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620" yWindow="570" windowWidth="12015" windowHeight="3525" tabRatio="940"/>
  </bookViews>
  <sheets>
    <sheet name="View" sheetId="16" r:id="rId1"/>
    <sheet name="app" sheetId="18" r:id="rId2"/>
    <sheet name="Bilancio iniziale" sheetId="46" r:id="rId3"/>
    <sheet name="Fin pregr" sheetId="49" r:id="rId4"/>
    <sheet name="Amm.ti Pregressi" sheetId="47" r:id="rId5"/>
    <sheet name="An Distinta Base" sheetId="15" r:id="rId6"/>
    <sheet name="Vendite" sheetId="14" r:id="rId7"/>
    <sheet name="Distinta Base" sheetId="17" r:id="rId8"/>
    <sheet name="magazzino" sheetId="19" r:id="rId9"/>
    <sheet name="Personale" sheetId="28" r:id="rId10"/>
    <sheet name="Altri costi" sheetId="30" r:id="rId11"/>
    <sheet name="Finanziamneti" sheetId="32" r:id="rId12"/>
    <sheet name="Leasing" sheetId="33" r:id="rId13"/>
    <sheet name="Capitale Sociale" sheetId="44" r:id="rId14"/>
    <sheet name="Elaborati-&gt;" sheetId="20" r:id="rId15"/>
    <sheet name="E_Acquisti" sheetId="21" r:id="rId16"/>
    <sheet name="E_Magazzino" sheetId="24" r:id="rId17"/>
    <sheet name="E_Vendite" sheetId="25" r:id="rId18"/>
    <sheet name="E_Investimenti" sheetId="26" r:id="rId19"/>
    <sheet name="E_Ammortamenti" sheetId="27" r:id="rId20"/>
    <sheet name="E_Personale" sheetId="29" r:id="rId21"/>
    <sheet name="E_Altri costi" sheetId="31" r:id="rId22"/>
    <sheet name="E_finanziamenti pregressi" sheetId="48" r:id="rId23"/>
    <sheet name="E_Finanziamenti" sheetId="34" r:id="rId24"/>
    <sheet name="E_Leasing" sheetId="35" r:id="rId25"/>
    <sheet name="Irap" sheetId="38" r:id="rId26"/>
    <sheet name="Ires" sheetId="39" r:id="rId27"/>
    <sheet name="L_Iva" sheetId="22" r:id="rId28"/>
    <sheet name="L_Banche" sheetId="23" r:id="rId29"/>
    <sheet name="SPm" sheetId="11" r:id="rId30"/>
    <sheet name="CEm" sheetId="12" r:id="rId31"/>
    <sheet name="Cash Flow" sheetId="13" r:id="rId32"/>
    <sheet name="SP an" sheetId="40" r:id="rId33"/>
    <sheet name="CE an" sheetId="41" r:id="rId34"/>
    <sheet name="Cf an" sheetId="42" r:id="rId35"/>
    <sheet name="Indicatori" sheetId="43" r:id="rId36"/>
  </sheets>
  <calcPr calcId="145621"/>
</workbook>
</file>

<file path=xl/calcChain.xml><?xml version="1.0" encoding="utf-8"?>
<calcChain xmlns="http://schemas.openxmlformats.org/spreadsheetml/2006/main">
  <c r="H99" i="25" l="1"/>
  <c r="I99" i="25"/>
  <c r="J99" i="25"/>
  <c r="K99" i="25"/>
  <c r="L99" i="25"/>
  <c r="M99" i="25"/>
  <c r="N99" i="25"/>
  <c r="O99" i="25"/>
  <c r="P99" i="25"/>
  <c r="Q99" i="25"/>
  <c r="R99" i="25"/>
  <c r="S99" i="25"/>
  <c r="T99" i="25"/>
  <c r="U99" i="25"/>
  <c r="V99" i="25"/>
  <c r="W99" i="25"/>
  <c r="X99" i="25"/>
  <c r="Y99" i="25"/>
  <c r="Z99" i="25"/>
  <c r="AA99" i="25"/>
  <c r="AB99" i="25"/>
  <c r="AC99" i="25"/>
  <c r="AD99" i="25"/>
  <c r="AE99" i="25"/>
  <c r="AF99" i="25"/>
  <c r="AG99" i="25"/>
  <c r="AH99" i="25"/>
  <c r="AI99" i="25"/>
  <c r="AJ99" i="25"/>
  <c r="AK99" i="25"/>
  <c r="AL99" i="25"/>
  <c r="H100" i="25"/>
  <c r="I100" i="25"/>
  <c r="J100" i="25"/>
  <c r="K100" i="25"/>
  <c r="L100" i="25"/>
  <c r="M100" i="25"/>
  <c r="N100" i="25"/>
  <c r="O100" i="25"/>
  <c r="P100" i="25"/>
  <c r="Q100" i="25"/>
  <c r="R100" i="25"/>
  <c r="S100" i="25"/>
  <c r="T100" i="25"/>
  <c r="U100" i="25"/>
  <c r="V100" i="25"/>
  <c r="W100" i="25"/>
  <c r="X100" i="25"/>
  <c r="Y100" i="25"/>
  <c r="Z100" i="25"/>
  <c r="AA100" i="25"/>
  <c r="AB100" i="25"/>
  <c r="AC100" i="25"/>
  <c r="AD100" i="25"/>
  <c r="AE100" i="25"/>
  <c r="AF100" i="25"/>
  <c r="AG100" i="25"/>
  <c r="AH100" i="25"/>
  <c r="AI100" i="25"/>
  <c r="AJ100" i="25"/>
  <c r="AK100" i="25"/>
  <c r="AL100" i="25"/>
  <c r="H101" i="25"/>
  <c r="I101" i="25"/>
  <c r="J101" i="25"/>
  <c r="K101" i="25"/>
  <c r="L101" i="25"/>
  <c r="M101" i="25"/>
  <c r="N101" i="25"/>
  <c r="O101" i="25"/>
  <c r="P101" i="25"/>
  <c r="Q101" i="25"/>
  <c r="R101" i="25"/>
  <c r="S101" i="25"/>
  <c r="T101" i="25"/>
  <c r="U101" i="25"/>
  <c r="V101" i="25"/>
  <c r="W101" i="25"/>
  <c r="X101" i="25"/>
  <c r="Y101" i="25"/>
  <c r="Z101" i="25"/>
  <c r="AA101" i="25"/>
  <c r="AB101" i="25"/>
  <c r="AC101" i="25"/>
  <c r="AD101" i="25"/>
  <c r="AE101" i="25"/>
  <c r="AF101" i="25"/>
  <c r="AG101" i="25"/>
  <c r="AH101" i="25"/>
  <c r="AI101" i="25"/>
  <c r="AJ101" i="25"/>
  <c r="AK101" i="25"/>
  <c r="AL101" i="25"/>
  <c r="H102" i="25"/>
  <c r="I102" i="25"/>
  <c r="J102" i="25"/>
  <c r="K102" i="25"/>
  <c r="L102" i="25"/>
  <c r="M102" i="25"/>
  <c r="N102" i="25"/>
  <c r="O102" i="25"/>
  <c r="P102" i="25"/>
  <c r="Q102" i="25"/>
  <c r="R102" i="25"/>
  <c r="S102" i="25"/>
  <c r="T102" i="25"/>
  <c r="U102" i="25"/>
  <c r="V102" i="25"/>
  <c r="W102" i="25"/>
  <c r="X102" i="25"/>
  <c r="Y102" i="25"/>
  <c r="Z102" i="25"/>
  <c r="AA102" i="25"/>
  <c r="AB102" i="25"/>
  <c r="AC102" i="25"/>
  <c r="AD102" i="25"/>
  <c r="AE102" i="25"/>
  <c r="AF102" i="25"/>
  <c r="AG102" i="25"/>
  <c r="AH102" i="25"/>
  <c r="AI102" i="25"/>
  <c r="AJ102" i="25"/>
  <c r="AK102" i="25"/>
  <c r="AL102" i="25"/>
  <c r="H103" i="25"/>
  <c r="I103" i="25"/>
  <c r="J103" i="25"/>
  <c r="K103" i="25"/>
  <c r="L103" i="25"/>
  <c r="M103" i="25"/>
  <c r="N103" i="25"/>
  <c r="O103" i="25"/>
  <c r="P103" i="25"/>
  <c r="Q103" i="25"/>
  <c r="R103" i="25"/>
  <c r="S103" i="25"/>
  <c r="T103" i="25"/>
  <c r="U103" i="25"/>
  <c r="V103" i="25"/>
  <c r="W103" i="25"/>
  <c r="X103" i="25"/>
  <c r="Y103" i="25"/>
  <c r="Z103" i="25"/>
  <c r="AA103" i="25"/>
  <c r="AB103" i="25"/>
  <c r="AC103" i="25"/>
  <c r="AD103" i="25"/>
  <c r="AE103" i="25"/>
  <c r="AF103" i="25"/>
  <c r="AG103" i="25"/>
  <c r="AH103" i="25"/>
  <c r="AI103" i="25"/>
  <c r="AJ103" i="25"/>
  <c r="AK103" i="25"/>
  <c r="AL103" i="25"/>
  <c r="H104" i="25"/>
  <c r="I104" i="25"/>
  <c r="J104" i="25"/>
  <c r="K104" i="25"/>
  <c r="L104" i="25"/>
  <c r="M104" i="25"/>
  <c r="N104" i="25"/>
  <c r="O104" i="25"/>
  <c r="P104" i="25"/>
  <c r="Q104" i="25"/>
  <c r="R104" i="25"/>
  <c r="S104" i="25"/>
  <c r="T104" i="25"/>
  <c r="U104" i="25"/>
  <c r="V104" i="25"/>
  <c r="W104" i="25"/>
  <c r="X104" i="25"/>
  <c r="Y104" i="25"/>
  <c r="Z104" i="25"/>
  <c r="AA104" i="25"/>
  <c r="AB104" i="25"/>
  <c r="AC104" i="25"/>
  <c r="AD104" i="25"/>
  <c r="AE104" i="25"/>
  <c r="AF104" i="25"/>
  <c r="AG104" i="25"/>
  <c r="AH104" i="25"/>
  <c r="AI104" i="25"/>
  <c r="AJ104" i="25"/>
  <c r="AK104" i="25"/>
  <c r="AL104" i="25"/>
  <c r="H105" i="25"/>
  <c r="I105" i="25"/>
  <c r="J105" i="25"/>
  <c r="K105" i="25"/>
  <c r="L105" i="25"/>
  <c r="M105" i="25"/>
  <c r="N105" i="25"/>
  <c r="O105" i="25"/>
  <c r="P105" i="25"/>
  <c r="Q105" i="25"/>
  <c r="R105" i="25"/>
  <c r="S105" i="25"/>
  <c r="T105" i="25"/>
  <c r="U105" i="25"/>
  <c r="V105" i="25"/>
  <c r="W105" i="25"/>
  <c r="X105" i="25"/>
  <c r="Y105" i="25"/>
  <c r="Z105" i="25"/>
  <c r="AA105" i="25"/>
  <c r="AB105" i="25"/>
  <c r="AC105" i="25"/>
  <c r="AD105" i="25"/>
  <c r="AE105" i="25"/>
  <c r="AF105" i="25"/>
  <c r="AG105" i="25"/>
  <c r="AH105" i="25"/>
  <c r="AI105" i="25"/>
  <c r="AJ105" i="25"/>
  <c r="AK105" i="25"/>
  <c r="AL105" i="25"/>
  <c r="H106" i="25"/>
  <c r="I106" i="25"/>
  <c r="J106" i="25"/>
  <c r="K106" i="25"/>
  <c r="L106" i="25"/>
  <c r="M106" i="25"/>
  <c r="N106" i="25"/>
  <c r="O106" i="25"/>
  <c r="P106" i="25"/>
  <c r="Q106" i="25"/>
  <c r="R106" i="25"/>
  <c r="S106" i="25"/>
  <c r="T106" i="25"/>
  <c r="U106" i="25"/>
  <c r="V106" i="25"/>
  <c r="W106" i="25"/>
  <c r="X106" i="25"/>
  <c r="Y106" i="25"/>
  <c r="Z106" i="25"/>
  <c r="AA106" i="25"/>
  <c r="AB106" i="25"/>
  <c r="AC106" i="25"/>
  <c r="AD106" i="25"/>
  <c r="AE106" i="25"/>
  <c r="AF106" i="25"/>
  <c r="AG106" i="25"/>
  <c r="AH106" i="25"/>
  <c r="AI106" i="25"/>
  <c r="AJ106" i="25"/>
  <c r="AK106" i="25"/>
  <c r="AL106" i="25"/>
  <c r="H107" i="25"/>
  <c r="I107" i="25"/>
  <c r="J107" i="25"/>
  <c r="K107" i="25"/>
  <c r="L107" i="25"/>
  <c r="M107" i="25"/>
  <c r="N107" i="25"/>
  <c r="O107" i="25"/>
  <c r="P107" i="25"/>
  <c r="Q107" i="25"/>
  <c r="R107" i="25"/>
  <c r="S107" i="25"/>
  <c r="T107" i="25"/>
  <c r="U107" i="25"/>
  <c r="V107" i="25"/>
  <c r="W107" i="25"/>
  <c r="X107" i="25"/>
  <c r="Y107" i="25"/>
  <c r="Z107" i="25"/>
  <c r="AA107" i="25"/>
  <c r="AB107" i="25"/>
  <c r="AC107" i="25"/>
  <c r="AD107" i="25"/>
  <c r="AE107" i="25"/>
  <c r="AF107" i="25"/>
  <c r="AG107" i="25"/>
  <c r="AH107" i="25"/>
  <c r="AI107" i="25"/>
  <c r="AJ107" i="25"/>
  <c r="AK107" i="25"/>
  <c r="AL107" i="25"/>
  <c r="H108" i="25"/>
  <c r="I108" i="25"/>
  <c r="J108" i="25"/>
  <c r="K108" i="25"/>
  <c r="L108" i="25"/>
  <c r="M108" i="25"/>
  <c r="N108" i="25"/>
  <c r="O108" i="25"/>
  <c r="P108" i="25"/>
  <c r="Q108" i="25"/>
  <c r="R108" i="25"/>
  <c r="S108" i="25"/>
  <c r="T108" i="25"/>
  <c r="U108" i="25"/>
  <c r="V108" i="25"/>
  <c r="W108" i="25"/>
  <c r="X108" i="25"/>
  <c r="Y108" i="25"/>
  <c r="Z108" i="25"/>
  <c r="AA108" i="25"/>
  <c r="AB108" i="25"/>
  <c r="AC108" i="25"/>
  <c r="AD108" i="25"/>
  <c r="AE108" i="25"/>
  <c r="AF108" i="25"/>
  <c r="AG108" i="25"/>
  <c r="AH108" i="25"/>
  <c r="AI108" i="25"/>
  <c r="AJ108" i="25"/>
  <c r="AK108" i="25"/>
  <c r="AL108" i="25"/>
  <c r="H109" i="25"/>
  <c r="I109" i="25"/>
  <c r="J109" i="25"/>
  <c r="K109" i="25"/>
  <c r="L109" i="25"/>
  <c r="M109" i="25"/>
  <c r="N109" i="25"/>
  <c r="O109" i="25"/>
  <c r="P109" i="25"/>
  <c r="Q109" i="25"/>
  <c r="R109" i="25"/>
  <c r="S109" i="25"/>
  <c r="T109" i="25"/>
  <c r="U109" i="25"/>
  <c r="V109" i="25"/>
  <c r="W109" i="25"/>
  <c r="X109" i="25"/>
  <c r="Y109" i="25"/>
  <c r="Z109" i="25"/>
  <c r="AA109" i="25"/>
  <c r="AB109" i="25"/>
  <c r="AC109" i="25"/>
  <c r="AD109" i="25"/>
  <c r="AE109" i="25"/>
  <c r="AF109" i="25"/>
  <c r="AG109" i="25"/>
  <c r="AH109" i="25"/>
  <c r="AI109" i="25"/>
  <c r="AJ109" i="25"/>
  <c r="AK109" i="25"/>
  <c r="AL109" i="25"/>
  <c r="H110" i="25"/>
  <c r="I110" i="25"/>
  <c r="J110" i="25"/>
  <c r="K110" i="25"/>
  <c r="L110" i="25"/>
  <c r="M110" i="25"/>
  <c r="N110" i="25"/>
  <c r="O110" i="25"/>
  <c r="P110" i="25"/>
  <c r="Q110" i="25"/>
  <c r="R110" i="25"/>
  <c r="S110" i="25"/>
  <c r="T110" i="25"/>
  <c r="U110" i="25"/>
  <c r="V110" i="25"/>
  <c r="W110" i="25"/>
  <c r="X110" i="25"/>
  <c r="Y110" i="25"/>
  <c r="Z110" i="25"/>
  <c r="AA110" i="25"/>
  <c r="AB110" i="25"/>
  <c r="AC110" i="25"/>
  <c r="AD110" i="25"/>
  <c r="AE110" i="25"/>
  <c r="AF110" i="25"/>
  <c r="AG110" i="25"/>
  <c r="AH110" i="25"/>
  <c r="AI110" i="25"/>
  <c r="AJ110" i="25"/>
  <c r="AK110" i="25"/>
  <c r="AL110" i="25"/>
  <c r="H111" i="25"/>
  <c r="I111" i="25"/>
  <c r="J111" i="25"/>
  <c r="K111" i="25"/>
  <c r="L111" i="25"/>
  <c r="M111" i="25"/>
  <c r="N111" i="25"/>
  <c r="O111" i="25"/>
  <c r="P111" i="25"/>
  <c r="Q111" i="25"/>
  <c r="R111" i="25"/>
  <c r="S111" i="25"/>
  <c r="T111" i="25"/>
  <c r="U111" i="25"/>
  <c r="V111" i="25"/>
  <c r="W111" i="25"/>
  <c r="X111" i="25"/>
  <c r="Y111" i="25"/>
  <c r="Z111" i="25"/>
  <c r="AA111" i="25"/>
  <c r="AB111" i="25"/>
  <c r="AC111" i="25"/>
  <c r="AD111" i="25"/>
  <c r="AE111" i="25"/>
  <c r="AF111" i="25"/>
  <c r="AG111" i="25"/>
  <c r="AH111" i="25"/>
  <c r="AI111" i="25"/>
  <c r="AJ111" i="25"/>
  <c r="AK111" i="25"/>
  <c r="AL111" i="25"/>
  <c r="H112" i="25"/>
  <c r="I112" i="25"/>
  <c r="J112" i="25"/>
  <c r="K112" i="25"/>
  <c r="L112" i="25"/>
  <c r="M112" i="25"/>
  <c r="N112" i="25"/>
  <c r="O112" i="25"/>
  <c r="P112" i="25"/>
  <c r="Q112" i="25"/>
  <c r="R112" i="25"/>
  <c r="S112" i="25"/>
  <c r="T112" i="25"/>
  <c r="U112" i="25"/>
  <c r="V112" i="25"/>
  <c r="W112" i="25"/>
  <c r="X112" i="25"/>
  <c r="Y112" i="25"/>
  <c r="Z112" i="25"/>
  <c r="AA112" i="25"/>
  <c r="AB112" i="25"/>
  <c r="AC112" i="25"/>
  <c r="AD112" i="25"/>
  <c r="AE112" i="25"/>
  <c r="AF112" i="25"/>
  <c r="AG112" i="25"/>
  <c r="AH112" i="25"/>
  <c r="AI112" i="25"/>
  <c r="AJ112" i="25"/>
  <c r="AK112" i="25"/>
  <c r="AL112" i="25"/>
  <c r="H113" i="25"/>
  <c r="I113" i="25"/>
  <c r="J113" i="25"/>
  <c r="K113" i="25"/>
  <c r="L113" i="25"/>
  <c r="M113" i="25"/>
  <c r="N113" i="25"/>
  <c r="O113" i="25"/>
  <c r="P113" i="25"/>
  <c r="Q113" i="25"/>
  <c r="R113" i="25"/>
  <c r="S113" i="25"/>
  <c r="T113" i="25"/>
  <c r="U113" i="25"/>
  <c r="V113" i="25"/>
  <c r="W113" i="25"/>
  <c r="X113" i="25"/>
  <c r="Y113" i="25"/>
  <c r="Z113" i="25"/>
  <c r="AA113" i="25"/>
  <c r="AB113" i="25"/>
  <c r="AC113" i="25"/>
  <c r="AD113" i="25"/>
  <c r="AE113" i="25"/>
  <c r="AF113" i="25"/>
  <c r="AG113" i="25"/>
  <c r="AH113" i="25"/>
  <c r="AI113" i="25"/>
  <c r="AJ113" i="25"/>
  <c r="AK113" i="25"/>
  <c r="AL113" i="25"/>
  <c r="H114" i="25"/>
  <c r="I114" i="25"/>
  <c r="J114" i="25"/>
  <c r="K114" i="25"/>
  <c r="L114" i="25"/>
  <c r="M114" i="25"/>
  <c r="N114" i="25"/>
  <c r="O114" i="25"/>
  <c r="P114" i="25"/>
  <c r="Q114" i="25"/>
  <c r="R114" i="25"/>
  <c r="S114" i="25"/>
  <c r="T114" i="25"/>
  <c r="U114" i="25"/>
  <c r="V114" i="25"/>
  <c r="W114" i="25"/>
  <c r="X114" i="25"/>
  <c r="Y114" i="25"/>
  <c r="Z114" i="25"/>
  <c r="AA114" i="25"/>
  <c r="AB114" i="25"/>
  <c r="AC114" i="25"/>
  <c r="AD114" i="25"/>
  <c r="AE114" i="25"/>
  <c r="AF114" i="25"/>
  <c r="AG114" i="25"/>
  <c r="AH114" i="25"/>
  <c r="AI114" i="25"/>
  <c r="AJ114" i="25"/>
  <c r="AK114" i="25"/>
  <c r="AL114" i="25"/>
  <c r="H115" i="25"/>
  <c r="I115" i="25"/>
  <c r="J115" i="25"/>
  <c r="K115" i="25"/>
  <c r="L115" i="25"/>
  <c r="M115" i="25"/>
  <c r="N115" i="25"/>
  <c r="O115" i="25"/>
  <c r="P115" i="25"/>
  <c r="Q115" i="25"/>
  <c r="R115" i="25"/>
  <c r="S115" i="25"/>
  <c r="T115" i="25"/>
  <c r="U115" i="25"/>
  <c r="V115" i="25"/>
  <c r="W115" i="25"/>
  <c r="X115" i="25"/>
  <c r="Y115" i="25"/>
  <c r="Z115" i="25"/>
  <c r="AA115" i="25"/>
  <c r="AB115" i="25"/>
  <c r="AC115" i="25"/>
  <c r="AD115" i="25"/>
  <c r="AE115" i="25"/>
  <c r="AF115" i="25"/>
  <c r="AG115" i="25"/>
  <c r="AH115" i="25"/>
  <c r="AI115" i="25"/>
  <c r="AJ115" i="25"/>
  <c r="AK115" i="25"/>
  <c r="AL115" i="25"/>
  <c r="H116" i="25"/>
  <c r="I116" i="25"/>
  <c r="J116" i="25"/>
  <c r="K116" i="25"/>
  <c r="L116" i="25"/>
  <c r="M116" i="25"/>
  <c r="N116" i="25"/>
  <c r="O116" i="25"/>
  <c r="P116" i="25"/>
  <c r="Q116" i="25"/>
  <c r="R116" i="25"/>
  <c r="S116" i="25"/>
  <c r="T116" i="25"/>
  <c r="U116" i="25"/>
  <c r="V116" i="25"/>
  <c r="W116" i="25"/>
  <c r="X116" i="25"/>
  <c r="Y116" i="25"/>
  <c r="Z116" i="25"/>
  <c r="AA116" i="25"/>
  <c r="AB116" i="25"/>
  <c r="AC116" i="25"/>
  <c r="AD116" i="25"/>
  <c r="AE116" i="25"/>
  <c r="AF116" i="25"/>
  <c r="AG116" i="25"/>
  <c r="AH116" i="25"/>
  <c r="AI116" i="25"/>
  <c r="AJ116" i="25"/>
  <c r="AK116" i="25"/>
  <c r="AL116" i="25"/>
  <c r="H117" i="25"/>
  <c r="I117" i="25"/>
  <c r="J117" i="25"/>
  <c r="K117" i="25"/>
  <c r="L117" i="25"/>
  <c r="M117" i="25"/>
  <c r="N117" i="25"/>
  <c r="O117" i="25"/>
  <c r="P117" i="25"/>
  <c r="Q117" i="25"/>
  <c r="R117" i="25"/>
  <c r="S117" i="25"/>
  <c r="T117" i="25"/>
  <c r="U117" i="25"/>
  <c r="V117" i="25"/>
  <c r="W117" i="25"/>
  <c r="X117" i="25"/>
  <c r="Y117" i="25"/>
  <c r="Z117" i="25"/>
  <c r="AA117" i="25"/>
  <c r="AB117" i="25"/>
  <c r="AC117" i="25"/>
  <c r="AD117" i="25"/>
  <c r="AE117" i="25"/>
  <c r="AF117" i="25"/>
  <c r="AG117" i="25"/>
  <c r="AH117" i="25"/>
  <c r="AI117" i="25"/>
  <c r="AJ117" i="25"/>
  <c r="AK117" i="25"/>
  <c r="AL117" i="25"/>
  <c r="H118" i="25"/>
  <c r="I118" i="25"/>
  <c r="J118" i="25"/>
  <c r="K118" i="25"/>
  <c r="L118" i="25"/>
  <c r="M118" i="25"/>
  <c r="N118" i="25"/>
  <c r="O118" i="25"/>
  <c r="P118" i="25"/>
  <c r="Q118" i="25"/>
  <c r="R118" i="25"/>
  <c r="S118" i="25"/>
  <c r="T118" i="25"/>
  <c r="U118" i="25"/>
  <c r="V118" i="25"/>
  <c r="W118" i="25"/>
  <c r="X118" i="25"/>
  <c r="Y118" i="25"/>
  <c r="Z118" i="25"/>
  <c r="AA118" i="25"/>
  <c r="AB118" i="25"/>
  <c r="AC118" i="25"/>
  <c r="AD118" i="25"/>
  <c r="AE118" i="25"/>
  <c r="AF118" i="25"/>
  <c r="AG118" i="25"/>
  <c r="AH118" i="25"/>
  <c r="AI118" i="25"/>
  <c r="AJ118" i="25"/>
  <c r="AK118" i="25"/>
  <c r="AL118" i="25"/>
  <c r="D100" i="25"/>
  <c r="E100" i="25"/>
  <c r="F100" i="25"/>
  <c r="G100" i="25"/>
  <c r="D101" i="25"/>
  <c r="E101" i="25"/>
  <c r="F101" i="25"/>
  <c r="G101" i="25"/>
  <c r="D102" i="25"/>
  <c r="E102" i="25"/>
  <c r="F102" i="25"/>
  <c r="G102" i="25"/>
  <c r="D103" i="25"/>
  <c r="E103" i="25"/>
  <c r="F103" i="25"/>
  <c r="G103" i="25"/>
  <c r="D104" i="25"/>
  <c r="E104" i="25"/>
  <c r="F104" i="25"/>
  <c r="G104" i="25"/>
  <c r="D105" i="25"/>
  <c r="E105" i="25"/>
  <c r="F105" i="25"/>
  <c r="G105" i="25"/>
  <c r="D106" i="25"/>
  <c r="E106" i="25"/>
  <c r="F106" i="25"/>
  <c r="G106" i="25"/>
  <c r="D107" i="25"/>
  <c r="E107" i="25"/>
  <c r="F107" i="25"/>
  <c r="G107" i="25"/>
  <c r="D108" i="25"/>
  <c r="E108" i="25"/>
  <c r="F108" i="25"/>
  <c r="G108" i="25"/>
  <c r="D109" i="25"/>
  <c r="E109" i="25"/>
  <c r="F109" i="25"/>
  <c r="G109" i="25"/>
  <c r="D110" i="25"/>
  <c r="E110" i="25"/>
  <c r="F110" i="25"/>
  <c r="G110" i="25"/>
  <c r="D111" i="25"/>
  <c r="E111" i="25"/>
  <c r="F111" i="25"/>
  <c r="G111" i="25"/>
  <c r="D112" i="25"/>
  <c r="E112" i="25"/>
  <c r="F112" i="25"/>
  <c r="G112" i="25"/>
  <c r="D113" i="25"/>
  <c r="E113" i="25"/>
  <c r="F113" i="25"/>
  <c r="G113" i="25"/>
  <c r="D114" i="25"/>
  <c r="E114" i="25"/>
  <c r="F114" i="25"/>
  <c r="G114" i="25"/>
  <c r="D115" i="25"/>
  <c r="E115" i="25"/>
  <c r="F115" i="25"/>
  <c r="G115" i="25"/>
  <c r="D116" i="25"/>
  <c r="E116" i="25"/>
  <c r="F116" i="25"/>
  <c r="G116" i="25"/>
  <c r="D117" i="25"/>
  <c r="E117" i="25"/>
  <c r="F117" i="25"/>
  <c r="G117" i="25"/>
  <c r="D118" i="25"/>
  <c r="E118" i="25"/>
  <c r="F118" i="25"/>
  <c r="G118" i="25"/>
  <c r="G99" i="25"/>
  <c r="F99" i="25"/>
  <c r="E99" i="25"/>
  <c r="D99" i="25"/>
  <c r="Q237" i="48" l="1"/>
  <c r="R237" i="48"/>
  <c r="S237" i="48"/>
  <c r="T237" i="48" s="1"/>
  <c r="U237" i="48" s="1"/>
  <c r="V237" i="48" s="1"/>
  <c r="W237" i="48" s="1"/>
  <c r="X237" i="48" s="1"/>
  <c r="Y237" i="48" s="1"/>
  <c r="Z237" i="48" s="1"/>
  <c r="AA237" i="48" s="1"/>
  <c r="AB237" i="48" s="1"/>
  <c r="AC237" i="48" s="1"/>
  <c r="AD237" i="48" s="1"/>
  <c r="AE237" i="48" s="1"/>
  <c r="AF237" i="48" s="1"/>
  <c r="AG237" i="48" s="1"/>
  <c r="AH237" i="48" s="1"/>
  <c r="AI237" i="48" s="1"/>
  <c r="AJ237" i="48" s="1"/>
  <c r="AK237" i="48" s="1"/>
  <c r="AL237" i="48" s="1"/>
  <c r="AM237" i="48" s="1"/>
  <c r="AN237" i="48" s="1"/>
  <c r="AO237" i="48" s="1"/>
  <c r="AP237" i="48" s="1"/>
  <c r="AQ237" i="48" s="1"/>
  <c r="AR237" i="48" s="1"/>
  <c r="AS237" i="48" s="1"/>
  <c r="AT237" i="48" s="1"/>
  <c r="AU237" i="48" s="1"/>
  <c r="AV237" i="48" s="1"/>
  <c r="AW237" i="48" s="1"/>
  <c r="AX237" i="48" s="1"/>
  <c r="J237" i="48"/>
  <c r="K237" i="48"/>
  <c r="L237" i="48"/>
  <c r="M237" i="48" s="1"/>
  <c r="N237" i="48" s="1"/>
  <c r="O237" i="48" s="1"/>
  <c r="P237" i="48" s="1"/>
  <c r="F237" i="48"/>
  <c r="G237" i="48" s="1"/>
  <c r="H237" i="48" s="1"/>
  <c r="I237" i="48" s="1"/>
  <c r="E237" i="48"/>
  <c r="D237" i="48"/>
  <c r="F65" i="12"/>
  <c r="G65" i="12"/>
  <c r="H65" i="12"/>
  <c r="I65" i="12"/>
  <c r="J65" i="12"/>
  <c r="K65" i="12"/>
  <c r="L65" i="12"/>
  <c r="M65" i="12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AA65" i="12"/>
  <c r="AB65" i="12"/>
  <c r="AC65" i="12"/>
  <c r="AD65" i="12"/>
  <c r="AE65" i="12"/>
  <c r="AF65" i="12"/>
  <c r="AG65" i="12"/>
  <c r="AH65" i="12"/>
  <c r="AI65" i="12"/>
  <c r="AJ65" i="12"/>
  <c r="AK65" i="12"/>
  <c r="D65" i="12"/>
  <c r="E65" i="12"/>
  <c r="C65" i="12"/>
  <c r="E228" i="48"/>
  <c r="AX205" i="48"/>
  <c r="E205" i="48"/>
  <c r="F182" i="48"/>
  <c r="E182" i="48"/>
  <c r="F159" i="48"/>
  <c r="E159" i="48"/>
  <c r="F136" i="48"/>
  <c r="E136" i="48"/>
  <c r="E113" i="48"/>
  <c r="E90" i="48"/>
  <c r="E67" i="48"/>
  <c r="F44" i="48"/>
  <c r="E44" i="48"/>
  <c r="B65" i="12"/>
  <c r="B76" i="11"/>
  <c r="C18" i="23"/>
  <c r="C217" i="48"/>
  <c r="C216" i="48"/>
  <c r="C229" i="48" s="1"/>
  <c r="C215" i="48"/>
  <c r="D219" i="48" s="1"/>
  <c r="C194" i="48"/>
  <c r="C193" i="48"/>
  <c r="C192" i="48"/>
  <c r="D196" i="48"/>
  <c r="C171" i="48"/>
  <c r="C170" i="48"/>
  <c r="C169" i="48"/>
  <c r="D173" i="48" s="1"/>
  <c r="D175" i="48" s="1"/>
  <c r="C148" i="48"/>
  <c r="C147" i="48"/>
  <c r="C160" i="48" s="1"/>
  <c r="C146" i="48"/>
  <c r="D150" i="48"/>
  <c r="C125" i="48"/>
  <c r="C124" i="48"/>
  <c r="C123" i="48"/>
  <c r="D127" i="48"/>
  <c r="C102" i="48"/>
  <c r="C101" i="48"/>
  <c r="C100" i="48"/>
  <c r="D104" i="48" s="1"/>
  <c r="C79" i="48"/>
  <c r="C78" i="48"/>
  <c r="C77" i="48"/>
  <c r="C56" i="48"/>
  <c r="C55" i="48"/>
  <c r="C54" i="48"/>
  <c r="D58" i="48" s="1"/>
  <c r="C33" i="48"/>
  <c r="C32" i="48"/>
  <c r="C45" i="48" s="1"/>
  <c r="C31" i="48"/>
  <c r="C238" i="48"/>
  <c r="C237" i="48"/>
  <c r="C236" i="48"/>
  <c r="C235" i="48"/>
  <c r="AX234" i="48"/>
  <c r="AW234" i="48"/>
  <c r="AV234" i="48"/>
  <c r="AU234" i="48"/>
  <c r="AT234" i="48"/>
  <c r="AS234" i="48"/>
  <c r="AR234" i="48"/>
  <c r="AQ234" i="48"/>
  <c r="AP234" i="48"/>
  <c r="AO234" i="48"/>
  <c r="AN234" i="48"/>
  <c r="AM234" i="48"/>
  <c r="AL234" i="48"/>
  <c r="AK234" i="48"/>
  <c r="AJ234" i="48"/>
  <c r="AI234" i="48"/>
  <c r="AH234" i="48"/>
  <c r="AG234" i="48"/>
  <c r="AF234" i="48"/>
  <c r="AE234" i="48"/>
  <c r="AD234" i="48"/>
  <c r="AC234" i="48"/>
  <c r="AB234" i="48"/>
  <c r="AA234" i="48"/>
  <c r="Z234" i="48"/>
  <c r="Y234" i="48"/>
  <c r="X234" i="48"/>
  <c r="W234" i="48"/>
  <c r="V234" i="48"/>
  <c r="U234" i="48"/>
  <c r="T234" i="48"/>
  <c r="S234" i="48"/>
  <c r="R234" i="48"/>
  <c r="Q234" i="48"/>
  <c r="P234" i="48"/>
  <c r="O234" i="48"/>
  <c r="N234" i="48"/>
  <c r="M234" i="48"/>
  <c r="L234" i="48"/>
  <c r="K234" i="48"/>
  <c r="J234" i="48"/>
  <c r="I234" i="48"/>
  <c r="H234" i="48"/>
  <c r="G234" i="48"/>
  <c r="F234" i="48"/>
  <c r="E234" i="48"/>
  <c r="D234" i="48"/>
  <c r="C234" i="48"/>
  <c r="F223" i="48"/>
  <c r="D223" i="48"/>
  <c r="E223" i="48" s="1"/>
  <c r="D200" i="48"/>
  <c r="E177" i="48"/>
  <c r="D177" i="48"/>
  <c r="E154" i="48"/>
  <c r="F154" i="48" s="1"/>
  <c r="D154" i="48"/>
  <c r="C137" i="48"/>
  <c r="D131" i="48"/>
  <c r="D108" i="48"/>
  <c r="E108" i="48" s="1"/>
  <c r="AY107" i="48"/>
  <c r="AX107" i="48"/>
  <c r="AW107" i="48"/>
  <c r="AV107" i="48"/>
  <c r="AU107" i="48"/>
  <c r="AT107" i="48"/>
  <c r="AS107" i="48"/>
  <c r="AR107" i="48"/>
  <c r="AQ107" i="48"/>
  <c r="AP107" i="48"/>
  <c r="AO107" i="48"/>
  <c r="AN107" i="48"/>
  <c r="AM107" i="48"/>
  <c r="AL107" i="48"/>
  <c r="AK107" i="48"/>
  <c r="AJ107" i="48"/>
  <c r="AI107" i="48"/>
  <c r="AH107" i="48"/>
  <c r="AG107" i="48"/>
  <c r="AF107" i="48"/>
  <c r="AE107" i="48"/>
  <c r="AD107" i="48"/>
  <c r="AC107" i="48"/>
  <c r="AB107" i="48"/>
  <c r="AA107" i="48"/>
  <c r="Z107" i="48"/>
  <c r="Y107" i="48"/>
  <c r="X107" i="48"/>
  <c r="W107" i="48"/>
  <c r="V107" i="48"/>
  <c r="U107" i="48"/>
  <c r="T107" i="48"/>
  <c r="S107" i="48"/>
  <c r="R107" i="48"/>
  <c r="Q107" i="48"/>
  <c r="P107" i="48"/>
  <c r="O107" i="48"/>
  <c r="N107" i="48"/>
  <c r="M107" i="48"/>
  <c r="L107" i="48"/>
  <c r="K107" i="48"/>
  <c r="J107" i="48"/>
  <c r="I107" i="48"/>
  <c r="H107" i="48"/>
  <c r="G107" i="48"/>
  <c r="F107" i="48"/>
  <c r="E107" i="48"/>
  <c r="D107" i="48"/>
  <c r="C107" i="48"/>
  <c r="D85" i="48"/>
  <c r="E85" i="48" s="1"/>
  <c r="D81" i="48"/>
  <c r="E62" i="48"/>
  <c r="D62" i="48"/>
  <c r="D39" i="48"/>
  <c r="D35" i="48"/>
  <c r="D37" i="48" s="1"/>
  <c r="B33" i="48"/>
  <c r="B32" i="48"/>
  <c r="B31" i="48"/>
  <c r="B30" i="48"/>
  <c r="B29" i="48"/>
  <c r="D71" i="11"/>
  <c r="E71" i="11"/>
  <c r="F71" i="11"/>
  <c r="G71" i="11"/>
  <c r="H71" i="11"/>
  <c r="I71" i="11"/>
  <c r="J71" i="11"/>
  <c r="K71" i="11"/>
  <c r="L71" i="11"/>
  <c r="M71" i="11"/>
  <c r="N71" i="11"/>
  <c r="O71" i="11"/>
  <c r="P71" i="11"/>
  <c r="Q71" i="11"/>
  <c r="R71" i="11"/>
  <c r="S71" i="11"/>
  <c r="T71" i="11"/>
  <c r="U71" i="11"/>
  <c r="V71" i="11"/>
  <c r="W71" i="11"/>
  <c r="X71" i="11"/>
  <c r="Y71" i="11"/>
  <c r="Z71" i="11"/>
  <c r="AA71" i="11"/>
  <c r="AB71" i="11"/>
  <c r="AC71" i="11"/>
  <c r="AD71" i="11"/>
  <c r="AE71" i="11"/>
  <c r="AF71" i="11"/>
  <c r="AG71" i="11"/>
  <c r="AH71" i="11"/>
  <c r="AI71" i="11"/>
  <c r="AJ71" i="11"/>
  <c r="AK71" i="11"/>
  <c r="D72" i="11"/>
  <c r="E72" i="11"/>
  <c r="F72" i="11"/>
  <c r="G72" i="11"/>
  <c r="H72" i="11"/>
  <c r="I72" i="11"/>
  <c r="J72" i="11"/>
  <c r="K72" i="11"/>
  <c r="L72" i="11"/>
  <c r="M72" i="11"/>
  <c r="N72" i="11"/>
  <c r="O72" i="11"/>
  <c r="P72" i="11"/>
  <c r="Q72" i="11"/>
  <c r="R72" i="11"/>
  <c r="S72" i="11"/>
  <c r="T72" i="11"/>
  <c r="U72" i="11"/>
  <c r="V72" i="11"/>
  <c r="W72" i="11"/>
  <c r="X72" i="11"/>
  <c r="Y72" i="11"/>
  <c r="Z72" i="11"/>
  <c r="AA72" i="11"/>
  <c r="AB72" i="11"/>
  <c r="AC72" i="11"/>
  <c r="AD72" i="11"/>
  <c r="AE72" i="11"/>
  <c r="AF72" i="11"/>
  <c r="AG72" i="11"/>
  <c r="AH72" i="11"/>
  <c r="AI72" i="11"/>
  <c r="AJ72" i="11"/>
  <c r="AK72" i="11"/>
  <c r="C72" i="11"/>
  <c r="B72" i="11"/>
  <c r="C71" i="11"/>
  <c r="B71" i="11"/>
  <c r="D28" i="23"/>
  <c r="E28" i="23"/>
  <c r="F28" i="23"/>
  <c r="G28" i="23"/>
  <c r="H28" i="23"/>
  <c r="I28" i="23"/>
  <c r="J28" i="23"/>
  <c r="K28" i="23"/>
  <c r="L28" i="23"/>
  <c r="M28" i="23"/>
  <c r="N28" i="23"/>
  <c r="O28" i="23"/>
  <c r="P28" i="23"/>
  <c r="Q28" i="23"/>
  <c r="R28" i="23"/>
  <c r="S28" i="23"/>
  <c r="T28" i="23"/>
  <c r="U28" i="23"/>
  <c r="V28" i="23"/>
  <c r="W28" i="23"/>
  <c r="X28" i="23"/>
  <c r="Y28" i="23"/>
  <c r="Z28" i="23"/>
  <c r="AA28" i="23"/>
  <c r="AB28" i="23"/>
  <c r="AC28" i="23"/>
  <c r="AD28" i="23"/>
  <c r="AE28" i="23"/>
  <c r="AF28" i="23"/>
  <c r="AG28" i="23"/>
  <c r="AH28" i="23"/>
  <c r="AI28" i="23"/>
  <c r="AJ28" i="23"/>
  <c r="AK28" i="23"/>
  <c r="AL28" i="23"/>
  <c r="C28" i="23"/>
  <c r="D27" i="23"/>
  <c r="E27" i="23"/>
  <c r="F27" i="23"/>
  <c r="G27" i="23"/>
  <c r="H27" i="23"/>
  <c r="I27" i="23"/>
  <c r="J27" i="23"/>
  <c r="K27" i="23"/>
  <c r="L27" i="23"/>
  <c r="M27" i="23"/>
  <c r="N27" i="23"/>
  <c r="O27" i="23"/>
  <c r="P27" i="23"/>
  <c r="Q27" i="23"/>
  <c r="R27" i="23"/>
  <c r="S27" i="23"/>
  <c r="T27" i="23"/>
  <c r="U27" i="23"/>
  <c r="V27" i="23"/>
  <c r="W27" i="23"/>
  <c r="X27" i="23"/>
  <c r="Y27" i="23"/>
  <c r="Z27" i="23"/>
  <c r="AA27" i="23"/>
  <c r="AB27" i="23"/>
  <c r="AC27" i="23"/>
  <c r="AD27" i="23"/>
  <c r="AE27" i="23"/>
  <c r="AF27" i="23"/>
  <c r="AG27" i="23"/>
  <c r="AH27" i="23"/>
  <c r="AI27" i="23"/>
  <c r="AJ27" i="23"/>
  <c r="AK27" i="23"/>
  <c r="AL27" i="23"/>
  <c r="C27" i="23"/>
  <c r="D69" i="11"/>
  <c r="E69" i="11"/>
  <c r="F69" i="11"/>
  <c r="G69" i="11"/>
  <c r="H69" i="11"/>
  <c r="I69" i="11"/>
  <c r="J69" i="11"/>
  <c r="K69" i="11"/>
  <c r="L69" i="11"/>
  <c r="M69" i="11"/>
  <c r="N69" i="11"/>
  <c r="O69" i="11"/>
  <c r="P69" i="11"/>
  <c r="Q69" i="11"/>
  <c r="R69" i="11"/>
  <c r="S69" i="11"/>
  <c r="T69" i="11"/>
  <c r="U69" i="11"/>
  <c r="V69" i="11"/>
  <c r="W69" i="11"/>
  <c r="X69" i="11"/>
  <c r="Y69" i="11"/>
  <c r="Z69" i="11"/>
  <c r="AA69" i="11"/>
  <c r="AB69" i="11"/>
  <c r="AC69" i="11"/>
  <c r="AD69" i="11"/>
  <c r="AE69" i="11"/>
  <c r="AF69" i="11"/>
  <c r="AG69" i="11"/>
  <c r="AH69" i="11"/>
  <c r="AI69" i="11"/>
  <c r="AJ69" i="11"/>
  <c r="AK69" i="11"/>
  <c r="C69" i="11"/>
  <c r="B69" i="11"/>
  <c r="D68" i="11"/>
  <c r="E68" i="11"/>
  <c r="F68" i="11"/>
  <c r="G68" i="11"/>
  <c r="H68" i="11"/>
  <c r="I68" i="11"/>
  <c r="J68" i="11"/>
  <c r="K68" i="11"/>
  <c r="L68" i="11"/>
  <c r="C68" i="11"/>
  <c r="B68" i="11"/>
  <c r="D26" i="23"/>
  <c r="E26" i="23"/>
  <c r="F26" i="23"/>
  <c r="G26" i="23"/>
  <c r="H26" i="23"/>
  <c r="I26" i="23"/>
  <c r="J26" i="23"/>
  <c r="K26" i="23"/>
  <c r="L26" i="23"/>
  <c r="M26" i="23"/>
  <c r="N26" i="23"/>
  <c r="O26" i="23"/>
  <c r="P26" i="23"/>
  <c r="Q26" i="23"/>
  <c r="R26" i="23"/>
  <c r="S26" i="23"/>
  <c r="T26" i="23"/>
  <c r="U26" i="23"/>
  <c r="V26" i="23"/>
  <c r="W26" i="23"/>
  <c r="X26" i="23"/>
  <c r="Y26" i="23"/>
  <c r="Z26" i="23"/>
  <c r="AA26" i="23"/>
  <c r="AB26" i="23"/>
  <c r="AC26" i="23"/>
  <c r="AD26" i="23"/>
  <c r="AE26" i="23"/>
  <c r="AF26" i="23"/>
  <c r="AG26" i="23"/>
  <c r="AH26" i="23"/>
  <c r="AI26" i="23"/>
  <c r="AJ26" i="23"/>
  <c r="AK26" i="23"/>
  <c r="AL26" i="23"/>
  <c r="C26" i="23"/>
  <c r="C5" i="22"/>
  <c r="D4" i="22"/>
  <c r="E4" i="22"/>
  <c r="F4" i="22"/>
  <c r="G4" i="22"/>
  <c r="H4" i="22"/>
  <c r="I4" i="22"/>
  <c r="J4" i="22"/>
  <c r="K4" i="22"/>
  <c r="L4" i="22"/>
  <c r="M4" i="22"/>
  <c r="N4" i="22"/>
  <c r="O4" i="22"/>
  <c r="P4" i="22"/>
  <c r="Q4" i="22"/>
  <c r="R4" i="22"/>
  <c r="S4" i="22"/>
  <c r="T4" i="22"/>
  <c r="U4" i="22"/>
  <c r="V4" i="22"/>
  <c r="W4" i="22"/>
  <c r="X4" i="22"/>
  <c r="Y4" i="22"/>
  <c r="Z4" i="22"/>
  <c r="AA4" i="22"/>
  <c r="AB4" i="22"/>
  <c r="AC4" i="22"/>
  <c r="AD4" i="22"/>
  <c r="AE4" i="22"/>
  <c r="AF4" i="22"/>
  <c r="AG4" i="22"/>
  <c r="AH4" i="22"/>
  <c r="AI4" i="22"/>
  <c r="AJ4" i="22"/>
  <c r="AK4" i="22"/>
  <c r="AL4" i="22"/>
  <c r="C4" i="22"/>
  <c r="D221" i="48" l="1"/>
  <c r="D198" i="48"/>
  <c r="D152" i="48"/>
  <c r="D129" i="48"/>
  <c r="D133" i="48" s="1"/>
  <c r="D106" i="48"/>
  <c r="D60" i="48"/>
  <c r="D64" i="48" s="1"/>
  <c r="C68" i="48"/>
  <c r="E39" i="48"/>
  <c r="D41" i="48"/>
  <c r="F62" i="48"/>
  <c r="G154" i="48"/>
  <c r="D83" i="48"/>
  <c r="F85" i="48"/>
  <c r="C114" i="48"/>
  <c r="C91" i="48"/>
  <c r="F108" i="48"/>
  <c r="E131" i="48"/>
  <c r="C183" i="48"/>
  <c r="D179" i="48" s="1"/>
  <c r="F177" i="48"/>
  <c r="D156" i="48"/>
  <c r="G223" i="48"/>
  <c r="C206" i="48"/>
  <c r="D202" i="48" s="1"/>
  <c r="E200" i="48"/>
  <c r="D225" i="48"/>
  <c r="E62" i="11"/>
  <c r="F62" i="11"/>
  <c r="G62" i="11"/>
  <c r="H62" i="11"/>
  <c r="I62" i="11"/>
  <c r="J62" i="11"/>
  <c r="K62" i="11"/>
  <c r="L62" i="11"/>
  <c r="M62" i="11"/>
  <c r="N62" i="11"/>
  <c r="O62" i="11"/>
  <c r="P62" i="11"/>
  <c r="Q62" i="11"/>
  <c r="R62" i="11"/>
  <c r="S62" i="11"/>
  <c r="T62" i="11"/>
  <c r="U62" i="11"/>
  <c r="V62" i="11"/>
  <c r="W62" i="11"/>
  <c r="X62" i="11"/>
  <c r="Y62" i="11"/>
  <c r="Z62" i="11"/>
  <c r="AA62" i="11"/>
  <c r="AB62" i="11"/>
  <c r="AC62" i="11"/>
  <c r="AD62" i="11"/>
  <c r="AE62" i="11"/>
  <c r="AF62" i="11"/>
  <c r="AG62" i="11"/>
  <c r="AH62" i="11"/>
  <c r="AI62" i="11"/>
  <c r="AJ62" i="11"/>
  <c r="AK62" i="11"/>
  <c r="E63" i="11"/>
  <c r="F63" i="11"/>
  <c r="G63" i="11"/>
  <c r="H63" i="11"/>
  <c r="I63" i="11"/>
  <c r="J63" i="11"/>
  <c r="K63" i="11"/>
  <c r="L63" i="11"/>
  <c r="M63" i="11"/>
  <c r="N63" i="11"/>
  <c r="O63" i="11"/>
  <c r="P63" i="11"/>
  <c r="Q63" i="11"/>
  <c r="R63" i="11"/>
  <c r="S63" i="11"/>
  <c r="T63" i="11"/>
  <c r="U63" i="11"/>
  <c r="V63" i="11"/>
  <c r="W63" i="11"/>
  <c r="X63" i="11"/>
  <c r="Y63" i="11"/>
  <c r="Z63" i="11"/>
  <c r="AA63" i="11"/>
  <c r="AB63" i="11"/>
  <c r="AC63" i="11"/>
  <c r="AD63" i="11"/>
  <c r="AE63" i="11"/>
  <c r="AF63" i="11"/>
  <c r="AG63" i="11"/>
  <c r="AH63" i="11"/>
  <c r="AI63" i="11"/>
  <c r="AJ63" i="11"/>
  <c r="AK63" i="11"/>
  <c r="E64" i="11"/>
  <c r="F64" i="11"/>
  <c r="G64" i="11"/>
  <c r="H64" i="11"/>
  <c r="I64" i="11"/>
  <c r="J64" i="11"/>
  <c r="K64" i="11"/>
  <c r="L64" i="11"/>
  <c r="M64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Z64" i="11"/>
  <c r="AA64" i="11"/>
  <c r="AB64" i="11"/>
  <c r="AC64" i="11"/>
  <c r="AD64" i="11"/>
  <c r="AE64" i="11"/>
  <c r="AF64" i="11"/>
  <c r="AG64" i="11"/>
  <c r="AH64" i="11"/>
  <c r="AI64" i="11"/>
  <c r="AJ64" i="11"/>
  <c r="AK64" i="11"/>
  <c r="E65" i="11"/>
  <c r="F65" i="11"/>
  <c r="G65" i="11"/>
  <c r="H65" i="11"/>
  <c r="I65" i="11"/>
  <c r="J65" i="11"/>
  <c r="K65" i="11"/>
  <c r="L65" i="11"/>
  <c r="M65" i="11"/>
  <c r="N65" i="11"/>
  <c r="O65" i="11"/>
  <c r="P65" i="11"/>
  <c r="Q65" i="11"/>
  <c r="R65" i="11"/>
  <c r="S65" i="11"/>
  <c r="T65" i="11"/>
  <c r="U65" i="11"/>
  <c r="V65" i="11"/>
  <c r="W65" i="11"/>
  <c r="X65" i="11"/>
  <c r="Y65" i="11"/>
  <c r="Z65" i="11"/>
  <c r="AA65" i="11"/>
  <c r="AB65" i="11"/>
  <c r="AC65" i="11"/>
  <c r="AD65" i="11"/>
  <c r="AE65" i="11"/>
  <c r="AF65" i="11"/>
  <c r="AG65" i="11"/>
  <c r="AH65" i="11"/>
  <c r="AI65" i="11"/>
  <c r="AJ65" i="11"/>
  <c r="AK65" i="11"/>
  <c r="D62" i="11"/>
  <c r="D63" i="11"/>
  <c r="D64" i="11"/>
  <c r="D65" i="11"/>
  <c r="C65" i="11"/>
  <c r="C64" i="11"/>
  <c r="C63" i="11"/>
  <c r="C62" i="11"/>
  <c r="B64" i="11"/>
  <c r="B63" i="11"/>
  <c r="B65" i="11"/>
  <c r="B62" i="11"/>
  <c r="AL25" i="23"/>
  <c r="AK25" i="23"/>
  <c r="AJ25" i="23"/>
  <c r="AI25" i="23"/>
  <c r="AH25" i="23"/>
  <c r="AG25" i="23"/>
  <c r="AF25" i="23"/>
  <c r="AE25" i="23"/>
  <c r="AD25" i="23"/>
  <c r="AC25" i="23"/>
  <c r="AB25" i="23"/>
  <c r="AA25" i="23"/>
  <c r="Z25" i="23"/>
  <c r="Y25" i="23"/>
  <c r="X25" i="23"/>
  <c r="W25" i="23"/>
  <c r="V25" i="23"/>
  <c r="U25" i="23"/>
  <c r="T25" i="23"/>
  <c r="S25" i="23"/>
  <c r="R25" i="23"/>
  <c r="Q25" i="23"/>
  <c r="P25" i="23"/>
  <c r="O25" i="23"/>
  <c r="N25" i="23"/>
  <c r="M25" i="23"/>
  <c r="L25" i="23"/>
  <c r="K25" i="23"/>
  <c r="J25" i="23"/>
  <c r="I25" i="23"/>
  <c r="H25" i="23"/>
  <c r="AL24" i="23"/>
  <c r="AK24" i="23"/>
  <c r="AJ24" i="23"/>
  <c r="AI24" i="23"/>
  <c r="AH24" i="23"/>
  <c r="AG24" i="23"/>
  <c r="AF24" i="23"/>
  <c r="AE24" i="23"/>
  <c r="AD24" i="23"/>
  <c r="AC24" i="23"/>
  <c r="AB24" i="23"/>
  <c r="AA24" i="23"/>
  <c r="Z24" i="23"/>
  <c r="Y24" i="23"/>
  <c r="X24" i="23"/>
  <c r="W24" i="23"/>
  <c r="V24" i="23"/>
  <c r="U24" i="23"/>
  <c r="T24" i="23"/>
  <c r="S24" i="23"/>
  <c r="R24" i="23"/>
  <c r="Q24" i="23"/>
  <c r="P24" i="23"/>
  <c r="O24" i="23"/>
  <c r="N24" i="23"/>
  <c r="M24" i="23"/>
  <c r="L24" i="23"/>
  <c r="K24" i="23"/>
  <c r="J24" i="23"/>
  <c r="I24" i="23"/>
  <c r="H24" i="23"/>
  <c r="AL23" i="23"/>
  <c r="AK23" i="23"/>
  <c r="AJ23" i="23"/>
  <c r="AI23" i="23"/>
  <c r="AH23" i="23"/>
  <c r="AG23" i="23"/>
  <c r="AF23" i="23"/>
  <c r="AE23" i="23"/>
  <c r="AD23" i="23"/>
  <c r="AC23" i="23"/>
  <c r="AB23" i="23"/>
  <c r="AA23" i="23"/>
  <c r="Z23" i="23"/>
  <c r="Y23" i="23"/>
  <c r="X23" i="23"/>
  <c r="W23" i="23"/>
  <c r="V23" i="23"/>
  <c r="U23" i="23"/>
  <c r="T23" i="23"/>
  <c r="S23" i="23"/>
  <c r="R23" i="23"/>
  <c r="Q23" i="23"/>
  <c r="P23" i="23"/>
  <c r="O23" i="23"/>
  <c r="N23" i="23"/>
  <c r="M23" i="23"/>
  <c r="L23" i="23"/>
  <c r="K23" i="23"/>
  <c r="J23" i="23"/>
  <c r="I23" i="23"/>
  <c r="H23" i="23"/>
  <c r="AL22" i="23"/>
  <c r="AK22" i="23"/>
  <c r="AJ22" i="23"/>
  <c r="AI22" i="23"/>
  <c r="AH22" i="23"/>
  <c r="AG22" i="23"/>
  <c r="AF22" i="23"/>
  <c r="AE22" i="23"/>
  <c r="AD22" i="23"/>
  <c r="AC22" i="23"/>
  <c r="AB22" i="23"/>
  <c r="AA22" i="23"/>
  <c r="Z22" i="23"/>
  <c r="Y22" i="23"/>
  <c r="X22" i="23"/>
  <c r="W22" i="23"/>
  <c r="V22" i="23"/>
  <c r="U22" i="23"/>
  <c r="T22" i="23"/>
  <c r="S22" i="23"/>
  <c r="R22" i="23"/>
  <c r="Q22" i="23"/>
  <c r="P22" i="23"/>
  <c r="O22" i="23"/>
  <c r="N22" i="23"/>
  <c r="M22" i="23"/>
  <c r="L22" i="23"/>
  <c r="K22" i="23"/>
  <c r="J22" i="23"/>
  <c r="I22" i="23"/>
  <c r="H22" i="23"/>
  <c r="G25" i="23"/>
  <c r="F25" i="23"/>
  <c r="E25" i="23"/>
  <c r="D25" i="23"/>
  <c r="G24" i="23"/>
  <c r="F24" i="23"/>
  <c r="E24" i="23"/>
  <c r="D24" i="23"/>
  <c r="G23" i="23"/>
  <c r="F23" i="23"/>
  <c r="E23" i="23"/>
  <c r="D23" i="23"/>
  <c r="G22" i="23"/>
  <c r="F22" i="23"/>
  <c r="E22" i="23"/>
  <c r="D22" i="23"/>
  <c r="C25" i="23"/>
  <c r="C24" i="23"/>
  <c r="C23" i="23"/>
  <c r="C22" i="23"/>
  <c r="D18" i="47"/>
  <c r="D14" i="47"/>
  <c r="D13" i="47"/>
  <c r="E11" i="47"/>
  <c r="F11" i="47"/>
  <c r="G11" i="47"/>
  <c r="H11" i="47"/>
  <c r="I11" i="47"/>
  <c r="J11" i="47"/>
  <c r="K11" i="47"/>
  <c r="L11" i="47"/>
  <c r="M11" i="47"/>
  <c r="N11" i="47"/>
  <c r="O11" i="47"/>
  <c r="P11" i="47"/>
  <c r="Q11" i="47"/>
  <c r="R11" i="47"/>
  <c r="S11" i="47"/>
  <c r="T11" i="47"/>
  <c r="U11" i="47"/>
  <c r="V11" i="47"/>
  <c r="W11" i="47"/>
  <c r="X11" i="47"/>
  <c r="Y11" i="47"/>
  <c r="Z11" i="47"/>
  <c r="AA11" i="47"/>
  <c r="AB11" i="47"/>
  <c r="AC11" i="47"/>
  <c r="AD11" i="47"/>
  <c r="AE11" i="47"/>
  <c r="AF11" i="47"/>
  <c r="AG11" i="47"/>
  <c r="AH11" i="47"/>
  <c r="AI11" i="47"/>
  <c r="AJ11" i="47"/>
  <c r="AK11" i="47"/>
  <c r="AL11" i="47"/>
  <c r="AM11" i="47"/>
  <c r="E12" i="47"/>
  <c r="F12" i="47"/>
  <c r="G12" i="47"/>
  <c r="H12" i="47"/>
  <c r="I12" i="47"/>
  <c r="J12" i="47"/>
  <c r="K12" i="47"/>
  <c r="L12" i="47"/>
  <c r="M12" i="47"/>
  <c r="N12" i="47"/>
  <c r="O12" i="47"/>
  <c r="P12" i="47"/>
  <c r="Q12" i="47"/>
  <c r="R12" i="47"/>
  <c r="S12" i="47"/>
  <c r="T12" i="47"/>
  <c r="U12" i="47"/>
  <c r="V12" i="47"/>
  <c r="W12" i="47"/>
  <c r="X12" i="47"/>
  <c r="Y12" i="47"/>
  <c r="Z12" i="47"/>
  <c r="AA12" i="47"/>
  <c r="AB12" i="47"/>
  <c r="AC12" i="47"/>
  <c r="AD12" i="47"/>
  <c r="AE12" i="47"/>
  <c r="AF12" i="47"/>
  <c r="AG12" i="47"/>
  <c r="AH12" i="47"/>
  <c r="AI12" i="47"/>
  <c r="AJ12" i="47"/>
  <c r="AK12" i="47"/>
  <c r="AL12" i="47"/>
  <c r="AM12" i="47"/>
  <c r="D11" i="47"/>
  <c r="D12" i="47"/>
  <c r="C14" i="47"/>
  <c r="C15" i="47"/>
  <c r="C16" i="47"/>
  <c r="C17" i="47"/>
  <c r="C18" i="47"/>
  <c r="C13" i="47"/>
  <c r="E5" i="47"/>
  <c r="F5" i="47"/>
  <c r="G5" i="47"/>
  <c r="H5" i="47"/>
  <c r="I5" i="47"/>
  <c r="J5" i="47"/>
  <c r="K5" i="47"/>
  <c r="L5" i="47"/>
  <c r="M5" i="47"/>
  <c r="N5" i="47"/>
  <c r="O5" i="47"/>
  <c r="P5" i="47"/>
  <c r="Q5" i="47"/>
  <c r="R5" i="47"/>
  <c r="S5" i="47"/>
  <c r="T5" i="47"/>
  <c r="U5" i="47"/>
  <c r="V5" i="47"/>
  <c r="W5" i="47"/>
  <c r="X5" i="47"/>
  <c r="Y5" i="47"/>
  <c r="Z5" i="47"/>
  <c r="AA5" i="47"/>
  <c r="AB5" i="47"/>
  <c r="AC5" i="47"/>
  <c r="AD5" i="47"/>
  <c r="AE5" i="47"/>
  <c r="AF5" i="47"/>
  <c r="AG5" i="47"/>
  <c r="AH5" i="47"/>
  <c r="AI5" i="47"/>
  <c r="AJ5" i="47"/>
  <c r="AK5" i="47"/>
  <c r="AL5" i="47"/>
  <c r="AM5" i="47"/>
  <c r="E6" i="47"/>
  <c r="F6" i="47"/>
  <c r="G6" i="47"/>
  <c r="H6" i="47"/>
  <c r="I6" i="47"/>
  <c r="J6" i="47"/>
  <c r="K6" i="47"/>
  <c r="L6" i="47"/>
  <c r="M6" i="47"/>
  <c r="N6" i="47"/>
  <c r="O6" i="47"/>
  <c r="P6" i="47"/>
  <c r="Q6" i="47"/>
  <c r="R6" i="47"/>
  <c r="S6" i="47"/>
  <c r="T6" i="47"/>
  <c r="U6" i="47"/>
  <c r="V6" i="47"/>
  <c r="W6" i="47"/>
  <c r="X6" i="47"/>
  <c r="Y6" i="47"/>
  <c r="Z6" i="47"/>
  <c r="AA6" i="47"/>
  <c r="AB6" i="47"/>
  <c r="AC6" i="47"/>
  <c r="AD6" i="47"/>
  <c r="AE6" i="47"/>
  <c r="AF6" i="47"/>
  <c r="AG6" i="47"/>
  <c r="AH6" i="47"/>
  <c r="AI6" i="47"/>
  <c r="AJ6" i="47"/>
  <c r="AK6" i="47"/>
  <c r="AL6" i="47"/>
  <c r="AM6" i="47"/>
  <c r="E7" i="47"/>
  <c r="F7" i="47"/>
  <c r="G7" i="47"/>
  <c r="H7" i="47"/>
  <c r="I7" i="47"/>
  <c r="J7" i="47"/>
  <c r="K7" i="47"/>
  <c r="L7" i="47"/>
  <c r="M7" i="47"/>
  <c r="N7" i="47"/>
  <c r="O7" i="47"/>
  <c r="P7" i="47"/>
  <c r="Q7" i="47"/>
  <c r="R7" i="47"/>
  <c r="S7" i="47"/>
  <c r="T7" i="47"/>
  <c r="U7" i="47"/>
  <c r="V7" i="47"/>
  <c r="W7" i="47"/>
  <c r="X7" i="47"/>
  <c r="Y7" i="47"/>
  <c r="Z7" i="47"/>
  <c r="AA7" i="47"/>
  <c r="AB7" i="47"/>
  <c r="AC7" i="47"/>
  <c r="AD7" i="47"/>
  <c r="AE7" i="47"/>
  <c r="AF7" i="47"/>
  <c r="AG7" i="47"/>
  <c r="AH7" i="47"/>
  <c r="AI7" i="47"/>
  <c r="AJ7" i="47"/>
  <c r="AK7" i="47"/>
  <c r="AL7" i="47"/>
  <c r="AM7" i="47"/>
  <c r="E8" i="47"/>
  <c r="F8" i="47"/>
  <c r="G8" i="47"/>
  <c r="H8" i="47"/>
  <c r="I8" i="47"/>
  <c r="J8" i="47"/>
  <c r="K8" i="47"/>
  <c r="L8" i="47"/>
  <c r="M8" i="47"/>
  <c r="N8" i="47"/>
  <c r="O8" i="47"/>
  <c r="P8" i="47"/>
  <c r="Q8" i="47"/>
  <c r="R8" i="47"/>
  <c r="S8" i="47"/>
  <c r="T8" i="47"/>
  <c r="U8" i="47"/>
  <c r="V8" i="47"/>
  <c r="W8" i="47"/>
  <c r="X8" i="47"/>
  <c r="Y8" i="47"/>
  <c r="Z8" i="47"/>
  <c r="AA8" i="47"/>
  <c r="AB8" i="47"/>
  <c r="AC8" i="47"/>
  <c r="AD8" i="47"/>
  <c r="AE8" i="47"/>
  <c r="AF8" i="47"/>
  <c r="AG8" i="47"/>
  <c r="AH8" i="47"/>
  <c r="AI8" i="47"/>
  <c r="AJ8" i="47"/>
  <c r="AK8" i="47"/>
  <c r="AL8" i="47"/>
  <c r="AM8" i="47"/>
  <c r="D8" i="47"/>
  <c r="D7" i="47"/>
  <c r="D17" i="47" s="1"/>
  <c r="D6" i="47"/>
  <c r="D16" i="47" s="1"/>
  <c r="B45" i="11" s="1"/>
  <c r="D5" i="47"/>
  <c r="D15" i="47" s="1"/>
  <c r="E15" i="47" s="1"/>
  <c r="C37" i="11" s="1"/>
  <c r="E4" i="47"/>
  <c r="F4" i="47"/>
  <c r="G4" i="47"/>
  <c r="H4" i="47"/>
  <c r="I4" i="47"/>
  <c r="J4" i="47"/>
  <c r="K4" i="47"/>
  <c r="L4" i="47"/>
  <c r="M4" i="47"/>
  <c r="N4" i="47"/>
  <c r="O4" i="47"/>
  <c r="P4" i="47"/>
  <c r="Q4" i="47"/>
  <c r="R4" i="47"/>
  <c r="S4" i="47"/>
  <c r="T4" i="47"/>
  <c r="U4" i="47"/>
  <c r="V4" i="47"/>
  <c r="W4" i="47"/>
  <c r="X4" i="47"/>
  <c r="Y4" i="47"/>
  <c r="Z4" i="47"/>
  <c r="AA4" i="47"/>
  <c r="AB4" i="47"/>
  <c r="AC4" i="47"/>
  <c r="AD4" i="47"/>
  <c r="AE4" i="47"/>
  <c r="AF4" i="47"/>
  <c r="AG4" i="47"/>
  <c r="AH4" i="47"/>
  <c r="AI4" i="47"/>
  <c r="AJ4" i="47"/>
  <c r="AK4" i="47"/>
  <c r="AL4" i="47"/>
  <c r="AM4" i="47"/>
  <c r="D4" i="47"/>
  <c r="E3" i="47"/>
  <c r="F3" i="47"/>
  <c r="G3" i="47"/>
  <c r="H3" i="47"/>
  <c r="I3" i="47"/>
  <c r="J3" i="47"/>
  <c r="K3" i="47"/>
  <c r="L3" i="47"/>
  <c r="M3" i="47"/>
  <c r="N3" i="47"/>
  <c r="O3" i="47"/>
  <c r="P3" i="47"/>
  <c r="Q3" i="47"/>
  <c r="R3" i="47"/>
  <c r="S3" i="47"/>
  <c r="T3" i="47"/>
  <c r="U3" i="47"/>
  <c r="V3" i="47"/>
  <c r="W3" i="47"/>
  <c r="X3" i="47"/>
  <c r="Y3" i="47"/>
  <c r="Z3" i="47"/>
  <c r="AA3" i="47"/>
  <c r="AB3" i="47"/>
  <c r="AC3" i="47"/>
  <c r="AD3" i="47"/>
  <c r="AE3" i="47"/>
  <c r="AF3" i="47"/>
  <c r="AG3" i="47"/>
  <c r="AH3" i="47"/>
  <c r="AI3" i="47"/>
  <c r="AJ3" i="47"/>
  <c r="AK3" i="47"/>
  <c r="AL3" i="47"/>
  <c r="AM3" i="47"/>
  <c r="D3" i="47"/>
  <c r="AM2" i="47"/>
  <c r="AH2" i="47"/>
  <c r="AI2" i="47"/>
  <c r="AJ2" i="47"/>
  <c r="AK2" i="47"/>
  <c r="AL2" i="47"/>
  <c r="V2" i="47"/>
  <c r="W2" i="47"/>
  <c r="X2" i="47"/>
  <c r="Y2" i="47"/>
  <c r="Z2" i="47"/>
  <c r="AA2" i="47"/>
  <c r="AB2" i="47"/>
  <c r="AC2" i="47"/>
  <c r="AD2" i="47"/>
  <c r="AE2" i="47"/>
  <c r="AF2" i="47"/>
  <c r="AG2" i="47"/>
  <c r="J2" i="47"/>
  <c r="K2" i="47"/>
  <c r="L2" i="47"/>
  <c r="M2" i="47"/>
  <c r="N2" i="47"/>
  <c r="O2" i="47"/>
  <c r="P2" i="47"/>
  <c r="Q2" i="47"/>
  <c r="R2" i="47"/>
  <c r="S2" i="47"/>
  <c r="T2" i="47"/>
  <c r="U2" i="47"/>
  <c r="E2" i="47"/>
  <c r="F2" i="47"/>
  <c r="G2" i="47"/>
  <c r="H2" i="47"/>
  <c r="I2" i="47"/>
  <c r="D2" i="47"/>
  <c r="C9" i="22"/>
  <c r="C10" i="22"/>
  <c r="E17" i="47" l="1"/>
  <c r="B46" i="11"/>
  <c r="B36" i="11"/>
  <c r="E14" i="47"/>
  <c r="B47" i="11"/>
  <c r="E18" i="47"/>
  <c r="E16" i="47"/>
  <c r="F15" i="47"/>
  <c r="E13" i="47"/>
  <c r="B31" i="11"/>
  <c r="B37" i="11"/>
  <c r="D110" i="48"/>
  <c r="C239" i="48"/>
  <c r="C241" i="48" s="1"/>
  <c r="D205" i="48"/>
  <c r="D203" i="48" s="1"/>
  <c r="D204" i="48" s="1"/>
  <c r="D206" i="48" s="1"/>
  <c r="E202" i="48" s="1"/>
  <c r="D113" i="48"/>
  <c r="D111" i="48" s="1"/>
  <c r="D112" i="48" s="1"/>
  <c r="D114" i="48" s="1"/>
  <c r="E110" i="48" s="1"/>
  <c r="E111" i="48" s="1"/>
  <c r="D136" i="48"/>
  <c r="D134" i="48" s="1"/>
  <c r="D135" i="48" s="1"/>
  <c r="D137" i="48" s="1"/>
  <c r="E133" i="48" s="1"/>
  <c r="G108" i="48"/>
  <c r="H154" i="48"/>
  <c r="H223" i="48"/>
  <c r="D159" i="48"/>
  <c r="D157" i="48" s="1"/>
  <c r="D158" i="48" s="1"/>
  <c r="D160" i="48" s="1"/>
  <c r="E156" i="48" s="1"/>
  <c r="E157" i="48" s="1"/>
  <c r="F131" i="48"/>
  <c r="G85" i="48"/>
  <c r="F39" i="48"/>
  <c r="F200" i="48"/>
  <c r="D87" i="48"/>
  <c r="G62" i="48"/>
  <c r="D182" i="48"/>
  <c r="D180" i="48" s="1"/>
  <c r="D181" i="48" s="1"/>
  <c r="D183" i="48" s="1"/>
  <c r="E179" i="48" s="1"/>
  <c r="E180" i="48" s="1"/>
  <c r="G177" i="48"/>
  <c r="D67" i="48"/>
  <c r="D65" i="48" s="1"/>
  <c r="D66" i="48" s="1"/>
  <c r="D68" i="48" s="1"/>
  <c r="E64" i="48" s="1"/>
  <c r="E65" i="48" s="1"/>
  <c r="D44" i="48"/>
  <c r="D42" i="48" s="1"/>
  <c r="D43" i="48" s="1"/>
  <c r="D45" i="48" s="1"/>
  <c r="D228" i="48"/>
  <c r="D226" i="48" s="1"/>
  <c r="D227" i="48" s="1"/>
  <c r="D229" i="48" s="1"/>
  <c r="E225" i="48" s="1"/>
  <c r="E226" i="48" s="1"/>
  <c r="E13" i="11"/>
  <c r="F13" i="11"/>
  <c r="G13" i="11"/>
  <c r="H13" i="11"/>
  <c r="I13" i="11"/>
  <c r="J13" i="11"/>
  <c r="K13" i="11"/>
  <c r="L13" i="11"/>
  <c r="D13" i="11"/>
  <c r="C1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B23" i="11"/>
  <c r="D9" i="12"/>
  <c r="E9" i="12"/>
  <c r="F9" i="12"/>
  <c r="G9" i="12"/>
  <c r="H9" i="12"/>
  <c r="I9" i="12"/>
  <c r="J9" i="12"/>
  <c r="K9" i="12"/>
  <c r="L9" i="12"/>
  <c r="M9" i="12"/>
  <c r="N9" i="12"/>
  <c r="O9" i="12"/>
  <c r="P9" i="12"/>
  <c r="Q9" i="12"/>
  <c r="R9" i="12"/>
  <c r="S9" i="12"/>
  <c r="T9" i="12"/>
  <c r="U9" i="12"/>
  <c r="V9" i="12"/>
  <c r="W9" i="12"/>
  <c r="X9" i="12"/>
  <c r="Y9" i="12"/>
  <c r="Z9" i="12"/>
  <c r="AA9" i="12"/>
  <c r="AB9" i="12"/>
  <c r="AC9" i="12"/>
  <c r="AD9" i="12"/>
  <c r="AE9" i="12"/>
  <c r="AF9" i="12"/>
  <c r="AG9" i="12"/>
  <c r="AH9" i="12"/>
  <c r="AI9" i="12"/>
  <c r="AJ9" i="12"/>
  <c r="AK9" i="12"/>
  <c r="C9" i="12"/>
  <c r="B7" i="12"/>
  <c r="F18" i="47" l="1"/>
  <c r="C47" i="11"/>
  <c r="F17" i="47"/>
  <c r="C46" i="11"/>
  <c r="G15" i="47"/>
  <c r="D37" i="11"/>
  <c r="C36" i="11"/>
  <c r="F14" i="47"/>
  <c r="C45" i="11"/>
  <c r="F16" i="47"/>
  <c r="F13" i="47"/>
  <c r="C31" i="11"/>
  <c r="E227" i="48"/>
  <c r="E181" i="48"/>
  <c r="E183" i="48" s="1"/>
  <c r="F179" i="48" s="1"/>
  <c r="F180" i="48" s="1"/>
  <c r="F181" i="48" s="1"/>
  <c r="F183" i="48" s="1"/>
  <c r="G179" i="48" s="1"/>
  <c r="G182" i="48" s="1"/>
  <c r="E112" i="48"/>
  <c r="E114" i="48" s="1"/>
  <c r="F110" i="48" s="1"/>
  <c r="E41" i="48"/>
  <c r="E134" i="48"/>
  <c r="E135" i="48" s="1"/>
  <c r="E137" i="48" s="1"/>
  <c r="F133" i="48" s="1"/>
  <c r="E66" i="48"/>
  <c r="E68" i="48" s="1"/>
  <c r="F64" i="48" s="1"/>
  <c r="F67" i="48" s="1"/>
  <c r="G200" i="48"/>
  <c r="H177" i="48"/>
  <c r="D90" i="48"/>
  <c r="D88" i="48" s="1"/>
  <c r="D89" i="48" s="1"/>
  <c r="H62" i="48"/>
  <c r="E203" i="48"/>
  <c r="E204" i="48" s="1"/>
  <c r="E206" i="48" s="1"/>
  <c r="F202" i="48" s="1"/>
  <c r="F205" i="48" s="1"/>
  <c r="H85" i="48"/>
  <c r="G131" i="48"/>
  <c r="I223" i="48"/>
  <c r="H108" i="48"/>
  <c r="G39" i="48"/>
  <c r="I154" i="48"/>
  <c r="E158" i="48"/>
  <c r="C85" i="11"/>
  <c r="D85" i="11"/>
  <c r="E85" i="11"/>
  <c r="F85" i="11"/>
  <c r="G85" i="11"/>
  <c r="H85" i="11"/>
  <c r="I85" i="11"/>
  <c r="J85" i="11"/>
  <c r="K85" i="11"/>
  <c r="L85" i="11"/>
  <c r="M85" i="11"/>
  <c r="N85" i="11"/>
  <c r="O85" i="11"/>
  <c r="P85" i="11"/>
  <c r="Q85" i="11"/>
  <c r="R85" i="11"/>
  <c r="S85" i="11"/>
  <c r="T85" i="11"/>
  <c r="U85" i="11"/>
  <c r="V85" i="11"/>
  <c r="W85" i="11"/>
  <c r="X85" i="11"/>
  <c r="Y85" i="11"/>
  <c r="Z85" i="11"/>
  <c r="AA85" i="11"/>
  <c r="AB85" i="11"/>
  <c r="AC85" i="11"/>
  <c r="AD85" i="11"/>
  <c r="AE85" i="11"/>
  <c r="AF85" i="11"/>
  <c r="AG85" i="11"/>
  <c r="AH85" i="11"/>
  <c r="AI85" i="11"/>
  <c r="AJ85" i="11"/>
  <c r="AK85" i="11"/>
  <c r="C86" i="11"/>
  <c r="D86" i="11"/>
  <c r="E86" i="11"/>
  <c r="F86" i="11"/>
  <c r="G86" i="11"/>
  <c r="H86" i="11"/>
  <c r="I86" i="11"/>
  <c r="J86" i="11"/>
  <c r="K86" i="11"/>
  <c r="L86" i="11"/>
  <c r="M86" i="11"/>
  <c r="N86" i="11"/>
  <c r="O86" i="11"/>
  <c r="P86" i="11"/>
  <c r="Q86" i="11"/>
  <c r="R86" i="11"/>
  <c r="S86" i="11"/>
  <c r="T86" i="11"/>
  <c r="U86" i="11"/>
  <c r="V86" i="11"/>
  <c r="W86" i="11"/>
  <c r="X86" i="11"/>
  <c r="Y86" i="11"/>
  <c r="Z86" i="11"/>
  <c r="AA86" i="11"/>
  <c r="AB86" i="11"/>
  <c r="AC86" i="11"/>
  <c r="AD86" i="11"/>
  <c r="AE86" i="11"/>
  <c r="AF86" i="11"/>
  <c r="AG86" i="11"/>
  <c r="AH86" i="11"/>
  <c r="AI86" i="11"/>
  <c r="AJ86" i="11"/>
  <c r="AK86" i="11"/>
  <c r="C87" i="11"/>
  <c r="D87" i="11"/>
  <c r="E87" i="11"/>
  <c r="F87" i="11"/>
  <c r="G87" i="11"/>
  <c r="H87" i="11"/>
  <c r="I87" i="11"/>
  <c r="J87" i="11"/>
  <c r="K87" i="11"/>
  <c r="L87" i="11"/>
  <c r="M87" i="11"/>
  <c r="N87" i="11"/>
  <c r="O87" i="11"/>
  <c r="P87" i="11"/>
  <c r="Q87" i="11"/>
  <c r="R87" i="11"/>
  <c r="S87" i="11"/>
  <c r="T87" i="11"/>
  <c r="U87" i="11"/>
  <c r="V87" i="11"/>
  <c r="W87" i="11"/>
  <c r="X87" i="11"/>
  <c r="Y87" i="11"/>
  <c r="Z87" i="11"/>
  <c r="AA87" i="11"/>
  <c r="AB87" i="11"/>
  <c r="AC87" i="11"/>
  <c r="AD87" i="11"/>
  <c r="AE87" i="11"/>
  <c r="AF87" i="11"/>
  <c r="AG87" i="11"/>
  <c r="AH87" i="11"/>
  <c r="AI87" i="11"/>
  <c r="AJ87" i="11"/>
  <c r="AK87" i="11"/>
  <c r="B87" i="11"/>
  <c r="B86" i="11"/>
  <c r="B85" i="11"/>
  <c r="C83" i="11"/>
  <c r="D83" i="11"/>
  <c r="E83" i="11"/>
  <c r="F83" i="11"/>
  <c r="G83" i="11"/>
  <c r="H83" i="11"/>
  <c r="I83" i="11"/>
  <c r="J83" i="11"/>
  <c r="K83" i="11"/>
  <c r="L83" i="11"/>
  <c r="M83" i="11"/>
  <c r="N83" i="11"/>
  <c r="O83" i="11"/>
  <c r="P83" i="11"/>
  <c r="Q83" i="11"/>
  <c r="R83" i="11"/>
  <c r="S83" i="11"/>
  <c r="T83" i="11"/>
  <c r="U83" i="11"/>
  <c r="V83" i="11"/>
  <c r="W83" i="11"/>
  <c r="X83" i="11"/>
  <c r="Y83" i="11"/>
  <c r="Z83" i="11"/>
  <c r="AA83" i="11"/>
  <c r="AB83" i="11"/>
  <c r="AC83" i="11"/>
  <c r="AD83" i="11"/>
  <c r="AE83" i="11"/>
  <c r="AF83" i="11"/>
  <c r="AG83" i="11"/>
  <c r="AH83" i="11"/>
  <c r="AI83" i="11"/>
  <c r="AJ83" i="11"/>
  <c r="AK83" i="11"/>
  <c r="B83" i="11"/>
  <c r="C79" i="11"/>
  <c r="D79" i="11"/>
  <c r="E79" i="11"/>
  <c r="F79" i="11"/>
  <c r="G79" i="11"/>
  <c r="H79" i="11"/>
  <c r="I79" i="11"/>
  <c r="J79" i="11"/>
  <c r="K79" i="11"/>
  <c r="L79" i="11"/>
  <c r="M79" i="11"/>
  <c r="N79" i="11"/>
  <c r="O79" i="11"/>
  <c r="P79" i="11"/>
  <c r="Q79" i="11"/>
  <c r="R79" i="11"/>
  <c r="S79" i="11"/>
  <c r="T79" i="11"/>
  <c r="U79" i="11"/>
  <c r="V79" i="11"/>
  <c r="W79" i="11"/>
  <c r="X79" i="11"/>
  <c r="Y79" i="11"/>
  <c r="Z79" i="11"/>
  <c r="AA79" i="11"/>
  <c r="AB79" i="11"/>
  <c r="AC79" i="11"/>
  <c r="AD79" i="11"/>
  <c r="AE79" i="11"/>
  <c r="AF79" i="11"/>
  <c r="AG79" i="11"/>
  <c r="AH79" i="11"/>
  <c r="AI79" i="11"/>
  <c r="AJ79" i="11"/>
  <c r="AK79" i="11"/>
  <c r="B79" i="11"/>
  <c r="B78" i="11"/>
  <c r="B2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C19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B20" i="11"/>
  <c r="B19" i="11"/>
  <c r="B18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C10" i="11"/>
  <c r="B10" i="11"/>
  <c r="B9" i="11"/>
  <c r="P9" i="23"/>
  <c r="O9" i="23"/>
  <c r="N9" i="23"/>
  <c r="M9" i="23"/>
  <c r="L9" i="23"/>
  <c r="K9" i="23"/>
  <c r="J9" i="23"/>
  <c r="I9" i="23"/>
  <c r="H9" i="23"/>
  <c r="G9" i="23"/>
  <c r="F9" i="23"/>
  <c r="E9" i="23"/>
  <c r="D9" i="23"/>
  <c r="P8" i="23"/>
  <c r="O8" i="23"/>
  <c r="N8" i="23"/>
  <c r="M8" i="23"/>
  <c r="L8" i="23"/>
  <c r="K8" i="23"/>
  <c r="J8" i="23"/>
  <c r="I8" i="23"/>
  <c r="H8" i="23"/>
  <c r="G8" i="23"/>
  <c r="F8" i="23"/>
  <c r="E8" i="23"/>
  <c r="D8" i="23"/>
  <c r="C9" i="23"/>
  <c r="B13" i="11" s="1"/>
  <c r="C8" i="23"/>
  <c r="F7" i="23"/>
  <c r="G7" i="23"/>
  <c r="H7" i="23"/>
  <c r="I7" i="23"/>
  <c r="J7" i="23"/>
  <c r="K7" i="23"/>
  <c r="L7" i="23"/>
  <c r="M7" i="23"/>
  <c r="N7" i="23"/>
  <c r="O7" i="23"/>
  <c r="P7" i="23"/>
  <c r="D7" i="23"/>
  <c r="E7" i="23"/>
  <c r="C7" i="23"/>
  <c r="G16" i="47" l="1"/>
  <c r="D45" i="11"/>
  <c r="D36" i="11"/>
  <c r="G14" i="47"/>
  <c r="G13" i="47"/>
  <c r="D31" i="11"/>
  <c r="G17" i="47"/>
  <c r="D46" i="11"/>
  <c r="H15" i="47"/>
  <c r="E37" i="11"/>
  <c r="G18" i="47"/>
  <c r="D47" i="11"/>
  <c r="F111" i="48"/>
  <c r="F112" i="48" s="1"/>
  <c r="F114" i="48" s="1"/>
  <c r="G110" i="48" s="1"/>
  <c r="G113" i="48" s="1"/>
  <c r="F113" i="48"/>
  <c r="E229" i="48"/>
  <c r="F225" i="48" s="1"/>
  <c r="E160" i="48"/>
  <c r="F156" i="48" s="1"/>
  <c r="F157" i="48" s="1"/>
  <c r="F158" i="48" s="1"/>
  <c r="F160" i="48" s="1"/>
  <c r="G156" i="48" s="1"/>
  <c r="G159" i="48" s="1"/>
  <c r="D91" i="48"/>
  <c r="E87" i="48" s="1"/>
  <c r="J154" i="48"/>
  <c r="H39" i="48"/>
  <c r="I108" i="48"/>
  <c r="J223" i="48"/>
  <c r="F203" i="48"/>
  <c r="F204" i="48" s="1"/>
  <c r="F206" i="48" s="1"/>
  <c r="G202" i="48" s="1"/>
  <c r="G205" i="48" s="1"/>
  <c r="F65" i="48"/>
  <c r="F66" i="48" s="1"/>
  <c r="F68" i="48" s="1"/>
  <c r="G64" i="48" s="1"/>
  <c r="G67" i="48" s="1"/>
  <c r="F134" i="48"/>
  <c r="F135" i="48" s="1"/>
  <c r="F137" i="48" s="1"/>
  <c r="G133" i="48" s="1"/>
  <c r="G136" i="48" s="1"/>
  <c r="I85" i="48"/>
  <c r="G180" i="48"/>
  <c r="G181" i="48" s="1"/>
  <c r="G183" i="48" s="1"/>
  <c r="H179" i="48" s="1"/>
  <c r="H182" i="48" s="1"/>
  <c r="H131" i="48"/>
  <c r="I62" i="48"/>
  <c r="I177" i="48"/>
  <c r="H200" i="48"/>
  <c r="E42" i="48"/>
  <c r="E43" i="48" s="1"/>
  <c r="E45" i="48" s="1"/>
  <c r="F41" i="48" s="1"/>
  <c r="F42" i="48" s="1"/>
  <c r="I12" i="11"/>
  <c r="G12" i="11"/>
  <c r="AG12" i="11"/>
  <c r="AC12" i="11"/>
  <c r="Q12" i="11"/>
  <c r="M12" i="11"/>
  <c r="B12" i="11"/>
  <c r="C12" i="11"/>
  <c r="AH12" i="11"/>
  <c r="AD12" i="11"/>
  <c r="Z12" i="11"/>
  <c r="V12" i="11"/>
  <c r="R12" i="11"/>
  <c r="N12" i="11"/>
  <c r="J12" i="11"/>
  <c r="F12" i="11"/>
  <c r="AK12" i="11"/>
  <c r="U12" i="11"/>
  <c r="E12" i="11"/>
  <c r="AJ12" i="11"/>
  <c r="AF12" i="11"/>
  <c r="AB12" i="11"/>
  <c r="X12" i="11"/>
  <c r="T12" i="11"/>
  <c r="P12" i="11"/>
  <c r="L12" i="11"/>
  <c r="H12" i="11"/>
  <c r="D12" i="11"/>
  <c r="Y12" i="11"/>
  <c r="AI12" i="11"/>
  <c r="AE12" i="11"/>
  <c r="AA12" i="11"/>
  <c r="W12" i="11"/>
  <c r="S12" i="11"/>
  <c r="O12" i="11"/>
  <c r="K12" i="11"/>
  <c r="B9" i="12"/>
  <c r="C7" i="12" s="1"/>
  <c r="B24" i="11" l="1"/>
  <c r="E36" i="11"/>
  <c r="H14" i="47"/>
  <c r="E47" i="11"/>
  <c r="H18" i="47"/>
  <c r="H17" i="47"/>
  <c r="E46" i="11"/>
  <c r="F37" i="11"/>
  <c r="I15" i="47"/>
  <c r="H13" i="47"/>
  <c r="E31" i="11"/>
  <c r="E45" i="11"/>
  <c r="H16" i="47"/>
  <c r="F228" i="48"/>
  <c r="F226" i="48" s="1"/>
  <c r="F227" i="48" s="1"/>
  <c r="F229" i="48" s="1"/>
  <c r="G225" i="48" s="1"/>
  <c r="G111" i="48"/>
  <c r="G112" i="48" s="1"/>
  <c r="G114" i="48" s="1"/>
  <c r="H110" i="48" s="1"/>
  <c r="H113" i="48" s="1"/>
  <c r="G157" i="48"/>
  <c r="G158" i="48" s="1"/>
  <c r="G160" i="48" s="1"/>
  <c r="H156" i="48" s="1"/>
  <c r="G65" i="48"/>
  <c r="G66" i="48" s="1"/>
  <c r="G68" i="48" s="1"/>
  <c r="H64" i="48" s="1"/>
  <c r="H67" i="48" s="1"/>
  <c r="E88" i="48"/>
  <c r="E89" i="48" s="1"/>
  <c r="E91" i="48" s="1"/>
  <c r="F87" i="48" s="1"/>
  <c r="F43" i="48"/>
  <c r="F45" i="48" s="1"/>
  <c r="G41" i="48" s="1"/>
  <c r="G44" i="48" s="1"/>
  <c r="J177" i="48"/>
  <c r="J62" i="48"/>
  <c r="K154" i="48"/>
  <c r="I200" i="48"/>
  <c r="H180" i="48"/>
  <c r="H181" i="48" s="1"/>
  <c r="H183" i="48" s="1"/>
  <c r="I179" i="48" s="1"/>
  <c r="I182" i="48" s="1"/>
  <c r="G134" i="48"/>
  <c r="G135" i="48" s="1"/>
  <c r="G137" i="48" s="1"/>
  <c r="H133" i="48" s="1"/>
  <c r="H136" i="48" s="1"/>
  <c r="K223" i="48"/>
  <c r="J108" i="48"/>
  <c r="G203" i="48"/>
  <c r="G204" i="48" s="1"/>
  <c r="G206" i="48" s="1"/>
  <c r="H202" i="48" s="1"/>
  <c r="H205" i="48" s="1"/>
  <c r="I131" i="48"/>
  <c r="J85" i="48"/>
  <c r="I39" i="48"/>
  <c r="B88" i="11"/>
  <c r="B82" i="11"/>
  <c r="B43" i="11"/>
  <c r="B42" i="11"/>
  <c r="B41" i="11"/>
  <c r="B34" i="11"/>
  <c r="B33" i="11"/>
  <c r="B30" i="11"/>
  <c r="B11" i="46"/>
  <c r="I14" i="47" l="1"/>
  <c r="F36" i="11"/>
  <c r="F46" i="11"/>
  <c r="I17" i="47"/>
  <c r="I13" i="47"/>
  <c r="F31" i="11"/>
  <c r="I16" i="47"/>
  <c r="F45" i="11"/>
  <c r="J15" i="47"/>
  <c r="G37" i="11"/>
  <c r="I18" i="47"/>
  <c r="F47" i="11"/>
  <c r="G228" i="48"/>
  <c r="G226" i="48" s="1"/>
  <c r="G227" i="48" s="1"/>
  <c r="G229" i="48" s="1"/>
  <c r="H225" i="48" s="1"/>
  <c r="H159" i="48"/>
  <c r="H157" i="48" s="1"/>
  <c r="H158" i="48" s="1"/>
  <c r="H160" i="48" s="1"/>
  <c r="I156" i="48" s="1"/>
  <c r="H111" i="48"/>
  <c r="H112" i="48" s="1"/>
  <c r="H114" i="48" s="1"/>
  <c r="I110" i="48" s="1"/>
  <c r="I113" i="48" s="1"/>
  <c r="F88" i="48"/>
  <c r="F89" i="48" s="1"/>
  <c r="F91" i="48" s="1"/>
  <c r="G87" i="48" s="1"/>
  <c r="F90" i="48"/>
  <c r="H203" i="48"/>
  <c r="H204" i="48" s="1"/>
  <c r="H206" i="48" s="1"/>
  <c r="I202" i="48" s="1"/>
  <c r="I205" i="48" s="1"/>
  <c r="I180" i="48"/>
  <c r="I181" i="48" s="1"/>
  <c r="I183" i="48" s="1"/>
  <c r="J179" i="48" s="1"/>
  <c r="J182" i="48" s="1"/>
  <c r="K108" i="48"/>
  <c r="H65" i="48"/>
  <c r="H66" i="48" s="1"/>
  <c r="H68" i="48" s="1"/>
  <c r="I64" i="48" s="1"/>
  <c r="I67" i="48" s="1"/>
  <c r="G42" i="48"/>
  <c r="G43" i="48" s="1"/>
  <c r="G45" i="48" s="1"/>
  <c r="J131" i="48"/>
  <c r="J39" i="48"/>
  <c r="K85" i="48"/>
  <c r="L223" i="48"/>
  <c r="J200" i="48"/>
  <c r="L154" i="48"/>
  <c r="K62" i="48"/>
  <c r="K177" i="48"/>
  <c r="H134" i="48"/>
  <c r="H135" i="48" s="1"/>
  <c r="H137" i="48" s="1"/>
  <c r="I133" i="48" s="1"/>
  <c r="I136" i="48" s="1"/>
  <c r="B14" i="46"/>
  <c r="O2" i="46"/>
  <c r="E2" i="46"/>
  <c r="F2" i="46"/>
  <c r="G2" i="46"/>
  <c r="H2" i="46"/>
  <c r="I2" i="46"/>
  <c r="J2" i="46"/>
  <c r="K2" i="46"/>
  <c r="L2" i="46"/>
  <c r="M2" i="46"/>
  <c r="N2" i="46"/>
  <c r="D2" i="46"/>
  <c r="B81" i="46"/>
  <c r="B74" i="46"/>
  <c r="B67" i="46"/>
  <c r="B63" i="46"/>
  <c r="B54" i="46"/>
  <c r="B52" i="46"/>
  <c r="B44" i="46"/>
  <c r="B40" i="46"/>
  <c r="B35" i="46"/>
  <c r="B30" i="46"/>
  <c r="B28" i="46"/>
  <c r="B22" i="46"/>
  <c r="B17" i="46"/>
  <c r="G46" i="11" l="1"/>
  <c r="J17" i="47"/>
  <c r="G47" i="11"/>
  <c r="J18" i="47"/>
  <c r="J16" i="47"/>
  <c r="G45" i="11"/>
  <c r="K15" i="47"/>
  <c r="H37" i="11"/>
  <c r="J13" i="47"/>
  <c r="G31" i="11"/>
  <c r="J14" i="47"/>
  <c r="G36" i="11"/>
  <c r="H228" i="48"/>
  <c r="H226" i="48" s="1"/>
  <c r="H227" i="48" s="1"/>
  <c r="H229" i="48" s="1"/>
  <c r="I225" i="48" s="1"/>
  <c r="I159" i="48"/>
  <c r="I157" i="48" s="1"/>
  <c r="I158" i="48" s="1"/>
  <c r="I160" i="48" s="1"/>
  <c r="J156" i="48" s="1"/>
  <c r="I111" i="48"/>
  <c r="I112" i="48" s="1"/>
  <c r="I114" i="48" s="1"/>
  <c r="J110" i="48" s="1"/>
  <c r="J113" i="48" s="1"/>
  <c r="G90" i="48"/>
  <c r="G88" i="48" s="1"/>
  <c r="G89" i="48" s="1"/>
  <c r="G91" i="48" s="1"/>
  <c r="H87" i="48" s="1"/>
  <c r="H41" i="48"/>
  <c r="I65" i="48"/>
  <c r="I66" i="48" s="1"/>
  <c r="I68" i="48" s="1"/>
  <c r="J64" i="48" s="1"/>
  <c r="J67" i="48" s="1"/>
  <c r="I134" i="48"/>
  <c r="I135" i="48" s="1"/>
  <c r="I137" i="48" s="1"/>
  <c r="J133" i="48" s="1"/>
  <c r="J136" i="48" s="1"/>
  <c r="L85" i="48"/>
  <c r="J111" i="48"/>
  <c r="J112" i="48" s="1"/>
  <c r="J114" i="48" s="1"/>
  <c r="K110" i="48" s="1"/>
  <c r="K113" i="48" s="1"/>
  <c r="L177" i="48"/>
  <c r="L62" i="48"/>
  <c r="M154" i="48"/>
  <c r="I203" i="48"/>
  <c r="I204" i="48" s="1"/>
  <c r="I206" i="48" s="1"/>
  <c r="J202" i="48" s="1"/>
  <c r="J205" i="48" s="1"/>
  <c r="M223" i="48"/>
  <c r="K131" i="48"/>
  <c r="L108" i="48"/>
  <c r="J180" i="48"/>
  <c r="J181" i="48" s="1"/>
  <c r="J183" i="48" s="1"/>
  <c r="K179" i="48" s="1"/>
  <c r="K182" i="48" s="1"/>
  <c r="K200" i="48"/>
  <c r="K39" i="48"/>
  <c r="B8" i="46"/>
  <c r="B39" i="46"/>
  <c r="B32" i="46"/>
  <c r="B58" i="46"/>
  <c r="B57" i="46" s="1"/>
  <c r="B78" i="46"/>
  <c r="B88" i="46" s="1"/>
  <c r="B72" i="46"/>
  <c r="B27" i="46"/>
  <c r="D18" i="29"/>
  <c r="E18" i="29"/>
  <c r="F18" i="29"/>
  <c r="G18" i="29"/>
  <c r="H18" i="29"/>
  <c r="I18" i="29"/>
  <c r="J18" i="29"/>
  <c r="K18" i="29"/>
  <c r="L18" i="29"/>
  <c r="M18" i="29"/>
  <c r="N18" i="29"/>
  <c r="O18" i="29"/>
  <c r="P18" i="29"/>
  <c r="Q18" i="29"/>
  <c r="R18" i="29"/>
  <c r="S18" i="29"/>
  <c r="T18" i="29"/>
  <c r="U18" i="29"/>
  <c r="V18" i="29"/>
  <c r="W18" i="29"/>
  <c r="X18" i="29"/>
  <c r="Y18" i="29"/>
  <c r="Z18" i="29"/>
  <c r="AA18" i="29"/>
  <c r="AB18" i="29"/>
  <c r="AC18" i="29"/>
  <c r="AD18" i="29"/>
  <c r="AE18" i="29"/>
  <c r="AF18" i="29"/>
  <c r="AG18" i="29"/>
  <c r="AH18" i="29"/>
  <c r="AI18" i="29"/>
  <c r="AJ18" i="29"/>
  <c r="AK18" i="29"/>
  <c r="AL18" i="29"/>
  <c r="C18" i="29"/>
  <c r="AL29" i="23"/>
  <c r="Z29" i="23"/>
  <c r="N29" i="23"/>
  <c r="D7" i="44"/>
  <c r="E7" i="44"/>
  <c r="C7" i="44"/>
  <c r="C82" i="11"/>
  <c r="D82" i="11" s="1"/>
  <c r="E82" i="11" s="1"/>
  <c r="F82" i="11" s="1"/>
  <c r="G82" i="11" s="1"/>
  <c r="H82" i="11" s="1"/>
  <c r="I82" i="11" s="1"/>
  <c r="J82" i="11" s="1"/>
  <c r="K82" i="11" s="1"/>
  <c r="L82" i="11" s="1"/>
  <c r="M82" i="11" s="1"/>
  <c r="F93" i="26"/>
  <c r="D6" i="23"/>
  <c r="E6" i="23"/>
  <c r="F6" i="23"/>
  <c r="G6" i="23"/>
  <c r="H6" i="23"/>
  <c r="I6" i="23"/>
  <c r="J6" i="23"/>
  <c r="K6" i="23"/>
  <c r="L6" i="23"/>
  <c r="M6" i="23"/>
  <c r="N6" i="23"/>
  <c r="O6" i="23"/>
  <c r="P6" i="23"/>
  <c r="Q6" i="23"/>
  <c r="R6" i="23"/>
  <c r="S6" i="23"/>
  <c r="T6" i="23"/>
  <c r="U6" i="23"/>
  <c r="V6" i="23"/>
  <c r="W6" i="23"/>
  <c r="X6" i="23"/>
  <c r="Y6" i="23"/>
  <c r="Z6" i="23"/>
  <c r="AA6" i="23"/>
  <c r="AB6" i="23"/>
  <c r="AC6" i="23"/>
  <c r="AD6" i="23"/>
  <c r="AE6" i="23"/>
  <c r="AF6" i="23"/>
  <c r="AG6" i="23"/>
  <c r="AH6" i="23"/>
  <c r="AI6" i="23"/>
  <c r="AJ6" i="23"/>
  <c r="AK6" i="23"/>
  <c r="AL6" i="23"/>
  <c r="C6" i="23"/>
  <c r="AK3" i="44"/>
  <c r="AL3" i="44"/>
  <c r="AE3" i="44"/>
  <c r="AF3" i="44"/>
  <c r="AG3" i="44"/>
  <c r="AH3" i="44"/>
  <c r="AI3" i="44"/>
  <c r="AJ3" i="44"/>
  <c r="T3" i="44"/>
  <c r="U3" i="44"/>
  <c r="V3" i="44"/>
  <c r="W3" i="44"/>
  <c r="X3" i="44"/>
  <c r="Y3" i="44"/>
  <c r="Z3" i="44"/>
  <c r="AA3" i="44"/>
  <c r="AB3" i="44"/>
  <c r="AC3" i="44"/>
  <c r="AD3" i="44"/>
  <c r="D3" i="44"/>
  <c r="E3" i="44"/>
  <c r="F3" i="44"/>
  <c r="G3" i="44"/>
  <c r="H3" i="44"/>
  <c r="I3" i="44"/>
  <c r="J3" i="44"/>
  <c r="K3" i="44"/>
  <c r="L3" i="44"/>
  <c r="M3" i="44"/>
  <c r="N3" i="44"/>
  <c r="O3" i="44"/>
  <c r="P3" i="44"/>
  <c r="Q3" i="44"/>
  <c r="R3" i="44"/>
  <c r="S3" i="44"/>
  <c r="C3" i="44"/>
  <c r="D30" i="43"/>
  <c r="E30" i="43"/>
  <c r="C30" i="43"/>
  <c r="E27" i="43"/>
  <c r="E15" i="43"/>
  <c r="E39" i="43" s="1"/>
  <c r="E44" i="43" s="1"/>
  <c r="E53" i="43" s="1"/>
  <c r="D15" i="43"/>
  <c r="D39" i="43" s="1"/>
  <c r="D44" i="43" s="1"/>
  <c r="D53" i="43" s="1"/>
  <c r="C15" i="43"/>
  <c r="C39" i="43" s="1"/>
  <c r="C44" i="43" s="1"/>
  <c r="C53" i="43" s="1"/>
  <c r="D38" i="42"/>
  <c r="C38" i="42"/>
  <c r="D36" i="42"/>
  <c r="C36" i="42"/>
  <c r="D26" i="42"/>
  <c r="C26" i="42"/>
  <c r="D12" i="42"/>
  <c r="C12" i="42"/>
  <c r="B38" i="42"/>
  <c r="B36" i="42"/>
  <c r="B26" i="42"/>
  <c r="B12" i="42"/>
  <c r="C2" i="42"/>
  <c r="D2" i="42"/>
  <c r="B2" i="42"/>
  <c r="D87" i="40"/>
  <c r="D86" i="40"/>
  <c r="D85" i="40"/>
  <c r="D83" i="40"/>
  <c r="D72" i="40"/>
  <c r="D71" i="40"/>
  <c r="D69" i="40"/>
  <c r="D62" i="40"/>
  <c r="D51" i="40"/>
  <c r="D50" i="40"/>
  <c r="D49" i="40"/>
  <c r="D23" i="40"/>
  <c r="D20" i="40"/>
  <c r="D19" i="40"/>
  <c r="D18" i="40"/>
  <c r="D66" i="41"/>
  <c r="C66" i="41"/>
  <c r="B66" i="41"/>
  <c r="D65" i="41"/>
  <c r="D63" i="41" s="1"/>
  <c r="C65" i="41"/>
  <c r="D27" i="43" s="1"/>
  <c r="B65" i="41"/>
  <c r="C27" i="43" s="1"/>
  <c r="D64" i="41"/>
  <c r="C64" i="41"/>
  <c r="B64" i="41"/>
  <c r="D61" i="41"/>
  <c r="C61" i="41"/>
  <c r="B61" i="41"/>
  <c r="B59" i="41" s="1"/>
  <c r="D60" i="41"/>
  <c r="D59" i="41" s="1"/>
  <c r="C60" i="41"/>
  <c r="B60" i="41"/>
  <c r="D53" i="41"/>
  <c r="C53" i="41"/>
  <c r="B53" i="41"/>
  <c r="D52" i="41"/>
  <c r="C52" i="41"/>
  <c r="B52" i="41"/>
  <c r="D50" i="41"/>
  <c r="C50" i="41"/>
  <c r="B50" i="41"/>
  <c r="D48" i="41"/>
  <c r="C48" i="41"/>
  <c r="B48" i="41"/>
  <c r="D47" i="41"/>
  <c r="C47" i="41"/>
  <c r="B47" i="41"/>
  <c r="D46" i="41"/>
  <c r="C46" i="41"/>
  <c r="B46" i="41"/>
  <c r="D45" i="41"/>
  <c r="C45" i="41"/>
  <c r="C41" i="41" s="1"/>
  <c r="B45" i="41"/>
  <c r="D44" i="41"/>
  <c r="C44" i="41"/>
  <c r="B44" i="41"/>
  <c r="D43" i="41"/>
  <c r="C43" i="41"/>
  <c r="B43" i="41"/>
  <c r="B41" i="41" s="1"/>
  <c r="D42" i="41"/>
  <c r="D41" i="41" s="1"/>
  <c r="C42" i="41"/>
  <c r="B42" i="41"/>
  <c r="D39" i="41"/>
  <c r="C39" i="41"/>
  <c r="B39" i="41"/>
  <c r="D38" i="41"/>
  <c r="C38" i="41"/>
  <c r="B38" i="41"/>
  <c r="D37" i="41"/>
  <c r="C37" i="41"/>
  <c r="B37" i="41"/>
  <c r="D36" i="41"/>
  <c r="C36" i="41"/>
  <c r="C34" i="41" s="1"/>
  <c r="B36" i="41"/>
  <c r="D35" i="41"/>
  <c r="C35" i="41"/>
  <c r="B35" i="41"/>
  <c r="D33" i="41"/>
  <c r="C33" i="41"/>
  <c r="B33" i="41"/>
  <c r="D32" i="41"/>
  <c r="C32" i="41"/>
  <c r="B32" i="41"/>
  <c r="D31" i="41"/>
  <c r="C31" i="41"/>
  <c r="B31" i="41"/>
  <c r="D30" i="41"/>
  <c r="C30" i="41"/>
  <c r="B30" i="41"/>
  <c r="D29" i="41"/>
  <c r="C29" i="41"/>
  <c r="B29" i="41"/>
  <c r="D28" i="41"/>
  <c r="C28" i="41"/>
  <c r="B28" i="41"/>
  <c r="D27" i="41"/>
  <c r="C27" i="41"/>
  <c r="B27" i="41"/>
  <c r="D20" i="41"/>
  <c r="C20" i="41"/>
  <c r="B20" i="41"/>
  <c r="D19" i="41"/>
  <c r="D17" i="41" s="1"/>
  <c r="C19" i="41"/>
  <c r="B19" i="41"/>
  <c r="D18" i="41"/>
  <c r="C18" i="41"/>
  <c r="C17" i="41" s="1"/>
  <c r="B18" i="41"/>
  <c r="D16" i="41"/>
  <c r="C16" i="41"/>
  <c r="B16" i="41"/>
  <c r="B15" i="41" s="1"/>
  <c r="B7" i="41"/>
  <c r="D34" i="41"/>
  <c r="B17" i="41"/>
  <c r="D15" i="41"/>
  <c r="C2" i="41"/>
  <c r="D2" i="41"/>
  <c r="B2" i="41"/>
  <c r="C15" i="41"/>
  <c r="C59" i="41"/>
  <c r="C87" i="40"/>
  <c r="C86" i="40"/>
  <c r="C85" i="40"/>
  <c r="C83" i="40"/>
  <c r="D79" i="40"/>
  <c r="C79" i="40"/>
  <c r="C72" i="40"/>
  <c r="C71" i="40"/>
  <c r="C69" i="40"/>
  <c r="C62" i="40"/>
  <c r="C51" i="40"/>
  <c r="C50" i="40"/>
  <c r="C49" i="40" s="1"/>
  <c r="C23" i="40"/>
  <c r="C20" i="40"/>
  <c r="C19" i="40"/>
  <c r="C18" i="40"/>
  <c r="C17" i="40" s="1"/>
  <c r="D17" i="40"/>
  <c r="D55" i="40"/>
  <c r="C55" i="40"/>
  <c r="B87" i="40"/>
  <c r="B86" i="40"/>
  <c r="B85" i="40"/>
  <c r="B83" i="40"/>
  <c r="B79" i="40"/>
  <c r="B72" i="40"/>
  <c r="B71" i="40"/>
  <c r="B69" i="40"/>
  <c r="B62" i="40"/>
  <c r="B51" i="40"/>
  <c r="B50" i="40"/>
  <c r="B49" i="40" s="1"/>
  <c r="B23" i="40"/>
  <c r="B20" i="40"/>
  <c r="B19" i="40"/>
  <c r="B18" i="40"/>
  <c r="B55" i="40"/>
  <c r="K18" i="47" l="1"/>
  <c r="H47" i="11"/>
  <c r="D84" i="40"/>
  <c r="K14" i="47"/>
  <c r="H36" i="11"/>
  <c r="L15" i="47"/>
  <c r="I37" i="11"/>
  <c r="K17" i="47"/>
  <c r="H46" i="11"/>
  <c r="K13" i="47"/>
  <c r="H31" i="11"/>
  <c r="H45" i="11"/>
  <c r="K16" i="47"/>
  <c r="C63" i="41"/>
  <c r="I228" i="48"/>
  <c r="I226" i="48" s="1"/>
  <c r="I227" i="48" s="1"/>
  <c r="I229" i="48" s="1"/>
  <c r="J225" i="48" s="1"/>
  <c r="J159" i="48"/>
  <c r="J157" i="48" s="1"/>
  <c r="J158" i="48" s="1"/>
  <c r="J160" i="48" s="1"/>
  <c r="K156" i="48" s="1"/>
  <c r="H90" i="48"/>
  <c r="H88" i="48"/>
  <c r="H89" i="48" s="1"/>
  <c r="H91" i="48" s="1"/>
  <c r="I87" i="48" s="1"/>
  <c r="H42" i="48"/>
  <c r="H44" i="48"/>
  <c r="K111" i="48"/>
  <c r="K112" i="48" s="1"/>
  <c r="K114" i="48" s="1"/>
  <c r="L110" i="48" s="1"/>
  <c r="L113" i="48" s="1"/>
  <c r="J65" i="48"/>
  <c r="J66" i="48" s="1"/>
  <c r="J68" i="48" s="1"/>
  <c r="K64" i="48" s="1"/>
  <c r="K67" i="48" s="1"/>
  <c r="H43" i="48"/>
  <c r="H45" i="48" s="1"/>
  <c r="J203" i="48"/>
  <c r="J204" i="48" s="1"/>
  <c r="M108" i="48"/>
  <c r="L39" i="48"/>
  <c r="L131" i="48"/>
  <c r="M177" i="48"/>
  <c r="L200" i="48"/>
  <c r="N154" i="48"/>
  <c r="M62" i="48"/>
  <c r="J206" i="48"/>
  <c r="K202" i="48" s="1"/>
  <c r="K205" i="48" s="1"/>
  <c r="M85" i="48"/>
  <c r="J134" i="48"/>
  <c r="J135" i="48" s="1"/>
  <c r="J137" i="48" s="1"/>
  <c r="K133" i="48" s="1"/>
  <c r="K136" i="48" s="1"/>
  <c r="K180" i="48"/>
  <c r="K181" i="48" s="1"/>
  <c r="K183" i="48" s="1"/>
  <c r="L179" i="48" s="1"/>
  <c r="L182" i="48" s="1"/>
  <c r="N223" i="48"/>
  <c r="B70" i="40"/>
  <c r="C70" i="40"/>
  <c r="D70" i="40"/>
  <c r="B50" i="46"/>
  <c r="N82" i="11"/>
  <c r="O82" i="11" s="1"/>
  <c r="P82" i="11" s="1"/>
  <c r="Q82" i="11" s="1"/>
  <c r="R82" i="11" s="1"/>
  <c r="S82" i="11" s="1"/>
  <c r="T82" i="11" s="1"/>
  <c r="U82" i="11" s="1"/>
  <c r="V82" i="11" s="1"/>
  <c r="W82" i="11" s="1"/>
  <c r="X82" i="11" s="1"/>
  <c r="Y82" i="11" s="1"/>
  <c r="B82" i="40"/>
  <c r="B63" i="41"/>
  <c r="B34" i="41"/>
  <c r="C14" i="41"/>
  <c r="D14" i="41"/>
  <c r="B14" i="41"/>
  <c r="B17" i="40"/>
  <c r="C84" i="40"/>
  <c r="B84" i="40"/>
  <c r="N71" i="12"/>
  <c r="O71" i="12"/>
  <c r="P71" i="12"/>
  <c r="Q71" i="12"/>
  <c r="R71" i="12"/>
  <c r="S71" i="12"/>
  <c r="T71" i="12"/>
  <c r="U71" i="12"/>
  <c r="V71" i="12"/>
  <c r="W71" i="12"/>
  <c r="X71" i="12"/>
  <c r="Z71" i="12"/>
  <c r="AA71" i="12"/>
  <c r="AB71" i="12"/>
  <c r="AC71" i="12"/>
  <c r="AD71" i="12"/>
  <c r="AE71" i="12"/>
  <c r="AF71" i="12"/>
  <c r="AG71" i="12"/>
  <c r="AH71" i="12"/>
  <c r="AI71" i="12"/>
  <c r="AJ71" i="12"/>
  <c r="C71" i="12"/>
  <c r="D71" i="12"/>
  <c r="E71" i="12"/>
  <c r="F71" i="12"/>
  <c r="G71" i="12"/>
  <c r="H71" i="12"/>
  <c r="I71" i="12"/>
  <c r="J71" i="12"/>
  <c r="K71" i="12"/>
  <c r="L71" i="12"/>
  <c r="B71" i="12"/>
  <c r="D21" i="23"/>
  <c r="E21" i="23"/>
  <c r="F21" i="23"/>
  <c r="G21" i="23"/>
  <c r="H21" i="23"/>
  <c r="I21" i="23"/>
  <c r="J21" i="23"/>
  <c r="K21" i="23"/>
  <c r="L21" i="23"/>
  <c r="M21" i="23"/>
  <c r="N21" i="23"/>
  <c r="O21" i="23"/>
  <c r="P21" i="23"/>
  <c r="Q21" i="23"/>
  <c r="R21" i="23"/>
  <c r="S21" i="23"/>
  <c r="U21" i="23"/>
  <c r="V21" i="23"/>
  <c r="W21" i="23"/>
  <c r="X21" i="23"/>
  <c r="Z21" i="23"/>
  <c r="AA21" i="23"/>
  <c r="AB21" i="23"/>
  <c r="AC21" i="23"/>
  <c r="AD21" i="23"/>
  <c r="AE21" i="23"/>
  <c r="AG21" i="23"/>
  <c r="AH21" i="23"/>
  <c r="AI21" i="23"/>
  <c r="AJ21" i="23"/>
  <c r="AL21" i="23"/>
  <c r="C21" i="23"/>
  <c r="B3" i="38"/>
  <c r="C23" i="38"/>
  <c r="D23" i="38"/>
  <c r="E23" i="38"/>
  <c r="F23" i="38"/>
  <c r="G23" i="38"/>
  <c r="H23" i="38"/>
  <c r="I23" i="38"/>
  <c r="J23" i="38"/>
  <c r="K23" i="38"/>
  <c r="L23" i="38"/>
  <c r="M23" i="38"/>
  <c r="N23" i="38"/>
  <c r="O23" i="38"/>
  <c r="P23" i="38"/>
  <c r="Q23" i="38"/>
  <c r="R23" i="38"/>
  <c r="S23" i="38"/>
  <c r="T23" i="38"/>
  <c r="U23" i="38"/>
  <c r="V23" i="38"/>
  <c r="W23" i="38"/>
  <c r="X23" i="38"/>
  <c r="Y23" i="38"/>
  <c r="Z23" i="38"/>
  <c r="AA23" i="38"/>
  <c r="AB23" i="38"/>
  <c r="AC23" i="38"/>
  <c r="AD23" i="38"/>
  <c r="AE23" i="38"/>
  <c r="AF23" i="38"/>
  <c r="AG23" i="38"/>
  <c r="AH23" i="38"/>
  <c r="AI23" i="38"/>
  <c r="AJ23" i="38"/>
  <c r="AK23" i="38"/>
  <c r="C27" i="38"/>
  <c r="D27" i="38"/>
  <c r="E27" i="38"/>
  <c r="F27" i="38"/>
  <c r="G27" i="38"/>
  <c r="H27" i="38"/>
  <c r="I27" i="38"/>
  <c r="J27" i="38"/>
  <c r="K27" i="38"/>
  <c r="L27" i="38"/>
  <c r="M27" i="38"/>
  <c r="N27" i="38"/>
  <c r="O27" i="38"/>
  <c r="P27" i="38"/>
  <c r="Q27" i="38"/>
  <c r="R27" i="38"/>
  <c r="S27" i="38"/>
  <c r="T27" i="38"/>
  <c r="U27" i="38"/>
  <c r="V27" i="38"/>
  <c r="W27" i="38"/>
  <c r="X27" i="38"/>
  <c r="Y27" i="38"/>
  <c r="Z27" i="38"/>
  <c r="AA27" i="38"/>
  <c r="AB27" i="38"/>
  <c r="AC27" i="38"/>
  <c r="AD27" i="38"/>
  <c r="AE27" i="38"/>
  <c r="AF27" i="38"/>
  <c r="AG27" i="38"/>
  <c r="AH27" i="38"/>
  <c r="AI27" i="38"/>
  <c r="AJ27" i="38"/>
  <c r="AK27" i="38"/>
  <c r="B27" i="38"/>
  <c r="B23" i="38"/>
  <c r="B8" i="38"/>
  <c r="AK52" i="38"/>
  <c r="Y52" i="38"/>
  <c r="M52" i="38"/>
  <c r="AK40" i="38"/>
  <c r="AI40" i="38"/>
  <c r="AH40" i="38"/>
  <c r="AG40" i="38"/>
  <c r="AF40" i="38"/>
  <c r="AD40" i="38"/>
  <c r="AC40" i="38"/>
  <c r="AB40" i="38"/>
  <c r="AA40" i="38"/>
  <c r="Z40" i="38"/>
  <c r="Y40" i="38"/>
  <c r="W40" i="38"/>
  <c r="V40" i="38"/>
  <c r="U40" i="38"/>
  <c r="T40" i="38"/>
  <c r="R40" i="38"/>
  <c r="Q40" i="38"/>
  <c r="P40" i="38"/>
  <c r="O40" i="38"/>
  <c r="N40" i="38"/>
  <c r="M40" i="38"/>
  <c r="L40" i="38"/>
  <c r="K40" i="38"/>
  <c r="J40" i="38"/>
  <c r="I40" i="38"/>
  <c r="H40" i="38"/>
  <c r="G40" i="38"/>
  <c r="F40" i="38"/>
  <c r="E40" i="38"/>
  <c r="D40" i="38"/>
  <c r="J44" i="38" s="1"/>
  <c r="C40" i="38"/>
  <c r="C45" i="38" s="1"/>
  <c r="B40" i="38"/>
  <c r="B45" i="38" s="1"/>
  <c r="D20" i="23"/>
  <c r="E20" i="23"/>
  <c r="F20" i="23"/>
  <c r="G20" i="23"/>
  <c r="H20" i="23"/>
  <c r="I20" i="23"/>
  <c r="J20" i="23"/>
  <c r="K20" i="23"/>
  <c r="L20" i="23"/>
  <c r="M20" i="23"/>
  <c r="N20" i="23"/>
  <c r="O20" i="23"/>
  <c r="P20" i="23"/>
  <c r="Q20" i="23"/>
  <c r="R20" i="23"/>
  <c r="S20" i="23"/>
  <c r="U20" i="23"/>
  <c r="V20" i="23"/>
  <c r="W20" i="23"/>
  <c r="X20" i="23"/>
  <c r="Z20" i="23"/>
  <c r="AA20" i="23"/>
  <c r="AB20" i="23"/>
  <c r="AC20" i="23"/>
  <c r="AD20" i="23"/>
  <c r="AE20" i="23"/>
  <c r="AG20" i="23"/>
  <c r="AH20" i="23"/>
  <c r="AI20" i="23"/>
  <c r="AJ20" i="23"/>
  <c r="AL20" i="23"/>
  <c r="C20" i="23"/>
  <c r="P70" i="12"/>
  <c r="Q70" i="12"/>
  <c r="R70" i="12"/>
  <c r="S70" i="12"/>
  <c r="T70" i="12"/>
  <c r="U70" i="12"/>
  <c r="V70" i="12"/>
  <c r="W70" i="12"/>
  <c r="X70" i="12"/>
  <c r="Z70" i="12"/>
  <c r="AA70" i="12"/>
  <c r="AB70" i="12"/>
  <c r="AC70" i="12"/>
  <c r="AD70" i="12"/>
  <c r="AE70" i="12"/>
  <c r="AF70" i="12"/>
  <c r="AG70" i="12"/>
  <c r="AH70" i="12"/>
  <c r="AI70" i="12"/>
  <c r="AJ70" i="12"/>
  <c r="C70" i="12"/>
  <c r="D70" i="12"/>
  <c r="E70" i="12"/>
  <c r="F70" i="12"/>
  <c r="G70" i="12"/>
  <c r="H70" i="12"/>
  <c r="I70" i="12"/>
  <c r="J70" i="12"/>
  <c r="K70" i="12"/>
  <c r="L70" i="12"/>
  <c r="N70" i="12"/>
  <c r="O70" i="12"/>
  <c r="B70" i="12"/>
  <c r="B3" i="39"/>
  <c r="C8" i="39"/>
  <c r="D8" i="39"/>
  <c r="E8" i="39"/>
  <c r="F8" i="39"/>
  <c r="G8" i="39"/>
  <c r="H8" i="39"/>
  <c r="I8" i="39"/>
  <c r="J8" i="39"/>
  <c r="K8" i="39"/>
  <c r="L8" i="39"/>
  <c r="M8" i="39"/>
  <c r="N8" i="39"/>
  <c r="O8" i="39"/>
  <c r="P8" i="39"/>
  <c r="Q8" i="39"/>
  <c r="R8" i="39"/>
  <c r="S8" i="39"/>
  <c r="T8" i="39"/>
  <c r="U8" i="39"/>
  <c r="V8" i="39"/>
  <c r="W8" i="39"/>
  <c r="X8" i="39"/>
  <c r="Y8" i="39"/>
  <c r="Z8" i="39"/>
  <c r="AA8" i="39"/>
  <c r="AB8" i="39"/>
  <c r="AC8" i="39"/>
  <c r="AD8" i="39"/>
  <c r="AE8" i="39"/>
  <c r="AF8" i="39"/>
  <c r="AG8" i="39"/>
  <c r="AH8" i="39"/>
  <c r="AI8" i="39"/>
  <c r="AJ8" i="39"/>
  <c r="AK8" i="39"/>
  <c r="B8" i="39"/>
  <c r="AK22" i="39"/>
  <c r="AI22" i="39"/>
  <c r="AH22" i="39"/>
  <c r="AG22" i="39"/>
  <c r="AF22" i="39"/>
  <c r="AD22" i="39"/>
  <c r="AC22" i="39"/>
  <c r="AB22" i="39"/>
  <c r="AA22" i="39"/>
  <c r="Z22" i="39"/>
  <c r="Y22" i="39"/>
  <c r="W22" i="39"/>
  <c r="V22" i="39"/>
  <c r="U22" i="39"/>
  <c r="T22" i="39"/>
  <c r="R22" i="39"/>
  <c r="Q22" i="39"/>
  <c r="P22" i="39"/>
  <c r="O22" i="39"/>
  <c r="N22" i="39"/>
  <c r="M22" i="39"/>
  <c r="L22" i="39"/>
  <c r="K22" i="39"/>
  <c r="J22" i="39"/>
  <c r="I22" i="39"/>
  <c r="H22" i="39"/>
  <c r="G22" i="39"/>
  <c r="F22" i="39"/>
  <c r="E22" i="39"/>
  <c r="D22" i="39"/>
  <c r="C22" i="39"/>
  <c r="B22" i="39"/>
  <c r="L17" i="47" l="1"/>
  <c r="I46" i="11"/>
  <c r="L14" i="47"/>
  <c r="I36" i="11"/>
  <c r="L13" i="47"/>
  <c r="I31" i="11"/>
  <c r="M15" i="47"/>
  <c r="J37" i="11"/>
  <c r="I45" i="11"/>
  <c r="L16" i="47"/>
  <c r="L18" i="47"/>
  <c r="I47" i="11"/>
  <c r="J228" i="48"/>
  <c r="J226" i="48" s="1"/>
  <c r="J227" i="48" s="1"/>
  <c r="J229" i="48" s="1"/>
  <c r="K225" i="48" s="1"/>
  <c r="K159" i="48"/>
  <c r="K157" i="48" s="1"/>
  <c r="K158" i="48" s="1"/>
  <c r="K160" i="48" s="1"/>
  <c r="L156" i="48" s="1"/>
  <c r="I90" i="48"/>
  <c r="I88" i="48"/>
  <c r="I89" i="48" s="1"/>
  <c r="I91" i="48" s="1"/>
  <c r="J87" i="48" s="1"/>
  <c r="K134" i="48"/>
  <c r="K135" i="48" s="1"/>
  <c r="K137" i="48" s="1"/>
  <c r="L133" i="48" s="1"/>
  <c r="L136" i="48" s="1"/>
  <c r="L111" i="48"/>
  <c r="L112" i="48" s="1"/>
  <c r="L114" i="48" s="1"/>
  <c r="M110" i="48" s="1"/>
  <c r="M113" i="48" s="1"/>
  <c r="O223" i="48"/>
  <c r="N85" i="48"/>
  <c r="I41" i="48"/>
  <c r="I44" i="48" s="1"/>
  <c r="M200" i="48"/>
  <c r="M39" i="48"/>
  <c r="N62" i="48"/>
  <c r="O154" i="48"/>
  <c r="K203" i="48"/>
  <c r="K204" i="48" s="1"/>
  <c r="K206" i="48" s="1"/>
  <c r="L202" i="48" s="1"/>
  <c r="L205" i="48" s="1"/>
  <c r="N177" i="48"/>
  <c r="M131" i="48"/>
  <c r="N108" i="48"/>
  <c r="L180" i="48"/>
  <c r="L181" i="48" s="1"/>
  <c r="L183" i="48" s="1"/>
  <c r="M179" i="48" s="1"/>
  <c r="M182" i="48" s="1"/>
  <c r="K65" i="48"/>
  <c r="K66" i="48" s="1"/>
  <c r="K68" i="48" s="1"/>
  <c r="L64" i="48" s="1"/>
  <c r="L67" i="48" s="1"/>
  <c r="B92" i="46"/>
  <c r="C82" i="40"/>
  <c r="Z82" i="11"/>
  <c r="AA82" i="11" s="1"/>
  <c r="AB82" i="11" s="1"/>
  <c r="AC82" i="11" s="1"/>
  <c r="AD82" i="11" s="1"/>
  <c r="AE82" i="11" s="1"/>
  <c r="AF82" i="11" s="1"/>
  <c r="AG82" i="11" s="1"/>
  <c r="AH82" i="11" s="1"/>
  <c r="AI82" i="11" s="1"/>
  <c r="AJ82" i="11" s="1"/>
  <c r="AK82" i="11" s="1"/>
  <c r="D82" i="40" s="1"/>
  <c r="D43" i="38"/>
  <c r="H43" i="38"/>
  <c r="L43" i="38"/>
  <c r="D44" i="38"/>
  <c r="H44" i="38"/>
  <c r="L44" i="38"/>
  <c r="D45" i="38"/>
  <c r="E45" i="38" s="1"/>
  <c r="F45" i="38" s="1"/>
  <c r="G45" i="38" s="1"/>
  <c r="H45" i="38" s="1"/>
  <c r="I45" i="38" s="1"/>
  <c r="J45" i="38" s="1"/>
  <c r="K45" i="38" s="1"/>
  <c r="L45" i="38" s="1"/>
  <c r="M45" i="38" s="1"/>
  <c r="N45" i="38" s="1"/>
  <c r="O45" i="38" s="1"/>
  <c r="P45" i="38" s="1"/>
  <c r="Q45" i="38" s="1"/>
  <c r="R45" i="38" s="1"/>
  <c r="E43" i="38"/>
  <c r="I43" i="38"/>
  <c r="E44" i="38"/>
  <c r="I44" i="38"/>
  <c r="B43" i="38"/>
  <c r="F43" i="38"/>
  <c r="J43" i="38"/>
  <c r="B44" i="38"/>
  <c r="F44" i="38"/>
  <c r="C43" i="38"/>
  <c r="G43" i="38"/>
  <c r="K43" i="38"/>
  <c r="C44" i="38"/>
  <c r="G44" i="38"/>
  <c r="K44" i="38"/>
  <c r="L26" i="39"/>
  <c r="E25" i="39"/>
  <c r="I25" i="39"/>
  <c r="E26" i="39"/>
  <c r="I26" i="39"/>
  <c r="B25" i="39"/>
  <c r="F25" i="39"/>
  <c r="J25" i="39"/>
  <c r="B26" i="39"/>
  <c r="F26" i="39"/>
  <c r="J26" i="39"/>
  <c r="B27" i="39"/>
  <c r="C27" i="39" s="1"/>
  <c r="D27" i="39" s="1"/>
  <c r="E27" i="39" s="1"/>
  <c r="F27" i="39" s="1"/>
  <c r="G27" i="39" s="1"/>
  <c r="H27" i="39" s="1"/>
  <c r="I27" i="39" s="1"/>
  <c r="J27" i="39" s="1"/>
  <c r="K27" i="39" s="1"/>
  <c r="L27" i="39" s="1"/>
  <c r="M27" i="39" s="1"/>
  <c r="N27" i="39" s="1"/>
  <c r="O27" i="39" s="1"/>
  <c r="P27" i="39" s="1"/>
  <c r="Q27" i="39" s="1"/>
  <c r="R27" i="39" s="1"/>
  <c r="C25" i="39"/>
  <c r="G25" i="39"/>
  <c r="K25" i="39"/>
  <c r="C26" i="39"/>
  <c r="G26" i="39"/>
  <c r="K26" i="39"/>
  <c r="D25" i="39"/>
  <c r="H25" i="39"/>
  <c r="L25" i="39"/>
  <c r="D26" i="39"/>
  <c r="H26" i="39"/>
  <c r="M16" i="47" l="1"/>
  <c r="J45" i="11"/>
  <c r="M18" i="47"/>
  <c r="J47" i="11"/>
  <c r="N15" i="47"/>
  <c r="K37" i="11"/>
  <c r="M14" i="47"/>
  <c r="J36" i="11"/>
  <c r="M13" i="47"/>
  <c r="J31" i="11"/>
  <c r="M17" i="47"/>
  <c r="J46" i="11"/>
  <c r="K228" i="48"/>
  <c r="K226" i="48"/>
  <c r="K227" i="48" s="1"/>
  <c r="K229" i="48" s="1"/>
  <c r="L225" i="48" s="1"/>
  <c r="L159" i="48"/>
  <c r="L157" i="48" s="1"/>
  <c r="L158" i="48" s="1"/>
  <c r="L160" i="48" s="1"/>
  <c r="M156" i="48" s="1"/>
  <c r="J90" i="48"/>
  <c r="J88" i="48"/>
  <c r="J89" i="48" s="1"/>
  <c r="J91" i="48" s="1"/>
  <c r="K87" i="48" s="1"/>
  <c r="M111" i="48"/>
  <c r="M112" i="48" s="1"/>
  <c r="M114" i="48" s="1"/>
  <c r="N110" i="48" s="1"/>
  <c r="N113" i="48" s="1"/>
  <c r="L203" i="48"/>
  <c r="L204" i="48" s="1"/>
  <c r="L206" i="48" s="1"/>
  <c r="M202" i="48" s="1"/>
  <c r="M205" i="48" s="1"/>
  <c r="M180" i="48"/>
  <c r="M181" i="48" s="1"/>
  <c r="M183" i="48" s="1"/>
  <c r="N179" i="48" s="1"/>
  <c r="N182" i="48" s="1"/>
  <c r="L134" i="48"/>
  <c r="L135" i="48" s="1"/>
  <c r="L137" i="48" s="1"/>
  <c r="M133" i="48" s="1"/>
  <c r="M136" i="48" s="1"/>
  <c r="O177" i="48"/>
  <c r="P154" i="48"/>
  <c r="O62" i="48"/>
  <c r="N200" i="48"/>
  <c r="N131" i="48"/>
  <c r="O108" i="48"/>
  <c r="N39" i="48"/>
  <c r="P223" i="48"/>
  <c r="L65" i="48"/>
  <c r="L66" i="48" s="1"/>
  <c r="L68" i="48" s="1"/>
  <c r="M64" i="48" s="1"/>
  <c r="M67" i="48" s="1"/>
  <c r="O85" i="48"/>
  <c r="C36" i="12"/>
  <c r="D36" i="12"/>
  <c r="E36" i="12"/>
  <c r="F36" i="12"/>
  <c r="G36" i="12"/>
  <c r="H36" i="12"/>
  <c r="I36" i="12"/>
  <c r="J36" i="12"/>
  <c r="K36" i="12"/>
  <c r="L36" i="12"/>
  <c r="M36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AG36" i="12"/>
  <c r="AH36" i="12"/>
  <c r="AI36" i="12"/>
  <c r="AJ36" i="12"/>
  <c r="AK36" i="12"/>
  <c r="B36" i="12"/>
  <c r="G378" i="35"/>
  <c r="G386" i="35"/>
  <c r="E19" i="23"/>
  <c r="F19" i="23"/>
  <c r="G19" i="23"/>
  <c r="H19" i="23"/>
  <c r="I19" i="23"/>
  <c r="J19" i="23"/>
  <c r="K19" i="23"/>
  <c r="L19" i="23"/>
  <c r="M19" i="23"/>
  <c r="N19" i="23"/>
  <c r="O19" i="23"/>
  <c r="P19" i="23"/>
  <c r="Q19" i="23"/>
  <c r="R19" i="23"/>
  <c r="S19" i="23"/>
  <c r="T19" i="23"/>
  <c r="U19" i="23"/>
  <c r="V19" i="23"/>
  <c r="W19" i="23"/>
  <c r="X19" i="23"/>
  <c r="Y19" i="23"/>
  <c r="Z19" i="23"/>
  <c r="AA19" i="23"/>
  <c r="AB19" i="23"/>
  <c r="AC19" i="23"/>
  <c r="AD19" i="23"/>
  <c r="AE19" i="23"/>
  <c r="AF19" i="23"/>
  <c r="AG19" i="23"/>
  <c r="AH19" i="23"/>
  <c r="AI19" i="23"/>
  <c r="AJ19" i="23"/>
  <c r="AK19" i="23"/>
  <c r="AL19" i="23"/>
  <c r="D19" i="23"/>
  <c r="C19" i="23"/>
  <c r="C250" i="35"/>
  <c r="C251" i="35"/>
  <c r="C267" i="35" s="1"/>
  <c r="C252" i="35"/>
  <c r="C253" i="35"/>
  <c r="C254" i="35"/>
  <c r="C249" i="35"/>
  <c r="C223" i="35"/>
  <c r="C224" i="35"/>
  <c r="C240" i="35" s="1"/>
  <c r="C225" i="35"/>
  <c r="C226" i="35"/>
  <c r="C227" i="35"/>
  <c r="C222" i="35"/>
  <c r="C196" i="35"/>
  <c r="C197" i="35"/>
  <c r="C213" i="35" s="1"/>
  <c r="C198" i="35"/>
  <c r="C199" i="35"/>
  <c r="C200" i="35"/>
  <c r="C195" i="35"/>
  <c r="C169" i="35"/>
  <c r="C170" i="35"/>
  <c r="C171" i="35"/>
  <c r="C186" i="35" s="1"/>
  <c r="C172" i="35"/>
  <c r="C173" i="35"/>
  <c r="C168" i="35"/>
  <c r="C142" i="35"/>
  <c r="C143" i="35"/>
  <c r="C144" i="35"/>
  <c r="C145" i="35"/>
  <c r="C146" i="35"/>
  <c r="C141" i="35"/>
  <c r="C115" i="35"/>
  <c r="C116" i="35"/>
  <c r="C117" i="35"/>
  <c r="C118" i="35"/>
  <c r="C119" i="35"/>
  <c r="C114" i="35"/>
  <c r="C88" i="35"/>
  <c r="C89" i="35"/>
  <c r="C90" i="35"/>
  <c r="C91" i="35"/>
  <c r="C92" i="35"/>
  <c r="C87" i="35"/>
  <c r="C61" i="35"/>
  <c r="C62" i="35"/>
  <c r="C63" i="35"/>
  <c r="C64" i="35"/>
  <c r="C78" i="35" s="1"/>
  <c r="C65" i="35"/>
  <c r="C60" i="35"/>
  <c r="C34" i="35"/>
  <c r="C35" i="35"/>
  <c r="C36" i="35"/>
  <c r="C37" i="35"/>
  <c r="C38" i="35"/>
  <c r="C33" i="35"/>
  <c r="C7" i="35"/>
  <c r="C8" i="35"/>
  <c r="N19" i="35" s="1"/>
  <c r="C9" i="35"/>
  <c r="C10" i="35"/>
  <c r="C11" i="35"/>
  <c r="C6" i="35"/>
  <c r="C377" i="35"/>
  <c r="C376" i="35"/>
  <c r="C375" i="35"/>
  <c r="C374" i="35"/>
  <c r="C366" i="35"/>
  <c r="C365" i="35"/>
  <c r="C364" i="35"/>
  <c r="C363" i="35"/>
  <c r="C355" i="35"/>
  <c r="C354" i="35"/>
  <c r="C353" i="35"/>
  <c r="C352" i="35"/>
  <c r="C344" i="35"/>
  <c r="C343" i="35"/>
  <c r="C342" i="35"/>
  <c r="C341" i="35"/>
  <c r="C333" i="35"/>
  <c r="C332" i="35"/>
  <c r="C331" i="35"/>
  <c r="C330" i="35"/>
  <c r="C334" i="35" s="1"/>
  <c r="AO329" i="35"/>
  <c r="AO340" i="35" s="1"/>
  <c r="AO351" i="35" s="1"/>
  <c r="AO362" i="35" s="1"/>
  <c r="AO373" i="35" s="1"/>
  <c r="AO384" i="35" s="1"/>
  <c r="C322" i="35"/>
  <c r="C321" i="35"/>
  <c r="C320" i="35"/>
  <c r="C319" i="35"/>
  <c r="AK318" i="35"/>
  <c r="AK329" i="35" s="1"/>
  <c r="AK340" i="35" s="1"/>
  <c r="AK351" i="35" s="1"/>
  <c r="AK362" i="35" s="1"/>
  <c r="AK373" i="35" s="1"/>
  <c r="AK384" i="35" s="1"/>
  <c r="I318" i="35"/>
  <c r="I329" i="35" s="1"/>
  <c r="I340" i="35" s="1"/>
  <c r="I351" i="35" s="1"/>
  <c r="I362" i="35" s="1"/>
  <c r="I373" i="35" s="1"/>
  <c r="I384" i="35" s="1"/>
  <c r="E318" i="35"/>
  <c r="E329" i="35" s="1"/>
  <c r="E340" i="35" s="1"/>
  <c r="E351" i="35" s="1"/>
  <c r="E362" i="35" s="1"/>
  <c r="E373" i="35" s="1"/>
  <c r="E384" i="35" s="1"/>
  <c r="C311" i="35"/>
  <c r="C310" i="35"/>
  <c r="C309" i="35"/>
  <c r="C308" i="35"/>
  <c r="AO307" i="35"/>
  <c r="AO318" i="35" s="1"/>
  <c r="AK307" i="35"/>
  <c r="Y307" i="35"/>
  <c r="Y318" i="35" s="1"/>
  <c r="Y329" i="35" s="1"/>
  <c r="Y340" i="35" s="1"/>
  <c r="Y351" i="35" s="1"/>
  <c r="Y362" i="35" s="1"/>
  <c r="Y373" i="35" s="1"/>
  <c r="Y384" i="35" s="1"/>
  <c r="U307" i="35"/>
  <c r="U318" i="35" s="1"/>
  <c r="U329" i="35" s="1"/>
  <c r="U340" i="35" s="1"/>
  <c r="U351" i="35" s="1"/>
  <c r="U362" i="35" s="1"/>
  <c r="U373" i="35" s="1"/>
  <c r="U384" i="35" s="1"/>
  <c r="I307" i="35"/>
  <c r="E307" i="35"/>
  <c r="C300" i="35"/>
  <c r="C299" i="35"/>
  <c r="C298" i="35"/>
  <c r="C297" i="35"/>
  <c r="C301" i="35" s="1"/>
  <c r="AH296" i="35"/>
  <c r="AH307" i="35" s="1"/>
  <c r="AH318" i="35" s="1"/>
  <c r="AH329" i="35" s="1"/>
  <c r="AH340" i="35" s="1"/>
  <c r="AH351" i="35" s="1"/>
  <c r="AH362" i="35" s="1"/>
  <c r="AH373" i="35" s="1"/>
  <c r="AH384" i="35" s="1"/>
  <c r="Z296" i="35"/>
  <c r="Z307" i="35" s="1"/>
  <c r="Z318" i="35" s="1"/>
  <c r="Z329" i="35" s="1"/>
  <c r="Z340" i="35" s="1"/>
  <c r="Z351" i="35" s="1"/>
  <c r="Z362" i="35" s="1"/>
  <c r="Z373" i="35" s="1"/>
  <c r="Z384" i="35" s="1"/>
  <c r="R296" i="35"/>
  <c r="R307" i="35" s="1"/>
  <c r="R318" i="35" s="1"/>
  <c r="R329" i="35" s="1"/>
  <c r="R340" i="35" s="1"/>
  <c r="R351" i="35" s="1"/>
  <c r="R362" i="35" s="1"/>
  <c r="R373" i="35" s="1"/>
  <c r="R384" i="35" s="1"/>
  <c r="J296" i="35"/>
  <c r="J307" i="35" s="1"/>
  <c r="J318" i="35" s="1"/>
  <c r="J329" i="35" s="1"/>
  <c r="J340" i="35" s="1"/>
  <c r="J351" i="35" s="1"/>
  <c r="J362" i="35" s="1"/>
  <c r="J373" i="35" s="1"/>
  <c r="J384" i="35" s="1"/>
  <c r="C289" i="35"/>
  <c r="C288" i="35"/>
  <c r="C287" i="35"/>
  <c r="C286" i="35"/>
  <c r="AX285" i="35"/>
  <c r="AX296" i="35" s="1"/>
  <c r="AX307" i="35" s="1"/>
  <c r="AX318" i="35" s="1"/>
  <c r="AX329" i="35" s="1"/>
  <c r="AX340" i="35" s="1"/>
  <c r="AX351" i="35" s="1"/>
  <c r="AX362" i="35" s="1"/>
  <c r="AX373" i="35" s="1"/>
  <c r="AX384" i="35" s="1"/>
  <c r="AR285" i="35"/>
  <c r="AR296" i="35" s="1"/>
  <c r="AR307" i="35" s="1"/>
  <c r="AR318" i="35" s="1"/>
  <c r="AR329" i="35" s="1"/>
  <c r="AR340" i="35" s="1"/>
  <c r="AR351" i="35" s="1"/>
  <c r="AR362" i="35" s="1"/>
  <c r="AR373" i="35" s="1"/>
  <c r="AR384" i="35" s="1"/>
  <c r="AP285" i="35"/>
  <c r="AP296" i="35" s="1"/>
  <c r="AP307" i="35" s="1"/>
  <c r="AP318" i="35" s="1"/>
  <c r="AP329" i="35" s="1"/>
  <c r="AP340" i="35" s="1"/>
  <c r="AP351" i="35" s="1"/>
  <c r="AP362" i="35" s="1"/>
  <c r="AP373" i="35" s="1"/>
  <c r="AP384" i="35" s="1"/>
  <c r="AH285" i="35"/>
  <c r="AB285" i="35"/>
  <c r="AB296" i="35" s="1"/>
  <c r="AB307" i="35" s="1"/>
  <c r="AB318" i="35" s="1"/>
  <c r="AB329" i="35" s="1"/>
  <c r="AB340" i="35" s="1"/>
  <c r="AB351" i="35" s="1"/>
  <c r="AB362" i="35" s="1"/>
  <c r="AB373" i="35" s="1"/>
  <c r="AB384" i="35" s="1"/>
  <c r="V285" i="35"/>
  <c r="V296" i="35" s="1"/>
  <c r="V307" i="35" s="1"/>
  <c r="V318" i="35" s="1"/>
  <c r="V329" i="35" s="1"/>
  <c r="V340" i="35" s="1"/>
  <c r="V351" i="35" s="1"/>
  <c r="V362" i="35" s="1"/>
  <c r="V373" i="35" s="1"/>
  <c r="V384" i="35" s="1"/>
  <c r="R285" i="35"/>
  <c r="P285" i="35"/>
  <c r="P296" i="35" s="1"/>
  <c r="P307" i="35" s="1"/>
  <c r="P318" i="35" s="1"/>
  <c r="P329" i="35" s="1"/>
  <c r="P340" i="35" s="1"/>
  <c r="P351" i="35" s="1"/>
  <c r="P362" i="35" s="1"/>
  <c r="P373" i="35" s="1"/>
  <c r="P384" i="35" s="1"/>
  <c r="F285" i="35"/>
  <c r="F296" i="35" s="1"/>
  <c r="F307" i="35" s="1"/>
  <c r="F318" i="35" s="1"/>
  <c r="F329" i="35" s="1"/>
  <c r="F340" i="35" s="1"/>
  <c r="F351" i="35" s="1"/>
  <c r="F362" i="35" s="1"/>
  <c r="F373" i="35" s="1"/>
  <c r="F384" i="35" s="1"/>
  <c r="C278" i="35"/>
  <c r="C277" i="35"/>
  <c r="C276" i="35"/>
  <c r="C275" i="35"/>
  <c r="AX274" i="35"/>
  <c r="AW274" i="35"/>
  <c r="AW285" i="35" s="1"/>
  <c r="AW296" i="35" s="1"/>
  <c r="AW307" i="35" s="1"/>
  <c r="AW318" i="35" s="1"/>
  <c r="AW329" i="35" s="1"/>
  <c r="AW340" i="35" s="1"/>
  <c r="AW351" i="35" s="1"/>
  <c r="AW362" i="35" s="1"/>
  <c r="AW373" i="35" s="1"/>
  <c r="AW384" i="35" s="1"/>
  <c r="AV274" i="35"/>
  <c r="AV285" i="35" s="1"/>
  <c r="AV296" i="35" s="1"/>
  <c r="AV307" i="35" s="1"/>
  <c r="AV318" i="35" s="1"/>
  <c r="AV329" i="35" s="1"/>
  <c r="AV340" i="35" s="1"/>
  <c r="AV351" i="35" s="1"/>
  <c r="AV362" i="35" s="1"/>
  <c r="AV373" i="35" s="1"/>
  <c r="AV384" i="35" s="1"/>
  <c r="AU274" i="35"/>
  <c r="AU285" i="35" s="1"/>
  <c r="AU296" i="35" s="1"/>
  <c r="AU307" i="35" s="1"/>
  <c r="AU318" i="35" s="1"/>
  <c r="AU329" i="35" s="1"/>
  <c r="AU340" i="35" s="1"/>
  <c r="AU351" i="35" s="1"/>
  <c r="AU362" i="35" s="1"/>
  <c r="AU373" i="35" s="1"/>
  <c r="AU384" i="35" s="1"/>
  <c r="AT274" i="35"/>
  <c r="AT285" i="35" s="1"/>
  <c r="AT296" i="35" s="1"/>
  <c r="AT307" i="35" s="1"/>
  <c r="AT318" i="35" s="1"/>
  <c r="AT329" i="35" s="1"/>
  <c r="AT340" i="35" s="1"/>
  <c r="AT351" i="35" s="1"/>
  <c r="AT362" i="35" s="1"/>
  <c r="AT373" i="35" s="1"/>
  <c r="AT384" i="35" s="1"/>
  <c r="AS274" i="35"/>
  <c r="AS285" i="35" s="1"/>
  <c r="AS296" i="35" s="1"/>
  <c r="AS307" i="35" s="1"/>
  <c r="AS318" i="35" s="1"/>
  <c r="AS329" i="35" s="1"/>
  <c r="AS340" i="35" s="1"/>
  <c r="AS351" i="35" s="1"/>
  <c r="AS362" i="35" s="1"/>
  <c r="AS373" i="35" s="1"/>
  <c r="AS384" i="35" s="1"/>
  <c r="AR274" i="35"/>
  <c r="AQ274" i="35"/>
  <c r="AQ285" i="35" s="1"/>
  <c r="AQ296" i="35" s="1"/>
  <c r="AQ307" i="35" s="1"/>
  <c r="AQ318" i="35" s="1"/>
  <c r="AQ329" i="35" s="1"/>
  <c r="AQ340" i="35" s="1"/>
  <c r="AQ351" i="35" s="1"/>
  <c r="AQ362" i="35" s="1"/>
  <c r="AQ373" i="35" s="1"/>
  <c r="AQ384" i="35" s="1"/>
  <c r="AP274" i="35"/>
  <c r="AO274" i="35"/>
  <c r="AO285" i="35" s="1"/>
  <c r="AO296" i="35" s="1"/>
  <c r="AN274" i="35"/>
  <c r="AN285" i="35" s="1"/>
  <c r="AN296" i="35" s="1"/>
  <c r="AN307" i="35" s="1"/>
  <c r="AN318" i="35" s="1"/>
  <c r="AN329" i="35" s="1"/>
  <c r="AN340" i="35" s="1"/>
  <c r="AN351" i="35" s="1"/>
  <c r="AN362" i="35" s="1"/>
  <c r="AN373" i="35" s="1"/>
  <c r="AN384" i="35" s="1"/>
  <c r="AM274" i="35"/>
  <c r="AM285" i="35" s="1"/>
  <c r="AM296" i="35" s="1"/>
  <c r="AM307" i="35" s="1"/>
  <c r="AM318" i="35" s="1"/>
  <c r="AM329" i="35" s="1"/>
  <c r="AM340" i="35" s="1"/>
  <c r="AM351" i="35" s="1"/>
  <c r="AM362" i="35" s="1"/>
  <c r="AM373" i="35" s="1"/>
  <c r="AM384" i="35" s="1"/>
  <c r="AL274" i="35"/>
  <c r="AL285" i="35" s="1"/>
  <c r="AL296" i="35" s="1"/>
  <c r="AL307" i="35" s="1"/>
  <c r="AL318" i="35" s="1"/>
  <c r="AL329" i="35" s="1"/>
  <c r="AL340" i="35" s="1"/>
  <c r="AL351" i="35" s="1"/>
  <c r="AL362" i="35" s="1"/>
  <c r="AL373" i="35" s="1"/>
  <c r="AL384" i="35" s="1"/>
  <c r="AK274" i="35"/>
  <c r="AK285" i="35" s="1"/>
  <c r="AK296" i="35" s="1"/>
  <c r="AJ274" i="35"/>
  <c r="AJ285" i="35" s="1"/>
  <c r="AJ296" i="35" s="1"/>
  <c r="AJ307" i="35" s="1"/>
  <c r="AJ318" i="35" s="1"/>
  <c r="AJ329" i="35" s="1"/>
  <c r="AJ340" i="35" s="1"/>
  <c r="AJ351" i="35" s="1"/>
  <c r="AJ362" i="35" s="1"/>
  <c r="AJ373" i="35" s="1"/>
  <c r="AJ384" i="35" s="1"/>
  <c r="AI274" i="35"/>
  <c r="AI285" i="35" s="1"/>
  <c r="AI296" i="35" s="1"/>
  <c r="AI307" i="35" s="1"/>
  <c r="AI318" i="35" s="1"/>
  <c r="AI329" i="35" s="1"/>
  <c r="AI340" i="35" s="1"/>
  <c r="AI351" i="35" s="1"/>
  <c r="AI362" i="35" s="1"/>
  <c r="AI373" i="35" s="1"/>
  <c r="AI384" i="35" s="1"/>
  <c r="AH274" i="35"/>
  <c r="AG274" i="35"/>
  <c r="AG285" i="35" s="1"/>
  <c r="AG296" i="35" s="1"/>
  <c r="AG307" i="35" s="1"/>
  <c r="AG318" i="35" s="1"/>
  <c r="AG329" i="35" s="1"/>
  <c r="AG340" i="35" s="1"/>
  <c r="AG351" i="35" s="1"/>
  <c r="AG362" i="35" s="1"/>
  <c r="AG373" i="35" s="1"/>
  <c r="AG384" i="35" s="1"/>
  <c r="AF274" i="35"/>
  <c r="AF285" i="35" s="1"/>
  <c r="AF296" i="35" s="1"/>
  <c r="AF307" i="35" s="1"/>
  <c r="AF318" i="35" s="1"/>
  <c r="AF329" i="35" s="1"/>
  <c r="AF340" i="35" s="1"/>
  <c r="AF351" i="35" s="1"/>
  <c r="AF362" i="35" s="1"/>
  <c r="AF373" i="35" s="1"/>
  <c r="AF384" i="35" s="1"/>
  <c r="AE274" i="35"/>
  <c r="AE285" i="35" s="1"/>
  <c r="AE296" i="35" s="1"/>
  <c r="AE307" i="35" s="1"/>
  <c r="AE318" i="35" s="1"/>
  <c r="AE329" i="35" s="1"/>
  <c r="AE340" i="35" s="1"/>
  <c r="AE351" i="35" s="1"/>
  <c r="AE362" i="35" s="1"/>
  <c r="AE373" i="35" s="1"/>
  <c r="AE384" i="35" s="1"/>
  <c r="AD274" i="35"/>
  <c r="AD285" i="35" s="1"/>
  <c r="AD296" i="35" s="1"/>
  <c r="AD307" i="35" s="1"/>
  <c r="AD318" i="35" s="1"/>
  <c r="AD329" i="35" s="1"/>
  <c r="AD340" i="35" s="1"/>
  <c r="AD351" i="35" s="1"/>
  <c r="AD362" i="35" s="1"/>
  <c r="AD373" i="35" s="1"/>
  <c r="AD384" i="35" s="1"/>
  <c r="AC274" i="35"/>
  <c r="AC285" i="35" s="1"/>
  <c r="AC296" i="35" s="1"/>
  <c r="AC307" i="35" s="1"/>
  <c r="AC318" i="35" s="1"/>
  <c r="AC329" i="35" s="1"/>
  <c r="AC340" i="35" s="1"/>
  <c r="AC351" i="35" s="1"/>
  <c r="AC362" i="35" s="1"/>
  <c r="AC373" i="35" s="1"/>
  <c r="AC384" i="35" s="1"/>
  <c r="AB274" i="35"/>
  <c r="AA274" i="35"/>
  <c r="AA285" i="35" s="1"/>
  <c r="AA296" i="35" s="1"/>
  <c r="AA307" i="35" s="1"/>
  <c r="AA318" i="35" s="1"/>
  <c r="AA329" i="35" s="1"/>
  <c r="AA340" i="35" s="1"/>
  <c r="AA351" i="35" s="1"/>
  <c r="AA362" i="35" s="1"/>
  <c r="AA373" i="35" s="1"/>
  <c r="AA384" i="35" s="1"/>
  <c r="Z274" i="35"/>
  <c r="Z285" i="35" s="1"/>
  <c r="Y274" i="35"/>
  <c r="Y285" i="35" s="1"/>
  <c r="Y296" i="35" s="1"/>
  <c r="X274" i="35"/>
  <c r="X285" i="35" s="1"/>
  <c r="X296" i="35" s="1"/>
  <c r="X307" i="35" s="1"/>
  <c r="X318" i="35" s="1"/>
  <c r="X329" i="35" s="1"/>
  <c r="X340" i="35" s="1"/>
  <c r="X351" i="35" s="1"/>
  <c r="X362" i="35" s="1"/>
  <c r="X373" i="35" s="1"/>
  <c r="X384" i="35" s="1"/>
  <c r="W274" i="35"/>
  <c r="W285" i="35" s="1"/>
  <c r="W296" i="35" s="1"/>
  <c r="W307" i="35" s="1"/>
  <c r="W318" i="35" s="1"/>
  <c r="W329" i="35" s="1"/>
  <c r="W340" i="35" s="1"/>
  <c r="W351" i="35" s="1"/>
  <c r="W362" i="35" s="1"/>
  <c r="W373" i="35" s="1"/>
  <c r="W384" i="35" s="1"/>
  <c r="V274" i="35"/>
  <c r="U274" i="35"/>
  <c r="U285" i="35" s="1"/>
  <c r="U296" i="35" s="1"/>
  <c r="T274" i="35"/>
  <c r="T285" i="35" s="1"/>
  <c r="T296" i="35" s="1"/>
  <c r="T307" i="35" s="1"/>
  <c r="T318" i="35" s="1"/>
  <c r="T329" i="35" s="1"/>
  <c r="T340" i="35" s="1"/>
  <c r="T351" i="35" s="1"/>
  <c r="T362" i="35" s="1"/>
  <c r="T373" i="35" s="1"/>
  <c r="T384" i="35" s="1"/>
  <c r="S274" i="35"/>
  <c r="S285" i="35" s="1"/>
  <c r="S296" i="35" s="1"/>
  <c r="S307" i="35" s="1"/>
  <c r="S318" i="35" s="1"/>
  <c r="S329" i="35" s="1"/>
  <c r="S340" i="35" s="1"/>
  <c r="S351" i="35" s="1"/>
  <c r="S362" i="35" s="1"/>
  <c r="S373" i="35" s="1"/>
  <c r="S384" i="35" s="1"/>
  <c r="R274" i="35"/>
  <c r="Q274" i="35"/>
  <c r="Q285" i="35" s="1"/>
  <c r="Q296" i="35" s="1"/>
  <c r="Q307" i="35" s="1"/>
  <c r="Q318" i="35" s="1"/>
  <c r="Q329" i="35" s="1"/>
  <c r="Q340" i="35" s="1"/>
  <c r="Q351" i="35" s="1"/>
  <c r="Q362" i="35" s="1"/>
  <c r="Q373" i="35" s="1"/>
  <c r="Q384" i="35" s="1"/>
  <c r="P274" i="35"/>
  <c r="O274" i="35"/>
  <c r="O285" i="35" s="1"/>
  <c r="O296" i="35" s="1"/>
  <c r="O307" i="35" s="1"/>
  <c r="O318" i="35" s="1"/>
  <c r="O329" i="35" s="1"/>
  <c r="O340" i="35" s="1"/>
  <c r="O351" i="35" s="1"/>
  <c r="O362" i="35" s="1"/>
  <c r="O373" i="35" s="1"/>
  <c r="O384" i="35" s="1"/>
  <c r="N274" i="35"/>
  <c r="N285" i="35" s="1"/>
  <c r="N296" i="35" s="1"/>
  <c r="N307" i="35" s="1"/>
  <c r="N318" i="35" s="1"/>
  <c r="N329" i="35" s="1"/>
  <c r="N340" i="35" s="1"/>
  <c r="N351" i="35" s="1"/>
  <c r="N362" i="35" s="1"/>
  <c r="N373" i="35" s="1"/>
  <c r="N384" i="35" s="1"/>
  <c r="M274" i="35"/>
  <c r="M285" i="35" s="1"/>
  <c r="M296" i="35" s="1"/>
  <c r="M307" i="35" s="1"/>
  <c r="M318" i="35" s="1"/>
  <c r="M329" i="35" s="1"/>
  <c r="M340" i="35" s="1"/>
  <c r="M351" i="35" s="1"/>
  <c r="M362" i="35" s="1"/>
  <c r="M373" i="35" s="1"/>
  <c r="M384" i="35" s="1"/>
  <c r="L274" i="35"/>
  <c r="L285" i="35" s="1"/>
  <c r="L296" i="35" s="1"/>
  <c r="L307" i="35" s="1"/>
  <c r="L318" i="35" s="1"/>
  <c r="L329" i="35" s="1"/>
  <c r="L340" i="35" s="1"/>
  <c r="L351" i="35" s="1"/>
  <c r="L362" i="35" s="1"/>
  <c r="L373" i="35" s="1"/>
  <c r="L384" i="35" s="1"/>
  <c r="K274" i="35"/>
  <c r="K285" i="35" s="1"/>
  <c r="K296" i="35" s="1"/>
  <c r="K307" i="35" s="1"/>
  <c r="K318" i="35" s="1"/>
  <c r="K329" i="35" s="1"/>
  <c r="K340" i="35" s="1"/>
  <c r="K351" i="35" s="1"/>
  <c r="K362" i="35" s="1"/>
  <c r="K373" i="35" s="1"/>
  <c r="K384" i="35" s="1"/>
  <c r="J274" i="35"/>
  <c r="J285" i="35" s="1"/>
  <c r="I274" i="35"/>
  <c r="I285" i="35" s="1"/>
  <c r="I296" i="35" s="1"/>
  <c r="H274" i="35"/>
  <c r="H285" i="35" s="1"/>
  <c r="H296" i="35" s="1"/>
  <c r="H307" i="35" s="1"/>
  <c r="H318" i="35" s="1"/>
  <c r="H329" i="35" s="1"/>
  <c r="H340" i="35" s="1"/>
  <c r="H351" i="35" s="1"/>
  <c r="H362" i="35" s="1"/>
  <c r="H373" i="35" s="1"/>
  <c r="H384" i="35" s="1"/>
  <c r="G274" i="35"/>
  <c r="G285" i="35" s="1"/>
  <c r="G296" i="35" s="1"/>
  <c r="G307" i="35" s="1"/>
  <c r="G318" i="35" s="1"/>
  <c r="G329" i="35" s="1"/>
  <c r="G340" i="35" s="1"/>
  <c r="G351" i="35" s="1"/>
  <c r="G362" i="35" s="1"/>
  <c r="G373" i="35" s="1"/>
  <c r="G384" i="35" s="1"/>
  <c r="F274" i="35"/>
  <c r="E274" i="35"/>
  <c r="E285" i="35" s="1"/>
  <c r="E296" i="35" s="1"/>
  <c r="D274" i="35"/>
  <c r="D285" i="35" s="1"/>
  <c r="D296" i="35" s="1"/>
  <c r="D307" i="35" s="1"/>
  <c r="D318" i="35" s="1"/>
  <c r="D329" i="35" s="1"/>
  <c r="D340" i="35" s="1"/>
  <c r="D351" i="35" s="1"/>
  <c r="D362" i="35" s="1"/>
  <c r="D373" i="35" s="1"/>
  <c r="D384" i="35" s="1"/>
  <c r="C274" i="35"/>
  <c r="C285" i="35" s="1"/>
  <c r="C296" i="35" s="1"/>
  <c r="C307" i="35" s="1"/>
  <c r="C318" i="35" s="1"/>
  <c r="C329" i="35" s="1"/>
  <c r="C340" i="35" s="1"/>
  <c r="C351" i="35" s="1"/>
  <c r="C362" i="35" s="1"/>
  <c r="C373" i="35" s="1"/>
  <c r="C384" i="35" s="1"/>
  <c r="AX262" i="35"/>
  <c r="AW262" i="35"/>
  <c r="AV262" i="35"/>
  <c r="AU262" i="35"/>
  <c r="AT262" i="35"/>
  <c r="AS262" i="35"/>
  <c r="AR262" i="35"/>
  <c r="AQ262" i="35"/>
  <c r="AP262" i="35"/>
  <c r="AO262" i="35"/>
  <c r="AN262" i="35"/>
  <c r="AM262" i="35"/>
  <c r="AL262" i="35"/>
  <c r="AK262" i="35"/>
  <c r="AJ262" i="35"/>
  <c r="AI262" i="35"/>
  <c r="AH262" i="35"/>
  <c r="AG262" i="35"/>
  <c r="AF262" i="35"/>
  <c r="AE262" i="35"/>
  <c r="AD262" i="35"/>
  <c r="AC262" i="35"/>
  <c r="AB262" i="35"/>
  <c r="AA262" i="35"/>
  <c r="Z262" i="35"/>
  <c r="Y262" i="35"/>
  <c r="X262" i="35"/>
  <c r="W262" i="35"/>
  <c r="V262" i="35"/>
  <c r="U262" i="35"/>
  <c r="T262" i="35"/>
  <c r="S262" i="35"/>
  <c r="R262" i="35"/>
  <c r="Q262" i="35"/>
  <c r="P262" i="35"/>
  <c r="O262" i="35"/>
  <c r="N262" i="35"/>
  <c r="M262" i="35"/>
  <c r="L262" i="35"/>
  <c r="K262" i="35"/>
  <c r="J262" i="35"/>
  <c r="I262" i="35"/>
  <c r="H262" i="35"/>
  <c r="G262" i="35"/>
  <c r="F262" i="35"/>
  <c r="E262" i="35"/>
  <c r="D262" i="35"/>
  <c r="C262" i="35"/>
  <c r="C381" i="35" s="1"/>
  <c r="D260" i="35"/>
  <c r="E260" i="35" s="1"/>
  <c r="D256" i="35"/>
  <c r="D258" i="35" s="1"/>
  <c r="D249" i="35"/>
  <c r="AX235" i="35"/>
  <c r="AW235" i="35"/>
  <c r="AV235" i="35"/>
  <c r="AU235" i="35"/>
  <c r="AT235" i="35"/>
  <c r="AS235" i="35"/>
  <c r="AR235" i="35"/>
  <c r="AQ235" i="35"/>
  <c r="AP235" i="35"/>
  <c r="AO235" i="35"/>
  <c r="AN235" i="35"/>
  <c r="AM235" i="35"/>
  <c r="AL235" i="35"/>
  <c r="AK235" i="35"/>
  <c r="AJ235" i="35"/>
  <c r="AI235" i="35"/>
  <c r="AH235" i="35"/>
  <c r="AG235" i="35"/>
  <c r="AF235" i="35"/>
  <c r="AE235" i="35"/>
  <c r="AD235" i="35"/>
  <c r="AC235" i="35"/>
  <c r="AB235" i="35"/>
  <c r="AA235" i="35"/>
  <c r="Z235" i="35"/>
  <c r="Y235" i="35"/>
  <c r="X235" i="35"/>
  <c r="W235" i="35"/>
  <c r="V235" i="35"/>
  <c r="U235" i="35"/>
  <c r="T235" i="35"/>
  <c r="S235" i="35"/>
  <c r="R235" i="35"/>
  <c r="Q235" i="35"/>
  <c r="P235" i="35"/>
  <c r="O235" i="35"/>
  <c r="N235" i="35"/>
  <c r="M235" i="35"/>
  <c r="L235" i="35"/>
  <c r="K235" i="35"/>
  <c r="J235" i="35"/>
  <c r="I235" i="35"/>
  <c r="H235" i="35"/>
  <c r="G235" i="35"/>
  <c r="F235" i="35"/>
  <c r="E235" i="35"/>
  <c r="D235" i="35"/>
  <c r="C235" i="35"/>
  <c r="D233" i="35"/>
  <c r="D229" i="35"/>
  <c r="D231" i="35" s="1"/>
  <c r="D222" i="35"/>
  <c r="AX208" i="35"/>
  <c r="AW208" i="35"/>
  <c r="AV208" i="35"/>
  <c r="AU208" i="35"/>
  <c r="AT208" i="35"/>
  <c r="AS208" i="35"/>
  <c r="AR208" i="35"/>
  <c r="AQ208" i="35"/>
  <c r="AP208" i="35"/>
  <c r="AO208" i="35"/>
  <c r="AN208" i="35"/>
  <c r="AM208" i="35"/>
  <c r="AL208" i="35"/>
  <c r="AK208" i="35"/>
  <c r="AJ208" i="35"/>
  <c r="AI208" i="35"/>
  <c r="AH208" i="35"/>
  <c r="AG208" i="35"/>
  <c r="AF208" i="35"/>
  <c r="AE208" i="35"/>
  <c r="AD208" i="35"/>
  <c r="AC208" i="35"/>
  <c r="AB208" i="35"/>
  <c r="AA208" i="35"/>
  <c r="Z208" i="35"/>
  <c r="Y208" i="35"/>
  <c r="X208" i="35"/>
  <c r="W208" i="35"/>
  <c r="V208" i="35"/>
  <c r="U208" i="35"/>
  <c r="T208" i="35"/>
  <c r="S208" i="35"/>
  <c r="R208" i="35"/>
  <c r="Q208" i="35"/>
  <c r="P208" i="35"/>
  <c r="O208" i="35"/>
  <c r="N208" i="35"/>
  <c r="M208" i="35"/>
  <c r="L208" i="35"/>
  <c r="K208" i="35"/>
  <c r="J208" i="35"/>
  <c r="I208" i="35"/>
  <c r="H208" i="35"/>
  <c r="G208" i="35"/>
  <c r="F208" i="35"/>
  <c r="E208" i="35"/>
  <c r="D208" i="35"/>
  <c r="C208" i="35"/>
  <c r="E206" i="35"/>
  <c r="D206" i="35"/>
  <c r="D202" i="35"/>
  <c r="D195" i="35"/>
  <c r="AX181" i="35"/>
  <c r="AW181" i="35"/>
  <c r="AV181" i="35"/>
  <c r="AU181" i="35"/>
  <c r="AT181" i="35"/>
  <c r="AS181" i="35"/>
  <c r="AR181" i="35"/>
  <c r="AQ181" i="35"/>
  <c r="AP181" i="35"/>
  <c r="AO181" i="35"/>
  <c r="AN181" i="35"/>
  <c r="AM181" i="35"/>
  <c r="AL181" i="35"/>
  <c r="AK181" i="35"/>
  <c r="AJ181" i="35"/>
  <c r="AI181" i="35"/>
  <c r="AH181" i="35"/>
  <c r="AG181" i="35"/>
  <c r="AF181" i="35"/>
  <c r="AE181" i="35"/>
  <c r="AD181" i="35"/>
  <c r="AC181" i="35"/>
  <c r="AB181" i="35"/>
  <c r="AA181" i="35"/>
  <c r="Z181" i="35"/>
  <c r="Y181" i="35"/>
  <c r="X181" i="35"/>
  <c r="W181" i="35"/>
  <c r="V181" i="35"/>
  <c r="U181" i="35"/>
  <c r="T181" i="35"/>
  <c r="S181" i="35"/>
  <c r="R181" i="35"/>
  <c r="Q181" i="35"/>
  <c r="P181" i="35"/>
  <c r="O181" i="35"/>
  <c r="N181" i="35"/>
  <c r="M181" i="35"/>
  <c r="L181" i="35"/>
  <c r="K181" i="35"/>
  <c r="J181" i="35"/>
  <c r="I181" i="35"/>
  <c r="H181" i="35"/>
  <c r="G181" i="35"/>
  <c r="F181" i="35"/>
  <c r="E181" i="35"/>
  <c r="D181" i="35"/>
  <c r="C181" i="35"/>
  <c r="C348" i="35" s="1"/>
  <c r="D179" i="35"/>
  <c r="D175" i="35"/>
  <c r="D168" i="35"/>
  <c r="AX154" i="35"/>
  <c r="AW154" i="35"/>
  <c r="AV154" i="35"/>
  <c r="AT154" i="35"/>
  <c r="AS154" i="35"/>
  <c r="AR154" i="35"/>
  <c r="AP154" i="35"/>
  <c r="AO154" i="35"/>
  <c r="AN154" i="35"/>
  <c r="AL154" i="35"/>
  <c r="AK154" i="35"/>
  <c r="AJ154" i="35"/>
  <c r="AH154" i="35"/>
  <c r="AG154" i="35"/>
  <c r="AF154" i="35"/>
  <c r="AD154" i="35"/>
  <c r="AC154" i="35"/>
  <c r="AB154" i="35"/>
  <c r="Z154" i="35"/>
  <c r="Y154" i="35"/>
  <c r="X154" i="35"/>
  <c r="V154" i="35"/>
  <c r="U154" i="35"/>
  <c r="T154" i="35"/>
  <c r="R154" i="35"/>
  <c r="Q154" i="35"/>
  <c r="P154" i="35"/>
  <c r="N154" i="35"/>
  <c r="M154" i="35"/>
  <c r="L154" i="35"/>
  <c r="J154" i="35"/>
  <c r="I154" i="35"/>
  <c r="H154" i="35"/>
  <c r="F154" i="35"/>
  <c r="E154" i="35"/>
  <c r="D154" i="35"/>
  <c r="E152" i="35"/>
  <c r="D152" i="35"/>
  <c r="D150" i="35"/>
  <c r="D148" i="35"/>
  <c r="D141" i="35"/>
  <c r="C132" i="35"/>
  <c r="AX127" i="35"/>
  <c r="AW127" i="35"/>
  <c r="AV127" i="35"/>
  <c r="AU127" i="35"/>
  <c r="AT127" i="35"/>
  <c r="AS127" i="35"/>
  <c r="AR127" i="35"/>
  <c r="AQ127" i="35"/>
  <c r="AP127" i="35"/>
  <c r="AO127" i="35"/>
  <c r="AN127" i="35"/>
  <c r="AM127" i="35"/>
  <c r="AL127" i="35"/>
  <c r="AK127" i="35"/>
  <c r="AJ127" i="35"/>
  <c r="AI127" i="35"/>
  <c r="AH127" i="35"/>
  <c r="AG127" i="35"/>
  <c r="AF127" i="35"/>
  <c r="AE127" i="35"/>
  <c r="AD127" i="35"/>
  <c r="AC127" i="35"/>
  <c r="AB127" i="35"/>
  <c r="AA127" i="35"/>
  <c r="Z127" i="35"/>
  <c r="Y127" i="35"/>
  <c r="X127" i="35"/>
  <c r="W127" i="35"/>
  <c r="V127" i="35"/>
  <c r="U127" i="35"/>
  <c r="T127" i="35"/>
  <c r="S127" i="35"/>
  <c r="R127" i="35"/>
  <c r="Q127" i="35"/>
  <c r="P127" i="35"/>
  <c r="O127" i="35"/>
  <c r="N127" i="35"/>
  <c r="M127" i="35"/>
  <c r="L127" i="35"/>
  <c r="K127" i="35"/>
  <c r="J127" i="35"/>
  <c r="I127" i="35"/>
  <c r="H127" i="35"/>
  <c r="G127" i="35"/>
  <c r="F127" i="35"/>
  <c r="E127" i="35"/>
  <c r="D127" i="35"/>
  <c r="C127" i="35"/>
  <c r="C326" i="35" s="1"/>
  <c r="D125" i="35"/>
  <c r="D121" i="35"/>
  <c r="D114" i="35"/>
  <c r="C105" i="35"/>
  <c r="AX100" i="35"/>
  <c r="AW100" i="35"/>
  <c r="AV100" i="35"/>
  <c r="AU100" i="35"/>
  <c r="AT100" i="35"/>
  <c r="AS100" i="35"/>
  <c r="AR100" i="35"/>
  <c r="AQ100" i="35"/>
  <c r="AP100" i="35"/>
  <c r="AO100" i="35"/>
  <c r="AN100" i="35"/>
  <c r="AM100" i="35"/>
  <c r="AL100" i="35"/>
  <c r="AK100" i="35"/>
  <c r="AJ100" i="35"/>
  <c r="AI100" i="35"/>
  <c r="AH100" i="35"/>
  <c r="AG100" i="35"/>
  <c r="AF100" i="35"/>
  <c r="AE100" i="35"/>
  <c r="AD100" i="35"/>
  <c r="AC100" i="35"/>
  <c r="AB100" i="35"/>
  <c r="AA100" i="35"/>
  <c r="Z100" i="35"/>
  <c r="Y100" i="35"/>
  <c r="X100" i="35"/>
  <c r="W100" i="35"/>
  <c r="V100" i="35"/>
  <c r="U100" i="35"/>
  <c r="T100" i="35"/>
  <c r="S100" i="35"/>
  <c r="R100" i="35"/>
  <c r="Q100" i="35"/>
  <c r="P100" i="35"/>
  <c r="O100" i="35"/>
  <c r="N100" i="35"/>
  <c r="M100" i="35"/>
  <c r="L100" i="35"/>
  <c r="K100" i="35"/>
  <c r="J100" i="35"/>
  <c r="I100" i="35"/>
  <c r="H100" i="35"/>
  <c r="G100" i="35"/>
  <c r="F100" i="35"/>
  <c r="E100" i="35"/>
  <c r="D100" i="35"/>
  <c r="C100" i="35"/>
  <c r="D98" i="35"/>
  <c r="D94" i="35"/>
  <c r="D87" i="35"/>
  <c r="AX73" i="35"/>
  <c r="AW73" i="35"/>
  <c r="AV73" i="35"/>
  <c r="AU73" i="35"/>
  <c r="AT73" i="35"/>
  <c r="AS73" i="35"/>
  <c r="AR73" i="35"/>
  <c r="AQ73" i="35"/>
  <c r="AP73" i="35"/>
  <c r="AO73" i="35"/>
  <c r="AN73" i="35"/>
  <c r="AM73" i="35"/>
  <c r="AL73" i="35"/>
  <c r="AK73" i="35"/>
  <c r="AJ73" i="35"/>
  <c r="AI73" i="35"/>
  <c r="AH73" i="35"/>
  <c r="AG73" i="35"/>
  <c r="AF73" i="35"/>
  <c r="AE73" i="35"/>
  <c r="AD73" i="35"/>
  <c r="AC73" i="35"/>
  <c r="AB73" i="35"/>
  <c r="AA73" i="35"/>
  <c r="Z73" i="35"/>
  <c r="Y73" i="35"/>
  <c r="X73" i="35"/>
  <c r="W73" i="35"/>
  <c r="V73" i="35"/>
  <c r="U73" i="35"/>
  <c r="T73" i="35"/>
  <c r="S73" i="35"/>
  <c r="R73" i="35"/>
  <c r="Q73" i="35"/>
  <c r="P73" i="35"/>
  <c r="O73" i="35"/>
  <c r="N73" i="35"/>
  <c r="M73" i="35"/>
  <c r="L73" i="35"/>
  <c r="K73" i="35"/>
  <c r="J73" i="35"/>
  <c r="I73" i="35"/>
  <c r="H73" i="35"/>
  <c r="F73" i="35"/>
  <c r="E73" i="35"/>
  <c r="D73" i="35"/>
  <c r="C73" i="35"/>
  <c r="E71" i="35"/>
  <c r="D71" i="35"/>
  <c r="D67" i="35"/>
  <c r="D60" i="35"/>
  <c r="C51" i="35"/>
  <c r="AX46" i="35"/>
  <c r="AW46" i="35"/>
  <c r="AV46" i="35"/>
  <c r="AU46" i="35"/>
  <c r="AT46" i="35"/>
  <c r="AS46" i="35"/>
  <c r="AR46" i="35"/>
  <c r="AQ46" i="35"/>
  <c r="AP46" i="35"/>
  <c r="AO46" i="35"/>
  <c r="AN46" i="35"/>
  <c r="AM46" i="35"/>
  <c r="AL46" i="35"/>
  <c r="AK46" i="35"/>
  <c r="AJ46" i="35"/>
  <c r="AI46" i="35"/>
  <c r="AH46" i="35"/>
  <c r="AG46" i="35"/>
  <c r="AF46" i="35"/>
  <c r="AE46" i="35"/>
  <c r="AD46" i="35"/>
  <c r="AC46" i="35"/>
  <c r="AB46" i="35"/>
  <c r="AA46" i="35"/>
  <c r="Z46" i="35"/>
  <c r="Y46" i="35"/>
  <c r="X46" i="35"/>
  <c r="W46" i="35"/>
  <c r="V46" i="35"/>
  <c r="U46" i="35"/>
  <c r="T46" i="35"/>
  <c r="S46" i="35"/>
  <c r="R46" i="35"/>
  <c r="Q46" i="35"/>
  <c r="P46" i="35"/>
  <c r="O46" i="35"/>
  <c r="N46" i="35"/>
  <c r="M46" i="35"/>
  <c r="L46" i="35"/>
  <c r="K46" i="35"/>
  <c r="J46" i="35"/>
  <c r="I46" i="35"/>
  <c r="H46" i="35"/>
  <c r="G46" i="35"/>
  <c r="F46" i="35"/>
  <c r="E46" i="35"/>
  <c r="D46" i="35"/>
  <c r="C46" i="35"/>
  <c r="C293" i="35" s="1"/>
  <c r="D44" i="35"/>
  <c r="D40" i="35"/>
  <c r="D33" i="35"/>
  <c r="C24" i="35"/>
  <c r="AX19" i="35"/>
  <c r="AW19" i="35"/>
  <c r="AV19" i="35"/>
  <c r="AU19" i="35"/>
  <c r="AT19" i="35"/>
  <c r="AS19" i="35"/>
  <c r="AR19" i="35"/>
  <c r="AQ19" i="35"/>
  <c r="AP19" i="35"/>
  <c r="AO19" i="35"/>
  <c r="AN19" i="35"/>
  <c r="AM19" i="35"/>
  <c r="AL19" i="35"/>
  <c r="AK19" i="35"/>
  <c r="AJ19" i="35"/>
  <c r="AI19" i="35"/>
  <c r="AH19" i="35"/>
  <c r="AG19" i="35"/>
  <c r="AF19" i="35"/>
  <c r="AE19" i="35"/>
  <c r="AD19" i="35"/>
  <c r="AC19" i="35"/>
  <c r="AB19" i="35"/>
  <c r="AA19" i="35"/>
  <c r="Z19" i="35"/>
  <c r="Y19" i="35"/>
  <c r="X19" i="35"/>
  <c r="W19" i="35"/>
  <c r="V19" i="35"/>
  <c r="U19" i="35"/>
  <c r="T19" i="35"/>
  <c r="S19" i="35"/>
  <c r="R19" i="35"/>
  <c r="Q19" i="35"/>
  <c r="P19" i="35"/>
  <c r="O19" i="35"/>
  <c r="M19" i="35"/>
  <c r="L19" i="35"/>
  <c r="K19" i="35"/>
  <c r="J19" i="35"/>
  <c r="I19" i="35"/>
  <c r="H19" i="35"/>
  <c r="G19" i="35"/>
  <c r="F19" i="35"/>
  <c r="E19" i="35"/>
  <c r="D19" i="35"/>
  <c r="C19" i="35"/>
  <c r="E17" i="35"/>
  <c r="F17" i="35" s="1"/>
  <c r="D17" i="35"/>
  <c r="D13" i="35"/>
  <c r="D6" i="35"/>
  <c r="C215" i="34"/>
  <c r="D219" i="34" s="1"/>
  <c r="D221" i="34" s="1"/>
  <c r="C216" i="34"/>
  <c r="C217" i="34"/>
  <c r="C214" i="34"/>
  <c r="C192" i="34"/>
  <c r="C193" i="34"/>
  <c r="C194" i="34"/>
  <c r="C191" i="34"/>
  <c r="D191" i="34" s="1"/>
  <c r="C206" i="34" s="1"/>
  <c r="C169" i="34"/>
  <c r="D173" i="34" s="1"/>
  <c r="D175" i="34" s="1"/>
  <c r="C170" i="34"/>
  <c r="C171" i="34"/>
  <c r="C168" i="34"/>
  <c r="D168" i="34" s="1"/>
  <c r="C183" i="34" s="1"/>
  <c r="C146" i="34"/>
  <c r="C147" i="34"/>
  <c r="C148" i="34"/>
  <c r="C145" i="34"/>
  <c r="D145" i="34" s="1"/>
  <c r="C160" i="34" s="1"/>
  <c r="C123" i="34"/>
  <c r="C124" i="34"/>
  <c r="C125" i="34"/>
  <c r="C122" i="34"/>
  <c r="D122" i="34" s="1"/>
  <c r="D137" i="34" s="1"/>
  <c r="C100" i="34"/>
  <c r="C101" i="34"/>
  <c r="C102" i="34"/>
  <c r="C99" i="34"/>
  <c r="D99" i="34" s="1"/>
  <c r="C114" i="34" s="1"/>
  <c r="C77" i="34"/>
  <c r="C78" i="34"/>
  <c r="C79" i="34"/>
  <c r="C76" i="34"/>
  <c r="D76" i="34" s="1"/>
  <c r="C91" i="34" s="1"/>
  <c r="C54" i="34"/>
  <c r="C55" i="34"/>
  <c r="C56" i="34"/>
  <c r="C53" i="34"/>
  <c r="C31" i="34"/>
  <c r="D35" i="34" s="1"/>
  <c r="D37" i="34" s="1"/>
  <c r="C32" i="34"/>
  <c r="C33" i="34"/>
  <c r="C30" i="34"/>
  <c r="D30" i="34" s="1"/>
  <c r="C45" i="34" s="1"/>
  <c r="B31" i="34"/>
  <c r="B32" i="34"/>
  <c r="B33" i="34"/>
  <c r="B29" i="34"/>
  <c r="B30" i="34"/>
  <c r="C10" i="34"/>
  <c r="C9" i="34"/>
  <c r="C8" i="34"/>
  <c r="C7" i="34"/>
  <c r="D7" i="34" s="1"/>
  <c r="C22" i="34" s="1"/>
  <c r="B8" i="34"/>
  <c r="B9" i="34"/>
  <c r="B10" i="34"/>
  <c r="B7" i="34"/>
  <c r="C238" i="34"/>
  <c r="C237" i="34"/>
  <c r="C236" i="34"/>
  <c r="C235" i="34"/>
  <c r="AX234" i="34"/>
  <c r="AW234" i="34"/>
  <c r="AV234" i="34"/>
  <c r="AU234" i="34"/>
  <c r="AT234" i="34"/>
  <c r="AS234" i="34"/>
  <c r="AR234" i="34"/>
  <c r="AQ234" i="34"/>
  <c r="AP234" i="34"/>
  <c r="AO234" i="34"/>
  <c r="AN234" i="34"/>
  <c r="AM234" i="34"/>
  <c r="AL234" i="34"/>
  <c r="AK234" i="34"/>
  <c r="AJ234" i="34"/>
  <c r="AI234" i="34"/>
  <c r="AH234" i="34"/>
  <c r="AG234" i="34"/>
  <c r="AF234" i="34"/>
  <c r="AE234" i="34"/>
  <c r="AD234" i="34"/>
  <c r="AC234" i="34"/>
  <c r="AB234" i="34"/>
  <c r="AA234" i="34"/>
  <c r="Z234" i="34"/>
  <c r="Y234" i="34"/>
  <c r="X234" i="34"/>
  <c r="W234" i="34"/>
  <c r="V234" i="34"/>
  <c r="U234" i="34"/>
  <c r="T234" i="34"/>
  <c r="S234" i="34"/>
  <c r="R234" i="34"/>
  <c r="Q234" i="34"/>
  <c r="P234" i="34"/>
  <c r="O234" i="34"/>
  <c r="N234" i="34"/>
  <c r="M234" i="34"/>
  <c r="L234" i="34"/>
  <c r="K234" i="34"/>
  <c r="J234" i="34"/>
  <c r="I234" i="34"/>
  <c r="H234" i="34"/>
  <c r="G234" i="34"/>
  <c r="F234" i="34"/>
  <c r="E234" i="34"/>
  <c r="D234" i="34"/>
  <c r="C234" i="34"/>
  <c r="E223" i="34"/>
  <c r="F223" i="34" s="1"/>
  <c r="D223" i="34"/>
  <c r="D214" i="34"/>
  <c r="C229" i="34" s="1"/>
  <c r="D200" i="34"/>
  <c r="D196" i="34"/>
  <c r="D198" i="34" s="1"/>
  <c r="E177" i="34"/>
  <c r="D177" i="34"/>
  <c r="E154" i="34"/>
  <c r="D154" i="34"/>
  <c r="D150" i="34"/>
  <c r="D131" i="34"/>
  <c r="E131" i="34" s="1"/>
  <c r="F131" i="34" s="1"/>
  <c r="D127" i="34"/>
  <c r="D129" i="34" s="1"/>
  <c r="D108" i="34"/>
  <c r="AX107" i="34"/>
  <c r="AT107" i="34"/>
  <c r="AN107" i="34"/>
  <c r="AH107" i="34"/>
  <c r="AF107" i="34"/>
  <c r="V107" i="34"/>
  <c r="R107" i="34"/>
  <c r="N107" i="34"/>
  <c r="L107" i="34"/>
  <c r="F107" i="34"/>
  <c r="D104" i="34"/>
  <c r="D85" i="34"/>
  <c r="AY107" i="34"/>
  <c r="AW107" i="34"/>
  <c r="AV107" i="34"/>
  <c r="AU107" i="34"/>
  <c r="AS107" i="34"/>
  <c r="AR107" i="34"/>
  <c r="AQ107" i="34"/>
  <c r="AP107" i="34"/>
  <c r="AO107" i="34"/>
  <c r="AM107" i="34"/>
  <c r="AL107" i="34"/>
  <c r="AK107" i="34"/>
  <c r="AJ107" i="34"/>
  <c r="AI107" i="34"/>
  <c r="AG107" i="34"/>
  <c r="AE107" i="34"/>
  <c r="AD107" i="34"/>
  <c r="AC107" i="34"/>
  <c r="AB107" i="34"/>
  <c r="AA107" i="34"/>
  <c r="Z107" i="34"/>
  <c r="Y107" i="34"/>
  <c r="X107" i="34"/>
  <c r="W107" i="34"/>
  <c r="U107" i="34"/>
  <c r="T107" i="34"/>
  <c r="S107" i="34"/>
  <c r="Q107" i="34"/>
  <c r="P107" i="34"/>
  <c r="O107" i="34"/>
  <c r="M107" i="34"/>
  <c r="K107" i="34"/>
  <c r="J107" i="34"/>
  <c r="I107" i="34"/>
  <c r="H107" i="34"/>
  <c r="G107" i="34"/>
  <c r="E107" i="34"/>
  <c r="D107" i="34"/>
  <c r="C107" i="34"/>
  <c r="D81" i="34"/>
  <c r="D83" i="34" s="1"/>
  <c r="G62" i="34"/>
  <c r="F62" i="34"/>
  <c r="E62" i="34"/>
  <c r="D62" i="34"/>
  <c r="D58" i="34"/>
  <c r="D60" i="34" s="1"/>
  <c r="D53" i="34"/>
  <c r="C68" i="34" s="1"/>
  <c r="D39" i="34"/>
  <c r="D16" i="34"/>
  <c r="D12" i="34"/>
  <c r="D14" i="34" s="1"/>
  <c r="N17" i="47" l="1"/>
  <c r="K46" i="11"/>
  <c r="N14" i="47"/>
  <c r="K36" i="11"/>
  <c r="N18" i="47"/>
  <c r="K47" i="11"/>
  <c r="N13" i="47"/>
  <c r="K31" i="11"/>
  <c r="O15" i="47"/>
  <c r="L37" i="11"/>
  <c r="N16" i="47"/>
  <c r="K45" i="11"/>
  <c r="L228" i="48"/>
  <c r="L226" i="48"/>
  <c r="L227" i="48" s="1"/>
  <c r="L229" i="48" s="1"/>
  <c r="M225" i="48" s="1"/>
  <c r="M159" i="48"/>
  <c r="M157" i="48"/>
  <c r="M158" i="48" s="1"/>
  <c r="M160" i="48" s="1"/>
  <c r="N156" i="48" s="1"/>
  <c r="K90" i="48"/>
  <c r="K88" i="48" s="1"/>
  <c r="K89" i="48" s="1"/>
  <c r="K91" i="48" s="1"/>
  <c r="L87" i="48" s="1"/>
  <c r="N111" i="48"/>
  <c r="N112" i="48" s="1"/>
  <c r="N114" i="48" s="1"/>
  <c r="O110" i="48" s="1"/>
  <c r="O113" i="48" s="1"/>
  <c r="M65" i="48"/>
  <c r="M66" i="48" s="1"/>
  <c r="M68" i="48" s="1"/>
  <c r="N64" i="48" s="1"/>
  <c r="N67" i="48" s="1"/>
  <c r="M134" i="48"/>
  <c r="M135" i="48" s="1"/>
  <c r="M137" i="48" s="1"/>
  <c r="N133" i="48" s="1"/>
  <c r="N136" i="48" s="1"/>
  <c r="N180" i="48"/>
  <c r="N181" i="48" s="1"/>
  <c r="N183" i="48" s="1"/>
  <c r="O179" i="48" s="1"/>
  <c r="O182" i="48" s="1"/>
  <c r="O131" i="48"/>
  <c r="P62" i="48"/>
  <c r="P85" i="48"/>
  <c r="Q223" i="48"/>
  <c r="M203" i="48"/>
  <c r="M204" i="48" s="1"/>
  <c r="M206" i="48" s="1"/>
  <c r="N202" i="48" s="1"/>
  <c r="N205" i="48" s="1"/>
  <c r="O39" i="48"/>
  <c r="Q154" i="48"/>
  <c r="I42" i="48"/>
  <c r="P108" i="48"/>
  <c r="O200" i="48"/>
  <c r="P177" i="48"/>
  <c r="D263" i="35"/>
  <c r="D376" i="35" s="1"/>
  <c r="C269" i="35"/>
  <c r="C378" i="35"/>
  <c r="D204" i="35"/>
  <c r="C356" i="35"/>
  <c r="D209" i="35"/>
  <c r="D212" i="35" s="1"/>
  <c r="D210" i="35" s="1"/>
  <c r="D211" i="35" s="1"/>
  <c r="D213" i="35" s="1"/>
  <c r="C345" i="35"/>
  <c r="D177" i="35"/>
  <c r="C188" i="35"/>
  <c r="C159" i="35"/>
  <c r="D155" i="35" s="1"/>
  <c r="C154" i="35"/>
  <c r="C161" i="35" s="1"/>
  <c r="G154" i="35"/>
  <c r="K154" i="35"/>
  <c r="O154" i="35"/>
  <c r="S154" i="35"/>
  <c r="W154" i="35"/>
  <c r="AA154" i="35"/>
  <c r="AE154" i="35"/>
  <c r="AI154" i="35"/>
  <c r="AM154" i="35"/>
  <c r="AQ154" i="35"/>
  <c r="AU154" i="35"/>
  <c r="D123" i="35"/>
  <c r="C134" i="35"/>
  <c r="C312" i="35"/>
  <c r="D96" i="35"/>
  <c r="D69" i="35"/>
  <c r="G73" i="35"/>
  <c r="D74" i="35"/>
  <c r="D298" i="35" s="1"/>
  <c r="C290" i="35"/>
  <c r="D42" i="35"/>
  <c r="C53" i="35"/>
  <c r="D15" i="35"/>
  <c r="M24" i="35"/>
  <c r="C323" i="35"/>
  <c r="D20" i="35"/>
  <c r="D23" i="35" s="1"/>
  <c r="D21" i="35" s="1"/>
  <c r="D22" i="35" s="1"/>
  <c r="D24" i="35" s="1"/>
  <c r="C279" i="35"/>
  <c r="D299" i="35"/>
  <c r="G17" i="35"/>
  <c r="C282" i="35"/>
  <c r="C26" i="35"/>
  <c r="C304" i="35"/>
  <c r="C80" i="35"/>
  <c r="E98" i="35"/>
  <c r="D101" i="35"/>
  <c r="E125" i="35"/>
  <c r="D128" i="35"/>
  <c r="F152" i="35"/>
  <c r="F206" i="35"/>
  <c r="E233" i="35"/>
  <c r="D236" i="35"/>
  <c r="F260" i="35"/>
  <c r="F71" i="35"/>
  <c r="D47" i="35"/>
  <c r="E44" i="35"/>
  <c r="D375" i="35"/>
  <c r="D374" i="35"/>
  <c r="C315" i="35"/>
  <c r="C107" i="35"/>
  <c r="C359" i="35"/>
  <c r="C215" i="35"/>
  <c r="D182" i="35"/>
  <c r="E179" i="35"/>
  <c r="C370" i="35"/>
  <c r="C242" i="35"/>
  <c r="C367" i="35"/>
  <c r="C386" i="35"/>
  <c r="C387" i="35"/>
  <c r="C388" i="35"/>
  <c r="C385" i="35"/>
  <c r="D179" i="34"/>
  <c r="D182" i="34" s="1"/>
  <c r="D152" i="34"/>
  <c r="D106" i="34"/>
  <c r="F68" i="34"/>
  <c r="G64" i="34" s="1"/>
  <c r="D68" i="34"/>
  <c r="E64" i="34" s="1"/>
  <c r="E67" i="34" s="1"/>
  <c r="E65" i="34" s="1"/>
  <c r="D160" i="34"/>
  <c r="E156" i="34" s="1"/>
  <c r="E159" i="34" s="1"/>
  <c r="E157" i="34" s="1"/>
  <c r="D41" i="34"/>
  <c r="D44" i="34" s="1"/>
  <c r="D87" i="34"/>
  <c r="D90" i="34" s="1"/>
  <c r="C137" i="34"/>
  <c r="D133" i="34" s="1"/>
  <c r="D136" i="34" s="1"/>
  <c r="H62" i="34"/>
  <c r="E39" i="34"/>
  <c r="E16" i="34"/>
  <c r="D64" i="34"/>
  <c r="F137" i="34"/>
  <c r="G131" i="34"/>
  <c r="E85" i="34"/>
  <c r="D91" i="34" s="1"/>
  <c r="E133" i="34"/>
  <c r="D180" i="34"/>
  <c r="D181" i="34" s="1"/>
  <c r="D156" i="34"/>
  <c r="F177" i="34"/>
  <c r="D114" i="34"/>
  <c r="E108" i="34"/>
  <c r="D110" i="34"/>
  <c r="F154" i="34"/>
  <c r="D183" i="34"/>
  <c r="E179" i="34" s="1"/>
  <c r="D206" i="34"/>
  <c r="F229" i="34"/>
  <c r="G223" i="34"/>
  <c r="D202" i="34"/>
  <c r="E200" i="34"/>
  <c r="D229" i="34"/>
  <c r="E225" i="34" s="1"/>
  <c r="D225" i="34"/>
  <c r="O16" i="47" l="1"/>
  <c r="L45" i="11"/>
  <c r="O13" i="47"/>
  <c r="L31" i="11"/>
  <c r="O14" i="47"/>
  <c r="L36" i="11"/>
  <c r="P15" i="47"/>
  <c r="M37" i="11"/>
  <c r="O18" i="47"/>
  <c r="L47" i="11"/>
  <c r="O17" i="47"/>
  <c r="L46" i="11"/>
  <c r="M228" i="48"/>
  <c r="M226" i="48"/>
  <c r="M227" i="48" s="1"/>
  <c r="M229" i="48" s="1"/>
  <c r="N225" i="48" s="1"/>
  <c r="N159" i="48"/>
  <c r="N157" i="48"/>
  <c r="N158" i="48" s="1"/>
  <c r="N160" i="48" s="1"/>
  <c r="O156" i="48" s="1"/>
  <c r="L90" i="48"/>
  <c r="L88" i="48"/>
  <c r="L89" i="48" s="1"/>
  <c r="L91" i="48" s="1"/>
  <c r="M87" i="48" s="1"/>
  <c r="O180" i="48"/>
  <c r="O181" i="48" s="1"/>
  <c r="O183" i="48" s="1"/>
  <c r="P179" i="48" s="1"/>
  <c r="P182" i="48" s="1"/>
  <c r="N134" i="48"/>
  <c r="N135" i="48" s="1"/>
  <c r="N137" i="48" s="1"/>
  <c r="O133" i="48" s="1"/>
  <c r="O136" i="48" s="1"/>
  <c r="N65" i="48"/>
  <c r="N66" i="48" s="1"/>
  <c r="N68" i="48" s="1"/>
  <c r="O64" i="48" s="1"/>
  <c r="O67" i="48" s="1"/>
  <c r="O111" i="48"/>
  <c r="O112" i="48" s="1"/>
  <c r="O114" i="48" s="1"/>
  <c r="P110" i="48" s="1"/>
  <c r="P113" i="48" s="1"/>
  <c r="I43" i="48"/>
  <c r="R154" i="48"/>
  <c r="P39" i="48"/>
  <c r="P131" i="48"/>
  <c r="Q62" i="48"/>
  <c r="P200" i="48"/>
  <c r="Q108" i="48"/>
  <c r="Q177" i="48"/>
  <c r="N203" i="48"/>
  <c r="N204" i="48" s="1"/>
  <c r="N206" i="48" s="1"/>
  <c r="O202" i="48" s="1"/>
  <c r="O205" i="48" s="1"/>
  <c r="R223" i="48"/>
  <c r="Q85" i="48"/>
  <c r="D266" i="35"/>
  <c r="D264" i="35" s="1"/>
  <c r="D265" i="35" s="1"/>
  <c r="D267" i="35" s="1"/>
  <c r="D353" i="35"/>
  <c r="D354" i="35"/>
  <c r="D352" i="35"/>
  <c r="D332" i="35"/>
  <c r="D331" i="35"/>
  <c r="C337" i="35"/>
  <c r="C392" i="35" s="1"/>
  <c r="D330" i="35"/>
  <c r="D158" i="35"/>
  <c r="D156" i="35" s="1"/>
  <c r="D157" i="35" s="1"/>
  <c r="D159" i="35" s="1"/>
  <c r="E155" i="35" s="1"/>
  <c r="D297" i="35"/>
  <c r="D77" i="35"/>
  <c r="D75" i="35" s="1"/>
  <c r="D76" i="35" s="1"/>
  <c r="D78" i="35" s="1"/>
  <c r="D277" i="35"/>
  <c r="D275" i="35"/>
  <c r="D276" i="35"/>
  <c r="C389" i="35"/>
  <c r="D25" i="35"/>
  <c r="D278" i="35" s="1"/>
  <c r="E20" i="35"/>
  <c r="E23" i="35" s="1"/>
  <c r="E21" i="35" s="1"/>
  <c r="E22" i="35" s="1"/>
  <c r="E24" i="35" s="1"/>
  <c r="D79" i="35"/>
  <c r="E74" i="35"/>
  <c r="D268" i="35"/>
  <c r="E263" i="35"/>
  <c r="D214" i="35"/>
  <c r="E209" i="35"/>
  <c r="D342" i="35"/>
  <c r="D341" i="35"/>
  <c r="D343" i="35"/>
  <c r="D185" i="35"/>
  <c r="D183" i="35"/>
  <c r="D184" i="35" s="1"/>
  <c r="D186" i="35" s="1"/>
  <c r="E182" i="35" s="1"/>
  <c r="F233" i="35"/>
  <c r="D310" i="35"/>
  <c r="D309" i="35"/>
  <c r="D308" i="35"/>
  <c r="D104" i="35"/>
  <c r="D102" i="35" s="1"/>
  <c r="D103" i="35" s="1"/>
  <c r="D105" i="35" s="1"/>
  <c r="F44" i="35"/>
  <c r="G71" i="35"/>
  <c r="G260" i="35"/>
  <c r="D321" i="35"/>
  <c r="D320" i="35"/>
  <c r="D319" i="35"/>
  <c r="D131" i="35"/>
  <c r="D129" i="35"/>
  <c r="D130" i="35" s="1"/>
  <c r="D132" i="35" s="1"/>
  <c r="F98" i="35"/>
  <c r="D287" i="35"/>
  <c r="D286" i="35"/>
  <c r="D288" i="35"/>
  <c r="D50" i="35"/>
  <c r="D48" i="35" s="1"/>
  <c r="D49" i="35" s="1"/>
  <c r="D51" i="35" s="1"/>
  <c r="D52" i="35" s="1"/>
  <c r="D289" i="35" s="1"/>
  <c r="G152" i="35"/>
  <c r="F125" i="35"/>
  <c r="H17" i="35"/>
  <c r="F179" i="35"/>
  <c r="D365" i="35"/>
  <c r="D364" i="35"/>
  <c r="D363" i="35"/>
  <c r="D239" i="35"/>
  <c r="D237" i="35" s="1"/>
  <c r="D238" i="35" s="1"/>
  <c r="D240" i="35" s="1"/>
  <c r="G206" i="35"/>
  <c r="D26" i="35"/>
  <c r="D88" i="34"/>
  <c r="D89" i="34" s="1"/>
  <c r="D42" i="34"/>
  <c r="D43" i="34" s="1"/>
  <c r="D45" i="34" s="1"/>
  <c r="E41" i="34" s="1"/>
  <c r="D134" i="34"/>
  <c r="D135" i="34" s="1"/>
  <c r="C239" i="34"/>
  <c r="E228" i="34"/>
  <c r="E226" i="34" s="1"/>
  <c r="D205" i="34"/>
  <c r="D203" i="34" s="1"/>
  <c r="D204" i="34" s="1"/>
  <c r="D113" i="34"/>
  <c r="D111" i="34" s="1"/>
  <c r="D112" i="34" s="1"/>
  <c r="H223" i="34"/>
  <c r="G225" i="34"/>
  <c r="F160" i="34"/>
  <c r="G154" i="34"/>
  <c r="I62" i="34"/>
  <c r="D228" i="34"/>
  <c r="D226" i="34"/>
  <c r="D227" i="34" s="1"/>
  <c r="F183" i="34"/>
  <c r="G177" i="34"/>
  <c r="E136" i="34"/>
  <c r="E134" i="34"/>
  <c r="E87" i="34"/>
  <c r="F85" i="34"/>
  <c r="D67" i="34"/>
  <c r="D65" i="34" s="1"/>
  <c r="D66" i="34" s="1"/>
  <c r="E66" i="34" s="1"/>
  <c r="E68" i="34" s="1"/>
  <c r="F64" i="34" s="1"/>
  <c r="F16" i="34"/>
  <c r="G67" i="34"/>
  <c r="G65" i="34" s="1"/>
  <c r="D22" i="34"/>
  <c r="E202" i="34"/>
  <c r="F200" i="34"/>
  <c r="E182" i="34"/>
  <c r="E180" i="34" s="1"/>
  <c r="E181" i="34" s="1"/>
  <c r="E183" i="34" s="1"/>
  <c r="F179" i="34" s="1"/>
  <c r="E110" i="34"/>
  <c r="F108" i="34"/>
  <c r="D159" i="34"/>
  <c r="D157" i="34" s="1"/>
  <c r="D158" i="34" s="1"/>
  <c r="E158" i="34" s="1"/>
  <c r="E160" i="34" s="1"/>
  <c r="F156" i="34" s="1"/>
  <c r="H131" i="34"/>
  <c r="G133" i="34"/>
  <c r="F39" i="34"/>
  <c r="P17" i="47" l="1"/>
  <c r="M46" i="11"/>
  <c r="Q15" i="47"/>
  <c r="N37" i="11"/>
  <c r="P13" i="47"/>
  <c r="M31" i="11"/>
  <c r="P18" i="47"/>
  <c r="M47" i="11"/>
  <c r="P14" i="47"/>
  <c r="M36" i="11"/>
  <c r="P16" i="47"/>
  <c r="M45" i="11"/>
  <c r="N228" i="48"/>
  <c r="N226" i="48"/>
  <c r="N227" i="48" s="1"/>
  <c r="N229" i="48" s="1"/>
  <c r="O225" i="48" s="1"/>
  <c r="O159" i="48"/>
  <c r="O157" i="48"/>
  <c r="O158" i="48" s="1"/>
  <c r="O160" i="48" s="1"/>
  <c r="P156" i="48" s="1"/>
  <c r="M90" i="48"/>
  <c r="M88" i="48"/>
  <c r="M89" i="48" s="1"/>
  <c r="M91" i="48" s="1"/>
  <c r="N87" i="48" s="1"/>
  <c r="O203" i="48"/>
  <c r="O204" i="48" s="1"/>
  <c r="O206" i="48" s="1"/>
  <c r="P202" i="48" s="1"/>
  <c r="P205" i="48" s="1"/>
  <c r="P180" i="48"/>
  <c r="P181" i="48" s="1"/>
  <c r="P183" i="48" s="1"/>
  <c r="Q179" i="48" s="1"/>
  <c r="Q182" i="48" s="1"/>
  <c r="O134" i="48"/>
  <c r="O135" i="48" s="1"/>
  <c r="O137" i="48" s="1"/>
  <c r="P133" i="48" s="1"/>
  <c r="P136" i="48" s="1"/>
  <c r="R85" i="48"/>
  <c r="P111" i="48"/>
  <c r="P112" i="48" s="1"/>
  <c r="P114" i="48" s="1"/>
  <c r="Q110" i="48" s="1"/>
  <c r="Q113" i="48" s="1"/>
  <c r="Q131" i="48"/>
  <c r="I45" i="48"/>
  <c r="O65" i="48"/>
  <c r="O66" i="48" s="1"/>
  <c r="O68" i="48" s="1"/>
  <c r="P64" i="48" s="1"/>
  <c r="P67" i="48" s="1"/>
  <c r="R177" i="48"/>
  <c r="Q200" i="48"/>
  <c r="R62" i="48"/>
  <c r="S154" i="48"/>
  <c r="R108" i="48"/>
  <c r="S223" i="48"/>
  <c r="Q39" i="48"/>
  <c r="D385" i="35"/>
  <c r="D160" i="35"/>
  <c r="D387" i="35"/>
  <c r="D279" i="35"/>
  <c r="E275" i="35"/>
  <c r="E276" i="35"/>
  <c r="E277" i="35"/>
  <c r="D386" i="35"/>
  <c r="D282" i="35"/>
  <c r="D106" i="35"/>
  <c r="E101" i="35"/>
  <c r="D241" i="35"/>
  <c r="E236" i="35"/>
  <c r="D133" i="35"/>
  <c r="H71" i="35"/>
  <c r="E332" i="35"/>
  <c r="E331" i="35"/>
  <c r="E330" i="35"/>
  <c r="E158" i="35"/>
  <c r="E156" i="35" s="1"/>
  <c r="E157" i="35" s="1"/>
  <c r="E159" i="35" s="1"/>
  <c r="E354" i="35"/>
  <c r="E353" i="35"/>
  <c r="E352" i="35"/>
  <c r="E212" i="35"/>
  <c r="E210" i="35" s="1"/>
  <c r="E211" i="35" s="1"/>
  <c r="E213" i="35" s="1"/>
  <c r="D377" i="35"/>
  <c r="D269" i="35"/>
  <c r="D381" i="35"/>
  <c r="I17" i="35"/>
  <c r="H260" i="35"/>
  <c r="G44" i="35"/>
  <c r="D53" i="35"/>
  <c r="D333" i="35"/>
  <c r="D334" i="35" s="1"/>
  <c r="D337" i="35"/>
  <c r="D161" i="35"/>
  <c r="D355" i="35"/>
  <c r="D356" i="35" s="1"/>
  <c r="D215" i="35"/>
  <c r="D359" i="35"/>
  <c r="E299" i="35"/>
  <c r="E298" i="35"/>
  <c r="E297" i="35"/>
  <c r="E77" i="35"/>
  <c r="E75" i="35" s="1"/>
  <c r="E76" i="35" s="1"/>
  <c r="E78" i="35" s="1"/>
  <c r="E341" i="35"/>
  <c r="E343" i="35"/>
  <c r="E342" i="35"/>
  <c r="E185" i="35"/>
  <c r="E183" i="35" s="1"/>
  <c r="E184" i="35" s="1"/>
  <c r="E186" i="35" s="1"/>
  <c r="F182" i="35" s="1"/>
  <c r="G125" i="35"/>
  <c r="H152" i="35"/>
  <c r="D290" i="35"/>
  <c r="E47" i="35"/>
  <c r="E25" i="35"/>
  <c r="F20" i="35"/>
  <c r="D187" i="35"/>
  <c r="D293" i="35"/>
  <c r="E376" i="35"/>
  <c r="E375" i="35"/>
  <c r="E374" i="35"/>
  <c r="E266" i="35"/>
  <c r="E264" i="35" s="1"/>
  <c r="E265" i="35" s="1"/>
  <c r="E267" i="35" s="1"/>
  <c r="H206" i="35"/>
  <c r="G179" i="35"/>
  <c r="E128" i="35"/>
  <c r="G98" i="35"/>
  <c r="G233" i="35"/>
  <c r="D300" i="35"/>
  <c r="D301" i="35" s="1"/>
  <c r="D80" i="35"/>
  <c r="D304" i="35"/>
  <c r="C241" i="34"/>
  <c r="C5" i="23" s="1"/>
  <c r="E227" i="34"/>
  <c r="E229" i="34" s="1"/>
  <c r="F225" i="34" s="1"/>
  <c r="F228" i="34" s="1"/>
  <c r="F226" i="34" s="1"/>
  <c r="F227" i="34" s="1"/>
  <c r="E135" i="34"/>
  <c r="E137" i="34" s="1"/>
  <c r="F133" i="34" s="1"/>
  <c r="F136" i="34" s="1"/>
  <c r="F134" i="34" s="1"/>
  <c r="F135" i="34" s="1"/>
  <c r="F182" i="34"/>
  <c r="F180" i="34" s="1"/>
  <c r="F181" i="34" s="1"/>
  <c r="F67" i="34"/>
  <c r="F65" i="34"/>
  <c r="F66" i="34" s="1"/>
  <c r="G66" i="34" s="1"/>
  <c r="G68" i="34" s="1"/>
  <c r="H64" i="34" s="1"/>
  <c r="F159" i="34"/>
  <c r="F157" i="34" s="1"/>
  <c r="F158" i="34" s="1"/>
  <c r="G136" i="34"/>
  <c r="G134" i="34" s="1"/>
  <c r="E90" i="34"/>
  <c r="E88" i="34" s="1"/>
  <c r="E89" i="34" s="1"/>
  <c r="E91" i="34" s="1"/>
  <c r="F87" i="34" s="1"/>
  <c r="E44" i="34"/>
  <c r="E42" i="34" s="1"/>
  <c r="E43" i="34" s="1"/>
  <c r="E45" i="34" s="1"/>
  <c r="F41" i="34" s="1"/>
  <c r="I131" i="34"/>
  <c r="D239" i="34"/>
  <c r="D18" i="34"/>
  <c r="E18" i="34"/>
  <c r="F114" i="34"/>
  <c r="G108" i="34"/>
  <c r="F206" i="34"/>
  <c r="G200" i="34"/>
  <c r="G16" i="34"/>
  <c r="G228" i="34"/>
  <c r="G226" i="34" s="1"/>
  <c r="G39" i="34"/>
  <c r="E113" i="34"/>
  <c r="E111" i="34" s="1"/>
  <c r="E112" i="34" s="1"/>
  <c r="E114" i="34" s="1"/>
  <c r="F110" i="34" s="1"/>
  <c r="E205" i="34"/>
  <c r="E203" i="34" s="1"/>
  <c r="E204" i="34" s="1"/>
  <c r="E206" i="34" s="1"/>
  <c r="F202" i="34" s="1"/>
  <c r="G85" i="34"/>
  <c r="G179" i="34"/>
  <c r="H177" i="34"/>
  <c r="G156" i="34"/>
  <c r="H154" i="34"/>
  <c r="J62" i="34"/>
  <c r="I223" i="34"/>
  <c r="E88" i="31"/>
  <c r="F88" i="31"/>
  <c r="G88" i="31"/>
  <c r="H88" i="31"/>
  <c r="I88" i="31"/>
  <c r="J88" i="31"/>
  <c r="K88" i="31"/>
  <c r="L88" i="31"/>
  <c r="M88" i="31"/>
  <c r="N88" i="31"/>
  <c r="O88" i="31"/>
  <c r="P88" i="31"/>
  <c r="Q88" i="31"/>
  <c r="R88" i="31"/>
  <c r="S88" i="31"/>
  <c r="T88" i="31"/>
  <c r="U88" i="31"/>
  <c r="V88" i="31"/>
  <c r="W88" i="31"/>
  <c r="X88" i="31"/>
  <c r="Y88" i="31"/>
  <c r="Z88" i="31"/>
  <c r="AA88" i="31"/>
  <c r="AB88" i="31"/>
  <c r="AC88" i="31"/>
  <c r="AD88" i="31"/>
  <c r="AE88" i="31"/>
  <c r="AF88" i="31"/>
  <c r="AG88" i="31"/>
  <c r="AH88" i="31"/>
  <c r="AI88" i="31"/>
  <c r="AJ88" i="31"/>
  <c r="AK88" i="31"/>
  <c r="AL88" i="31"/>
  <c r="AM88" i="31"/>
  <c r="D88" i="31"/>
  <c r="H99" i="21"/>
  <c r="I99" i="21"/>
  <c r="J99" i="21"/>
  <c r="K99" i="21"/>
  <c r="L99" i="21"/>
  <c r="M99" i="21"/>
  <c r="N99" i="21"/>
  <c r="O99" i="21"/>
  <c r="P99" i="21"/>
  <c r="Q99" i="21"/>
  <c r="R99" i="21"/>
  <c r="S99" i="21"/>
  <c r="T99" i="21"/>
  <c r="U99" i="21"/>
  <c r="V99" i="21"/>
  <c r="W99" i="21"/>
  <c r="X99" i="21"/>
  <c r="Y99" i="21"/>
  <c r="Z99" i="21"/>
  <c r="AA99" i="21"/>
  <c r="AB99" i="21"/>
  <c r="AC99" i="21"/>
  <c r="AD99" i="21"/>
  <c r="AE99" i="21"/>
  <c r="AF99" i="21"/>
  <c r="AG99" i="21"/>
  <c r="AH99" i="21"/>
  <c r="AI99" i="21"/>
  <c r="AJ99" i="21"/>
  <c r="AK99" i="21"/>
  <c r="AL99" i="21"/>
  <c r="H100" i="21"/>
  <c r="I100" i="21"/>
  <c r="J100" i="21"/>
  <c r="K100" i="21"/>
  <c r="L100" i="21"/>
  <c r="M100" i="21"/>
  <c r="N100" i="21"/>
  <c r="O100" i="21"/>
  <c r="P100" i="21"/>
  <c r="Q100" i="21"/>
  <c r="R100" i="21"/>
  <c r="S100" i="21"/>
  <c r="T100" i="21"/>
  <c r="U100" i="21"/>
  <c r="V100" i="21"/>
  <c r="W100" i="21"/>
  <c r="X100" i="21"/>
  <c r="Y100" i="21"/>
  <c r="Z100" i="21"/>
  <c r="AA100" i="21"/>
  <c r="AB100" i="21"/>
  <c r="AC100" i="21"/>
  <c r="AD100" i="21"/>
  <c r="AE100" i="21"/>
  <c r="AF100" i="21"/>
  <c r="AG100" i="21"/>
  <c r="AH100" i="21"/>
  <c r="AI100" i="21"/>
  <c r="AJ100" i="21"/>
  <c r="AK100" i="21"/>
  <c r="AL100" i="21"/>
  <c r="H101" i="21"/>
  <c r="I101" i="21"/>
  <c r="J101" i="21"/>
  <c r="K101" i="21"/>
  <c r="L101" i="21"/>
  <c r="M101" i="21"/>
  <c r="N101" i="21"/>
  <c r="O101" i="21"/>
  <c r="P101" i="21"/>
  <c r="Q101" i="21"/>
  <c r="R101" i="21"/>
  <c r="S101" i="21"/>
  <c r="T101" i="21"/>
  <c r="U101" i="21"/>
  <c r="V101" i="21"/>
  <c r="W101" i="21"/>
  <c r="X101" i="21"/>
  <c r="Y101" i="21"/>
  <c r="Z101" i="21"/>
  <c r="AA101" i="21"/>
  <c r="AB101" i="21"/>
  <c r="AC101" i="21"/>
  <c r="AD101" i="21"/>
  <c r="AE101" i="21"/>
  <c r="AF101" i="21"/>
  <c r="AG101" i="21"/>
  <c r="AH101" i="21"/>
  <c r="AI101" i="21"/>
  <c r="AJ101" i="21"/>
  <c r="AK101" i="21"/>
  <c r="AL101" i="21"/>
  <c r="H102" i="21"/>
  <c r="I102" i="21"/>
  <c r="J102" i="21"/>
  <c r="K102" i="21"/>
  <c r="L102" i="21"/>
  <c r="M102" i="21"/>
  <c r="N102" i="21"/>
  <c r="O102" i="21"/>
  <c r="P102" i="21"/>
  <c r="Q102" i="21"/>
  <c r="R102" i="21"/>
  <c r="S102" i="21"/>
  <c r="T102" i="21"/>
  <c r="U102" i="21"/>
  <c r="V102" i="21"/>
  <c r="W102" i="21"/>
  <c r="X102" i="21"/>
  <c r="Y102" i="21"/>
  <c r="Z102" i="21"/>
  <c r="AA102" i="21"/>
  <c r="AB102" i="21"/>
  <c r="AC102" i="21"/>
  <c r="AD102" i="21"/>
  <c r="AE102" i="21"/>
  <c r="AF102" i="21"/>
  <c r="AG102" i="21"/>
  <c r="AH102" i="21"/>
  <c r="AI102" i="21"/>
  <c r="AJ102" i="21"/>
  <c r="AK102" i="21"/>
  <c r="AL102" i="21"/>
  <c r="H103" i="21"/>
  <c r="I103" i="21"/>
  <c r="J103" i="21"/>
  <c r="K103" i="21"/>
  <c r="L103" i="21"/>
  <c r="M103" i="21"/>
  <c r="N103" i="21"/>
  <c r="O103" i="21"/>
  <c r="P103" i="21"/>
  <c r="Q103" i="21"/>
  <c r="R103" i="21"/>
  <c r="S103" i="21"/>
  <c r="T103" i="21"/>
  <c r="U103" i="21"/>
  <c r="V103" i="21"/>
  <c r="W103" i="21"/>
  <c r="X103" i="21"/>
  <c r="Y103" i="21"/>
  <c r="Z103" i="21"/>
  <c r="AA103" i="21"/>
  <c r="AB103" i="21"/>
  <c r="AC103" i="21"/>
  <c r="AD103" i="21"/>
  <c r="AE103" i="21"/>
  <c r="AF103" i="21"/>
  <c r="AG103" i="21"/>
  <c r="AH103" i="21"/>
  <c r="AI103" i="21"/>
  <c r="AJ103" i="21"/>
  <c r="AK103" i="21"/>
  <c r="AL103" i="21"/>
  <c r="H104" i="21"/>
  <c r="I104" i="21"/>
  <c r="J104" i="21"/>
  <c r="K104" i="21"/>
  <c r="L104" i="21"/>
  <c r="M104" i="21"/>
  <c r="N104" i="21"/>
  <c r="O104" i="21"/>
  <c r="P104" i="21"/>
  <c r="Q104" i="21"/>
  <c r="R104" i="21"/>
  <c r="S104" i="21"/>
  <c r="T104" i="21"/>
  <c r="U104" i="21"/>
  <c r="V104" i="21"/>
  <c r="W104" i="21"/>
  <c r="X104" i="21"/>
  <c r="Y104" i="21"/>
  <c r="Z104" i="21"/>
  <c r="AA104" i="21"/>
  <c r="AB104" i="21"/>
  <c r="AC104" i="21"/>
  <c r="AD104" i="21"/>
  <c r="AE104" i="21"/>
  <c r="AF104" i="21"/>
  <c r="AG104" i="21"/>
  <c r="AH104" i="21"/>
  <c r="AI104" i="21"/>
  <c r="AJ104" i="21"/>
  <c r="AK104" i="21"/>
  <c r="AL104" i="21"/>
  <c r="H105" i="21"/>
  <c r="I105" i="21"/>
  <c r="J105" i="21"/>
  <c r="K105" i="21"/>
  <c r="L105" i="21"/>
  <c r="M105" i="21"/>
  <c r="N105" i="21"/>
  <c r="O105" i="21"/>
  <c r="P105" i="21"/>
  <c r="Q105" i="21"/>
  <c r="R105" i="21"/>
  <c r="S105" i="21"/>
  <c r="T105" i="21"/>
  <c r="U105" i="21"/>
  <c r="V105" i="21"/>
  <c r="W105" i="21"/>
  <c r="X105" i="21"/>
  <c r="Y105" i="21"/>
  <c r="Z105" i="21"/>
  <c r="AA105" i="21"/>
  <c r="AB105" i="21"/>
  <c r="AC105" i="21"/>
  <c r="AD105" i="21"/>
  <c r="AE105" i="21"/>
  <c r="AF105" i="21"/>
  <c r="AG105" i="21"/>
  <c r="AH105" i="21"/>
  <c r="AI105" i="21"/>
  <c r="AJ105" i="21"/>
  <c r="AK105" i="21"/>
  <c r="AL105" i="21"/>
  <c r="H106" i="21"/>
  <c r="I106" i="21"/>
  <c r="J106" i="21"/>
  <c r="K106" i="21"/>
  <c r="L106" i="21"/>
  <c r="M106" i="21"/>
  <c r="N106" i="21"/>
  <c r="O106" i="21"/>
  <c r="P106" i="21"/>
  <c r="Q106" i="21"/>
  <c r="R106" i="21"/>
  <c r="S106" i="21"/>
  <c r="T106" i="21"/>
  <c r="U106" i="21"/>
  <c r="V106" i="21"/>
  <c r="W106" i="21"/>
  <c r="X106" i="21"/>
  <c r="Y106" i="21"/>
  <c r="Z106" i="21"/>
  <c r="AA106" i="21"/>
  <c r="AB106" i="21"/>
  <c r="AC106" i="21"/>
  <c r="AD106" i="21"/>
  <c r="AE106" i="21"/>
  <c r="AF106" i="21"/>
  <c r="AG106" i="21"/>
  <c r="AH106" i="21"/>
  <c r="AI106" i="21"/>
  <c r="AJ106" i="21"/>
  <c r="AK106" i="21"/>
  <c r="AL106" i="21"/>
  <c r="H107" i="21"/>
  <c r="I107" i="21"/>
  <c r="J107" i="21"/>
  <c r="K107" i="21"/>
  <c r="L107" i="21"/>
  <c r="M107" i="21"/>
  <c r="N107" i="21"/>
  <c r="O107" i="21"/>
  <c r="P107" i="21"/>
  <c r="Q107" i="21"/>
  <c r="R107" i="21"/>
  <c r="S107" i="21"/>
  <c r="T107" i="21"/>
  <c r="U107" i="21"/>
  <c r="V107" i="21"/>
  <c r="W107" i="21"/>
  <c r="X107" i="21"/>
  <c r="Y107" i="21"/>
  <c r="Z107" i="21"/>
  <c r="AA107" i="21"/>
  <c r="AB107" i="21"/>
  <c r="AC107" i="21"/>
  <c r="AD107" i="21"/>
  <c r="AE107" i="21"/>
  <c r="AF107" i="21"/>
  <c r="AG107" i="21"/>
  <c r="AH107" i="21"/>
  <c r="AI107" i="21"/>
  <c r="AJ107" i="21"/>
  <c r="AK107" i="21"/>
  <c r="AL107" i="21"/>
  <c r="H108" i="21"/>
  <c r="I108" i="21"/>
  <c r="J108" i="21"/>
  <c r="K108" i="21"/>
  <c r="L108" i="21"/>
  <c r="M108" i="21"/>
  <c r="N108" i="21"/>
  <c r="O108" i="21"/>
  <c r="P108" i="21"/>
  <c r="Q108" i="21"/>
  <c r="R108" i="21"/>
  <c r="S108" i="21"/>
  <c r="T108" i="21"/>
  <c r="U108" i="21"/>
  <c r="V108" i="21"/>
  <c r="W108" i="21"/>
  <c r="X108" i="21"/>
  <c r="Y108" i="21"/>
  <c r="Z108" i="21"/>
  <c r="AA108" i="21"/>
  <c r="AB108" i="21"/>
  <c r="AC108" i="21"/>
  <c r="AD108" i="21"/>
  <c r="AE108" i="21"/>
  <c r="AF108" i="21"/>
  <c r="AG108" i="21"/>
  <c r="AH108" i="21"/>
  <c r="AI108" i="21"/>
  <c r="AJ108" i="21"/>
  <c r="AK108" i="21"/>
  <c r="AL108" i="21"/>
  <c r="H109" i="21"/>
  <c r="I109" i="21"/>
  <c r="J109" i="21"/>
  <c r="K109" i="21"/>
  <c r="L109" i="21"/>
  <c r="M109" i="21"/>
  <c r="N109" i="21"/>
  <c r="O109" i="21"/>
  <c r="P109" i="21"/>
  <c r="Q109" i="21"/>
  <c r="R109" i="21"/>
  <c r="S109" i="21"/>
  <c r="T109" i="21"/>
  <c r="U109" i="21"/>
  <c r="V109" i="21"/>
  <c r="W109" i="21"/>
  <c r="X109" i="21"/>
  <c r="Y109" i="21"/>
  <c r="Z109" i="21"/>
  <c r="AA109" i="21"/>
  <c r="AB109" i="21"/>
  <c r="AC109" i="21"/>
  <c r="AD109" i="21"/>
  <c r="AE109" i="21"/>
  <c r="AF109" i="21"/>
  <c r="AG109" i="21"/>
  <c r="AH109" i="21"/>
  <c r="AI109" i="21"/>
  <c r="AJ109" i="21"/>
  <c r="AK109" i="21"/>
  <c r="AL109" i="21"/>
  <c r="H110" i="21"/>
  <c r="I110" i="21"/>
  <c r="J110" i="21"/>
  <c r="K110" i="21"/>
  <c r="L110" i="21"/>
  <c r="M110" i="21"/>
  <c r="N110" i="21"/>
  <c r="O110" i="21"/>
  <c r="P110" i="21"/>
  <c r="Q110" i="21"/>
  <c r="R110" i="21"/>
  <c r="S110" i="21"/>
  <c r="T110" i="21"/>
  <c r="U110" i="21"/>
  <c r="V110" i="21"/>
  <c r="W110" i="21"/>
  <c r="X110" i="21"/>
  <c r="Y110" i="21"/>
  <c r="Z110" i="21"/>
  <c r="AA110" i="21"/>
  <c r="AB110" i="21"/>
  <c r="AC110" i="21"/>
  <c r="AD110" i="21"/>
  <c r="AE110" i="21"/>
  <c r="AF110" i="21"/>
  <c r="AG110" i="21"/>
  <c r="AH110" i="21"/>
  <c r="AI110" i="21"/>
  <c r="AJ110" i="21"/>
  <c r="AK110" i="21"/>
  <c r="AL110" i="21"/>
  <c r="H111" i="21"/>
  <c r="I111" i="21"/>
  <c r="J111" i="21"/>
  <c r="K111" i="21"/>
  <c r="L111" i="21"/>
  <c r="M111" i="21"/>
  <c r="N111" i="21"/>
  <c r="O111" i="21"/>
  <c r="P111" i="21"/>
  <c r="Q111" i="21"/>
  <c r="R111" i="21"/>
  <c r="S111" i="21"/>
  <c r="T111" i="21"/>
  <c r="U111" i="21"/>
  <c r="V111" i="21"/>
  <c r="W111" i="21"/>
  <c r="X111" i="21"/>
  <c r="Y111" i="21"/>
  <c r="Z111" i="21"/>
  <c r="AA111" i="21"/>
  <c r="AB111" i="21"/>
  <c r="AC111" i="21"/>
  <c r="AD111" i="21"/>
  <c r="AE111" i="21"/>
  <c r="AF111" i="21"/>
  <c r="AG111" i="21"/>
  <c r="AH111" i="21"/>
  <c r="AI111" i="21"/>
  <c r="AJ111" i="21"/>
  <c r="AK111" i="21"/>
  <c r="AL111" i="21"/>
  <c r="H112" i="21"/>
  <c r="I112" i="21"/>
  <c r="J112" i="21"/>
  <c r="K112" i="21"/>
  <c r="L112" i="21"/>
  <c r="M112" i="21"/>
  <c r="N112" i="21"/>
  <c r="O112" i="21"/>
  <c r="P112" i="21"/>
  <c r="Q112" i="21"/>
  <c r="R112" i="21"/>
  <c r="S112" i="21"/>
  <c r="T112" i="21"/>
  <c r="U112" i="21"/>
  <c r="V112" i="21"/>
  <c r="W112" i="21"/>
  <c r="X112" i="21"/>
  <c r="Y112" i="21"/>
  <c r="Z112" i="21"/>
  <c r="AA112" i="21"/>
  <c r="AB112" i="21"/>
  <c r="AC112" i="21"/>
  <c r="AD112" i="21"/>
  <c r="AE112" i="21"/>
  <c r="AF112" i="21"/>
  <c r="AG112" i="21"/>
  <c r="AH112" i="21"/>
  <c r="AI112" i="21"/>
  <c r="AJ112" i="21"/>
  <c r="AK112" i="21"/>
  <c r="AL112" i="21"/>
  <c r="H113" i="21"/>
  <c r="I113" i="21"/>
  <c r="J113" i="21"/>
  <c r="K113" i="21"/>
  <c r="L113" i="21"/>
  <c r="M113" i="21"/>
  <c r="N113" i="21"/>
  <c r="O113" i="21"/>
  <c r="P113" i="21"/>
  <c r="Q113" i="21"/>
  <c r="R113" i="21"/>
  <c r="S113" i="21"/>
  <c r="T113" i="21"/>
  <c r="U113" i="21"/>
  <c r="V113" i="21"/>
  <c r="W113" i="21"/>
  <c r="X113" i="21"/>
  <c r="Y113" i="21"/>
  <c r="Z113" i="21"/>
  <c r="AA113" i="21"/>
  <c r="AB113" i="21"/>
  <c r="AC113" i="21"/>
  <c r="AD113" i="21"/>
  <c r="AE113" i="21"/>
  <c r="AF113" i="21"/>
  <c r="AG113" i="21"/>
  <c r="AH113" i="21"/>
  <c r="AI113" i="21"/>
  <c r="AJ113" i="21"/>
  <c r="AK113" i="21"/>
  <c r="AL113" i="21"/>
  <c r="H114" i="21"/>
  <c r="I114" i="21"/>
  <c r="J114" i="21"/>
  <c r="K114" i="21"/>
  <c r="L114" i="21"/>
  <c r="M114" i="21"/>
  <c r="N114" i="21"/>
  <c r="O114" i="21"/>
  <c r="P114" i="21"/>
  <c r="Q114" i="21"/>
  <c r="R114" i="21"/>
  <c r="S114" i="21"/>
  <c r="T114" i="21"/>
  <c r="U114" i="21"/>
  <c r="V114" i="21"/>
  <c r="W114" i="21"/>
  <c r="X114" i="21"/>
  <c r="Y114" i="21"/>
  <c r="Z114" i="21"/>
  <c r="AA114" i="21"/>
  <c r="AB114" i="21"/>
  <c r="AC114" i="21"/>
  <c r="AD114" i="21"/>
  <c r="AE114" i="21"/>
  <c r="AF114" i="21"/>
  <c r="AG114" i="21"/>
  <c r="AH114" i="21"/>
  <c r="AI114" i="21"/>
  <c r="AJ114" i="21"/>
  <c r="AK114" i="21"/>
  <c r="AL114" i="21"/>
  <c r="H115" i="21"/>
  <c r="I115" i="21"/>
  <c r="J115" i="21"/>
  <c r="K115" i="21"/>
  <c r="L115" i="21"/>
  <c r="M115" i="21"/>
  <c r="N115" i="21"/>
  <c r="O115" i="21"/>
  <c r="P115" i="21"/>
  <c r="Q115" i="21"/>
  <c r="R115" i="21"/>
  <c r="S115" i="21"/>
  <c r="T115" i="21"/>
  <c r="U115" i="21"/>
  <c r="V115" i="21"/>
  <c r="W115" i="21"/>
  <c r="X115" i="21"/>
  <c r="Y115" i="21"/>
  <c r="Z115" i="21"/>
  <c r="AA115" i="21"/>
  <c r="AB115" i="21"/>
  <c r="AC115" i="21"/>
  <c r="AD115" i="21"/>
  <c r="AE115" i="21"/>
  <c r="AF115" i="21"/>
  <c r="AG115" i="21"/>
  <c r="AH115" i="21"/>
  <c r="AI115" i="21"/>
  <c r="AJ115" i="21"/>
  <c r="AK115" i="21"/>
  <c r="AL115" i="21"/>
  <c r="H116" i="21"/>
  <c r="I116" i="21"/>
  <c r="J116" i="21"/>
  <c r="K116" i="21"/>
  <c r="L116" i="21"/>
  <c r="M116" i="21"/>
  <c r="N116" i="21"/>
  <c r="O116" i="21"/>
  <c r="P116" i="21"/>
  <c r="Q116" i="21"/>
  <c r="R116" i="21"/>
  <c r="S116" i="21"/>
  <c r="T116" i="21"/>
  <c r="U116" i="21"/>
  <c r="V116" i="21"/>
  <c r="W116" i="21"/>
  <c r="X116" i="21"/>
  <c r="Y116" i="21"/>
  <c r="Z116" i="21"/>
  <c r="AA116" i="21"/>
  <c r="AB116" i="21"/>
  <c r="AC116" i="21"/>
  <c r="AD116" i="21"/>
  <c r="AE116" i="21"/>
  <c r="AF116" i="21"/>
  <c r="AG116" i="21"/>
  <c r="AH116" i="21"/>
  <c r="AI116" i="21"/>
  <c r="AJ116" i="21"/>
  <c r="AK116" i="21"/>
  <c r="AL116" i="21"/>
  <c r="H117" i="21"/>
  <c r="I117" i="21"/>
  <c r="J117" i="21"/>
  <c r="K117" i="21"/>
  <c r="L117" i="21"/>
  <c r="M117" i="21"/>
  <c r="N117" i="21"/>
  <c r="O117" i="21"/>
  <c r="P117" i="21"/>
  <c r="Q117" i="21"/>
  <c r="R117" i="21"/>
  <c r="S117" i="21"/>
  <c r="T117" i="21"/>
  <c r="U117" i="21"/>
  <c r="V117" i="21"/>
  <c r="W117" i="21"/>
  <c r="X117" i="21"/>
  <c r="Y117" i="21"/>
  <c r="Z117" i="21"/>
  <c r="AA117" i="21"/>
  <c r="AB117" i="21"/>
  <c r="AC117" i="21"/>
  <c r="AD117" i="21"/>
  <c r="AE117" i="21"/>
  <c r="AF117" i="21"/>
  <c r="AG117" i="21"/>
  <c r="AH117" i="21"/>
  <c r="AI117" i="21"/>
  <c r="AJ117" i="21"/>
  <c r="AK117" i="21"/>
  <c r="AL117" i="21"/>
  <c r="H118" i="21"/>
  <c r="I118" i="21"/>
  <c r="J118" i="21"/>
  <c r="K118" i="21"/>
  <c r="L118" i="21"/>
  <c r="M118" i="21"/>
  <c r="N118" i="21"/>
  <c r="O118" i="21"/>
  <c r="P118" i="21"/>
  <c r="Q118" i="21"/>
  <c r="R118" i="21"/>
  <c r="S118" i="21"/>
  <c r="T118" i="21"/>
  <c r="U118" i="21"/>
  <c r="V118" i="21"/>
  <c r="W118" i="21"/>
  <c r="X118" i="21"/>
  <c r="Y118" i="21"/>
  <c r="Z118" i="21"/>
  <c r="AA118" i="21"/>
  <c r="AB118" i="21"/>
  <c r="AC118" i="21"/>
  <c r="AD118" i="21"/>
  <c r="AE118" i="21"/>
  <c r="AF118" i="21"/>
  <c r="AG118" i="21"/>
  <c r="AH118" i="21"/>
  <c r="AI118" i="21"/>
  <c r="AJ118" i="21"/>
  <c r="AK118" i="21"/>
  <c r="AL118" i="21"/>
  <c r="G99" i="21"/>
  <c r="G100" i="21"/>
  <c r="G101" i="21"/>
  <c r="G102" i="21"/>
  <c r="G103" i="21"/>
  <c r="G104" i="21"/>
  <c r="G105" i="21"/>
  <c r="G106" i="21"/>
  <c r="G107" i="21"/>
  <c r="G108" i="21"/>
  <c r="G109" i="21"/>
  <c r="G110" i="21"/>
  <c r="G111" i="21"/>
  <c r="G112" i="21"/>
  <c r="G113" i="21"/>
  <c r="G114" i="21"/>
  <c r="G115" i="21"/>
  <c r="G116" i="21"/>
  <c r="G117" i="21"/>
  <c r="G118" i="21"/>
  <c r="F100" i="21"/>
  <c r="F101" i="21"/>
  <c r="F102" i="21"/>
  <c r="F103" i="21"/>
  <c r="F104" i="21"/>
  <c r="F105" i="21"/>
  <c r="F106" i="21"/>
  <c r="F107" i="21"/>
  <c r="F108" i="21"/>
  <c r="F109" i="21"/>
  <c r="F110" i="21"/>
  <c r="F111" i="21"/>
  <c r="F112" i="21"/>
  <c r="F113" i="21"/>
  <c r="F114" i="21"/>
  <c r="F115" i="21"/>
  <c r="F116" i="21"/>
  <c r="F117" i="21"/>
  <c r="F118" i="21"/>
  <c r="F99" i="21"/>
  <c r="E100" i="21"/>
  <c r="E101" i="21"/>
  <c r="E102" i="21"/>
  <c r="E103" i="21"/>
  <c r="E104" i="21"/>
  <c r="E105" i="21"/>
  <c r="E106" i="21"/>
  <c r="E107" i="21"/>
  <c r="E108" i="21"/>
  <c r="E109" i="21"/>
  <c r="E110" i="21"/>
  <c r="E111" i="21"/>
  <c r="E112" i="21"/>
  <c r="E113" i="21"/>
  <c r="E114" i="21"/>
  <c r="E115" i="21"/>
  <c r="E116" i="21"/>
  <c r="E117" i="21"/>
  <c r="E118" i="21"/>
  <c r="E99" i="21"/>
  <c r="D102" i="21"/>
  <c r="D103" i="21"/>
  <c r="D104" i="21"/>
  <c r="D105" i="21"/>
  <c r="D106" i="21"/>
  <c r="D107" i="21"/>
  <c r="D108" i="21"/>
  <c r="D109" i="21"/>
  <c r="D110" i="21"/>
  <c r="D111" i="21"/>
  <c r="D112" i="21"/>
  <c r="D113" i="21"/>
  <c r="D114" i="21"/>
  <c r="D115" i="21"/>
  <c r="D116" i="21"/>
  <c r="D117" i="21"/>
  <c r="D118" i="21"/>
  <c r="D101" i="21"/>
  <c r="D100" i="21"/>
  <c r="D99" i="21"/>
  <c r="C99" i="21"/>
  <c r="E59" i="31"/>
  <c r="F59" i="31"/>
  <c r="G59" i="31"/>
  <c r="H59" i="31"/>
  <c r="I59" i="31"/>
  <c r="J59" i="31"/>
  <c r="K59" i="31"/>
  <c r="L59" i="31"/>
  <c r="M59" i="31"/>
  <c r="N59" i="31"/>
  <c r="O59" i="31"/>
  <c r="P59" i="31"/>
  <c r="Q59" i="31"/>
  <c r="R59" i="31"/>
  <c r="S59" i="31"/>
  <c r="T59" i="31"/>
  <c r="U59" i="31"/>
  <c r="V59" i="31"/>
  <c r="W59" i="31"/>
  <c r="X59" i="31"/>
  <c r="Y59" i="31"/>
  <c r="Z59" i="31"/>
  <c r="AA59" i="31"/>
  <c r="AB59" i="31"/>
  <c r="AC59" i="31"/>
  <c r="AD59" i="31"/>
  <c r="AE59" i="31"/>
  <c r="AF59" i="31"/>
  <c r="AG59" i="31"/>
  <c r="AH59" i="31"/>
  <c r="AI59" i="31"/>
  <c r="AJ59" i="31"/>
  <c r="AK59" i="31"/>
  <c r="AL59" i="31"/>
  <c r="AM59" i="31"/>
  <c r="D59" i="31"/>
  <c r="A5" i="31"/>
  <c r="A6" i="31"/>
  <c r="A62" i="31" s="1"/>
  <c r="A7" i="31"/>
  <c r="A63" i="31" s="1"/>
  <c r="A8" i="31"/>
  <c r="A64" i="31" s="1"/>
  <c r="A9" i="31"/>
  <c r="A10" i="31"/>
  <c r="A66" i="31" s="1"/>
  <c r="A11" i="31"/>
  <c r="A67" i="31" s="1"/>
  <c r="A12" i="31"/>
  <c r="A68" i="31" s="1"/>
  <c r="A13" i="31"/>
  <c r="A14" i="31"/>
  <c r="A70" i="31" s="1"/>
  <c r="A15" i="31"/>
  <c r="A71" i="31" s="1"/>
  <c r="A16" i="31"/>
  <c r="A72" i="31" s="1"/>
  <c r="A17" i="31"/>
  <c r="A18" i="31"/>
  <c r="A74" i="31" s="1"/>
  <c r="A19" i="31"/>
  <c r="A75" i="31" s="1"/>
  <c r="A20" i="31"/>
  <c r="A76" i="31" s="1"/>
  <c r="A21" i="31"/>
  <c r="A22" i="31"/>
  <c r="A78" i="31" s="1"/>
  <c r="A23" i="31"/>
  <c r="A79" i="31" s="1"/>
  <c r="A24" i="31"/>
  <c r="A80" i="31" s="1"/>
  <c r="A25" i="31"/>
  <c r="A26" i="31"/>
  <c r="A82" i="31" s="1"/>
  <c r="A27" i="31"/>
  <c r="A83" i="31" s="1"/>
  <c r="A4" i="31"/>
  <c r="A60" i="31" s="1"/>
  <c r="Q16" i="47" l="1"/>
  <c r="N45" i="11"/>
  <c r="R15" i="47"/>
  <c r="O37" i="11"/>
  <c r="Q18" i="47"/>
  <c r="N47" i="11"/>
  <c r="Q14" i="47"/>
  <c r="N36" i="11"/>
  <c r="Q13" i="47"/>
  <c r="N31" i="11"/>
  <c r="Q17" i="47"/>
  <c r="N46" i="11"/>
  <c r="O228" i="48"/>
  <c r="O226" i="48"/>
  <c r="O227" i="48" s="1"/>
  <c r="O229" i="48" s="1"/>
  <c r="P225" i="48" s="1"/>
  <c r="P159" i="48"/>
  <c r="P157" i="48"/>
  <c r="P158" i="48" s="1"/>
  <c r="P160" i="48" s="1"/>
  <c r="Q156" i="48" s="1"/>
  <c r="N90" i="48"/>
  <c r="N88" i="48" s="1"/>
  <c r="N89" i="48" s="1"/>
  <c r="N91" i="48" s="1"/>
  <c r="O87" i="48" s="1"/>
  <c r="P134" i="48"/>
  <c r="P135" i="48" s="1"/>
  <c r="P137" i="48" s="1"/>
  <c r="Q133" i="48" s="1"/>
  <c r="Q136" i="48" s="1"/>
  <c r="Q111" i="48"/>
  <c r="Q112" i="48" s="1"/>
  <c r="Q114" i="48" s="1"/>
  <c r="R110" i="48" s="1"/>
  <c r="R113" i="48" s="1"/>
  <c r="P203" i="48"/>
  <c r="P204" i="48" s="1"/>
  <c r="P206" i="48" s="1"/>
  <c r="Q202" i="48" s="1"/>
  <c r="Q205" i="48" s="1"/>
  <c r="T154" i="48"/>
  <c r="S62" i="48"/>
  <c r="S85" i="48"/>
  <c r="T223" i="48"/>
  <c r="S108" i="48"/>
  <c r="Q180" i="48"/>
  <c r="Q181" i="48" s="1"/>
  <c r="Q183" i="48" s="1"/>
  <c r="R179" i="48" s="1"/>
  <c r="R182" i="48" s="1"/>
  <c r="R131" i="48"/>
  <c r="P65" i="48"/>
  <c r="P66" i="48" s="1"/>
  <c r="P68" i="48" s="1"/>
  <c r="Q64" i="48" s="1"/>
  <c r="Q67" i="48" s="1"/>
  <c r="R39" i="48"/>
  <c r="R200" i="48"/>
  <c r="S177" i="48"/>
  <c r="J41" i="48"/>
  <c r="J44" i="48" s="1"/>
  <c r="E268" i="35"/>
  <c r="F263" i="35"/>
  <c r="E214" i="35"/>
  <c r="F209" i="35"/>
  <c r="E187" i="35"/>
  <c r="F155" i="35"/>
  <c r="E160" i="35"/>
  <c r="E79" i="35"/>
  <c r="F74" i="35"/>
  <c r="D322" i="35"/>
  <c r="D323" i="35" s="1"/>
  <c r="D134" i="35"/>
  <c r="D326" i="35"/>
  <c r="H233" i="35"/>
  <c r="F343" i="35"/>
  <c r="F341" i="35"/>
  <c r="F342" i="35"/>
  <c r="F185" i="35"/>
  <c r="F183" i="35" s="1"/>
  <c r="F184" i="35" s="1"/>
  <c r="F186" i="35" s="1"/>
  <c r="E288" i="35"/>
  <c r="E287" i="35"/>
  <c r="E286" i="35"/>
  <c r="E50" i="35"/>
  <c r="E48" i="35" s="1"/>
  <c r="E49" i="35" s="1"/>
  <c r="E51" i="35" s="1"/>
  <c r="H125" i="35"/>
  <c r="I260" i="35"/>
  <c r="D378" i="35"/>
  <c r="I71" i="35"/>
  <c r="E365" i="35"/>
  <c r="E364" i="35"/>
  <c r="E363" i="35"/>
  <c r="E239" i="35"/>
  <c r="E237" i="35" s="1"/>
  <c r="E238" i="35" s="1"/>
  <c r="E240" i="35" s="1"/>
  <c r="E321" i="35"/>
  <c r="E319" i="35"/>
  <c r="E320" i="35"/>
  <c r="E131" i="35"/>
  <c r="E129" i="35" s="1"/>
  <c r="E130" i="35" s="1"/>
  <c r="E132" i="35" s="1"/>
  <c r="E278" i="35"/>
  <c r="E279" i="35" s="1"/>
  <c r="E26" i="35"/>
  <c r="E282" i="35"/>
  <c r="I152" i="35"/>
  <c r="E310" i="35"/>
  <c r="E308" i="35"/>
  <c r="E309" i="35"/>
  <c r="E104" i="35"/>
  <c r="E102" i="35"/>
  <c r="E103" i="35" s="1"/>
  <c r="E105" i="35" s="1"/>
  <c r="H98" i="35"/>
  <c r="H179" i="35"/>
  <c r="D344" i="35"/>
  <c r="D345" i="35" s="1"/>
  <c r="D188" i="35"/>
  <c r="D348" i="35"/>
  <c r="J17" i="35"/>
  <c r="D311" i="35"/>
  <c r="D312" i="35" s="1"/>
  <c r="D107" i="35"/>
  <c r="D315" i="35"/>
  <c r="I206" i="35"/>
  <c r="F276" i="35"/>
  <c r="F275" i="35"/>
  <c r="F277" i="35"/>
  <c r="F23" i="35"/>
  <c r="F21" i="35" s="1"/>
  <c r="F22" i="35" s="1"/>
  <c r="F24" i="35" s="1"/>
  <c r="E348" i="35"/>
  <c r="H44" i="35"/>
  <c r="D366" i="35"/>
  <c r="D367" i="35" s="1"/>
  <c r="D242" i="35"/>
  <c r="D370" i="35"/>
  <c r="F44" i="34"/>
  <c r="F42" i="34" s="1"/>
  <c r="F43" i="34" s="1"/>
  <c r="F45" i="34" s="1"/>
  <c r="G41" i="34" s="1"/>
  <c r="F113" i="34"/>
  <c r="F111" i="34" s="1"/>
  <c r="F112" i="34" s="1"/>
  <c r="F205" i="34"/>
  <c r="F203" i="34" s="1"/>
  <c r="F204" i="34" s="1"/>
  <c r="F90" i="34"/>
  <c r="F88" i="34" s="1"/>
  <c r="F89" i="34" s="1"/>
  <c r="F91" i="34" s="1"/>
  <c r="G159" i="34"/>
  <c r="G157" i="34" s="1"/>
  <c r="G158" i="34" s="1"/>
  <c r="G160" i="34" s="1"/>
  <c r="H156" i="34" s="1"/>
  <c r="G227" i="34"/>
  <c r="G229" i="34" s="1"/>
  <c r="H225" i="34" s="1"/>
  <c r="G135" i="34"/>
  <c r="G137" i="34" s="1"/>
  <c r="H133" i="34" s="1"/>
  <c r="J223" i="34"/>
  <c r="H108" i="34"/>
  <c r="G110" i="34"/>
  <c r="I154" i="34"/>
  <c r="G182" i="34"/>
  <c r="G180" i="34" s="1"/>
  <c r="G181" i="34" s="1"/>
  <c r="G183" i="34" s="1"/>
  <c r="H179" i="34" s="1"/>
  <c r="D235" i="34"/>
  <c r="D21" i="34"/>
  <c r="D238" i="34" s="1"/>
  <c r="J131" i="34"/>
  <c r="K62" i="34"/>
  <c r="H85" i="34"/>
  <c r="G87" i="34"/>
  <c r="H39" i="34"/>
  <c r="I177" i="34"/>
  <c r="H16" i="34"/>
  <c r="G202" i="34"/>
  <c r="H200" i="34"/>
  <c r="E235" i="34"/>
  <c r="E21" i="34"/>
  <c r="E238" i="34" s="1"/>
  <c r="H67" i="34"/>
  <c r="H65" i="34" s="1"/>
  <c r="H66" i="34" s="1"/>
  <c r="H68" i="34" s="1"/>
  <c r="I64" i="34" s="1"/>
  <c r="A91" i="31"/>
  <c r="A112" i="31"/>
  <c r="A100" i="31"/>
  <c r="A108" i="31"/>
  <c r="A99" i="31"/>
  <c r="A107" i="31"/>
  <c r="A96" i="31"/>
  <c r="A104" i="31"/>
  <c r="A92" i="31"/>
  <c r="A81" i="31"/>
  <c r="A110" i="31"/>
  <c r="A77" i="31"/>
  <c r="A106" i="31"/>
  <c r="A73" i="31"/>
  <c r="A102" i="31"/>
  <c r="A69" i="31"/>
  <c r="A98" i="31"/>
  <c r="A65" i="31"/>
  <c r="A94" i="31"/>
  <c r="A61" i="31"/>
  <c r="A90" i="31"/>
  <c r="A111" i="31"/>
  <c r="A103" i="31"/>
  <c r="A95" i="31"/>
  <c r="A89" i="31"/>
  <c r="A109" i="31"/>
  <c r="A105" i="31"/>
  <c r="A101" i="31"/>
  <c r="A97" i="31"/>
  <c r="A93" i="31"/>
  <c r="R17" i="47" l="1"/>
  <c r="O46" i="11"/>
  <c r="S15" i="47"/>
  <c r="P37" i="11"/>
  <c r="R14" i="47"/>
  <c r="O36" i="11"/>
  <c r="R13" i="47"/>
  <c r="O31" i="11"/>
  <c r="R18" i="47"/>
  <c r="O47" i="11"/>
  <c r="R16" i="47"/>
  <c r="O45" i="11"/>
  <c r="P228" i="48"/>
  <c r="P226" i="48" s="1"/>
  <c r="P227" i="48" s="1"/>
  <c r="P229" i="48" s="1"/>
  <c r="Q225" i="48" s="1"/>
  <c r="Q159" i="48"/>
  <c r="Q157" i="48"/>
  <c r="Q158" i="48" s="1"/>
  <c r="Q160" i="48" s="1"/>
  <c r="R156" i="48" s="1"/>
  <c r="O90" i="48"/>
  <c r="O88" i="48" s="1"/>
  <c r="O89" i="48" s="1"/>
  <c r="O91" i="48" s="1"/>
  <c r="P87" i="48" s="1"/>
  <c r="Q65" i="48"/>
  <c r="Q66" i="48" s="1"/>
  <c r="Q68" i="48" s="1"/>
  <c r="R64" i="48" s="1"/>
  <c r="R67" i="48" s="1"/>
  <c r="R180" i="48"/>
  <c r="R181" i="48" s="1"/>
  <c r="R183" i="48" s="1"/>
  <c r="S179" i="48" s="1"/>
  <c r="S182" i="48" s="1"/>
  <c r="Q203" i="48"/>
  <c r="Q204" i="48" s="1"/>
  <c r="Q206" i="48" s="1"/>
  <c r="R202" i="48" s="1"/>
  <c r="R205" i="48" s="1"/>
  <c r="Q134" i="48"/>
  <c r="Q135" i="48" s="1"/>
  <c r="Q137" i="48" s="1"/>
  <c r="R133" i="48" s="1"/>
  <c r="R136" i="48" s="1"/>
  <c r="R111" i="48"/>
  <c r="R112" i="48" s="1"/>
  <c r="R114" i="48" s="1"/>
  <c r="S110" i="48" s="1"/>
  <c r="S113" i="48" s="1"/>
  <c r="S200" i="48"/>
  <c r="S131" i="48"/>
  <c r="T85" i="48"/>
  <c r="T108" i="48"/>
  <c r="U154" i="48"/>
  <c r="S39" i="48"/>
  <c r="U223" i="48"/>
  <c r="T177" i="48"/>
  <c r="T62" i="48"/>
  <c r="F375" i="35"/>
  <c r="F374" i="35"/>
  <c r="F266" i="35"/>
  <c r="F264" i="35" s="1"/>
  <c r="F265" i="35" s="1"/>
  <c r="F267" i="35" s="1"/>
  <c r="F268" i="35" s="1"/>
  <c r="F376" i="35"/>
  <c r="E377" i="35"/>
  <c r="E378" i="35" s="1"/>
  <c r="E381" i="35"/>
  <c r="E269" i="35"/>
  <c r="E241" i="35"/>
  <c r="F236" i="35"/>
  <c r="F352" i="35"/>
  <c r="F353" i="35"/>
  <c r="F354" i="35"/>
  <c r="F212" i="35"/>
  <c r="F210" i="35" s="1"/>
  <c r="F211" i="35" s="1"/>
  <c r="F213" i="35" s="1"/>
  <c r="E355" i="35"/>
  <c r="E356" i="35" s="1"/>
  <c r="E359" i="35"/>
  <c r="E215" i="35"/>
  <c r="E344" i="35"/>
  <c r="E345" i="35" s="1"/>
  <c r="E188" i="35"/>
  <c r="E333" i="35"/>
  <c r="E334" i="35" s="1"/>
  <c r="E337" i="35"/>
  <c r="E161" i="35"/>
  <c r="F158" i="35"/>
  <c r="F156" i="35" s="1"/>
  <c r="F157" i="35" s="1"/>
  <c r="F159" i="35" s="1"/>
  <c r="F330" i="35"/>
  <c r="F332" i="35"/>
  <c r="F331" i="35"/>
  <c r="E133" i="35"/>
  <c r="F128" i="35"/>
  <c r="E106" i="35"/>
  <c r="F101" i="35"/>
  <c r="F298" i="35"/>
  <c r="F77" i="35"/>
  <c r="F75" i="35" s="1"/>
  <c r="F76" i="35" s="1"/>
  <c r="F78" i="35" s="1"/>
  <c r="F299" i="35"/>
  <c r="F297" i="35"/>
  <c r="E300" i="35"/>
  <c r="E301" i="35" s="1"/>
  <c r="E80" i="35"/>
  <c r="E304" i="35"/>
  <c r="E386" i="35"/>
  <c r="E387" i="35"/>
  <c r="D392" i="35"/>
  <c r="E52" i="35"/>
  <c r="F47" i="35"/>
  <c r="F187" i="35"/>
  <c r="G182" i="35"/>
  <c r="I44" i="35"/>
  <c r="F25" i="35"/>
  <c r="G20" i="35"/>
  <c r="K17" i="35"/>
  <c r="I179" i="35"/>
  <c r="D388" i="35"/>
  <c r="D389" i="35" s="1"/>
  <c r="J71" i="35"/>
  <c r="I125" i="35"/>
  <c r="E385" i="35"/>
  <c r="I98" i="35"/>
  <c r="J152" i="35"/>
  <c r="J260" i="35"/>
  <c r="I233" i="35"/>
  <c r="J206" i="35"/>
  <c r="D19" i="34"/>
  <c r="D236" i="34" s="1"/>
  <c r="D241" i="34" s="1"/>
  <c r="D5" i="23" s="1"/>
  <c r="H182" i="34"/>
  <c r="H180" i="34" s="1"/>
  <c r="H181" i="34" s="1"/>
  <c r="H183" i="34" s="1"/>
  <c r="I179" i="34" s="1"/>
  <c r="H159" i="34"/>
  <c r="H157" i="34" s="1"/>
  <c r="H158" i="34" s="1"/>
  <c r="H160" i="34" s="1"/>
  <c r="I156" i="34" s="1"/>
  <c r="I85" i="34"/>
  <c r="L62" i="34"/>
  <c r="H136" i="34"/>
  <c r="H134" i="34" s="1"/>
  <c r="H135" i="34" s="1"/>
  <c r="H137" i="34" s="1"/>
  <c r="I133" i="34" s="1"/>
  <c r="H228" i="34"/>
  <c r="H226" i="34" s="1"/>
  <c r="H227" i="34" s="1"/>
  <c r="H229" i="34" s="1"/>
  <c r="I225" i="34" s="1"/>
  <c r="I200" i="34"/>
  <c r="I16" i="34"/>
  <c r="J177" i="34"/>
  <c r="G90" i="34"/>
  <c r="G88" i="34" s="1"/>
  <c r="G89" i="34" s="1"/>
  <c r="G91" i="34" s="1"/>
  <c r="H87" i="34" s="1"/>
  <c r="K131" i="34"/>
  <c r="G113" i="34"/>
  <c r="G111" i="34" s="1"/>
  <c r="G112" i="34" s="1"/>
  <c r="G114" i="34" s="1"/>
  <c r="H110" i="34" s="1"/>
  <c r="G205" i="34"/>
  <c r="G203" i="34" s="1"/>
  <c r="G204" i="34" s="1"/>
  <c r="G206" i="34" s="1"/>
  <c r="H202" i="34" s="1"/>
  <c r="I39" i="34"/>
  <c r="J154" i="34"/>
  <c r="I67" i="34"/>
  <c r="I65" i="34" s="1"/>
  <c r="I66" i="34" s="1"/>
  <c r="I68" i="34" s="1"/>
  <c r="J64" i="34" s="1"/>
  <c r="D20" i="34"/>
  <c r="D237" i="34" s="1"/>
  <c r="K223" i="34"/>
  <c r="E19" i="34"/>
  <c r="G44" i="34"/>
  <c r="G42" i="34" s="1"/>
  <c r="G43" i="34" s="1"/>
  <c r="G45" i="34" s="1"/>
  <c r="I108" i="34"/>
  <c r="AL30" i="31"/>
  <c r="AM30" i="31"/>
  <c r="H30" i="31"/>
  <c r="I30" i="31"/>
  <c r="J30" i="31"/>
  <c r="K30" i="31"/>
  <c r="L30" i="31"/>
  <c r="M30" i="31"/>
  <c r="N30" i="31"/>
  <c r="O30" i="31"/>
  <c r="P30" i="31"/>
  <c r="Q30" i="31"/>
  <c r="R30" i="31"/>
  <c r="S30" i="31"/>
  <c r="T30" i="31"/>
  <c r="U30" i="31"/>
  <c r="V30" i="31"/>
  <c r="W30" i="31"/>
  <c r="X30" i="31"/>
  <c r="Y30" i="31"/>
  <c r="Z30" i="31"/>
  <c r="AA30" i="31"/>
  <c r="AB30" i="31"/>
  <c r="AC30" i="31"/>
  <c r="AD30" i="31"/>
  <c r="AE30" i="31"/>
  <c r="AF30" i="31"/>
  <c r="AG30" i="31"/>
  <c r="AH30" i="31"/>
  <c r="AI30" i="31"/>
  <c r="AJ30" i="31"/>
  <c r="AK30" i="31"/>
  <c r="E30" i="31"/>
  <c r="F30" i="31"/>
  <c r="G30" i="31"/>
  <c r="D30" i="31"/>
  <c r="A34" i="31"/>
  <c r="A38" i="31"/>
  <c r="A39" i="31"/>
  <c r="A42" i="31"/>
  <c r="A46" i="31"/>
  <c r="A47" i="31"/>
  <c r="A50" i="31"/>
  <c r="A51" i="31"/>
  <c r="A54" i="31"/>
  <c r="L3" i="31"/>
  <c r="M3" i="31"/>
  <c r="N3" i="31"/>
  <c r="O3" i="31"/>
  <c r="P3" i="31"/>
  <c r="Q3" i="31"/>
  <c r="R3" i="31"/>
  <c r="S3" i="31"/>
  <c r="T3" i="31"/>
  <c r="U3" i="31"/>
  <c r="V3" i="31"/>
  <c r="W3" i="31"/>
  <c r="X3" i="31"/>
  <c r="Y3" i="31"/>
  <c r="Z3" i="31"/>
  <c r="AA3" i="31"/>
  <c r="AB3" i="31"/>
  <c r="AC3" i="31"/>
  <c r="AD3" i="31"/>
  <c r="AE3" i="31"/>
  <c r="AF3" i="31"/>
  <c r="AG3" i="31"/>
  <c r="AH3" i="31"/>
  <c r="AI3" i="31"/>
  <c r="AJ3" i="31"/>
  <c r="AK3" i="31"/>
  <c r="AL3" i="31"/>
  <c r="AM3" i="31"/>
  <c r="L4" i="31"/>
  <c r="J16" i="12" s="1"/>
  <c r="M4" i="31"/>
  <c r="K16" i="12" s="1"/>
  <c r="N4" i="31"/>
  <c r="L16" i="12" s="1"/>
  <c r="O4" i="31"/>
  <c r="M16" i="12" s="1"/>
  <c r="P4" i="31"/>
  <c r="N16" i="12" s="1"/>
  <c r="Q4" i="31"/>
  <c r="O16" i="12" s="1"/>
  <c r="R4" i="31"/>
  <c r="P16" i="12" s="1"/>
  <c r="S4" i="31"/>
  <c r="Q16" i="12" s="1"/>
  <c r="T4" i="31"/>
  <c r="R16" i="12" s="1"/>
  <c r="U4" i="31"/>
  <c r="S16" i="12" s="1"/>
  <c r="V4" i="31"/>
  <c r="T16" i="12" s="1"/>
  <c r="W4" i="31"/>
  <c r="U16" i="12" s="1"/>
  <c r="X4" i="31"/>
  <c r="V16" i="12" s="1"/>
  <c r="Y4" i="31"/>
  <c r="W16" i="12" s="1"/>
  <c r="Z4" i="31"/>
  <c r="X16" i="12" s="1"/>
  <c r="AA4" i="31"/>
  <c r="Y16" i="12" s="1"/>
  <c r="AB4" i="31"/>
  <c r="Z16" i="12" s="1"/>
  <c r="AC4" i="31"/>
  <c r="AA16" i="12" s="1"/>
  <c r="AD4" i="31"/>
  <c r="AB16" i="12" s="1"/>
  <c r="AE4" i="31"/>
  <c r="AC16" i="12" s="1"/>
  <c r="AF4" i="31"/>
  <c r="AD16" i="12" s="1"/>
  <c r="AG4" i="31"/>
  <c r="AE16" i="12" s="1"/>
  <c r="AH4" i="31"/>
  <c r="AF16" i="12" s="1"/>
  <c r="AI4" i="31"/>
  <c r="AG16" i="12" s="1"/>
  <c r="AJ4" i="31"/>
  <c r="AH16" i="12" s="1"/>
  <c r="AK4" i="31"/>
  <c r="AI16" i="12" s="1"/>
  <c r="AL4" i="31"/>
  <c r="AJ16" i="12" s="1"/>
  <c r="AM4" i="31"/>
  <c r="AK16" i="12" s="1"/>
  <c r="L5" i="31"/>
  <c r="J18" i="12" s="1"/>
  <c r="M5" i="31"/>
  <c r="K18" i="12" s="1"/>
  <c r="N5" i="31"/>
  <c r="L18" i="12" s="1"/>
  <c r="O5" i="31"/>
  <c r="M18" i="12" s="1"/>
  <c r="P5" i="31"/>
  <c r="N18" i="12" s="1"/>
  <c r="Q5" i="31"/>
  <c r="O18" i="12" s="1"/>
  <c r="R5" i="31"/>
  <c r="P18" i="12" s="1"/>
  <c r="S5" i="31"/>
  <c r="Q18" i="12" s="1"/>
  <c r="T5" i="31"/>
  <c r="R18" i="12" s="1"/>
  <c r="U5" i="31"/>
  <c r="S18" i="12" s="1"/>
  <c r="V5" i="31"/>
  <c r="T18" i="12" s="1"/>
  <c r="W5" i="31"/>
  <c r="U18" i="12" s="1"/>
  <c r="X5" i="31"/>
  <c r="V18" i="12" s="1"/>
  <c r="Y5" i="31"/>
  <c r="W18" i="12" s="1"/>
  <c r="Z5" i="31"/>
  <c r="X18" i="12" s="1"/>
  <c r="AA5" i="31"/>
  <c r="Y18" i="12" s="1"/>
  <c r="AB5" i="31"/>
  <c r="Z18" i="12" s="1"/>
  <c r="AC5" i="31"/>
  <c r="AA18" i="12" s="1"/>
  <c r="AD5" i="31"/>
  <c r="AB18" i="12" s="1"/>
  <c r="AE5" i="31"/>
  <c r="AC18" i="12" s="1"/>
  <c r="AF5" i="31"/>
  <c r="AD18" i="12" s="1"/>
  <c r="AG5" i="31"/>
  <c r="AE18" i="12" s="1"/>
  <c r="AH5" i="31"/>
  <c r="AF18" i="12" s="1"/>
  <c r="AI5" i="31"/>
  <c r="AG18" i="12" s="1"/>
  <c r="AJ5" i="31"/>
  <c r="AH18" i="12" s="1"/>
  <c r="AK5" i="31"/>
  <c r="AI18" i="12" s="1"/>
  <c r="AL5" i="31"/>
  <c r="AJ18" i="12" s="1"/>
  <c r="AM5" i="31"/>
  <c r="AK18" i="12" s="1"/>
  <c r="L6" i="31"/>
  <c r="J19" i="12" s="1"/>
  <c r="M6" i="31"/>
  <c r="K19" i="12" s="1"/>
  <c r="N6" i="31"/>
  <c r="L19" i="12" s="1"/>
  <c r="O6" i="31"/>
  <c r="M19" i="12" s="1"/>
  <c r="P6" i="31"/>
  <c r="N19" i="12" s="1"/>
  <c r="Q6" i="31"/>
  <c r="O19" i="12" s="1"/>
  <c r="R6" i="31"/>
  <c r="P19" i="12" s="1"/>
  <c r="S6" i="31"/>
  <c r="Q19" i="12" s="1"/>
  <c r="T6" i="31"/>
  <c r="R19" i="12" s="1"/>
  <c r="U6" i="31"/>
  <c r="S19" i="12" s="1"/>
  <c r="V6" i="31"/>
  <c r="T19" i="12" s="1"/>
  <c r="W6" i="31"/>
  <c r="U19" i="12" s="1"/>
  <c r="X6" i="31"/>
  <c r="V19" i="12" s="1"/>
  <c r="Y6" i="31"/>
  <c r="W19" i="12" s="1"/>
  <c r="Z6" i="31"/>
  <c r="X19" i="12" s="1"/>
  <c r="AA6" i="31"/>
  <c r="Y19" i="12" s="1"/>
  <c r="AB6" i="31"/>
  <c r="Z19" i="12" s="1"/>
  <c r="AC6" i="31"/>
  <c r="AA19" i="12" s="1"/>
  <c r="AD6" i="31"/>
  <c r="AB19" i="12" s="1"/>
  <c r="AE6" i="31"/>
  <c r="AC19" i="12" s="1"/>
  <c r="AF6" i="31"/>
  <c r="AD19" i="12" s="1"/>
  <c r="AG6" i="31"/>
  <c r="AE19" i="12" s="1"/>
  <c r="AH6" i="31"/>
  <c r="AF19" i="12" s="1"/>
  <c r="AI6" i="31"/>
  <c r="AG19" i="12" s="1"/>
  <c r="AJ6" i="31"/>
  <c r="AH19" i="12" s="1"/>
  <c r="AK6" i="31"/>
  <c r="AI19" i="12" s="1"/>
  <c r="AL6" i="31"/>
  <c r="AJ19" i="12" s="1"/>
  <c r="AM6" i="31"/>
  <c r="AK19" i="12" s="1"/>
  <c r="L7" i="31"/>
  <c r="J20" i="12" s="1"/>
  <c r="M7" i="31"/>
  <c r="K20" i="12" s="1"/>
  <c r="N7" i="31"/>
  <c r="L20" i="12" s="1"/>
  <c r="O7" i="31"/>
  <c r="M20" i="12" s="1"/>
  <c r="P7" i="31"/>
  <c r="N20" i="12" s="1"/>
  <c r="Q7" i="31"/>
  <c r="O20" i="12" s="1"/>
  <c r="R7" i="31"/>
  <c r="P20" i="12" s="1"/>
  <c r="S7" i="31"/>
  <c r="Q20" i="12" s="1"/>
  <c r="T7" i="31"/>
  <c r="R20" i="12" s="1"/>
  <c r="U7" i="31"/>
  <c r="S20" i="12" s="1"/>
  <c r="V7" i="31"/>
  <c r="T20" i="12" s="1"/>
  <c r="W7" i="31"/>
  <c r="U20" i="12" s="1"/>
  <c r="X7" i="31"/>
  <c r="V20" i="12" s="1"/>
  <c r="Y7" i="31"/>
  <c r="W20" i="12" s="1"/>
  <c r="Z7" i="31"/>
  <c r="X20" i="12" s="1"/>
  <c r="AA7" i="31"/>
  <c r="Y20" i="12" s="1"/>
  <c r="AB7" i="31"/>
  <c r="Z20" i="12" s="1"/>
  <c r="AC7" i="31"/>
  <c r="AA20" i="12" s="1"/>
  <c r="AD7" i="31"/>
  <c r="AB20" i="12" s="1"/>
  <c r="AE7" i="31"/>
  <c r="AC20" i="12" s="1"/>
  <c r="AF7" i="31"/>
  <c r="AD20" i="12" s="1"/>
  <c r="AG7" i="31"/>
  <c r="AE20" i="12" s="1"/>
  <c r="AH7" i="31"/>
  <c r="AF20" i="12" s="1"/>
  <c r="AI7" i="31"/>
  <c r="AG20" i="12" s="1"/>
  <c r="AJ7" i="31"/>
  <c r="AH20" i="12" s="1"/>
  <c r="AK7" i="31"/>
  <c r="AI20" i="12" s="1"/>
  <c r="AL7" i="31"/>
  <c r="AJ20" i="12" s="1"/>
  <c r="AM7" i="31"/>
  <c r="AK20" i="12" s="1"/>
  <c r="L8" i="31"/>
  <c r="J27" i="12" s="1"/>
  <c r="M8" i="31"/>
  <c r="K27" i="12" s="1"/>
  <c r="N8" i="31"/>
  <c r="L27" i="12" s="1"/>
  <c r="O8" i="31"/>
  <c r="M27" i="12" s="1"/>
  <c r="P8" i="31"/>
  <c r="N27" i="12" s="1"/>
  <c r="Q8" i="31"/>
  <c r="O27" i="12" s="1"/>
  <c r="R8" i="31"/>
  <c r="P27" i="12" s="1"/>
  <c r="S8" i="31"/>
  <c r="Q27" i="12" s="1"/>
  <c r="T8" i="31"/>
  <c r="R27" i="12" s="1"/>
  <c r="U8" i="31"/>
  <c r="S27" i="12" s="1"/>
  <c r="V8" i="31"/>
  <c r="T27" i="12" s="1"/>
  <c r="W8" i="31"/>
  <c r="U27" i="12" s="1"/>
  <c r="X8" i="31"/>
  <c r="V27" i="12" s="1"/>
  <c r="Y8" i="31"/>
  <c r="W27" i="12" s="1"/>
  <c r="Z8" i="31"/>
  <c r="X27" i="12" s="1"/>
  <c r="AA8" i="31"/>
  <c r="Y27" i="12" s="1"/>
  <c r="AB8" i="31"/>
  <c r="Z27" i="12" s="1"/>
  <c r="AC8" i="31"/>
  <c r="AA27" i="12" s="1"/>
  <c r="AD8" i="31"/>
  <c r="AB27" i="12" s="1"/>
  <c r="AE8" i="31"/>
  <c r="AC27" i="12" s="1"/>
  <c r="AF8" i="31"/>
  <c r="AD27" i="12" s="1"/>
  <c r="AG8" i="31"/>
  <c r="AE27" i="12" s="1"/>
  <c r="AH8" i="31"/>
  <c r="AF27" i="12" s="1"/>
  <c r="AI8" i="31"/>
  <c r="AG27" i="12" s="1"/>
  <c r="AJ8" i="31"/>
  <c r="AH27" i="12" s="1"/>
  <c r="AK8" i="31"/>
  <c r="AI27" i="12" s="1"/>
  <c r="AL8" i="31"/>
  <c r="AJ27" i="12" s="1"/>
  <c r="AM8" i="31"/>
  <c r="AK27" i="12" s="1"/>
  <c r="L9" i="31"/>
  <c r="J28" i="12" s="1"/>
  <c r="M9" i="31"/>
  <c r="K28" i="12" s="1"/>
  <c r="N9" i="31"/>
  <c r="L28" i="12" s="1"/>
  <c r="O9" i="31"/>
  <c r="M28" i="12" s="1"/>
  <c r="P9" i="31"/>
  <c r="N28" i="12" s="1"/>
  <c r="Q9" i="31"/>
  <c r="O28" i="12" s="1"/>
  <c r="R9" i="31"/>
  <c r="P28" i="12" s="1"/>
  <c r="S9" i="31"/>
  <c r="Q28" i="12" s="1"/>
  <c r="T9" i="31"/>
  <c r="R28" i="12" s="1"/>
  <c r="U9" i="31"/>
  <c r="S28" i="12" s="1"/>
  <c r="V9" i="31"/>
  <c r="T28" i="12" s="1"/>
  <c r="W9" i="31"/>
  <c r="U28" i="12" s="1"/>
  <c r="X9" i="31"/>
  <c r="V28" i="12" s="1"/>
  <c r="Y9" i="31"/>
  <c r="W28" i="12" s="1"/>
  <c r="Z9" i="31"/>
  <c r="X28" i="12" s="1"/>
  <c r="AA9" i="31"/>
  <c r="Y28" i="12" s="1"/>
  <c r="AB9" i="31"/>
  <c r="Z28" i="12" s="1"/>
  <c r="AC9" i="31"/>
  <c r="AA28" i="12" s="1"/>
  <c r="AD9" i="31"/>
  <c r="AB28" i="12" s="1"/>
  <c r="AE9" i="31"/>
  <c r="AC28" i="12" s="1"/>
  <c r="AF9" i="31"/>
  <c r="AD28" i="12" s="1"/>
  <c r="AG9" i="31"/>
  <c r="AE28" i="12" s="1"/>
  <c r="AH9" i="31"/>
  <c r="AF28" i="12" s="1"/>
  <c r="AI9" i="31"/>
  <c r="AG28" i="12" s="1"/>
  <c r="AJ9" i="31"/>
  <c r="AH28" i="12" s="1"/>
  <c r="AK9" i="31"/>
  <c r="AI28" i="12" s="1"/>
  <c r="AL9" i="31"/>
  <c r="AJ28" i="12" s="1"/>
  <c r="AM9" i="31"/>
  <c r="AK28" i="12" s="1"/>
  <c r="L10" i="31"/>
  <c r="J29" i="12" s="1"/>
  <c r="M10" i="31"/>
  <c r="K29" i="12" s="1"/>
  <c r="N10" i="31"/>
  <c r="L29" i="12" s="1"/>
  <c r="O10" i="31"/>
  <c r="M29" i="12" s="1"/>
  <c r="P10" i="31"/>
  <c r="N29" i="12" s="1"/>
  <c r="Q10" i="31"/>
  <c r="O29" i="12" s="1"/>
  <c r="R10" i="31"/>
  <c r="P29" i="12" s="1"/>
  <c r="S10" i="31"/>
  <c r="Q29" i="12" s="1"/>
  <c r="T10" i="31"/>
  <c r="R29" i="12" s="1"/>
  <c r="U10" i="31"/>
  <c r="S29" i="12" s="1"/>
  <c r="V10" i="31"/>
  <c r="T29" i="12" s="1"/>
  <c r="W10" i="31"/>
  <c r="U29" i="12" s="1"/>
  <c r="X10" i="31"/>
  <c r="V29" i="12" s="1"/>
  <c r="Y10" i="31"/>
  <c r="W29" i="12" s="1"/>
  <c r="Z10" i="31"/>
  <c r="X29" i="12" s="1"/>
  <c r="AA10" i="31"/>
  <c r="Y29" i="12" s="1"/>
  <c r="AB10" i="31"/>
  <c r="Z29" i="12" s="1"/>
  <c r="AC10" i="31"/>
  <c r="AA29" i="12" s="1"/>
  <c r="AD10" i="31"/>
  <c r="AB29" i="12" s="1"/>
  <c r="AE10" i="31"/>
  <c r="AC29" i="12" s="1"/>
  <c r="AF10" i="31"/>
  <c r="AD29" i="12" s="1"/>
  <c r="AG10" i="31"/>
  <c r="AE29" i="12" s="1"/>
  <c r="AH10" i="31"/>
  <c r="AF29" i="12" s="1"/>
  <c r="AI10" i="31"/>
  <c r="AG29" i="12" s="1"/>
  <c r="AJ10" i="31"/>
  <c r="AH29" i="12" s="1"/>
  <c r="AK10" i="31"/>
  <c r="AI29" i="12" s="1"/>
  <c r="AL10" i="31"/>
  <c r="AJ29" i="12" s="1"/>
  <c r="AM10" i="31"/>
  <c r="AK29" i="12" s="1"/>
  <c r="L11" i="31"/>
  <c r="J30" i="12" s="1"/>
  <c r="M11" i="31"/>
  <c r="K30" i="12" s="1"/>
  <c r="N11" i="31"/>
  <c r="L30" i="12" s="1"/>
  <c r="O11" i="31"/>
  <c r="M30" i="12" s="1"/>
  <c r="P11" i="31"/>
  <c r="N30" i="12" s="1"/>
  <c r="Q11" i="31"/>
  <c r="O30" i="12" s="1"/>
  <c r="R11" i="31"/>
  <c r="P30" i="12" s="1"/>
  <c r="S11" i="31"/>
  <c r="Q30" i="12" s="1"/>
  <c r="T11" i="31"/>
  <c r="R30" i="12" s="1"/>
  <c r="U11" i="31"/>
  <c r="S30" i="12" s="1"/>
  <c r="V11" i="31"/>
  <c r="T30" i="12" s="1"/>
  <c r="W11" i="31"/>
  <c r="U30" i="12" s="1"/>
  <c r="X11" i="31"/>
  <c r="V30" i="12" s="1"/>
  <c r="Y11" i="31"/>
  <c r="W30" i="12" s="1"/>
  <c r="Z11" i="31"/>
  <c r="X30" i="12" s="1"/>
  <c r="AA11" i="31"/>
  <c r="Y30" i="12" s="1"/>
  <c r="AB11" i="31"/>
  <c r="Z30" i="12" s="1"/>
  <c r="AC11" i="31"/>
  <c r="AA30" i="12" s="1"/>
  <c r="AD11" i="31"/>
  <c r="AB30" i="12" s="1"/>
  <c r="AE11" i="31"/>
  <c r="AC30" i="12" s="1"/>
  <c r="AF11" i="31"/>
  <c r="AD30" i="12" s="1"/>
  <c r="AG11" i="31"/>
  <c r="AE30" i="12" s="1"/>
  <c r="AH11" i="31"/>
  <c r="AF30" i="12" s="1"/>
  <c r="AI11" i="31"/>
  <c r="AG30" i="12" s="1"/>
  <c r="AJ11" i="31"/>
  <c r="AH30" i="12" s="1"/>
  <c r="AK11" i="31"/>
  <c r="AI30" i="12" s="1"/>
  <c r="AL11" i="31"/>
  <c r="AJ30" i="12" s="1"/>
  <c r="AM11" i="31"/>
  <c r="AK30" i="12" s="1"/>
  <c r="L12" i="31"/>
  <c r="J31" i="12" s="1"/>
  <c r="M12" i="31"/>
  <c r="K31" i="12" s="1"/>
  <c r="N12" i="31"/>
  <c r="L31" i="12" s="1"/>
  <c r="O12" i="31"/>
  <c r="M31" i="12" s="1"/>
  <c r="P12" i="31"/>
  <c r="N31" i="12" s="1"/>
  <c r="Q12" i="31"/>
  <c r="O31" i="12" s="1"/>
  <c r="R12" i="31"/>
  <c r="P31" i="12" s="1"/>
  <c r="S12" i="31"/>
  <c r="Q31" i="12" s="1"/>
  <c r="T12" i="31"/>
  <c r="R31" i="12" s="1"/>
  <c r="U12" i="31"/>
  <c r="S31" i="12" s="1"/>
  <c r="V12" i="31"/>
  <c r="T31" i="12" s="1"/>
  <c r="W12" i="31"/>
  <c r="U31" i="12" s="1"/>
  <c r="X12" i="31"/>
  <c r="V31" i="12" s="1"/>
  <c r="Y12" i="31"/>
  <c r="W31" i="12" s="1"/>
  <c r="Z12" i="31"/>
  <c r="X31" i="12" s="1"/>
  <c r="AA12" i="31"/>
  <c r="Y31" i="12" s="1"/>
  <c r="AB12" i="31"/>
  <c r="Z31" i="12" s="1"/>
  <c r="AC12" i="31"/>
  <c r="AA31" i="12" s="1"/>
  <c r="AD12" i="31"/>
  <c r="AB31" i="12" s="1"/>
  <c r="AE12" i="31"/>
  <c r="AC31" i="12" s="1"/>
  <c r="AF12" i="31"/>
  <c r="AD31" i="12" s="1"/>
  <c r="AG12" i="31"/>
  <c r="AE31" i="12" s="1"/>
  <c r="AH12" i="31"/>
  <c r="AF31" i="12" s="1"/>
  <c r="AI12" i="31"/>
  <c r="AG31" i="12" s="1"/>
  <c r="AJ12" i="31"/>
  <c r="AH31" i="12" s="1"/>
  <c r="AK12" i="31"/>
  <c r="AI31" i="12" s="1"/>
  <c r="AL12" i="31"/>
  <c r="AJ31" i="12" s="1"/>
  <c r="AM12" i="31"/>
  <c r="AK31" i="12" s="1"/>
  <c r="L13" i="31"/>
  <c r="J32" i="12" s="1"/>
  <c r="M13" i="31"/>
  <c r="K32" i="12" s="1"/>
  <c r="N13" i="31"/>
  <c r="L32" i="12" s="1"/>
  <c r="O13" i="31"/>
  <c r="M32" i="12" s="1"/>
  <c r="P13" i="31"/>
  <c r="N32" i="12" s="1"/>
  <c r="Q13" i="31"/>
  <c r="O32" i="12" s="1"/>
  <c r="R13" i="31"/>
  <c r="P32" i="12" s="1"/>
  <c r="S13" i="31"/>
  <c r="Q32" i="12" s="1"/>
  <c r="T13" i="31"/>
  <c r="R32" i="12" s="1"/>
  <c r="U13" i="31"/>
  <c r="S32" i="12" s="1"/>
  <c r="V13" i="31"/>
  <c r="T32" i="12" s="1"/>
  <c r="W13" i="31"/>
  <c r="U32" i="12" s="1"/>
  <c r="X13" i="31"/>
  <c r="V32" i="12" s="1"/>
  <c r="Y13" i="31"/>
  <c r="W32" i="12" s="1"/>
  <c r="Z13" i="31"/>
  <c r="X32" i="12" s="1"/>
  <c r="AA13" i="31"/>
  <c r="Y32" i="12" s="1"/>
  <c r="AB13" i="31"/>
  <c r="Z32" i="12" s="1"/>
  <c r="AC13" i="31"/>
  <c r="AA32" i="12" s="1"/>
  <c r="AD13" i="31"/>
  <c r="AB32" i="12" s="1"/>
  <c r="AE13" i="31"/>
  <c r="AC32" i="12" s="1"/>
  <c r="AF13" i="31"/>
  <c r="AD32" i="12" s="1"/>
  <c r="AG13" i="31"/>
  <c r="AE32" i="12" s="1"/>
  <c r="AH13" i="31"/>
  <c r="AF32" i="12" s="1"/>
  <c r="AI13" i="31"/>
  <c r="AG32" i="12" s="1"/>
  <c r="AJ13" i="31"/>
  <c r="AH32" i="12" s="1"/>
  <c r="AK13" i="31"/>
  <c r="AI32" i="12" s="1"/>
  <c r="AL13" i="31"/>
  <c r="AJ32" i="12" s="1"/>
  <c r="AM13" i="31"/>
  <c r="AK32" i="12" s="1"/>
  <c r="L14" i="31"/>
  <c r="J33" i="12" s="1"/>
  <c r="M14" i="31"/>
  <c r="K33" i="12" s="1"/>
  <c r="N14" i="31"/>
  <c r="L33" i="12" s="1"/>
  <c r="O14" i="31"/>
  <c r="M33" i="12" s="1"/>
  <c r="P14" i="31"/>
  <c r="N33" i="12" s="1"/>
  <c r="Q14" i="31"/>
  <c r="O33" i="12" s="1"/>
  <c r="R14" i="31"/>
  <c r="P33" i="12" s="1"/>
  <c r="S14" i="31"/>
  <c r="Q33" i="12" s="1"/>
  <c r="T14" i="31"/>
  <c r="R33" i="12" s="1"/>
  <c r="U14" i="31"/>
  <c r="S33" i="12" s="1"/>
  <c r="V14" i="31"/>
  <c r="T33" i="12" s="1"/>
  <c r="W14" i="31"/>
  <c r="U33" i="12" s="1"/>
  <c r="X14" i="31"/>
  <c r="V33" i="12" s="1"/>
  <c r="Y14" i="31"/>
  <c r="W33" i="12" s="1"/>
  <c r="Z14" i="31"/>
  <c r="X33" i="12" s="1"/>
  <c r="AA14" i="31"/>
  <c r="Y33" i="12" s="1"/>
  <c r="AB14" i="31"/>
  <c r="Z33" i="12" s="1"/>
  <c r="AC14" i="31"/>
  <c r="AA33" i="12" s="1"/>
  <c r="AD14" i="31"/>
  <c r="AB33" i="12" s="1"/>
  <c r="AE14" i="31"/>
  <c r="AC33" i="12" s="1"/>
  <c r="AF14" i="31"/>
  <c r="AD33" i="12" s="1"/>
  <c r="AG14" i="31"/>
  <c r="AE33" i="12" s="1"/>
  <c r="AH14" i="31"/>
  <c r="AF33" i="12" s="1"/>
  <c r="AI14" i="31"/>
  <c r="AG33" i="12" s="1"/>
  <c r="AJ14" i="31"/>
  <c r="AH33" i="12" s="1"/>
  <c r="AK14" i="31"/>
  <c r="AI33" i="12" s="1"/>
  <c r="AL14" i="31"/>
  <c r="AJ33" i="12" s="1"/>
  <c r="AM14" i="31"/>
  <c r="AK33" i="12" s="1"/>
  <c r="L15" i="31"/>
  <c r="J35" i="12" s="1"/>
  <c r="M15" i="31"/>
  <c r="K35" i="12" s="1"/>
  <c r="N15" i="31"/>
  <c r="L35" i="12" s="1"/>
  <c r="O15" i="31"/>
  <c r="M35" i="12" s="1"/>
  <c r="P15" i="31"/>
  <c r="N35" i="12" s="1"/>
  <c r="Q15" i="31"/>
  <c r="O35" i="12" s="1"/>
  <c r="R15" i="31"/>
  <c r="P35" i="12" s="1"/>
  <c r="S15" i="31"/>
  <c r="Q35" i="12" s="1"/>
  <c r="T15" i="31"/>
  <c r="R35" i="12" s="1"/>
  <c r="U15" i="31"/>
  <c r="S35" i="12" s="1"/>
  <c r="V15" i="31"/>
  <c r="T35" i="12" s="1"/>
  <c r="W15" i="31"/>
  <c r="U35" i="12" s="1"/>
  <c r="X15" i="31"/>
  <c r="V35" i="12" s="1"/>
  <c r="Y15" i="31"/>
  <c r="W35" i="12" s="1"/>
  <c r="Z15" i="31"/>
  <c r="X35" i="12" s="1"/>
  <c r="AA15" i="31"/>
  <c r="Y35" i="12" s="1"/>
  <c r="AB15" i="31"/>
  <c r="Z35" i="12" s="1"/>
  <c r="AC15" i="31"/>
  <c r="AA35" i="12" s="1"/>
  <c r="AD15" i="31"/>
  <c r="AB35" i="12" s="1"/>
  <c r="AE15" i="31"/>
  <c r="AC35" i="12" s="1"/>
  <c r="AF15" i="31"/>
  <c r="AD35" i="12" s="1"/>
  <c r="AG15" i="31"/>
  <c r="AE35" i="12" s="1"/>
  <c r="AH15" i="31"/>
  <c r="AF35" i="12" s="1"/>
  <c r="AI15" i="31"/>
  <c r="AG35" i="12" s="1"/>
  <c r="AJ15" i="31"/>
  <c r="AH35" i="12" s="1"/>
  <c r="AK15" i="31"/>
  <c r="AI35" i="12" s="1"/>
  <c r="AL15" i="31"/>
  <c r="AJ35" i="12" s="1"/>
  <c r="AM15" i="31"/>
  <c r="AK35" i="12" s="1"/>
  <c r="L16" i="31"/>
  <c r="J37" i="12" s="1"/>
  <c r="M16" i="31"/>
  <c r="K37" i="12" s="1"/>
  <c r="N16" i="31"/>
  <c r="L37" i="12" s="1"/>
  <c r="O16" i="31"/>
  <c r="M37" i="12" s="1"/>
  <c r="P16" i="31"/>
  <c r="N37" i="12" s="1"/>
  <c r="Q16" i="31"/>
  <c r="O37" i="12" s="1"/>
  <c r="R16" i="31"/>
  <c r="P37" i="12" s="1"/>
  <c r="S16" i="31"/>
  <c r="Q37" i="12" s="1"/>
  <c r="T16" i="31"/>
  <c r="R37" i="12" s="1"/>
  <c r="U16" i="31"/>
  <c r="S37" i="12" s="1"/>
  <c r="V16" i="31"/>
  <c r="T37" i="12" s="1"/>
  <c r="W16" i="31"/>
  <c r="U37" i="12" s="1"/>
  <c r="X16" i="31"/>
  <c r="V37" i="12" s="1"/>
  <c r="Y16" i="31"/>
  <c r="W37" i="12" s="1"/>
  <c r="Z16" i="31"/>
  <c r="X37" i="12" s="1"/>
  <c r="AA16" i="31"/>
  <c r="Y37" i="12" s="1"/>
  <c r="AB16" i="31"/>
  <c r="Z37" i="12" s="1"/>
  <c r="AC16" i="31"/>
  <c r="AA37" i="12" s="1"/>
  <c r="AD16" i="31"/>
  <c r="AB37" i="12" s="1"/>
  <c r="AE16" i="31"/>
  <c r="AC37" i="12" s="1"/>
  <c r="AF16" i="31"/>
  <c r="AD37" i="12" s="1"/>
  <c r="AG16" i="31"/>
  <c r="AE37" i="12" s="1"/>
  <c r="AH16" i="31"/>
  <c r="AF37" i="12" s="1"/>
  <c r="AI16" i="31"/>
  <c r="AG37" i="12" s="1"/>
  <c r="AJ16" i="31"/>
  <c r="AH37" i="12" s="1"/>
  <c r="AK16" i="31"/>
  <c r="AI37" i="12" s="1"/>
  <c r="AL16" i="31"/>
  <c r="AJ37" i="12" s="1"/>
  <c r="AM16" i="31"/>
  <c r="AK37" i="12" s="1"/>
  <c r="L17" i="31"/>
  <c r="J38" i="12" s="1"/>
  <c r="M17" i="31"/>
  <c r="K38" i="12" s="1"/>
  <c r="N17" i="31"/>
  <c r="L38" i="12" s="1"/>
  <c r="O17" i="31"/>
  <c r="M38" i="12" s="1"/>
  <c r="P17" i="31"/>
  <c r="N38" i="12" s="1"/>
  <c r="Q17" i="31"/>
  <c r="O38" i="12" s="1"/>
  <c r="R17" i="31"/>
  <c r="P38" i="12" s="1"/>
  <c r="S17" i="31"/>
  <c r="Q38" i="12" s="1"/>
  <c r="T17" i="31"/>
  <c r="R38" i="12" s="1"/>
  <c r="U17" i="31"/>
  <c r="S38" i="12" s="1"/>
  <c r="V17" i="31"/>
  <c r="T38" i="12" s="1"/>
  <c r="W17" i="31"/>
  <c r="U38" i="12" s="1"/>
  <c r="X17" i="31"/>
  <c r="V38" i="12" s="1"/>
  <c r="Y17" i="31"/>
  <c r="W38" i="12" s="1"/>
  <c r="Z17" i="31"/>
  <c r="X38" i="12" s="1"/>
  <c r="AA17" i="31"/>
  <c r="Y38" i="12" s="1"/>
  <c r="AB17" i="31"/>
  <c r="Z38" i="12" s="1"/>
  <c r="AC17" i="31"/>
  <c r="AA38" i="12" s="1"/>
  <c r="AD17" i="31"/>
  <c r="AB38" i="12" s="1"/>
  <c r="AE17" i="31"/>
  <c r="AC38" i="12" s="1"/>
  <c r="AF17" i="31"/>
  <c r="AD38" i="12" s="1"/>
  <c r="AG17" i="31"/>
  <c r="AE38" i="12" s="1"/>
  <c r="AH17" i="31"/>
  <c r="AF38" i="12" s="1"/>
  <c r="AI17" i="31"/>
  <c r="AG38" i="12" s="1"/>
  <c r="AJ17" i="31"/>
  <c r="AH38" i="12" s="1"/>
  <c r="AK17" i="31"/>
  <c r="AI38" i="12" s="1"/>
  <c r="AL17" i="31"/>
  <c r="AJ38" i="12" s="1"/>
  <c r="AM17" i="31"/>
  <c r="AK38" i="12" s="1"/>
  <c r="L18" i="31"/>
  <c r="J39" i="12" s="1"/>
  <c r="M18" i="31"/>
  <c r="K39" i="12" s="1"/>
  <c r="N18" i="31"/>
  <c r="L39" i="12" s="1"/>
  <c r="O18" i="31"/>
  <c r="M39" i="12" s="1"/>
  <c r="M34" i="12" s="1"/>
  <c r="P18" i="31"/>
  <c r="N39" i="12" s="1"/>
  <c r="Q18" i="31"/>
  <c r="O39" i="12" s="1"/>
  <c r="R18" i="31"/>
  <c r="P39" i="12" s="1"/>
  <c r="S18" i="31"/>
  <c r="Q39" i="12" s="1"/>
  <c r="Q34" i="12" s="1"/>
  <c r="T18" i="31"/>
  <c r="R39" i="12" s="1"/>
  <c r="U18" i="31"/>
  <c r="S39" i="12" s="1"/>
  <c r="V18" i="31"/>
  <c r="T39" i="12" s="1"/>
  <c r="W18" i="31"/>
  <c r="U39" i="12" s="1"/>
  <c r="U34" i="12" s="1"/>
  <c r="X18" i="31"/>
  <c r="V39" i="12" s="1"/>
  <c r="Y18" i="31"/>
  <c r="W39" i="12" s="1"/>
  <c r="Z18" i="31"/>
  <c r="X39" i="12" s="1"/>
  <c r="AA18" i="31"/>
  <c r="Y39" i="12" s="1"/>
  <c r="Y34" i="12" s="1"/>
  <c r="AB18" i="31"/>
  <c r="Z39" i="12" s="1"/>
  <c r="AC18" i="31"/>
  <c r="AA39" i="12" s="1"/>
  <c r="AD18" i="31"/>
  <c r="AB39" i="12" s="1"/>
  <c r="AE18" i="31"/>
  <c r="AC39" i="12" s="1"/>
  <c r="AC34" i="12" s="1"/>
  <c r="AF18" i="31"/>
  <c r="AD39" i="12" s="1"/>
  <c r="AG18" i="31"/>
  <c r="AE39" i="12" s="1"/>
  <c r="AH18" i="31"/>
  <c r="AF39" i="12" s="1"/>
  <c r="AI18" i="31"/>
  <c r="AG39" i="12" s="1"/>
  <c r="AG34" i="12" s="1"/>
  <c r="AJ18" i="31"/>
  <c r="AH39" i="12" s="1"/>
  <c r="AK18" i="31"/>
  <c r="AI39" i="12" s="1"/>
  <c r="AL18" i="31"/>
  <c r="AJ39" i="12" s="1"/>
  <c r="AM18" i="31"/>
  <c r="AK39" i="12" s="1"/>
  <c r="AK34" i="12" s="1"/>
  <c r="L19" i="31"/>
  <c r="J42" i="12" s="1"/>
  <c r="M19" i="31"/>
  <c r="K42" i="12" s="1"/>
  <c r="N19" i="31"/>
  <c r="L42" i="12" s="1"/>
  <c r="O19" i="31"/>
  <c r="M42" i="12" s="1"/>
  <c r="P19" i="31"/>
  <c r="N42" i="12" s="1"/>
  <c r="Q19" i="31"/>
  <c r="O42" i="12" s="1"/>
  <c r="R19" i="31"/>
  <c r="P42" i="12" s="1"/>
  <c r="S19" i="31"/>
  <c r="Q42" i="12" s="1"/>
  <c r="T19" i="31"/>
  <c r="R42" i="12" s="1"/>
  <c r="U19" i="31"/>
  <c r="S42" i="12" s="1"/>
  <c r="V19" i="31"/>
  <c r="T42" i="12" s="1"/>
  <c r="W19" i="31"/>
  <c r="U42" i="12" s="1"/>
  <c r="X19" i="31"/>
  <c r="V42" i="12" s="1"/>
  <c r="Y19" i="31"/>
  <c r="W42" i="12" s="1"/>
  <c r="Z19" i="31"/>
  <c r="X42" i="12" s="1"/>
  <c r="AA19" i="31"/>
  <c r="Y42" i="12" s="1"/>
  <c r="AB19" i="31"/>
  <c r="Z42" i="12" s="1"/>
  <c r="AC19" i="31"/>
  <c r="AA42" i="12" s="1"/>
  <c r="AD19" i="31"/>
  <c r="AB42" i="12" s="1"/>
  <c r="AE19" i="31"/>
  <c r="AC42" i="12" s="1"/>
  <c r="AF19" i="31"/>
  <c r="AD42" i="12" s="1"/>
  <c r="AG19" i="31"/>
  <c r="AE42" i="12" s="1"/>
  <c r="AH19" i="31"/>
  <c r="AF42" i="12" s="1"/>
  <c r="AI19" i="31"/>
  <c r="AG42" i="12" s="1"/>
  <c r="AJ19" i="31"/>
  <c r="AH42" i="12" s="1"/>
  <c r="AK19" i="31"/>
  <c r="AI42" i="12" s="1"/>
  <c r="AL19" i="31"/>
  <c r="AJ42" i="12" s="1"/>
  <c r="AM19" i="31"/>
  <c r="AK42" i="12" s="1"/>
  <c r="L20" i="31"/>
  <c r="J43" i="12" s="1"/>
  <c r="M20" i="31"/>
  <c r="K43" i="12" s="1"/>
  <c r="N20" i="31"/>
  <c r="L43" i="12" s="1"/>
  <c r="O20" i="31"/>
  <c r="M43" i="12" s="1"/>
  <c r="P20" i="31"/>
  <c r="N43" i="12" s="1"/>
  <c r="Q20" i="31"/>
  <c r="O43" i="12" s="1"/>
  <c r="R20" i="31"/>
  <c r="P43" i="12" s="1"/>
  <c r="S20" i="31"/>
  <c r="Q43" i="12" s="1"/>
  <c r="T20" i="31"/>
  <c r="R43" i="12" s="1"/>
  <c r="U20" i="31"/>
  <c r="S43" i="12" s="1"/>
  <c r="V20" i="31"/>
  <c r="T43" i="12" s="1"/>
  <c r="W20" i="31"/>
  <c r="U43" i="12" s="1"/>
  <c r="X20" i="31"/>
  <c r="V43" i="12" s="1"/>
  <c r="Y20" i="31"/>
  <c r="W43" i="12" s="1"/>
  <c r="Z20" i="31"/>
  <c r="X43" i="12" s="1"/>
  <c r="AA20" i="31"/>
  <c r="Y43" i="12" s="1"/>
  <c r="AB20" i="31"/>
  <c r="Z43" i="12" s="1"/>
  <c r="AC20" i="31"/>
  <c r="AA43" i="12" s="1"/>
  <c r="AD20" i="31"/>
  <c r="AB43" i="12" s="1"/>
  <c r="AE20" i="31"/>
  <c r="AC43" i="12" s="1"/>
  <c r="AF20" i="31"/>
  <c r="AD43" i="12" s="1"/>
  <c r="AG20" i="31"/>
  <c r="AE43" i="12" s="1"/>
  <c r="AH20" i="31"/>
  <c r="AF43" i="12" s="1"/>
  <c r="AI20" i="31"/>
  <c r="AG43" i="12" s="1"/>
  <c r="AJ20" i="31"/>
  <c r="AH43" i="12" s="1"/>
  <c r="AK20" i="31"/>
  <c r="AI43" i="12" s="1"/>
  <c r="AL20" i="31"/>
  <c r="AJ43" i="12" s="1"/>
  <c r="AM20" i="31"/>
  <c r="AK43" i="12" s="1"/>
  <c r="L21" i="31"/>
  <c r="J44" i="12" s="1"/>
  <c r="M21" i="31"/>
  <c r="K44" i="12" s="1"/>
  <c r="N21" i="31"/>
  <c r="L44" i="12" s="1"/>
  <c r="O21" i="31"/>
  <c r="M44" i="12" s="1"/>
  <c r="P21" i="31"/>
  <c r="N44" i="12" s="1"/>
  <c r="Q21" i="31"/>
  <c r="O44" i="12" s="1"/>
  <c r="R21" i="31"/>
  <c r="P44" i="12" s="1"/>
  <c r="S21" i="31"/>
  <c r="Q44" i="12" s="1"/>
  <c r="T21" i="31"/>
  <c r="R44" i="12" s="1"/>
  <c r="U21" i="31"/>
  <c r="S44" i="12" s="1"/>
  <c r="V21" i="31"/>
  <c r="T44" i="12" s="1"/>
  <c r="W21" i="31"/>
  <c r="U44" i="12" s="1"/>
  <c r="X21" i="31"/>
  <c r="V44" i="12" s="1"/>
  <c r="Y21" i="31"/>
  <c r="W44" i="12" s="1"/>
  <c r="Z21" i="31"/>
  <c r="X44" i="12" s="1"/>
  <c r="AA21" i="31"/>
  <c r="Y44" i="12" s="1"/>
  <c r="AB21" i="31"/>
  <c r="Z44" i="12" s="1"/>
  <c r="AC21" i="31"/>
  <c r="AA44" i="12" s="1"/>
  <c r="AD21" i="31"/>
  <c r="AB44" i="12" s="1"/>
  <c r="AE21" i="31"/>
  <c r="AC44" i="12" s="1"/>
  <c r="AF21" i="31"/>
  <c r="AD44" i="12" s="1"/>
  <c r="AG21" i="31"/>
  <c r="AE44" i="12" s="1"/>
  <c r="AH21" i="31"/>
  <c r="AF44" i="12" s="1"/>
  <c r="AI21" i="31"/>
  <c r="AG44" i="12" s="1"/>
  <c r="AJ21" i="31"/>
  <c r="AH44" i="12" s="1"/>
  <c r="AK21" i="31"/>
  <c r="AI44" i="12" s="1"/>
  <c r="AL21" i="31"/>
  <c r="AJ44" i="12" s="1"/>
  <c r="AM21" i="31"/>
  <c r="AK44" i="12" s="1"/>
  <c r="L22" i="31"/>
  <c r="J45" i="12" s="1"/>
  <c r="M22" i="31"/>
  <c r="K45" i="12" s="1"/>
  <c r="N22" i="31"/>
  <c r="L45" i="12" s="1"/>
  <c r="O22" i="31"/>
  <c r="M45" i="12" s="1"/>
  <c r="P22" i="31"/>
  <c r="N45" i="12" s="1"/>
  <c r="Q22" i="31"/>
  <c r="O45" i="12" s="1"/>
  <c r="R22" i="31"/>
  <c r="P45" i="12" s="1"/>
  <c r="S22" i="31"/>
  <c r="Q45" i="12" s="1"/>
  <c r="T22" i="31"/>
  <c r="R45" i="12" s="1"/>
  <c r="U22" i="31"/>
  <c r="S45" i="12" s="1"/>
  <c r="V22" i="31"/>
  <c r="T45" i="12" s="1"/>
  <c r="W22" i="31"/>
  <c r="U45" i="12" s="1"/>
  <c r="X22" i="31"/>
  <c r="V45" i="12" s="1"/>
  <c r="Y22" i="31"/>
  <c r="W45" i="12" s="1"/>
  <c r="Z22" i="31"/>
  <c r="X45" i="12" s="1"/>
  <c r="AA22" i="31"/>
  <c r="Y45" i="12" s="1"/>
  <c r="AB22" i="31"/>
  <c r="Z45" i="12" s="1"/>
  <c r="AC22" i="31"/>
  <c r="AA45" i="12" s="1"/>
  <c r="AD22" i="31"/>
  <c r="AB45" i="12" s="1"/>
  <c r="AE22" i="31"/>
  <c r="AC45" i="12" s="1"/>
  <c r="AF22" i="31"/>
  <c r="AD45" i="12" s="1"/>
  <c r="AG22" i="31"/>
  <c r="AE45" i="12" s="1"/>
  <c r="AH22" i="31"/>
  <c r="AF45" i="12" s="1"/>
  <c r="AI22" i="31"/>
  <c r="AG45" i="12" s="1"/>
  <c r="AJ22" i="31"/>
  <c r="AH45" i="12" s="1"/>
  <c r="AK22" i="31"/>
  <c r="AI45" i="12" s="1"/>
  <c r="AL22" i="31"/>
  <c r="AJ45" i="12" s="1"/>
  <c r="AM22" i="31"/>
  <c r="AK45" i="12" s="1"/>
  <c r="L23" i="31"/>
  <c r="J46" i="12" s="1"/>
  <c r="M23" i="31"/>
  <c r="K46" i="12" s="1"/>
  <c r="N23" i="31"/>
  <c r="L46" i="12" s="1"/>
  <c r="O23" i="31"/>
  <c r="M46" i="12" s="1"/>
  <c r="P23" i="31"/>
  <c r="N46" i="12" s="1"/>
  <c r="Q23" i="31"/>
  <c r="O46" i="12" s="1"/>
  <c r="R23" i="31"/>
  <c r="P46" i="12" s="1"/>
  <c r="S23" i="31"/>
  <c r="Q46" i="12" s="1"/>
  <c r="T23" i="31"/>
  <c r="R46" i="12" s="1"/>
  <c r="U23" i="31"/>
  <c r="S46" i="12" s="1"/>
  <c r="V23" i="31"/>
  <c r="T46" i="12" s="1"/>
  <c r="W23" i="31"/>
  <c r="U46" i="12" s="1"/>
  <c r="X23" i="31"/>
  <c r="V46" i="12" s="1"/>
  <c r="Y23" i="31"/>
  <c r="W46" i="12" s="1"/>
  <c r="Z23" i="31"/>
  <c r="X46" i="12" s="1"/>
  <c r="AA23" i="31"/>
  <c r="Y46" i="12" s="1"/>
  <c r="AB23" i="31"/>
  <c r="Z46" i="12" s="1"/>
  <c r="AC23" i="31"/>
  <c r="AA46" i="12" s="1"/>
  <c r="AD23" i="31"/>
  <c r="AB46" i="12" s="1"/>
  <c r="AE23" i="31"/>
  <c r="AC46" i="12" s="1"/>
  <c r="AF23" i="31"/>
  <c r="AD46" i="12" s="1"/>
  <c r="AG23" i="31"/>
  <c r="AE46" i="12" s="1"/>
  <c r="AH23" i="31"/>
  <c r="AF46" i="12" s="1"/>
  <c r="AI23" i="31"/>
  <c r="AG46" i="12" s="1"/>
  <c r="AJ23" i="31"/>
  <c r="AH46" i="12" s="1"/>
  <c r="AK23" i="31"/>
  <c r="AI46" i="12" s="1"/>
  <c r="AL23" i="31"/>
  <c r="AJ46" i="12" s="1"/>
  <c r="AM23" i="31"/>
  <c r="AK46" i="12" s="1"/>
  <c r="L24" i="31"/>
  <c r="J47" i="12" s="1"/>
  <c r="M24" i="31"/>
  <c r="K47" i="12" s="1"/>
  <c r="N24" i="31"/>
  <c r="L47" i="12" s="1"/>
  <c r="O24" i="31"/>
  <c r="M47" i="12" s="1"/>
  <c r="P24" i="31"/>
  <c r="N47" i="12" s="1"/>
  <c r="Q24" i="31"/>
  <c r="O47" i="12" s="1"/>
  <c r="R24" i="31"/>
  <c r="P47" i="12" s="1"/>
  <c r="S24" i="31"/>
  <c r="Q47" i="12" s="1"/>
  <c r="T24" i="31"/>
  <c r="R47" i="12" s="1"/>
  <c r="U24" i="31"/>
  <c r="S47" i="12" s="1"/>
  <c r="V24" i="31"/>
  <c r="T47" i="12" s="1"/>
  <c r="W24" i="31"/>
  <c r="U47" i="12" s="1"/>
  <c r="X24" i="31"/>
  <c r="V47" i="12" s="1"/>
  <c r="Y24" i="31"/>
  <c r="W47" i="12" s="1"/>
  <c r="Z24" i="31"/>
  <c r="X47" i="12" s="1"/>
  <c r="AA24" i="31"/>
  <c r="Y47" i="12" s="1"/>
  <c r="AB24" i="31"/>
  <c r="Z47" i="12" s="1"/>
  <c r="AC24" i="31"/>
  <c r="AA47" i="12" s="1"/>
  <c r="AD24" i="31"/>
  <c r="AB47" i="12" s="1"/>
  <c r="AE24" i="31"/>
  <c r="AC47" i="12" s="1"/>
  <c r="AF24" i="31"/>
  <c r="AD47" i="12" s="1"/>
  <c r="AG24" i="31"/>
  <c r="AE47" i="12" s="1"/>
  <c r="AH24" i="31"/>
  <c r="AF47" i="12" s="1"/>
  <c r="AI24" i="31"/>
  <c r="AG47" i="12" s="1"/>
  <c r="AJ24" i="31"/>
  <c r="AH47" i="12" s="1"/>
  <c r="AK24" i="31"/>
  <c r="AI47" i="12" s="1"/>
  <c r="AL24" i="31"/>
  <c r="AJ47" i="12" s="1"/>
  <c r="AM24" i="31"/>
  <c r="AK47" i="12" s="1"/>
  <c r="L25" i="31"/>
  <c r="J48" i="12" s="1"/>
  <c r="M25" i="31"/>
  <c r="K48" i="12" s="1"/>
  <c r="N25" i="31"/>
  <c r="L48" i="12" s="1"/>
  <c r="O25" i="31"/>
  <c r="M48" i="12" s="1"/>
  <c r="P25" i="31"/>
  <c r="N48" i="12" s="1"/>
  <c r="Q25" i="31"/>
  <c r="O48" i="12" s="1"/>
  <c r="R25" i="31"/>
  <c r="P48" i="12" s="1"/>
  <c r="S25" i="31"/>
  <c r="Q48" i="12" s="1"/>
  <c r="T25" i="31"/>
  <c r="R48" i="12" s="1"/>
  <c r="U25" i="31"/>
  <c r="S48" i="12" s="1"/>
  <c r="V25" i="31"/>
  <c r="T48" i="12" s="1"/>
  <c r="W25" i="31"/>
  <c r="U48" i="12" s="1"/>
  <c r="X25" i="31"/>
  <c r="V48" i="12" s="1"/>
  <c r="Y25" i="31"/>
  <c r="W48" i="12" s="1"/>
  <c r="Z25" i="31"/>
  <c r="X48" i="12" s="1"/>
  <c r="AA25" i="31"/>
  <c r="Y48" i="12" s="1"/>
  <c r="AB25" i="31"/>
  <c r="Z48" i="12" s="1"/>
  <c r="AC25" i="31"/>
  <c r="AA48" i="12" s="1"/>
  <c r="AD25" i="31"/>
  <c r="AB48" i="12" s="1"/>
  <c r="AE25" i="31"/>
  <c r="AC48" i="12" s="1"/>
  <c r="AF25" i="31"/>
  <c r="AD48" i="12" s="1"/>
  <c r="AG25" i="31"/>
  <c r="AE48" i="12" s="1"/>
  <c r="AH25" i="31"/>
  <c r="AF48" i="12" s="1"/>
  <c r="AI25" i="31"/>
  <c r="AG48" i="12" s="1"/>
  <c r="AJ25" i="31"/>
  <c r="AH48" i="12" s="1"/>
  <c r="AK25" i="31"/>
  <c r="AI48" i="12" s="1"/>
  <c r="AL25" i="31"/>
  <c r="AJ48" i="12" s="1"/>
  <c r="AM25" i="31"/>
  <c r="AK48" i="12" s="1"/>
  <c r="L26" i="31"/>
  <c r="J50" i="12" s="1"/>
  <c r="M26" i="31"/>
  <c r="K50" i="12" s="1"/>
  <c r="N26" i="31"/>
  <c r="L50" i="12" s="1"/>
  <c r="O26" i="31"/>
  <c r="M50" i="12" s="1"/>
  <c r="P26" i="31"/>
  <c r="N50" i="12" s="1"/>
  <c r="Q26" i="31"/>
  <c r="O50" i="12" s="1"/>
  <c r="R26" i="31"/>
  <c r="P50" i="12" s="1"/>
  <c r="S26" i="31"/>
  <c r="Q50" i="12" s="1"/>
  <c r="T26" i="31"/>
  <c r="R50" i="12" s="1"/>
  <c r="U26" i="31"/>
  <c r="S50" i="12" s="1"/>
  <c r="V26" i="31"/>
  <c r="T50" i="12" s="1"/>
  <c r="W26" i="31"/>
  <c r="U50" i="12" s="1"/>
  <c r="X26" i="31"/>
  <c r="V50" i="12" s="1"/>
  <c r="Y26" i="31"/>
  <c r="W50" i="12" s="1"/>
  <c r="Z26" i="31"/>
  <c r="X50" i="12" s="1"/>
  <c r="AA26" i="31"/>
  <c r="Y50" i="12" s="1"/>
  <c r="AB26" i="31"/>
  <c r="Z50" i="12" s="1"/>
  <c r="AC26" i="31"/>
  <c r="AA50" i="12" s="1"/>
  <c r="AD26" i="31"/>
  <c r="AB50" i="12" s="1"/>
  <c r="AE26" i="31"/>
  <c r="AC50" i="12" s="1"/>
  <c r="AF26" i="31"/>
  <c r="AD50" i="12" s="1"/>
  <c r="AG26" i="31"/>
  <c r="AE50" i="12" s="1"/>
  <c r="AH26" i="31"/>
  <c r="AF50" i="12" s="1"/>
  <c r="AI26" i="31"/>
  <c r="AG50" i="12" s="1"/>
  <c r="AJ26" i="31"/>
  <c r="AH50" i="12" s="1"/>
  <c r="AK26" i="31"/>
  <c r="AI50" i="12" s="1"/>
  <c r="AL26" i="31"/>
  <c r="AJ50" i="12" s="1"/>
  <c r="AM26" i="31"/>
  <c r="AK50" i="12" s="1"/>
  <c r="L27" i="31"/>
  <c r="J53" i="12" s="1"/>
  <c r="M27" i="31"/>
  <c r="K53" i="12" s="1"/>
  <c r="N27" i="31"/>
  <c r="L53" i="12" s="1"/>
  <c r="O27" i="31"/>
  <c r="M53" i="12" s="1"/>
  <c r="P27" i="31"/>
  <c r="N53" i="12" s="1"/>
  <c r="Q27" i="31"/>
  <c r="O53" i="12" s="1"/>
  <c r="R27" i="31"/>
  <c r="P53" i="12" s="1"/>
  <c r="S27" i="31"/>
  <c r="Q53" i="12" s="1"/>
  <c r="T27" i="31"/>
  <c r="R53" i="12" s="1"/>
  <c r="U27" i="31"/>
  <c r="S53" i="12" s="1"/>
  <c r="V27" i="31"/>
  <c r="T53" i="12" s="1"/>
  <c r="W27" i="31"/>
  <c r="U53" i="12" s="1"/>
  <c r="X27" i="31"/>
  <c r="V53" i="12" s="1"/>
  <c r="Y27" i="31"/>
  <c r="W53" i="12" s="1"/>
  <c r="Z27" i="31"/>
  <c r="X53" i="12" s="1"/>
  <c r="AA27" i="31"/>
  <c r="Y53" i="12" s="1"/>
  <c r="AB27" i="31"/>
  <c r="Z53" i="12" s="1"/>
  <c r="AC27" i="31"/>
  <c r="AA53" i="12" s="1"/>
  <c r="AD27" i="31"/>
  <c r="AB53" i="12" s="1"/>
  <c r="AE27" i="31"/>
  <c r="AC53" i="12" s="1"/>
  <c r="AF27" i="31"/>
  <c r="AD53" i="12" s="1"/>
  <c r="AG27" i="31"/>
  <c r="AE53" i="12" s="1"/>
  <c r="AH27" i="31"/>
  <c r="AF53" i="12" s="1"/>
  <c r="AI27" i="31"/>
  <c r="AG53" i="12" s="1"/>
  <c r="AJ27" i="31"/>
  <c r="AH53" i="12" s="1"/>
  <c r="AK27" i="31"/>
  <c r="AI53" i="12" s="1"/>
  <c r="AL27" i="31"/>
  <c r="AJ53" i="12" s="1"/>
  <c r="AM27" i="31"/>
  <c r="AK53" i="12" s="1"/>
  <c r="E3" i="31"/>
  <c r="F3" i="31"/>
  <c r="G3" i="31"/>
  <c r="H3" i="31"/>
  <c r="I3" i="31"/>
  <c r="J3" i="31"/>
  <c r="K3" i="31"/>
  <c r="D3" i="31"/>
  <c r="E4" i="31"/>
  <c r="C16" i="12" s="1"/>
  <c r="F4" i="31"/>
  <c r="D16" i="12" s="1"/>
  <c r="G4" i="31"/>
  <c r="E16" i="12" s="1"/>
  <c r="H4" i="31"/>
  <c r="F16" i="12" s="1"/>
  <c r="I4" i="31"/>
  <c r="G16" i="12" s="1"/>
  <c r="J4" i="31"/>
  <c r="H16" i="12" s="1"/>
  <c r="K4" i="31"/>
  <c r="I16" i="12" s="1"/>
  <c r="E5" i="31"/>
  <c r="C18" i="12" s="1"/>
  <c r="F5" i="31"/>
  <c r="D18" i="12" s="1"/>
  <c r="G5" i="31"/>
  <c r="E18" i="12" s="1"/>
  <c r="H5" i="31"/>
  <c r="F18" i="12" s="1"/>
  <c r="I5" i="31"/>
  <c r="G18" i="12" s="1"/>
  <c r="J5" i="31"/>
  <c r="H18" i="12" s="1"/>
  <c r="K5" i="31"/>
  <c r="I18" i="12" s="1"/>
  <c r="E6" i="31"/>
  <c r="C19" i="12" s="1"/>
  <c r="F6" i="31"/>
  <c r="D19" i="12" s="1"/>
  <c r="G6" i="31"/>
  <c r="E19" i="12" s="1"/>
  <c r="H6" i="31"/>
  <c r="F19" i="12" s="1"/>
  <c r="I6" i="31"/>
  <c r="G19" i="12" s="1"/>
  <c r="J6" i="31"/>
  <c r="H19" i="12" s="1"/>
  <c r="K6" i="31"/>
  <c r="I19" i="12" s="1"/>
  <c r="E7" i="31"/>
  <c r="C20" i="12" s="1"/>
  <c r="F7" i="31"/>
  <c r="D20" i="12" s="1"/>
  <c r="G7" i="31"/>
  <c r="E20" i="12" s="1"/>
  <c r="H7" i="31"/>
  <c r="F20" i="12" s="1"/>
  <c r="I7" i="31"/>
  <c r="G20" i="12" s="1"/>
  <c r="J7" i="31"/>
  <c r="H20" i="12" s="1"/>
  <c r="K7" i="31"/>
  <c r="I20" i="12" s="1"/>
  <c r="E8" i="31"/>
  <c r="C27" i="12" s="1"/>
  <c r="F8" i="31"/>
  <c r="D27" i="12" s="1"/>
  <c r="G8" i="31"/>
  <c r="E27" i="12" s="1"/>
  <c r="H8" i="31"/>
  <c r="F27" i="12" s="1"/>
  <c r="I8" i="31"/>
  <c r="G27" i="12" s="1"/>
  <c r="J8" i="31"/>
  <c r="H27" i="12" s="1"/>
  <c r="K8" i="31"/>
  <c r="I27" i="12" s="1"/>
  <c r="E9" i="31"/>
  <c r="C28" i="12" s="1"/>
  <c r="F9" i="31"/>
  <c r="D28" i="12" s="1"/>
  <c r="G9" i="31"/>
  <c r="E28" i="12" s="1"/>
  <c r="H9" i="31"/>
  <c r="F28" i="12" s="1"/>
  <c r="I9" i="31"/>
  <c r="G28" i="12" s="1"/>
  <c r="J9" i="31"/>
  <c r="H28" i="12" s="1"/>
  <c r="K9" i="31"/>
  <c r="I28" i="12" s="1"/>
  <c r="E10" i="31"/>
  <c r="C29" i="12" s="1"/>
  <c r="F10" i="31"/>
  <c r="D29" i="12" s="1"/>
  <c r="G10" i="31"/>
  <c r="E29" i="12" s="1"/>
  <c r="H10" i="31"/>
  <c r="F29" i="12" s="1"/>
  <c r="I10" i="31"/>
  <c r="G29" i="12" s="1"/>
  <c r="J10" i="31"/>
  <c r="H29" i="12" s="1"/>
  <c r="K10" i="31"/>
  <c r="I29" i="12" s="1"/>
  <c r="E11" i="31"/>
  <c r="C30" i="12" s="1"/>
  <c r="F11" i="31"/>
  <c r="D30" i="12" s="1"/>
  <c r="G11" i="31"/>
  <c r="E30" i="12" s="1"/>
  <c r="H11" i="31"/>
  <c r="F30" i="12" s="1"/>
  <c r="I11" i="31"/>
  <c r="G30" i="12" s="1"/>
  <c r="J11" i="31"/>
  <c r="H30" i="12" s="1"/>
  <c r="K11" i="31"/>
  <c r="I30" i="12" s="1"/>
  <c r="E12" i="31"/>
  <c r="C31" i="12" s="1"/>
  <c r="F12" i="31"/>
  <c r="D31" i="12" s="1"/>
  <c r="G12" i="31"/>
  <c r="E31" i="12" s="1"/>
  <c r="H12" i="31"/>
  <c r="F31" i="12" s="1"/>
  <c r="I12" i="31"/>
  <c r="G31" i="12" s="1"/>
  <c r="J12" i="31"/>
  <c r="H31" i="12" s="1"/>
  <c r="K12" i="31"/>
  <c r="I31" i="12" s="1"/>
  <c r="E13" i="31"/>
  <c r="C32" i="12" s="1"/>
  <c r="F13" i="31"/>
  <c r="D32" i="12" s="1"/>
  <c r="G13" i="31"/>
  <c r="E32" i="12" s="1"/>
  <c r="H13" i="31"/>
  <c r="F32" i="12" s="1"/>
  <c r="I13" i="31"/>
  <c r="G32" i="12" s="1"/>
  <c r="J13" i="31"/>
  <c r="H32" i="12" s="1"/>
  <c r="K13" i="31"/>
  <c r="I32" i="12" s="1"/>
  <c r="E14" i="31"/>
  <c r="C33" i="12" s="1"/>
  <c r="F14" i="31"/>
  <c r="D33" i="12" s="1"/>
  <c r="G14" i="31"/>
  <c r="E33" i="12" s="1"/>
  <c r="H14" i="31"/>
  <c r="F33" i="12" s="1"/>
  <c r="I14" i="31"/>
  <c r="G33" i="12" s="1"/>
  <c r="J14" i="31"/>
  <c r="H33" i="12" s="1"/>
  <c r="K14" i="31"/>
  <c r="I33" i="12" s="1"/>
  <c r="E15" i="31"/>
  <c r="C35" i="12" s="1"/>
  <c r="F15" i="31"/>
  <c r="D35" i="12" s="1"/>
  <c r="G15" i="31"/>
  <c r="E35" i="12" s="1"/>
  <c r="H15" i="31"/>
  <c r="F35" i="12" s="1"/>
  <c r="I15" i="31"/>
  <c r="G35" i="12" s="1"/>
  <c r="J15" i="31"/>
  <c r="H35" i="12" s="1"/>
  <c r="K15" i="31"/>
  <c r="I35" i="12" s="1"/>
  <c r="E16" i="31"/>
  <c r="C37" i="12" s="1"/>
  <c r="F16" i="31"/>
  <c r="D37" i="12" s="1"/>
  <c r="G16" i="31"/>
  <c r="E37" i="12" s="1"/>
  <c r="H16" i="31"/>
  <c r="F37" i="12" s="1"/>
  <c r="I16" i="31"/>
  <c r="G37" i="12" s="1"/>
  <c r="J16" i="31"/>
  <c r="H37" i="12" s="1"/>
  <c r="K16" i="31"/>
  <c r="I37" i="12" s="1"/>
  <c r="E17" i="31"/>
  <c r="C38" i="12" s="1"/>
  <c r="F17" i="31"/>
  <c r="D38" i="12" s="1"/>
  <c r="G17" i="31"/>
  <c r="E38" i="12" s="1"/>
  <c r="H17" i="31"/>
  <c r="F38" i="12" s="1"/>
  <c r="I17" i="31"/>
  <c r="G38" i="12" s="1"/>
  <c r="J17" i="31"/>
  <c r="H38" i="12" s="1"/>
  <c r="K17" i="31"/>
  <c r="I38" i="12" s="1"/>
  <c r="E18" i="31"/>
  <c r="C39" i="12" s="1"/>
  <c r="F18" i="31"/>
  <c r="D39" i="12" s="1"/>
  <c r="G18" i="31"/>
  <c r="E39" i="12" s="1"/>
  <c r="H18" i="31"/>
  <c r="F39" i="12" s="1"/>
  <c r="I18" i="31"/>
  <c r="G39" i="12" s="1"/>
  <c r="J18" i="31"/>
  <c r="H39" i="12" s="1"/>
  <c r="K18" i="31"/>
  <c r="I39" i="12" s="1"/>
  <c r="E19" i="31"/>
  <c r="C42" i="12" s="1"/>
  <c r="F19" i="31"/>
  <c r="D42" i="12" s="1"/>
  <c r="G19" i="31"/>
  <c r="E42" i="12" s="1"/>
  <c r="H19" i="31"/>
  <c r="F42" i="12" s="1"/>
  <c r="I19" i="31"/>
  <c r="G42" i="12" s="1"/>
  <c r="J19" i="31"/>
  <c r="H42" i="12" s="1"/>
  <c r="K19" i="31"/>
  <c r="I42" i="12" s="1"/>
  <c r="E20" i="31"/>
  <c r="C43" i="12" s="1"/>
  <c r="F20" i="31"/>
  <c r="D43" i="12" s="1"/>
  <c r="G20" i="31"/>
  <c r="E43" i="12" s="1"/>
  <c r="H20" i="31"/>
  <c r="F43" i="12" s="1"/>
  <c r="I20" i="31"/>
  <c r="G43" i="12" s="1"/>
  <c r="J20" i="31"/>
  <c r="H43" i="12" s="1"/>
  <c r="K20" i="31"/>
  <c r="I43" i="12" s="1"/>
  <c r="E21" i="31"/>
  <c r="C44" i="12" s="1"/>
  <c r="F21" i="31"/>
  <c r="D44" i="12" s="1"/>
  <c r="G21" i="31"/>
  <c r="E44" i="12" s="1"/>
  <c r="H21" i="31"/>
  <c r="F44" i="12" s="1"/>
  <c r="I21" i="31"/>
  <c r="G44" i="12" s="1"/>
  <c r="J21" i="31"/>
  <c r="H44" i="12" s="1"/>
  <c r="K21" i="31"/>
  <c r="I44" i="12" s="1"/>
  <c r="E22" i="31"/>
  <c r="C45" i="12" s="1"/>
  <c r="F22" i="31"/>
  <c r="D45" i="12" s="1"/>
  <c r="G22" i="31"/>
  <c r="E45" i="12" s="1"/>
  <c r="H22" i="31"/>
  <c r="F45" i="12" s="1"/>
  <c r="I22" i="31"/>
  <c r="G45" i="12" s="1"/>
  <c r="J22" i="31"/>
  <c r="H45" i="12" s="1"/>
  <c r="K22" i="31"/>
  <c r="I45" i="12" s="1"/>
  <c r="E23" i="31"/>
  <c r="C46" i="12" s="1"/>
  <c r="F23" i="31"/>
  <c r="D46" i="12" s="1"/>
  <c r="G23" i="31"/>
  <c r="E46" i="12" s="1"/>
  <c r="H23" i="31"/>
  <c r="F46" i="12" s="1"/>
  <c r="I23" i="31"/>
  <c r="G46" i="12" s="1"/>
  <c r="J23" i="31"/>
  <c r="H46" i="12" s="1"/>
  <c r="K23" i="31"/>
  <c r="I46" i="12" s="1"/>
  <c r="E24" i="31"/>
  <c r="C47" i="12" s="1"/>
  <c r="F24" i="31"/>
  <c r="D47" i="12" s="1"/>
  <c r="G24" i="31"/>
  <c r="E47" i="12" s="1"/>
  <c r="H24" i="31"/>
  <c r="F47" i="12" s="1"/>
  <c r="I24" i="31"/>
  <c r="G47" i="12" s="1"/>
  <c r="J24" i="31"/>
  <c r="H47" i="12" s="1"/>
  <c r="K24" i="31"/>
  <c r="I47" i="12" s="1"/>
  <c r="E25" i="31"/>
  <c r="C48" i="12" s="1"/>
  <c r="F25" i="31"/>
  <c r="D48" i="12" s="1"/>
  <c r="G25" i="31"/>
  <c r="E48" i="12" s="1"/>
  <c r="H25" i="31"/>
  <c r="F48" i="12" s="1"/>
  <c r="I25" i="31"/>
  <c r="G48" i="12" s="1"/>
  <c r="J25" i="31"/>
  <c r="H48" i="12" s="1"/>
  <c r="K25" i="31"/>
  <c r="I48" i="12" s="1"/>
  <c r="E26" i="31"/>
  <c r="C50" i="12" s="1"/>
  <c r="F26" i="31"/>
  <c r="D50" i="12" s="1"/>
  <c r="G26" i="31"/>
  <c r="E50" i="12" s="1"/>
  <c r="H26" i="31"/>
  <c r="F50" i="12" s="1"/>
  <c r="I26" i="31"/>
  <c r="G50" i="12" s="1"/>
  <c r="J26" i="31"/>
  <c r="H50" i="12" s="1"/>
  <c r="K26" i="31"/>
  <c r="I50" i="12" s="1"/>
  <c r="E27" i="31"/>
  <c r="C53" i="12" s="1"/>
  <c r="F27" i="31"/>
  <c r="D53" i="12" s="1"/>
  <c r="G27" i="31"/>
  <c r="E53" i="12" s="1"/>
  <c r="H27" i="31"/>
  <c r="F53" i="12" s="1"/>
  <c r="I27" i="31"/>
  <c r="G53" i="12" s="1"/>
  <c r="J27" i="31"/>
  <c r="H53" i="12" s="1"/>
  <c r="K27" i="31"/>
  <c r="I53" i="12" s="1"/>
  <c r="D5" i="31"/>
  <c r="B18" i="12" s="1"/>
  <c r="D6" i="31"/>
  <c r="B19" i="12" s="1"/>
  <c r="D7" i="31"/>
  <c r="B20" i="12" s="1"/>
  <c r="D8" i="31"/>
  <c r="B27" i="12" s="1"/>
  <c r="D9" i="31"/>
  <c r="B28" i="12" s="1"/>
  <c r="D10" i="31"/>
  <c r="B29" i="12" s="1"/>
  <c r="D11" i="31"/>
  <c r="B30" i="12" s="1"/>
  <c r="D12" i="31"/>
  <c r="B31" i="12" s="1"/>
  <c r="D13" i="31"/>
  <c r="B32" i="12" s="1"/>
  <c r="D14" i="31"/>
  <c r="B33" i="12" s="1"/>
  <c r="D15" i="31"/>
  <c r="B35" i="12" s="1"/>
  <c r="D16" i="31"/>
  <c r="B37" i="12" s="1"/>
  <c r="D17" i="31"/>
  <c r="B38" i="12" s="1"/>
  <c r="D18" i="31"/>
  <c r="B39" i="12" s="1"/>
  <c r="D19" i="31"/>
  <c r="B42" i="12" s="1"/>
  <c r="D20" i="31"/>
  <c r="B43" i="12" s="1"/>
  <c r="D21" i="31"/>
  <c r="B44" i="12" s="1"/>
  <c r="D22" i="31"/>
  <c r="B45" i="12" s="1"/>
  <c r="D23" i="31"/>
  <c r="B46" i="12" s="1"/>
  <c r="D24" i="31"/>
  <c r="B47" i="12" s="1"/>
  <c r="D25" i="31"/>
  <c r="B48" i="12" s="1"/>
  <c r="D26" i="31"/>
  <c r="B50" i="12" s="1"/>
  <c r="D27" i="31"/>
  <c r="B53" i="12" s="1"/>
  <c r="D4" i="31"/>
  <c r="B16" i="12" s="1"/>
  <c r="B4" i="31"/>
  <c r="C4" i="31"/>
  <c r="B5" i="31"/>
  <c r="B32" i="31" s="1"/>
  <c r="C5" i="31"/>
  <c r="B6" i="31"/>
  <c r="B33" i="31" s="1"/>
  <c r="C6" i="31"/>
  <c r="B7" i="31"/>
  <c r="B34" i="31" s="1"/>
  <c r="C7" i="31"/>
  <c r="B8" i="31"/>
  <c r="B35" i="31" s="1"/>
  <c r="C8" i="31"/>
  <c r="B9" i="31"/>
  <c r="B36" i="31" s="1"/>
  <c r="C9" i="31"/>
  <c r="B10" i="31"/>
  <c r="B37" i="31" s="1"/>
  <c r="C10" i="31"/>
  <c r="B11" i="31"/>
  <c r="B38" i="31" s="1"/>
  <c r="C11" i="31"/>
  <c r="B12" i="31"/>
  <c r="B39" i="31" s="1"/>
  <c r="C12" i="31"/>
  <c r="B13" i="31"/>
  <c r="B40" i="31" s="1"/>
  <c r="C13" i="31"/>
  <c r="B14" i="31"/>
  <c r="B41" i="31" s="1"/>
  <c r="C14" i="31"/>
  <c r="B15" i="31"/>
  <c r="B42" i="31" s="1"/>
  <c r="C15" i="31"/>
  <c r="B16" i="31"/>
  <c r="B43" i="31" s="1"/>
  <c r="C16" i="31"/>
  <c r="B17" i="31"/>
  <c r="B44" i="31" s="1"/>
  <c r="C17" i="31"/>
  <c r="B18" i="31"/>
  <c r="B45" i="31" s="1"/>
  <c r="C18" i="31"/>
  <c r="B19" i="31"/>
  <c r="B46" i="31" s="1"/>
  <c r="C19" i="31"/>
  <c r="B20" i="31"/>
  <c r="B47" i="31" s="1"/>
  <c r="C20" i="31"/>
  <c r="B21" i="31"/>
  <c r="B48" i="31" s="1"/>
  <c r="C21" i="31"/>
  <c r="C48" i="31" s="1"/>
  <c r="B22" i="31"/>
  <c r="B49" i="31" s="1"/>
  <c r="C22" i="31"/>
  <c r="B23" i="31"/>
  <c r="B50" i="31" s="1"/>
  <c r="C23" i="31"/>
  <c r="B24" i="31"/>
  <c r="B51" i="31" s="1"/>
  <c r="C24" i="31"/>
  <c r="B25" i="31"/>
  <c r="B52" i="31" s="1"/>
  <c r="C25" i="31"/>
  <c r="C52" i="31" s="1"/>
  <c r="B26" i="31"/>
  <c r="B53" i="31" s="1"/>
  <c r="C26" i="31"/>
  <c r="B27" i="31"/>
  <c r="B54" i="31" s="1"/>
  <c r="C27" i="31"/>
  <c r="A31" i="31"/>
  <c r="A32" i="31"/>
  <c r="A33" i="31"/>
  <c r="A35" i="31"/>
  <c r="A36" i="31"/>
  <c r="A37" i="31"/>
  <c r="A40" i="31"/>
  <c r="A41" i="31"/>
  <c r="A43" i="31"/>
  <c r="A44" i="31"/>
  <c r="A45" i="31"/>
  <c r="A48" i="31"/>
  <c r="A49" i="31"/>
  <c r="A52" i="31"/>
  <c r="A53" i="31"/>
  <c r="A3" i="31"/>
  <c r="AN3" i="30"/>
  <c r="AA3" i="30"/>
  <c r="AB3" i="30"/>
  <c r="AC3" i="30"/>
  <c r="AD3" i="30"/>
  <c r="AE3" i="30"/>
  <c r="AF3" i="30"/>
  <c r="AG3" i="30"/>
  <c r="AH3" i="30"/>
  <c r="AI3" i="30"/>
  <c r="AJ3" i="30"/>
  <c r="AK3" i="30"/>
  <c r="AL3" i="30"/>
  <c r="AM3" i="30"/>
  <c r="U3" i="30"/>
  <c r="V3" i="30"/>
  <c r="W3" i="30"/>
  <c r="X3" i="30"/>
  <c r="Y3" i="30"/>
  <c r="Z3" i="30"/>
  <c r="F3" i="30"/>
  <c r="G3" i="30"/>
  <c r="H3" i="30"/>
  <c r="I3" i="30"/>
  <c r="J3" i="30"/>
  <c r="K3" i="30"/>
  <c r="L3" i="30"/>
  <c r="M3" i="30"/>
  <c r="N3" i="30"/>
  <c r="O3" i="30"/>
  <c r="P3" i="30"/>
  <c r="Q3" i="30"/>
  <c r="R3" i="30"/>
  <c r="S3" i="30"/>
  <c r="T3" i="30"/>
  <c r="E3" i="30"/>
  <c r="S16" i="47" l="1"/>
  <c r="P45" i="11"/>
  <c r="T15" i="47"/>
  <c r="Q37" i="11"/>
  <c r="S13" i="47"/>
  <c r="P31" i="11"/>
  <c r="S18" i="47"/>
  <c r="P47" i="11"/>
  <c r="S14" i="47"/>
  <c r="P36" i="11"/>
  <c r="S17" i="47"/>
  <c r="P46" i="11"/>
  <c r="Q228" i="48"/>
  <c r="Q226" i="48" s="1"/>
  <c r="Q227" i="48" s="1"/>
  <c r="Q229" i="48" s="1"/>
  <c r="R225" i="48" s="1"/>
  <c r="R159" i="48"/>
  <c r="R157" i="48" s="1"/>
  <c r="R158" i="48" s="1"/>
  <c r="R160" i="48" s="1"/>
  <c r="S156" i="48" s="1"/>
  <c r="P90" i="48"/>
  <c r="P88" i="48" s="1"/>
  <c r="P89" i="48" s="1"/>
  <c r="P91" i="48" s="1"/>
  <c r="Q87" i="48" s="1"/>
  <c r="R134" i="48"/>
  <c r="R135" i="48" s="1"/>
  <c r="R137" i="48" s="1"/>
  <c r="S133" i="48" s="1"/>
  <c r="S136" i="48" s="1"/>
  <c r="S180" i="48"/>
  <c r="S181" i="48" s="1"/>
  <c r="S183" i="48" s="1"/>
  <c r="T179" i="48" s="1"/>
  <c r="T182" i="48" s="1"/>
  <c r="R65" i="48"/>
  <c r="R66" i="48" s="1"/>
  <c r="R68" i="48" s="1"/>
  <c r="S64" i="48" s="1"/>
  <c r="S67" i="48" s="1"/>
  <c r="R203" i="48"/>
  <c r="R204" i="48" s="1"/>
  <c r="R206" i="48" s="1"/>
  <c r="S202" i="48" s="1"/>
  <c r="S205" i="48" s="1"/>
  <c r="S111" i="48"/>
  <c r="S112" i="48" s="1"/>
  <c r="S114" i="48" s="1"/>
  <c r="T110" i="48" s="1"/>
  <c r="T113" i="48" s="1"/>
  <c r="U108" i="48"/>
  <c r="U85" i="48"/>
  <c r="U177" i="48"/>
  <c r="V223" i="48"/>
  <c r="J42" i="48"/>
  <c r="U62" i="48"/>
  <c r="V154" i="48"/>
  <c r="T131" i="48"/>
  <c r="T39" i="48"/>
  <c r="T200" i="48"/>
  <c r="G263" i="35"/>
  <c r="G375" i="35" s="1"/>
  <c r="F365" i="35"/>
  <c r="F364" i="35"/>
  <c r="F363" i="35"/>
  <c r="F239" i="35"/>
  <c r="F237" i="35" s="1"/>
  <c r="F238" i="35" s="1"/>
  <c r="F240" i="35" s="1"/>
  <c r="E366" i="35"/>
  <c r="E367" i="35" s="1"/>
  <c r="E242" i="35"/>
  <c r="E370" i="35"/>
  <c r="F214" i="35"/>
  <c r="G209" i="35"/>
  <c r="F160" i="35"/>
  <c r="G155" i="35"/>
  <c r="F319" i="35"/>
  <c r="F320" i="35"/>
  <c r="F131" i="35"/>
  <c r="F129" i="35" s="1"/>
  <c r="F130" i="35" s="1"/>
  <c r="F132" i="35" s="1"/>
  <c r="F321" i="35"/>
  <c r="E322" i="35"/>
  <c r="E323" i="35" s="1"/>
  <c r="E134" i="35"/>
  <c r="E326" i="35"/>
  <c r="F308" i="35"/>
  <c r="F309" i="35"/>
  <c r="F310" i="35"/>
  <c r="F104" i="35"/>
  <c r="F102" i="35" s="1"/>
  <c r="F103" i="35" s="1"/>
  <c r="F105" i="35" s="1"/>
  <c r="E311" i="35"/>
  <c r="E312" i="35" s="1"/>
  <c r="E107" i="35"/>
  <c r="E315" i="35"/>
  <c r="F79" i="35"/>
  <c r="G74" i="35"/>
  <c r="G77" i="35" s="1"/>
  <c r="G75" i="35" s="1"/>
  <c r="G76" i="35" s="1"/>
  <c r="G78" i="35" s="1"/>
  <c r="K206" i="35"/>
  <c r="J233" i="35"/>
  <c r="F300" i="35"/>
  <c r="F301" i="35" s="1"/>
  <c r="F304" i="35"/>
  <c r="F80" i="35"/>
  <c r="J125" i="35"/>
  <c r="L17" i="35"/>
  <c r="F278" i="35"/>
  <c r="F279" i="35" s="1"/>
  <c r="F282" i="35"/>
  <c r="F26" i="35"/>
  <c r="F344" i="35"/>
  <c r="F345" i="35" s="1"/>
  <c r="F348" i="35"/>
  <c r="F188" i="35"/>
  <c r="E289" i="35"/>
  <c r="E53" i="35"/>
  <c r="E293" i="35"/>
  <c r="K152" i="35"/>
  <c r="F377" i="35"/>
  <c r="F381" i="35"/>
  <c r="F269" i="35"/>
  <c r="J179" i="35"/>
  <c r="J44" i="35"/>
  <c r="J98" i="35"/>
  <c r="K71" i="35"/>
  <c r="K260" i="35"/>
  <c r="G298" i="35"/>
  <c r="G299" i="35" s="1"/>
  <c r="G297" i="35"/>
  <c r="G277" i="35"/>
  <c r="G276" i="35"/>
  <c r="G275" i="35"/>
  <c r="G23" i="35"/>
  <c r="G21" i="35" s="1"/>
  <c r="G22" i="35" s="1"/>
  <c r="G24" i="35" s="1"/>
  <c r="G343" i="35"/>
  <c r="G342" i="35"/>
  <c r="G341" i="35"/>
  <c r="G185" i="35"/>
  <c r="G183" i="35" s="1"/>
  <c r="G184" i="35" s="1"/>
  <c r="G186" i="35" s="1"/>
  <c r="F286" i="35"/>
  <c r="F288" i="35"/>
  <c r="F287" i="35"/>
  <c r="F386" i="35" s="1"/>
  <c r="F48" i="35"/>
  <c r="F49" i="35" s="1"/>
  <c r="F51" i="35" s="1"/>
  <c r="F50" i="35"/>
  <c r="H205" i="34"/>
  <c r="H203" i="34" s="1"/>
  <c r="H204" i="34" s="1"/>
  <c r="I159" i="34"/>
  <c r="I157" i="34" s="1"/>
  <c r="I158" i="34" s="1"/>
  <c r="I160" i="34" s="1"/>
  <c r="J156" i="34" s="1"/>
  <c r="H90" i="34"/>
  <c r="H88" i="34" s="1"/>
  <c r="H89" i="34" s="1"/>
  <c r="H91" i="34" s="1"/>
  <c r="I87" i="34" s="1"/>
  <c r="H41" i="34"/>
  <c r="I182" i="34"/>
  <c r="I180" i="34" s="1"/>
  <c r="I181" i="34" s="1"/>
  <c r="I183" i="34" s="1"/>
  <c r="J179" i="34" s="1"/>
  <c r="I136" i="34"/>
  <c r="I134" i="34" s="1"/>
  <c r="I135" i="34" s="1"/>
  <c r="I137" i="34" s="1"/>
  <c r="J133" i="34" s="1"/>
  <c r="J108" i="34"/>
  <c r="I228" i="34"/>
  <c r="I226" i="34" s="1"/>
  <c r="I227" i="34" s="1"/>
  <c r="I229" i="34" s="1"/>
  <c r="J225" i="34" s="1"/>
  <c r="J85" i="34"/>
  <c r="H113" i="34"/>
  <c r="H111" i="34" s="1"/>
  <c r="H112" i="34" s="1"/>
  <c r="H114" i="34" s="1"/>
  <c r="I110" i="34" s="1"/>
  <c r="E236" i="34"/>
  <c r="E20" i="34"/>
  <c r="E22" i="34" s="1"/>
  <c r="J16" i="34"/>
  <c r="J200" i="34"/>
  <c r="K154" i="34"/>
  <c r="J39" i="34"/>
  <c r="K177" i="34"/>
  <c r="L223" i="34"/>
  <c r="J67" i="34"/>
  <c r="J65" i="34" s="1"/>
  <c r="J66" i="34" s="1"/>
  <c r="J68" i="34" s="1"/>
  <c r="K64" i="34" s="1"/>
  <c r="L131" i="34"/>
  <c r="H206" i="34"/>
  <c r="I202" i="34" s="1"/>
  <c r="M62" i="34"/>
  <c r="I34" i="12"/>
  <c r="E34" i="12"/>
  <c r="H34" i="12"/>
  <c r="D34" i="12"/>
  <c r="F34" i="12"/>
  <c r="Z34" i="12"/>
  <c r="J34" i="12"/>
  <c r="AJ34" i="12"/>
  <c r="AF34" i="12"/>
  <c r="AB34" i="12"/>
  <c r="X34" i="12"/>
  <c r="T34" i="12"/>
  <c r="P34" i="12"/>
  <c r="L34" i="12"/>
  <c r="AH34" i="12"/>
  <c r="AD34" i="12"/>
  <c r="V34" i="12"/>
  <c r="R34" i="12"/>
  <c r="N34" i="12"/>
  <c r="B34" i="12"/>
  <c r="G34" i="12"/>
  <c r="C34" i="12"/>
  <c r="AI34" i="12"/>
  <c r="AE34" i="12"/>
  <c r="AA34" i="12"/>
  <c r="W34" i="12"/>
  <c r="S34" i="12"/>
  <c r="O34" i="12"/>
  <c r="K34" i="12"/>
  <c r="C54" i="31"/>
  <c r="I83" i="31"/>
  <c r="M83" i="31"/>
  <c r="Q83" i="31"/>
  <c r="U83" i="31"/>
  <c r="Y83" i="31"/>
  <c r="AC83" i="31"/>
  <c r="AG83" i="31"/>
  <c r="AK83" i="31"/>
  <c r="O83" i="31"/>
  <c r="W83" i="31"/>
  <c r="AA83" i="31"/>
  <c r="AI83" i="31"/>
  <c r="J83" i="31"/>
  <c r="N83" i="31"/>
  <c r="R83" i="31"/>
  <c r="V83" i="31"/>
  <c r="Z83" i="31"/>
  <c r="AD83" i="31"/>
  <c r="AH83" i="31"/>
  <c r="AL83" i="31"/>
  <c r="G83" i="31"/>
  <c r="E83" i="31"/>
  <c r="D83" i="31"/>
  <c r="K83" i="31"/>
  <c r="S83" i="31"/>
  <c r="AE83" i="31"/>
  <c r="AM83" i="31"/>
  <c r="H83" i="31"/>
  <c r="P83" i="31"/>
  <c r="AF83" i="31"/>
  <c r="T83" i="31"/>
  <c r="AJ83" i="31"/>
  <c r="X83" i="31"/>
  <c r="L83" i="31"/>
  <c r="AB83" i="31"/>
  <c r="F83" i="31"/>
  <c r="C50" i="31"/>
  <c r="L79" i="31"/>
  <c r="P79" i="31"/>
  <c r="T79" i="31"/>
  <c r="X79" i="31"/>
  <c r="AB79" i="31"/>
  <c r="AF79" i="31"/>
  <c r="AJ79" i="31"/>
  <c r="I79" i="31"/>
  <c r="M79" i="31"/>
  <c r="Q79" i="31"/>
  <c r="U79" i="31"/>
  <c r="Y79" i="31"/>
  <c r="AC79" i="31"/>
  <c r="AG79" i="31"/>
  <c r="AK79" i="31"/>
  <c r="N79" i="31"/>
  <c r="V79" i="31"/>
  <c r="AD79" i="31"/>
  <c r="AL79" i="31"/>
  <c r="J79" i="31"/>
  <c r="Z79" i="31"/>
  <c r="H79" i="31"/>
  <c r="O79" i="31"/>
  <c r="W79" i="31"/>
  <c r="AE79" i="31"/>
  <c r="AM79" i="31"/>
  <c r="G79" i="31"/>
  <c r="E79" i="31"/>
  <c r="D79" i="31"/>
  <c r="R79" i="31"/>
  <c r="AH79" i="31"/>
  <c r="AA79" i="31"/>
  <c r="AI79" i="31"/>
  <c r="K79" i="31"/>
  <c r="F79" i="31"/>
  <c r="S79" i="31"/>
  <c r="C46" i="31"/>
  <c r="J75" i="31"/>
  <c r="N75" i="31"/>
  <c r="R75" i="31"/>
  <c r="I75" i="31"/>
  <c r="O75" i="31"/>
  <c r="T75" i="31"/>
  <c r="X75" i="31"/>
  <c r="AB75" i="31"/>
  <c r="AF75" i="31"/>
  <c r="AJ75" i="31"/>
  <c r="K75" i="31"/>
  <c r="P75" i="31"/>
  <c r="U75" i="31"/>
  <c r="Y75" i="31"/>
  <c r="AC75" i="31"/>
  <c r="AG75" i="31"/>
  <c r="AK75" i="31"/>
  <c r="Q75" i="31"/>
  <c r="Z75" i="31"/>
  <c r="AH75" i="31"/>
  <c r="L75" i="31"/>
  <c r="AD75" i="31"/>
  <c r="H75" i="31"/>
  <c r="M75" i="31"/>
  <c r="AE75" i="31"/>
  <c r="S75" i="31"/>
  <c r="AA75" i="31"/>
  <c r="AI75" i="31"/>
  <c r="G75" i="31"/>
  <c r="E75" i="31"/>
  <c r="D75" i="31"/>
  <c r="V75" i="31"/>
  <c r="AL75" i="31"/>
  <c r="W75" i="31"/>
  <c r="AM75" i="31"/>
  <c r="F75" i="31"/>
  <c r="C42" i="31"/>
  <c r="K71" i="31"/>
  <c r="O71" i="31"/>
  <c r="S71" i="31"/>
  <c r="W71" i="31"/>
  <c r="AA71" i="31"/>
  <c r="AE71" i="31"/>
  <c r="AI71" i="31"/>
  <c r="AM71" i="31"/>
  <c r="J71" i="31"/>
  <c r="N71" i="31"/>
  <c r="R71" i="31"/>
  <c r="V71" i="31"/>
  <c r="Z71" i="31"/>
  <c r="AD71" i="31"/>
  <c r="AH71" i="31"/>
  <c r="AL71" i="31"/>
  <c r="L71" i="31"/>
  <c r="T71" i="31"/>
  <c r="AB71" i="31"/>
  <c r="AJ71" i="31"/>
  <c r="M71" i="31"/>
  <c r="U71" i="31"/>
  <c r="AC71" i="31"/>
  <c r="AK71" i="31"/>
  <c r="P71" i="31"/>
  <c r="AF71" i="31"/>
  <c r="X71" i="31"/>
  <c r="Q71" i="31"/>
  <c r="AG71" i="31"/>
  <c r="G71" i="31"/>
  <c r="E71" i="31"/>
  <c r="D71" i="31"/>
  <c r="H71" i="31"/>
  <c r="I71" i="31"/>
  <c r="Y71" i="31"/>
  <c r="F71" i="31"/>
  <c r="L67" i="31"/>
  <c r="P67" i="31"/>
  <c r="T67" i="31"/>
  <c r="X67" i="31"/>
  <c r="AB67" i="31"/>
  <c r="AF67" i="31"/>
  <c r="AJ67" i="31"/>
  <c r="I67" i="31"/>
  <c r="M67" i="31"/>
  <c r="Q67" i="31"/>
  <c r="U67" i="31"/>
  <c r="Y67" i="31"/>
  <c r="AC67" i="31"/>
  <c r="AG67" i="31"/>
  <c r="AK67" i="31"/>
  <c r="J67" i="31"/>
  <c r="R67" i="31"/>
  <c r="Z67" i="31"/>
  <c r="AH67" i="31"/>
  <c r="O67" i="31"/>
  <c r="W67" i="31"/>
  <c r="AE67" i="31"/>
  <c r="AM67" i="31"/>
  <c r="K67" i="31"/>
  <c r="AA67" i="31"/>
  <c r="N67" i="31"/>
  <c r="AD67" i="31"/>
  <c r="AI67" i="31"/>
  <c r="S67" i="31"/>
  <c r="H67" i="31"/>
  <c r="AL67" i="31"/>
  <c r="G67" i="31"/>
  <c r="E67" i="31"/>
  <c r="D67" i="31"/>
  <c r="V67" i="31"/>
  <c r="F67" i="31"/>
  <c r="C32" i="31"/>
  <c r="J61" i="31"/>
  <c r="N61" i="31"/>
  <c r="R61" i="31"/>
  <c r="V61" i="31"/>
  <c r="Z61" i="31"/>
  <c r="AD61" i="31"/>
  <c r="AH61" i="31"/>
  <c r="AL61" i="31"/>
  <c r="K61" i="31"/>
  <c r="O61" i="31"/>
  <c r="S61" i="31"/>
  <c r="W61" i="31"/>
  <c r="AA61" i="31"/>
  <c r="AE61" i="31"/>
  <c r="AI61" i="31"/>
  <c r="AM61" i="31"/>
  <c r="L61" i="31"/>
  <c r="T61" i="31"/>
  <c r="AB61" i="31"/>
  <c r="AJ61" i="31"/>
  <c r="I61" i="31"/>
  <c r="Q61" i="31"/>
  <c r="Y61" i="31"/>
  <c r="AG61" i="31"/>
  <c r="U61" i="31"/>
  <c r="AK61" i="31"/>
  <c r="X61" i="31"/>
  <c r="AC61" i="31"/>
  <c r="H61" i="31"/>
  <c r="F61" i="31"/>
  <c r="P61" i="31"/>
  <c r="AF61" i="31"/>
  <c r="M61" i="31"/>
  <c r="G61" i="31"/>
  <c r="E61" i="31"/>
  <c r="D61" i="31"/>
  <c r="L82" i="31"/>
  <c r="P82" i="31"/>
  <c r="T82" i="31"/>
  <c r="X82" i="31"/>
  <c r="AB82" i="31"/>
  <c r="AF82" i="31"/>
  <c r="AJ82" i="31"/>
  <c r="G82" i="31"/>
  <c r="E82" i="31"/>
  <c r="D82" i="31"/>
  <c r="J82" i="31"/>
  <c r="R82" i="31"/>
  <c r="Z82" i="31"/>
  <c r="AH82" i="31"/>
  <c r="AL82" i="31"/>
  <c r="F82" i="31"/>
  <c r="I82" i="31"/>
  <c r="M82" i="31"/>
  <c r="Q82" i="31"/>
  <c r="U82" i="31"/>
  <c r="Y82" i="31"/>
  <c r="AC82" i="31"/>
  <c r="AG82" i="31"/>
  <c r="AK82" i="31"/>
  <c r="H82" i="31"/>
  <c r="N82" i="31"/>
  <c r="V82" i="31"/>
  <c r="AD82" i="31"/>
  <c r="O82" i="31"/>
  <c r="AE82" i="31"/>
  <c r="S82" i="31"/>
  <c r="AI82" i="31"/>
  <c r="W82" i="31"/>
  <c r="AM82" i="31"/>
  <c r="K82" i="31"/>
  <c r="AA82" i="31"/>
  <c r="C51" i="31"/>
  <c r="I80" i="31"/>
  <c r="M80" i="31"/>
  <c r="Q80" i="31"/>
  <c r="U80" i="31"/>
  <c r="Y80" i="31"/>
  <c r="AC80" i="31"/>
  <c r="AG80" i="31"/>
  <c r="J80" i="31"/>
  <c r="N80" i="31"/>
  <c r="R80" i="31"/>
  <c r="V80" i="31"/>
  <c r="O80" i="31"/>
  <c r="W80" i="31"/>
  <c r="AB80" i="31"/>
  <c r="AH80" i="31"/>
  <c r="AL80" i="31"/>
  <c r="F80" i="31"/>
  <c r="K80" i="31"/>
  <c r="S80" i="31"/>
  <c r="AE80" i="31"/>
  <c r="E80" i="31"/>
  <c r="D80" i="31"/>
  <c r="P80" i="31"/>
  <c r="X80" i="31"/>
  <c r="AD80" i="31"/>
  <c r="AI80" i="31"/>
  <c r="AM80" i="31"/>
  <c r="Z80" i="31"/>
  <c r="AJ80" i="31"/>
  <c r="G80" i="31"/>
  <c r="AA80" i="31"/>
  <c r="AF80" i="31"/>
  <c r="L80" i="31"/>
  <c r="AK80" i="31"/>
  <c r="T80" i="31"/>
  <c r="H80" i="31"/>
  <c r="C49" i="31"/>
  <c r="K78" i="31"/>
  <c r="O78" i="31"/>
  <c r="S78" i="31"/>
  <c r="W78" i="31"/>
  <c r="AA78" i="31"/>
  <c r="AE78" i="31"/>
  <c r="AI78" i="31"/>
  <c r="AM78" i="31"/>
  <c r="L78" i="31"/>
  <c r="P78" i="31"/>
  <c r="T78" i="31"/>
  <c r="X78" i="31"/>
  <c r="AB78" i="31"/>
  <c r="AF78" i="31"/>
  <c r="AJ78" i="31"/>
  <c r="M78" i="31"/>
  <c r="U78" i="31"/>
  <c r="AC78" i="31"/>
  <c r="AK78" i="31"/>
  <c r="G78" i="31"/>
  <c r="E78" i="31"/>
  <c r="D78" i="31"/>
  <c r="I78" i="31"/>
  <c r="Y78" i="31"/>
  <c r="F78" i="31"/>
  <c r="N78" i="31"/>
  <c r="V78" i="31"/>
  <c r="AD78" i="31"/>
  <c r="AL78" i="31"/>
  <c r="H78" i="31"/>
  <c r="Q78" i="31"/>
  <c r="AG78" i="31"/>
  <c r="Z78" i="31"/>
  <c r="AH78" i="31"/>
  <c r="J78" i="31"/>
  <c r="R78" i="31"/>
  <c r="C47" i="31"/>
  <c r="I76" i="31"/>
  <c r="M76" i="31"/>
  <c r="Q76" i="31"/>
  <c r="U76" i="31"/>
  <c r="Y76" i="31"/>
  <c r="AC76" i="31"/>
  <c r="AG76" i="31"/>
  <c r="AK76" i="31"/>
  <c r="J76" i="31"/>
  <c r="N76" i="31"/>
  <c r="R76" i="31"/>
  <c r="V76" i="31"/>
  <c r="Z76" i="31"/>
  <c r="AD76" i="31"/>
  <c r="AH76" i="31"/>
  <c r="AL76" i="31"/>
  <c r="K76" i="31"/>
  <c r="S76" i="31"/>
  <c r="AA76" i="31"/>
  <c r="AI76" i="31"/>
  <c r="F76" i="31"/>
  <c r="O76" i="31"/>
  <c r="AE76" i="31"/>
  <c r="G76" i="31"/>
  <c r="P76" i="31"/>
  <c r="X76" i="31"/>
  <c r="L76" i="31"/>
  <c r="T76" i="31"/>
  <c r="AB76" i="31"/>
  <c r="AJ76" i="31"/>
  <c r="W76" i="31"/>
  <c r="AM76" i="31"/>
  <c r="E76" i="31"/>
  <c r="D76" i="31"/>
  <c r="AF76" i="31"/>
  <c r="H76" i="31"/>
  <c r="C45" i="31"/>
  <c r="J74" i="31"/>
  <c r="I74" i="31"/>
  <c r="M74" i="31"/>
  <c r="Q74" i="31"/>
  <c r="U74" i="31"/>
  <c r="Y74" i="31"/>
  <c r="AC74" i="31"/>
  <c r="AG74" i="31"/>
  <c r="AK74" i="31"/>
  <c r="N74" i="31"/>
  <c r="S74" i="31"/>
  <c r="X74" i="31"/>
  <c r="AD74" i="31"/>
  <c r="AI74" i="31"/>
  <c r="O74" i="31"/>
  <c r="T74" i="31"/>
  <c r="Z74" i="31"/>
  <c r="AE74" i="31"/>
  <c r="AJ74" i="31"/>
  <c r="P74" i="31"/>
  <c r="AA74" i="31"/>
  <c r="AL74" i="31"/>
  <c r="G74" i="31"/>
  <c r="E74" i="31"/>
  <c r="D74" i="31"/>
  <c r="V74" i="31"/>
  <c r="W74" i="31"/>
  <c r="R74" i="31"/>
  <c r="AB74" i="31"/>
  <c r="AM74" i="31"/>
  <c r="H74" i="31"/>
  <c r="K74" i="31"/>
  <c r="AF74" i="31"/>
  <c r="F74" i="31"/>
  <c r="L74" i="31"/>
  <c r="AH74" i="31"/>
  <c r="C43" i="31"/>
  <c r="L72" i="31"/>
  <c r="P72" i="31"/>
  <c r="T72" i="31"/>
  <c r="X72" i="31"/>
  <c r="AB72" i="31"/>
  <c r="AF72" i="31"/>
  <c r="AJ72" i="31"/>
  <c r="K72" i="31"/>
  <c r="O72" i="31"/>
  <c r="S72" i="31"/>
  <c r="W72" i="31"/>
  <c r="AA72" i="31"/>
  <c r="AE72" i="31"/>
  <c r="AI72" i="31"/>
  <c r="AM72" i="31"/>
  <c r="M72" i="31"/>
  <c r="U72" i="31"/>
  <c r="AC72" i="31"/>
  <c r="AK72" i="31"/>
  <c r="N72" i="31"/>
  <c r="V72" i="31"/>
  <c r="AD72" i="31"/>
  <c r="AL72" i="31"/>
  <c r="Q72" i="31"/>
  <c r="AG72" i="31"/>
  <c r="F72" i="31"/>
  <c r="Y72" i="31"/>
  <c r="G72" i="31"/>
  <c r="E72" i="31"/>
  <c r="D72" i="31"/>
  <c r="J72" i="31"/>
  <c r="R72" i="31"/>
  <c r="AH72" i="31"/>
  <c r="I72" i="31"/>
  <c r="Z72" i="31"/>
  <c r="H72" i="31"/>
  <c r="C41" i="31"/>
  <c r="K70" i="31"/>
  <c r="I70" i="31"/>
  <c r="N70" i="31"/>
  <c r="R70" i="31"/>
  <c r="V70" i="31"/>
  <c r="Z70" i="31"/>
  <c r="AD70" i="31"/>
  <c r="AH70" i="31"/>
  <c r="AL70" i="31"/>
  <c r="M70" i="31"/>
  <c r="Q70" i="31"/>
  <c r="U70" i="31"/>
  <c r="Y70" i="31"/>
  <c r="AC70" i="31"/>
  <c r="AG70" i="31"/>
  <c r="AK70" i="31"/>
  <c r="J70" i="31"/>
  <c r="S70" i="31"/>
  <c r="AA70" i="31"/>
  <c r="AI70" i="31"/>
  <c r="L70" i="31"/>
  <c r="T70" i="31"/>
  <c r="AB70" i="31"/>
  <c r="AJ70" i="31"/>
  <c r="O70" i="31"/>
  <c r="AE70" i="31"/>
  <c r="G70" i="31"/>
  <c r="E70" i="31"/>
  <c r="D70" i="31"/>
  <c r="AM70" i="31"/>
  <c r="F70" i="31"/>
  <c r="P70" i="31"/>
  <c r="AF70" i="31"/>
  <c r="H70" i="31"/>
  <c r="W70" i="31"/>
  <c r="X70" i="31"/>
  <c r="C39" i="31"/>
  <c r="I68" i="31"/>
  <c r="M68" i="31"/>
  <c r="Q68" i="31"/>
  <c r="U68" i="31"/>
  <c r="Y68" i="31"/>
  <c r="AC68" i="31"/>
  <c r="AG68" i="31"/>
  <c r="AK68" i="31"/>
  <c r="J68" i="31"/>
  <c r="N68" i="31"/>
  <c r="R68" i="31"/>
  <c r="V68" i="31"/>
  <c r="Z68" i="31"/>
  <c r="AD68" i="31"/>
  <c r="K68" i="31"/>
  <c r="S68" i="31"/>
  <c r="AA68" i="31"/>
  <c r="AH68" i="31"/>
  <c r="AM68" i="31"/>
  <c r="P68" i="31"/>
  <c r="X68" i="31"/>
  <c r="AF68" i="31"/>
  <c r="AL68" i="31"/>
  <c r="L68" i="31"/>
  <c r="AB68" i="31"/>
  <c r="O68" i="31"/>
  <c r="AE68" i="31"/>
  <c r="AI68" i="31"/>
  <c r="F68" i="31"/>
  <c r="T68" i="31"/>
  <c r="D68" i="31"/>
  <c r="AJ68" i="31"/>
  <c r="G68" i="31"/>
  <c r="E68" i="31"/>
  <c r="W68" i="31"/>
  <c r="H68" i="31"/>
  <c r="C37" i="31"/>
  <c r="K66" i="31"/>
  <c r="O66" i="31"/>
  <c r="S66" i="31"/>
  <c r="W66" i="31"/>
  <c r="AA66" i="31"/>
  <c r="AE66" i="31"/>
  <c r="AI66" i="31"/>
  <c r="AM66" i="31"/>
  <c r="L66" i="31"/>
  <c r="P66" i="31"/>
  <c r="T66" i="31"/>
  <c r="X66" i="31"/>
  <c r="AB66" i="31"/>
  <c r="AF66" i="31"/>
  <c r="AJ66" i="31"/>
  <c r="I66" i="31"/>
  <c r="Q66" i="31"/>
  <c r="Y66" i="31"/>
  <c r="AG66" i="31"/>
  <c r="N66" i="31"/>
  <c r="V66" i="31"/>
  <c r="AD66" i="31"/>
  <c r="AL66" i="31"/>
  <c r="J66" i="31"/>
  <c r="Z66" i="31"/>
  <c r="M66" i="31"/>
  <c r="AC66" i="31"/>
  <c r="AH66" i="31"/>
  <c r="G66" i="31"/>
  <c r="E66" i="31"/>
  <c r="D66" i="31"/>
  <c r="R66" i="31"/>
  <c r="AK66" i="31"/>
  <c r="H66" i="31"/>
  <c r="F66" i="31"/>
  <c r="U66" i="31"/>
  <c r="C35" i="31"/>
  <c r="I64" i="31"/>
  <c r="M64" i="31"/>
  <c r="Q64" i="31"/>
  <c r="U64" i="31"/>
  <c r="Y64" i="31"/>
  <c r="AC64" i="31"/>
  <c r="AG64" i="31"/>
  <c r="AK64" i="31"/>
  <c r="J64" i="31"/>
  <c r="N64" i="31"/>
  <c r="R64" i="31"/>
  <c r="V64" i="31"/>
  <c r="Z64" i="31"/>
  <c r="AD64" i="31"/>
  <c r="AH64" i="31"/>
  <c r="AL64" i="31"/>
  <c r="O64" i="31"/>
  <c r="W64" i="31"/>
  <c r="AE64" i="31"/>
  <c r="AM64" i="31"/>
  <c r="L64" i="31"/>
  <c r="T64" i="31"/>
  <c r="AB64" i="31"/>
  <c r="AJ64" i="31"/>
  <c r="X64" i="31"/>
  <c r="K64" i="31"/>
  <c r="AA64" i="31"/>
  <c r="AF64" i="31"/>
  <c r="F64" i="31"/>
  <c r="P64" i="31"/>
  <c r="G64" i="31"/>
  <c r="E64" i="31"/>
  <c r="D64" i="31"/>
  <c r="AI64" i="31"/>
  <c r="S64" i="31"/>
  <c r="H64" i="31"/>
  <c r="C33" i="31"/>
  <c r="C31" i="31"/>
  <c r="D53" i="31"/>
  <c r="D49" i="31"/>
  <c r="D45" i="31"/>
  <c r="D41" i="31"/>
  <c r="D37" i="31"/>
  <c r="D95" i="31" s="1"/>
  <c r="D33" i="31"/>
  <c r="H53" i="31"/>
  <c r="J51" i="31"/>
  <c r="F51" i="31"/>
  <c r="H49" i="31"/>
  <c r="J47" i="31"/>
  <c r="F47" i="31"/>
  <c r="H45" i="31"/>
  <c r="H103" i="31" s="1"/>
  <c r="J43" i="31"/>
  <c r="F43" i="31"/>
  <c r="H41" i="31"/>
  <c r="J39" i="31"/>
  <c r="J97" i="31" s="1"/>
  <c r="F39" i="31"/>
  <c r="H37" i="31"/>
  <c r="J35" i="31"/>
  <c r="F35" i="31"/>
  <c r="H33" i="31"/>
  <c r="H62" i="31" s="1"/>
  <c r="J31" i="31"/>
  <c r="F31" i="31"/>
  <c r="K81" i="31"/>
  <c r="O81" i="31"/>
  <c r="S81" i="31"/>
  <c r="W81" i="31"/>
  <c r="AA81" i="31"/>
  <c r="AA110" i="31" s="1"/>
  <c r="AE81" i="31"/>
  <c r="AI81" i="31"/>
  <c r="AM81" i="31"/>
  <c r="H81" i="31"/>
  <c r="I81" i="31"/>
  <c r="Q81" i="31"/>
  <c r="U81" i="31"/>
  <c r="AC81" i="31"/>
  <c r="AK81" i="31"/>
  <c r="L81" i="31"/>
  <c r="P81" i="31"/>
  <c r="T81" i="31"/>
  <c r="X81" i="31"/>
  <c r="AB81" i="31"/>
  <c r="AF81" i="31"/>
  <c r="AJ81" i="31"/>
  <c r="F81" i="31"/>
  <c r="M81" i="31"/>
  <c r="Y81" i="31"/>
  <c r="AG81" i="31"/>
  <c r="N81" i="31"/>
  <c r="AD81" i="31"/>
  <c r="R81" i="31"/>
  <c r="AH81" i="31"/>
  <c r="G81" i="31"/>
  <c r="E81" i="31"/>
  <c r="V81" i="31"/>
  <c r="AL81" i="31"/>
  <c r="J81" i="31"/>
  <c r="Z81" i="31"/>
  <c r="D81" i="31"/>
  <c r="J77" i="31"/>
  <c r="N77" i="31"/>
  <c r="R77" i="31"/>
  <c r="V77" i="31"/>
  <c r="Z77" i="31"/>
  <c r="AD77" i="31"/>
  <c r="AH77" i="31"/>
  <c r="AL77" i="31"/>
  <c r="K77" i="31"/>
  <c r="O77" i="31"/>
  <c r="S77" i="31"/>
  <c r="W77" i="31"/>
  <c r="AA77" i="31"/>
  <c r="AE77" i="31"/>
  <c r="AI77" i="31"/>
  <c r="AM77" i="31"/>
  <c r="L77" i="31"/>
  <c r="T77" i="31"/>
  <c r="AB77" i="31"/>
  <c r="AJ77" i="31"/>
  <c r="H77" i="31"/>
  <c r="P77" i="31"/>
  <c r="AF77" i="31"/>
  <c r="I77" i="31"/>
  <c r="M77" i="31"/>
  <c r="U77" i="31"/>
  <c r="AC77" i="31"/>
  <c r="AK77" i="31"/>
  <c r="F77" i="31"/>
  <c r="X77" i="31"/>
  <c r="Q77" i="31"/>
  <c r="Y77" i="31"/>
  <c r="G77" i="31"/>
  <c r="E77" i="31"/>
  <c r="AG77" i="31"/>
  <c r="D77" i="31"/>
  <c r="C44" i="31"/>
  <c r="I73" i="31"/>
  <c r="M73" i="31"/>
  <c r="Q73" i="31"/>
  <c r="U73" i="31"/>
  <c r="Y73" i="31"/>
  <c r="AC73" i="31"/>
  <c r="AG73" i="31"/>
  <c r="AK73" i="31"/>
  <c r="L73" i="31"/>
  <c r="P73" i="31"/>
  <c r="T73" i="31"/>
  <c r="X73" i="31"/>
  <c r="AB73" i="31"/>
  <c r="AF73" i="31"/>
  <c r="AJ73" i="31"/>
  <c r="N73" i="31"/>
  <c r="N102" i="31" s="1"/>
  <c r="V73" i="31"/>
  <c r="AD73" i="31"/>
  <c r="AL73" i="31"/>
  <c r="O73" i="31"/>
  <c r="W73" i="31"/>
  <c r="AE73" i="31"/>
  <c r="AM73" i="31"/>
  <c r="R73" i="31"/>
  <c r="AH73" i="31"/>
  <c r="H73" i="31"/>
  <c r="Z73" i="31"/>
  <c r="AA73" i="31"/>
  <c r="S73" i="31"/>
  <c r="AI73" i="31"/>
  <c r="F73" i="31"/>
  <c r="J73" i="31"/>
  <c r="K73" i="31"/>
  <c r="D73" i="31"/>
  <c r="G73" i="31"/>
  <c r="E73" i="31"/>
  <c r="C40" i="31"/>
  <c r="J69" i="31"/>
  <c r="N69" i="31"/>
  <c r="R69" i="31"/>
  <c r="V69" i="31"/>
  <c r="Z69" i="31"/>
  <c r="AD69" i="31"/>
  <c r="AH69" i="31"/>
  <c r="AL69" i="31"/>
  <c r="M69" i="31"/>
  <c r="S69" i="31"/>
  <c r="X69" i="31"/>
  <c r="AC69" i="31"/>
  <c r="AI69" i="31"/>
  <c r="L69" i="31"/>
  <c r="Q69" i="31"/>
  <c r="W69" i="31"/>
  <c r="AB69" i="31"/>
  <c r="AG69" i="31"/>
  <c r="AM69" i="31"/>
  <c r="I69" i="31"/>
  <c r="T69" i="31"/>
  <c r="AE69" i="31"/>
  <c r="K69" i="31"/>
  <c r="U69" i="31"/>
  <c r="AF69" i="31"/>
  <c r="Y69" i="31"/>
  <c r="H69" i="31"/>
  <c r="O69" i="31"/>
  <c r="AJ69" i="31"/>
  <c r="AA69" i="31"/>
  <c r="F69" i="31"/>
  <c r="P69" i="31"/>
  <c r="AK69" i="31"/>
  <c r="D69" i="31"/>
  <c r="G69" i="31"/>
  <c r="E69" i="31"/>
  <c r="C36" i="31"/>
  <c r="J65" i="31"/>
  <c r="N65" i="31"/>
  <c r="N94" i="31" s="1"/>
  <c r="R65" i="31"/>
  <c r="V65" i="31"/>
  <c r="Z65" i="31"/>
  <c r="AD65" i="31"/>
  <c r="AH65" i="31"/>
  <c r="AL65" i="31"/>
  <c r="K65" i="31"/>
  <c r="O65" i="31"/>
  <c r="S65" i="31"/>
  <c r="W65" i="31"/>
  <c r="AA65" i="31"/>
  <c r="AE65" i="31"/>
  <c r="AI65" i="31"/>
  <c r="AM65" i="31"/>
  <c r="P65" i="31"/>
  <c r="X65" i="31"/>
  <c r="AF65" i="31"/>
  <c r="M65" i="31"/>
  <c r="U65" i="31"/>
  <c r="AC65" i="31"/>
  <c r="AK65" i="31"/>
  <c r="I65" i="31"/>
  <c r="Y65" i="31"/>
  <c r="L65" i="31"/>
  <c r="AB65" i="31"/>
  <c r="AG65" i="31"/>
  <c r="H65" i="31"/>
  <c r="Q65" i="31"/>
  <c r="AJ65" i="31"/>
  <c r="F65" i="31"/>
  <c r="T65" i="31"/>
  <c r="G65" i="31"/>
  <c r="E65" i="31"/>
  <c r="D65" i="31"/>
  <c r="C34" i="31"/>
  <c r="L63" i="31"/>
  <c r="P63" i="31"/>
  <c r="T63" i="31"/>
  <c r="X63" i="31"/>
  <c r="AB63" i="31"/>
  <c r="AF63" i="31"/>
  <c r="AJ63" i="31"/>
  <c r="I63" i="31"/>
  <c r="M63" i="31"/>
  <c r="Q63" i="31"/>
  <c r="U63" i="31"/>
  <c r="Y63" i="31"/>
  <c r="AC63" i="31"/>
  <c r="AG63" i="31"/>
  <c r="AK63" i="31"/>
  <c r="N63" i="31"/>
  <c r="V63" i="31"/>
  <c r="AD63" i="31"/>
  <c r="AL63" i="31"/>
  <c r="K63" i="31"/>
  <c r="S63" i="31"/>
  <c r="AA63" i="31"/>
  <c r="AI63" i="31"/>
  <c r="W63" i="31"/>
  <c r="AM63" i="31"/>
  <c r="J63" i="31"/>
  <c r="Z63" i="31"/>
  <c r="AE63" i="31"/>
  <c r="O63" i="31"/>
  <c r="H63" i="31"/>
  <c r="AH63" i="31"/>
  <c r="G63" i="31"/>
  <c r="E63" i="31"/>
  <c r="D63" i="31"/>
  <c r="F63" i="31"/>
  <c r="R63" i="31"/>
  <c r="I53" i="31"/>
  <c r="E53" i="31"/>
  <c r="K51" i="31"/>
  <c r="G51" i="31"/>
  <c r="I49" i="31"/>
  <c r="E49" i="31"/>
  <c r="K47" i="31"/>
  <c r="K105" i="31" s="1"/>
  <c r="G47" i="31"/>
  <c r="I45" i="31"/>
  <c r="E45" i="31"/>
  <c r="K43" i="31"/>
  <c r="G43" i="31"/>
  <c r="I41" i="31"/>
  <c r="I99" i="31" s="1"/>
  <c r="E41" i="31"/>
  <c r="K39" i="31"/>
  <c r="G39" i="31"/>
  <c r="I37" i="31"/>
  <c r="E37" i="31"/>
  <c r="K35" i="31"/>
  <c r="G35" i="31"/>
  <c r="I33" i="31"/>
  <c r="E33" i="31"/>
  <c r="K31" i="31"/>
  <c r="G31" i="31"/>
  <c r="C53" i="31"/>
  <c r="C38" i="31"/>
  <c r="D50" i="31"/>
  <c r="D42" i="31"/>
  <c r="D100" i="31" s="1"/>
  <c r="D34" i="31"/>
  <c r="F54" i="31"/>
  <c r="F50" i="31"/>
  <c r="H48" i="31"/>
  <c r="F46" i="31"/>
  <c r="H44" i="31"/>
  <c r="F42" i="31"/>
  <c r="H40" i="31"/>
  <c r="F38" i="31"/>
  <c r="F96" i="31" s="1"/>
  <c r="J34" i="31"/>
  <c r="F34" i="31"/>
  <c r="AD54" i="31"/>
  <c r="V54" i="31"/>
  <c r="V112" i="31" s="1"/>
  <c r="R54" i="31"/>
  <c r="I54" i="31"/>
  <c r="G52" i="31"/>
  <c r="E50" i="31"/>
  <c r="G48" i="31"/>
  <c r="E46" i="31"/>
  <c r="K44" i="31"/>
  <c r="I42" i="31"/>
  <c r="G40" i="31"/>
  <c r="E38" i="31"/>
  <c r="K36" i="31"/>
  <c r="I34" i="31"/>
  <c r="G32" i="31"/>
  <c r="AG54" i="31"/>
  <c r="Y54" i="31"/>
  <c r="D52" i="31"/>
  <c r="D110" i="31" s="1"/>
  <c r="D48" i="31"/>
  <c r="D44" i="31"/>
  <c r="D102" i="31" s="1"/>
  <c r="D40" i="31"/>
  <c r="D98" i="31" s="1"/>
  <c r="D36" i="31"/>
  <c r="D94" i="31" s="1"/>
  <c r="D32" i="31"/>
  <c r="H54" i="31"/>
  <c r="K53" i="31"/>
  <c r="K111" i="31" s="1"/>
  <c r="G53" i="31"/>
  <c r="G111" i="31" s="1"/>
  <c r="J52" i="31"/>
  <c r="J110" i="31" s="1"/>
  <c r="F52" i="31"/>
  <c r="I51" i="31"/>
  <c r="E51" i="31"/>
  <c r="H50" i="31"/>
  <c r="K49" i="31"/>
  <c r="G49" i="31"/>
  <c r="J48" i="31"/>
  <c r="J106" i="31" s="1"/>
  <c r="F48" i="31"/>
  <c r="I47" i="31"/>
  <c r="E47" i="31"/>
  <c r="H46" i="31"/>
  <c r="K45" i="31"/>
  <c r="G45" i="31"/>
  <c r="J44" i="31"/>
  <c r="F44" i="31"/>
  <c r="F102" i="31" s="1"/>
  <c r="I43" i="31"/>
  <c r="E43" i="31"/>
  <c r="H42" i="31"/>
  <c r="K41" i="31"/>
  <c r="K99" i="31" s="1"/>
  <c r="G41" i="31"/>
  <c r="G99" i="31" s="1"/>
  <c r="J40" i="31"/>
  <c r="F40" i="31"/>
  <c r="I39" i="31"/>
  <c r="I97" i="31" s="1"/>
  <c r="E39" i="31"/>
  <c r="H38" i="31"/>
  <c r="K37" i="31"/>
  <c r="G37" i="31"/>
  <c r="J36" i="31"/>
  <c r="J94" i="31" s="1"/>
  <c r="F36" i="31"/>
  <c r="I35" i="31"/>
  <c r="E35" i="31"/>
  <c r="H34" i="31"/>
  <c r="K33" i="31"/>
  <c r="K62" i="31" s="1"/>
  <c r="G33" i="31"/>
  <c r="J32" i="31"/>
  <c r="F32" i="31"/>
  <c r="I31" i="31"/>
  <c r="E31" i="31"/>
  <c r="AJ54" i="31"/>
  <c r="AJ112" i="31" s="1"/>
  <c r="AF54" i="31"/>
  <c r="AB54" i="31"/>
  <c r="X54" i="31"/>
  <c r="T54" i="31"/>
  <c r="P54" i="31"/>
  <c r="P112" i="31" s="1"/>
  <c r="L54" i="31"/>
  <c r="AJ53" i="31"/>
  <c r="AF53" i="31"/>
  <c r="AB53" i="31"/>
  <c r="X53" i="31"/>
  <c r="T53" i="31"/>
  <c r="T111" i="31" s="1"/>
  <c r="P53" i="31"/>
  <c r="L53" i="31"/>
  <c r="L111" i="31" s="1"/>
  <c r="AJ52" i="31"/>
  <c r="AF52" i="31"/>
  <c r="AB52" i="31"/>
  <c r="AB110" i="31" s="1"/>
  <c r="X52" i="31"/>
  <c r="T52" i="31"/>
  <c r="P52" i="31"/>
  <c r="L52" i="31"/>
  <c r="L110" i="31" s="1"/>
  <c r="AJ51" i="31"/>
  <c r="AF51" i="31"/>
  <c r="AB51" i="31"/>
  <c r="X51" i="31"/>
  <c r="T51" i="31"/>
  <c r="P51" i="31"/>
  <c r="L51" i="31"/>
  <c r="AJ50" i="31"/>
  <c r="AF50" i="31"/>
  <c r="AB50" i="31"/>
  <c r="X50" i="31"/>
  <c r="T50" i="31"/>
  <c r="P50" i="31"/>
  <c r="L50" i="31"/>
  <c r="AJ49" i="31"/>
  <c r="AF49" i="31"/>
  <c r="AF107" i="31" s="1"/>
  <c r="AB49" i="31"/>
  <c r="AB107" i="31" s="1"/>
  <c r="X49" i="31"/>
  <c r="T49" i="31"/>
  <c r="P49" i="31"/>
  <c r="P107" i="31" s="1"/>
  <c r="L49" i="31"/>
  <c r="L107" i="31" s="1"/>
  <c r="AJ48" i="31"/>
  <c r="AF48" i="31"/>
  <c r="AB48" i="31"/>
  <c r="AB106" i="31" s="1"/>
  <c r="X48" i="31"/>
  <c r="X106" i="31" s="1"/>
  <c r="T48" i="31"/>
  <c r="P48" i="31"/>
  <c r="L48" i="31"/>
  <c r="L106" i="31" s="1"/>
  <c r="AJ47" i="31"/>
  <c r="AF47" i="31"/>
  <c r="AB47" i="31"/>
  <c r="X47" i="31"/>
  <c r="T47" i="31"/>
  <c r="T105" i="31" s="1"/>
  <c r="P47" i="31"/>
  <c r="L47" i="31"/>
  <c r="AJ46" i="31"/>
  <c r="AF46" i="31"/>
  <c r="AF104" i="31" s="1"/>
  <c r="AB46" i="31"/>
  <c r="X46" i="31"/>
  <c r="T46" i="31"/>
  <c r="T104" i="31" s="1"/>
  <c r="P46" i="31"/>
  <c r="L46" i="31"/>
  <c r="AJ45" i="31"/>
  <c r="AF45" i="31"/>
  <c r="AB45" i="31"/>
  <c r="X45" i="31"/>
  <c r="T45" i="31"/>
  <c r="P45" i="31"/>
  <c r="P103" i="31" s="1"/>
  <c r="L45" i="31"/>
  <c r="AJ44" i="31"/>
  <c r="AF44" i="31"/>
  <c r="AF102" i="31" s="1"/>
  <c r="AB44" i="31"/>
  <c r="X44" i="31"/>
  <c r="T44" i="31"/>
  <c r="P44" i="31"/>
  <c r="L44" i="31"/>
  <c r="AJ43" i="31"/>
  <c r="AF43" i="31"/>
  <c r="AB43" i="31"/>
  <c r="X43" i="31"/>
  <c r="T43" i="31"/>
  <c r="P43" i="31"/>
  <c r="L43" i="31"/>
  <c r="AJ42" i="31"/>
  <c r="AF42" i="31"/>
  <c r="AB42" i="31"/>
  <c r="X42" i="31"/>
  <c r="T42" i="31"/>
  <c r="P42" i="31"/>
  <c r="L42" i="31"/>
  <c r="L100" i="31" s="1"/>
  <c r="AJ41" i="31"/>
  <c r="AF41" i="31"/>
  <c r="AF99" i="31" s="1"/>
  <c r="AB41" i="31"/>
  <c r="X41" i="31"/>
  <c r="T41" i="31"/>
  <c r="P41" i="31"/>
  <c r="L41" i="31"/>
  <c r="L99" i="31" s="1"/>
  <c r="AJ40" i="31"/>
  <c r="AJ98" i="31" s="1"/>
  <c r="AF40" i="31"/>
  <c r="AF98" i="31" s="1"/>
  <c r="AB40" i="31"/>
  <c r="AB98" i="31" s="1"/>
  <c r="X40" i="31"/>
  <c r="T40" i="31"/>
  <c r="P40" i="31"/>
  <c r="L40" i="31"/>
  <c r="L98" i="31" s="1"/>
  <c r="AJ39" i="31"/>
  <c r="AJ97" i="31" s="1"/>
  <c r="AF39" i="31"/>
  <c r="AB39" i="31"/>
  <c r="X39" i="31"/>
  <c r="T39" i="31"/>
  <c r="P39" i="31"/>
  <c r="L39" i="31"/>
  <c r="AJ38" i="31"/>
  <c r="AF38" i="31"/>
  <c r="AB38" i="31"/>
  <c r="X38" i="31"/>
  <c r="T38" i="31"/>
  <c r="P38" i="31"/>
  <c r="L38" i="31"/>
  <c r="AJ37" i="31"/>
  <c r="AJ95" i="31" s="1"/>
  <c r="AF37" i="31"/>
  <c r="AB37" i="31"/>
  <c r="X37" i="31"/>
  <c r="T37" i="31"/>
  <c r="T95" i="31" s="1"/>
  <c r="P37" i="31"/>
  <c r="L37" i="31"/>
  <c r="AJ36" i="31"/>
  <c r="AF36" i="31"/>
  <c r="AB36" i="31"/>
  <c r="X36" i="31"/>
  <c r="T36" i="31"/>
  <c r="P36" i="31"/>
  <c r="L36" i="31"/>
  <c r="L94" i="31" s="1"/>
  <c r="AJ35" i="31"/>
  <c r="AF35" i="31"/>
  <c r="AB35" i="31"/>
  <c r="X35" i="31"/>
  <c r="T35" i="31"/>
  <c r="P35" i="31"/>
  <c r="L35" i="31"/>
  <c r="AJ34" i="31"/>
  <c r="AF34" i="31"/>
  <c r="AB34" i="31"/>
  <c r="X34" i="31"/>
  <c r="X92" i="31" s="1"/>
  <c r="T34" i="31"/>
  <c r="P34" i="31"/>
  <c r="L34" i="31"/>
  <c r="AJ33" i="31"/>
  <c r="AJ62" i="31" s="1"/>
  <c r="AF33" i="31"/>
  <c r="AB33" i="31"/>
  <c r="AB62" i="31" s="1"/>
  <c r="X33" i="31"/>
  <c r="X62" i="31" s="1"/>
  <c r="T33" i="31"/>
  <c r="T62" i="31" s="1"/>
  <c r="P33" i="31"/>
  <c r="L33" i="31"/>
  <c r="L62" i="31" s="1"/>
  <c r="AJ32" i="31"/>
  <c r="AF32" i="31"/>
  <c r="AB32" i="31"/>
  <c r="X32" i="31"/>
  <c r="T32" i="31"/>
  <c r="P32" i="31"/>
  <c r="L32" i="31"/>
  <c r="AJ31" i="31"/>
  <c r="AF31" i="31"/>
  <c r="AB31" i="31"/>
  <c r="X31" i="31"/>
  <c r="T31" i="31"/>
  <c r="P31" i="31"/>
  <c r="L31" i="31"/>
  <c r="D54" i="31"/>
  <c r="D112" i="31" s="1"/>
  <c r="D46" i="31"/>
  <c r="D38" i="31"/>
  <c r="J54" i="31"/>
  <c r="H52" i="31"/>
  <c r="J50" i="31"/>
  <c r="J108" i="31" s="1"/>
  <c r="J46" i="31"/>
  <c r="J42" i="31"/>
  <c r="J38" i="31"/>
  <c r="J96" i="31" s="1"/>
  <c r="H36" i="31"/>
  <c r="H32" i="31"/>
  <c r="AL54" i="31"/>
  <c r="AH54" i="31"/>
  <c r="AH112" i="31" s="1"/>
  <c r="Z54" i="31"/>
  <c r="Z112" i="31" s="1"/>
  <c r="N54" i="31"/>
  <c r="E54" i="31"/>
  <c r="K52" i="31"/>
  <c r="I50" i="31"/>
  <c r="K48" i="31"/>
  <c r="I46" i="31"/>
  <c r="G44" i="31"/>
  <c r="G102" i="31" s="1"/>
  <c r="E42" i="31"/>
  <c r="K40" i="31"/>
  <c r="I38" i="31"/>
  <c r="G36" i="31"/>
  <c r="G94" i="31" s="1"/>
  <c r="E34" i="31"/>
  <c r="K32" i="31"/>
  <c r="AK54" i="31"/>
  <c r="AC54" i="31"/>
  <c r="D31" i="31"/>
  <c r="D51" i="31"/>
  <c r="D47" i="31"/>
  <c r="D43" i="31"/>
  <c r="D101" i="31" s="1"/>
  <c r="D39" i="31"/>
  <c r="D35" i="31"/>
  <c r="K54" i="31"/>
  <c r="G54" i="31"/>
  <c r="J53" i="31"/>
  <c r="F53" i="31"/>
  <c r="I52" i="31"/>
  <c r="E52" i="31"/>
  <c r="E110" i="31" s="1"/>
  <c r="H51" i="31"/>
  <c r="K50" i="31"/>
  <c r="G50" i="31"/>
  <c r="J49" i="31"/>
  <c r="F49" i="31"/>
  <c r="F107" i="31" s="1"/>
  <c r="I48" i="31"/>
  <c r="E48" i="31"/>
  <c r="H47" i="31"/>
  <c r="H105" i="31" s="1"/>
  <c r="K46" i="31"/>
  <c r="G46" i="31"/>
  <c r="J45" i="31"/>
  <c r="F45" i="31"/>
  <c r="I44" i="31"/>
  <c r="I102" i="31" s="1"/>
  <c r="E44" i="31"/>
  <c r="H43" i="31"/>
  <c r="K42" i="31"/>
  <c r="K100" i="31" s="1"/>
  <c r="G42" i="31"/>
  <c r="J41" i="31"/>
  <c r="F41" i="31"/>
  <c r="I40" i="31"/>
  <c r="E40" i="31"/>
  <c r="H39" i="31"/>
  <c r="K38" i="31"/>
  <c r="K96" i="31" s="1"/>
  <c r="G38" i="31"/>
  <c r="G96" i="31" s="1"/>
  <c r="J37" i="31"/>
  <c r="F37" i="31"/>
  <c r="I36" i="31"/>
  <c r="I94" i="31" s="1"/>
  <c r="E36" i="31"/>
  <c r="H35" i="31"/>
  <c r="K34" i="31"/>
  <c r="G34" i="31"/>
  <c r="G92" i="31" s="1"/>
  <c r="J33" i="31"/>
  <c r="F33" i="31"/>
  <c r="I32" i="31"/>
  <c r="E32" i="31"/>
  <c r="H31" i="31"/>
  <c r="AM54" i="31"/>
  <c r="AI54" i="31"/>
  <c r="AE54" i="31"/>
  <c r="AA54" i="31"/>
  <c r="W54" i="31"/>
  <c r="S54" i="31"/>
  <c r="O54" i="31"/>
  <c r="AM53" i="31"/>
  <c r="AI53" i="31"/>
  <c r="AE53" i="31"/>
  <c r="AA53" i="31"/>
  <c r="W53" i="31"/>
  <c r="S53" i="31"/>
  <c r="O53" i="31"/>
  <c r="AM52" i="31"/>
  <c r="AI52" i="31"/>
  <c r="AI110" i="31" s="1"/>
  <c r="AE52" i="31"/>
  <c r="AE110" i="31" s="1"/>
  <c r="AA52" i="31"/>
  <c r="W52" i="31"/>
  <c r="W110" i="31" s="1"/>
  <c r="S52" i="31"/>
  <c r="S110" i="31" s="1"/>
  <c r="O52" i="31"/>
  <c r="O110" i="31" s="1"/>
  <c r="AM51" i="31"/>
  <c r="AI51" i="31"/>
  <c r="AE51" i="31"/>
  <c r="AA51" i="31"/>
  <c r="W51" i="31"/>
  <c r="S51" i="31"/>
  <c r="O51" i="31"/>
  <c r="AM50" i="31"/>
  <c r="AI50" i="31"/>
  <c r="AE50" i="31"/>
  <c r="AA50" i="31"/>
  <c r="W50" i="31"/>
  <c r="S50" i="31"/>
  <c r="O50" i="31"/>
  <c r="AM49" i="31"/>
  <c r="AI49" i="31"/>
  <c r="AE49" i="31"/>
  <c r="AA49" i="31"/>
  <c r="AA107" i="31" s="1"/>
  <c r="W49" i="31"/>
  <c r="S49" i="31"/>
  <c r="O49" i="31"/>
  <c r="AM48" i="31"/>
  <c r="AM106" i="31" s="1"/>
  <c r="AI48" i="31"/>
  <c r="AI106" i="31" s="1"/>
  <c r="AE48" i="31"/>
  <c r="AE106" i="31" s="1"/>
  <c r="AA48" i="31"/>
  <c r="W48" i="31"/>
  <c r="W106" i="31" s="1"/>
  <c r="S48" i="31"/>
  <c r="S106" i="31" s="1"/>
  <c r="O48" i="31"/>
  <c r="O106" i="31" s="1"/>
  <c r="AM47" i="31"/>
  <c r="AM105" i="31" s="1"/>
  <c r="AI47" i="31"/>
  <c r="AE47" i="31"/>
  <c r="AA47" i="31"/>
  <c r="W47" i="31"/>
  <c r="S47" i="31"/>
  <c r="O47" i="31"/>
  <c r="AM46" i="31"/>
  <c r="AI46" i="31"/>
  <c r="AE46" i="31"/>
  <c r="AA46" i="31"/>
  <c r="W46" i="31"/>
  <c r="S46" i="31"/>
  <c r="O46" i="31"/>
  <c r="AM45" i="31"/>
  <c r="AI45" i="31"/>
  <c r="AE45" i="31"/>
  <c r="AA45" i="31"/>
  <c r="W45" i="31"/>
  <c r="S45" i="31"/>
  <c r="O45" i="31"/>
  <c r="AM44" i="31"/>
  <c r="AM102" i="31" s="1"/>
  <c r="AI44" i="31"/>
  <c r="AE44" i="31"/>
  <c r="AE102" i="31" s="1"/>
  <c r="AA44" i="31"/>
  <c r="W44" i="31"/>
  <c r="S44" i="31"/>
  <c r="O44" i="31"/>
  <c r="AM43" i="31"/>
  <c r="AI43" i="31"/>
  <c r="AE43" i="31"/>
  <c r="AA43" i="31"/>
  <c r="W43" i="31"/>
  <c r="S43" i="31"/>
  <c r="O43" i="31"/>
  <c r="AM42" i="31"/>
  <c r="AM100" i="31" s="1"/>
  <c r="AI42" i="31"/>
  <c r="AE42" i="31"/>
  <c r="AA42" i="31"/>
  <c r="AA100" i="31" s="1"/>
  <c r="W42" i="31"/>
  <c r="W100" i="31" s="1"/>
  <c r="S42" i="31"/>
  <c r="O42" i="31"/>
  <c r="AM41" i="31"/>
  <c r="AM99" i="31" s="1"/>
  <c r="AI41" i="31"/>
  <c r="AE41" i="31"/>
  <c r="AA41" i="31"/>
  <c r="W41" i="31"/>
  <c r="S41" i="31"/>
  <c r="O41" i="31"/>
  <c r="AM40" i="31"/>
  <c r="AI40" i="31"/>
  <c r="AI98" i="31" s="1"/>
  <c r="AE40" i="31"/>
  <c r="AE98" i="31" s="1"/>
  <c r="AA40" i="31"/>
  <c r="W40" i="31"/>
  <c r="S40" i="31"/>
  <c r="S98" i="31" s="1"/>
  <c r="O40" i="31"/>
  <c r="O98" i="31" s="1"/>
  <c r="AM39" i="31"/>
  <c r="AI39" i="31"/>
  <c r="AE39" i="31"/>
  <c r="AA39" i="31"/>
  <c r="W39" i="31"/>
  <c r="S39" i="31"/>
  <c r="O39" i="31"/>
  <c r="AM38" i="31"/>
  <c r="AI38" i="31"/>
  <c r="AE38" i="31"/>
  <c r="AA38" i="31"/>
  <c r="W38" i="31"/>
  <c r="S38" i="31"/>
  <c r="O38" i="31"/>
  <c r="AM37" i="31"/>
  <c r="AM95" i="31" s="1"/>
  <c r="AI37" i="31"/>
  <c r="AE37" i="31"/>
  <c r="AA37" i="31"/>
  <c r="W37" i="31"/>
  <c r="S37" i="31"/>
  <c r="O37" i="31"/>
  <c r="AM36" i="31"/>
  <c r="AM94" i="31" s="1"/>
  <c r="AI36" i="31"/>
  <c r="AE36" i="31"/>
  <c r="AA36" i="31"/>
  <c r="W36" i="31"/>
  <c r="W94" i="31" s="1"/>
  <c r="S36" i="31"/>
  <c r="O36" i="31"/>
  <c r="AM35" i="31"/>
  <c r="AI35" i="31"/>
  <c r="AE35" i="31"/>
  <c r="AA35" i="31"/>
  <c r="W35" i="31"/>
  <c r="S35" i="31"/>
  <c r="O35" i="31"/>
  <c r="AM34" i="31"/>
  <c r="AI34" i="31"/>
  <c r="AI92" i="31" s="1"/>
  <c r="AE34" i="31"/>
  <c r="AA34" i="31"/>
  <c r="W34" i="31"/>
  <c r="S34" i="31"/>
  <c r="O34" i="31"/>
  <c r="AM33" i="31"/>
  <c r="AI33" i="31"/>
  <c r="AI62" i="31" s="1"/>
  <c r="AE33" i="31"/>
  <c r="AE62" i="31" s="1"/>
  <c r="AA33" i="31"/>
  <c r="AA62" i="31" s="1"/>
  <c r="W33" i="31"/>
  <c r="S33" i="31"/>
  <c r="S62" i="31" s="1"/>
  <c r="O33" i="31"/>
  <c r="O62" i="31" s="1"/>
  <c r="AM32" i="31"/>
  <c r="AI32" i="31"/>
  <c r="AE32" i="31"/>
  <c r="AA32" i="31"/>
  <c r="W32" i="31"/>
  <c r="S32" i="31"/>
  <c r="O32" i="31"/>
  <c r="AM31" i="31"/>
  <c r="AI31" i="31"/>
  <c r="AE31" i="31"/>
  <c r="AA31" i="31"/>
  <c r="W31" i="31"/>
  <c r="S31" i="31"/>
  <c r="O31" i="31"/>
  <c r="AL53" i="31"/>
  <c r="AH53" i="31"/>
  <c r="AD53" i="31"/>
  <c r="Z53" i="31"/>
  <c r="V53" i="31"/>
  <c r="R53" i="31"/>
  <c r="N53" i="31"/>
  <c r="AL52" i="31"/>
  <c r="AH52" i="31"/>
  <c r="AD52" i="31"/>
  <c r="Z52" i="31"/>
  <c r="Z110" i="31" s="1"/>
  <c r="V52" i="31"/>
  <c r="V110" i="31" s="1"/>
  <c r="R52" i="31"/>
  <c r="R110" i="31" s="1"/>
  <c r="N52" i="31"/>
  <c r="AL51" i="31"/>
  <c r="AH51" i="31"/>
  <c r="AH109" i="31" s="1"/>
  <c r="AD51" i="31"/>
  <c r="Z51" i="31"/>
  <c r="V51" i="31"/>
  <c r="R51" i="31"/>
  <c r="R109" i="31" s="1"/>
  <c r="N51" i="31"/>
  <c r="AL50" i="31"/>
  <c r="AH50" i="31"/>
  <c r="AD50" i="31"/>
  <c r="Z50" i="31"/>
  <c r="V50" i="31"/>
  <c r="R50" i="31"/>
  <c r="R108" i="31" s="1"/>
  <c r="N50" i="31"/>
  <c r="AL49" i="31"/>
  <c r="AL107" i="31" s="1"/>
  <c r="AH49" i="31"/>
  <c r="AD49" i="31"/>
  <c r="Z49" i="31"/>
  <c r="V49" i="31"/>
  <c r="V107" i="31" s="1"/>
  <c r="R49" i="31"/>
  <c r="N49" i="31"/>
  <c r="AL48" i="31"/>
  <c r="AL106" i="31" s="1"/>
  <c r="AH48" i="31"/>
  <c r="AH106" i="31" s="1"/>
  <c r="AD48" i="31"/>
  <c r="Z48" i="31"/>
  <c r="V48" i="31"/>
  <c r="R48" i="31"/>
  <c r="R106" i="31" s="1"/>
  <c r="N48" i="31"/>
  <c r="AL47" i="31"/>
  <c r="AL105" i="31" s="1"/>
  <c r="AH47" i="31"/>
  <c r="AD47" i="31"/>
  <c r="AD105" i="31" s="1"/>
  <c r="Z47" i="31"/>
  <c r="V47" i="31"/>
  <c r="V105" i="31" s="1"/>
  <c r="R47" i="31"/>
  <c r="N47" i="31"/>
  <c r="N105" i="31" s="1"/>
  <c r="AL46" i="31"/>
  <c r="AH46" i="31"/>
  <c r="AD46" i="31"/>
  <c r="Z46" i="31"/>
  <c r="V46" i="31"/>
  <c r="R46" i="31"/>
  <c r="N46" i="31"/>
  <c r="AL45" i="31"/>
  <c r="AH45" i="31"/>
  <c r="AD45" i="31"/>
  <c r="Z45" i="31"/>
  <c r="V45" i="31"/>
  <c r="R45" i="31"/>
  <c r="N45" i="31"/>
  <c r="AL44" i="31"/>
  <c r="AL102" i="31" s="1"/>
  <c r="AH44" i="31"/>
  <c r="AH102" i="31" s="1"/>
  <c r="AD44" i="31"/>
  <c r="AD102" i="31" s="1"/>
  <c r="Z44" i="31"/>
  <c r="V44" i="31"/>
  <c r="R44" i="31"/>
  <c r="N44" i="31"/>
  <c r="AL43" i="31"/>
  <c r="AH43" i="31"/>
  <c r="AD43" i="31"/>
  <c r="AD101" i="31" s="1"/>
  <c r="Z43" i="31"/>
  <c r="V43" i="31"/>
  <c r="R43" i="31"/>
  <c r="N43" i="31"/>
  <c r="N101" i="31" s="1"/>
  <c r="AL42" i="31"/>
  <c r="AH42" i="31"/>
  <c r="AD42" i="31"/>
  <c r="Z42" i="31"/>
  <c r="V42" i="31"/>
  <c r="R42" i="31"/>
  <c r="N42" i="31"/>
  <c r="AL41" i="31"/>
  <c r="AH41" i="31"/>
  <c r="AD41" i="31"/>
  <c r="Z41" i="31"/>
  <c r="Z99" i="31" s="1"/>
  <c r="V41" i="31"/>
  <c r="R41" i="31"/>
  <c r="N41" i="31"/>
  <c r="AL40" i="31"/>
  <c r="AH40" i="31"/>
  <c r="AD40" i="31"/>
  <c r="Z40" i="31"/>
  <c r="Z98" i="31" s="1"/>
  <c r="V40" i="31"/>
  <c r="R40" i="31"/>
  <c r="N40" i="31"/>
  <c r="AL39" i="31"/>
  <c r="AH39" i="31"/>
  <c r="AD39" i="31"/>
  <c r="AD97" i="31" s="1"/>
  <c r="Z39" i="31"/>
  <c r="V39" i="31"/>
  <c r="V97" i="31" s="1"/>
  <c r="R39" i="31"/>
  <c r="N39" i="31"/>
  <c r="N97" i="31" s="1"/>
  <c r="AL38" i="31"/>
  <c r="AH38" i="31"/>
  <c r="AD38" i="31"/>
  <c r="Z38" i="31"/>
  <c r="Z96" i="31" s="1"/>
  <c r="V38" i="31"/>
  <c r="R38" i="31"/>
  <c r="N38" i="31"/>
  <c r="AL37" i="31"/>
  <c r="AL95" i="31" s="1"/>
  <c r="AH37" i="31"/>
  <c r="AD37" i="31"/>
  <c r="Z37" i="31"/>
  <c r="V37" i="31"/>
  <c r="R37" i="31"/>
  <c r="N37" i="31"/>
  <c r="AL36" i="31"/>
  <c r="AH36" i="31"/>
  <c r="AH94" i="31" s="1"/>
  <c r="AD36" i="31"/>
  <c r="Z36" i="31"/>
  <c r="Z94" i="31" s="1"/>
  <c r="V36" i="31"/>
  <c r="V94" i="31" s="1"/>
  <c r="R36" i="31"/>
  <c r="N36" i="31"/>
  <c r="AL35" i="31"/>
  <c r="AH35" i="31"/>
  <c r="AH93" i="31" s="1"/>
  <c r="AD35" i="31"/>
  <c r="Z35" i="31"/>
  <c r="V35" i="31"/>
  <c r="R35" i="31"/>
  <c r="R93" i="31" s="1"/>
  <c r="N35" i="31"/>
  <c r="AL34" i="31"/>
  <c r="AL92" i="31" s="1"/>
  <c r="AH34" i="31"/>
  <c r="AD34" i="31"/>
  <c r="Z34" i="31"/>
  <c r="V34" i="31"/>
  <c r="R34" i="31"/>
  <c r="N34" i="31"/>
  <c r="AL33" i="31"/>
  <c r="AH33" i="31"/>
  <c r="AH62" i="31" s="1"/>
  <c r="AD33" i="31"/>
  <c r="Z33" i="31"/>
  <c r="V33" i="31"/>
  <c r="V62" i="31" s="1"/>
  <c r="R33" i="31"/>
  <c r="R62" i="31" s="1"/>
  <c r="N33" i="31"/>
  <c r="AL32" i="31"/>
  <c r="AH32" i="31"/>
  <c r="AD32" i="31"/>
  <c r="Z32" i="31"/>
  <c r="V32" i="31"/>
  <c r="R32" i="31"/>
  <c r="N32" i="31"/>
  <c r="AL31" i="31"/>
  <c r="AH31" i="31"/>
  <c r="AD31" i="31"/>
  <c r="Z31" i="31"/>
  <c r="V31" i="31"/>
  <c r="R31" i="31"/>
  <c r="N31" i="31"/>
  <c r="U54" i="31"/>
  <c r="Q54" i="31"/>
  <c r="M54" i="31"/>
  <c r="AK53" i="31"/>
  <c r="AG53" i="31"/>
  <c r="AC53" i="31"/>
  <c r="Y53" i="31"/>
  <c r="U53" i="31"/>
  <c r="Q53" i="31"/>
  <c r="M53" i="31"/>
  <c r="AK52" i="31"/>
  <c r="AG52" i="31"/>
  <c r="AC52" i="31"/>
  <c r="Y52" i="31"/>
  <c r="U52" i="31"/>
  <c r="U110" i="31" s="1"/>
  <c r="Q52" i="31"/>
  <c r="Q110" i="31" s="1"/>
  <c r="M52" i="31"/>
  <c r="M110" i="31" s="1"/>
  <c r="AK51" i="31"/>
  <c r="AG51" i="31"/>
  <c r="AC51" i="31"/>
  <c r="AC109" i="31" s="1"/>
  <c r="Y51" i="31"/>
  <c r="U51" i="31"/>
  <c r="Q51" i="31"/>
  <c r="Q109" i="31" s="1"/>
  <c r="M51" i="31"/>
  <c r="AK50" i="31"/>
  <c r="AG50" i="31"/>
  <c r="AG108" i="31" s="1"/>
  <c r="AC50" i="31"/>
  <c r="Y50" i="31"/>
  <c r="Y108" i="31" s="1"/>
  <c r="U50" i="31"/>
  <c r="Q50" i="31"/>
  <c r="Q108" i="31" s="1"/>
  <c r="M50" i="31"/>
  <c r="AK49" i="31"/>
  <c r="AG49" i="31"/>
  <c r="AC49" i="31"/>
  <c r="Y49" i="31"/>
  <c r="U49" i="31"/>
  <c r="U107" i="31" s="1"/>
  <c r="Q49" i="31"/>
  <c r="M49" i="31"/>
  <c r="AK48" i="31"/>
  <c r="AK106" i="31" s="1"/>
  <c r="AG48" i="31"/>
  <c r="AG106" i="31" s="1"/>
  <c r="AC48" i="31"/>
  <c r="AC106" i="31" s="1"/>
  <c r="Y48" i="31"/>
  <c r="U48" i="31"/>
  <c r="Q48" i="31"/>
  <c r="Q106" i="31" s="1"/>
  <c r="M48" i="31"/>
  <c r="AK47" i="31"/>
  <c r="AG47" i="31"/>
  <c r="AC47" i="31"/>
  <c r="Y47" i="31"/>
  <c r="U47" i="31"/>
  <c r="U105" i="31" s="1"/>
  <c r="Q47" i="31"/>
  <c r="M47" i="31"/>
  <c r="AK46" i="31"/>
  <c r="AG46" i="31"/>
  <c r="AC46" i="31"/>
  <c r="Y46" i="31"/>
  <c r="U46" i="31"/>
  <c r="Q46" i="31"/>
  <c r="M46" i="31"/>
  <c r="AK45" i="31"/>
  <c r="AK103" i="31" s="1"/>
  <c r="AG45" i="31"/>
  <c r="AC45" i="31"/>
  <c r="Y45" i="31"/>
  <c r="U45" i="31"/>
  <c r="Q45" i="31"/>
  <c r="M45" i="31"/>
  <c r="M103" i="31" s="1"/>
  <c r="AK44" i="31"/>
  <c r="AK102" i="31" s="1"/>
  <c r="AG44" i="31"/>
  <c r="AG102" i="31" s="1"/>
  <c r="AC44" i="31"/>
  <c r="Y44" i="31"/>
  <c r="U44" i="31"/>
  <c r="U102" i="31" s="1"/>
  <c r="Q44" i="31"/>
  <c r="M44" i="31"/>
  <c r="AK43" i="31"/>
  <c r="AG43" i="31"/>
  <c r="AC43" i="31"/>
  <c r="Y43" i="31"/>
  <c r="U43" i="31"/>
  <c r="Q43" i="31"/>
  <c r="M43" i="31"/>
  <c r="AK42" i="31"/>
  <c r="AG42" i="31"/>
  <c r="AC42" i="31"/>
  <c r="Y42" i="31"/>
  <c r="U42" i="31"/>
  <c r="Q42" i="31"/>
  <c r="M42" i="31"/>
  <c r="M100" i="31" s="1"/>
  <c r="AK41" i="31"/>
  <c r="AG41" i="31"/>
  <c r="AC41" i="31"/>
  <c r="Y41" i="31"/>
  <c r="U41" i="31"/>
  <c r="Q41" i="31"/>
  <c r="M41" i="31"/>
  <c r="AK40" i="31"/>
  <c r="AK98" i="31" s="1"/>
  <c r="AG40" i="31"/>
  <c r="AC40" i="31"/>
  <c r="Y40" i="31"/>
  <c r="U40" i="31"/>
  <c r="Q40" i="31"/>
  <c r="M40" i="31"/>
  <c r="AK39" i="31"/>
  <c r="AK97" i="31" s="1"/>
  <c r="AG39" i="31"/>
  <c r="AC39" i="31"/>
  <c r="Y39" i="31"/>
  <c r="U39" i="31"/>
  <c r="Q39" i="31"/>
  <c r="M39" i="31"/>
  <c r="M97" i="31" s="1"/>
  <c r="AK38" i="31"/>
  <c r="AG38" i="31"/>
  <c r="AC38" i="31"/>
  <c r="AC96" i="31" s="1"/>
  <c r="Y38" i="31"/>
  <c r="Y96" i="31" s="1"/>
  <c r="U38" i="31"/>
  <c r="Q38" i="31"/>
  <c r="M38" i="31"/>
  <c r="M96" i="31" s="1"/>
  <c r="AK37" i="31"/>
  <c r="AK95" i="31" s="1"/>
  <c r="AG37" i="31"/>
  <c r="AC37" i="31"/>
  <c r="Y37" i="31"/>
  <c r="U37" i="31"/>
  <c r="Q37" i="31"/>
  <c r="M37" i="31"/>
  <c r="AK36" i="31"/>
  <c r="AG36" i="31"/>
  <c r="AG94" i="31" s="1"/>
  <c r="AC36" i="31"/>
  <c r="Y36" i="31"/>
  <c r="U36" i="31"/>
  <c r="U94" i="31" s="1"/>
  <c r="Q36" i="31"/>
  <c r="M36" i="31"/>
  <c r="AK35" i="31"/>
  <c r="AG35" i="31"/>
  <c r="AC35" i="31"/>
  <c r="Y35" i="31"/>
  <c r="U35" i="31"/>
  <c r="Q35" i="31"/>
  <c r="M35" i="31"/>
  <c r="AK34" i="31"/>
  <c r="AK92" i="31" s="1"/>
  <c r="AG34" i="31"/>
  <c r="AC34" i="31"/>
  <c r="AC92" i="31" s="1"/>
  <c r="Y34" i="31"/>
  <c r="U34" i="31"/>
  <c r="U92" i="31" s="1"/>
  <c r="Q34" i="31"/>
  <c r="M34" i="31"/>
  <c r="M92" i="31" s="1"/>
  <c r="AK33" i="31"/>
  <c r="AK62" i="31" s="1"/>
  <c r="AG33" i="31"/>
  <c r="AG62" i="31" s="1"/>
  <c r="AH91" i="31" s="1"/>
  <c r="AC33" i="31"/>
  <c r="Y33" i="31"/>
  <c r="U33" i="31"/>
  <c r="U62" i="31" s="1"/>
  <c r="V91" i="31" s="1"/>
  <c r="Q33" i="31"/>
  <c r="M33" i="31"/>
  <c r="AK32" i="31"/>
  <c r="AG32" i="31"/>
  <c r="AG90" i="31" s="1"/>
  <c r="AC32" i="31"/>
  <c r="Y32" i="31"/>
  <c r="Y90" i="31" s="1"/>
  <c r="U32" i="31"/>
  <c r="Q32" i="31"/>
  <c r="M32" i="31"/>
  <c r="AK31" i="31"/>
  <c r="AG31" i="31"/>
  <c r="AC31" i="31"/>
  <c r="Y31" i="31"/>
  <c r="U31" i="31"/>
  <c r="Q31" i="31"/>
  <c r="M31" i="31"/>
  <c r="B31" i="31"/>
  <c r="T17" i="47" l="1"/>
  <c r="Q46" i="11"/>
  <c r="U15" i="47"/>
  <c r="R37" i="11"/>
  <c r="T18" i="47"/>
  <c r="Q47" i="11"/>
  <c r="T14" i="47"/>
  <c r="Q36" i="11"/>
  <c r="T13" i="47"/>
  <c r="Q31" i="11"/>
  <c r="T16" i="47"/>
  <c r="Q45" i="11"/>
  <c r="R228" i="48"/>
  <c r="R226" i="48" s="1"/>
  <c r="R227" i="48" s="1"/>
  <c r="R229" i="48" s="1"/>
  <c r="S225" i="48" s="1"/>
  <c r="S159" i="48"/>
  <c r="S157" i="48" s="1"/>
  <c r="S158" i="48" s="1"/>
  <c r="S160" i="48" s="1"/>
  <c r="T156" i="48" s="1"/>
  <c r="Q90" i="48"/>
  <c r="Q88" i="48" s="1"/>
  <c r="Q89" i="48" s="1"/>
  <c r="Q91" i="48" s="1"/>
  <c r="R87" i="48" s="1"/>
  <c r="T111" i="48"/>
  <c r="T112" i="48" s="1"/>
  <c r="T114" i="48" s="1"/>
  <c r="U110" i="48" s="1"/>
  <c r="U113" i="48" s="1"/>
  <c r="T180" i="48"/>
  <c r="T181" i="48" s="1"/>
  <c r="T183" i="48" s="1"/>
  <c r="U179" i="48" s="1"/>
  <c r="U182" i="48" s="1"/>
  <c r="U131" i="48"/>
  <c r="W154" i="48"/>
  <c r="S203" i="48"/>
  <c r="S204" i="48" s="1"/>
  <c r="S206" i="48" s="1"/>
  <c r="T202" i="48" s="1"/>
  <c r="T205" i="48" s="1"/>
  <c r="S134" i="48"/>
  <c r="S135" i="48" s="1"/>
  <c r="S137" i="48" s="1"/>
  <c r="T133" i="48" s="1"/>
  <c r="T136" i="48" s="1"/>
  <c r="V62" i="48"/>
  <c r="J43" i="48"/>
  <c r="V177" i="48"/>
  <c r="U200" i="48"/>
  <c r="U39" i="48"/>
  <c r="W223" i="48"/>
  <c r="V108" i="48"/>
  <c r="S65" i="48"/>
  <c r="S66" i="48" s="1"/>
  <c r="S68" i="48" s="1"/>
  <c r="T64" i="48" s="1"/>
  <c r="T67" i="48" s="1"/>
  <c r="V85" i="48"/>
  <c r="G266" i="35"/>
  <c r="G264" i="35" s="1"/>
  <c r="G265" i="35" s="1"/>
  <c r="G267" i="35" s="1"/>
  <c r="G376" i="35"/>
  <c r="G374" i="35"/>
  <c r="G236" i="35"/>
  <c r="G363" i="35" s="1"/>
  <c r="F241" i="35"/>
  <c r="G352" i="35"/>
  <c r="G212" i="35"/>
  <c r="G210" i="35" s="1"/>
  <c r="G211" i="35" s="1"/>
  <c r="G213" i="35" s="1"/>
  <c r="G354" i="35"/>
  <c r="G353" i="35"/>
  <c r="F359" i="35"/>
  <c r="F215" i="35"/>
  <c r="F355" i="35"/>
  <c r="F356" i="35" s="1"/>
  <c r="G158" i="35"/>
  <c r="G156" i="35" s="1"/>
  <c r="G157" i="35" s="1"/>
  <c r="G159" i="35" s="1"/>
  <c r="G330" i="35"/>
  <c r="G331" i="35"/>
  <c r="G332" i="35" s="1"/>
  <c r="F333" i="35"/>
  <c r="F334" i="35" s="1"/>
  <c r="F161" i="35"/>
  <c r="F337" i="35"/>
  <c r="F133" i="35"/>
  <c r="G128" i="35"/>
  <c r="E392" i="35"/>
  <c r="G101" i="35"/>
  <c r="F106" i="35"/>
  <c r="F387" i="35"/>
  <c r="G131" i="35"/>
  <c r="G129" i="35" s="1"/>
  <c r="G130" i="35" s="1"/>
  <c r="G132" i="35" s="1"/>
  <c r="G133" i="35" s="1"/>
  <c r="G79" i="35"/>
  <c r="H74" i="35"/>
  <c r="G268" i="35"/>
  <c r="H263" i="35"/>
  <c r="G187" i="35"/>
  <c r="H182" i="35"/>
  <c r="G25" i="35"/>
  <c r="H20" i="35"/>
  <c r="K44" i="35"/>
  <c r="G365" i="35"/>
  <c r="G364" i="35"/>
  <c r="G239" i="35"/>
  <c r="G237" i="35" s="1"/>
  <c r="G238" i="35" s="1"/>
  <c r="G240" i="35" s="1"/>
  <c r="F385" i="35"/>
  <c r="L71" i="35"/>
  <c r="K179" i="35"/>
  <c r="F378" i="35"/>
  <c r="F366" i="35"/>
  <c r="F367" i="35" s="1"/>
  <c r="F370" i="35"/>
  <c r="F242" i="35"/>
  <c r="L206" i="35"/>
  <c r="F52" i="35"/>
  <c r="G47" i="35"/>
  <c r="M17" i="35"/>
  <c r="K125" i="35"/>
  <c r="L260" i="35"/>
  <c r="K98" i="35"/>
  <c r="L152" i="35"/>
  <c r="E388" i="35"/>
  <c r="E389" i="35" s="1"/>
  <c r="E290" i="35"/>
  <c r="K233" i="35"/>
  <c r="F18" i="34"/>
  <c r="E239" i="34"/>
  <c r="K67" i="34"/>
  <c r="K65" i="34" s="1"/>
  <c r="K66" i="34" s="1"/>
  <c r="K68" i="34" s="1"/>
  <c r="L64" i="34" s="1"/>
  <c r="J182" i="34"/>
  <c r="J180" i="34" s="1"/>
  <c r="J181" i="34" s="1"/>
  <c r="J183" i="34" s="1"/>
  <c r="K179" i="34" s="1"/>
  <c r="J159" i="34"/>
  <c r="J157" i="34" s="1"/>
  <c r="J158" i="34" s="1"/>
  <c r="J160" i="34" s="1"/>
  <c r="K156" i="34" s="1"/>
  <c r="J228" i="34"/>
  <c r="J226" i="34" s="1"/>
  <c r="J227" i="34" s="1"/>
  <c r="J229" i="34" s="1"/>
  <c r="K225" i="34" s="1"/>
  <c r="I205" i="34"/>
  <c r="I203" i="34" s="1"/>
  <c r="I204" i="34" s="1"/>
  <c r="I206" i="34" s="1"/>
  <c r="J202" i="34" s="1"/>
  <c r="I113" i="34"/>
  <c r="I111" i="34" s="1"/>
  <c r="I112" i="34" s="1"/>
  <c r="I114" i="34" s="1"/>
  <c r="J110" i="34" s="1"/>
  <c r="J136" i="34"/>
  <c r="J134" i="34" s="1"/>
  <c r="J135" i="34" s="1"/>
  <c r="J137" i="34" s="1"/>
  <c r="K133" i="34" s="1"/>
  <c r="I90" i="34"/>
  <c r="I88" i="34" s="1"/>
  <c r="I89" i="34" s="1"/>
  <c r="I91" i="34" s="1"/>
  <c r="J87" i="34" s="1"/>
  <c r="L154" i="34"/>
  <c r="E237" i="34"/>
  <c r="M131" i="34"/>
  <c r="L177" i="34"/>
  <c r="K200" i="34"/>
  <c r="H44" i="34"/>
  <c r="H42" i="34" s="1"/>
  <c r="K16" i="34"/>
  <c r="K85" i="34"/>
  <c r="N62" i="34"/>
  <c r="M223" i="34"/>
  <c r="K39" i="34"/>
  <c r="K108" i="34"/>
  <c r="U95" i="31"/>
  <c r="Q98" i="31"/>
  <c r="U111" i="31"/>
  <c r="AK111" i="31"/>
  <c r="R94" i="31"/>
  <c r="V95" i="31"/>
  <c r="AH98" i="31"/>
  <c r="R102" i="31"/>
  <c r="Z104" i="31"/>
  <c r="V111" i="31"/>
  <c r="AL111" i="31"/>
  <c r="O94" i="31"/>
  <c r="AE94" i="31"/>
  <c r="S95" i="31"/>
  <c r="AI95" i="31"/>
  <c r="AA97" i="31"/>
  <c r="AA101" i="31"/>
  <c r="O102" i="31"/>
  <c r="S103" i="31"/>
  <c r="AM108" i="31"/>
  <c r="S111" i="31"/>
  <c r="AM112" i="31"/>
  <c r="J95" i="31"/>
  <c r="H94" i="31"/>
  <c r="T101" i="31"/>
  <c r="AJ101" i="31"/>
  <c r="L103" i="31"/>
  <c r="P108" i="31"/>
  <c r="T109" i="31"/>
  <c r="K103" i="31"/>
  <c r="H108" i="31"/>
  <c r="D90" i="31"/>
  <c r="D107" i="31"/>
  <c r="T98" i="31"/>
  <c r="Z105" i="31"/>
  <c r="AL108" i="31"/>
  <c r="X95" i="31"/>
  <c r="L96" i="31"/>
  <c r="AG93" i="31"/>
  <c r="AK94" i="31"/>
  <c r="Y111" i="31"/>
  <c r="V90" i="31"/>
  <c r="AL94" i="31"/>
  <c r="N96" i="31"/>
  <c r="V98" i="31"/>
  <c r="AL98" i="31"/>
  <c r="N100" i="31"/>
  <c r="R101" i="31"/>
  <c r="AD104" i="31"/>
  <c r="V106" i="31"/>
  <c r="AL110" i="31"/>
  <c r="S94" i="31"/>
  <c r="AI94" i="31"/>
  <c r="AA96" i="31"/>
  <c r="W99" i="31"/>
  <c r="S102" i="31"/>
  <c r="O105" i="31"/>
  <c r="W111" i="31"/>
  <c r="AA112" i="31"/>
  <c r="J107" i="31"/>
  <c r="K110" i="31"/>
  <c r="H110" i="31"/>
  <c r="L90" i="31"/>
  <c r="AB94" i="31"/>
  <c r="L102" i="31"/>
  <c r="T108" i="31"/>
  <c r="G95" i="31"/>
  <c r="I100" i="31"/>
  <c r="D92" i="31"/>
  <c r="I107" i="31"/>
  <c r="AG92" i="31"/>
  <c r="U93" i="31"/>
  <c r="AC95" i="31"/>
  <c r="AG96" i="31"/>
  <c r="AC99" i="31"/>
  <c r="AG100" i="31"/>
  <c r="AK101" i="31"/>
  <c r="AK105" i="31"/>
  <c r="AC107" i="31"/>
  <c r="Y110" i="31"/>
  <c r="Q112" i="31"/>
  <c r="Z90" i="31"/>
  <c r="R92" i="31"/>
  <c r="AH92" i="31"/>
  <c r="R96" i="31"/>
  <c r="AD99" i="31"/>
  <c r="Z102" i="31"/>
  <c r="AD103" i="31"/>
  <c r="R104" i="31"/>
  <c r="V109" i="31"/>
  <c r="W90" i="31"/>
  <c r="S93" i="31"/>
  <c r="O96" i="31"/>
  <c r="W98" i="31"/>
  <c r="O100" i="31"/>
  <c r="S101" i="31"/>
  <c r="W102" i="31"/>
  <c r="AA103" i="31"/>
  <c r="AE104" i="31"/>
  <c r="O108" i="31"/>
  <c r="S109" i="31"/>
  <c r="E90" i="31"/>
  <c r="H101" i="31"/>
  <c r="G108" i="31"/>
  <c r="K112" i="31"/>
  <c r="D105" i="31"/>
  <c r="I96" i="31"/>
  <c r="AL112" i="31"/>
  <c r="J100" i="31"/>
  <c r="AB93" i="31"/>
  <c r="X96" i="31"/>
  <c r="P98" i="31"/>
  <c r="T103" i="31"/>
  <c r="P106" i="31"/>
  <c r="AF106" i="31"/>
  <c r="AJ107" i="31"/>
  <c r="X108" i="31"/>
  <c r="P110" i="31"/>
  <c r="AF110" i="31"/>
  <c r="AJ111" i="31"/>
  <c r="K95" i="31"/>
  <c r="H100" i="31"/>
  <c r="E105" i="31"/>
  <c r="Y112" i="31"/>
  <c r="G110" i="31"/>
  <c r="G97" i="31"/>
  <c r="G101" i="31"/>
  <c r="AD98" i="31"/>
  <c r="H99" i="31"/>
  <c r="Y97" i="31"/>
  <c r="AC98" i="31"/>
  <c r="M102" i="31"/>
  <c r="AC102" i="31"/>
  <c r="Q103" i="31"/>
  <c r="U108" i="31"/>
  <c r="AK108" i="31"/>
  <c r="Z97" i="31"/>
  <c r="Z101" i="31"/>
  <c r="R103" i="31"/>
  <c r="AH103" i="31"/>
  <c r="AD106" i="31"/>
  <c r="N110" i="31"/>
  <c r="R111" i="31"/>
  <c r="AA90" i="31"/>
  <c r="AM93" i="31"/>
  <c r="S96" i="31"/>
  <c r="AE99" i="31"/>
  <c r="AM101" i="31"/>
  <c r="S104" i="31"/>
  <c r="O107" i="31"/>
  <c r="AM109" i="31"/>
  <c r="AI112" i="31"/>
  <c r="I90" i="31"/>
  <c r="H97" i="31"/>
  <c r="J99" i="31"/>
  <c r="AF93" i="31"/>
  <c r="T94" i="31"/>
  <c r="AJ94" i="31"/>
  <c r="AB96" i="31"/>
  <c r="P97" i="31"/>
  <c r="T106" i="31"/>
  <c r="F94" i="31"/>
  <c r="J98" i="31"/>
  <c r="F110" i="31"/>
  <c r="E96" i="31"/>
  <c r="F108" i="31"/>
  <c r="K101" i="31"/>
  <c r="J105" i="31"/>
  <c r="H111" i="31"/>
  <c r="E95" i="31"/>
  <c r="AF97" i="31"/>
  <c r="X99" i="31"/>
  <c r="F101" i="31"/>
  <c r="AI105" i="31"/>
  <c r="AH107" i="31"/>
  <c r="H107" i="31"/>
  <c r="O111" i="31"/>
  <c r="AB100" i="31"/>
  <c r="V104" i="31"/>
  <c r="AI108" i="31"/>
  <c r="E112" i="31"/>
  <c r="U98" i="31"/>
  <c r="Q101" i="31"/>
  <c r="U106" i="31"/>
  <c r="AG109" i="31"/>
  <c r="AK110" i="31"/>
  <c r="AD92" i="31"/>
  <c r="V102" i="31"/>
  <c r="Z111" i="31"/>
  <c r="W95" i="31"/>
  <c r="O97" i="31"/>
  <c r="AI102" i="31"/>
  <c r="AA104" i="31"/>
  <c r="E94" i="31"/>
  <c r="I98" i="31"/>
  <c r="G112" i="31"/>
  <c r="X101" i="31"/>
  <c r="AB102" i="31"/>
  <c r="T112" i="31"/>
  <c r="J90" i="31"/>
  <c r="H104" i="31"/>
  <c r="I111" i="31"/>
  <c r="I110" i="31"/>
  <c r="Q92" i="31"/>
  <c r="AK93" i="31"/>
  <c r="Q96" i="31"/>
  <c r="U97" i="31"/>
  <c r="M99" i="31"/>
  <c r="Q100" i="31"/>
  <c r="AC103" i="31"/>
  <c r="Y106" i="31"/>
  <c r="U109" i="31"/>
  <c r="V93" i="31"/>
  <c r="AL93" i="31"/>
  <c r="N99" i="31"/>
  <c r="AL101" i="31"/>
  <c r="AH108" i="31"/>
  <c r="AL109" i="31"/>
  <c r="AM90" i="31"/>
  <c r="AE92" i="31"/>
  <c r="AI93" i="31"/>
  <c r="AA95" i="31"/>
  <c r="AI97" i="31"/>
  <c r="AA99" i="31"/>
  <c r="AE100" i="31"/>
  <c r="O104" i="31"/>
  <c r="AI109" i="31"/>
  <c r="AA111" i="31"/>
  <c r="E106" i="31"/>
  <c r="AK112" i="31"/>
  <c r="J112" i="31"/>
  <c r="AB97" i="31"/>
  <c r="T99" i="31"/>
  <c r="X104" i="31"/>
  <c r="T107" i="31"/>
  <c r="AB109" i="31"/>
  <c r="G105" i="31"/>
  <c r="F105" i="31"/>
  <c r="AJ90" i="31"/>
  <c r="AL100" i="31"/>
  <c r="H90" i="31"/>
  <c r="T90" i="31"/>
  <c r="Y92" i="31"/>
  <c r="AC93" i="31"/>
  <c r="N56" i="31"/>
  <c r="M12" i="22" s="1"/>
  <c r="AD56" i="31"/>
  <c r="AC12" i="22" s="1"/>
  <c r="AH90" i="31"/>
  <c r="Z92" i="31"/>
  <c r="N93" i="31"/>
  <c r="AD93" i="31"/>
  <c r="AA56" i="31"/>
  <c r="Z12" i="22" s="1"/>
  <c r="W92" i="31"/>
  <c r="AM92" i="31"/>
  <c r="D56" i="31"/>
  <c r="C12" i="22" s="1"/>
  <c r="T56" i="31"/>
  <c r="S12" i="22" s="1"/>
  <c r="AJ56" i="31"/>
  <c r="AI12" i="22" s="1"/>
  <c r="X90" i="31"/>
  <c r="T93" i="31"/>
  <c r="P93" i="31"/>
  <c r="AD90" i="31"/>
  <c r="Q93" i="31"/>
  <c r="N92" i="31"/>
  <c r="S90" i="31"/>
  <c r="AI90" i="31"/>
  <c r="AA92" i="31"/>
  <c r="AE93" i="31"/>
  <c r="AB90" i="31"/>
  <c r="T92" i="31"/>
  <c r="AJ92" i="31"/>
  <c r="I92" i="31"/>
  <c r="N60" i="31"/>
  <c r="M56" i="31"/>
  <c r="L12" i="22" s="1"/>
  <c r="M101" i="31"/>
  <c r="AL103" i="31"/>
  <c r="AD109" i="31"/>
  <c r="R90" i="31"/>
  <c r="Z108" i="31"/>
  <c r="Q56" i="31"/>
  <c r="P12" i="22" s="1"/>
  <c r="X56" i="31"/>
  <c r="W12" i="22" s="1"/>
  <c r="P92" i="31"/>
  <c r="X94" i="31"/>
  <c r="X98" i="31"/>
  <c r="X102" i="31"/>
  <c r="AK56" i="31"/>
  <c r="AJ12" i="22" s="1"/>
  <c r="V56" i="31"/>
  <c r="U12" i="22" s="1"/>
  <c r="T60" i="31"/>
  <c r="T85" i="31" s="1"/>
  <c r="S56" i="31"/>
  <c r="R12" i="22" s="1"/>
  <c r="AJ60" i="31"/>
  <c r="AJ85" i="31" s="1"/>
  <c r="AI56" i="31"/>
  <c r="AH12" i="22" s="1"/>
  <c r="O92" i="31"/>
  <c r="AE96" i="31"/>
  <c r="AM98" i="31"/>
  <c r="O112" i="31"/>
  <c r="P90" i="31"/>
  <c r="AF94" i="31"/>
  <c r="L97" i="31"/>
  <c r="AJ99" i="31"/>
  <c r="X100" i="31"/>
  <c r="L101" i="31"/>
  <c r="E56" i="31"/>
  <c r="D12" i="22" s="1"/>
  <c r="K102" i="31"/>
  <c r="H106" i="31"/>
  <c r="G56" i="31"/>
  <c r="F12" i="22" s="1"/>
  <c r="H92" i="31"/>
  <c r="AF92" i="31"/>
  <c r="Q94" i="31"/>
  <c r="AG98" i="31"/>
  <c r="Q102" i="31"/>
  <c r="AG110" i="31"/>
  <c r="X110" i="31"/>
  <c r="F56" i="31"/>
  <c r="E12" i="22" s="1"/>
  <c r="J93" i="31"/>
  <c r="D99" i="31"/>
  <c r="AD60" i="31"/>
  <c r="AC56" i="31"/>
  <c r="AB12" i="22" s="1"/>
  <c r="M93" i="31"/>
  <c r="E97" i="31"/>
  <c r="AK99" i="31"/>
  <c r="V99" i="31"/>
  <c r="M109" i="31"/>
  <c r="Z100" i="31"/>
  <c r="AG56" i="31"/>
  <c r="AF12" i="22" s="1"/>
  <c r="R56" i="31"/>
  <c r="Q12" i="22" s="1"/>
  <c r="AH56" i="31"/>
  <c r="AG12" i="22" s="1"/>
  <c r="P60" i="31"/>
  <c r="O56" i="31"/>
  <c r="N12" i="22" s="1"/>
  <c r="AE60" i="31"/>
  <c r="AE85" i="31" s="1"/>
  <c r="AE56" i="31"/>
  <c r="AD12" i="22" s="1"/>
  <c r="H56" i="31"/>
  <c r="G12" i="22" s="1"/>
  <c r="R98" i="31"/>
  <c r="F106" i="31"/>
  <c r="U56" i="31"/>
  <c r="T12" i="22" s="1"/>
  <c r="AL56" i="31"/>
  <c r="AK12" i="22" s="1"/>
  <c r="AB91" i="31"/>
  <c r="S97" i="31"/>
  <c r="AI101" i="31"/>
  <c r="S105" i="31"/>
  <c r="AE108" i="31"/>
  <c r="AM110" i="31"/>
  <c r="F99" i="31"/>
  <c r="J103" i="31"/>
  <c r="M60" i="31"/>
  <c r="L56" i="31"/>
  <c r="K12" i="22" s="1"/>
  <c r="AB60" i="31"/>
  <c r="AB85" i="31" s="1"/>
  <c r="AB56" i="31"/>
  <c r="AA12" i="22" s="1"/>
  <c r="AF90" i="31"/>
  <c r="AK91" i="31"/>
  <c r="L93" i="31"/>
  <c r="P94" i="31"/>
  <c r="L92" i="31"/>
  <c r="AB92" i="31"/>
  <c r="Y56" i="31"/>
  <c r="X12" i="22" s="1"/>
  <c r="AC90" i="31"/>
  <c r="AK100" i="31"/>
  <c r="U104" i="31"/>
  <c r="AK104" i="31"/>
  <c r="U112" i="31"/>
  <c r="AA60" i="31"/>
  <c r="Z56" i="31"/>
  <c r="Y12" i="22" s="1"/>
  <c r="V92" i="31"/>
  <c r="AD94" i="31"/>
  <c r="AH95" i="31"/>
  <c r="N98" i="31"/>
  <c r="V100" i="31"/>
  <c r="AL104" i="31"/>
  <c r="N106" i="31"/>
  <c r="AD110" i="31"/>
  <c r="W56" i="31"/>
  <c r="V12" i="22" s="1"/>
  <c r="AM56" i="31"/>
  <c r="AL12" i="22" s="1"/>
  <c r="S92" i="31"/>
  <c r="W93" i="31"/>
  <c r="AA94" i="31"/>
  <c r="AA98" i="31"/>
  <c r="O99" i="31"/>
  <c r="AA102" i="31"/>
  <c r="S112" i="31"/>
  <c r="K92" i="31"/>
  <c r="E102" i="31"/>
  <c r="D109" i="31"/>
  <c r="K98" i="31"/>
  <c r="P56" i="31"/>
  <c r="O12" i="22" s="1"/>
  <c r="AF56" i="31"/>
  <c r="AE12" i="22" s="1"/>
  <c r="X103" i="31"/>
  <c r="AB112" i="31"/>
  <c r="I56" i="31"/>
  <c r="H12" i="22" s="1"/>
  <c r="L91" i="31"/>
  <c r="I105" i="31"/>
  <c r="K56" i="31"/>
  <c r="J12" i="22" s="1"/>
  <c r="J56" i="31"/>
  <c r="I12" i="22" s="1"/>
  <c r="AJ93" i="31"/>
  <c r="R95" i="31"/>
  <c r="AB95" i="31"/>
  <c r="L95" i="31"/>
  <c r="T97" i="31"/>
  <c r="AC97" i="31"/>
  <c r="AB99" i="31"/>
  <c r="I101" i="31"/>
  <c r="D103" i="31"/>
  <c r="AB103" i="31"/>
  <c r="U103" i="31"/>
  <c r="AJ105" i="31"/>
  <c r="AC105" i="31"/>
  <c r="AK107" i="31"/>
  <c r="AB111" i="31"/>
  <c r="AF96" i="31"/>
  <c r="P96" i="31"/>
  <c r="AF100" i="31"/>
  <c r="P100" i="31"/>
  <c r="D104" i="31"/>
  <c r="Y104" i="31"/>
  <c r="S108" i="31"/>
  <c r="R112" i="31"/>
  <c r="J92" i="31"/>
  <c r="E107" i="31"/>
  <c r="J101" i="31"/>
  <c r="V96" i="31"/>
  <c r="AF112" i="31"/>
  <c r="AE112" i="31"/>
  <c r="N90" i="31"/>
  <c r="Z93" i="31"/>
  <c r="AL96" i="31"/>
  <c r="R99" i="31"/>
  <c r="R107" i="31"/>
  <c r="V108" i="31"/>
  <c r="Z109" i="31"/>
  <c r="AH111" i="31"/>
  <c r="O95" i="31"/>
  <c r="AE95" i="31"/>
  <c r="AI96" i="31"/>
  <c r="W97" i="31"/>
  <c r="AM97" i="31"/>
  <c r="S100" i="31"/>
  <c r="AI100" i="31"/>
  <c r="W101" i="31"/>
  <c r="O103" i="31"/>
  <c r="AI104" i="31"/>
  <c r="W105" i="31"/>
  <c r="AE107" i="31"/>
  <c r="W109" i="31"/>
  <c r="AE111" i="31"/>
  <c r="F95" i="31"/>
  <c r="G104" i="31"/>
  <c r="D108" i="31"/>
  <c r="AH99" i="31"/>
  <c r="AE103" i="31"/>
  <c r="Q90" i="31"/>
  <c r="U99" i="31"/>
  <c r="Y100" i="31"/>
  <c r="AC101" i="31"/>
  <c r="M105" i="31"/>
  <c r="AL99" i="31"/>
  <c r="V103" i="31"/>
  <c r="N109" i="31"/>
  <c r="O90" i="31"/>
  <c r="AE90" i="31"/>
  <c r="AA93" i="31"/>
  <c r="W96" i="31"/>
  <c r="AM96" i="31"/>
  <c r="S99" i="31"/>
  <c r="AI99" i="31"/>
  <c r="P104" i="31"/>
  <c r="AF108" i="31"/>
  <c r="AJ109" i="31"/>
  <c r="F90" i="31"/>
  <c r="E99" i="31"/>
  <c r="E111" i="31"/>
  <c r="R60" i="31"/>
  <c r="R85" i="31" s="1"/>
  <c r="AH60" i="31"/>
  <c r="AH85" i="31" s="1"/>
  <c r="U90" i="31"/>
  <c r="AK90" i="31"/>
  <c r="Y62" i="31"/>
  <c r="Y91" i="31" s="1"/>
  <c r="Y95" i="31"/>
  <c r="Q97" i="31"/>
  <c r="AG97" i="31"/>
  <c r="Y99" i="31"/>
  <c r="AC100" i="31"/>
  <c r="AG101" i="31"/>
  <c r="Y103" i="31"/>
  <c r="M104" i="31"/>
  <c r="AC104" i="31"/>
  <c r="Q105" i="31"/>
  <c r="AG105" i="31"/>
  <c r="Y107" i="31"/>
  <c r="M108" i="31"/>
  <c r="AC108" i="31"/>
  <c r="M112" i="31"/>
  <c r="S60" i="31"/>
  <c r="AL90" i="31"/>
  <c r="Z62" i="31"/>
  <c r="AA91" i="31" s="1"/>
  <c r="Z95" i="31"/>
  <c r="AD96" i="31"/>
  <c r="R97" i="31"/>
  <c r="AH97" i="31"/>
  <c r="AD100" i="31"/>
  <c r="AH101" i="31"/>
  <c r="Z103" i="31"/>
  <c r="N104" i="31"/>
  <c r="R105" i="31"/>
  <c r="AH105" i="31"/>
  <c r="Z107" i="31"/>
  <c r="N108" i="31"/>
  <c r="AD108" i="31"/>
  <c r="W62" i="31"/>
  <c r="X91" i="31" s="1"/>
  <c r="AM62" i="31"/>
  <c r="O93" i="31"/>
  <c r="AE97" i="31"/>
  <c r="O101" i="31"/>
  <c r="AE101" i="31"/>
  <c r="W103" i="31"/>
  <c r="AM103" i="31"/>
  <c r="AE105" i="31"/>
  <c r="W107" i="31"/>
  <c r="AM107" i="31"/>
  <c r="AA108" i="31"/>
  <c r="O109" i="31"/>
  <c r="AE109" i="31"/>
  <c r="AM111" i="31"/>
  <c r="I60" i="31"/>
  <c r="J62" i="31"/>
  <c r="K91" i="31" s="1"/>
  <c r="F103" i="31"/>
  <c r="AC112" i="31"/>
  <c r="Y60" i="31"/>
  <c r="P62" i="31"/>
  <c r="P91" i="31" s="1"/>
  <c r="AF62" i="31"/>
  <c r="AG91" i="31" s="1"/>
  <c r="AF91" i="31"/>
  <c r="X93" i="31"/>
  <c r="P95" i="31"/>
  <c r="AF95" i="31"/>
  <c r="T96" i="31"/>
  <c r="AJ96" i="31"/>
  <c r="X97" i="31"/>
  <c r="P99" i="31"/>
  <c r="T100" i="31"/>
  <c r="AJ100" i="31"/>
  <c r="AF103" i="31"/>
  <c r="AJ104" i="31"/>
  <c r="X105" i="31"/>
  <c r="AJ108" i="31"/>
  <c r="X109" i="31"/>
  <c r="P111" i="31"/>
  <c r="AF111" i="31"/>
  <c r="E93" i="31"/>
  <c r="E109" i="31"/>
  <c r="E108" i="31"/>
  <c r="F104" i="31"/>
  <c r="I62" i="31"/>
  <c r="I91" i="31" s="1"/>
  <c r="I95" i="31"/>
  <c r="I103" i="31"/>
  <c r="F92" i="31"/>
  <c r="E92" i="31"/>
  <c r="G98" i="31"/>
  <c r="AA106" i="31"/>
  <c r="AH110" i="31"/>
  <c r="F93" i="31"/>
  <c r="F109" i="31"/>
  <c r="D111" i="31"/>
  <c r="Y94" i="31"/>
  <c r="U101" i="31"/>
  <c r="Y102" i="31"/>
  <c r="AG104" i="31"/>
  <c r="M107" i="31"/>
  <c r="AC111" i="31"/>
  <c r="W60" i="31"/>
  <c r="AM60" i="31"/>
  <c r="AM85" i="31" s="1"/>
  <c r="G60" i="31"/>
  <c r="G85" i="31" s="1"/>
  <c r="J109" i="31"/>
  <c r="M94" i="31"/>
  <c r="Q95" i="31"/>
  <c r="U96" i="31"/>
  <c r="AK96" i="31"/>
  <c r="AG99" i="31"/>
  <c r="Y101" i="31"/>
  <c r="AG103" i="31"/>
  <c r="M106" i="31"/>
  <c r="Q107" i="31"/>
  <c r="Y109" i="31"/>
  <c r="AG111" i="31"/>
  <c r="O60" i="31"/>
  <c r="O85" i="31" s="1"/>
  <c r="AI103" i="31"/>
  <c r="W104" i="31"/>
  <c r="AM104" i="31"/>
  <c r="AA105" i="31"/>
  <c r="S107" i="31"/>
  <c r="AI107" i="31"/>
  <c r="W108" i="31"/>
  <c r="AA109" i="31"/>
  <c r="AI111" i="31"/>
  <c r="W112" i="31"/>
  <c r="F62" i="31"/>
  <c r="H93" i="31"/>
  <c r="E98" i="31"/>
  <c r="G100" i="31"/>
  <c r="K104" i="31"/>
  <c r="H109" i="31"/>
  <c r="J111" i="31"/>
  <c r="D97" i="31"/>
  <c r="D60" i="31"/>
  <c r="E100" i="31"/>
  <c r="I108" i="31"/>
  <c r="D106" i="31"/>
  <c r="G90" i="31"/>
  <c r="G106" i="31"/>
  <c r="H102" i="31"/>
  <c r="F112" i="31"/>
  <c r="E62" i="31"/>
  <c r="E103" i="31"/>
  <c r="F97" i="31"/>
  <c r="D62" i="31"/>
  <c r="T91" i="31"/>
  <c r="AJ91" i="31"/>
  <c r="S91" i="31"/>
  <c r="AI91" i="31"/>
  <c r="U91" i="31"/>
  <c r="V60" i="31"/>
  <c r="V85" i="31" s="1"/>
  <c r="AK60" i="31"/>
  <c r="AK85" i="31" s="1"/>
  <c r="M62" i="31"/>
  <c r="M91" i="31" s="1"/>
  <c r="AC62" i="31"/>
  <c r="AC91" i="31" s="1"/>
  <c r="M95" i="31"/>
  <c r="Y98" i="31"/>
  <c r="Q104" i="31"/>
  <c r="AK109" i="31"/>
  <c r="M111" i="31"/>
  <c r="N62" i="31"/>
  <c r="O91" i="31" s="1"/>
  <c r="AD62" i="31"/>
  <c r="N95" i="31"/>
  <c r="AD95" i="31"/>
  <c r="AH96" i="31"/>
  <c r="AL97" i="31"/>
  <c r="R100" i="31"/>
  <c r="AH100" i="31"/>
  <c r="V101" i="31"/>
  <c r="N103" i="31"/>
  <c r="AH104" i="31"/>
  <c r="Z106" i="31"/>
  <c r="N107" i="31"/>
  <c r="AD107" i="31"/>
  <c r="N111" i="31"/>
  <c r="AD111" i="31"/>
  <c r="I104" i="31"/>
  <c r="AB101" i="31"/>
  <c r="P102" i="31"/>
  <c r="AJ103" i="31"/>
  <c r="L105" i="31"/>
  <c r="AB105" i="31"/>
  <c r="L109" i="31"/>
  <c r="X112" i="31"/>
  <c r="F60" i="31"/>
  <c r="G62" i="31"/>
  <c r="I93" i="31"/>
  <c r="F98" i="31"/>
  <c r="J102" i="31"/>
  <c r="G107" i="31"/>
  <c r="I109" i="31"/>
  <c r="K94" i="31"/>
  <c r="AD112" i="31"/>
  <c r="H98" i="31"/>
  <c r="H60" i="31"/>
  <c r="H85" i="31" s="1"/>
  <c r="G93" i="31"/>
  <c r="G109" i="31"/>
  <c r="Z60" i="31"/>
  <c r="M90" i="31"/>
  <c r="Q62" i="31"/>
  <c r="R91" i="31" s="1"/>
  <c r="Y93" i="31"/>
  <c r="AC94" i="31"/>
  <c r="AG95" i="31"/>
  <c r="M98" i="31"/>
  <c r="Q99" i="31"/>
  <c r="U100" i="31"/>
  <c r="Y105" i="31"/>
  <c r="AG107" i="31"/>
  <c r="AC110" i="31"/>
  <c r="Q111" i="31"/>
  <c r="X60" i="31"/>
  <c r="I106" i="31"/>
  <c r="K108" i="31"/>
  <c r="F111" i="31"/>
  <c r="D93" i="31"/>
  <c r="K90" i="31"/>
  <c r="K106" i="31"/>
  <c r="N112" i="31"/>
  <c r="J104" i="31"/>
  <c r="D96" i="31"/>
  <c r="Q60" i="31"/>
  <c r="AG60" i="31"/>
  <c r="P101" i="31"/>
  <c r="AF101" i="31"/>
  <c r="T102" i="31"/>
  <c r="AJ102" i="31"/>
  <c r="L104" i="31"/>
  <c r="AB104" i="31"/>
  <c r="P105" i="31"/>
  <c r="AF105" i="31"/>
  <c r="AJ106" i="31"/>
  <c r="X107" i="31"/>
  <c r="L108" i="31"/>
  <c r="AB108" i="31"/>
  <c r="P109" i="31"/>
  <c r="AF109" i="31"/>
  <c r="T110" i="31"/>
  <c r="AJ110" i="31"/>
  <c r="X111" i="31"/>
  <c r="L112" i="31"/>
  <c r="J60" i="31"/>
  <c r="J85" i="31" s="1"/>
  <c r="H96" i="31"/>
  <c r="E101" i="31"/>
  <c r="G103" i="31"/>
  <c r="K107" i="31"/>
  <c r="H112" i="31"/>
  <c r="AG112" i="31"/>
  <c r="E104" i="31"/>
  <c r="I112" i="31"/>
  <c r="F100" i="31"/>
  <c r="L60" i="31"/>
  <c r="K93" i="31"/>
  <c r="K97" i="31"/>
  <c r="K109" i="31"/>
  <c r="K60" i="31"/>
  <c r="H95" i="31"/>
  <c r="AL62" i="31"/>
  <c r="AM91" i="31" s="1"/>
  <c r="AE91" i="31"/>
  <c r="E60" i="31"/>
  <c r="AL60" i="31"/>
  <c r="AL85" i="31" s="1"/>
  <c r="U60" i="31"/>
  <c r="AF60" i="31"/>
  <c r="AC60" i="31"/>
  <c r="AC85" i="31" s="1"/>
  <c r="AI60" i="31"/>
  <c r="M92" i="29"/>
  <c r="N92" i="29"/>
  <c r="O92" i="29"/>
  <c r="P92" i="29"/>
  <c r="Q92" i="29"/>
  <c r="R92" i="29"/>
  <c r="S92" i="29"/>
  <c r="T92" i="29"/>
  <c r="U92" i="29"/>
  <c r="V92" i="29"/>
  <c r="W92" i="29"/>
  <c r="X92" i="29"/>
  <c r="Y92" i="29"/>
  <c r="Z92" i="29"/>
  <c r="AA92" i="29"/>
  <c r="AB92" i="29"/>
  <c r="AC92" i="29"/>
  <c r="AD92" i="29"/>
  <c r="AE92" i="29"/>
  <c r="AF92" i="29"/>
  <c r="AG92" i="29"/>
  <c r="AH92" i="29"/>
  <c r="AI92" i="29"/>
  <c r="AJ92" i="29"/>
  <c r="AK92" i="29"/>
  <c r="AL92" i="29"/>
  <c r="M147" i="29"/>
  <c r="N147" i="29"/>
  <c r="O147" i="29"/>
  <c r="P147" i="29"/>
  <c r="Q147" i="29"/>
  <c r="R147" i="29"/>
  <c r="S147" i="29"/>
  <c r="T147" i="29"/>
  <c r="U147" i="29"/>
  <c r="V147" i="29"/>
  <c r="W147" i="29"/>
  <c r="X147" i="29"/>
  <c r="Y147" i="29"/>
  <c r="Z147" i="29"/>
  <c r="AA147" i="29"/>
  <c r="AB147" i="29"/>
  <c r="AC147" i="29"/>
  <c r="AD147" i="29"/>
  <c r="AE147" i="29"/>
  <c r="AF147" i="29"/>
  <c r="AG147" i="29"/>
  <c r="AH147" i="29"/>
  <c r="AI147" i="29"/>
  <c r="AJ147" i="29"/>
  <c r="AK147" i="29"/>
  <c r="AL147" i="29"/>
  <c r="D168" i="29"/>
  <c r="E168" i="29"/>
  <c r="F168" i="29"/>
  <c r="G168" i="29"/>
  <c r="H168" i="29"/>
  <c r="I168" i="29"/>
  <c r="J168" i="29"/>
  <c r="K168" i="29"/>
  <c r="L168" i="29"/>
  <c r="M168" i="29"/>
  <c r="N168" i="29"/>
  <c r="O168" i="29"/>
  <c r="P168" i="29"/>
  <c r="Q168" i="29"/>
  <c r="R168" i="29"/>
  <c r="S168" i="29"/>
  <c r="T168" i="29"/>
  <c r="U168" i="29"/>
  <c r="V168" i="29"/>
  <c r="W168" i="29"/>
  <c r="X168" i="29"/>
  <c r="Y168" i="29"/>
  <c r="Z168" i="29"/>
  <c r="AA168" i="29"/>
  <c r="AB168" i="29"/>
  <c r="AC168" i="29"/>
  <c r="AD168" i="29"/>
  <c r="AE168" i="29"/>
  <c r="AF168" i="29"/>
  <c r="AG168" i="29"/>
  <c r="AH168" i="29"/>
  <c r="AI168" i="29"/>
  <c r="AJ168" i="29"/>
  <c r="AK168" i="29"/>
  <c r="AL168" i="29"/>
  <c r="C168" i="29"/>
  <c r="D163" i="29"/>
  <c r="E163" i="29"/>
  <c r="F163" i="29"/>
  <c r="G163" i="29"/>
  <c r="H163" i="29"/>
  <c r="I163" i="29"/>
  <c r="J163" i="29"/>
  <c r="K163" i="29"/>
  <c r="L163" i="29"/>
  <c r="M163" i="29"/>
  <c r="N163" i="29"/>
  <c r="O163" i="29"/>
  <c r="P163" i="29"/>
  <c r="Q163" i="29"/>
  <c r="R163" i="29"/>
  <c r="S163" i="29"/>
  <c r="T163" i="29"/>
  <c r="U163" i="29"/>
  <c r="V163" i="29"/>
  <c r="W163" i="29"/>
  <c r="X163" i="29"/>
  <c r="Y163" i="29"/>
  <c r="Z163" i="29"/>
  <c r="AA163" i="29"/>
  <c r="AB163" i="29"/>
  <c r="AC163" i="29"/>
  <c r="AD163" i="29"/>
  <c r="AE163" i="29"/>
  <c r="AF163" i="29"/>
  <c r="AG163" i="29"/>
  <c r="AH163" i="29"/>
  <c r="AI163" i="29"/>
  <c r="AJ163" i="29"/>
  <c r="AK163" i="29"/>
  <c r="AL163" i="29"/>
  <c r="C163" i="29"/>
  <c r="D159" i="29"/>
  <c r="E159" i="29"/>
  <c r="F159" i="29"/>
  <c r="G159" i="29"/>
  <c r="H159" i="29"/>
  <c r="I159" i="29"/>
  <c r="J159" i="29"/>
  <c r="K159" i="29"/>
  <c r="L159" i="29"/>
  <c r="M159" i="29"/>
  <c r="N159" i="29"/>
  <c r="O159" i="29"/>
  <c r="P159" i="29"/>
  <c r="Q159" i="29"/>
  <c r="R159" i="29"/>
  <c r="S159" i="29"/>
  <c r="T159" i="29"/>
  <c r="U159" i="29"/>
  <c r="V159" i="29"/>
  <c r="W159" i="29"/>
  <c r="X159" i="29"/>
  <c r="Y159" i="29"/>
  <c r="Z159" i="29"/>
  <c r="AA159" i="29"/>
  <c r="AB159" i="29"/>
  <c r="AC159" i="29"/>
  <c r="AD159" i="29"/>
  <c r="AE159" i="29"/>
  <c r="AF159" i="29"/>
  <c r="AG159" i="29"/>
  <c r="AH159" i="29"/>
  <c r="AI159" i="29"/>
  <c r="AJ159" i="29"/>
  <c r="AK159" i="29"/>
  <c r="AL159" i="29"/>
  <c r="C159" i="29"/>
  <c r="D156" i="29"/>
  <c r="E156" i="29"/>
  <c r="F156" i="29"/>
  <c r="G156" i="29"/>
  <c r="H156" i="29"/>
  <c r="I156" i="29"/>
  <c r="J156" i="29"/>
  <c r="K156" i="29"/>
  <c r="L156" i="29"/>
  <c r="M156" i="29"/>
  <c r="N156" i="29"/>
  <c r="O156" i="29"/>
  <c r="P156" i="29"/>
  <c r="Q156" i="29"/>
  <c r="R156" i="29"/>
  <c r="S156" i="29"/>
  <c r="T156" i="29"/>
  <c r="U156" i="29"/>
  <c r="V156" i="29"/>
  <c r="W156" i="29"/>
  <c r="X156" i="29"/>
  <c r="Y156" i="29"/>
  <c r="Z156" i="29"/>
  <c r="AA156" i="29"/>
  <c r="AB156" i="29"/>
  <c r="AC156" i="29"/>
  <c r="AD156" i="29"/>
  <c r="AE156" i="29"/>
  <c r="AF156" i="29"/>
  <c r="AG156" i="29"/>
  <c r="AH156" i="29"/>
  <c r="AI156" i="29"/>
  <c r="AJ156" i="29"/>
  <c r="AK156" i="29"/>
  <c r="AL156" i="29"/>
  <c r="C156" i="29"/>
  <c r="D153" i="29"/>
  <c r="E153" i="29"/>
  <c r="F153" i="29"/>
  <c r="G153" i="29"/>
  <c r="H153" i="29"/>
  <c r="I153" i="29"/>
  <c r="J153" i="29"/>
  <c r="K153" i="29"/>
  <c r="L153" i="29"/>
  <c r="M153" i="29"/>
  <c r="N153" i="29"/>
  <c r="O153" i="29"/>
  <c r="P153" i="29"/>
  <c r="Q153" i="29"/>
  <c r="R153" i="29"/>
  <c r="S153" i="29"/>
  <c r="T153" i="29"/>
  <c r="U153" i="29"/>
  <c r="V153" i="29"/>
  <c r="W153" i="29"/>
  <c r="X153" i="29"/>
  <c r="Y153" i="29"/>
  <c r="Z153" i="29"/>
  <c r="AA153" i="29"/>
  <c r="AB153" i="29"/>
  <c r="AC153" i="29"/>
  <c r="AD153" i="29"/>
  <c r="AE153" i="29"/>
  <c r="AF153" i="29"/>
  <c r="AG153" i="29"/>
  <c r="AH153" i="29"/>
  <c r="AI153" i="29"/>
  <c r="AJ153" i="29"/>
  <c r="AK153" i="29"/>
  <c r="AL153" i="29"/>
  <c r="C153" i="29"/>
  <c r="D144" i="29"/>
  <c r="E144" i="29"/>
  <c r="F144" i="29"/>
  <c r="G144" i="29"/>
  <c r="H144" i="29"/>
  <c r="I144" i="29"/>
  <c r="J144" i="29"/>
  <c r="K144" i="29"/>
  <c r="L144" i="29"/>
  <c r="M144" i="29"/>
  <c r="N144" i="29"/>
  <c r="O144" i="29"/>
  <c r="P144" i="29"/>
  <c r="Q144" i="29"/>
  <c r="R144" i="29"/>
  <c r="S144" i="29"/>
  <c r="T144" i="29"/>
  <c r="U144" i="29"/>
  <c r="V144" i="29"/>
  <c r="W144" i="29"/>
  <c r="X144" i="29"/>
  <c r="Y144" i="29"/>
  <c r="Z144" i="29"/>
  <c r="AA144" i="29"/>
  <c r="AB144" i="29"/>
  <c r="AC144" i="29"/>
  <c r="AD144" i="29"/>
  <c r="AE144" i="29"/>
  <c r="AF144" i="29"/>
  <c r="AG144" i="29"/>
  <c r="AH144" i="29"/>
  <c r="AI144" i="29"/>
  <c r="AJ144" i="29"/>
  <c r="AK144" i="29"/>
  <c r="AL144" i="29"/>
  <c r="C144" i="29"/>
  <c r="D134" i="29"/>
  <c r="E134" i="29"/>
  <c r="F134" i="29"/>
  <c r="G134" i="29"/>
  <c r="H134" i="29"/>
  <c r="I134" i="29"/>
  <c r="J134" i="29"/>
  <c r="K134" i="29"/>
  <c r="L134" i="29"/>
  <c r="M134" i="29"/>
  <c r="N134" i="29"/>
  <c r="O134" i="29"/>
  <c r="P134" i="29"/>
  <c r="Q134" i="29"/>
  <c r="R134" i="29"/>
  <c r="S134" i="29"/>
  <c r="T134" i="29"/>
  <c r="U134" i="29"/>
  <c r="V134" i="29"/>
  <c r="W134" i="29"/>
  <c r="X134" i="29"/>
  <c r="Y134" i="29"/>
  <c r="Z134" i="29"/>
  <c r="AA134" i="29"/>
  <c r="AB134" i="29"/>
  <c r="AC134" i="29"/>
  <c r="AD134" i="29"/>
  <c r="AE134" i="29"/>
  <c r="AF134" i="29"/>
  <c r="AG134" i="29"/>
  <c r="AH134" i="29"/>
  <c r="AI134" i="29"/>
  <c r="AJ134" i="29"/>
  <c r="AK134" i="29"/>
  <c r="AL134" i="29"/>
  <c r="C134" i="29"/>
  <c r="P128" i="29"/>
  <c r="Q150" i="29" s="1"/>
  <c r="Q128" i="29"/>
  <c r="R128" i="29"/>
  <c r="S128" i="29"/>
  <c r="T128" i="29"/>
  <c r="U150" i="29" s="1"/>
  <c r="U128" i="29"/>
  <c r="V128" i="29"/>
  <c r="W128" i="29"/>
  <c r="X128" i="29"/>
  <c r="Y150" i="29" s="1"/>
  <c r="Y128" i="29"/>
  <c r="Z128" i="29"/>
  <c r="AA128" i="29"/>
  <c r="AB128" i="29"/>
  <c r="AC128" i="29"/>
  <c r="AD128" i="29"/>
  <c r="AE128" i="29"/>
  <c r="AF128" i="29"/>
  <c r="AG150" i="29" s="1"/>
  <c r="AG128" i="29"/>
  <c r="AH128" i="29"/>
  <c r="AI128" i="29"/>
  <c r="AI150" i="29" s="1"/>
  <c r="AJ128" i="29"/>
  <c r="AK150" i="29" s="1"/>
  <c r="AK128" i="29"/>
  <c r="AL128" i="29"/>
  <c r="D128" i="29"/>
  <c r="E128" i="29"/>
  <c r="F128" i="29"/>
  <c r="G128" i="29"/>
  <c r="H128" i="29"/>
  <c r="I128" i="29"/>
  <c r="J128" i="29"/>
  <c r="K128" i="29"/>
  <c r="K150" i="29" s="1"/>
  <c r="L128" i="29"/>
  <c r="M150" i="29" s="1"/>
  <c r="M128" i="29"/>
  <c r="N128" i="29"/>
  <c r="O128" i="29"/>
  <c r="C128" i="29"/>
  <c r="C150" i="29" s="1"/>
  <c r="D127" i="29"/>
  <c r="E127" i="29"/>
  <c r="F127" i="29"/>
  <c r="G127" i="29"/>
  <c r="H127" i="29"/>
  <c r="I127" i="29"/>
  <c r="J127" i="29"/>
  <c r="K127" i="29"/>
  <c r="L127" i="29"/>
  <c r="M127" i="29"/>
  <c r="N127" i="29"/>
  <c r="O127" i="29"/>
  <c r="P127" i="29"/>
  <c r="Q127" i="29"/>
  <c r="R127" i="29"/>
  <c r="S127" i="29"/>
  <c r="T127" i="29"/>
  <c r="U127" i="29"/>
  <c r="V127" i="29"/>
  <c r="W127" i="29"/>
  <c r="X127" i="29"/>
  <c r="Y127" i="29"/>
  <c r="Z127" i="29"/>
  <c r="AA127" i="29"/>
  <c r="AB127" i="29"/>
  <c r="AC127" i="29"/>
  <c r="AD127" i="29"/>
  <c r="AE127" i="29"/>
  <c r="AF127" i="29"/>
  <c r="AG127" i="29"/>
  <c r="AH127" i="29"/>
  <c r="AI127" i="29"/>
  <c r="AJ127" i="29"/>
  <c r="AK127" i="29"/>
  <c r="AL127" i="29"/>
  <c r="C127" i="29"/>
  <c r="D120" i="29"/>
  <c r="E120" i="29"/>
  <c r="F120" i="29"/>
  <c r="D121" i="29"/>
  <c r="E121" i="29"/>
  <c r="F121" i="29"/>
  <c r="C121" i="29"/>
  <c r="C120" i="29"/>
  <c r="D119" i="29"/>
  <c r="E119" i="29"/>
  <c r="F119" i="29"/>
  <c r="C119" i="29"/>
  <c r="B122" i="29"/>
  <c r="B123" i="29"/>
  <c r="B120" i="29"/>
  <c r="B115" i="29"/>
  <c r="B116" i="29"/>
  <c r="B117" i="29"/>
  <c r="B114" i="29"/>
  <c r="B113" i="29"/>
  <c r="AC150" i="29"/>
  <c r="W150" i="29"/>
  <c r="S150" i="29"/>
  <c r="I150" i="29"/>
  <c r="D108" i="29"/>
  <c r="E108" i="29"/>
  <c r="F108" i="29"/>
  <c r="G108" i="29"/>
  <c r="H108" i="29"/>
  <c r="I108" i="29"/>
  <c r="J108" i="29"/>
  <c r="K108" i="29"/>
  <c r="L108" i="29"/>
  <c r="M108" i="29"/>
  <c r="N108" i="29"/>
  <c r="O108" i="29"/>
  <c r="P108" i="29"/>
  <c r="Q108" i="29"/>
  <c r="R108" i="29"/>
  <c r="S108" i="29"/>
  <c r="T108" i="29"/>
  <c r="U108" i="29"/>
  <c r="V108" i="29"/>
  <c r="W108" i="29"/>
  <c r="X108" i="29"/>
  <c r="Y108" i="29"/>
  <c r="Z108" i="29"/>
  <c r="AA108" i="29"/>
  <c r="AB108" i="29"/>
  <c r="AC108" i="29"/>
  <c r="AD108" i="29"/>
  <c r="AE108" i="29"/>
  <c r="AF108" i="29"/>
  <c r="AG108" i="29"/>
  <c r="AH108" i="29"/>
  <c r="AI108" i="29"/>
  <c r="AJ108" i="29"/>
  <c r="AK108" i="29"/>
  <c r="AL108" i="29"/>
  <c r="C108" i="29"/>
  <c r="D104" i="29"/>
  <c r="E104" i="29"/>
  <c r="F104" i="29"/>
  <c r="G104" i="29"/>
  <c r="H104" i="29"/>
  <c r="I104" i="29"/>
  <c r="J104" i="29"/>
  <c r="K104" i="29"/>
  <c r="L104" i="29"/>
  <c r="M104" i="29"/>
  <c r="N104" i="29"/>
  <c r="O104" i="29"/>
  <c r="P104" i="29"/>
  <c r="Q104" i="29"/>
  <c r="R104" i="29"/>
  <c r="S104" i="29"/>
  <c r="T104" i="29"/>
  <c r="U104" i="29"/>
  <c r="V104" i="29"/>
  <c r="W104" i="29"/>
  <c r="X104" i="29"/>
  <c r="Y104" i="29"/>
  <c r="Z104" i="29"/>
  <c r="AA104" i="29"/>
  <c r="AB104" i="29"/>
  <c r="AC104" i="29"/>
  <c r="AD104" i="29"/>
  <c r="AE104" i="29"/>
  <c r="AF104" i="29"/>
  <c r="AG104" i="29"/>
  <c r="AH104" i="29"/>
  <c r="AI104" i="29"/>
  <c r="AJ104" i="29"/>
  <c r="AK104" i="29"/>
  <c r="AL104" i="29"/>
  <c r="C104" i="29"/>
  <c r="D101" i="29"/>
  <c r="E101" i="29"/>
  <c r="F101" i="29"/>
  <c r="G101" i="29"/>
  <c r="H101" i="29"/>
  <c r="I101" i="29"/>
  <c r="J101" i="29"/>
  <c r="K101" i="29"/>
  <c r="L101" i="29"/>
  <c r="M101" i="29"/>
  <c r="N101" i="29"/>
  <c r="O101" i="29"/>
  <c r="P101" i="29"/>
  <c r="Q101" i="29"/>
  <c r="R101" i="29"/>
  <c r="S101" i="29"/>
  <c r="T101" i="29"/>
  <c r="U101" i="29"/>
  <c r="V101" i="29"/>
  <c r="W101" i="29"/>
  <c r="X101" i="29"/>
  <c r="Y101" i="29"/>
  <c r="Z101" i="29"/>
  <c r="AA101" i="29"/>
  <c r="AB101" i="29"/>
  <c r="AC101" i="29"/>
  <c r="AD101" i="29"/>
  <c r="AE101" i="29"/>
  <c r="AF101" i="29"/>
  <c r="AG101" i="29"/>
  <c r="AH101" i="29"/>
  <c r="AI101" i="29"/>
  <c r="AJ101" i="29"/>
  <c r="AK101" i="29"/>
  <c r="AL101" i="29"/>
  <c r="C101" i="29"/>
  <c r="D98" i="29"/>
  <c r="E98" i="29"/>
  <c r="F98" i="29"/>
  <c r="G98" i="29"/>
  <c r="H98" i="29"/>
  <c r="I98" i="29"/>
  <c r="J98" i="29"/>
  <c r="K98" i="29"/>
  <c r="L98" i="29"/>
  <c r="M98" i="29"/>
  <c r="N98" i="29"/>
  <c r="O98" i="29"/>
  <c r="P98" i="29"/>
  <c r="Q98" i="29"/>
  <c r="R98" i="29"/>
  <c r="S98" i="29"/>
  <c r="T98" i="29"/>
  <c r="U98" i="29"/>
  <c r="V98" i="29"/>
  <c r="W98" i="29"/>
  <c r="X98" i="29"/>
  <c r="Y98" i="29"/>
  <c r="Z98" i="29"/>
  <c r="AA98" i="29"/>
  <c r="AB98" i="29"/>
  <c r="AC98" i="29"/>
  <c r="AD98" i="29"/>
  <c r="AE98" i="29"/>
  <c r="AF98" i="29"/>
  <c r="AG98" i="29"/>
  <c r="AH98" i="29"/>
  <c r="AI98" i="29"/>
  <c r="AJ98" i="29"/>
  <c r="AK98" i="29"/>
  <c r="AL98" i="29"/>
  <c r="C98" i="29"/>
  <c r="D89" i="29"/>
  <c r="E89" i="29"/>
  <c r="F89" i="29"/>
  <c r="G89" i="29"/>
  <c r="H89" i="29"/>
  <c r="I89" i="29"/>
  <c r="J89" i="29"/>
  <c r="K89" i="29"/>
  <c r="L89" i="29"/>
  <c r="M89" i="29"/>
  <c r="N89" i="29"/>
  <c r="O89" i="29"/>
  <c r="P89" i="29"/>
  <c r="Q89" i="29"/>
  <c r="R89" i="29"/>
  <c r="S89" i="29"/>
  <c r="T89" i="29"/>
  <c r="U89" i="29"/>
  <c r="V89" i="29"/>
  <c r="W89" i="29"/>
  <c r="X89" i="29"/>
  <c r="Y89" i="29"/>
  <c r="Z89" i="29"/>
  <c r="AA89" i="29"/>
  <c r="AB89" i="29"/>
  <c r="AC89" i="29"/>
  <c r="AD89" i="29"/>
  <c r="AE89" i="29"/>
  <c r="AF89" i="29"/>
  <c r="AG89" i="29"/>
  <c r="AH89" i="29"/>
  <c r="AI89" i="29"/>
  <c r="AJ89" i="29"/>
  <c r="AK89" i="29"/>
  <c r="AL89" i="29"/>
  <c r="C89" i="29"/>
  <c r="D79" i="29"/>
  <c r="E79" i="29"/>
  <c r="F79" i="29"/>
  <c r="G79" i="29"/>
  <c r="H79" i="29"/>
  <c r="I79" i="29"/>
  <c r="J79" i="29"/>
  <c r="K79" i="29"/>
  <c r="L79" i="29"/>
  <c r="M79" i="29"/>
  <c r="N79" i="29"/>
  <c r="O79" i="29"/>
  <c r="P79" i="29"/>
  <c r="Q79" i="29"/>
  <c r="R79" i="29"/>
  <c r="S79" i="29"/>
  <c r="T79" i="29"/>
  <c r="U79" i="29"/>
  <c r="V79" i="29"/>
  <c r="W79" i="29"/>
  <c r="X79" i="29"/>
  <c r="Y79" i="29"/>
  <c r="Z79" i="29"/>
  <c r="AA79" i="29"/>
  <c r="AB79" i="29"/>
  <c r="AC79" i="29"/>
  <c r="AD79" i="29"/>
  <c r="AE79" i="29"/>
  <c r="AF79" i="29"/>
  <c r="AG79" i="29"/>
  <c r="AH79" i="29"/>
  <c r="AI79" i="29"/>
  <c r="AJ79" i="29"/>
  <c r="AK79" i="29"/>
  <c r="AL79" i="29"/>
  <c r="C79" i="29"/>
  <c r="D73" i="29"/>
  <c r="E73" i="29"/>
  <c r="F73" i="29"/>
  <c r="G73" i="29"/>
  <c r="H95" i="29" s="1"/>
  <c r="H73" i="29"/>
  <c r="I73" i="29"/>
  <c r="J73" i="29"/>
  <c r="K73" i="29"/>
  <c r="L73" i="29"/>
  <c r="M73" i="29"/>
  <c r="N73" i="29"/>
  <c r="O73" i="29"/>
  <c r="P73" i="29"/>
  <c r="P95" i="29" s="1"/>
  <c r="Q73" i="29"/>
  <c r="Q95" i="29" s="1"/>
  <c r="R73" i="29"/>
  <c r="S73" i="29"/>
  <c r="T73" i="29"/>
  <c r="T95" i="29" s="1"/>
  <c r="U73" i="29"/>
  <c r="V73" i="29"/>
  <c r="W73" i="29"/>
  <c r="X73" i="29"/>
  <c r="Y73" i="29"/>
  <c r="Y95" i="29" s="1"/>
  <c r="Z73" i="29"/>
  <c r="AA73" i="29"/>
  <c r="AB73" i="29"/>
  <c r="AB95" i="29" s="1"/>
  <c r="AC73" i="29"/>
  <c r="AC95" i="29" s="1"/>
  <c r="AD73" i="29"/>
  <c r="AE73" i="29"/>
  <c r="AF73" i="29"/>
  <c r="AF95" i="29" s="1"/>
  <c r="AG73" i="29"/>
  <c r="AG95" i="29" s="1"/>
  <c r="AH73" i="29"/>
  <c r="AI73" i="29"/>
  <c r="AJ73" i="29"/>
  <c r="AJ95" i="29" s="1"/>
  <c r="AK73" i="29"/>
  <c r="AL73" i="29"/>
  <c r="C73" i="29"/>
  <c r="C95" i="29" s="1"/>
  <c r="D72" i="29"/>
  <c r="E72" i="29"/>
  <c r="F72" i="29"/>
  <c r="G72" i="29"/>
  <c r="H72" i="29"/>
  <c r="I72" i="29"/>
  <c r="J72" i="29"/>
  <c r="K72" i="29"/>
  <c r="L72" i="29"/>
  <c r="M72" i="29"/>
  <c r="N72" i="29"/>
  <c r="O72" i="29"/>
  <c r="P72" i="29"/>
  <c r="Q72" i="29"/>
  <c r="R72" i="29"/>
  <c r="S72" i="29"/>
  <c r="T72" i="29"/>
  <c r="U72" i="29"/>
  <c r="V72" i="29"/>
  <c r="W72" i="29"/>
  <c r="X72" i="29"/>
  <c r="Y72" i="29"/>
  <c r="Z72" i="29"/>
  <c r="AA72" i="29"/>
  <c r="AB72" i="29"/>
  <c r="AC72" i="29"/>
  <c r="AD72" i="29"/>
  <c r="AE72" i="29"/>
  <c r="AF72" i="29"/>
  <c r="AG72" i="29"/>
  <c r="AH72" i="29"/>
  <c r="AI72" i="29"/>
  <c r="AJ72" i="29"/>
  <c r="AK72" i="29"/>
  <c r="AL72" i="29"/>
  <c r="C72" i="29"/>
  <c r="D65" i="29"/>
  <c r="E65" i="29"/>
  <c r="F65" i="29"/>
  <c r="D66" i="29"/>
  <c r="E66" i="29"/>
  <c r="F66" i="29"/>
  <c r="C66" i="29"/>
  <c r="C65" i="29"/>
  <c r="D64" i="29"/>
  <c r="E64" i="29"/>
  <c r="F64" i="29"/>
  <c r="C64" i="29"/>
  <c r="B67" i="29"/>
  <c r="B68" i="29"/>
  <c r="B65" i="29"/>
  <c r="B13" i="29"/>
  <c r="B12" i="29"/>
  <c r="B10" i="29"/>
  <c r="B62" i="29"/>
  <c r="B61" i="29"/>
  <c r="B60" i="29"/>
  <c r="B59" i="29"/>
  <c r="B58" i="29"/>
  <c r="AK95" i="29"/>
  <c r="X95" i="29"/>
  <c r="U95" i="29"/>
  <c r="E95" i="29"/>
  <c r="U16" i="47" l="1"/>
  <c r="R45" i="11"/>
  <c r="V15" i="47"/>
  <c r="S37" i="11"/>
  <c r="U14" i="47"/>
  <c r="R36" i="11"/>
  <c r="U13" i="47"/>
  <c r="R31" i="11"/>
  <c r="U18" i="47"/>
  <c r="R47" i="11"/>
  <c r="U17" i="47"/>
  <c r="R46" i="11"/>
  <c r="S228" i="48"/>
  <c r="S226" i="48" s="1"/>
  <c r="S227" i="48" s="1"/>
  <c r="S229" i="48" s="1"/>
  <c r="T225" i="48" s="1"/>
  <c r="T159" i="48"/>
  <c r="T157" i="48" s="1"/>
  <c r="T158" i="48" s="1"/>
  <c r="T160" i="48" s="1"/>
  <c r="U156" i="48" s="1"/>
  <c r="R90" i="48"/>
  <c r="R88" i="48" s="1"/>
  <c r="R89" i="48" s="1"/>
  <c r="R91" i="48" s="1"/>
  <c r="S87" i="48" s="1"/>
  <c r="T134" i="48"/>
  <c r="T135" i="48" s="1"/>
  <c r="T137" i="48" s="1"/>
  <c r="U133" i="48" s="1"/>
  <c r="U136" i="48" s="1"/>
  <c r="U180" i="48"/>
  <c r="U181" i="48" s="1"/>
  <c r="U183" i="48" s="1"/>
  <c r="V179" i="48" s="1"/>
  <c r="V182" i="48" s="1"/>
  <c r="T203" i="48"/>
  <c r="T204" i="48" s="1"/>
  <c r="T206" i="48" s="1"/>
  <c r="U202" i="48" s="1"/>
  <c r="U205" i="48" s="1"/>
  <c r="U111" i="48"/>
  <c r="U112" i="48" s="1"/>
  <c r="U114" i="48" s="1"/>
  <c r="V110" i="48" s="1"/>
  <c r="V113" i="48" s="1"/>
  <c r="X223" i="48"/>
  <c r="J45" i="48"/>
  <c r="T65" i="48"/>
  <c r="T66" i="48" s="1"/>
  <c r="T68" i="48" s="1"/>
  <c r="U64" i="48" s="1"/>
  <c r="U67" i="48" s="1"/>
  <c r="W85" i="48"/>
  <c r="W62" i="48"/>
  <c r="W108" i="48"/>
  <c r="V39" i="48"/>
  <c r="V200" i="48"/>
  <c r="W177" i="48"/>
  <c r="X154" i="48"/>
  <c r="V131" i="48"/>
  <c r="E150" i="29"/>
  <c r="M95" i="29"/>
  <c r="I95" i="29"/>
  <c r="C90" i="29"/>
  <c r="C92" i="29" s="1"/>
  <c r="L95" i="29"/>
  <c r="D95" i="29"/>
  <c r="G214" i="35"/>
  <c r="H209" i="35"/>
  <c r="H155" i="35"/>
  <c r="G160" i="35"/>
  <c r="H128" i="35"/>
  <c r="H319" i="35" s="1"/>
  <c r="G321" i="35"/>
  <c r="G320" i="35"/>
  <c r="G319" i="35"/>
  <c r="F322" i="35"/>
  <c r="F323" i="35" s="1"/>
  <c r="F326" i="35"/>
  <c r="F134" i="35"/>
  <c r="F311" i="35"/>
  <c r="F312" i="35" s="1"/>
  <c r="F107" i="35"/>
  <c r="F315" i="35"/>
  <c r="G309" i="35"/>
  <c r="G310" i="35"/>
  <c r="G308" i="35"/>
  <c r="G104" i="35"/>
  <c r="G102" i="35" s="1"/>
  <c r="G103" i="35" s="1"/>
  <c r="G105" i="35" s="1"/>
  <c r="G288" i="35"/>
  <c r="G287" i="35"/>
  <c r="G286" i="35"/>
  <c r="G50" i="35"/>
  <c r="G48" i="35" s="1"/>
  <c r="G49" i="35" s="1"/>
  <c r="G51" i="35" s="1"/>
  <c r="L44" i="35"/>
  <c r="H277" i="35"/>
  <c r="H276" i="35"/>
  <c r="H275" i="35"/>
  <c r="H23" i="35"/>
  <c r="H21" i="35" s="1"/>
  <c r="H22" i="35" s="1"/>
  <c r="H24" i="35" s="1"/>
  <c r="H376" i="35"/>
  <c r="H375" i="35"/>
  <c r="H374" i="35"/>
  <c r="H266" i="35"/>
  <c r="H264" i="35" s="1"/>
  <c r="H265" i="35" s="1"/>
  <c r="H267" i="35" s="1"/>
  <c r="H75" i="35"/>
  <c r="H76" i="35" s="1"/>
  <c r="H78" i="35" s="1"/>
  <c r="H298" i="35"/>
  <c r="H299" i="35" s="1"/>
  <c r="H77" i="35"/>
  <c r="H297" i="35"/>
  <c r="L233" i="35"/>
  <c r="M152" i="35"/>
  <c r="M260" i="35"/>
  <c r="M206" i="35"/>
  <c r="G241" i="35"/>
  <c r="H236" i="35"/>
  <c r="G322" i="35"/>
  <c r="G134" i="35"/>
  <c r="G326" i="35"/>
  <c r="H343" i="35"/>
  <c r="H342" i="35"/>
  <c r="H341" i="35"/>
  <c r="H185" i="35"/>
  <c r="H183" i="35" s="1"/>
  <c r="H184" i="35" s="1"/>
  <c r="H186" i="35" s="1"/>
  <c r="L98" i="35"/>
  <c r="L125" i="35"/>
  <c r="L179" i="35"/>
  <c r="M71" i="35"/>
  <c r="G344" i="35"/>
  <c r="G345" i="35" s="1"/>
  <c r="G188" i="35"/>
  <c r="G348" i="35"/>
  <c r="N17" i="35"/>
  <c r="F289" i="35"/>
  <c r="F53" i="35"/>
  <c r="F293" i="35"/>
  <c r="H321" i="35"/>
  <c r="H320" i="35"/>
  <c r="H131" i="35"/>
  <c r="H129" i="35" s="1"/>
  <c r="H130" i="35" s="1"/>
  <c r="H132" i="35" s="1"/>
  <c r="G278" i="35"/>
  <c r="G279" i="35" s="1"/>
  <c r="G282" i="35"/>
  <c r="G26" i="35"/>
  <c r="G377" i="35"/>
  <c r="G381" i="35"/>
  <c r="G269" i="35"/>
  <c r="G300" i="35"/>
  <c r="G301" i="35" s="1"/>
  <c r="G304" i="35"/>
  <c r="G80" i="35"/>
  <c r="E241" i="34"/>
  <c r="E5" i="23" s="1"/>
  <c r="F235" i="34"/>
  <c r="F21" i="34"/>
  <c r="K136" i="34"/>
  <c r="K134" i="34" s="1"/>
  <c r="K135" i="34" s="1"/>
  <c r="K137" i="34" s="1"/>
  <c r="L133" i="34" s="1"/>
  <c r="H43" i="34"/>
  <c r="H45" i="34" s="1"/>
  <c r="J113" i="34"/>
  <c r="J111" i="34" s="1"/>
  <c r="J112" i="34" s="1"/>
  <c r="J114" i="34" s="1"/>
  <c r="K110" i="34" s="1"/>
  <c r="J205" i="34"/>
  <c r="J203" i="34" s="1"/>
  <c r="J204" i="34" s="1"/>
  <c r="J206" i="34" s="1"/>
  <c r="K202" i="34" s="1"/>
  <c r="K159" i="34"/>
  <c r="K157" i="34" s="1"/>
  <c r="K158" i="34" s="1"/>
  <c r="K160" i="34" s="1"/>
  <c r="L156" i="34" s="1"/>
  <c r="J90" i="34"/>
  <c r="J88" i="34" s="1"/>
  <c r="J89" i="34" s="1"/>
  <c r="J91" i="34" s="1"/>
  <c r="K87" i="34" s="1"/>
  <c r="L200" i="34"/>
  <c r="N223" i="34"/>
  <c r="O62" i="34"/>
  <c r="M154" i="34"/>
  <c r="L67" i="34"/>
  <c r="L65" i="34" s="1"/>
  <c r="L66" i="34" s="1"/>
  <c r="L68" i="34" s="1"/>
  <c r="M64" i="34" s="1"/>
  <c r="M177" i="34"/>
  <c r="L85" i="34"/>
  <c r="L108" i="34"/>
  <c r="L39" i="34"/>
  <c r="L16" i="34"/>
  <c r="K182" i="34"/>
  <c r="K180" i="34" s="1"/>
  <c r="K181" i="34" s="1"/>
  <c r="K183" i="34" s="1"/>
  <c r="L179" i="34" s="1"/>
  <c r="N131" i="34"/>
  <c r="K228" i="34"/>
  <c r="K226" i="34" s="1"/>
  <c r="K227" i="34" s="1"/>
  <c r="K229" i="34" s="1"/>
  <c r="L225" i="34" s="1"/>
  <c r="AD85" i="31"/>
  <c r="Y85" i="31"/>
  <c r="W89" i="31"/>
  <c r="AD91" i="31"/>
  <c r="P85" i="31"/>
  <c r="AF89" i="31"/>
  <c r="AF114" i="31" s="1"/>
  <c r="AE17" i="23" s="1"/>
  <c r="AF85" i="31"/>
  <c r="M89" i="31"/>
  <c r="M114" i="31" s="1"/>
  <c r="L17" i="23" s="1"/>
  <c r="L85" i="31"/>
  <c r="Y89" i="31"/>
  <c r="Y114" i="31" s="1"/>
  <c r="X17" i="23" s="1"/>
  <c r="X85" i="31"/>
  <c r="D89" i="31"/>
  <c r="D85" i="31"/>
  <c r="AB89" i="31"/>
  <c r="AB114" i="31" s="1"/>
  <c r="AA17" i="23" s="1"/>
  <c r="AA85" i="31"/>
  <c r="V89" i="31"/>
  <c r="V114" i="31" s="1"/>
  <c r="U17" i="23" s="1"/>
  <c r="U85" i="31"/>
  <c r="AJ89" i="31"/>
  <c r="AJ114" i="31" s="1"/>
  <c r="AI17" i="23" s="1"/>
  <c r="AI85" i="31"/>
  <c r="Q85" i="31"/>
  <c r="AA89" i="31"/>
  <c r="AA114" i="31" s="1"/>
  <c r="Z17" i="23" s="1"/>
  <c r="Z85" i="31"/>
  <c r="G91" i="31"/>
  <c r="U89" i="31"/>
  <c r="U114" i="31" s="1"/>
  <c r="T17" i="23" s="1"/>
  <c r="L89" i="31"/>
  <c r="L114" i="31" s="1"/>
  <c r="K17" i="23" s="1"/>
  <c r="K85" i="31"/>
  <c r="I89" i="31"/>
  <c r="I114" i="31" s="1"/>
  <c r="H17" i="23" s="1"/>
  <c r="I85" i="31"/>
  <c r="N89" i="31"/>
  <c r="M85" i="31"/>
  <c r="AH89" i="31"/>
  <c r="AH114" i="31" s="1"/>
  <c r="AG17" i="23" s="1"/>
  <c r="AG85" i="31"/>
  <c r="E91" i="31"/>
  <c r="E85" i="31"/>
  <c r="Q91" i="31"/>
  <c r="F85" i="31"/>
  <c r="X89" i="31"/>
  <c r="X114" i="31" s="1"/>
  <c r="W17" i="23" s="1"/>
  <c r="W85" i="31"/>
  <c r="T89" i="31"/>
  <c r="T114" i="31" s="1"/>
  <c r="S17" i="23" s="1"/>
  <c r="S85" i="31"/>
  <c r="N85" i="31"/>
  <c r="AG89" i="31"/>
  <c r="AG114" i="31" s="1"/>
  <c r="AF17" i="23" s="1"/>
  <c r="S89" i="31"/>
  <c r="S114" i="31" s="1"/>
  <c r="R17" i="23" s="1"/>
  <c r="AE89" i="31"/>
  <c r="AE114" i="31" s="1"/>
  <c r="AD17" i="23" s="1"/>
  <c r="AM89" i="31"/>
  <c r="AM114" i="31" s="1"/>
  <c r="AL17" i="23" s="1"/>
  <c r="N91" i="31"/>
  <c r="AC89" i="31"/>
  <c r="AC114" i="31" s="1"/>
  <c r="AB17" i="23" s="1"/>
  <c r="F89" i="31"/>
  <c r="K89" i="31"/>
  <c r="K114" i="31" s="1"/>
  <c r="J17" i="23" s="1"/>
  <c r="R89" i="31"/>
  <c r="R114" i="31" s="1"/>
  <c r="Q17" i="23" s="1"/>
  <c r="AL89" i="31"/>
  <c r="F91" i="31"/>
  <c r="H89" i="31"/>
  <c r="AL91" i="31"/>
  <c r="E89" i="31"/>
  <c r="E114" i="31" s="1"/>
  <c r="D17" i="23" s="1"/>
  <c r="Z89" i="31"/>
  <c r="J91" i="31"/>
  <c r="Q89" i="31"/>
  <c r="AD89" i="31"/>
  <c r="G89" i="31"/>
  <c r="AK89" i="31"/>
  <c r="AK114" i="31" s="1"/>
  <c r="AJ17" i="23" s="1"/>
  <c r="H91" i="31"/>
  <c r="Z91" i="31"/>
  <c r="J89" i="31"/>
  <c r="P89" i="31"/>
  <c r="P114" i="31" s="1"/>
  <c r="O17" i="23" s="1"/>
  <c r="O89" i="31"/>
  <c r="O114" i="31" s="1"/>
  <c r="N17" i="23" s="1"/>
  <c r="AI89" i="31"/>
  <c r="AI114" i="31" s="1"/>
  <c r="AH17" i="23" s="1"/>
  <c r="D91" i="31"/>
  <c r="W91" i="31"/>
  <c r="W114" i="31" s="1"/>
  <c r="V17" i="23" s="1"/>
  <c r="AE150" i="29"/>
  <c r="AA150" i="29"/>
  <c r="AL145" i="29"/>
  <c r="Z145" i="29"/>
  <c r="AL95" i="29"/>
  <c r="AH95" i="29"/>
  <c r="AD95" i="29"/>
  <c r="Z95" i="29"/>
  <c r="V95" i="29"/>
  <c r="R95" i="29"/>
  <c r="N95" i="29"/>
  <c r="J95" i="29"/>
  <c r="F95" i="29"/>
  <c r="AI143" i="29"/>
  <c r="AI95" i="29"/>
  <c r="AE95" i="29"/>
  <c r="AA95" i="29"/>
  <c r="W95" i="29"/>
  <c r="S95" i="29"/>
  <c r="O95" i="29"/>
  <c r="K95" i="29"/>
  <c r="G95" i="29"/>
  <c r="O150" i="29"/>
  <c r="G150" i="29"/>
  <c r="AG143" i="29"/>
  <c r="D135" i="29"/>
  <c r="E135" i="29"/>
  <c r="I135" i="29"/>
  <c r="U135" i="29"/>
  <c r="Y135" i="29"/>
  <c r="AK135" i="29"/>
  <c r="G143" i="29"/>
  <c r="O143" i="29"/>
  <c r="W143" i="29"/>
  <c r="AE143" i="29"/>
  <c r="C145" i="29"/>
  <c r="C147" i="29" s="1"/>
  <c r="AA145" i="29"/>
  <c r="AI145" i="29"/>
  <c r="F150" i="29"/>
  <c r="V150" i="29"/>
  <c r="AL150" i="29"/>
  <c r="F135" i="29"/>
  <c r="R135" i="29"/>
  <c r="V135" i="29"/>
  <c r="AH135" i="29"/>
  <c r="AL135" i="29"/>
  <c r="I143" i="29"/>
  <c r="Q143" i="29"/>
  <c r="Y143" i="29"/>
  <c r="E145" i="29"/>
  <c r="E147" i="29" s="1"/>
  <c r="AC145" i="29"/>
  <c r="AK145" i="29"/>
  <c r="J150" i="29"/>
  <c r="Z150" i="29"/>
  <c r="C135" i="29"/>
  <c r="G135" i="29"/>
  <c r="S135" i="29"/>
  <c r="W135" i="29"/>
  <c r="AI135" i="29"/>
  <c r="C143" i="29"/>
  <c r="K143" i="29"/>
  <c r="S143" i="29"/>
  <c r="AA143" i="29"/>
  <c r="G145" i="29"/>
  <c r="G147" i="29" s="1"/>
  <c r="AE145" i="29"/>
  <c r="N150" i="29"/>
  <c r="AD150" i="29"/>
  <c r="AL143" i="29"/>
  <c r="AH143" i="29"/>
  <c r="AD143" i="29"/>
  <c r="Z143" i="29"/>
  <c r="V143" i="29"/>
  <c r="R143" i="29"/>
  <c r="N143" i="29"/>
  <c r="J143" i="29"/>
  <c r="F143" i="29"/>
  <c r="AJ143" i="29"/>
  <c r="AF143" i="29"/>
  <c r="AB143" i="29"/>
  <c r="X143" i="29"/>
  <c r="T143" i="29"/>
  <c r="P143" i="29"/>
  <c r="L143" i="29"/>
  <c r="H143" i="29"/>
  <c r="D143" i="29"/>
  <c r="D150" i="29"/>
  <c r="H150" i="29"/>
  <c r="H145" i="29"/>
  <c r="H147" i="29" s="1"/>
  <c r="L150" i="29"/>
  <c r="T150" i="29"/>
  <c r="T145" i="29"/>
  <c r="X150" i="29"/>
  <c r="AB150" i="29"/>
  <c r="AB145" i="29"/>
  <c r="AF150" i="29"/>
  <c r="AJ150" i="29"/>
  <c r="AJ145" i="29"/>
  <c r="P135" i="29"/>
  <c r="T135" i="29"/>
  <c r="AF135" i="29"/>
  <c r="AJ135" i="29"/>
  <c r="E143" i="29"/>
  <c r="M143" i="29"/>
  <c r="U143" i="29"/>
  <c r="AC143" i="29"/>
  <c r="AK143" i="29"/>
  <c r="Q145" i="29"/>
  <c r="Y145" i="29"/>
  <c r="R150" i="29"/>
  <c r="AH150" i="29"/>
  <c r="D80" i="29"/>
  <c r="F88" i="29"/>
  <c r="AB88" i="29"/>
  <c r="V88" i="29"/>
  <c r="R88" i="29"/>
  <c r="N88" i="29"/>
  <c r="J88" i="29"/>
  <c r="AF88" i="29"/>
  <c r="X88" i="29"/>
  <c r="T88" i="29"/>
  <c r="P88" i="29"/>
  <c r="L88" i="29"/>
  <c r="H88" i="29"/>
  <c r="D88" i="29"/>
  <c r="AH88" i="29"/>
  <c r="E88" i="29"/>
  <c r="I88" i="29"/>
  <c r="M88" i="29"/>
  <c r="Q88" i="29"/>
  <c r="U88" i="29"/>
  <c r="Z88" i="29"/>
  <c r="AL88" i="29"/>
  <c r="AK88" i="29"/>
  <c r="AG88" i="29"/>
  <c r="AC88" i="29"/>
  <c r="Y88" i="29"/>
  <c r="AJ88" i="29"/>
  <c r="AI88" i="29"/>
  <c r="AE88" i="29"/>
  <c r="AA88" i="29"/>
  <c r="C80" i="29"/>
  <c r="C88" i="29"/>
  <c r="G88" i="29"/>
  <c r="K88" i="29"/>
  <c r="O88" i="29"/>
  <c r="S88" i="29"/>
  <c r="W88" i="29"/>
  <c r="AD88" i="29"/>
  <c r="D53" i="29"/>
  <c r="E53" i="29"/>
  <c r="F53" i="29"/>
  <c r="G53" i="29"/>
  <c r="H53" i="29"/>
  <c r="I53" i="29"/>
  <c r="J53" i="29"/>
  <c r="K53" i="29"/>
  <c r="L53" i="29"/>
  <c r="M53" i="29"/>
  <c r="N53" i="29"/>
  <c r="O53" i="29"/>
  <c r="P53" i="29"/>
  <c r="Q53" i="29"/>
  <c r="R53" i="29"/>
  <c r="S53" i="29"/>
  <c r="T53" i="29"/>
  <c r="U53" i="29"/>
  <c r="V53" i="29"/>
  <c r="W53" i="29"/>
  <c r="X53" i="29"/>
  <c r="Y53" i="29"/>
  <c r="Z53" i="29"/>
  <c r="AA53" i="29"/>
  <c r="AB53" i="29"/>
  <c r="AC53" i="29"/>
  <c r="AD53" i="29"/>
  <c r="AE53" i="29"/>
  <c r="AF53" i="29"/>
  <c r="AG53" i="29"/>
  <c r="AH53" i="29"/>
  <c r="AI53" i="29"/>
  <c r="AJ53" i="29"/>
  <c r="AK53" i="29"/>
  <c r="AL53" i="29"/>
  <c r="C53" i="29"/>
  <c r="D49" i="29"/>
  <c r="E49" i="29"/>
  <c r="F49" i="29"/>
  <c r="G49" i="29"/>
  <c r="H49" i="29"/>
  <c r="I49" i="29"/>
  <c r="J49" i="29"/>
  <c r="K49" i="29"/>
  <c r="L49" i="29"/>
  <c r="M49" i="29"/>
  <c r="N49" i="29"/>
  <c r="O49" i="29"/>
  <c r="P49" i="29"/>
  <c r="Q49" i="29"/>
  <c r="R49" i="29"/>
  <c r="S49" i="29"/>
  <c r="T49" i="29"/>
  <c r="U49" i="29"/>
  <c r="V49" i="29"/>
  <c r="W49" i="29"/>
  <c r="X49" i="29"/>
  <c r="Y49" i="29"/>
  <c r="Z49" i="29"/>
  <c r="AA49" i="29"/>
  <c r="AB49" i="29"/>
  <c r="AC49" i="29"/>
  <c r="AD49" i="29"/>
  <c r="AE49" i="29"/>
  <c r="AF49" i="29"/>
  <c r="AG49" i="29"/>
  <c r="AH49" i="29"/>
  <c r="AI49" i="29"/>
  <c r="AJ49" i="29"/>
  <c r="AK49" i="29"/>
  <c r="AL49" i="29"/>
  <c r="C49" i="29"/>
  <c r="D46" i="29"/>
  <c r="E46" i="29"/>
  <c r="F46" i="29"/>
  <c r="G46" i="29"/>
  <c r="H46" i="29"/>
  <c r="I46" i="29"/>
  <c r="J46" i="29"/>
  <c r="K46" i="29"/>
  <c r="L46" i="29"/>
  <c r="M46" i="29"/>
  <c r="N46" i="29"/>
  <c r="O46" i="29"/>
  <c r="P46" i="29"/>
  <c r="Q46" i="29"/>
  <c r="R46" i="29"/>
  <c r="S46" i="29"/>
  <c r="T46" i="29"/>
  <c r="U46" i="29"/>
  <c r="V46" i="29"/>
  <c r="W46" i="29"/>
  <c r="X46" i="29"/>
  <c r="Y46" i="29"/>
  <c r="Z46" i="29"/>
  <c r="AA46" i="29"/>
  <c r="AB46" i="29"/>
  <c r="AC46" i="29"/>
  <c r="AD46" i="29"/>
  <c r="AE46" i="29"/>
  <c r="AF46" i="29"/>
  <c r="AG46" i="29"/>
  <c r="AH46" i="29"/>
  <c r="AI46" i="29"/>
  <c r="AJ46" i="29"/>
  <c r="AK46" i="29"/>
  <c r="AL46" i="29"/>
  <c r="C46" i="29"/>
  <c r="D43" i="29"/>
  <c r="E43" i="29"/>
  <c r="F43" i="29"/>
  <c r="G43" i="29"/>
  <c r="H43" i="29"/>
  <c r="I43" i="29"/>
  <c r="J43" i="29"/>
  <c r="K43" i="29"/>
  <c r="L43" i="29"/>
  <c r="M43" i="29"/>
  <c r="N43" i="29"/>
  <c r="O43" i="29"/>
  <c r="P43" i="29"/>
  <c r="Q43" i="29"/>
  <c r="R43" i="29"/>
  <c r="S43" i="29"/>
  <c r="T43" i="29"/>
  <c r="U43" i="29"/>
  <c r="V43" i="29"/>
  <c r="W43" i="29"/>
  <c r="X43" i="29"/>
  <c r="Y43" i="29"/>
  <c r="Z43" i="29"/>
  <c r="AA43" i="29"/>
  <c r="AB43" i="29"/>
  <c r="AC43" i="29"/>
  <c r="AD43" i="29"/>
  <c r="AE43" i="29"/>
  <c r="AF43" i="29"/>
  <c r="AG43" i="29"/>
  <c r="AH43" i="29"/>
  <c r="AI43" i="29"/>
  <c r="AJ43" i="29"/>
  <c r="AK43" i="29"/>
  <c r="AL43" i="29"/>
  <c r="C43" i="29"/>
  <c r="AL40" i="29"/>
  <c r="AK40" i="29"/>
  <c r="AJ40" i="29"/>
  <c r="AI40" i="29"/>
  <c r="AH40" i="29"/>
  <c r="AG40" i="29"/>
  <c r="AF40" i="29"/>
  <c r="AE40" i="29"/>
  <c r="AD40" i="29"/>
  <c r="AC40" i="29"/>
  <c r="AB40" i="29"/>
  <c r="AA40" i="29"/>
  <c r="Z40" i="29"/>
  <c r="Y40" i="29"/>
  <c r="X40" i="29"/>
  <c r="W40" i="29"/>
  <c r="V40" i="29"/>
  <c r="U40" i="29"/>
  <c r="T40" i="29"/>
  <c r="S40" i="29"/>
  <c r="R40" i="29"/>
  <c r="Q40" i="29"/>
  <c r="P40" i="29"/>
  <c r="O40" i="29"/>
  <c r="N40" i="29"/>
  <c r="M40" i="29"/>
  <c r="L40" i="29"/>
  <c r="K40" i="29"/>
  <c r="J40" i="29"/>
  <c r="I40" i="29"/>
  <c r="H40" i="29"/>
  <c r="G40" i="29"/>
  <c r="F40" i="29"/>
  <c r="E40" i="29"/>
  <c r="C40" i="29"/>
  <c r="AI35" i="29"/>
  <c r="AI37" i="29" s="1"/>
  <c r="AG35" i="29"/>
  <c r="AG37" i="29" s="1"/>
  <c r="AA35" i="29"/>
  <c r="AA37" i="29" s="1"/>
  <c r="Y35" i="29"/>
  <c r="Y37" i="29" s="1"/>
  <c r="S35" i="29"/>
  <c r="S37" i="29" s="1"/>
  <c r="Q35" i="29"/>
  <c r="Q37" i="29" s="1"/>
  <c r="K35" i="29"/>
  <c r="K37" i="29" s="1"/>
  <c r="I35" i="29"/>
  <c r="I37" i="29" s="1"/>
  <c r="C35" i="29"/>
  <c r="C37" i="29" s="1"/>
  <c r="D34" i="29"/>
  <c r="E34" i="29"/>
  <c r="F34" i="29"/>
  <c r="G34" i="29"/>
  <c r="H34" i="29"/>
  <c r="I34" i="29"/>
  <c r="J34" i="29"/>
  <c r="K34" i="29"/>
  <c r="L34" i="29"/>
  <c r="M34" i="29"/>
  <c r="N34" i="29"/>
  <c r="O34" i="29"/>
  <c r="P34" i="29"/>
  <c r="Q34" i="29"/>
  <c r="R34" i="29"/>
  <c r="S34" i="29"/>
  <c r="T34" i="29"/>
  <c r="U34" i="29"/>
  <c r="V34" i="29"/>
  <c r="W34" i="29"/>
  <c r="X34" i="29"/>
  <c r="Y34" i="29"/>
  <c r="Z34" i="29"/>
  <c r="AA34" i="29"/>
  <c r="AB34" i="29"/>
  <c r="AC34" i="29"/>
  <c r="AD34" i="29"/>
  <c r="AE34" i="29"/>
  <c r="AF34" i="29"/>
  <c r="AG34" i="29"/>
  <c r="AH34" i="29"/>
  <c r="AI34" i="29"/>
  <c r="AJ34" i="29"/>
  <c r="AK34" i="29"/>
  <c r="AL34" i="29"/>
  <c r="C34" i="29"/>
  <c r="AH25" i="29"/>
  <c r="AF25" i="29"/>
  <c r="Z25" i="29"/>
  <c r="X25" i="29"/>
  <c r="R25" i="29"/>
  <c r="P25" i="29"/>
  <c r="J25" i="29"/>
  <c r="H25" i="29"/>
  <c r="D24" i="29"/>
  <c r="E24" i="29"/>
  <c r="F24" i="29"/>
  <c r="G24" i="29"/>
  <c r="H24" i="29"/>
  <c r="I24" i="29"/>
  <c r="J24" i="29"/>
  <c r="K24" i="29"/>
  <c r="L24" i="29"/>
  <c r="M24" i="29"/>
  <c r="N24" i="29"/>
  <c r="O24" i="29"/>
  <c r="P24" i="29"/>
  <c r="Q24" i="29"/>
  <c r="R24" i="29"/>
  <c r="S24" i="29"/>
  <c r="T24" i="29"/>
  <c r="U24" i="29"/>
  <c r="V24" i="29"/>
  <c r="W24" i="29"/>
  <c r="X24" i="29"/>
  <c r="Y24" i="29"/>
  <c r="Z24" i="29"/>
  <c r="AA24" i="29"/>
  <c r="AB24" i="29"/>
  <c r="AC24" i="29"/>
  <c r="AD24" i="29"/>
  <c r="AE24" i="29"/>
  <c r="AF24" i="29"/>
  <c r="AG24" i="29"/>
  <c r="AH24" i="29"/>
  <c r="AI24" i="29"/>
  <c r="AJ24" i="29"/>
  <c r="AK24" i="29"/>
  <c r="AL24" i="29"/>
  <c r="C24" i="29"/>
  <c r="D17" i="29"/>
  <c r="E17" i="29"/>
  <c r="F17" i="29"/>
  <c r="G17" i="29"/>
  <c r="H17" i="29"/>
  <c r="I17" i="29"/>
  <c r="J17" i="29"/>
  <c r="K17" i="29"/>
  <c r="L17" i="29"/>
  <c r="M17" i="29"/>
  <c r="N17" i="29"/>
  <c r="O17" i="29"/>
  <c r="P17" i="29"/>
  <c r="Q17" i="29"/>
  <c r="R17" i="29"/>
  <c r="S17" i="29"/>
  <c r="T17" i="29"/>
  <c r="U17" i="29"/>
  <c r="V17" i="29"/>
  <c r="W17" i="29"/>
  <c r="X17" i="29"/>
  <c r="Y17" i="29"/>
  <c r="Z17" i="29"/>
  <c r="AA17" i="29"/>
  <c r="AB17" i="29"/>
  <c r="AC17" i="29"/>
  <c r="AD17" i="29"/>
  <c r="AE17" i="29"/>
  <c r="AF17" i="29"/>
  <c r="AG17" i="29"/>
  <c r="AH17" i="29"/>
  <c r="AI17" i="29"/>
  <c r="AJ17" i="29"/>
  <c r="AK17" i="29"/>
  <c r="AL17" i="29"/>
  <c r="C17" i="29"/>
  <c r="D10" i="29"/>
  <c r="I33" i="29" s="1"/>
  <c r="E10" i="29"/>
  <c r="AK33" i="29" s="1"/>
  <c r="F10" i="29"/>
  <c r="D11" i="29"/>
  <c r="E11" i="29"/>
  <c r="F11" i="29"/>
  <c r="C10" i="29"/>
  <c r="AC33" i="29" s="1"/>
  <c r="C11" i="29"/>
  <c r="D9" i="29"/>
  <c r="E9" i="29"/>
  <c r="F9" i="29"/>
  <c r="C9" i="29"/>
  <c r="B5" i="29"/>
  <c r="B6" i="29"/>
  <c r="B7" i="29"/>
  <c r="B4" i="29"/>
  <c r="B3" i="29"/>
  <c r="C49" i="28"/>
  <c r="D49" i="28"/>
  <c r="E49" i="28"/>
  <c r="F49" i="28"/>
  <c r="G49" i="28"/>
  <c r="H49" i="28"/>
  <c r="I49" i="28"/>
  <c r="J49" i="28"/>
  <c r="K49" i="28"/>
  <c r="L49" i="28"/>
  <c r="M49" i="28"/>
  <c r="N49" i="28"/>
  <c r="O49" i="28"/>
  <c r="P49" i="28"/>
  <c r="Q49" i="28"/>
  <c r="R49" i="28"/>
  <c r="S49" i="28"/>
  <c r="T49" i="28"/>
  <c r="U49" i="28"/>
  <c r="V49" i="28"/>
  <c r="W49" i="28"/>
  <c r="X49" i="28"/>
  <c r="Y49" i="28"/>
  <c r="Z49" i="28"/>
  <c r="AA49" i="28"/>
  <c r="AB49" i="28"/>
  <c r="AC49" i="28"/>
  <c r="AD49" i="28"/>
  <c r="AE49" i="28"/>
  <c r="AF49" i="28"/>
  <c r="AG49" i="28"/>
  <c r="AH49" i="28"/>
  <c r="AI49" i="28"/>
  <c r="AJ49" i="28"/>
  <c r="AK49" i="28"/>
  <c r="B49" i="28"/>
  <c r="G42" i="28"/>
  <c r="F42" i="28"/>
  <c r="E42" i="28"/>
  <c r="D42" i="28"/>
  <c r="C32" i="28"/>
  <c r="D32" i="28"/>
  <c r="E32" i="28"/>
  <c r="F32" i="28"/>
  <c r="G32" i="28"/>
  <c r="H32" i="28"/>
  <c r="I32" i="28"/>
  <c r="J32" i="28"/>
  <c r="K32" i="28"/>
  <c r="L32" i="28"/>
  <c r="M32" i="28"/>
  <c r="N32" i="28"/>
  <c r="O32" i="28"/>
  <c r="P32" i="28"/>
  <c r="Q32" i="28"/>
  <c r="R32" i="28"/>
  <c r="S32" i="28"/>
  <c r="T32" i="28"/>
  <c r="U32" i="28"/>
  <c r="V32" i="28"/>
  <c r="W32" i="28"/>
  <c r="X32" i="28"/>
  <c r="Y32" i="28"/>
  <c r="Z32" i="28"/>
  <c r="AA32" i="28"/>
  <c r="AB32" i="28"/>
  <c r="AC32" i="28"/>
  <c r="AD32" i="28"/>
  <c r="AE32" i="28"/>
  <c r="AF32" i="28"/>
  <c r="AG32" i="28"/>
  <c r="AH32" i="28"/>
  <c r="AI32" i="28"/>
  <c r="AJ32" i="28"/>
  <c r="AK32" i="28"/>
  <c r="B32" i="28"/>
  <c r="G25" i="28"/>
  <c r="F25" i="28"/>
  <c r="E25" i="28"/>
  <c r="D25" i="28"/>
  <c r="C15" i="28"/>
  <c r="D15" i="28"/>
  <c r="E15" i="28"/>
  <c r="F15" i="28"/>
  <c r="G15" i="28"/>
  <c r="H15" i="28"/>
  <c r="I15" i="28"/>
  <c r="J15" i="28"/>
  <c r="K15" i="28"/>
  <c r="L15" i="28"/>
  <c r="M15" i="28"/>
  <c r="N15" i="28"/>
  <c r="O15" i="28"/>
  <c r="P15" i="28"/>
  <c r="Q15" i="28"/>
  <c r="R15" i="28"/>
  <c r="S15" i="28"/>
  <c r="T15" i="28"/>
  <c r="U15" i="28"/>
  <c r="V15" i="28"/>
  <c r="W15" i="28"/>
  <c r="X15" i="28"/>
  <c r="Y15" i="28"/>
  <c r="Z15" i="28"/>
  <c r="AA15" i="28"/>
  <c r="AB15" i="28"/>
  <c r="AC15" i="28"/>
  <c r="AD15" i="28"/>
  <c r="AE15" i="28"/>
  <c r="AF15" i="28"/>
  <c r="AG15" i="28"/>
  <c r="AH15" i="28"/>
  <c r="AI15" i="28"/>
  <c r="AJ15" i="28"/>
  <c r="AK15" i="28"/>
  <c r="B15" i="28"/>
  <c r="G8" i="28"/>
  <c r="F8" i="28"/>
  <c r="E8" i="28"/>
  <c r="D8" i="28"/>
  <c r="V17" i="47" l="1"/>
  <c r="S46" i="11"/>
  <c r="W15" i="47"/>
  <c r="T37" i="11"/>
  <c r="V13" i="47"/>
  <c r="S31" i="11"/>
  <c r="V18" i="47"/>
  <c r="S47" i="11"/>
  <c r="V14" i="47"/>
  <c r="S36" i="11"/>
  <c r="V16" i="47"/>
  <c r="S45" i="11"/>
  <c r="T228" i="48"/>
  <c r="T226" i="48" s="1"/>
  <c r="T227" i="48" s="1"/>
  <c r="T229" i="48" s="1"/>
  <c r="U225" i="48" s="1"/>
  <c r="U159" i="48"/>
  <c r="U157" i="48" s="1"/>
  <c r="U158" i="48" s="1"/>
  <c r="U160" i="48" s="1"/>
  <c r="V156" i="48" s="1"/>
  <c r="S90" i="48"/>
  <c r="S88" i="48" s="1"/>
  <c r="S89" i="48" s="1"/>
  <c r="S91" i="48" s="1"/>
  <c r="T87" i="48" s="1"/>
  <c r="U65" i="48"/>
  <c r="U66" i="48" s="1"/>
  <c r="U68" i="48" s="1"/>
  <c r="V64" i="48" s="1"/>
  <c r="V67" i="48" s="1"/>
  <c r="V111" i="48"/>
  <c r="V112" i="48" s="1"/>
  <c r="V114" i="48" s="1"/>
  <c r="W110" i="48" s="1"/>
  <c r="W113" i="48" s="1"/>
  <c r="U203" i="48"/>
  <c r="U204" i="48" s="1"/>
  <c r="U206" i="48" s="1"/>
  <c r="V202" i="48" s="1"/>
  <c r="V205" i="48" s="1"/>
  <c r="V180" i="48"/>
  <c r="V181" i="48" s="1"/>
  <c r="V183" i="48" s="1"/>
  <c r="W179" i="48" s="1"/>
  <c r="W182" i="48" s="1"/>
  <c r="U134" i="48"/>
  <c r="U135" i="48" s="1"/>
  <c r="U137" i="48" s="1"/>
  <c r="V133" i="48" s="1"/>
  <c r="V136" i="48" s="1"/>
  <c r="X108" i="48"/>
  <c r="K41" i="48"/>
  <c r="K44" i="48" s="1"/>
  <c r="X177" i="48"/>
  <c r="W39" i="48"/>
  <c r="X62" i="48"/>
  <c r="X85" i="48"/>
  <c r="Y223" i="48"/>
  <c r="Y154" i="48"/>
  <c r="W131" i="48"/>
  <c r="W200" i="48"/>
  <c r="G355" i="35"/>
  <c r="G356" i="35" s="1"/>
  <c r="G359" i="35"/>
  <c r="G215" i="35"/>
  <c r="H354" i="35"/>
  <c r="H353" i="35"/>
  <c r="H212" i="35"/>
  <c r="H210" i="35" s="1"/>
  <c r="H211" i="35" s="1"/>
  <c r="H213" i="35" s="1"/>
  <c r="H352" i="35"/>
  <c r="G337" i="35"/>
  <c r="G333" i="35"/>
  <c r="G334" i="35" s="1"/>
  <c r="G161" i="35"/>
  <c r="H331" i="35"/>
  <c r="H332" i="35" s="1"/>
  <c r="H330" i="35"/>
  <c r="H158" i="35"/>
  <c r="H156" i="35" s="1"/>
  <c r="H157" i="35" s="1"/>
  <c r="H159" i="35" s="1"/>
  <c r="G323" i="35"/>
  <c r="F392" i="35"/>
  <c r="G387" i="35"/>
  <c r="G106" i="35"/>
  <c r="H101" i="35"/>
  <c r="H25" i="35"/>
  <c r="I20" i="35"/>
  <c r="H187" i="35"/>
  <c r="I182" i="35"/>
  <c r="H133" i="35"/>
  <c r="I128" i="35"/>
  <c r="N20" i="35"/>
  <c r="O17" i="35"/>
  <c r="M179" i="35"/>
  <c r="G366" i="35"/>
  <c r="G367" i="35" s="1"/>
  <c r="G242" i="35"/>
  <c r="G370" i="35"/>
  <c r="N260" i="35"/>
  <c r="G385" i="35"/>
  <c r="M125" i="35"/>
  <c r="M98" i="35"/>
  <c r="N206" i="35"/>
  <c r="N152" i="35"/>
  <c r="H268" i="35"/>
  <c r="I263" i="35"/>
  <c r="F388" i="35"/>
  <c r="F389" i="35" s="1"/>
  <c r="F290" i="35"/>
  <c r="N71" i="35"/>
  <c r="H79" i="35"/>
  <c r="I74" i="35"/>
  <c r="G52" i="35"/>
  <c r="H47" i="35"/>
  <c r="H365" i="35"/>
  <c r="H363" i="35"/>
  <c r="H364" i="35"/>
  <c r="H239" i="35"/>
  <c r="H237" i="35" s="1"/>
  <c r="H238" i="35" s="1"/>
  <c r="H240" i="35" s="1"/>
  <c r="M233" i="35"/>
  <c r="M44" i="35"/>
  <c r="F19" i="34"/>
  <c r="F238" i="34"/>
  <c r="L159" i="34"/>
  <c r="L157" i="34" s="1"/>
  <c r="L158" i="34" s="1"/>
  <c r="L160" i="34" s="1"/>
  <c r="M156" i="34" s="1"/>
  <c r="L182" i="34"/>
  <c r="L180" i="34" s="1"/>
  <c r="L181" i="34" s="1"/>
  <c r="L183" i="34" s="1"/>
  <c r="M179" i="34" s="1"/>
  <c r="K205" i="34"/>
  <c r="K203" i="34"/>
  <c r="K204" i="34" s="1"/>
  <c r="K206" i="34" s="1"/>
  <c r="L202" i="34" s="1"/>
  <c r="M67" i="34"/>
  <c r="M65" i="34" s="1"/>
  <c r="M66" i="34" s="1"/>
  <c r="M68" i="34" s="1"/>
  <c r="N64" i="34" s="1"/>
  <c r="K90" i="34"/>
  <c r="K88" i="34"/>
  <c r="K89" i="34" s="1"/>
  <c r="K91" i="34" s="1"/>
  <c r="L87" i="34" s="1"/>
  <c r="K113" i="34"/>
  <c r="K111" i="34" s="1"/>
  <c r="K112" i="34" s="1"/>
  <c r="K114" i="34" s="1"/>
  <c r="L110" i="34" s="1"/>
  <c r="O131" i="34"/>
  <c r="M108" i="34"/>
  <c r="L136" i="34"/>
  <c r="L134" i="34" s="1"/>
  <c r="L135" i="34" s="1"/>
  <c r="L137" i="34" s="1"/>
  <c r="M133" i="34" s="1"/>
  <c r="M16" i="34"/>
  <c r="M85" i="34"/>
  <c r="I41" i="34"/>
  <c r="N177" i="34"/>
  <c r="N154" i="34"/>
  <c r="P62" i="34"/>
  <c r="M200" i="34"/>
  <c r="L228" i="34"/>
  <c r="L226" i="34" s="1"/>
  <c r="L227" i="34" s="1"/>
  <c r="L229" i="34" s="1"/>
  <c r="M225" i="34" s="1"/>
  <c r="M39" i="34"/>
  <c r="O223" i="34"/>
  <c r="Q114" i="31"/>
  <c r="P17" i="23" s="1"/>
  <c r="D114" i="31"/>
  <c r="C17" i="23" s="1"/>
  <c r="AD114" i="31"/>
  <c r="AC17" i="23" s="1"/>
  <c r="G114" i="31"/>
  <c r="F17" i="23" s="1"/>
  <c r="J114" i="31"/>
  <c r="I17" i="23" s="1"/>
  <c r="Z114" i="31"/>
  <c r="Y17" i="23" s="1"/>
  <c r="F114" i="31"/>
  <c r="E17" i="23" s="1"/>
  <c r="N114" i="31"/>
  <c r="M17" i="23" s="1"/>
  <c r="H114" i="31"/>
  <c r="G17" i="23" s="1"/>
  <c r="AL114" i="31"/>
  <c r="AK17" i="23" s="1"/>
  <c r="E33" i="29"/>
  <c r="U33" i="29"/>
  <c r="Y33" i="29"/>
  <c r="AL35" i="29"/>
  <c r="AL37" i="29" s="1"/>
  <c r="N145" i="29"/>
  <c r="F145" i="29"/>
  <c r="F147" i="29" s="1"/>
  <c r="AD145" i="29"/>
  <c r="AH145" i="29"/>
  <c r="D25" i="29"/>
  <c r="L25" i="29"/>
  <c r="T25" i="29"/>
  <c r="AB25" i="29"/>
  <c r="AJ25" i="29"/>
  <c r="M33" i="29"/>
  <c r="E35" i="29"/>
  <c r="E37" i="29" s="1"/>
  <c r="M35" i="29"/>
  <c r="M37" i="29" s="1"/>
  <c r="U35" i="29"/>
  <c r="U37" i="29" s="1"/>
  <c r="AC35" i="29"/>
  <c r="AC37" i="29" s="1"/>
  <c r="AK35" i="29"/>
  <c r="AK37" i="29" s="1"/>
  <c r="I145" i="29"/>
  <c r="I147" i="29" s="1"/>
  <c r="AB135" i="29"/>
  <c r="L135" i="29"/>
  <c r="AF145" i="29"/>
  <c r="X145" i="29"/>
  <c r="P145" i="29"/>
  <c r="W145" i="29"/>
  <c r="AE135" i="29"/>
  <c r="O135" i="29"/>
  <c r="U145" i="29"/>
  <c r="AD135" i="29"/>
  <c r="N135" i="29"/>
  <c r="S145" i="29"/>
  <c r="AG135" i="29"/>
  <c r="Q135" i="29"/>
  <c r="J145" i="29"/>
  <c r="J147" i="29" s="1"/>
  <c r="R145" i="29"/>
  <c r="AI33" i="29"/>
  <c r="F25" i="29"/>
  <c r="N25" i="29"/>
  <c r="V25" i="29"/>
  <c r="V27" i="29" s="1"/>
  <c r="AD25" i="29"/>
  <c r="AL25" i="29"/>
  <c r="Q33" i="29"/>
  <c r="AG33" i="29"/>
  <c r="G35" i="29"/>
  <c r="G37" i="29" s="1"/>
  <c r="O35" i="29"/>
  <c r="O37" i="29" s="1"/>
  <c r="W35" i="29"/>
  <c r="W37" i="29" s="1"/>
  <c r="AE35" i="29"/>
  <c r="AE37" i="29" s="1"/>
  <c r="AG145" i="29"/>
  <c r="X135" i="29"/>
  <c r="H135" i="29"/>
  <c r="L145" i="29"/>
  <c r="L147" i="29" s="1"/>
  <c r="D145" i="29"/>
  <c r="D147" i="29" s="1"/>
  <c r="O145" i="29"/>
  <c r="AA135" i="29"/>
  <c r="K135" i="29"/>
  <c r="M145" i="29"/>
  <c r="Z135" i="29"/>
  <c r="J135" i="29"/>
  <c r="K145" i="29"/>
  <c r="K147" i="29" s="1"/>
  <c r="AC135" i="29"/>
  <c r="M135" i="29"/>
  <c r="V145" i="29"/>
  <c r="C157" i="29"/>
  <c r="D138" i="29"/>
  <c r="C33" i="29"/>
  <c r="K33" i="29"/>
  <c r="S33" i="29"/>
  <c r="AA33" i="29"/>
  <c r="AJ33" i="29"/>
  <c r="AF33" i="29"/>
  <c r="AB33" i="29"/>
  <c r="X33" i="29"/>
  <c r="T33" i="29"/>
  <c r="P33" i="29"/>
  <c r="L33" i="29"/>
  <c r="H33" i="29"/>
  <c r="D33" i="29"/>
  <c r="AL33" i="29"/>
  <c r="AH33" i="29"/>
  <c r="AD33" i="29"/>
  <c r="Z33" i="29"/>
  <c r="V33" i="29"/>
  <c r="R33" i="29"/>
  <c r="N33" i="29"/>
  <c r="J33" i="29"/>
  <c r="F33" i="29"/>
  <c r="G33" i="29"/>
  <c r="O33" i="29"/>
  <c r="W33" i="29"/>
  <c r="AE33" i="29"/>
  <c r="E25" i="29"/>
  <c r="E27" i="29" s="1"/>
  <c r="I25" i="29"/>
  <c r="M25" i="29"/>
  <c r="Q25" i="29"/>
  <c r="U25" i="29"/>
  <c r="Y25" i="29"/>
  <c r="Y27" i="29" s="1"/>
  <c r="AC25" i="29"/>
  <c r="AG25" i="29"/>
  <c r="AG28" i="29" s="1"/>
  <c r="AK25" i="29"/>
  <c r="F35" i="29"/>
  <c r="F37" i="29" s="1"/>
  <c r="J35" i="29"/>
  <c r="J37" i="29" s="1"/>
  <c r="N35" i="29"/>
  <c r="N37" i="29" s="1"/>
  <c r="R35" i="29"/>
  <c r="R37" i="29" s="1"/>
  <c r="V35" i="29"/>
  <c r="V37" i="29" s="1"/>
  <c r="Z35" i="29"/>
  <c r="Z37" i="29" s="1"/>
  <c r="AD35" i="29"/>
  <c r="AD37" i="29" s="1"/>
  <c r="AH35" i="29"/>
  <c r="AH37" i="29" s="1"/>
  <c r="D83" i="29"/>
  <c r="D84" i="29"/>
  <c r="D82" i="29"/>
  <c r="AL90" i="29"/>
  <c r="AH90" i="29"/>
  <c r="AD90" i="29"/>
  <c r="Z90" i="29"/>
  <c r="V90" i="29"/>
  <c r="R90" i="29"/>
  <c r="N90" i="29"/>
  <c r="J90" i="29"/>
  <c r="J92" i="29" s="1"/>
  <c r="F90" i="29"/>
  <c r="F92" i="29" s="1"/>
  <c r="AI80" i="29"/>
  <c r="AE80" i="29"/>
  <c r="AA80" i="29"/>
  <c r="W80" i="29"/>
  <c r="S80" i="29"/>
  <c r="O80" i="29"/>
  <c r="K80" i="29"/>
  <c r="G80" i="29"/>
  <c r="AK80" i="29"/>
  <c r="AC80" i="29"/>
  <c r="Y80" i="29"/>
  <c r="Q80" i="29"/>
  <c r="I80" i="29"/>
  <c r="E80" i="29"/>
  <c r="AE90" i="29"/>
  <c r="W90" i="29"/>
  <c r="O90" i="29"/>
  <c r="G90" i="29"/>
  <c r="G92" i="29" s="1"/>
  <c r="AF80" i="29"/>
  <c r="X80" i="29"/>
  <c r="T80" i="29"/>
  <c r="L80" i="29"/>
  <c r="AK90" i="29"/>
  <c r="AG90" i="29"/>
  <c r="AC90" i="29"/>
  <c r="Y90" i="29"/>
  <c r="U90" i="29"/>
  <c r="Q90" i="29"/>
  <c r="M90" i="29"/>
  <c r="I90" i="29"/>
  <c r="I92" i="29" s="1"/>
  <c r="E90" i="29"/>
  <c r="E92" i="29" s="1"/>
  <c r="AL80" i="29"/>
  <c r="AH80" i="29"/>
  <c r="AD80" i="29"/>
  <c r="Z80" i="29"/>
  <c r="V80" i="29"/>
  <c r="R80" i="29"/>
  <c r="N80" i="29"/>
  <c r="J80" i="29"/>
  <c r="F80" i="29"/>
  <c r="AJ90" i="29"/>
  <c r="AF90" i="29"/>
  <c r="AB90" i="29"/>
  <c r="X90" i="29"/>
  <c r="T90" i="29"/>
  <c r="P90" i="29"/>
  <c r="L90" i="29"/>
  <c r="L92" i="29" s="1"/>
  <c r="H90" i="29"/>
  <c r="H92" i="29" s="1"/>
  <c r="D90" i="29"/>
  <c r="D92" i="29" s="1"/>
  <c r="AG80" i="29"/>
  <c r="U80" i="29"/>
  <c r="M80" i="29"/>
  <c r="AI90" i="29"/>
  <c r="AA90" i="29"/>
  <c r="S90" i="29"/>
  <c r="K90" i="29"/>
  <c r="K92" i="29" s="1"/>
  <c r="AJ80" i="29"/>
  <c r="AB80" i="29"/>
  <c r="P80" i="29"/>
  <c r="H80" i="29"/>
  <c r="H83" i="29" s="1"/>
  <c r="C25" i="29"/>
  <c r="G25" i="29"/>
  <c r="K25" i="29"/>
  <c r="O25" i="29"/>
  <c r="S25" i="29"/>
  <c r="W25" i="29"/>
  <c r="W27" i="29" s="1"/>
  <c r="AA25" i="29"/>
  <c r="AE25" i="29"/>
  <c r="AI25" i="29"/>
  <c r="D35" i="29"/>
  <c r="D37" i="29" s="1"/>
  <c r="H35" i="29"/>
  <c r="H37" i="29" s="1"/>
  <c r="L35" i="29"/>
  <c r="L37" i="29" s="1"/>
  <c r="P35" i="29"/>
  <c r="P37" i="29" s="1"/>
  <c r="T35" i="29"/>
  <c r="T37" i="29" s="1"/>
  <c r="X35" i="29"/>
  <c r="X37" i="29" s="1"/>
  <c r="AB35" i="29"/>
  <c r="AB37" i="29" s="1"/>
  <c r="AF35" i="29"/>
  <c r="AF37" i="29" s="1"/>
  <c r="AJ35" i="29"/>
  <c r="AJ37" i="29" s="1"/>
  <c r="C102" i="29"/>
  <c r="C83" i="29"/>
  <c r="C94" i="29" s="1"/>
  <c r="H27" i="29"/>
  <c r="J27" i="29"/>
  <c r="AL28" i="29"/>
  <c r="Z27" i="29"/>
  <c r="C43" i="11"/>
  <c r="D43" i="11" s="1"/>
  <c r="E43" i="11" s="1"/>
  <c r="F43" i="11" s="1"/>
  <c r="G43" i="11" s="1"/>
  <c r="H43" i="11" s="1"/>
  <c r="I43" i="11" s="1"/>
  <c r="J43" i="11" s="1"/>
  <c r="K43" i="11" s="1"/>
  <c r="L43" i="11" s="1"/>
  <c r="M43" i="11" s="1"/>
  <c r="C42" i="11"/>
  <c r="D42" i="11" s="1"/>
  <c r="E42" i="11" s="1"/>
  <c r="F42" i="11" s="1"/>
  <c r="G42" i="11" s="1"/>
  <c r="H42" i="11" s="1"/>
  <c r="I42" i="11" s="1"/>
  <c r="J42" i="11" s="1"/>
  <c r="K42" i="11" s="1"/>
  <c r="L42" i="11" s="1"/>
  <c r="M42" i="11" s="1"/>
  <c r="C41" i="11"/>
  <c r="D41" i="11" s="1"/>
  <c r="E41" i="11" s="1"/>
  <c r="F41" i="11" s="1"/>
  <c r="G41" i="11" s="1"/>
  <c r="H41" i="11" s="1"/>
  <c r="I41" i="11" s="1"/>
  <c r="J41" i="11" s="1"/>
  <c r="K41" i="11" s="1"/>
  <c r="L41" i="11" s="1"/>
  <c r="M41" i="11" s="1"/>
  <c r="C34" i="11"/>
  <c r="D34" i="11" s="1"/>
  <c r="E34" i="11" s="1"/>
  <c r="F34" i="11" s="1"/>
  <c r="G34" i="11" s="1"/>
  <c r="H34" i="11" s="1"/>
  <c r="I34" i="11" s="1"/>
  <c r="J34" i="11" s="1"/>
  <c r="K34" i="11" s="1"/>
  <c r="L34" i="11" s="1"/>
  <c r="M34" i="11" s="1"/>
  <c r="C33" i="11"/>
  <c r="D33" i="11" s="1"/>
  <c r="E33" i="11" s="1"/>
  <c r="F33" i="11" s="1"/>
  <c r="G33" i="11" s="1"/>
  <c r="H33" i="11" s="1"/>
  <c r="I33" i="11" s="1"/>
  <c r="J33" i="11" s="1"/>
  <c r="K33" i="11" s="1"/>
  <c r="L33" i="11" s="1"/>
  <c r="M33" i="11" s="1"/>
  <c r="C29" i="11"/>
  <c r="P28" i="26"/>
  <c r="K28" i="26"/>
  <c r="G77" i="26"/>
  <c r="G81" i="26"/>
  <c r="G85" i="26"/>
  <c r="G89" i="26"/>
  <c r="G93" i="26"/>
  <c r="K51" i="26"/>
  <c r="L51" i="26"/>
  <c r="M51" i="26"/>
  <c r="N51" i="26"/>
  <c r="O51" i="26"/>
  <c r="P51" i="26"/>
  <c r="Q51" i="26"/>
  <c r="R51" i="26"/>
  <c r="S51" i="26"/>
  <c r="T51" i="26"/>
  <c r="U51" i="26"/>
  <c r="V51" i="26"/>
  <c r="W51" i="26"/>
  <c r="X51" i="26"/>
  <c r="Y51" i="26"/>
  <c r="Z51" i="26"/>
  <c r="AA51" i="26"/>
  <c r="AB51" i="26"/>
  <c r="AC51" i="26"/>
  <c r="AD51" i="26"/>
  <c r="AE51" i="26"/>
  <c r="AF51" i="26"/>
  <c r="AG51" i="26"/>
  <c r="AH51" i="26"/>
  <c r="AI51" i="26"/>
  <c r="AJ51" i="26"/>
  <c r="AK51" i="26"/>
  <c r="AL51" i="26"/>
  <c r="AM51" i="26"/>
  <c r="AN51" i="26"/>
  <c r="AO51" i="26"/>
  <c r="K52" i="26"/>
  <c r="L52" i="26"/>
  <c r="M52" i="26"/>
  <c r="N52" i="26"/>
  <c r="O52" i="26"/>
  <c r="P52" i="26"/>
  <c r="Q52" i="26"/>
  <c r="R52" i="26"/>
  <c r="S52" i="26"/>
  <c r="T52" i="26"/>
  <c r="U52" i="26"/>
  <c r="V52" i="26"/>
  <c r="W52" i="26"/>
  <c r="X52" i="26"/>
  <c r="Y52" i="26"/>
  <c r="Z52" i="26"/>
  <c r="AA52" i="26"/>
  <c r="AB52" i="26"/>
  <c r="AC52" i="26"/>
  <c r="AD52" i="26"/>
  <c r="AE52" i="26"/>
  <c r="AF52" i="26"/>
  <c r="AG52" i="26"/>
  <c r="AH52" i="26"/>
  <c r="AI52" i="26"/>
  <c r="AJ52" i="26"/>
  <c r="AK52" i="26"/>
  <c r="AL52" i="26"/>
  <c r="AM52" i="26"/>
  <c r="AN52" i="26"/>
  <c r="AO52" i="26"/>
  <c r="K53" i="26"/>
  <c r="L53" i="26"/>
  <c r="M53" i="26"/>
  <c r="N53" i="26"/>
  <c r="O53" i="26"/>
  <c r="P53" i="26"/>
  <c r="Q53" i="26"/>
  <c r="R53" i="26"/>
  <c r="S53" i="26"/>
  <c r="T53" i="26"/>
  <c r="U53" i="26"/>
  <c r="V53" i="26"/>
  <c r="W53" i="26"/>
  <c r="X53" i="26"/>
  <c r="Y53" i="26"/>
  <c r="Z53" i="26"/>
  <c r="AA53" i="26"/>
  <c r="AB53" i="26"/>
  <c r="AC53" i="26"/>
  <c r="AD53" i="26"/>
  <c r="AE53" i="26"/>
  <c r="AF53" i="26"/>
  <c r="AG53" i="26"/>
  <c r="AH53" i="26"/>
  <c r="AI53" i="26"/>
  <c r="AJ53" i="26"/>
  <c r="AK53" i="26"/>
  <c r="AL53" i="26"/>
  <c r="AM53" i="26"/>
  <c r="AN53" i="26"/>
  <c r="AO53" i="26"/>
  <c r="K54" i="26"/>
  <c r="L54" i="26"/>
  <c r="M54" i="26"/>
  <c r="N54" i="26"/>
  <c r="O54" i="26"/>
  <c r="P54" i="26"/>
  <c r="Q54" i="26"/>
  <c r="R54" i="26"/>
  <c r="S54" i="26"/>
  <c r="T54" i="26"/>
  <c r="U54" i="26"/>
  <c r="V54" i="26"/>
  <c r="W54" i="26"/>
  <c r="X54" i="26"/>
  <c r="Y54" i="26"/>
  <c r="Z54" i="26"/>
  <c r="AA54" i="26"/>
  <c r="AB54" i="26"/>
  <c r="AC54" i="26"/>
  <c r="AD54" i="26"/>
  <c r="AE54" i="26"/>
  <c r="AF54" i="26"/>
  <c r="AG54" i="26"/>
  <c r="AH54" i="26"/>
  <c r="AI54" i="26"/>
  <c r="AJ54" i="26"/>
  <c r="AK54" i="26"/>
  <c r="AL54" i="26"/>
  <c r="AM54" i="26"/>
  <c r="AN54" i="26"/>
  <c r="AO54" i="26"/>
  <c r="K55" i="26"/>
  <c r="L55" i="26"/>
  <c r="M55" i="26"/>
  <c r="N55" i="26"/>
  <c r="O55" i="26"/>
  <c r="P55" i="26"/>
  <c r="Q55" i="26"/>
  <c r="R55" i="26"/>
  <c r="S55" i="26"/>
  <c r="T55" i="26"/>
  <c r="U55" i="26"/>
  <c r="V55" i="26"/>
  <c r="W55" i="26"/>
  <c r="X55" i="26"/>
  <c r="Y55" i="26"/>
  <c r="Z55" i="26"/>
  <c r="AA55" i="26"/>
  <c r="AB55" i="26"/>
  <c r="AC55" i="26"/>
  <c r="AD55" i="26"/>
  <c r="AE55" i="26"/>
  <c r="AF55" i="26"/>
  <c r="AG55" i="26"/>
  <c r="AH55" i="26"/>
  <c r="AI55" i="26"/>
  <c r="AJ55" i="26"/>
  <c r="AK55" i="26"/>
  <c r="AL55" i="26"/>
  <c r="AM55" i="26"/>
  <c r="AN55" i="26"/>
  <c r="AO55" i="26"/>
  <c r="K56" i="26"/>
  <c r="L56" i="26"/>
  <c r="M56" i="26"/>
  <c r="N56" i="26"/>
  <c r="O56" i="26"/>
  <c r="P56" i="26"/>
  <c r="Q56" i="26"/>
  <c r="R56" i="26"/>
  <c r="S56" i="26"/>
  <c r="T56" i="26"/>
  <c r="U56" i="26"/>
  <c r="V56" i="26"/>
  <c r="W56" i="26"/>
  <c r="X56" i="26"/>
  <c r="Y56" i="26"/>
  <c r="Z56" i="26"/>
  <c r="AA56" i="26"/>
  <c r="AB56" i="26"/>
  <c r="AC56" i="26"/>
  <c r="AD56" i="26"/>
  <c r="AE56" i="26"/>
  <c r="AF56" i="26"/>
  <c r="AG56" i="26"/>
  <c r="AH56" i="26"/>
  <c r="AI56" i="26"/>
  <c r="AJ56" i="26"/>
  <c r="AK56" i="26"/>
  <c r="AL56" i="26"/>
  <c r="AM56" i="26"/>
  <c r="AN56" i="26"/>
  <c r="AO56" i="26"/>
  <c r="K57" i="26"/>
  <c r="L57" i="26"/>
  <c r="M57" i="26"/>
  <c r="N57" i="26"/>
  <c r="O57" i="26"/>
  <c r="P57" i="26"/>
  <c r="Q57" i="26"/>
  <c r="R57" i="26"/>
  <c r="S57" i="26"/>
  <c r="T57" i="26"/>
  <c r="U57" i="26"/>
  <c r="V57" i="26"/>
  <c r="W57" i="26"/>
  <c r="X57" i="26"/>
  <c r="Y57" i="26"/>
  <c r="Z57" i="26"/>
  <c r="AA57" i="26"/>
  <c r="AB57" i="26"/>
  <c r="AC57" i="26"/>
  <c r="AD57" i="26"/>
  <c r="AE57" i="26"/>
  <c r="AF57" i="26"/>
  <c r="AG57" i="26"/>
  <c r="AH57" i="26"/>
  <c r="AI57" i="26"/>
  <c r="AJ57" i="26"/>
  <c r="AK57" i="26"/>
  <c r="AL57" i="26"/>
  <c r="AM57" i="26"/>
  <c r="AN57" i="26"/>
  <c r="AO57" i="26"/>
  <c r="K58" i="26"/>
  <c r="L58" i="26"/>
  <c r="M58" i="26"/>
  <c r="N58" i="26"/>
  <c r="O58" i="26"/>
  <c r="P58" i="26"/>
  <c r="Q58" i="26"/>
  <c r="R58" i="26"/>
  <c r="S58" i="26"/>
  <c r="T58" i="26"/>
  <c r="U58" i="26"/>
  <c r="V58" i="26"/>
  <c r="W58" i="26"/>
  <c r="X58" i="26"/>
  <c r="Y58" i="26"/>
  <c r="Z58" i="26"/>
  <c r="AA58" i="26"/>
  <c r="AB58" i="26"/>
  <c r="AC58" i="26"/>
  <c r="AD58" i="26"/>
  <c r="AE58" i="26"/>
  <c r="AF58" i="26"/>
  <c r="AG58" i="26"/>
  <c r="AH58" i="26"/>
  <c r="AI58" i="26"/>
  <c r="AJ58" i="26"/>
  <c r="AK58" i="26"/>
  <c r="AL58" i="26"/>
  <c r="AM58" i="26"/>
  <c r="AN58" i="26"/>
  <c r="AO58" i="26"/>
  <c r="K59" i="26"/>
  <c r="L59" i="26"/>
  <c r="M59" i="26"/>
  <c r="N59" i="26"/>
  <c r="O59" i="26"/>
  <c r="P59" i="26"/>
  <c r="Q59" i="26"/>
  <c r="R59" i="26"/>
  <c r="S59" i="26"/>
  <c r="T59" i="26"/>
  <c r="U59" i="26"/>
  <c r="V59" i="26"/>
  <c r="W59" i="26"/>
  <c r="X59" i="26"/>
  <c r="Y59" i="26"/>
  <c r="Z59" i="26"/>
  <c r="AA59" i="26"/>
  <c r="AB59" i="26"/>
  <c r="AC59" i="26"/>
  <c r="AD59" i="26"/>
  <c r="AE59" i="26"/>
  <c r="AF59" i="26"/>
  <c r="AG59" i="26"/>
  <c r="AH59" i="26"/>
  <c r="AI59" i="26"/>
  <c r="AJ59" i="26"/>
  <c r="AK59" i="26"/>
  <c r="AL59" i="26"/>
  <c r="AM59" i="26"/>
  <c r="AN59" i="26"/>
  <c r="AO59" i="26"/>
  <c r="K60" i="26"/>
  <c r="L60" i="26"/>
  <c r="M60" i="26"/>
  <c r="N60" i="26"/>
  <c r="O60" i="26"/>
  <c r="P60" i="26"/>
  <c r="Q60" i="26"/>
  <c r="R60" i="26"/>
  <c r="S60" i="26"/>
  <c r="T60" i="26"/>
  <c r="U60" i="26"/>
  <c r="V60" i="26"/>
  <c r="W60" i="26"/>
  <c r="X60" i="26"/>
  <c r="Y60" i="26"/>
  <c r="Z60" i="26"/>
  <c r="AA60" i="26"/>
  <c r="AB60" i="26"/>
  <c r="AC60" i="26"/>
  <c r="AD60" i="26"/>
  <c r="AE60" i="26"/>
  <c r="AF60" i="26"/>
  <c r="AG60" i="26"/>
  <c r="AH60" i="26"/>
  <c r="AI60" i="26"/>
  <c r="AJ60" i="26"/>
  <c r="AK60" i="26"/>
  <c r="AL60" i="26"/>
  <c r="AM60" i="26"/>
  <c r="AN60" i="26"/>
  <c r="AO60" i="26"/>
  <c r="K61" i="26"/>
  <c r="L61" i="26"/>
  <c r="M61" i="26"/>
  <c r="N61" i="26"/>
  <c r="O61" i="26"/>
  <c r="P61" i="26"/>
  <c r="Q61" i="26"/>
  <c r="R61" i="26"/>
  <c r="S61" i="26"/>
  <c r="T61" i="26"/>
  <c r="U61" i="26"/>
  <c r="V61" i="26"/>
  <c r="W61" i="26"/>
  <c r="X61" i="26"/>
  <c r="Y61" i="26"/>
  <c r="Z61" i="26"/>
  <c r="AA61" i="26"/>
  <c r="AB61" i="26"/>
  <c r="AC61" i="26"/>
  <c r="AD61" i="26"/>
  <c r="AE61" i="26"/>
  <c r="AF61" i="26"/>
  <c r="AG61" i="26"/>
  <c r="AH61" i="26"/>
  <c r="AI61" i="26"/>
  <c r="AJ61" i="26"/>
  <c r="AK61" i="26"/>
  <c r="AL61" i="26"/>
  <c r="AM61" i="26"/>
  <c r="AN61" i="26"/>
  <c r="AO61" i="26"/>
  <c r="K62" i="26"/>
  <c r="L62" i="26"/>
  <c r="M62" i="26"/>
  <c r="N62" i="26"/>
  <c r="O62" i="26"/>
  <c r="P62" i="26"/>
  <c r="Q62" i="26"/>
  <c r="R62" i="26"/>
  <c r="S62" i="26"/>
  <c r="T62" i="26"/>
  <c r="U62" i="26"/>
  <c r="V62" i="26"/>
  <c r="W62" i="26"/>
  <c r="X62" i="26"/>
  <c r="Y62" i="26"/>
  <c r="Z62" i="26"/>
  <c r="AA62" i="26"/>
  <c r="AB62" i="26"/>
  <c r="AC62" i="26"/>
  <c r="AD62" i="26"/>
  <c r="AE62" i="26"/>
  <c r="AF62" i="26"/>
  <c r="AG62" i="26"/>
  <c r="AH62" i="26"/>
  <c r="AI62" i="26"/>
  <c r="AJ62" i="26"/>
  <c r="AK62" i="26"/>
  <c r="AL62" i="26"/>
  <c r="AM62" i="26"/>
  <c r="AN62" i="26"/>
  <c r="AO62" i="26"/>
  <c r="K63" i="26"/>
  <c r="L63" i="26"/>
  <c r="M63" i="26"/>
  <c r="N63" i="26"/>
  <c r="O63" i="26"/>
  <c r="P63" i="26"/>
  <c r="Q63" i="26"/>
  <c r="R63" i="26"/>
  <c r="S63" i="26"/>
  <c r="T63" i="26"/>
  <c r="U63" i="26"/>
  <c r="V63" i="26"/>
  <c r="W63" i="26"/>
  <c r="X63" i="26"/>
  <c r="Y63" i="26"/>
  <c r="Z63" i="26"/>
  <c r="AA63" i="26"/>
  <c r="AB63" i="26"/>
  <c r="AC63" i="26"/>
  <c r="AD63" i="26"/>
  <c r="AE63" i="26"/>
  <c r="AF63" i="26"/>
  <c r="AG63" i="26"/>
  <c r="AH63" i="26"/>
  <c r="AI63" i="26"/>
  <c r="AJ63" i="26"/>
  <c r="AK63" i="26"/>
  <c r="AL63" i="26"/>
  <c r="AM63" i="26"/>
  <c r="AN63" i="26"/>
  <c r="AO63" i="26"/>
  <c r="K64" i="26"/>
  <c r="L64" i="26"/>
  <c r="M64" i="26"/>
  <c r="N64" i="26"/>
  <c r="O64" i="26"/>
  <c r="P64" i="26"/>
  <c r="Q64" i="26"/>
  <c r="R64" i="26"/>
  <c r="S64" i="26"/>
  <c r="T64" i="26"/>
  <c r="U64" i="26"/>
  <c r="V64" i="26"/>
  <c r="W64" i="26"/>
  <c r="X64" i="26"/>
  <c r="Y64" i="26"/>
  <c r="Z64" i="26"/>
  <c r="AA64" i="26"/>
  <c r="AB64" i="26"/>
  <c r="AC64" i="26"/>
  <c r="AD64" i="26"/>
  <c r="AE64" i="26"/>
  <c r="AF64" i="26"/>
  <c r="AG64" i="26"/>
  <c r="AH64" i="26"/>
  <c r="AI64" i="26"/>
  <c r="AJ64" i="26"/>
  <c r="AK64" i="26"/>
  <c r="AL64" i="26"/>
  <c r="AM64" i="26"/>
  <c r="AN64" i="26"/>
  <c r="AO64" i="26"/>
  <c r="K65" i="26"/>
  <c r="L65" i="26"/>
  <c r="M65" i="26"/>
  <c r="N65" i="26"/>
  <c r="O65" i="26"/>
  <c r="P65" i="26"/>
  <c r="Q65" i="26"/>
  <c r="R65" i="26"/>
  <c r="S65" i="26"/>
  <c r="T65" i="26"/>
  <c r="U65" i="26"/>
  <c r="V65" i="26"/>
  <c r="W65" i="26"/>
  <c r="X65" i="26"/>
  <c r="Y65" i="26"/>
  <c r="Z65" i="26"/>
  <c r="AA65" i="26"/>
  <c r="AB65" i="26"/>
  <c r="AC65" i="26"/>
  <c r="AD65" i="26"/>
  <c r="AE65" i="26"/>
  <c r="AF65" i="26"/>
  <c r="AG65" i="26"/>
  <c r="AH65" i="26"/>
  <c r="AI65" i="26"/>
  <c r="AJ65" i="26"/>
  <c r="AK65" i="26"/>
  <c r="AL65" i="26"/>
  <c r="AM65" i="26"/>
  <c r="AN65" i="26"/>
  <c r="AO65" i="26"/>
  <c r="K66" i="26"/>
  <c r="L66" i="26"/>
  <c r="M66" i="26"/>
  <c r="N66" i="26"/>
  <c r="O66" i="26"/>
  <c r="P66" i="26"/>
  <c r="Q66" i="26"/>
  <c r="R66" i="26"/>
  <c r="S66" i="26"/>
  <c r="T66" i="26"/>
  <c r="U66" i="26"/>
  <c r="V66" i="26"/>
  <c r="W66" i="26"/>
  <c r="X66" i="26"/>
  <c r="Y66" i="26"/>
  <c r="Z66" i="26"/>
  <c r="AA66" i="26"/>
  <c r="AB66" i="26"/>
  <c r="AC66" i="26"/>
  <c r="AD66" i="26"/>
  <c r="AE66" i="26"/>
  <c r="AF66" i="26"/>
  <c r="AG66" i="26"/>
  <c r="AH66" i="26"/>
  <c r="AI66" i="26"/>
  <c r="AJ66" i="26"/>
  <c r="AK66" i="26"/>
  <c r="AL66" i="26"/>
  <c r="AM66" i="26"/>
  <c r="AN66" i="26"/>
  <c r="AO66" i="26"/>
  <c r="K67" i="26"/>
  <c r="L67" i="26"/>
  <c r="M67" i="26"/>
  <c r="N67" i="26"/>
  <c r="O67" i="26"/>
  <c r="P67" i="26"/>
  <c r="Q67" i="26"/>
  <c r="R67" i="26"/>
  <c r="S67" i="26"/>
  <c r="T67" i="26"/>
  <c r="U67" i="26"/>
  <c r="V67" i="26"/>
  <c r="W67" i="26"/>
  <c r="X67" i="26"/>
  <c r="Y67" i="26"/>
  <c r="Z67" i="26"/>
  <c r="AA67" i="26"/>
  <c r="AB67" i="26"/>
  <c r="AC67" i="26"/>
  <c r="AD67" i="26"/>
  <c r="AE67" i="26"/>
  <c r="AF67" i="26"/>
  <c r="AG67" i="26"/>
  <c r="AH67" i="26"/>
  <c r="AI67" i="26"/>
  <c r="AJ67" i="26"/>
  <c r="AK67" i="26"/>
  <c r="AL67" i="26"/>
  <c r="AM67" i="26"/>
  <c r="AN67" i="26"/>
  <c r="AO67" i="26"/>
  <c r="K68" i="26"/>
  <c r="L68" i="26"/>
  <c r="M68" i="26"/>
  <c r="N68" i="26"/>
  <c r="O68" i="26"/>
  <c r="P68" i="26"/>
  <c r="Q68" i="26"/>
  <c r="R68" i="26"/>
  <c r="S68" i="26"/>
  <c r="T68" i="26"/>
  <c r="U68" i="26"/>
  <c r="V68" i="26"/>
  <c r="W68" i="26"/>
  <c r="X68" i="26"/>
  <c r="Y68" i="26"/>
  <c r="Z68" i="26"/>
  <c r="AA68" i="26"/>
  <c r="AB68" i="26"/>
  <c r="AC68" i="26"/>
  <c r="AD68" i="26"/>
  <c r="AE68" i="26"/>
  <c r="AF68" i="26"/>
  <c r="AG68" i="26"/>
  <c r="AH68" i="26"/>
  <c r="AI68" i="26"/>
  <c r="AJ68" i="26"/>
  <c r="AK68" i="26"/>
  <c r="AL68" i="26"/>
  <c r="AM68" i="26"/>
  <c r="AN68" i="26"/>
  <c r="AO68" i="26"/>
  <c r="K69" i="26"/>
  <c r="L69" i="26"/>
  <c r="M69" i="26"/>
  <c r="N69" i="26"/>
  <c r="O69" i="26"/>
  <c r="P69" i="26"/>
  <c r="Q69" i="26"/>
  <c r="R69" i="26"/>
  <c r="S69" i="26"/>
  <c r="T69" i="26"/>
  <c r="U69" i="26"/>
  <c r="V69" i="26"/>
  <c r="W69" i="26"/>
  <c r="X69" i="26"/>
  <c r="Y69" i="26"/>
  <c r="Z69" i="26"/>
  <c r="AA69" i="26"/>
  <c r="AB69" i="26"/>
  <c r="AC69" i="26"/>
  <c r="AD69" i="26"/>
  <c r="AE69" i="26"/>
  <c r="AF69" i="26"/>
  <c r="AG69" i="26"/>
  <c r="AH69" i="26"/>
  <c r="AI69" i="26"/>
  <c r="AJ69" i="26"/>
  <c r="AK69" i="26"/>
  <c r="AL69" i="26"/>
  <c r="AM69" i="26"/>
  <c r="AN69" i="26"/>
  <c r="AO69" i="26"/>
  <c r="G51" i="26"/>
  <c r="H51" i="26"/>
  <c r="I51" i="26"/>
  <c r="J51" i="26"/>
  <c r="G52" i="26"/>
  <c r="H52" i="26"/>
  <c r="I52" i="26"/>
  <c r="J52" i="26"/>
  <c r="G53" i="26"/>
  <c r="H53" i="26"/>
  <c r="I53" i="26"/>
  <c r="L77" i="26" s="1"/>
  <c r="J53" i="26"/>
  <c r="G54" i="26"/>
  <c r="H54" i="26"/>
  <c r="I54" i="26"/>
  <c r="J54" i="26"/>
  <c r="G55" i="26"/>
  <c r="H55" i="26"/>
  <c r="I55" i="26"/>
  <c r="AB79" i="26" s="1"/>
  <c r="J55" i="26"/>
  <c r="G56" i="26"/>
  <c r="H56" i="26"/>
  <c r="I56" i="26"/>
  <c r="AH80" i="26" s="1"/>
  <c r="J56" i="26"/>
  <c r="G57" i="26"/>
  <c r="H57" i="26"/>
  <c r="I57" i="26"/>
  <c r="AE81" i="26" s="1"/>
  <c r="J57" i="26"/>
  <c r="G58" i="26"/>
  <c r="H58" i="26"/>
  <c r="I58" i="26"/>
  <c r="J58" i="26"/>
  <c r="G59" i="26"/>
  <c r="H59" i="26"/>
  <c r="I59" i="26"/>
  <c r="L83" i="26" s="1"/>
  <c r="J59" i="26"/>
  <c r="G60" i="26"/>
  <c r="H60" i="26"/>
  <c r="I60" i="26"/>
  <c r="AL84" i="26" s="1"/>
  <c r="J60" i="26"/>
  <c r="G61" i="26"/>
  <c r="H61" i="26"/>
  <c r="I61" i="26"/>
  <c r="T85" i="26" s="1"/>
  <c r="J61" i="26"/>
  <c r="G62" i="26"/>
  <c r="H62" i="26"/>
  <c r="I62" i="26"/>
  <c r="J62" i="26"/>
  <c r="G63" i="26"/>
  <c r="H63" i="26"/>
  <c r="I63" i="26"/>
  <c r="AC87" i="26" s="1"/>
  <c r="J63" i="26"/>
  <c r="G64" i="26"/>
  <c r="H64" i="26"/>
  <c r="I64" i="26"/>
  <c r="AM88" i="26" s="1"/>
  <c r="J64" i="26"/>
  <c r="G65" i="26"/>
  <c r="H65" i="26"/>
  <c r="I65" i="26"/>
  <c r="R89" i="26" s="1"/>
  <c r="J65" i="26"/>
  <c r="G66" i="26"/>
  <c r="H66" i="26"/>
  <c r="I66" i="26"/>
  <c r="J66" i="26"/>
  <c r="G67" i="26"/>
  <c r="H67" i="26"/>
  <c r="I67" i="26"/>
  <c r="L91" i="26" s="1"/>
  <c r="J67" i="26"/>
  <c r="G68" i="26"/>
  <c r="H68" i="26"/>
  <c r="I68" i="26"/>
  <c r="AJ92" i="26" s="1"/>
  <c r="J68" i="26"/>
  <c r="G69" i="26"/>
  <c r="H69" i="26"/>
  <c r="I69" i="26"/>
  <c r="AE93" i="26" s="1"/>
  <c r="J69" i="26"/>
  <c r="F52" i="26"/>
  <c r="F53" i="26"/>
  <c r="T77" i="26" s="1"/>
  <c r="F54" i="26"/>
  <c r="T78" i="26" s="1"/>
  <c r="F55" i="26"/>
  <c r="F56" i="26"/>
  <c r="L80" i="26" s="1"/>
  <c r="F57" i="26"/>
  <c r="T81" i="26" s="1"/>
  <c r="F58" i="26"/>
  <c r="H82" i="26" s="1"/>
  <c r="F59" i="26"/>
  <c r="F60" i="26"/>
  <c r="T84" i="26" s="1"/>
  <c r="F61" i="26"/>
  <c r="J85" i="26" s="1"/>
  <c r="F62" i="26"/>
  <c r="L86" i="26" s="1"/>
  <c r="F63" i="26"/>
  <c r="F64" i="26"/>
  <c r="O88" i="26" s="1"/>
  <c r="F65" i="26"/>
  <c r="J89" i="26" s="1"/>
  <c r="F66" i="26"/>
  <c r="J90" i="26" s="1"/>
  <c r="F67" i="26"/>
  <c r="F68" i="26"/>
  <c r="J92" i="26" s="1"/>
  <c r="F69" i="26"/>
  <c r="N93" i="26" s="1"/>
  <c r="F51" i="26"/>
  <c r="N75" i="26" s="1"/>
  <c r="H33" i="26"/>
  <c r="J32" i="26"/>
  <c r="G32" i="26"/>
  <c r="J31" i="26"/>
  <c r="G30" i="26"/>
  <c r="N29" i="26"/>
  <c r="P29" i="26"/>
  <c r="I27" i="26"/>
  <c r="F5" i="27"/>
  <c r="BW4" i="27"/>
  <c r="BX4" i="27"/>
  <c r="BY4" i="27"/>
  <c r="BZ4" i="27" s="1"/>
  <c r="CA4" i="27" s="1"/>
  <c r="CB4" i="27" s="1"/>
  <c r="CC4" i="27" s="1"/>
  <c r="CD4" i="27" s="1"/>
  <c r="CE4" i="27" s="1"/>
  <c r="CF4" i="27" s="1"/>
  <c r="CG4" i="27" s="1"/>
  <c r="CH4" i="27" s="1"/>
  <c r="BA4" i="27"/>
  <c r="BB4" i="27"/>
  <c r="BC4" i="27"/>
  <c r="BD4" i="27"/>
  <c r="BE4" i="27" s="1"/>
  <c r="BF4" i="27" s="1"/>
  <c r="BG4" i="27" s="1"/>
  <c r="BH4" i="27" s="1"/>
  <c r="BI4" i="27" s="1"/>
  <c r="BJ4" i="27" s="1"/>
  <c r="BK4" i="27" s="1"/>
  <c r="BL4" i="27" s="1"/>
  <c r="BM4" i="27" s="1"/>
  <c r="BN4" i="27" s="1"/>
  <c r="BO4" i="27" s="1"/>
  <c r="BP4" i="27" s="1"/>
  <c r="BQ4" i="27" s="1"/>
  <c r="BR4" i="27" s="1"/>
  <c r="BS4" i="27" s="1"/>
  <c r="BT4" i="27" s="1"/>
  <c r="BU4" i="27" s="1"/>
  <c r="BV4" i="27" s="1"/>
  <c r="AZ4" i="27"/>
  <c r="AP5" i="26"/>
  <c r="AP6" i="26"/>
  <c r="AP7" i="26"/>
  <c r="AP8" i="26"/>
  <c r="AP9" i="26"/>
  <c r="AP10" i="26"/>
  <c r="AP11" i="26"/>
  <c r="AP12" i="26"/>
  <c r="AP13" i="26"/>
  <c r="AP14" i="26"/>
  <c r="AP15" i="26"/>
  <c r="AP16" i="26"/>
  <c r="AP17" i="26"/>
  <c r="AP18" i="26"/>
  <c r="AP19" i="26"/>
  <c r="AP20" i="26"/>
  <c r="AP21" i="26"/>
  <c r="AP22" i="26"/>
  <c r="AP4" i="26"/>
  <c r="F36" i="27"/>
  <c r="AY12" i="27" s="1"/>
  <c r="G12" i="27" s="1"/>
  <c r="G36" i="27" s="1"/>
  <c r="F40" i="27"/>
  <c r="AY16" i="27" s="1"/>
  <c r="G16" i="27" s="1"/>
  <c r="G40" i="27" s="1"/>
  <c r="F44" i="27"/>
  <c r="AY20" i="27" s="1"/>
  <c r="G20" i="27" s="1"/>
  <c r="G44" i="27" s="1"/>
  <c r="AZ20" i="27" s="1"/>
  <c r="H20" i="27" s="1"/>
  <c r="B39" i="27"/>
  <c r="B43" i="27"/>
  <c r="G28" i="27"/>
  <c r="H28" i="27"/>
  <c r="I28" i="27"/>
  <c r="J28" i="27"/>
  <c r="K28" i="27"/>
  <c r="L28" i="27"/>
  <c r="M28" i="27"/>
  <c r="N28" i="27"/>
  <c r="O28" i="27"/>
  <c r="P28" i="27"/>
  <c r="Q28" i="27"/>
  <c r="R28" i="27"/>
  <c r="S28" i="27"/>
  <c r="T28" i="27"/>
  <c r="U28" i="27"/>
  <c r="V28" i="27"/>
  <c r="W28" i="27"/>
  <c r="X28" i="27"/>
  <c r="Y28" i="27"/>
  <c r="Z28" i="27"/>
  <c r="AA28" i="27"/>
  <c r="AB28" i="27"/>
  <c r="AC28" i="27"/>
  <c r="AD28" i="27"/>
  <c r="AE28" i="27"/>
  <c r="AF28" i="27"/>
  <c r="AG28" i="27"/>
  <c r="AH28" i="27"/>
  <c r="AI28" i="27"/>
  <c r="AJ28" i="27"/>
  <c r="AK28" i="27"/>
  <c r="AL28" i="27"/>
  <c r="AM28" i="27"/>
  <c r="AN28" i="27"/>
  <c r="AO28" i="27"/>
  <c r="F28" i="27"/>
  <c r="F6" i="27"/>
  <c r="F30" i="27" s="1"/>
  <c r="F7" i="27"/>
  <c r="F31" i="27" s="1"/>
  <c r="AY7" i="27" s="1"/>
  <c r="G7" i="27" s="1"/>
  <c r="G31" i="27" s="1"/>
  <c r="F8" i="27"/>
  <c r="F32" i="27" s="1"/>
  <c r="AY8" i="27" s="1"/>
  <c r="G8" i="27" s="1"/>
  <c r="G32" i="27" s="1"/>
  <c r="AZ8" i="27" s="1"/>
  <c r="H8" i="27" s="1"/>
  <c r="F9" i="27"/>
  <c r="F33" i="27" s="1"/>
  <c r="AY9" i="27" s="1"/>
  <c r="G9" i="27" s="1"/>
  <c r="G33" i="27" s="1"/>
  <c r="F10" i="27"/>
  <c r="F34" i="27" s="1"/>
  <c r="F11" i="27"/>
  <c r="F35" i="27" s="1"/>
  <c r="AY11" i="27" s="1"/>
  <c r="G11" i="27" s="1"/>
  <c r="G35" i="27" s="1"/>
  <c r="F12" i="27"/>
  <c r="F13" i="27"/>
  <c r="F37" i="27" s="1"/>
  <c r="AY13" i="27" s="1"/>
  <c r="G13" i="27" s="1"/>
  <c r="G37" i="27" s="1"/>
  <c r="AZ13" i="27" s="1"/>
  <c r="H13" i="27" s="1"/>
  <c r="H37" i="27" s="1"/>
  <c r="F14" i="27"/>
  <c r="F38" i="27" s="1"/>
  <c r="AY14" i="27" s="1"/>
  <c r="G14" i="27" s="1"/>
  <c r="G38" i="27" s="1"/>
  <c r="AZ14" i="27" s="1"/>
  <c r="H14" i="27" s="1"/>
  <c r="F15" i="27"/>
  <c r="F39" i="27" s="1"/>
  <c r="AY15" i="27" s="1"/>
  <c r="G15" i="27" s="1"/>
  <c r="G39" i="27" s="1"/>
  <c r="F16" i="27"/>
  <c r="F17" i="27"/>
  <c r="F41" i="27" s="1"/>
  <c r="AY17" i="27" s="1"/>
  <c r="G17" i="27" s="1"/>
  <c r="G41" i="27" s="1"/>
  <c r="AZ17" i="27" s="1"/>
  <c r="H17" i="27" s="1"/>
  <c r="F18" i="27"/>
  <c r="F42" i="27" s="1"/>
  <c r="AY18" i="27" s="1"/>
  <c r="G18" i="27" s="1"/>
  <c r="G42" i="27" s="1"/>
  <c r="F19" i="27"/>
  <c r="F43" i="27" s="1"/>
  <c r="AY19" i="27" s="1"/>
  <c r="G19" i="27" s="1"/>
  <c r="G43" i="27" s="1"/>
  <c r="F20" i="27"/>
  <c r="F21" i="27"/>
  <c r="F45" i="27" s="1"/>
  <c r="AY21" i="27" s="1"/>
  <c r="G21" i="27" s="1"/>
  <c r="G45" i="27" s="1"/>
  <c r="AZ21" i="27" s="1"/>
  <c r="H21" i="27" s="1"/>
  <c r="H45" i="27" s="1"/>
  <c r="BA21" i="27" s="1"/>
  <c r="I21" i="27" s="1"/>
  <c r="F22" i="27"/>
  <c r="F46" i="27" s="1"/>
  <c r="AY22" i="27" s="1"/>
  <c r="G22" i="27" s="1"/>
  <c r="G46" i="27" s="1"/>
  <c r="A13" i="27"/>
  <c r="A37" i="27" s="1"/>
  <c r="B13" i="27"/>
  <c r="B37" i="27" s="1"/>
  <c r="C13" i="27"/>
  <c r="A14" i="27"/>
  <c r="A38" i="27" s="1"/>
  <c r="B14" i="27"/>
  <c r="B38" i="27" s="1"/>
  <c r="C14" i="27"/>
  <c r="A15" i="27"/>
  <c r="A39" i="27" s="1"/>
  <c r="B15" i="27"/>
  <c r="C15" i="27"/>
  <c r="A16" i="27"/>
  <c r="A40" i="27" s="1"/>
  <c r="B16" i="27"/>
  <c r="B40" i="27" s="1"/>
  <c r="C16" i="27"/>
  <c r="A17" i="27"/>
  <c r="A41" i="27" s="1"/>
  <c r="B17" i="27"/>
  <c r="B41" i="27" s="1"/>
  <c r="C17" i="27"/>
  <c r="A18" i="27"/>
  <c r="A42" i="27" s="1"/>
  <c r="B18" i="27"/>
  <c r="B42" i="27" s="1"/>
  <c r="C18" i="27"/>
  <c r="A19" i="27"/>
  <c r="A43" i="27" s="1"/>
  <c r="B19" i="27"/>
  <c r="C19" i="27"/>
  <c r="A20" i="27"/>
  <c r="A44" i="27" s="1"/>
  <c r="B20" i="27"/>
  <c r="B44" i="27" s="1"/>
  <c r="C20" i="27"/>
  <c r="A21" i="27"/>
  <c r="A45" i="27" s="1"/>
  <c r="B21" i="27"/>
  <c r="B45" i="27" s="1"/>
  <c r="C21" i="27"/>
  <c r="A22" i="27"/>
  <c r="A46" i="27" s="1"/>
  <c r="B22" i="27"/>
  <c r="B46" i="27" s="1"/>
  <c r="C22" i="27"/>
  <c r="A6" i="27"/>
  <c r="A30" i="27" s="1"/>
  <c r="B6" i="27"/>
  <c r="B30" i="27" s="1"/>
  <c r="C6" i="27"/>
  <c r="A7" i="27"/>
  <c r="A31" i="27" s="1"/>
  <c r="B7" i="27"/>
  <c r="B31" i="27" s="1"/>
  <c r="C7" i="27"/>
  <c r="A8" i="27"/>
  <c r="A32" i="27" s="1"/>
  <c r="B8" i="27"/>
  <c r="B32" i="27" s="1"/>
  <c r="C8" i="27"/>
  <c r="A9" i="27"/>
  <c r="A33" i="27" s="1"/>
  <c r="B9" i="27"/>
  <c r="B33" i="27" s="1"/>
  <c r="C9" i="27"/>
  <c r="A10" i="27"/>
  <c r="A34" i="27" s="1"/>
  <c r="B10" i="27"/>
  <c r="B34" i="27" s="1"/>
  <c r="C10" i="27"/>
  <c r="A11" i="27"/>
  <c r="A35" i="27" s="1"/>
  <c r="B11" i="27"/>
  <c r="B35" i="27" s="1"/>
  <c r="C11" i="27"/>
  <c r="A12" i="27"/>
  <c r="A36" i="27" s="1"/>
  <c r="B12" i="27"/>
  <c r="B36" i="27" s="1"/>
  <c r="C12" i="27"/>
  <c r="B5" i="27"/>
  <c r="B29" i="27" s="1"/>
  <c r="C5" i="27"/>
  <c r="A5" i="27"/>
  <c r="A29" i="27" s="1"/>
  <c r="AF4" i="27"/>
  <c r="AG4" i="27"/>
  <c r="AH4" i="27"/>
  <c r="AI4" i="27"/>
  <c r="AJ4" i="27"/>
  <c r="AK4" i="27"/>
  <c r="AL4" i="27"/>
  <c r="AM4" i="27"/>
  <c r="AN4" i="27"/>
  <c r="AO4" i="27"/>
  <c r="G4" i="27"/>
  <c r="H4" i="27"/>
  <c r="I4" i="27"/>
  <c r="J4" i="27"/>
  <c r="K4" i="27"/>
  <c r="L4" i="27"/>
  <c r="M4" i="27"/>
  <c r="N4" i="27"/>
  <c r="O4" i="27"/>
  <c r="P4" i="27"/>
  <c r="Q4" i="27"/>
  <c r="R4" i="27"/>
  <c r="S4" i="27"/>
  <c r="T4" i="27"/>
  <c r="U4" i="27"/>
  <c r="V4" i="27"/>
  <c r="W4" i="27"/>
  <c r="X4" i="27"/>
  <c r="Y4" i="27"/>
  <c r="Z4" i="27"/>
  <c r="AA4" i="27"/>
  <c r="AB4" i="27"/>
  <c r="AC4" i="27"/>
  <c r="AD4" i="27"/>
  <c r="AE4" i="27"/>
  <c r="F4" i="27"/>
  <c r="B4" i="27"/>
  <c r="B28" i="27" s="1"/>
  <c r="A4" i="27"/>
  <c r="A28" i="27" s="1"/>
  <c r="W16" i="47" l="1"/>
  <c r="T45" i="11"/>
  <c r="W18" i="47"/>
  <c r="T47" i="11"/>
  <c r="X15" i="47"/>
  <c r="U37" i="11"/>
  <c r="W14" i="47"/>
  <c r="T36" i="11"/>
  <c r="W13" i="47"/>
  <c r="T31" i="11"/>
  <c r="W17" i="47"/>
  <c r="T46" i="11"/>
  <c r="U228" i="48"/>
  <c r="U226" i="48" s="1"/>
  <c r="U227" i="48" s="1"/>
  <c r="U229" i="48" s="1"/>
  <c r="V225" i="48" s="1"/>
  <c r="V159" i="48"/>
  <c r="V157" i="48" s="1"/>
  <c r="V158" i="48" s="1"/>
  <c r="V160" i="48" s="1"/>
  <c r="W156" i="48" s="1"/>
  <c r="T90" i="48"/>
  <c r="T88" i="48" s="1"/>
  <c r="T89" i="48" s="1"/>
  <c r="T91" i="48" s="1"/>
  <c r="U87" i="48" s="1"/>
  <c r="V203" i="48"/>
  <c r="V204" i="48" s="1"/>
  <c r="V206" i="48" s="1"/>
  <c r="W202" i="48" s="1"/>
  <c r="W205" i="48" s="1"/>
  <c r="W111" i="48"/>
  <c r="W112" i="48" s="1"/>
  <c r="W114" i="48" s="1"/>
  <c r="X110" i="48" s="1"/>
  <c r="X113" i="48" s="1"/>
  <c r="W180" i="48"/>
  <c r="W181" i="48" s="1"/>
  <c r="W183" i="48" s="1"/>
  <c r="X179" i="48" s="1"/>
  <c r="X182" i="48" s="1"/>
  <c r="V134" i="48"/>
  <c r="V135" i="48" s="1"/>
  <c r="V137" i="48" s="1"/>
  <c r="W133" i="48" s="1"/>
  <c r="W136" i="48" s="1"/>
  <c r="Y62" i="48"/>
  <c r="X39" i="48"/>
  <c r="Z154" i="48"/>
  <c r="Y85" i="48"/>
  <c r="Y108" i="48"/>
  <c r="Z223" i="48"/>
  <c r="Y177" i="48"/>
  <c r="V65" i="48"/>
  <c r="V66" i="48" s="1"/>
  <c r="V68" i="48" s="1"/>
  <c r="W64" i="48" s="1"/>
  <c r="W67" i="48" s="1"/>
  <c r="X200" i="48"/>
  <c r="X131" i="48"/>
  <c r="K42" i="48"/>
  <c r="H78" i="26"/>
  <c r="I83" i="26"/>
  <c r="AI93" i="26"/>
  <c r="T93" i="26"/>
  <c r="AB92" i="26"/>
  <c r="L92" i="26"/>
  <c r="T91" i="26"/>
  <c r="AB90" i="26"/>
  <c r="AC89" i="26"/>
  <c r="AC88" i="26"/>
  <c r="R88" i="26"/>
  <c r="R87" i="26"/>
  <c r="AH85" i="26"/>
  <c r="W84" i="26"/>
  <c r="AA83" i="26"/>
  <c r="P81" i="26"/>
  <c r="M91" i="26"/>
  <c r="Q91" i="26"/>
  <c r="U91" i="26"/>
  <c r="Y91" i="26"/>
  <c r="AC91" i="26"/>
  <c r="AG91" i="26"/>
  <c r="AK91" i="26"/>
  <c r="AO91" i="26"/>
  <c r="K91" i="26"/>
  <c r="O91" i="26"/>
  <c r="S91" i="26"/>
  <c r="W91" i="26"/>
  <c r="AA91" i="26"/>
  <c r="AE91" i="26"/>
  <c r="AI91" i="26"/>
  <c r="AM91" i="26"/>
  <c r="L87" i="26"/>
  <c r="P87" i="26"/>
  <c r="T87" i="26"/>
  <c r="X87" i="26"/>
  <c r="AB87" i="26"/>
  <c r="AF87" i="26"/>
  <c r="AJ87" i="26"/>
  <c r="AN87" i="26"/>
  <c r="N87" i="26"/>
  <c r="S87" i="26"/>
  <c r="Y87" i="26"/>
  <c r="AD87" i="26"/>
  <c r="AI87" i="26"/>
  <c r="AO87" i="26"/>
  <c r="K87" i="26"/>
  <c r="Q87" i="26"/>
  <c r="V87" i="26"/>
  <c r="AA87" i="26"/>
  <c r="AG87" i="26"/>
  <c r="AL87" i="26"/>
  <c r="M83" i="26"/>
  <c r="Q83" i="26"/>
  <c r="U83" i="26"/>
  <c r="Y83" i="26"/>
  <c r="AC83" i="26"/>
  <c r="AG83" i="26"/>
  <c r="AK83" i="26"/>
  <c r="AO83" i="26"/>
  <c r="N83" i="26"/>
  <c r="S83" i="26"/>
  <c r="X83" i="26"/>
  <c r="AD83" i="26"/>
  <c r="AI83" i="26"/>
  <c r="AN83" i="26"/>
  <c r="O83" i="26"/>
  <c r="V83" i="26"/>
  <c r="AB83" i="26"/>
  <c r="AJ83" i="26"/>
  <c r="K83" i="26"/>
  <c r="R83" i="26"/>
  <c r="Z83" i="26"/>
  <c r="AF83" i="26"/>
  <c r="AM83" i="26"/>
  <c r="J79" i="26"/>
  <c r="N79" i="26"/>
  <c r="R79" i="26"/>
  <c r="V79" i="26"/>
  <c r="Z79" i="26"/>
  <c r="AD79" i="26"/>
  <c r="AH79" i="26"/>
  <c r="AL79" i="26"/>
  <c r="M79" i="26"/>
  <c r="Q79" i="26"/>
  <c r="U79" i="26"/>
  <c r="Y79" i="26"/>
  <c r="AC79" i="26"/>
  <c r="AG79" i="26"/>
  <c r="AK79" i="26"/>
  <c r="AO79" i="26"/>
  <c r="P79" i="26"/>
  <c r="X79" i="26"/>
  <c r="AF79" i="26"/>
  <c r="AN79" i="26"/>
  <c r="K79" i="26"/>
  <c r="T79" i="26"/>
  <c r="AE79" i="26"/>
  <c r="O79" i="26"/>
  <c r="AA79" i="26"/>
  <c r="AJ79" i="26"/>
  <c r="G90" i="26"/>
  <c r="G86" i="26"/>
  <c r="G82" i="26"/>
  <c r="G78" i="26"/>
  <c r="H91" i="26"/>
  <c r="H87" i="26"/>
  <c r="H83" i="26"/>
  <c r="H79" i="26"/>
  <c r="I92" i="26"/>
  <c r="I88" i="26"/>
  <c r="I84" i="26"/>
  <c r="I79" i="26"/>
  <c r="AN93" i="26"/>
  <c r="AJ93" i="26"/>
  <c r="AF93" i="26"/>
  <c r="AB93" i="26"/>
  <c r="V93" i="26"/>
  <c r="AL92" i="26"/>
  <c r="AD92" i="26"/>
  <c r="V92" i="26"/>
  <c r="N92" i="26"/>
  <c r="AL91" i="26"/>
  <c r="AD91" i="26"/>
  <c r="V91" i="26"/>
  <c r="N91" i="26"/>
  <c r="AL90" i="26"/>
  <c r="AD90" i="26"/>
  <c r="U90" i="26"/>
  <c r="AE89" i="26"/>
  <c r="U89" i="26"/>
  <c r="AE88" i="26"/>
  <c r="U88" i="26"/>
  <c r="J88" i="26"/>
  <c r="AE87" i="26"/>
  <c r="U87" i="26"/>
  <c r="J87" i="26"/>
  <c r="AE86" i="26"/>
  <c r="T86" i="26"/>
  <c r="AL85" i="26"/>
  <c r="W85" i="26"/>
  <c r="AA84" i="26"/>
  <c r="L84" i="26"/>
  <c r="AE83" i="26"/>
  <c r="P83" i="26"/>
  <c r="AH81" i="26"/>
  <c r="AL80" i="26"/>
  <c r="W80" i="26"/>
  <c r="AI79" i="26"/>
  <c r="L79" i="26"/>
  <c r="L90" i="26"/>
  <c r="P90" i="26"/>
  <c r="T90" i="26"/>
  <c r="X90" i="26"/>
  <c r="N90" i="26"/>
  <c r="S90" i="26"/>
  <c r="Y90" i="26"/>
  <c r="AC90" i="26"/>
  <c r="AG90" i="26"/>
  <c r="AK90" i="26"/>
  <c r="AO90" i="26"/>
  <c r="K90" i="26"/>
  <c r="Q90" i="26"/>
  <c r="V90" i="26"/>
  <c r="AA90" i="26"/>
  <c r="AE90" i="26"/>
  <c r="AI90" i="26"/>
  <c r="AM90" i="26"/>
  <c r="J78" i="26"/>
  <c r="N78" i="26"/>
  <c r="R78" i="26"/>
  <c r="V78" i="26"/>
  <c r="Z78" i="26"/>
  <c r="AD78" i="26"/>
  <c r="AH78" i="26"/>
  <c r="AL78" i="26"/>
  <c r="M78" i="26"/>
  <c r="Q78" i="26"/>
  <c r="U78" i="26"/>
  <c r="Y78" i="26"/>
  <c r="AC78" i="26"/>
  <c r="AG78" i="26"/>
  <c r="AK78" i="26"/>
  <c r="AO78" i="26"/>
  <c r="P78" i="26"/>
  <c r="X78" i="26"/>
  <c r="AF78" i="26"/>
  <c r="AN78" i="26"/>
  <c r="O78" i="26"/>
  <c r="W78" i="26"/>
  <c r="S78" i="26"/>
  <c r="AE78" i="26"/>
  <c r="K78" i="26"/>
  <c r="AA78" i="26"/>
  <c r="AJ78" i="26"/>
  <c r="K82" i="26"/>
  <c r="H90" i="26"/>
  <c r="I87" i="26"/>
  <c r="AM93" i="26"/>
  <c r="AA93" i="26"/>
  <c r="L93" i="26"/>
  <c r="T92" i="26"/>
  <c r="AB91" i="26"/>
  <c r="AJ90" i="26"/>
  <c r="AM89" i="26"/>
  <c r="AM87" i="26"/>
  <c r="AM86" i="26"/>
  <c r="P86" i="26"/>
  <c r="J84" i="26"/>
  <c r="S80" i="26"/>
  <c r="AM78" i="26"/>
  <c r="M93" i="26"/>
  <c r="Q93" i="26"/>
  <c r="U93" i="26"/>
  <c r="Y93" i="26"/>
  <c r="K93" i="26"/>
  <c r="O93" i="26"/>
  <c r="S93" i="26"/>
  <c r="W93" i="26"/>
  <c r="L89" i="26"/>
  <c r="P89" i="26"/>
  <c r="T89" i="26"/>
  <c r="X89" i="26"/>
  <c r="AB89" i="26"/>
  <c r="AF89" i="26"/>
  <c r="AJ89" i="26"/>
  <c r="AN89" i="26"/>
  <c r="N89" i="26"/>
  <c r="S89" i="26"/>
  <c r="Y89" i="26"/>
  <c r="AD89" i="26"/>
  <c r="AI89" i="26"/>
  <c r="AO89" i="26"/>
  <c r="K89" i="26"/>
  <c r="Q89" i="26"/>
  <c r="V89" i="26"/>
  <c r="AA89" i="26"/>
  <c r="AG89" i="26"/>
  <c r="AL89" i="26"/>
  <c r="M85" i="26"/>
  <c r="Q85" i="26"/>
  <c r="U85" i="26"/>
  <c r="Y85" i="26"/>
  <c r="AC85" i="26"/>
  <c r="AG85" i="26"/>
  <c r="AK85" i="26"/>
  <c r="AO85" i="26"/>
  <c r="N85" i="26"/>
  <c r="S85" i="26"/>
  <c r="X85" i="26"/>
  <c r="AD85" i="26"/>
  <c r="AI85" i="26"/>
  <c r="AN85" i="26"/>
  <c r="O85" i="26"/>
  <c r="V85" i="26"/>
  <c r="AB85" i="26"/>
  <c r="AJ85" i="26"/>
  <c r="K85" i="26"/>
  <c r="R85" i="26"/>
  <c r="Z85" i="26"/>
  <c r="AF85" i="26"/>
  <c r="AM85" i="26"/>
  <c r="M81" i="26"/>
  <c r="Q81" i="26"/>
  <c r="U81" i="26"/>
  <c r="Y81" i="26"/>
  <c r="AC81" i="26"/>
  <c r="AG81" i="26"/>
  <c r="AK81" i="26"/>
  <c r="AO81" i="26"/>
  <c r="N81" i="26"/>
  <c r="S81" i="26"/>
  <c r="X81" i="26"/>
  <c r="AD81" i="26"/>
  <c r="AI81" i="26"/>
  <c r="AN81" i="26"/>
  <c r="K81" i="26"/>
  <c r="R81" i="26"/>
  <c r="Z81" i="26"/>
  <c r="AF81" i="26"/>
  <c r="AM81" i="26"/>
  <c r="O81" i="26"/>
  <c r="V81" i="26"/>
  <c r="AB81" i="26"/>
  <c r="AJ81" i="26"/>
  <c r="J77" i="26"/>
  <c r="N77" i="26"/>
  <c r="R77" i="26"/>
  <c r="V77" i="26"/>
  <c r="Z77" i="26"/>
  <c r="AD77" i="26"/>
  <c r="AH77" i="26"/>
  <c r="AL77" i="26"/>
  <c r="M77" i="26"/>
  <c r="Q77" i="26"/>
  <c r="U77" i="26"/>
  <c r="Y77" i="26"/>
  <c r="AC77" i="26"/>
  <c r="AG77" i="26"/>
  <c r="AK77" i="26"/>
  <c r="AO77" i="26"/>
  <c r="P77" i="26"/>
  <c r="X77" i="26"/>
  <c r="AF77" i="26"/>
  <c r="AN77" i="26"/>
  <c r="O77" i="26"/>
  <c r="W77" i="26"/>
  <c r="AE77" i="26"/>
  <c r="AM77" i="26"/>
  <c r="S77" i="26"/>
  <c r="AI77" i="26"/>
  <c r="K77" i="26"/>
  <c r="AA77" i="26"/>
  <c r="G92" i="26"/>
  <c r="G88" i="26"/>
  <c r="G84" i="26"/>
  <c r="G80" i="26"/>
  <c r="H93" i="26"/>
  <c r="H89" i="26"/>
  <c r="H85" i="26"/>
  <c r="H81" i="26"/>
  <c r="H77" i="26"/>
  <c r="I90" i="26"/>
  <c r="I86" i="26"/>
  <c r="I81" i="26"/>
  <c r="I77" i="26"/>
  <c r="AL93" i="26"/>
  <c r="AH93" i="26"/>
  <c r="AD93" i="26"/>
  <c r="Z93" i="26"/>
  <c r="R93" i="26"/>
  <c r="J93" i="26"/>
  <c r="AH92" i="26"/>
  <c r="Z92" i="26"/>
  <c r="R92" i="26"/>
  <c r="AH91" i="26"/>
  <c r="Z91" i="26"/>
  <c r="R91" i="26"/>
  <c r="J91" i="26"/>
  <c r="AH90" i="26"/>
  <c r="Z90" i="26"/>
  <c r="O90" i="26"/>
  <c r="AK89" i="26"/>
  <c r="Z89" i="26"/>
  <c r="O89" i="26"/>
  <c r="AK88" i="26"/>
  <c r="Z88" i="26"/>
  <c r="AK87" i="26"/>
  <c r="Z87" i="26"/>
  <c r="O87" i="26"/>
  <c r="AK86" i="26"/>
  <c r="Z86" i="26"/>
  <c r="AE85" i="26"/>
  <c r="P85" i="26"/>
  <c r="AH84" i="26"/>
  <c r="AL83" i="26"/>
  <c r="W83" i="26"/>
  <c r="J83" i="26"/>
  <c r="AA81" i="26"/>
  <c r="L81" i="26"/>
  <c r="AE80" i="26"/>
  <c r="W79" i="26"/>
  <c r="AI78" i="26"/>
  <c r="AJ77" i="26"/>
  <c r="M86" i="26"/>
  <c r="Q86" i="26"/>
  <c r="U86" i="26"/>
  <c r="N86" i="26"/>
  <c r="S86" i="26"/>
  <c r="X86" i="26"/>
  <c r="AB86" i="26"/>
  <c r="AF86" i="26"/>
  <c r="AJ86" i="26"/>
  <c r="AN86" i="26"/>
  <c r="K86" i="26"/>
  <c r="R86" i="26"/>
  <c r="Y86" i="26"/>
  <c r="AD86" i="26"/>
  <c r="AI86" i="26"/>
  <c r="AO86" i="26"/>
  <c r="O86" i="26"/>
  <c r="V86" i="26"/>
  <c r="AA86" i="26"/>
  <c r="AG86" i="26"/>
  <c r="AL86" i="26"/>
  <c r="H86" i="26"/>
  <c r="I91" i="26"/>
  <c r="I78" i="26"/>
  <c r="AJ91" i="26"/>
  <c r="R90" i="26"/>
  <c r="AC86" i="26"/>
  <c r="L78" i="26"/>
  <c r="M92" i="26"/>
  <c r="Q92" i="26"/>
  <c r="U92" i="26"/>
  <c r="Y92" i="26"/>
  <c r="AC92" i="26"/>
  <c r="AG92" i="26"/>
  <c r="AK92" i="26"/>
  <c r="AO92" i="26"/>
  <c r="K92" i="26"/>
  <c r="O92" i="26"/>
  <c r="S92" i="26"/>
  <c r="W92" i="26"/>
  <c r="AA92" i="26"/>
  <c r="AE92" i="26"/>
  <c r="AI92" i="26"/>
  <c r="AM92" i="26"/>
  <c r="L88" i="26"/>
  <c r="P88" i="26"/>
  <c r="T88" i="26"/>
  <c r="X88" i="26"/>
  <c r="AB88" i="26"/>
  <c r="AF88" i="26"/>
  <c r="AJ88" i="26"/>
  <c r="AN88" i="26"/>
  <c r="N88" i="26"/>
  <c r="S88" i="26"/>
  <c r="Y88" i="26"/>
  <c r="AD88" i="26"/>
  <c r="AI88" i="26"/>
  <c r="AO88" i="26"/>
  <c r="K88" i="26"/>
  <c r="Q88" i="26"/>
  <c r="V88" i="26"/>
  <c r="AA88" i="26"/>
  <c r="AG88" i="26"/>
  <c r="AL88" i="26"/>
  <c r="M84" i="26"/>
  <c r="Q84" i="26"/>
  <c r="U84" i="26"/>
  <c r="Y84" i="26"/>
  <c r="AC84" i="26"/>
  <c r="AG84" i="26"/>
  <c r="AK84" i="26"/>
  <c r="AO84" i="26"/>
  <c r="N84" i="26"/>
  <c r="S84" i="26"/>
  <c r="X84" i="26"/>
  <c r="AD84" i="26"/>
  <c r="AI84" i="26"/>
  <c r="AN84" i="26"/>
  <c r="K84" i="26"/>
  <c r="R84" i="26"/>
  <c r="Z84" i="26"/>
  <c r="AF84" i="26"/>
  <c r="AM84" i="26"/>
  <c r="O84" i="26"/>
  <c r="V84" i="26"/>
  <c r="AB84" i="26"/>
  <c r="AJ84" i="26"/>
  <c r="J80" i="26"/>
  <c r="N80" i="26"/>
  <c r="R80" i="26"/>
  <c r="V80" i="26"/>
  <c r="M80" i="26"/>
  <c r="Q80" i="26"/>
  <c r="U80" i="26"/>
  <c r="Y80" i="26"/>
  <c r="AC80" i="26"/>
  <c r="AG80" i="26"/>
  <c r="AK80" i="26"/>
  <c r="AO80" i="26"/>
  <c r="P80" i="26"/>
  <c r="X80" i="26"/>
  <c r="AD80" i="26"/>
  <c r="AI80" i="26"/>
  <c r="AN80" i="26"/>
  <c r="K80" i="26"/>
  <c r="T80" i="26"/>
  <c r="AB80" i="26"/>
  <c r="AJ80" i="26"/>
  <c r="O80" i="26"/>
  <c r="Z80" i="26"/>
  <c r="AF80" i="26"/>
  <c r="AM80" i="26"/>
  <c r="K76" i="26"/>
  <c r="G91" i="26"/>
  <c r="G87" i="26"/>
  <c r="G83" i="26"/>
  <c r="G79" i="26"/>
  <c r="H92" i="26"/>
  <c r="H88" i="26"/>
  <c r="H84" i="26"/>
  <c r="H80" i="26"/>
  <c r="I93" i="26"/>
  <c r="I89" i="26"/>
  <c r="I85" i="26"/>
  <c r="I80" i="26"/>
  <c r="AO93" i="26"/>
  <c r="AK93" i="26"/>
  <c r="AG93" i="26"/>
  <c r="AC93" i="26"/>
  <c r="X93" i="26"/>
  <c r="P93" i="26"/>
  <c r="AN92" i="26"/>
  <c r="AF92" i="26"/>
  <c r="X92" i="26"/>
  <c r="P92" i="26"/>
  <c r="AN91" i="26"/>
  <c r="AF91" i="26"/>
  <c r="X91" i="26"/>
  <c r="P91" i="26"/>
  <c r="AN90" i="26"/>
  <c r="AF90" i="26"/>
  <c r="W90" i="26"/>
  <c r="M90" i="26"/>
  <c r="AH89" i="26"/>
  <c r="W89" i="26"/>
  <c r="M89" i="26"/>
  <c r="AH88" i="26"/>
  <c r="W88" i="26"/>
  <c r="M88" i="26"/>
  <c r="AH87" i="26"/>
  <c r="W87" i="26"/>
  <c r="M87" i="26"/>
  <c r="AH86" i="26"/>
  <c r="W86" i="26"/>
  <c r="J86" i="26"/>
  <c r="AA85" i="26"/>
  <c r="L85" i="26"/>
  <c r="AE84" i="26"/>
  <c r="P84" i="26"/>
  <c r="AH83" i="26"/>
  <c r="T83" i="26"/>
  <c r="AL81" i="26"/>
  <c r="W81" i="26"/>
  <c r="J81" i="26"/>
  <c r="AA80" i="26"/>
  <c r="AM79" i="26"/>
  <c r="S79" i="26"/>
  <c r="AB78" i="26"/>
  <c r="AB77" i="26"/>
  <c r="AA75" i="26"/>
  <c r="V75" i="26"/>
  <c r="AL75" i="26"/>
  <c r="Q75" i="26"/>
  <c r="AG75" i="26"/>
  <c r="K75" i="26"/>
  <c r="H76" i="26"/>
  <c r="AN76" i="26"/>
  <c r="AJ76" i="26"/>
  <c r="AF76" i="26"/>
  <c r="AB76" i="26"/>
  <c r="X76" i="26"/>
  <c r="S76" i="26"/>
  <c r="N76" i="26"/>
  <c r="N95" i="26" s="1"/>
  <c r="J76" i="26"/>
  <c r="Q76" i="26"/>
  <c r="G76" i="26"/>
  <c r="AM76" i="26"/>
  <c r="AI76" i="26"/>
  <c r="AE76" i="26"/>
  <c r="AA76" i="26"/>
  <c r="W76" i="26"/>
  <c r="R76" i="26"/>
  <c r="M76" i="26"/>
  <c r="I76" i="26"/>
  <c r="AL76" i="26"/>
  <c r="AH76" i="26"/>
  <c r="AD76" i="26"/>
  <c r="Z76" i="26"/>
  <c r="V76" i="26"/>
  <c r="P76" i="26"/>
  <c r="L76" i="26"/>
  <c r="AO76" i="26"/>
  <c r="AK76" i="26"/>
  <c r="AG76" i="26"/>
  <c r="AC76" i="26"/>
  <c r="Y76" i="26"/>
  <c r="T76" i="26"/>
  <c r="O76" i="26"/>
  <c r="N41" i="11"/>
  <c r="O41" i="11" s="1"/>
  <c r="P41" i="11" s="1"/>
  <c r="Q41" i="11" s="1"/>
  <c r="R41" i="11" s="1"/>
  <c r="S41" i="11" s="1"/>
  <c r="T41" i="11" s="1"/>
  <c r="U41" i="11" s="1"/>
  <c r="V41" i="11" s="1"/>
  <c r="W41" i="11" s="1"/>
  <c r="X41" i="11" s="1"/>
  <c r="Y41" i="11" s="1"/>
  <c r="B41" i="40"/>
  <c r="N33" i="11"/>
  <c r="O33" i="11" s="1"/>
  <c r="P33" i="11" s="1"/>
  <c r="Q33" i="11" s="1"/>
  <c r="R33" i="11" s="1"/>
  <c r="S33" i="11" s="1"/>
  <c r="T33" i="11" s="1"/>
  <c r="U33" i="11" s="1"/>
  <c r="V33" i="11" s="1"/>
  <c r="W33" i="11" s="1"/>
  <c r="X33" i="11" s="1"/>
  <c r="Y33" i="11" s="1"/>
  <c r="B33" i="40"/>
  <c r="G75" i="26"/>
  <c r="AO75" i="26"/>
  <c r="AI75" i="26"/>
  <c r="AD75" i="26"/>
  <c r="Y75" i="26"/>
  <c r="S75" i="26"/>
  <c r="N43" i="11"/>
  <c r="O43" i="11" s="1"/>
  <c r="P43" i="11" s="1"/>
  <c r="Q43" i="11" s="1"/>
  <c r="R43" i="11" s="1"/>
  <c r="S43" i="11" s="1"/>
  <c r="T43" i="11" s="1"/>
  <c r="U43" i="11" s="1"/>
  <c r="V43" i="11" s="1"/>
  <c r="W43" i="11" s="1"/>
  <c r="X43" i="11" s="1"/>
  <c r="Y43" i="11" s="1"/>
  <c r="B43" i="40"/>
  <c r="L75" i="26"/>
  <c r="P75" i="26"/>
  <c r="T75" i="26"/>
  <c r="X75" i="26"/>
  <c r="AB75" i="26"/>
  <c r="AF75" i="26"/>
  <c r="AJ75" i="26"/>
  <c r="AN75" i="26"/>
  <c r="I75" i="26"/>
  <c r="F75" i="26"/>
  <c r="H75" i="26"/>
  <c r="AK75" i="26"/>
  <c r="AE75" i="26"/>
  <c r="Z75" i="26"/>
  <c r="U75" i="26"/>
  <c r="O75" i="26"/>
  <c r="J75" i="26"/>
  <c r="AM75" i="26"/>
  <c r="AH75" i="26"/>
  <c r="AC75" i="26"/>
  <c r="W75" i="26"/>
  <c r="R75" i="26"/>
  <c r="M75" i="26"/>
  <c r="N34" i="11"/>
  <c r="O34" i="11" s="1"/>
  <c r="P34" i="11" s="1"/>
  <c r="Q34" i="11" s="1"/>
  <c r="R34" i="11" s="1"/>
  <c r="S34" i="11" s="1"/>
  <c r="T34" i="11" s="1"/>
  <c r="U34" i="11" s="1"/>
  <c r="V34" i="11" s="1"/>
  <c r="W34" i="11" s="1"/>
  <c r="X34" i="11" s="1"/>
  <c r="Y34" i="11" s="1"/>
  <c r="B34" i="40"/>
  <c r="N42" i="11"/>
  <c r="O42" i="11" s="1"/>
  <c r="P42" i="11" s="1"/>
  <c r="Q42" i="11" s="1"/>
  <c r="R42" i="11" s="1"/>
  <c r="S42" i="11" s="1"/>
  <c r="T42" i="11" s="1"/>
  <c r="U42" i="11" s="1"/>
  <c r="V42" i="11" s="1"/>
  <c r="W42" i="11" s="1"/>
  <c r="X42" i="11" s="1"/>
  <c r="Y42" i="11" s="1"/>
  <c r="B42" i="40"/>
  <c r="H214" i="35"/>
  <c r="I209" i="35"/>
  <c r="I155" i="35"/>
  <c r="H160" i="35"/>
  <c r="H104" i="35"/>
  <c r="H102" i="35" s="1"/>
  <c r="H103" i="35" s="1"/>
  <c r="H105" i="35" s="1"/>
  <c r="H308" i="35"/>
  <c r="H309" i="35"/>
  <c r="H310" i="35" s="1"/>
  <c r="G311" i="35"/>
  <c r="G312" i="35" s="1"/>
  <c r="G107" i="35"/>
  <c r="G315" i="35"/>
  <c r="H241" i="35"/>
  <c r="I236" i="35"/>
  <c r="H288" i="35"/>
  <c r="H287" i="35"/>
  <c r="H50" i="35"/>
  <c r="H48" i="35" s="1"/>
  <c r="H49" i="35" s="1"/>
  <c r="H51" i="35" s="1"/>
  <c r="H286" i="35"/>
  <c r="H300" i="35"/>
  <c r="H301" i="35" s="1"/>
  <c r="H80" i="35"/>
  <c r="H304" i="35"/>
  <c r="O152" i="35"/>
  <c r="N125" i="35"/>
  <c r="O260" i="35"/>
  <c r="I342" i="35"/>
  <c r="I341" i="35"/>
  <c r="I185" i="35"/>
  <c r="I183" i="35" s="1"/>
  <c r="I184" i="35" s="1"/>
  <c r="I186" i="35" s="1"/>
  <c r="I343" i="35"/>
  <c r="G289" i="35"/>
  <c r="G290" i="35" s="1"/>
  <c r="G53" i="35"/>
  <c r="G293" i="35"/>
  <c r="P17" i="35"/>
  <c r="H344" i="35"/>
  <c r="H345" i="35" s="1"/>
  <c r="H348" i="35"/>
  <c r="H188" i="35"/>
  <c r="I375" i="35"/>
  <c r="I376" i="35" s="1"/>
  <c r="I374" i="35"/>
  <c r="I266" i="35"/>
  <c r="I264" i="35" s="1"/>
  <c r="I265" i="35" s="1"/>
  <c r="I267" i="35" s="1"/>
  <c r="N98" i="35"/>
  <c r="N275" i="35"/>
  <c r="N276" i="35"/>
  <c r="N23" i="35"/>
  <c r="N21" i="35" s="1"/>
  <c r="I319" i="35"/>
  <c r="I321" i="35"/>
  <c r="I320" i="35"/>
  <c r="I131" i="35"/>
  <c r="I129" i="35" s="1"/>
  <c r="I130" i="35" s="1"/>
  <c r="I132" i="35" s="1"/>
  <c r="I277" i="35"/>
  <c r="I276" i="35"/>
  <c r="I275" i="35"/>
  <c r="I23" i="35"/>
  <c r="I21" i="35" s="1"/>
  <c r="I22" i="35" s="1"/>
  <c r="I24" i="35" s="1"/>
  <c r="N44" i="35"/>
  <c r="N233" i="35"/>
  <c r="I298" i="35"/>
  <c r="I299" i="35" s="1"/>
  <c r="I297" i="35"/>
  <c r="I77" i="35"/>
  <c r="I75" i="35" s="1"/>
  <c r="I76" i="35" s="1"/>
  <c r="I78" i="35" s="1"/>
  <c r="O71" i="35"/>
  <c r="H377" i="35"/>
  <c r="H269" i="35"/>
  <c r="H381" i="35"/>
  <c r="O206" i="35"/>
  <c r="N179" i="35"/>
  <c r="H322" i="35"/>
  <c r="H323" i="35" s="1"/>
  <c r="H326" i="35"/>
  <c r="H134" i="35"/>
  <c r="H278" i="35"/>
  <c r="H279" i="35" s="1"/>
  <c r="H282" i="35"/>
  <c r="H26" i="35"/>
  <c r="F236" i="34"/>
  <c r="F20" i="34"/>
  <c r="M136" i="34"/>
  <c r="M134" i="34" s="1"/>
  <c r="M135" i="34" s="1"/>
  <c r="M137" i="34" s="1"/>
  <c r="N133" i="34" s="1"/>
  <c r="L113" i="34"/>
  <c r="L111" i="34" s="1"/>
  <c r="L112" i="34" s="1"/>
  <c r="L114" i="34" s="1"/>
  <c r="M110" i="34" s="1"/>
  <c r="M182" i="34"/>
  <c r="M180" i="34" s="1"/>
  <c r="M181" i="34" s="1"/>
  <c r="M183" i="34" s="1"/>
  <c r="N179" i="34" s="1"/>
  <c r="P223" i="34"/>
  <c r="P131" i="34"/>
  <c r="N67" i="34"/>
  <c r="N65" i="34" s="1"/>
  <c r="N66" i="34" s="1"/>
  <c r="N68" i="34" s="1"/>
  <c r="O64" i="34" s="1"/>
  <c r="M159" i="34"/>
  <c r="M157" i="34" s="1"/>
  <c r="M158" i="34" s="1"/>
  <c r="M160" i="34" s="1"/>
  <c r="N156" i="34" s="1"/>
  <c r="O177" i="34"/>
  <c r="L90" i="34"/>
  <c r="L88" i="34" s="1"/>
  <c r="L89" i="34" s="1"/>
  <c r="L91" i="34" s="1"/>
  <c r="M87" i="34" s="1"/>
  <c r="N16" i="34"/>
  <c r="M228" i="34"/>
  <c r="M226" i="34" s="1"/>
  <c r="M227" i="34" s="1"/>
  <c r="M229" i="34" s="1"/>
  <c r="N225" i="34" s="1"/>
  <c r="O154" i="34"/>
  <c r="N85" i="34"/>
  <c r="N108" i="34"/>
  <c r="L205" i="34"/>
  <c r="L203" i="34" s="1"/>
  <c r="L204" i="34" s="1"/>
  <c r="L206" i="34" s="1"/>
  <c r="M202" i="34" s="1"/>
  <c r="I44" i="34"/>
  <c r="N39" i="34"/>
  <c r="N200" i="34"/>
  <c r="Q62" i="34"/>
  <c r="D137" i="29"/>
  <c r="D140" i="29" s="1"/>
  <c r="X139" i="29"/>
  <c r="AH29" i="29"/>
  <c r="T138" i="29"/>
  <c r="R138" i="29"/>
  <c r="AL137" i="29"/>
  <c r="AA138" i="29"/>
  <c r="AA27" i="29"/>
  <c r="AA38" i="29" s="1"/>
  <c r="H139" i="29"/>
  <c r="I138" i="29"/>
  <c r="AL138" i="29"/>
  <c r="Z139" i="29"/>
  <c r="AA29" i="29"/>
  <c r="H137" i="29"/>
  <c r="I139" i="29"/>
  <c r="AB139" i="29"/>
  <c r="D28" i="29"/>
  <c r="AE137" i="29"/>
  <c r="Q28" i="29"/>
  <c r="AE139" i="29"/>
  <c r="D139" i="29"/>
  <c r="Z137" i="29"/>
  <c r="O138" i="29"/>
  <c r="AD138" i="29"/>
  <c r="AB137" i="29"/>
  <c r="V137" i="29"/>
  <c r="X137" i="29"/>
  <c r="I137" i="29"/>
  <c r="Y139" i="29"/>
  <c r="R137" i="29"/>
  <c r="AC138" i="29"/>
  <c r="P138" i="29"/>
  <c r="AF139" i="29"/>
  <c r="Z138" i="29"/>
  <c r="U138" i="29"/>
  <c r="X138" i="29"/>
  <c r="Y137" i="29"/>
  <c r="AH137" i="29"/>
  <c r="W138" i="29"/>
  <c r="P139" i="29"/>
  <c r="AC137" i="29"/>
  <c r="AC148" i="29" s="1"/>
  <c r="P137" i="29"/>
  <c r="AF137" i="29"/>
  <c r="O139" i="29"/>
  <c r="L139" i="29"/>
  <c r="F137" i="29"/>
  <c r="F138" i="29"/>
  <c r="J139" i="29"/>
  <c r="O137" i="29"/>
  <c r="M137" i="29"/>
  <c r="C139" i="29"/>
  <c r="C137" i="29"/>
  <c r="AG138" i="29"/>
  <c r="AJ138" i="29"/>
  <c r="E138" i="29"/>
  <c r="E149" i="29" s="1"/>
  <c r="U139" i="29"/>
  <c r="AK138" i="29"/>
  <c r="N138" i="29"/>
  <c r="AD139" i="29"/>
  <c r="S138" i="29"/>
  <c r="S149" i="29" s="1"/>
  <c r="D157" i="29"/>
  <c r="AG139" i="29"/>
  <c r="J138" i="29"/>
  <c r="J149" i="29" s="1"/>
  <c r="AE138" i="29"/>
  <c r="T137" i="29"/>
  <c r="AJ139" i="29"/>
  <c r="U137" i="29"/>
  <c r="AD137" i="29"/>
  <c r="S139" i="29"/>
  <c r="AI137" i="29"/>
  <c r="AI148" i="29" s="1"/>
  <c r="H138" i="29"/>
  <c r="Y138" i="29"/>
  <c r="R139" i="29"/>
  <c r="AH138" i="29"/>
  <c r="G137" i="29"/>
  <c r="W139" i="29"/>
  <c r="AB138" i="29"/>
  <c r="M138" i="29"/>
  <c r="AC139" i="29"/>
  <c r="F139" i="29"/>
  <c r="V138" i="29"/>
  <c r="AL139" i="29"/>
  <c r="K137" i="29"/>
  <c r="AA139" i="29"/>
  <c r="AF138" i="29"/>
  <c r="E139" i="29"/>
  <c r="AK139" i="29"/>
  <c r="N139" i="29"/>
  <c r="AI138" i="29"/>
  <c r="G138" i="29"/>
  <c r="K138" i="29"/>
  <c r="AG137" i="29"/>
  <c r="T139" i="29"/>
  <c r="AJ137" i="29"/>
  <c r="E137" i="29"/>
  <c r="AK137" i="29"/>
  <c r="N137" i="29"/>
  <c r="S137" i="29"/>
  <c r="S148" i="29" s="1"/>
  <c r="AI139" i="29"/>
  <c r="AH139" i="29"/>
  <c r="G139" i="29"/>
  <c r="W137" i="29"/>
  <c r="W148" i="29" s="1"/>
  <c r="M139" i="29"/>
  <c r="V139" i="29"/>
  <c r="K139" i="29"/>
  <c r="AA137" i="29"/>
  <c r="C138" i="29"/>
  <c r="C149" i="29" s="1"/>
  <c r="AH82" i="29"/>
  <c r="D102" i="29"/>
  <c r="AG29" i="29"/>
  <c r="X27" i="29"/>
  <c r="X38" i="29" s="1"/>
  <c r="G27" i="29"/>
  <c r="H38" i="29" s="1"/>
  <c r="L29" i="29"/>
  <c r="T29" i="29"/>
  <c r="Q27" i="29"/>
  <c r="H84" i="29"/>
  <c r="AG27" i="29"/>
  <c r="Q29" i="29"/>
  <c r="AI28" i="29"/>
  <c r="R82" i="29"/>
  <c r="R83" i="29"/>
  <c r="AE29" i="29"/>
  <c r="R84" i="29"/>
  <c r="X82" i="29"/>
  <c r="AH83" i="29"/>
  <c r="AE27" i="29"/>
  <c r="AE28" i="29"/>
  <c r="G29" i="29"/>
  <c r="X83" i="29"/>
  <c r="H82" i="29"/>
  <c r="X84" i="29"/>
  <c r="D94" i="29"/>
  <c r="J84" i="29"/>
  <c r="AF83" i="29"/>
  <c r="U29" i="29"/>
  <c r="R27" i="29"/>
  <c r="U28" i="29"/>
  <c r="P83" i="29"/>
  <c r="AF82" i="29"/>
  <c r="C82" i="29"/>
  <c r="C93" i="29" s="1"/>
  <c r="C105" i="29" s="1"/>
  <c r="C84" i="29"/>
  <c r="C99" i="29" s="1"/>
  <c r="D99" i="29" s="1"/>
  <c r="P82" i="29"/>
  <c r="W38" i="29"/>
  <c r="D93" i="29"/>
  <c r="V29" i="29"/>
  <c r="F27" i="29"/>
  <c r="F29" i="29"/>
  <c r="F28" i="29"/>
  <c r="U27" i="29"/>
  <c r="V38" i="29" s="1"/>
  <c r="Z83" i="29"/>
  <c r="V28" i="29"/>
  <c r="AB27" i="29"/>
  <c r="AB28" i="29"/>
  <c r="D29" i="29"/>
  <c r="I27" i="29"/>
  <c r="C29" i="29"/>
  <c r="C44" i="29" s="1"/>
  <c r="D40" i="29" s="1"/>
  <c r="AA28" i="29"/>
  <c r="AF84" i="29"/>
  <c r="P84" i="29"/>
  <c r="AG83" i="29"/>
  <c r="N83" i="29"/>
  <c r="AD84" i="29"/>
  <c r="E82" i="29"/>
  <c r="E93" i="29" s="1"/>
  <c r="AC84" i="29"/>
  <c r="W29" i="29"/>
  <c r="C47" i="29"/>
  <c r="D47" i="29" s="1"/>
  <c r="E47" i="29" s="1"/>
  <c r="F47" i="29" s="1"/>
  <c r="G47" i="29" s="1"/>
  <c r="H47" i="29" s="1"/>
  <c r="I47" i="29" s="1"/>
  <c r="J47" i="29" s="1"/>
  <c r="K47" i="29" s="1"/>
  <c r="L47" i="29" s="1"/>
  <c r="M47" i="29" s="1"/>
  <c r="N47" i="29" s="1"/>
  <c r="O47" i="29" s="1"/>
  <c r="P47" i="29" s="1"/>
  <c r="Q47" i="29" s="1"/>
  <c r="R47" i="29" s="1"/>
  <c r="S47" i="29" s="1"/>
  <c r="T47" i="29" s="1"/>
  <c r="U47" i="29" s="1"/>
  <c r="V47" i="29" s="1"/>
  <c r="W47" i="29" s="1"/>
  <c r="X47" i="29" s="1"/>
  <c r="Y47" i="29" s="1"/>
  <c r="Z47" i="29" s="1"/>
  <c r="AA47" i="29" s="1"/>
  <c r="AB47" i="29" s="1"/>
  <c r="AC47" i="29" s="1"/>
  <c r="AD47" i="29" s="1"/>
  <c r="AE47" i="29" s="1"/>
  <c r="AF47" i="29" s="1"/>
  <c r="AG47" i="29" s="1"/>
  <c r="AH47" i="29" s="1"/>
  <c r="AI47" i="29" s="1"/>
  <c r="AJ47" i="29" s="1"/>
  <c r="AK47" i="29" s="1"/>
  <c r="AL47" i="29" s="1"/>
  <c r="W28" i="29"/>
  <c r="G28" i="29"/>
  <c r="D85" i="29"/>
  <c r="AH84" i="29"/>
  <c r="M84" i="29"/>
  <c r="Q83" i="29"/>
  <c r="AC28" i="29"/>
  <c r="M28" i="29"/>
  <c r="X29" i="29"/>
  <c r="X28" i="29"/>
  <c r="AH28" i="29"/>
  <c r="AH27" i="29"/>
  <c r="P27" i="29"/>
  <c r="Y29" i="29"/>
  <c r="T27" i="29"/>
  <c r="AI27" i="29"/>
  <c r="R29" i="29"/>
  <c r="Z38" i="29"/>
  <c r="Z29" i="29"/>
  <c r="J29" i="29"/>
  <c r="H28" i="29"/>
  <c r="T28" i="29"/>
  <c r="L27" i="29"/>
  <c r="R28" i="29"/>
  <c r="AL29" i="29"/>
  <c r="E29" i="29"/>
  <c r="E28" i="29"/>
  <c r="L28" i="29"/>
  <c r="AF29" i="29"/>
  <c r="AL27" i="29"/>
  <c r="AK28" i="29"/>
  <c r="AL39" i="29" s="1"/>
  <c r="AK27" i="29"/>
  <c r="AK29" i="29"/>
  <c r="S28" i="29"/>
  <c r="S27" i="29"/>
  <c r="S29" i="29"/>
  <c r="AD29" i="29"/>
  <c r="N29" i="29"/>
  <c r="AF27" i="29"/>
  <c r="AC29" i="29"/>
  <c r="M29" i="29"/>
  <c r="P29" i="29"/>
  <c r="C28" i="29"/>
  <c r="C39" i="29" s="1"/>
  <c r="C27" i="29"/>
  <c r="P28" i="29"/>
  <c r="Z28" i="29"/>
  <c r="J28" i="29"/>
  <c r="AD27" i="29"/>
  <c r="N27" i="29"/>
  <c r="AB29" i="29"/>
  <c r="AF28" i="29"/>
  <c r="Y28" i="29"/>
  <c r="AC27" i="29"/>
  <c r="M27" i="29"/>
  <c r="AJ29" i="29"/>
  <c r="AJ28" i="29"/>
  <c r="AJ27" i="29"/>
  <c r="D27" i="29"/>
  <c r="AI29" i="29"/>
  <c r="AD28" i="29"/>
  <c r="N28" i="29"/>
  <c r="H29" i="29"/>
  <c r="D29" i="11"/>
  <c r="E29" i="11" s="1"/>
  <c r="F29" i="11" s="1"/>
  <c r="G29" i="11" s="1"/>
  <c r="H29" i="11" s="1"/>
  <c r="I29" i="11" s="1"/>
  <c r="J29" i="11" s="1"/>
  <c r="K29" i="11" s="1"/>
  <c r="L29" i="11" s="1"/>
  <c r="M29" i="11" s="1"/>
  <c r="AL82" i="26"/>
  <c r="AH82" i="26"/>
  <c r="AD82" i="26"/>
  <c r="Z82" i="26"/>
  <c r="V82" i="26"/>
  <c r="R82" i="26"/>
  <c r="N82" i="26"/>
  <c r="J82" i="26"/>
  <c r="I82" i="26"/>
  <c r="AO82" i="26"/>
  <c r="AK82" i="26"/>
  <c r="AG82" i="26"/>
  <c r="AC82" i="26"/>
  <c r="Y82" i="26"/>
  <c r="U82" i="26"/>
  <c r="Q82" i="26"/>
  <c r="M82" i="26"/>
  <c r="AN82" i="26"/>
  <c r="AJ82" i="26"/>
  <c r="AF82" i="26"/>
  <c r="AB82" i="26"/>
  <c r="X82" i="26"/>
  <c r="T82" i="26"/>
  <c r="P82" i="26"/>
  <c r="L82" i="26"/>
  <c r="AM82" i="26"/>
  <c r="AI82" i="26"/>
  <c r="AE82" i="26"/>
  <c r="AA82" i="26"/>
  <c r="W82" i="26"/>
  <c r="S82" i="26"/>
  <c r="O82" i="26"/>
  <c r="U76" i="26"/>
  <c r="AY10" i="27"/>
  <c r="G10" i="27" s="1"/>
  <c r="G34" i="27"/>
  <c r="AZ10" i="27" s="1"/>
  <c r="H10" i="27" s="1"/>
  <c r="H34" i="27" s="1"/>
  <c r="BA10" i="27" s="1"/>
  <c r="I10" i="27" s="1"/>
  <c r="I34" i="27" s="1"/>
  <c r="AZ9" i="27"/>
  <c r="H9" i="27" s="1"/>
  <c r="H33" i="27" s="1"/>
  <c r="H38" i="27"/>
  <c r="BA14" i="27" s="1"/>
  <c r="I14" i="27" s="1"/>
  <c r="I38" i="27" s="1"/>
  <c r="AY6" i="27"/>
  <c r="G6" i="27" s="1"/>
  <c r="G30" i="27" s="1"/>
  <c r="AZ16" i="27"/>
  <c r="H16" i="27" s="1"/>
  <c r="H40" i="27" s="1"/>
  <c r="AZ12" i="27"/>
  <c r="H12" i="27" s="1"/>
  <c r="H36" i="27" s="1"/>
  <c r="AZ15" i="27"/>
  <c r="H15" i="27" s="1"/>
  <c r="H39" i="27"/>
  <c r="AZ19" i="27"/>
  <c r="H19" i="27" s="1"/>
  <c r="H43" i="27" s="1"/>
  <c r="H44" i="27"/>
  <c r="AZ7" i="27"/>
  <c r="H7" i="27" s="1"/>
  <c r="H31" i="27" s="1"/>
  <c r="H41" i="27"/>
  <c r="I45" i="27"/>
  <c r="BA13" i="27"/>
  <c r="I13" i="27" s="1"/>
  <c r="I37" i="27" s="1"/>
  <c r="AZ11" i="27"/>
  <c r="H11" i="27" s="1"/>
  <c r="H35" i="27" s="1"/>
  <c r="H32" i="27"/>
  <c r="AZ22" i="27"/>
  <c r="H22" i="27" s="1"/>
  <c r="H46" i="27" s="1"/>
  <c r="BA22" i="27" s="1"/>
  <c r="I22" i="27" s="1"/>
  <c r="I46" i="27" s="1"/>
  <c r="AZ18" i="27"/>
  <c r="H18" i="27" s="1"/>
  <c r="H42" i="27" s="1"/>
  <c r="X17" i="47" l="1"/>
  <c r="U46" i="11"/>
  <c r="X14" i="47"/>
  <c r="U36" i="11"/>
  <c r="X18" i="47"/>
  <c r="U47" i="11"/>
  <c r="X13" i="47"/>
  <c r="U31" i="11"/>
  <c r="Y15" i="47"/>
  <c r="V37" i="11"/>
  <c r="X16" i="47"/>
  <c r="U45" i="11"/>
  <c r="V228" i="48"/>
  <c r="V226" i="48"/>
  <c r="V227" i="48" s="1"/>
  <c r="V229" i="48" s="1"/>
  <c r="W225" i="48" s="1"/>
  <c r="W159" i="48"/>
  <c r="W157" i="48" s="1"/>
  <c r="W158" i="48" s="1"/>
  <c r="W160" i="48" s="1"/>
  <c r="X156" i="48" s="1"/>
  <c r="U90" i="48"/>
  <c r="U88" i="48"/>
  <c r="U89" i="48" s="1"/>
  <c r="U91" i="48" s="1"/>
  <c r="V87" i="48" s="1"/>
  <c r="W203" i="48"/>
  <c r="W204" i="48" s="1"/>
  <c r="W206" i="48" s="1"/>
  <c r="X202" i="48" s="1"/>
  <c r="X205" i="48" s="1"/>
  <c r="X180" i="48"/>
  <c r="X181" i="48" s="1"/>
  <c r="X183" i="48" s="1"/>
  <c r="Y179" i="48" s="1"/>
  <c r="Y182" i="48" s="1"/>
  <c r="X111" i="48"/>
  <c r="X112" i="48" s="1"/>
  <c r="X114" i="48" s="1"/>
  <c r="Y110" i="48" s="1"/>
  <c r="Y113" i="48" s="1"/>
  <c r="W134" i="48"/>
  <c r="W135" i="48" s="1"/>
  <c r="W137" i="48" s="1"/>
  <c r="X133" i="48" s="1"/>
  <c r="X136" i="48" s="1"/>
  <c r="W65" i="48"/>
  <c r="W66" i="48" s="1"/>
  <c r="W68" i="48" s="1"/>
  <c r="X64" i="48" s="1"/>
  <c r="X67" i="48" s="1"/>
  <c r="Z85" i="48"/>
  <c r="AA223" i="48"/>
  <c r="AA154" i="48"/>
  <c r="K43" i="48"/>
  <c r="Y131" i="48"/>
  <c r="Y200" i="48"/>
  <c r="Z177" i="48"/>
  <c r="Z108" i="48"/>
  <c r="Y39" i="48"/>
  <c r="Z62" i="48"/>
  <c r="E148" i="29"/>
  <c r="D148" i="29"/>
  <c r="AO95" i="26"/>
  <c r="D63" i="40" s="1"/>
  <c r="D61" i="40" s="1"/>
  <c r="V95" i="26"/>
  <c r="K95" i="26"/>
  <c r="W95" i="26"/>
  <c r="J95" i="26"/>
  <c r="AB95" i="26"/>
  <c r="AA95" i="26"/>
  <c r="R95" i="26"/>
  <c r="O95" i="26"/>
  <c r="Q95" i="26"/>
  <c r="B63" i="40" s="1"/>
  <c r="B61" i="40" s="1"/>
  <c r="AM95" i="26"/>
  <c r="Z95" i="26"/>
  <c r="AL95" i="26"/>
  <c r="I95" i="26"/>
  <c r="Y95" i="26"/>
  <c r="AC95" i="26"/>
  <c r="C63" i="40" s="1"/>
  <c r="C61" i="40" s="1"/>
  <c r="L95" i="26"/>
  <c r="AK95" i="26"/>
  <c r="AN95" i="26"/>
  <c r="X95" i="26"/>
  <c r="AD95" i="26"/>
  <c r="B32" i="40"/>
  <c r="M95" i="26"/>
  <c r="U95" i="26"/>
  <c r="H95" i="26"/>
  <c r="AJ95" i="26"/>
  <c r="T95" i="26"/>
  <c r="AI95" i="26"/>
  <c r="AG95" i="26"/>
  <c r="AH95" i="26"/>
  <c r="AF95" i="26"/>
  <c r="P95" i="26"/>
  <c r="S95" i="26"/>
  <c r="AE95" i="26"/>
  <c r="G95" i="26"/>
  <c r="Z42" i="11"/>
  <c r="AA42" i="11" s="1"/>
  <c r="AB42" i="11" s="1"/>
  <c r="AC42" i="11" s="1"/>
  <c r="AD42" i="11" s="1"/>
  <c r="AE42" i="11" s="1"/>
  <c r="AF42" i="11" s="1"/>
  <c r="AG42" i="11" s="1"/>
  <c r="AH42" i="11" s="1"/>
  <c r="AI42" i="11" s="1"/>
  <c r="AJ42" i="11" s="1"/>
  <c r="AK42" i="11" s="1"/>
  <c r="D42" i="40" s="1"/>
  <c r="C42" i="40"/>
  <c r="Z43" i="11"/>
  <c r="AA43" i="11" s="1"/>
  <c r="AB43" i="11" s="1"/>
  <c r="AC43" i="11" s="1"/>
  <c r="AD43" i="11" s="1"/>
  <c r="AE43" i="11" s="1"/>
  <c r="AF43" i="11" s="1"/>
  <c r="AG43" i="11" s="1"/>
  <c r="AH43" i="11" s="1"/>
  <c r="AI43" i="11" s="1"/>
  <c r="AJ43" i="11" s="1"/>
  <c r="AK43" i="11" s="1"/>
  <c r="D43" i="40" s="1"/>
  <c r="C43" i="40"/>
  <c r="B40" i="40"/>
  <c r="N29" i="11"/>
  <c r="O29" i="11" s="1"/>
  <c r="P29" i="11" s="1"/>
  <c r="Q29" i="11" s="1"/>
  <c r="R29" i="11" s="1"/>
  <c r="S29" i="11" s="1"/>
  <c r="T29" i="11" s="1"/>
  <c r="U29" i="11" s="1"/>
  <c r="V29" i="11" s="1"/>
  <c r="W29" i="11" s="1"/>
  <c r="X29" i="11" s="1"/>
  <c r="Y29" i="11" s="1"/>
  <c r="B29" i="40"/>
  <c r="B28" i="40" s="1"/>
  <c r="Z33" i="11"/>
  <c r="AA33" i="11" s="1"/>
  <c r="AB33" i="11" s="1"/>
  <c r="AC33" i="11" s="1"/>
  <c r="AD33" i="11" s="1"/>
  <c r="AE33" i="11" s="1"/>
  <c r="AF33" i="11" s="1"/>
  <c r="AG33" i="11" s="1"/>
  <c r="AH33" i="11" s="1"/>
  <c r="AI33" i="11" s="1"/>
  <c r="AJ33" i="11" s="1"/>
  <c r="AK33" i="11" s="1"/>
  <c r="D33" i="40" s="1"/>
  <c r="C33" i="40"/>
  <c r="Z34" i="11"/>
  <c r="AA34" i="11" s="1"/>
  <c r="AB34" i="11" s="1"/>
  <c r="AC34" i="11" s="1"/>
  <c r="AD34" i="11" s="1"/>
  <c r="AE34" i="11" s="1"/>
  <c r="AF34" i="11" s="1"/>
  <c r="AG34" i="11" s="1"/>
  <c r="AH34" i="11" s="1"/>
  <c r="AI34" i="11" s="1"/>
  <c r="AJ34" i="11" s="1"/>
  <c r="AK34" i="11" s="1"/>
  <c r="D34" i="40" s="1"/>
  <c r="C34" i="40"/>
  <c r="Z41" i="11"/>
  <c r="AA41" i="11" s="1"/>
  <c r="AB41" i="11" s="1"/>
  <c r="AC41" i="11" s="1"/>
  <c r="AD41" i="11" s="1"/>
  <c r="AE41" i="11" s="1"/>
  <c r="AF41" i="11" s="1"/>
  <c r="AG41" i="11" s="1"/>
  <c r="AH41" i="11" s="1"/>
  <c r="AI41" i="11" s="1"/>
  <c r="AJ41" i="11" s="1"/>
  <c r="AK41" i="11" s="1"/>
  <c r="D41" i="40" s="1"/>
  <c r="C41" i="40"/>
  <c r="H359" i="35"/>
  <c r="H215" i="35"/>
  <c r="H355" i="35"/>
  <c r="H356" i="35" s="1"/>
  <c r="I354" i="35"/>
  <c r="I353" i="35"/>
  <c r="I352" i="35"/>
  <c r="I212" i="35"/>
  <c r="I210" i="35" s="1"/>
  <c r="I211" i="35" s="1"/>
  <c r="I213" i="35" s="1"/>
  <c r="H333" i="35"/>
  <c r="H334" i="35" s="1"/>
  <c r="H337" i="35"/>
  <c r="H161" i="35"/>
  <c r="I158" i="35"/>
  <c r="I156" i="35" s="1"/>
  <c r="I157" i="35" s="1"/>
  <c r="I159" i="35" s="1"/>
  <c r="I330" i="35"/>
  <c r="I331" i="35"/>
  <c r="I332" i="35"/>
  <c r="H386" i="35"/>
  <c r="G392" i="35"/>
  <c r="H387" i="35"/>
  <c r="I101" i="35"/>
  <c r="H106" i="35"/>
  <c r="G388" i="35"/>
  <c r="G389" i="35" s="1"/>
  <c r="I133" i="35"/>
  <c r="J128" i="35"/>
  <c r="P71" i="35"/>
  <c r="I79" i="35"/>
  <c r="J74" i="35"/>
  <c r="I268" i="35"/>
  <c r="J263" i="35"/>
  <c r="Q17" i="35"/>
  <c r="I187" i="35"/>
  <c r="J182" i="35"/>
  <c r="H385" i="35"/>
  <c r="O233" i="35"/>
  <c r="O98" i="35"/>
  <c r="P152" i="35"/>
  <c r="H378" i="35"/>
  <c r="O44" i="35"/>
  <c r="I25" i="35"/>
  <c r="J20" i="35"/>
  <c r="I364" i="35"/>
  <c r="I363" i="35"/>
  <c r="I365" i="35"/>
  <c r="I239" i="35"/>
  <c r="I237" i="35"/>
  <c r="I238" i="35" s="1"/>
  <c r="I240" i="35" s="1"/>
  <c r="O179" i="35"/>
  <c r="P206" i="35"/>
  <c r="P260" i="35"/>
  <c r="O125" i="35"/>
  <c r="H52" i="35"/>
  <c r="I47" i="35"/>
  <c r="H366" i="35"/>
  <c r="H367" i="35" s="1"/>
  <c r="H370" i="35"/>
  <c r="H242" i="35"/>
  <c r="F22" i="34"/>
  <c r="F237" i="34"/>
  <c r="N228" i="34"/>
  <c r="N226" i="34" s="1"/>
  <c r="N227" i="34" s="1"/>
  <c r="N229" i="34" s="1"/>
  <c r="O225" i="34" s="1"/>
  <c r="M113" i="34"/>
  <c r="M111" i="34" s="1"/>
  <c r="M112" i="34" s="1"/>
  <c r="M114" i="34" s="1"/>
  <c r="N110" i="34" s="1"/>
  <c r="M90" i="34"/>
  <c r="M88" i="34" s="1"/>
  <c r="M89" i="34" s="1"/>
  <c r="M91" i="34" s="1"/>
  <c r="N87" i="34" s="1"/>
  <c r="O67" i="34"/>
  <c r="O65" i="34"/>
  <c r="O66" i="34" s="1"/>
  <c r="O68" i="34" s="1"/>
  <c r="P64" i="34" s="1"/>
  <c r="M205" i="34"/>
  <c r="M203" i="34" s="1"/>
  <c r="M204" i="34" s="1"/>
  <c r="M206" i="34" s="1"/>
  <c r="N202" i="34" s="1"/>
  <c r="N159" i="34"/>
  <c r="N157" i="34" s="1"/>
  <c r="N158" i="34" s="1"/>
  <c r="N160" i="34" s="1"/>
  <c r="O156" i="34" s="1"/>
  <c r="N182" i="34"/>
  <c r="N180" i="34"/>
  <c r="N181" i="34" s="1"/>
  <c r="N183" i="34" s="1"/>
  <c r="O179" i="34" s="1"/>
  <c r="O16" i="34"/>
  <c r="I42" i="34"/>
  <c r="O108" i="34"/>
  <c r="O85" i="34"/>
  <c r="P177" i="34"/>
  <c r="Q131" i="34"/>
  <c r="Q223" i="34"/>
  <c r="R62" i="34"/>
  <c r="O200" i="34"/>
  <c r="O39" i="34"/>
  <c r="P154" i="34"/>
  <c r="N136" i="34"/>
  <c r="N134" i="34" s="1"/>
  <c r="N135" i="34" s="1"/>
  <c r="N137" i="34" s="1"/>
  <c r="O133" i="34" s="1"/>
  <c r="I148" i="29"/>
  <c r="Z140" i="29"/>
  <c r="G149" i="29"/>
  <c r="AK148" i="29"/>
  <c r="P148" i="29"/>
  <c r="AH38" i="29"/>
  <c r="Y149" i="29"/>
  <c r="Y151" i="29" s="1"/>
  <c r="Q137" i="29"/>
  <c r="R148" i="29" s="1"/>
  <c r="U149" i="29"/>
  <c r="AD149" i="29"/>
  <c r="X140" i="29"/>
  <c r="P149" i="29"/>
  <c r="AB38" i="29"/>
  <c r="E39" i="29"/>
  <c r="U148" i="29"/>
  <c r="AG149" i="29"/>
  <c r="AG38" i="29"/>
  <c r="X171" i="29"/>
  <c r="W55" i="12" s="1"/>
  <c r="H171" i="29"/>
  <c r="G55" i="12" s="1"/>
  <c r="AH171" i="29"/>
  <c r="AG55" i="12" s="1"/>
  <c r="Q139" i="29"/>
  <c r="AB149" i="29"/>
  <c r="P140" i="29"/>
  <c r="J137" i="29"/>
  <c r="J148" i="29" s="1"/>
  <c r="J151" i="29" s="1"/>
  <c r="N149" i="29"/>
  <c r="AE148" i="29"/>
  <c r="W39" i="29"/>
  <c r="W41" i="29" s="1"/>
  <c r="AA30" i="29"/>
  <c r="K149" i="29"/>
  <c r="AK149" i="29"/>
  <c r="O140" i="29"/>
  <c r="R140" i="29"/>
  <c r="R171" i="29"/>
  <c r="Q55" i="12" s="1"/>
  <c r="E157" i="29"/>
  <c r="D175" i="29"/>
  <c r="M171" i="29"/>
  <c r="L55" i="12" s="1"/>
  <c r="AC140" i="29"/>
  <c r="AC171" i="29"/>
  <c r="AB55" i="12" s="1"/>
  <c r="C175" i="29"/>
  <c r="AA148" i="29"/>
  <c r="AF149" i="29"/>
  <c r="AL140" i="29"/>
  <c r="I140" i="29"/>
  <c r="AD171" i="29"/>
  <c r="AC55" i="12" s="1"/>
  <c r="L137" i="29"/>
  <c r="Y148" i="29"/>
  <c r="AF171" i="29"/>
  <c r="AE55" i="12" s="1"/>
  <c r="D171" i="29"/>
  <c r="C55" i="12" s="1"/>
  <c r="Q138" i="29"/>
  <c r="R149" i="29" s="1"/>
  <c r="L138" i="29"/>
  <c r="M149" i="29" s="1"/>
  <c r="J171" i="29"/>
  <c r="I55" i="12" s="1"/>
  <c r="AH85" i="29"/>
  <c r="AH148" i="29"/>
  <c r="V149" i="29"/>
  <c r="AD148" i="29"/>
  <c r="C154" i="29"/>
  <c r="C171" i="29"/>
  <c r="B55" i="12" s="1"/>
  <c r="AF148" i="29"/>
  <c r="AF151" i="29" s="1"/>
  <c r="P171" i="29"/>
  <c r="O55" i="12" s="1"/>
  <c r="X149" i="29"/>
  <c r="Z149" i="29"/>
  <c r="V148" i="29"/>
  <c r="AI140" i="29"/>
  <c r="U140" i="29"/>
  <c r="AG148" i="29"/>
  <c r="S140" i="29"/>
  <c r="T148" i="29"/>
  <c r="AH140" i="29"/>
  <c r="T140" i="29"/>
  <c r="AL149" i="29"/>
  <c r="AB148" i="29"/>
  <c r="X148" i="29"/>
  <c r="AF140" i="29"/>
  <c r="AJ148" i="29"/>
  <c r="AI149" i="29"/>
  <c r="AI151" i="29" s="1"/>
  <c r="W149" i="29"/>
  <c r="W151" i="29" s="1"/>
  <c r="AA149" i="29"/>
  <c r="AA151" i="29" s="1"/>
  <c r="T149" i="29"/>
  <c r="AH149" i="29"/>
  <c r="AJ149" i="29"/>
  <c r="AL148" i="29"/>
  <c r="AC149" i="29"/>
  <c r="AC151" i="29" s="1"/>
  <c r="Z148" i="29"/>
  <c r="H149" i="29"/>
  <c r="F148" i="29"/>
  <c r="O149" i="29"/>
  <c r="M140" i="29"/>
  <c r="H140" i="29"/>
  <c r="N148" i="29"/>
  <c r="F140" i="29"/>
  <c r="G148" i="29"/>
  <c r="F149" i="29"/>
  <c r="I149" i="29"/>
  <c r="I151" i="29" s="1"/>
  <c r="O148" i="29"/>
  <c r="H148" i="29"/>
  <c r="D149" i="29"/>
  <c r="D151" i="29" s="1"/>
  <c r="S151" i="29"/>
  <c r="C148" i="29"/>
  <c r="C160" i="29" s="1"/>
  <c r="E151" i="29"/>
  <c r="C140" i="29"/>
  <c r="AJ140" i="29"/>
  <c r="W140" i="29"/>
  <c r="AE149" i="29"/>
  <c r="AE140" i="29"/>
  <c r="G140" i="29"/>
  <c r="Y140" i="29"/>
  <c r="AG140" i="29"/>
  <c r="AA140" i="29"/>
  <c r="AD140" i="29"/>
  <c r="E140" i="29"/>
  <c r="K140" i="29"/>
  <c r="AB140" i="29"/>
  <c r="N140" i="29"/>
  <c r="C151" i="29"/>
  <c r="AK140" i="29"/>
  <c r="V140" i="29"/>
  <c r="R85" i="29"/>
  <c r="S83" i="29"/>
  <c r="S94" i="29" s="1"/>
  <c r="AG94" i="29"/>
  <c r="AI82" i="29"/>
  <c r="AI93" i="29" s="1"/>
  <c r="AC82" i="29"/>
  <c r="E102" i="29"/>
  <c r="F102" i="29" s="1"/>
  <c r="G102" i="29" s="1"/>
  <c r="H102" i="29" s="1"/>
  <c r="I102" i="29" s="1"/>
  <c r="J102" i="29" s="1"/>
  <c r="K102" i="29" s="1"/>
  <c r="L102" i="29" s="1"/>
  <c r="M102" i="29" s="1"/>
  <c r="N102" i="29" s="1"/>
  <c r="O102" i="29" s="1"/>
  <c r="P102" i="29" s="1"/>
  <c r="Q102" i="29" s="1"/>
  <c r="R102" i="29" s="1"/>
  <c r="S102" i="29" s="1"/>
  <c r="T102" i="29" s="1"/>
  <c r="U102" i="29" s="1"/>
  <c r="V102" i="29" s="1"/>
  <c r="W102" i="29" s="1"/>
  <c r="X102" i="29" s="1"/>
  <c r="Y102" i="29" s="1"/>
  <c r="Z102" i="29" s="1"/>
  <c r="AA102" i="29" s="1"/>
  <c r="AB102" i="29" s="1"/>
  <c r="AC102" i="29" s="1"/>
  <c r="AD102" i="29" s="1"/>
  <c r="AE102" i="29" s="1"/>
  <c r="AF102" i="29" s="1"/>
  <c r="AG102" i="29" s="1"/>
  <c r="AH102" i="29" s="1"/>
  <c r="AI102" i="29" s="1"/>
  <c r="AJ102" i="29" s="1"/>
  <c r="AK102" i="29" s="1"/>
  <c r="AL102" i="29" s="1"/>
  <c r="C96" i="29"/>
  <c r="C109" i="29" s="1"/>
  <c r="AI38" i="29"/>
  <c r="Y30" i="29"/>
  <c r="AL38" i="29"/>
  <c r="AL41" i="29" s="1"/>
  <c r="H85" i="29"/>
  <c r="AE30" i="29"/>
  <c r="I29" i="29"/>
  <c r="W82" i="29"/>
  <c r="X93" i="29" s="1"/>
  <c r="AL82" i="29"/>
  <c r="AG82" i="29"/>
  <c r="AH93" i="29" s="1"/>
  <c r="L84" i="29"/>
  <c r="L171" i="29" s="1"/>
  <c r="K55" i="12" s="1"/>
  <c r="AD83" i="29"/>
  <c r="N82" i="29"/>
  <c r="Z84" i="29"/>
  <c r="Z171" i="29" s="1"/>
  <c r="Y55" i="12" s="1"/>
  <c r="V30" i="29"/>
  <c r="P85" i="29"/>
  <c r="Y82" i="29"/>
  <c r="Y93" i="29" s="1"/>
  <c r="L82" i="29"/>
  <c r="AD82" i="29"/>
  <c r="N84" i="29"/>
  <c r="N171" i="29" s="1"/>
  <c r="M55" i="12" s="1"/>
  <c r="Y84" i="29"/>
  <c r="Y171" i="29" s="1"/>
  <c r="X55" i="12" s="1"/>
  <c r="AF39" i="29"/>
  <c r="L83" i="29"/>
  <c r="V39" i="29"/>
  <c r="V41" i="29" s="1"/>
  <c r="Y83" i="29"/>
  <c r="Y94" i="29" s="1"/>
  <c r="X85" i="29"/>
  <c r="I28" i="29"/>
  <c r="J39" i="29" s="1"/>
  <c r="AI84" i="29"/>
  <c r="AI171" i="29" s="1"/>
  <c r="AH55" i="12" s="1"/>
  <c r="G38" i="29"/>
  <c r="U83" i="29"/>
  <c r="O27" i="29"/>
  <c r="O38" i="29" s="1"/>
  <c r="Y38" i="29"/>
  <c r="W84" i="29"/>
  <c r="W171" i="29" s="1"/>
  <c r="V55" i="12" s="1"/>
  <c r="F84" i="29"/>
  <c r="F171" i="29" s="1"/>
  <c r="E55" i="12" s="1"/>
  <c r="AI83" i="29"/>
  <c r="AI94" i="29" s="1"/>
  <c r="AG30" i="29"/>
  <c r="F83" i="29"/>
  <c r="U84" i="29"/>
  <c r="U171" i="29" s="1"/>
  <c r="T55" i="12" s="1"/>
  <c r="AE83" i="29"/>
  <c r="AF94" i="29" s="1"/>
  <c r="AB83" i="29"/>
  <c r="H30" i="29"/>
  <c r="AE38" i="29"/>
  <c r="C30" i="29"/>
  <c r="C170" i="29" s="1"/>
  <c r="T30" i="29"/>
  <c r="F82" i="29"/>
  <c r="F93" i="29" s="1"/>
  <c r="M82" i="29"/>
  <c r="AE82" i="29"/>
  <c r="AF93" i="29" s="1"/>
  <c r="E84" i="29"/>
  <c r="E99" i="29" s="1"/>
  <c r="AB82" i="29"/>
  <c r="R38" i="29"/>
  <c r="J83" i="29"/>
  <c r="U82" i="29"/>
  <c r="O29" i="29"/>
  <c r="V84" i="29"/>
  <c r="V171" i="29" s="1"/>
  <c r="U55" i="12" s="1"/>
  <c r="AA39" i="29"/>
  <c r="AA41" i="29" s="1"/>
  <c r="U30" i="29"/>
  <c r="F30" i="29"/>
  <c r="V82" i="29"/>
  <c r="G30" i="29"/>
  <c r="AE84" i="29"/>
  <c r="AE171" i="29" s="1"/>
  <c r="AD55" i="12" s="1"/>
  <c r="O83" i="29"/>
  <c r="P94" i="29" s="1"/>
  <c r="Q30" i="29"/>
  <c r="O28" i="29"/>
  <c r="P39" i="29" s="1"/>
  <c r="N39" i="29"/>
  <c r="M38" i="29"/>
  <c r="F38" i="29"/>
  <c r="AI39" i="29"/>
  <c r="AB39" i="29"/>
  <c r="X39" i="29"/>
  <c r="X41" i="29" s="1"/>
  <c r="Z94" i="29"/>
  <c r="U39" i="29"/>
  <c r="Q38" i="29"/>
  <c r="AC39" i="29"/>
  <c r="C85" i="29"/>
  <c r="D105" i="29"/>
  <c r="D96" i="29"/>
  <c r="Q94" i="29"/>
  <c r="R94" i="29"/>
  <c r="I38" i="29"/>
  <c r="J38" i="29"/>
  <c r="I84" i="29"/>
  <c r="I82" i="29"/>
  <c r="I93" i="29" s="1"/>
  <c r="K27" i="29"/>
  <c r="K38" i="29" s="1"/>
  <c r="AA82" i="29"/>
  <c r="K29" i="29"/>
  <c r="Y39" i="29"/>
  <c r="G39" i="29"/>
  <c r="X30" i="29"/>
  <c r="U38" i="29"/>
  <c r="W83" i="29"/>
  <c r="G84" i="29"/>
  <c r="G171" i="29" s="1"/>
  <c r="F55" i="12" s="1"/>
  <c r="AL83" i="29"/>
  <c r="V83" i="29"/>
  <c r="S82" i="29"/>
  <c r="AK84" i="29"/>
  <c r="AK171" i="29" s="1"/>
  <c r="AJ55" i="12" s="1"/>
  <c r="T83" i="29"/>
  <c r="AJ82" i="29"/>
  <c r="O82" i="29"/>
  <c r="AC83" i="29"/>
  <c r="AB84" i="29"/>
  <c r="AB171" i="29" s="1"/>
  <c r="AA55" i="12" s="1"/>
  <c r="AH94" i="29"/>
  <c r="K82" i="29"/>
  <c r="C38" i="29"/>
  <c r="C50" i="29" s="1"/>
  <c r="G83" i="29"/>
  <c r="Q82" i="29"/>
  <c r="Q84" i="29"/>
  <c r="AK82" i="29"/>
  <c r="T82" i="29"/>
  <c r="AJ83" i="29"/>
  <c r="AJ94" i="29" s="1"/>
  <c r="Z82" i="29"/>
  <c r="AA84" i="29"/>
  <c r="AA171" i="29" s="1"/>
  <c r="Z55" i="12" s="1"/>
  <c r="D55" i="41" s="1"/>
  <c r="K84" i="29"/>
  <c r="AD39" i="29"/>
  <c r="AB30" i="29"/>
  <c r="H39" i="29"/>
  <c r="H41" i="29" s="1"/>
  <c r="AF85" i="29"/>
  <c r="G82" i="29"/>
  <c r="AL84" i="29"/>
  <c r="AL171" i="29" s="1"/>
  <c r="AK55" i="12" s="1"/>
  <c r="M83" i="29"/>
  <c r="S84" i="29"/>
  <c r="S171" i="29" s="1"/>
  <c r="R55" i="12" s="1"/>
  <c r="AK83" i="29"/>
  <c r="I83" i="29"/>
  <c r="I94" i="29" s="1"/>
  <c r="T84" i="29"/>
  <c r="T171" i="29" s="1"/>
  <c r="S55" i="12" s="1"/>
  <c r="AJ84" i="29"/>
  <c r="AJ171" i="29" s="1"/>
  <c r="AI55" i="12" s="1"/>
  <c r="W30" i="29"/>
  <c r="O84" i="29"/>
  <c r="E83" i="29"/>
  <c r="E94" i="29" s="1"/>
  <c r="AG84" i="29"/>
  <c r="AG171" i="29" s="1"/>
  <c r="AF55" i="12" s="1"/>
  <c r="D44" i="29"/>
  <c r="E44" i="29" s="1"/>
  <c r="F44" i="29" s="1"/>
  <c r="G44" i="29" s="1"/>
  <c r="H44" i="29" s="1"/>
  <c r="K28" i="29"/>
  <c r="L39" i="29" s="1"/>
  <c r="AA83" i="29"/>
  <c r="AA94" i="29" s="1"/>
  <c r="K83" i="29"/>
  <c r="J82" i="29"/>
  <c r="D30" i="29"/>
  <c r="D170" i="29" s="1"/>
  <c r="C54" i="12" s="1"/>
  <c r="D38" i="29"/>
  <c r="D39" i="29"/>
  <c r="R30" i="29"/>
  <c r="R39" i="29"/>
  <c r="J30" i="29"/>
  <c r="AJ38" i="29"/>
  <c r="AC30" i="29"/>
  <c r="AC38" i="29"/>
  <c r="Z30" i="29"/>
  <c r="Z39" i="29"/>
  <c r="Z41" i="29" s="1"/>
  <c r="AK38" i="29"/>
  <c r="T39" i="29"/>
  <c r="Q39" i="29"/>
  <c r="L30" i="29"/>
  <c r="T38" i="29"/>
  <c r="M39" i="29"/>
  <c r="AG39" i="29"/>
  <c r="AJ30" i="29"/>
  <c r="AJ39" i="29"/>
  <c r="N30" i="29"/>
  <c r="N38" i="29"/>
  <c r="M30" i="29"/>
  <c r="AF30" i="29"/>
  <c r="AF38" i="29"/>
  <c r="S30" i="29"/>
  <c r="S38" i="29"/>
  <c r="AK39" i="29"/>
  <c r="AE39" i="29"/>
  <c r="E38" i="29"/>
  <c r="AH30" i="29"/>
  <c r="AH39" i="29"/>
  <c r="AH41" i="29" s="1"/>
  <c r="AI30" i="29"/>
  <c r="AD30" i="29"/>
  <c r="AD38" i="29"/>
  <c r="P30" i="29"/>
  <c r="S39" i="29"/>
  <c r="AL30" i="29"/>
  <c r="E30" i="29"/>
  <c r="F39" i="29"/>
  <c r="AK30" i="29"/>
  <c r="BA18" i="27"/>
  <c r="I18" i="27" s="1"/>
  <c r="I42" i="27" s="1"/>
  <c r="BA9" i="27"/>
  <c r="I9" i="27" s="1"/>
  <c r="I33" i="27" s="1"/>
  <c r="AZ6" i="27"/>
  <c r="H6" i="27" s="1"/>
  <c r="BB22" i="27"/>
  <c r="J22" i="27" s="1"/>
  <c r="J46" i="27" s="1"/>
  <c r="BA7" i="27"/>
  <c r="I7" i="27" s="1"/>
  <c r="I31" i="27" s="1"/>
  <c r="BA11" i="27"/>
  <c r="I11" i="27" s="1"/>
  <c r="I35" i="27" s="1"/>
  <c r="BB14" i="27"/>
  <c r="J14" i="27" s="1"/>
  <c r="J38" i="27" s="1"/>
  <c r="BA15" i="27"/>
  <c r="I15" i="27" s="1"/>
  <c r="I39" i="27" s="1"/>
  <c r="BB13" i="27"/>
  <c r="J13" i="27" s="1"/>
  <c r="J37" i="27" s="1"/>
  <c r="BB21" i="27"/>
  <c r="J21" i="27" s="1"/>
  <c r="J45" i="27" s="1"/>
  <c r="BB10" i="27"/>
  <c r="J10" i="27" s="1"/>
  <c r="J34" i="27" s="1"/>
  <c r="BA20" i="27"/>
  <c r="I20" i="27" s="1"/>
  <c r="I44" i="27" s="1"/>
  <c r="BA8" i="27"/>
  <c r="I8" i="27" s="1"/>
  <c r="I32" i="27" s="1"/>
  <c r="BA17" i="27"/>
  <c r="I17" i="27" s="1"/>
  <c r="I41" i="27" s="1"/>
  <c r="BA19" i="27"/>
  <c r="I19" i="27" s="1"/>
  <c r="I43" i="27" s="1"/>
  <c r="BA12" i="27"/>
  <c r="I12" i="27" s="1"/>
  <c r="I36" i="27" s="1"/>
  <c r="BA16" i="27"/>
  <c r="I16" i="27" s="1"/>
  <c r="I40" i="27" s="1"/>
  <c r="Y16" i="47" l="1"/>
  <c r="V45" i="11"/>
  <c r="Y13" i="47"/>
  <c r="V31" i="11"/>
  <c r="Y14" i="47"/>
  <c r="V36" i="11"/>
  <c r="Z15" i="47"/>
  <c r="W37" i="11"/>
  <c r="Y18" i="47"/>
  <c r="V47" i="11"/>
  <c r="Y17" i="47"/>
  <c r="V46" i="11"/>
  <c r="W228" i="48"/>
  <c r="W226" i="48"/>
  <c r="W227" i="48" s="1"/>
  <c r="W229" i="48" s="1"/>
  <c r="X225" i="48" s="1"/>
  <c r="X159" i="48"/>
  <c r="X157" i="48"/>
  <c r="X158" i="48" s="1"/>
  <c r="X160" i="48" s="1"/>
  <c r="Y156" i="48" s="1"/>
  <c r="V90" i="48"/>
  <c r="V88" i="48" s="1"/>
  <c r="V89" i="48" s="1"/>
  <c r="V91" i="48" s="1"/>
  <c r="W87" i="48" s="1"/>
  <c r="Y111" i="48"/>
  <c r="Y112" i="48" s="1"/>
  <c r="Y114" i="48" s="1"/>
  <c r="Z110" i="48" s="1"/>
  <c r="Z113" i="48" s="1"/>
  <c r="Y180" i="48"/>
  <c r="Y181" i="48" s="1"/>
  <c r="Y183" i="48" s="1"/>
  <c r="Z179" i="48" s="1"/>
  <c r="Z182" i="48" s="1"/>
  <c r="X203" i="48"/>
  <c r="X204" i="48" s="1"/>
  <c r="X206" i="48" s="1"/>
  <c r="Y202" i="48" s="1"/>
  <c r="Y205" i="48" s="1"/>
  <c r="X134" i="48"/>
  <c r="X135" i="48" s="1"/>
  <c r="X137" i="48" s="1"/>
  <c r="Y133" i="48" s="1"/>
  <c r="Y136" i="48" s="1"/>
  <c r="AB223" i="48"/>
  <c r="AA62" i="48"/>
  <c r="AA108" i="48"/>
  <c r="AA177" i="48"/>
  <c r="K45" i="48"/>
  <c r="AA85" i="48"/>
  <c r="X65" i="48"/>
  <c r="X66" i="48" s="1"/>
  <c r="X68" i="48" s="1"/>
  <c r="Y64" i="48" s="1"/>
  <c r="Y67" i="48" s="1"/>
  <c r="Z200" i="48"/>
  <c r="Z131" i="48"/>
  <c r="AB154" i="48"/>
  <c r="Z39" i="48"/>
  <c r="E41" i="29"/>
  <c r="T41" i="29"/>
  <c r="B77" i="11"/>
  <c r="C78" i="11"/>
  <c r="C77" i="11" s="1"/>
  <c r="BB9" i="27"/>
  <c r="J9" i="27" s="1"/>
  <c r="J33" i="27" s="1"/>
  <c r="C32" i="40"/>
  <c r="D40" i="40"/>
  <c r="Z29" i="11"/>
  <c r="AA29" i="11" s="1"/>
  <c r="AB29" i="11" s="1"/>
  <c r="AC29" i="11" s="1"/>
  <c r="AD29" i="11" s="1"/>
  <c r="AE29" i="11" s="1"/>
  <c r="AF29" i="11" s="1"/>
  <c r="AG29" i="11" s="1"/>
  <c r="AH29" i="11" s="1"/>
  <c r="AI29" i="11" s="1"/>
  <c r="AJ29" i="11" s="1"/>
  <c r="AK29" i="11" s="1"/>
  <c r="D29" i="40" s="1"/>
  <c r="D28" i="40" s="1"/>
  <c r="C29" i="40"/>
  <c r="C28" i="40" s="1"/>
  <c r="D32" i="40"/>
  <c r="C40" i="40"/>
  <c r="J209" i="35"/>
  <c r="I214" i="35"/>
  <c r="I160" i="35"/>
  <c r="J155" i="35"/>
  <c r="H107" i="35"/>
  <c r="H311" i="35"/>
  <c r="H312" i="35" s="1"/>
  <c r="H315" i="35"/>
  <c r="I310" i="35"/>
  <c r="I309" i="35"/>
  <c r="I104" i="35"/>
  <c r="I102" i="35" s="1"/>
  <c r="I103" i="35" s="1"/>
  <c r="I105" i="35" s="1"/>
  <c r="I308" i="35"/>
  <c r="P125" i="35"/>
  <c r="Q152" i="35"/>
  <c r="I377" i="35"/>
  <c r="I269" i="35"/>
  <c r="I381" i="35"/>
  <c r="I300" i="35"/>
  <c r="I301" i="35" s="1"/>
  <c r="I304" i="35"/>
  <c r="I80" i="35"/>
  <c r="J320" i="35"/>
  <c r="J319" i="35"/>
  <c r="J321" i="35"/>
  <c r="J131" i="35"/>
  <c r="J129" i="35" s="1"/>
  <c r="J130" i="35" s="1"/>
  <c r="J132" i="35" s="1"/>
  <c r="P179" i="35"/>
  <c r="P44" i="35"/>
  <c r="P233" i="35"/>
  <c r="J341" i="35"/>
  <c r="J343" i="35"/>
  <c r="J342" i="35"/>
  <c r="J185" i="35"/>
  <c r="J183" i="35" s="1"/>
  <c r="J184" i="35" s="1"/>
  <c r="J186" i="35" s="1"/>
  <c r="R17" i="35"/>
  <c r="Q71" i="35"/>
  <c r="I322" i="35"/>
  <c r="I323" i="35" s="1"/>
  <c r="I326" i="35"/>
  <c r="I134" i="35"/>
  <c r="I288" i="35"/>
  <c r="I287" i="35"/>
  <c r="I286" i="35"/>
  <c r="I50" i="35"/>
  <c r="I48" i="35" s="1"/>
  <c r="I49" i="35" s="1"/>
  <c r="I51" i="35" s="1"/>
  <c r="Q206" i="35"/>
  <c r="J277" i="35"/>
  <c r="J276" i="35"/>
  <c r="J275" i="35"/>
  <c r="J23" i="35"/>
  <c r="J21" i="35" s="1"/>
  <c r="J22" i="35" s="1"/>
  <c r="J24" i="35" s="1"/>
  <c r="P98" i="35"/>
  <c r="I344" i="35"/>
  <c r="I345" i="35" s="1"/>
  <c r="I188" i="35"/>
  <c r="I348" i="35"/>
  <c r="H289" i="35"/>
  <c r="H290" i="35" s="1"/>
  <c r="H293" i="35"/>
  <c r="H392" i="35" s="1"/>
  <c r="H53" i="35"/>
  <c r="Q260" i="35"/>
  <c r="I241" i="35"/>
  <c r="J236" i="35"/>
  <c r="I278" i="35"/>
  <c r="I279" i="35" s="1"/>
  <c r="I282" i="35"/>
  <c r="I26" i="35"/>
  <c r="H388" i="35"/>
  <c r="H389" i="35" s="1"/>
  <c r="J375" i="35"/>
  <c r="J376" i="35" s="1"/>
  <c r="J374" i="35"/>
  <c r="J266" i="35"/>
  <c r="J264" i="35" s="1"/>
  <c r="J265" i="35" s="1"/>
  <c r="J267" i="35" s="1"/>
  <c r="J298" i="35"/>
  <c r="J299" i="35" s="1"/>
  <c r="J297" i="35"/>
  <c r="J77" i="35"/>
  <c r="J75" i="35" s="1"/>
  <c r="J76" i="35" s="1"/>
  <c r="J78" i="35" s="1"/>
  <c r="F239" i="34"/>
  <c r="G18" i="34"/>
  <c r="O136" i="34"/>
  <c r="O134" i="34" s="1"/>
  <c r="O135" i="34" s="1"/>
  <c r="O137" i="34" s="1"/>
  <c r="P133" i="34" s="1"/>
  <c r="O159" i="34"/>
  <c r="O157" i="34" s="1"/>
  <c r="O158" i="34" s="1"/>
  <c r="O160" i="34" s="1"/>
  <c r="P156" i="34" s="1"/>
  <c r="N113" i="34"/>
  <c r="N111" i="34" s="1"/>
  <c r="N112" i="34" s="1"/>
  <c r="N114" i="34" s="1"/>
  <c r="O110" i="34" s="1"/>
  <c r="O182" i="34"/>
  <c r="O180" i="34"/>
  <c r="O181" i="34" s="1"/>
  <c r="O183" i="34" s="1"/>
  <c r="P179" i="34" s="1"/>
  <c r="O228" i="34"/>
  <c r="O226" i="34" s="1"/>
  <c r="O227" i="34" s="1"/>
  <c r="O229" i="34" s="1"/>
  <c r="P225" i="34" s="1"/>
  <c r="P67" i="34"/>
  <c r="P65" i="34"/>
  <c r="P66" i="34" s="1"/>
  <c r="P68" i="34" s="1"/>
  <c r="Q64" i="34" s="1"/>
  <c r="N205" i="34"/>
  <c r="N203" i="34" s="1"/>
  <c r="N204" i="34" s="1"/>
  <c r="N206" i="34" s="1"/>
  <c r="O202" i="34" s="1"/>
  <c r="P39" i="34"/>
  <c r="P200" i="34"/>
  <c r="Q177" i="34"/>
  <c r="N90" i="34"/>
  <c r="N88" i="34" s="1"/>
  <c r="N89" i="34" s="1"/>
  <c r="N91" i="34" s="1"/>
  <c r="O87" i="34" s="1"/>
  <c r="S62" i="34"/>
  <c r="R223" i="34"/>
  <c r="I43" i="34"/>
  <c r="R131" i="34"/>
  <c r="Q154" i="34"/>
  <c r="P85" i="34"/>
  <c r="P108" i="34"/>
  <c r="P16" i="34"/>
  <c r="R151" i="29"/>
  <c r="L149" i="29"/>
  <c r="J140" i="29"/>
  <c r="P170" i="29"/>
  <c r="O54" i="12" s="1"/>
  <c r="G151" i="29"/>
  <c r="Q148" i="29"/>
  <c r="AK151" i="29"/>
  <c r="AJ151" i="29"/>
  <c r="V151" i="29"/>
  <c r="AD151" i="29"/>
  <c r="U151" i="29"/>
  <c r="AC41" i="29"/>
  <c r="O39" i="29"/>
  <c r="N151" i="29"/>
  <c r="R170" i="29"/>
  <c r="Q54" i="12" s="1"/>
  <c r="K171" i="29"/>
  <c r="J55" i="12" s="1"/>
  <c r="AB41" i="29"/>
  <c r="AG151" i="29"/>
  <c r="L140" i="29"/>
  <c r="AG41" i="29"/>
  <c r="O171" i="29"/>
  <c r="N55" i="12" s="1"/>
  <c r="C55" i="41" s="1"/>
  <c r="AJ93" i="29"/>
  <c r="AJ96" i="29" s="1"/>
  <c r="AI85" i="29"/>
  <c r="Z151" i="29"/>
  <c r="AH151" i="29"/>
  <c r="K148" i="29"/>
  <c r="K151" i="29" s="1"/>
  <c r="T94" i="29"/>
  <c r="U41" i="29"/>
  <c r="Q149" i="29"/>
  <c r="AH170" i="29"/>
  <c r="AG54" i="12" s="1"/>
  <c r="Q171" i="29"/>
  <c r="P55" i="12" s="1"/>
  <c r="B54" i="12"/>
  <c r="AE151" i="29"/>
  <c r="AB151" i="29"/>
  <c r="T151" i="29"/>
  <c r="AI41" i="29"/>
  <c r="Q140" i="29"/>
  <c r="L148" i="29"/>
  <c r="L151" i="29" s="1"/>
  <c r="M148" i="29"/>
  <c r="M151" i="29" s="1"/>
  <c r="D160" i="29"/>
  <c r="C178" i="29"/>
  <c r="AI170" i="29"/>
  <c r="AH54" i="12" s="1"/>
  <c r="I44" i="29"/>
  <c r="J44" i="29" s="1"/>
  <c r="K44" i="29" s="1"/>
  <c r="L44" i="29" s="1"/>
  <c r="M44" i="29" s="1"/>
  <c r="N44" i="29" s="1"/>
  <c r="O44" i="29" s="1"/>
  <c r="P44" i="29" s="1"/>
  <c r="Q44" i="29" s="1"/>
  <c r="R44" i="29" s="1"/>
  <c r="S44" i="29" s="1"/>
  <c r="T44" i="29" s="1"/>
  <c r="U44" i="29" s="1"/>
  <c r="V44" i="29" s="1"/>
  <c r="W44" i="29" s="1"/>
  <c r="X44" i="29" s="1"/>
  <c r="Y44" i="29" s="1"/>
  <c r="Z44" i="29" s="1"/>
  <c r="AA44" i="29" s="1"/>
  <c r="AB44" i="29" s="1"/>
  <c r="AC44" i="29" s="1"/>
  <c r="AD44" i="29" s="1"/>
  <c r="AE44" i="29" s="1"/>
  <c r="AF44" i="29" s="1"/>
  <c r="AG44" i="29" s="1"/>
  <c r="AH44" i="29" s="1"/>
  <c r="AI44" i="29" s="1"/>
  <c r="AJ44" i="29" s="1"/>
  <c r="AK44" i="29" s="1"/>
  <c r="AL44" i="29" s="1"/>
  <c r="H170" i="29"/>
  <c r="G54" i="12" s="1"/>
  <c r="F157" i="29"/>
  <c r="E175" i="29"/>
  <c r="AE41" i="29"/>
  <c r="AE94" i="29"/>
  <c r="N85" i="29"/>
  <c r="N170" i="29" s="1"/>
  <c r="M54" i="12" s="1"/>
  <c r="P38" i="29"/>
  <c r="P41" i="29" s="1"/>
  <c r="D154" i="29"/>
  <c r="C172" i="29"/>
  <c r="C164" i="29"/>
  <c r="D164" i="29" s="1"/>
  <c r="E164" i="29" s="1"/>
  <c r="I171" i="29"/>
  <c r="H55" i="12" s="1"/>
  <c r="AF170" i="29"/>
  <c r="AE54" i="12" s="1"/>
  <c r="L93" i="29"/>
  <c r="X170" i="29"/>
  <c r="W54" i="12" s="1"/>
  <c r="O94" i="29"/>
  <c r="AI96" i="29"/>
  <c r="X151" i="29"/>
  <c r="E171" i="29"/>
  <c r="D55" i="12" s="1"/>
  <c r="AL151" i="29"/>
  <c r="P150" i="29"/>
  <c r="P151" i="29" s="1"/>
  <c r="O151" i="29"/>
  <c r="F151" i="29"/>
  <c r="H151" i="29"/>
  <c r="Z93" i="29"/>
  <c r="AC93" i="29"/>
  <c r="L85" i="29"/>
  <c r="D109" i="29"/>
  <c r="AF41" i="29"/>
  <c r="M41" i="29"/>
  <c r="G41" i="29"/>
  <c r="AB85" i="29"/>
  <c r="AB170" i="29" s="1"/>
  <c r="AA54" i="12" s="1"/>
  <c r="K94" i="29"/>
  <c r="AH96" i="29"/>
  <c r="AB93" i="29"/>
  <c r="M93" i="29"/>
  <c r="AD85" i="29"/>
  <c r="AD170" i="29" s="1"/>
  <c r="AC54" i="12" s="1"/>
  <c r="Y96" i="29"/>
  <c r="D41" i="29"/>
  <c r="D182" i="29" s="1"/>
  <c r="D16" i="23" s="1"/>
  <c r="AF96" i="29"/>
  <c r="AD93" i="29"/>
  <c r="AL85" i="29"/>
  <c r="AL170" i="29" s="1"/>
  <c r="AK54" i="12" s="1"/>
  <c r="Y85" i="29"/>
  <c r="Y170" i="29" s="1"/>
  <c r="X54" i="12" s="1"/>
  <c r="AE93" i="29"/>
  <c r="AG93" i="29"/>
  <c r="AG96" i="29" s="1"/>
  <c r="F41" i="29"/>
  <c r="AG85" i="29"/>
  <c r="AG170" i="29" s="1"/>
  <c r="AF54" i="12" s="1"/>
  <c r="M94" i="29"/>
  <c r="Y41" i="29"/>
  <c r="W85" i="29"/>
  <c r="W170" i="29" s="1"/>
  <c r="V54" i="12" s="1"/>
  <c r="O41" i="29"/>
  <c r="E85" i="29"/>
  <c r="E170" i="29" s="1"/>
  <c r="D54" i="12" s="1"/>
  <c r="I30" i="29"/>
  <c r="M85" i="29"/>
  <c r="M170" i="29" s="1"/>
  <c r="L54" i="12" s="1"/>
  <c r="F85" i="29"/>
  <c r="F170" i="29" s="1"/>
  <c r="E54" i="12" s="1"/>
  <c r="U85" i="29"/>
  <c r="U170" i="29" s="1"/>
  <c r="T54" i="12" s="1"/>
  <c r="F99" i="29"/>
  <c r="G99" i="29" s="1"/>
  <c r="H99" i="29" s="1"/>
  <c r="I99" i="29" s="1"/>
  <c r="J99" i="29" s="1"/>
  <c r="K99" i="29" s="1"/>
  <c r="L99" i="29" s="1"/>
  <c r="M99" i="29" s="1"/>
  <c r="N99" i="29" s="1"/>
  <c r="O99" i="29" s="1"/>
  <c r="P99" i="29" s="1"/>
  <c r="Q99" i="29" s="1"/>
  <c r="R99" i="29" s="1"/>
  <c r="S99" i="29" s="1"/>
  <c r="T99" i="29" s="1"/>
  <c r="U99" i="29" s="1"/>
  <c r="V99" i="29" s="1"/>
  <c r="W99" i="29" s="1"/>
  <c r="X99" i="29" s="1"/>
  <c r="Y99" i="29" s="1"/>
  <c r="Z99" i="29" s="1"/>
  <c r="AA99" i="29" s="1"/>
  <c r="AB99" i="29" s="1"/>
  <c r="AC99" i="29" s="1"/>
  <c r="AD99" i="29" s="1"/>
  <c r="AE99" i="29" s="1"/>
  <c r="AF99" i="29" s="1"/>
  <c r="AG99" i="29" s="1"/>
  <c r="AH99" i="29" s="1"/>
  <c r="AI99" i="29" s="1"/>
  <c r="AJ99" i="29" s="1"/>
  <c r="AK99" i="29" s="1"/>
  <c r="AL99" i="29" s="1"/>
  <c r="I39" i="29"/>
  <c r="I41" i="29" s="1"/>
  <c r="N41" i="29"/>
  <c r="AK94" i="29"/>
  <c r="AK85" i="29"/>
  <c r="AK170" i="29" s="1"/>
  <c r="AJ54" i="12" s="1"/>
  <c r="V94" i="29"/>
  <c r="AE85" i="29"/>
  <c r="AE170" i="29" s="1"/>
  <c r="AD54" i="12" s="1"/>
  <c r="C41" i="29"/>
  <c r="C54" i="29" s="1"/>
  <c r="O30" i="29"/>
  <c r="Q41" i="29"/>
  <c r="N93" i="29"/>
  <c r="AA85" i="29"/>
  <c r="AA170" i="29" s="1"/>
  <c r="Z54" i="12" s="1"/>
  <c r="J41" i="29"/>
  <c r="K39" i="29"/>
  <c r="K41" i="29" s="1"/>
  <c r="R41" i="29"/>
  <c r="V93" i="29"/>
  <c r="W93" i="29"/>
  <c r="J93" i="29"/>
  <c r="T93" i="29"/>
  <c r="U94" i="29"/>
  <c r="N94" i="29"/>
  <c r="Z96" i="29"/>
  <c r="D50" i="29"/>
  <c r="E50" i="29" s="1"/>
  <c r="F50" i="29" s="1"/>
  <c r="G50" i="29" s="1"/>
  <c r="H50" i="29" s="1"/>
  <c r="AB94" i="29"/>
  <c r="U93" i="29"/>
  <c r="Q93" i="29"/>
  <c r="Q96" i="29" s="1"/>
  <c r="R93" i="29"/>
  <c r="R96" i="29" s="1"/>
  <c r="Q85" i="29"/>
  <c r="J85" i="29"/>
  <c r="O93" i="29"/>
  <c r="O85" i="29"/>
  <c r="I85" i="29"/>
  <c r="V85" i="29"/>
  <c r="V170" i="29" s="1"/>
  <c r="U54" i="12" s="1"/>
  <c r="P93" i="29"/>
  <c r="P96" i="29" s="1"/>
  <c r="AD41" i="29"/>
  <c r="AK41" i="29"/>
  <c r="G93" i="29"/>
  <c r="G85" i="29"/>
  <c r="G170" i="29" s="1"/>
  <c r="F54" i="12" s="1"/>
  <c r="H93" i="29"/>
  <c r="E96" i="29"/>
  <c r="E182" i="29" s="1"/>
  <c r="E16" i="23" s="1"/>
  <c r="AK93" i="29"/>
  <c r="L38" i="29"/>
  <c r="L41" i="29" s="1"/>
  <c r="S85" i="29"/>
  <c r="S170" i="29" s="1"/>
  <c r="R54" i="12" s="1"/>
  <c r="S93" i="29"/>
  <c r="S96" i="29" s="1"/>
  <c r="AL94" i="29"/>
  <c r="Z85" i="29"/>
  <c r="Z170" i="29" s="1"/>
  <c r="Y54" i="12" s="1"/>
  <c r="AJ85" i="29"/>
  <c r="AJ170" i="29" s="1"/>
  <c r="AI54" i="12" s="1"/>
  <c r="I96" i="29"/>
  <c r="AL93" i="29"/>
  <c r="G94" i="29"/>
  <c r="H94" i="29"/>
  <c r="K93" i="29"/>
  <c r="AC94" i="29"/>
  <c r="AC85" i="29"/>
  <c r="AC170" i="29" s="1"/>
  <c r="AB54" i="12" s="1"/>
  <c r="K30" i="29"/>
  <c r="AA93" i="29"/>
  <c r="AA96" i="29" s="1"/>
  <c r="AA182" i="29" s="1"/>
  <c r="AA16" i="23" s="1"/>
  <c r="F94" i="29"/>
  <c r="F96" i="29" s="1"/>
  <c r="E105" i="29"/>
  <c r="J94" i="29"/>
  <c r="AD94" i="29"/>
  <c r="K85" i="29"/>
  <c r="W94" i="29"/>
  <c r="X94" i="29"/>
  <c r="X96" i="29" s="1"/>
  <c r="L94" i="29"/>
  <c r="T85" i="29"/>
  <c r="T170" i="29" s="1"/>
  <c r="S54" i="12" s="1"/>
  <c r="AJ41" i="29"/>
  <c r="S41" i="29"/>
  <c r="BB18" i="27"/>
  <c r="J18" i="27" s="1"/>
  <c r="J42" i="27" s="1"/>
  <c r="BC18" i="27" s="1"/>
  <c r="K18" i="27" s="1"/>
  <c r="K42" i="27" s="1"/>
  <c r="H30" i="27"/>
  <c r="BC22" i="27"/>
  <c r="K22" i="27" s="1"/>
  <c r="K46" i="27" s="1"/>
  <c r="BB15" i="27"/>
  <c r="J15" i="27" s="1"/>
  <c r="J39" i="27" s="1"/>
  <c r="BC10" i="27"/>
  <c r="K10" i="27" s="1"/>
  <c r="K34" i="27" s="1"/>
  <c r="BB16" i="27"/>
  <c r="J16" i="27" s="1"/>
  <c r="J40" i="27" s="1"/>
  <c r="BB20" i="27"/>
  <c r="J20" i="27" s="1"/>
  <c r="J44" i="27" s="1"/>
  <c r="BB11" i="27"/>
  <c r="J11" i="27" s="1"/>
  <c r="J35" i="27" s="1"/>
  <c r="BB7" i="27"/>
  <c r="J7" i="27" s="1"/>
  <c r="J31" i="27" s="1"/>
  <c r="BB12" i="27"/>
  <c r="J12" i="27" s="1"/>
  <c r="J36" i="27" s="1"/>
  <c r="BB8" i="27"/>
  <c r="J8" i="27" s="1"/>
  <c r="J32" i="27" s="1"/>
  <c r="BC14" i="27"/>
  <c r="K14" i="27" s="1"/>
  <c r="K38" i="27" s="1"/>
  <c r="BC13" i="27"/>
  <c r="K13" i="27" s="1"/>
  <c r="K37" i="27" s="1"/>
  <c r="BB19" i="27"/>
  <c r="J19" i="27" s="1"/>
  <c r="J43" i="27" s="1"/>
  <c r="BB17" i="27"/>
  <c r="J17" i="27" s="1"/>
  <c r="J41" i="27" s="1"/>
  <c r="BC21" i="27"/>
  <c r="K21" i="27" s="1"/>
  <c r="K45" i="27" s="1"/>
  <c r="Z13" i="47" l="1"/>
  <c r="W31" i="11"/>
  <c r="Z17" i="47"/>
  <c r="W46" i="11"/>
  <c r="AA15" i="47"/>
  <c r="X37" i="11"/>
  <c r="Z18" i="47"/>
  <c r="W47" i="11"/>
  <c r="Z14" i="47"/>
  <c r="W36" i="11"/>
  <c r="Z16" i="47"/>
  <c r="W45" i="11"/>
  <c r="X228" i="48"/>
  <c r="X226" i="48"/>
  <c r="X227" i="48" s="1"/>
  <c r="X229" i="48" s="1"/>
  <c r="Y225" i="48" s="1"/>
  <c r="Y159" i="48"/>
  <c r="Y157" i="48" s="1"/>
  <c r="Y158" i="48" s="1"/>
  <c r="Y160" i="48" s="1"/>
  <c r="Z156" i="48" s="1"/>
  <c r="W90" i="48"/>
  <c r="W88" i="48" s="1"/>
  <c r="W89" i="48" s="1"/>
  <c r="W91" i="48" s="1"/>
  <c r="X87" i="48" s="1"/>
  <c r="Z111" i="48"/>
  <c r="Z112" i="48" s="1"/>
  <c r="Z114" i="48" s="1"/>
  <c r="AA110" i="48" s="1"/>
  <c r="AA113" i="48" s="1"/>
  <c r="Y203" i="48"/>
  <c r="Y204" i="48" s="1"/>
  <c r="Y206" i="48" s="1"/>
  <c r="Z202" i="48" s="1"/>
  <c r="Z205" i="48" s="1"/>
  <c r="Z180" i="48"/>
  <c r="Z181" i="48" s="1"/>
  <c r="Z183" i="48" s="1"/>
  <c r="AA179" i="48" s="1"/>
  <c r="AA182" i="48" s="1"/>
  <c r="Y65" i="48"/>
  <c r="Y66" i="48" s="1"/>
  <c r="Y68" i="48" s="1"/>
  <c r="Z64" i="48" s="1"/>
  <c r="Z67" i="48" s="1"/>
  <c r="AA39" i="48"/>
  <c r="Y134" i="48"/>
  <c r="Y135" i="48" s="1"/>
  <c r="Y137" i="48" s="1"/>
  <c r="Z133" i="48" s="1"/>
  <c r="Z136" i="48" s="1"/>
  <c r="L41" i="48"/>
  <c r="L44" i="48" s="1"/>
  <c r="AB108" i="48"/>
  <c r="AB62" i="48"/>
  <c r="AC154" i="48"/>
  <c r="AB85" i="48"/>
  <c r="AB177" i="48"/>
  <c r="AA131" i="48"/>
  <c r="AC223" i="48"/>
  <c r="AA200" i="48"/>
  <c r="D78" i="11"/>
  <c r="D77" i="11" s="1"/>
  <c r="D54" i="41"/>
  <c r="E21" i="43" s="1"/>
  <c r="E50" i="43" s="1"/>
  <c r="B54" i="41"/>
  <c r="B55" i="41"/>
  <c r="BC9" i="27"/>
  <c r="K9" i="27" s="1"/>
  <c r="K33" i="27" s="1"/>
  <c r="BA6" i="27"/>
  <c r="I6" i="27" s="1"/>
  <c r="I30" i="27" s="1"/>
  <c r="I215" i="35"/>
  <c r="I355" i="35"/>
  <c r="I356" i="35" s="1"/>
  <c r="I359" i="35"/>
  <c r="J352" i="35"/>
  <c r="J354" i="35"/>
  <c r="J212" i="35"/>
  <c r="J210" i="35" s="1"/>
  <c r="J211" i="35" s="1"/>
  <c r="J213" i="35" s="1"/>
  <c r="J353" i="35"/>
  <c r="J330" i="35"/>
  <c r="J331" i="35"/>
  <c r="J332" i="35" s="1"/>
  <c r="J156" i="35"/>
  <c r="J157" i="35" s="1"/>
  <c r="J159" i="35" s="1"/>
  <c r="J158" i="35"/>
  <c r="I161" i="35"/>
  <c r="I337" i="35"/>
  <c r="I333" i="35"/>
  <c r="I334" i="35" s="1"/>
  <c r="I386" i="35"/>
  <c r="I106" i="35"/>
  <c r="J101" i="35"/>
  <c r="I387" i="35"/>
  <c r="J79" i="35"/>
  <c r="K74" i="35"/>
  <c r="J133" i="35"/>
  <c r="K128" i="35"/>
  <c r="I366" i="35"/>
  <c r="I367" i="35" s="1"/>
  <c r="I370" i="35"/>
  <c r="I242" i="35"/>
  <c r="J25" i="35"/>
  <c r="K20" i="35"/>
  <c r="S17" i="35"/>
  <c r="J187" i="35"/>
  <c r="K182" i="35"/>
  <c r="Q44" i="35"/>
  <c r="I378" i="35"/>
  <c r="Q98" i="35"/>
  <c r="R206" i="35"/>
  <c r="R71" i="35"/>
  <c r="Q233" i="35"/>
  <c r="J268" i="35"/>
  <c r="K263" i="35"/>
  <c r="R260" i="35"/>
  <c r="I52" i="35"/>
  <c r="J47" i="35"/>
  <c r="R152" i="35"/>
  <c r="Q125" i="35"/>
  <c r="J365" i="35"/>
  <c r="J364" i="35"/>
  <c r="J363" i="35"/>
  <c r="J239" i="35"/>
  <c r="J237" i="35" s="1"/>
  <c r="J238" i="35" s="1"/>
  <c r="J240" i="35" s="1"/>
  <c r="I385" i="35"/>
  <c r="Q179" i="35"/>
  <c r="F241" i="34"/>
  <c r="F5" i="23" s="1"/>
  <c r="G235" i="34"/>
  <c r="G21" i="34"/>
  <c r="G238" i="34" s="1"/>
  <c r="G19" i="34"/>
  <c r="P228" i="34"/>
  <c r="P226" i="34" s="1"/>
  <c r="P227" i="34" s="1"/>
  <c r="P229" i="34" s="1"/>
  <c r="Q225" i="34" s="1"/>
  <c r="O90" i="34"/>
  <c r="O88" i="34" s="1"/>
  <c r="O89" i="34" s="1"/>
  <c r="O91" i="34" s="1"/>
  <c r="P87" i="34" s="1"/>
  <c r="O205" i="34"/>
  <c r="O203" i="34" s="1"/>
  <c r="O204" i="34" s="1"/>
  <c r="O206" i="34" s="1"/>
  <c r="P202" i="34" s="1"/>
  <c r="P182" i="34"/>
  <c r="P180" i="34" s="1"/>
  <c r="P181" i="34" s="1"/>
  <c r="P183" i="34" s="1"/>
  <c r="Q179" i="34" s="1"/>
  <c r="P159" i="34"/>
  <c r="P157" i="34" s="1"/>
  <c r="P158" i="34" s="1"/>
  <c r="P160" i="34" s="1"/>
  <c r="Q156" i="34" s="1"/>
  <c r="O113" i="34"/>
  <c r="O111" i="34" s="1"/>
  <c r="O112" i="34" s="1"/>
  <c r="O114" i="34" s="1"/>
  <c r="P110" i="34" s="1"/>
  <c r="S131" i="34"/>
  <c r="I45" i="34"/>
  <c r="Q67" i="34"/>
  <c r="Q65" i="34" s="1"/>
  <c r="Q66" i="34" s="1"/>
  <c r="Q68" i="34" s="1"/>
  <c r="R64" i="34" s="1"/>
  <c r="Q16" i="34"/>
  <c r="Q108" i="34"/>
  <c r="Q85" i="34"/>
  <c r="R154" i="34"/>
  <c r="S223" i="34"/>
  <c r="T62" i="34"/>
  <c r="R177" i="34"/>
  <c r="Q200" i="34"/>
  <c r="Q39" i="34"/>
  <c r="P136" i="34"/>
  <c r="P134" i="34" s="1"/>
  <c r="P135" i="34" s="1"/>
  <c r="P137" i="34" s="1"/>
  <c r="Q133" i="34" s="1"/>
  <c r="R182" i="29"/>
  <c r="R16" i="23" s="1"/>
  <c r="Z182" i="29"/>
  <c r="Z16" i="23" s="1"/>
  <c r="J170" i="29"/>
  <c r="I54" i="12" s="1"/>
  <c r="L170" i="29"/>
  <c r="K54" i="12" s="1"/>
  <c r="Q151" i="29"/>
  <c r="Q182" i="29" s="1"/>
  <c r="Q16" i="23" s="1"/>
  <c r="Q170" i="29"/>
  <c r="P54" i="12" s="1"/>
  <c r="L96" i="29"/>
  <c r="L182" i="29" s="1"/>
  <c r="L16" i="23" s="1"/>
  <c r="AB96" i="29"/>
  <c r="AB182" i="29" s="1"/>
  <c r="AB16" i="23" s="1"/>
  <c r="D54" i="29"/>
  <c r="E54" i="29" s="1"/>
  <c r="F54" i="29" s="1"/>
  <c r="G54" i="29" s="1"/>
  <c r="H54" i="29" s="1"/>
  <c r="I54" i="29" s="1"/>
  <c r="J54" i="29" s="1"/>
  <c r="K54" i="29" s="1"/>
  <c r="L54" i="29" s="1"/>
  <c r="M54" i="29" s="1"/>
  <c r="N54" i="29" s="1"/>
  <c r="O54" i="29" s="1"/>
  <c r="P54" i="29" s="1"/>
  <c r="Q54" i="29" s="1"/>
  <c r="R54" i="29" s="1"/>
  <c r="S54" i="29" s="1"/>
  <c r="T54" i="29" s="1"/>
  <c r="U54" i="29" s="1"/>
  <c r="V54" i="29" s="1"/>
  <c r="W54" i="29" s="1"/>
  <c r="X54" i="29" s="1"/>
  <c r="Y54" i="29" s="1"/>
  <c r="Z54" i="29" s="1"/>
  <c r="AA54" i="29" s="1"/>
  <c r="AB54" i="29" s="1"/>
  <c r="AC54" i="29" s="1"/>
  <c r="AD54" i="29" s="1"/>
  <c r="AE54" i="29" s="1"/>
  <c r="AF54" i="29" s="1"/>
  <c r="AG54" i="29" s="1"/>
  <c r="AH54" i="29" s="1"/>
  <c r="AI54" i="29" s="1"/>
  <c r="AJ54" i="29" s="1"/>
  <c r="AK54" i="29" s="1"/>
  <c r="AL54" i="29" s="1"/>
  <c r="AH182" i="29"/>
  <c r="AH16" i="23" s="1"/>
  <c r="K170" i="29"/>
  <c r="J54" i="12" s="1"/>
  <c r="T96" i="29"/>
  <c r="T182" i="29" s="1"/>
  <c r="T16" i="23" s="1"/>
  <c r="AG182" i="29"/>
  <c r="AG16" i="23" s="1"/>
  <c r="AF182" i="29"/>
  <c r="AF16" i="23" s="1"/>
  <c r="Y182" i="29"/>
  <c r="Y16" i="23" s="1"/>
  <c r="O96" i="29"/>
  <c r="AI182" i="29"/>
  <c r="AI16" i="23" s="1"/>
  <c r="AJ182" i="29"/>
  <c r="AJ16" i="23" s="1"/>
  <c r="I182" i="29"/>
  <c r="I16" i="23" s="1"/>
  <c r="S182" i="29"/>
  <c r="S16" i="23" s="1"/>
  <c r="E160" i="29"/>
  <c r="D178" i="29"/>
  <c r="AD96" i="29"/>
  <c r="AD182" i="29" s="1"/>
  <c r="AD16" i="23" s="1"/>
  <c r="K96" i="29"/>
  <c r="K182" i="29" s="1"/>
  <c r="K16" i="23" s="1"/>
  <c r="I170" i="29"/>
  <c r="H54" i="12" s="1"/>
  <c r="P182" i="29"/>
  <c r="P16" i="23" s="1"/>
  <c r="G157" i="29"/>
  <c r="F175" i="29"/>
  <c r="D172" i="29"/>
  <c r="E154" i="29"/>
  <c r="F182" i="29"/>
  <c r="F16" i="23" s="1"/>
  <c r="X182" i="29"/>
  <c r="X16" i="23" s="1"/>
  <c r="AC96" i="29"/>
  <c r="AC182" i="29" s="1"/>
  <c r="AC16" i="23" s="1"/>
  <c r="O170" i="29"/>
  <c r="N54" i="12" s="1"/>
  <c r="C54" i="41" s="1"/>
  <c r="D21" i="43" s="1"/>
  <c r="D50" i="43" s="1"/>
  <c r="AE96" i="29"/>
  <c r="AE182" i="29" s="1"/>
  <c r="AE16" i="23" s="1"/>
  <c r="F164" i="29"/>
  <c r="G164" i="29" s="1"/>
  <c r="H164" i="29" s="1"/>
  <c r="I164" i="29" s="1"/>
  <c r="J164" i="29" s="1"/>
  <c r="K164" i="29" s="1"/>
  <c r="L164" i="29" s="1"/>
  <c r="M164" i="29" s="1"/>
  <c r="N164" i="29" s="1"/>
  <c r="O164" i="29" s="1"/>
  <c r="P164" i="29" s="1"/>
  <c r="O182" i="29"/>
  <c r="O16" i="23" s="1"/>
  <c r="C182" i="29"/>
  <c r="C16" i="23" s="1"/>
  <c r="M96" i="29"/>
  <c r="M182" i="29" s="1"/>
  <c r="M16" i="23" s="1"/>
  <c r="E109" i="29"/>
  <c r="F109" i="29" s="1"/>
  <c r="AK96" i="29"/>
  <c r="AK182" i="29" s="1"/>
  <c r="AK16" i="23" s="1"/>
  <c r="U96" i="29"/>
  <c r="U182" i="29" s="1"/>
  <c r="U16" i="23" s="1"/>
  <c r="I50" i="29"/>
  <c r="J50" i="29" s="1"/>
  <c r="K50" i="29" s="1"/>
  <c r="L50" i="29" s="1"/>
  <c r="M50" i="29" s="1"/>
  <c r="N50" i="29" s="1"/>
  <c r="O50" i="29" s="1"/>
  <c r="P50" i="29" s="1"/>
  <c r="Q50" i="29" s="1"/>
  <c r="R50" i="29" s="1"/>
  <c r="S50" i="29" s="1"/>
  <c r="T50" i="29" s="1"/>
  <c r="U50" i="29" s="1"/>
  <c r="V50" i="29" s="1"/>
  <c r="W50" i="29" s="1"/>
  <c r="X50" i="29" s="1"/>
  <c r="Y50" i="29" s="1"/>
  <c r="Z50" i="29" s="1"/>
  <c r="AA50" i="29" s="1"/>
  <c r="AB50" i="29" s="1"/>
  <c r="AC50" i="29" s="1"/>
  <c r="AD50" i="29" s="1"/>
  <c r="AE50" i="29" s="1"/>
  <c r="AF50" i="29" s="1"/>
  <c r="AG50" i="29" s="1"/>
  <c r="AH50" i="29" s="1"/>
  <c r="AI50" i="29" s="1"/>
  <c r="AJ50" i="29" s="1"/>
  <c r="AK50" i="29" s="1"/>
  <c r="AL50" i="29" s="1"/>
  <c r="N96" i="29"/>
  <c r="N182" i="29" s="1"/>
  <c r="N16" i="23" s="1"/>
  <c r="J96" i="29"/>
  <c r="J182" i="29" s="1"/>
  <c r="J16" i="23" s="1"/>
  <c r="V96" i="29"/>
  <c r="V182" i="29" s="1"/>
  <c r="V16" i="23" s="1"/>
  <c r="W96" i="29"/>
  <c r="W182" i="29" s="1"/>
  <c r="W16" i="23" s="1"/>
  <c r="F105" i="29"/>
  <c r="G105" i="29" s="1"/>
  <c r="H105" i="29" s="1"/>
  <c r="I105" i="29" s="1"/>
  <c r="J105" i="29" s="1"/>
  <c r="K105" i="29" s="1"/>
  <c r="L105" i="29" s="1"/>
  <c r="M105" i="29" s="1"/>
  <c r="N105" i="29" s="1"/>
  <c r="O105" i="29" s="1"/>
  <c r="P105" i="29" s="1"/>
  <c r="Q105" i="29" s="1"/>
  <c r="R105" i="29" s="1"/>
  <c r="S105" i="29" s="1"/>
  <c r="T105" i="29" s="1"/>
  <c r="U105" i="29" s="1"/>
  <c r="V105" i="29" s="1"/>
  <c r="W105" i="29" s="1"/>
  <c r="X105" i="29" s="1"/>
  <c r="Y105" i="29" s="1"/>
  <c r="Z105" i="29" s="1"/>
  <c r="AA105" i="29" s="1"/>
  <c r="AB105" i="29" s="1"/>
  <c r="AC105" i="29" s="1"/>
  <c r="AD105" i="29" s="1"/>
  <c r="AE105" i="29" s="1"/>
  <c r="AF105" i="29" s="1"/>
  <c r="AG105" i="29" s="1"/>
  <c r="AH105" i="29" s="1"/>
  <c r="AI105" i="29" s="1"/>
  <c r="AJ105" i="29" s="1"/>
  <c r="AK105" i="29" s="1"/>
  <c r="AL105" i="29" s="1"/>
  <c r="AL96" i="29"/>
  <c r="AL182" i="29" s="1"/>
  <c r="AL16" i="23" s="1"/>
  <c r="H96" i="29"/>
  <c r="H182" i="29" s="1"/>
  <c r="H16" i="23" s="1"/>
  <c r="G96" i="29"/>
  <c r="G182" i="29" s="1"/>
  <c r="G16" i="23" s="1"/>
  <c r="BD22" i="27"/>
  <c r="L22" i="27" s="1"/>
  <c r="L46" i="27" s="1"/>
  <c r="BC19" i="27"/>
  <c r="K19" i="27" s="1"/>
  <c r="K43" i="27" s="1"/>
  <c r="BC12" i="27"/>
  <c r="K12" i="27" s="1"/>
  <c r="K36" i="27" s="1"/>
  <c r="BD21" i="27"/>
  <c r="L21" i="27" s="1"/>
  <c r="L45" i="27" s="1"/>
  <c r="BD14" i="27"/>
  <c r="L14" i="27" s="1"/>
  <c r="L38" i="27" s="1"/>
  <c r="BC11" i="27"/>
  <c r="K11" i="27" s="1"/>
  <c r="K35" i="27" s="1"/>
  <c r="BC16" i="27"/>
  <c r="K16" i="27" s="1"/>
  <c r="K40" i="27" s="1"/>
  <c r="BD18" i="27"/>
  <c r="L18" i="27" s="1"/>
  <c r="L42" i="27" s="1"/>
  <c r="BC20" i="27"/>
  <c r="K20" i="27" s="1"/>
  <c r="K44" i="27" s="1"/>
  <c r="BC17" i="27"/>
  <c r="K17" i="27" s="1"/>
  <c r="K41" i="27" s="1"/>
  <c r="BD13" i="27"/>
  <c r="L13" i="27" s="1"/>
  <c r="L37" i="27" s="1"/>
  <c r="BC8" i="27"/>
  <c r="K8" i="27" s="1"/>
  <c r="K32" i="27" s="1"/>
  <c r="BC7" i="27"/>
  <c r="K7" i="27" s="1"/>
  <c r="K31" i="27" s="1"/>
  <c r="BD10" i="27"/>
  <c r="L10" i="27" s="1"/>
  <c r="L34" i="27" s="1"/>
  <c r="BC15" i="27"/>
  <c r="K15" i="27" s="1"/>
  <c r="K39" i="27" s="1"/>
  <c r="AA16" i="47" l="1"/>
  <c r="X45" i="11"/>
  <c r="AA18" i="47"/>
  <c r="X47" i="11"/>
  <c r="AA17" i="47"/>
  <c r="X46" i="11"/>
  <c r="AA14" i="47"/>
  <c r="X36" i="11"/>
  <c r="AB15" i="47"/>
  <c r="Y37" i="11"/>
  <c r="AA13" i="47"/>
  <c r="X31" i="11"/>
  <c r="Y228" i="48"/>
  <c r="Y226" i="48"/>
  <c r="Y227" i="48" s="1"/>
  <c r="Y229" i="48" s="1"/>
  <c r="Z225" i="48" s="1"/>
  <c r="Z159" i="48"/>
  <c r="Z157" i="48" s="1"/>
  <c r="Z158" i="48" s="1"/>
  <c r="Z160" i="48" s="1"/>
  <c r="AA156" i="48" s="1"/>
  <c r="X90" i="48"/>
  <c r="X88" i="48" s="1"/>
  <c r="X89" i="48" s="1"/>
  <c r="X91" i="48" s="1"/>
  <c r="Y87" i="48" s="1"/>
  <c r="AA180" i="48"/>
  <c r="AA181" i="48" s="1"/>
  <c r="AA183" i="48" s="1"/>
  <c r="AB179" i="48" s="1"/>
  <c r="AB182" i="48" s="1"/>
  <c r="Z203" i="48"/>
  <c r="Z204" i="48" s="1"/>
  <c r="Z206" i="48" s="1"/>
  <c r="AA202" i="48" s="1"/>
  <c r="AA205" i="48" s="1"/>
  <c r="AA111" i="48"/>
  <c r="AA112" i="48" s="1"/>
  <c r="AA114" i="48" s="1"/>
  <c r="AB110" i="48" s="1"/>
  <c r="AB113" i="48" s="1"/>
  <c r="Z65" i="48"/>
  <c r="Z66" i="48" s="1"/>
  <c r="Z68" i="48" s="1"/>
  <c r="AA64" i="48" s="1"/>
  <c r="AA67" i="48" s="1"/>
  <c r="AC85" i="48"/>
  <c r="AB200" i="48"/>
  <c r="AD223" i="48"/>
  <c r="Z134" i="48"/>
  <c r="Z135" i="48" s="1"/>
  <c r="Z137" i="48" s="1"/>
  <c r="AA133" i="48" s="1"/>
  <c r="AA136" i="48" s="1"/>
  <c r="AC108" i="48"/>
  <c r="AB131" i="48"/>
  <c r="AC177" i="48"/>
  <c r="AD154" i="48"/>
  <c r="AC62" i="48"/>
  <c r="AB39" i="48"/>
  <c r="E78" i="11"/>
  <c r="E77" i="11" s="1"/>
  <c r="C21" i="43"/>
  <c r="C50" i="43" s="1"/>
  <c r="BD9" i="27"/>
  <c r="L9" i="27" s="1"/>
  <c r="L33" i="27" s="1"/>
  <c r="BB6" i="27"/>
  <c r="J6" i="27" s="1"/>
  <c r="J30" i="27" s="1"/>
  <c r="F78" i="11"/>
  <c r="K209" i="35"/>
  <c r="J214" i="35"/>
  <c r="J160" i="35"/>
  <c r="K155" i="35"/>
  <c r="J310" i="35"/>
  <c r="J309" i="35"/>
  <c r="J308" i="35"/>
  <c r="J104" i="35"/>
  <c r="J102" i="35" s="1"/>
  <c r="J103" i="35" s="1"/>
  <c r="J105" i="35" s="1"/>
  <c r="I315" i="35"/>
  <c r="I311" i="35"/>
  <c r="I312" i="35" s="1"/>
  <c r="I107" i="35"/>
  <c r="R233" i="35"/>
  <c r="K277" i="35"/>
  <c r="K275" i="35"/>
  <c r="K276" i="35"/>
  <c r="K23" i="35"/>
  <c r="K21" i="35" s="1"/>
  <c r="K22" i="35" s="1"/>
  <c r="K24" i="35" s="1"/>
  <c r="J241" i="35"/>
  <c r="K236" i="35"/>
  <c r="R125" i="35"/>
  <c r="R179" i="35"/>
  <c r="S152" i="35"/>
  <c r="I289" i="35"/>
  <c r="I290" i="35" s="1"/>
  <c r="I293" i="35"/>
  <c r="I392" i="35" s="1"/>
  <c r="I53" i="35"/>
  <c r="K376" i="35"/>
  <c r="K375" i="35"/>
  <c r="K374" i="35"/>
  <c r="K266" i="35"/>
  <c r="K264" i="35" s="1"/>
  <c r="K265" i="35" s="1"/>
  <c r="K267" i="35" s="1"/>
  <c r="S71" i="35"/>
  <c r="R98" i="35"/>
  <c r="R44" i="35"/>
  <c r="K321" i="35"/>
  <c r="K320" i="35"/>
  <c r="K319" i="35"/>
  <c r="K131" i="35"/>
  <c r="K129" i="35" s="1"/>
  <c r="K130" i="35" s="1"/>
  <c r="K132" i="35" s="1"/>
  <c r="S260" i="35"/>
  <c r="S206" i="35"/>
  <c r="K342" i="35"/>
  <c r="K343" i="35" s="1"/>
  <c r="K341" i="35"/>
  <c r="K185" i="35"/>
  <c r="K183" i="35" s="1"/>
  <c r="K184" i="35" s="1"/>
  <c r="K186" i="35" s="1"/>
  <c r="K299" i="35"/>
  <c r="K298" i="35"/>
  <c r="K297" i="35"/>
  <c r="K77" i="35"/>
  <c r="K75" i="35" s="1"/>
  <c r="K76" i="35" s="1"/>
  <c r="K78" i="35" s="1"/>
  <c r="J288" i="35"/>
  <c r="J387" i="35" s="1"/>
  <c r="J287" i="35"/>
  <c r="J386" i="35" s="1"/>
  <c r="J286" i="35"/>
  <c r="J50" i="35"/>
  <c r="J48" i="35" s="1"/>
  <c r="J49" i="35" s="1"/>
  <c r="J51" i="35" s="1"/>
  <c r="J344" i="35"/>
  <c r="J345" i="35" s="1"/>
  <c r="J348" i="35"/>
  <c r="J188" i="35"/>
  <c r="J278" i="35"/>
  <c r="J279" i="35" s="1"/>
  <c r="J26" i="35"/>
  <c r="J282" i="35"/>
  <c r="J300" i="35"/>
  <c r="J301" i="35" s="1"/>
  <c r="J80" i="35"/>
  <c r="J304" i="35"/>
  <c r="J377" i="35"/>
  <c r="J269" i="35"/>
  <c r="J381" i="35"/>
  <c r="T17" i="35"/>
  <c r="J322" i="35"/>
  <c r="J323" i="35" s="1"/>
  <c r="J326" i="35"/>
  <c r="J134" i="35"/>
  <c r="G236" i="34"/>
  <c r="G20" i="34"/>
  <c r="P113" i="34"/>
  <c r="P111" i="34" s="1"/>
  <c r="P112" i="34" s="1"/>
  <c r="P114" i="34" s="1"/>
  <c r="Q110" i="34" s="1"/>
  <c r="P205" i="34"/>
  <c r="P203" i="34" s="1"/>
  <c r="P204" i="34" s="1"/>
  <c r="P206" i="34" s="1"/>
  <c r="Q202" i="34" s="1"/>
  <c r="Q136" i="34"/>
  <c r="Q134" i="34" s="1"/>
  <c r="Q135" i="34" s="1"/>
  <c r="Q137" i="34" s="1"/>
  <c r="R133" i="34" s="1"/>
  <c r="Q159" i="34"/>
  <c r="Q157" i="34"/>
  <c r="Q158" i="34" s="1"/>
  <c r="Q160" i="34" s="1"/>
  <c r="R156" i="34" s="1"/>
  <c r="P90" i="34"/>
  <c r="P88" i="34" s="1"/>
  <c r="P89" i="34" s="1"/>
  <c r="P91" i="34" s="1"/>
  <c r="Q87" i="34" s="1"/>
  <c r="R67" i="34"/>
  <c r="R65" i="34" s="1"/>
  <c r="R66" i="34" s="1"/>
  <c r="R68" i="34" s="1"/>
  <c r="S64" i="34" s="1"/>
  <c r="Q182" i="34"/>
  <c r="Q180" i="34" s="1"/>
  <c r="Q181" i="34" s="1"/>
  <c r="Q183" i="34" s="1"/>
  <c r="R179" i="34" s="1"/>
  <c r="R200" i="34"/>
  <c r="S177" i="34"/>
  <c r="U62" i="34"/>
  <c r="R108" i="34"/>
  <c r="J41" i="34"/>
  <c r="R85" i="34"/>
  <c r="Q228" i="34"/>
  <c r="Q226" i="34"/>
  <c r="Q227" i="34" s="1"/>
  <c r="Q229" i="34" s="1"/>
  <c r="R225" i="34" s="1"/>
  <c r="R39" i="34"/>
  <c r="S154" i="34"/>
  <c r="T131" i="34"/>
  <c r="T223" i="34"/>
  <c r="R16" i="34"/>
  <c r="Q164" i="29"/>
  <c r="R164" i="29" s="1"/>
  <c r="S164" i="29" s="1"/>
  <c r="T164" i="29" s="1"/>
  <c r="U164" i="29" s="1"/>
  <c r="V164" i="29" s="1"/>
  <c r="W164" i="29" s="1"/>
  <c r="X164" i="29" s="1"/>
  <c r="Y164" i="29" s="1"/>
  <c r="Z164" i="29" s="1"/>
  <c r="AA164" i="29" s="1"/>
  <c r="AB164" i="29" s="1"/>
  <c r="AC164" i="29" s="1"/>
  <c r="AD164" i="29" s="1"/>
  <c r="AE164" i="29" s="1"/>
  <c r="AF164" i="29" s="1"/>
  <c r="AG164" i="29" s="1"/>
  <c r="AH164" i="29" s="1"/>
  <c r="AI164" i="29" s="1"/>
  <c r="AJ164" i="29" s="1"/>
  <c r="AK164" i="29" s="1"/>
  <c r="AL164" i="29" s="1"/>
  <c r="F154" i="29"/>
  <c r="E172" i="29"/>
  <c r="H157" i="29"/>
  <c r="G175" i="29"/>
  <c r="E178" i="29"/>
  <c r="F160" i="29"/>
  <c r="G109" i="29"/>
  <c r="H109" i="29" s="1"/>
  <c r="I109" i="29" s="1"/>
  <c r="J109" i="29" s="1"/>
  <c r="K109" i="29" s="1"/>
  <c r="L109" i="29" s="1"/>
  <c r="M109" i="29" s="1"/>
  <c r="N109" i="29" s="1"/>
  <c r="O109" i="29" s="1"/>
  <c r="P109" i="29" s="1"/>
  <c r="Q109" i="29" s="1"/>
  <c r="R109" i="29" s="1"/>
  <c r="S109" i="29" s="1"/>
  <c r="T109" i="29" s="1"/>
  <c r="U109" i="29" s="1"/>
  <c r="V109" i="29" s="1"/>
  <c r="W109" i="29" s="1"/>
  <c r="X109" i="29" s="1"/>
  <c r="Y109" i="29" s="1"/>
  <c r="Z109" i="29" s="1"/>
  <c r="AA109" i="29" s="1"/>
  <c r="AB109" i="29" s="1"/>
  <c r="AC109" i="29" s="1"/>
  <c r="AD109" i="29" s="1"/>
  <c r="AE109" i="29" s="1"/>
  <c r="AF109" i="29" s="1"/>
  <c r="AG109" i="29" s="1"/>
  <c r="AH109" i="29" s="1"/>
  <c r="AI109" i="29" s="1"/>
  <c r="AJ109" i="29" s="1"/>
  <c r="AK109" i="29" s="1"/>
  <c r="AL109" i="29" s="1"/>
  <c r="BE22" i="27"/>
  <c r="M22" i="27" s="1"/>
  <c r="M46" i="27" s="1"/>
  <c r="BE14" i="27"/>
  <c r="M14" i="27" s="1"/>
  <c r="M38" i="27" s="1"/>
  <c r="BD7" i="27"/>
  <c r="L7" i="27" s="1"/>
  <c r="L31" i="27" s="1"/>
  <c r="BD15" i="27"/>
  <c r="L15" i="27" s="1"/>
  <c r="L39" i="27" s="1"/>
  <c r="BD8" i="27"/>
  <c r="L8" i="27" s="1"/>
  <c r="L32" i="27" s="1"/>
  <c r="BE18" i="27"/>
  <c r="M18" i="27" s="1"/>
  <c r="M42" i="27" s="1"/>
  <c r="BD12" i="27"/>
  <c r="L12" i="27" s="1"/>
  <c r="L36" i="27" s="1"/>
  <c r="BE10" i="27"/>
  <c r="M10" i="27" s="1"/>
  <c r="M34" i="27" s="1"/>
  <c r="BE13" i="27"/>
  <c r="M13" i="27" s="1"/>
  <c r="M37" i="27" s="1"/>
  <c r="BD17" i="27"/>
  <c r="L17" i="27" s="1"/>
  <c r="L41" i="27" s="1"/>
  <c r="BD20" i="27"/>
  <c r="L20" i="27" s="1"/>
  <c r="L44" i="27" s="1"/>
  <c r="BD16" i="27"/>
  <c r="L16" i="27" s="1"/>
  <c r="L40" i="27" s="1"/>
  <c r="BD11" i="27"/>
  <c r="L11" i="27" s="1"/>
  <c r="L35" i="27" s="1"/>
  <c r="BE21" i="27"/>
  <c r="M21" i="27" s="1"/>
  <c r="M45" i="27" s="1"/>
  <c r="BD19" i="27"/>
  <c r="L19" i="27" s="1"/>
  <c r="L43" i="27" s="1"/>
  <c r="AB13" i="47" l="1"/>
  <c r="Y31" i="11"/>
  <c r="AB14" i="47"/>
  <c r="Y36" i="11"/>
  <c r="AC15" i="47"/>
  <c r="Z37" i="11"/>
  <c r="AB17" i="47"/>
  <c r="Y46" i="11"/>
  <c r="AB16" i="47"/>
  <c r="Y45" i="11"/>
  <c r="AB18" i="47"/>
  <c r="Y47" i="11"/>
  <c r="Z228" i="48"/>
  <c r="Z226" i="48"/>
  <c r="Z227" i="48" s="1"/>
  <c r="Z229" i="48" s="1"/>
  <c r="AA225" i="48" s="1"/>
  <c r="AA159" i="48"/>
  <c r="AA157" i="48" s="1"/>
  <c r="AA158" i="48" s="1"/>
  <c r="AA160" i="48" s="1"/>
  <c r="AB156" i="48" s="1"/>
  <c r="Y90" i="48"/>
  <c r="Y88" i="48" s="1"/>
  <c r="Y89" i="48" s="1"/>
  <c r="Y91" i="48" s="1"/>
  <c r="Z87" i="48" s="1"/>
  <c r="L42" i="48"/>
  <c r="L43" i="48" s="1"/>
  <c r="AA134" i="48"/>
  <c r="AA135" i="48" s="1"/>
  <c r="AA137" i="48" s="1"/>
  <c r="AB133" i="48" s="1"/>
  <c r="AB136" i="48" s="1"/>
  <c r="AB111" i="48"/>
  <c r="AB112" i="48" s="1"/>
  <c r="AB114" i="48" s="1"/>
  <c r="AC110" i="48" s="1"/>
  <c r="AC113" i="48" s="1"/>
  <c r="AA203" i="48"/>
  <c r="AA204" i="48" s="1"/>
  <c r="AA206" i="48" s="1"/>
  <c r="AB202" i="48" s="1"/>
  <c r="AB205" i="48" s="1"/>
  <c r="AB180" i="48"/>
  <c r="AB181" i="48" s="1"/>
  <c r="AB183" i="48" s="1"/>
  <c r="AC179" i="48" s="1"/>
  <c r="AC182" i="48" s="1"/>
  <c r="AC131" i="48"/>
  <c r="AD108" i="48"/>
  <c r="AA65" i="48"/>
  <c r="AA66" i="48" s="1"/>
  <c r="AA68" i="48" s="1"/>
  <c r="AB64" i="48" s="1"/>
  <c r="AB67" i="48" s="1"/>
  <c r="AE223" i="48"/>
  <c r="AC200" i="48"/>
  <c r="AD85" i="48"/>
  <c r="AC39" i="48"/>
  <c r="AD62" i="48"/>
  <c r="AE154" i="48"/>
  <c r="AD177" i="48"/>
  <c r="BE9" i="27"/>
  <c r="M9" i="27" s="1"/>
  <c r="M33" i="27" s="1"/>
  <c r="BC6" i="27"/>
  <c r="K6" i="27" s="1"/>
  <c r="K30" i="27" s="1"/>
  <c r="F77" i="11"/>
  <c r="G78" i="11"/>
  <c r="J215" i="35"/>
  <c r="J359" i="35"/>
  <c r="J355" i="35"/>
  <c r="J356" i="35" s="1"/>
  <c r="K354" i="35"/>
  <c r="K212" i="35"/>
  <c r="K210" i="35" s="1"/>
  <c r="K211" i="35" s="1"/>
  <c r="K213" i="35" s="1"/>
  <c r="K353" i="35"/>
  <c r="K352" i="35"/>
  <c r="K330" i="35"/>
  <c r="K158" i="35"/>
  <c r="K156" i="35" s="1"/>
  <c r="K157" i="35" s="1"/>
  <c r="K159" i="35" s="1"/>
  <c r="K331" i="35"/>
  <c r="K332" i="35" s="1"/>
  <c r="J337" i="35"/>
  <c r="J333" i="35"/>
  <c r="J334" i="35" s="1"/>
  <c r="J161" i="35"/>
  <c r="K101" i="35"/>
  <c r="J106" i="35"/>
  <c r="J385" i="35"/>
  <c r="K133" i="35"/>
  <c r="L128" i="35"/>
  <c r="J52" i="35"/>
  <c r="K47" i="35"/>
  <c r="K268" i="35"/>
  <c r="L263" i="35"/>
  <c r="K25" i="35"/>
  <c r="L20" i="35"/>
  <c r="S125" i="35"/>
  <c r="J378" i="35"/>
  <c r="K79" i="35"/>
  <c r="L74" i="35"/>
  <c r="S44" i="35"/>
  <c r="I388" i="35"/>
  <c r="I389" i="35" s="1"/>
  <c r="K364" i="35"/>
  <c r="K365" i="35"/>
  <c r="K363" i="35"/>
  <c r="K239" i="35"/>
  <c r="K237" i="35"/>
  <c r="K238" i="35" s="1"/>
  <c r="K240" i="35" s="1"/>
  <c r="T260" i="35"/>
  <c r="S98" i="35"/>
  <c r="S179" i="35"/>
  <c r="S233" i="35"/>
  <c r="K187" i="35"/>
  <c r="L182" i="35"/>
  <c r="U17" i="35"/>
  <c r="T206" i="35"/>
  <c r="T71" i="35"/>
  <c r="T152" i="35"/>
  <c r="J366" i="35"/>
  <c r="J367" i="35" s="1"/>
  <c r="J242" i="35"/>
  <c r="J370" i="35"/>
  <c r="G22" i="34"/>
  <c r="G237" i="34"/>
  <c r="Q205" i="34"/>
  <c r="Q203" i="34" s="1"/>
  <c r="Q204" i="34" s="1"/>
  <c r="Q206" i="34" s="1"/>
  <c r="R202" i="34" s="1"/>
  <c r="Q90" i="34"/>
  <c r="Q88" i="34" s="1"/>
  <c r="Q89" i="34" s="1"/>
  <c r="Q91" i="34" s="1"/>
  <c r="R87" i="34" s="1"/>
  <c r="Q113" i="34"/>
  <c r="Q111" i="34" s="1"/>
  <c r="Q112" i="34" s="1"/>
  <c r="Q114" i="34" s="1"/>
  <c r="R110" i="34" s="1"/>
  <c r="R159" i="34"/>
  <c r="R157" i="34"/>
  <c r="R158" i="34" s="1"/>
  <c r="R160" i="34" s="1"/>
  <c r="S156" i="34" s="1"/>
  <c r="R182" i="34"/>
  <c r="R180" i="34" s="1"/>
  <c r="R181" i="34" s="1"/>
  <c r="R183" i="34" s="1"/>
  <c r="S179" i="34" s="1"/>
  <c r="U223" i="34"/>
  <c r="U131" i="34"/>
  <c r="S39" i="34"/>
  <c r="J44" i="34"/>
  <c r="T177" i="34"/>
  <c r="S67" i="34"/>
  <c r="S65" i="34" s="1"/>
  <c r="S66" i="34" s="1"/>
  <c r="S68" i="34" s="1"/>
  <c r="T64" i="34" s="1"/>
  <c r="S85" i="34"/>
  <c r="V62" i="34"/>
  <c r="R228" i="34"/>
  <c r="R226" i="34" s="1"/>
  <c r="R227" i="34" s="1"/>
  <c r="R229" i="34" s="1"/>
  <c r="S225" i="34" s="1"/>
  <c r="S108" i="34"/>
  <c r="R136" i="34"/>
  <c r="R134" i="34" s="1"/>
  <c r="R135" i="34" s="1"/>
  <c r="R137" i="34" s="1"/>
  <c r="S133" i="34" s="1"/>
  <c r="S16" i="34"/>
  <c r="T154" i="34"/>
  <c r="S200" i="34"/>
  <c r="I157" i="29"/>
  <c r="H175" i="29"/>
  <c r="G160" i="29"/>
  <c r="F178" i="29"/>
  <c r="G154" i="29"/>
  <c r="F172" i="29"/>
  <c r="BF22" i="27"/>
  <c r="N22" i="27" s="1"/>
  <c r="N46" i="27" s="1"/>
  <c r="BF21" i="27"/>
  <c r="N21" i="27" s="1"/>
  <c r="N45" i="27" s="1"/>
  <c r="BE17" i="27"/>
  <c r="M17" i="27" s="1"/>
  <c r="M41" i="27" s="1"/>
  <c r="BF10" i="27"/>
  <c r="N10" i="27" s="1"/>
  <c r="N34" i="27" s="1"/>
  <c r="BE15" i="27"/>
  <c r="M15" i="27" s="1"/>
  <c r="M39" i="27" s="1"/>
  <c r="BE11" i="27"/>
  <c r="M11" i="27" s="1"/>
  <c r="M35" i="27" s="1"/>
  <c r="BE8" i="27"/>
  <c r="M8" i="27" s="1"/>
  <c r="M32" i="27" s="1"/>
  <c r="BE16" i="27"/>
  <c r="M16" i="27" s="1"/>
  <c r="M40" i="27" s="1"/>
  <c r="BF18" i="27"/>
  <c r="N18" i="27" s="1"/>
  <c r="N42" i="27" s="1"/>
  <c r="BE7" i="27"/>
  <c r="M7" i="27" s="1"/>
  <c r="M31" i="27" s="1"/>
  <c r="BE19" i="27"/>
  <c r="M19" i="27" s="1"/>
  <c r="M43" i="27" s="1"/>
  <c r="BE20" i="27"/>
  <c r="M20" i="27" s="1"/>
  <c r="M44" i="27" s="1"/>
  <c r="BF13" i="27"/>
  <c r="N13" i="27" s="1"/>
  <c r="N37" i="27" s="1"/>
  <c r="BE12" i="27"/>
  <c r="M12" i="27" s="1"/>
  <c r="M36" i="27" s="1"/>
  <c r="BF14" i="27"/>
  <c r="N14" i="27" s="1"/>
  <c r="N38" i="27" s="1"/>
  <c r="AC18" i="47" l="1"/>
  <c r="Z47" i="11"/>
  <c r="AC17" i="47"/>
  <c r="Z46" i="11"/>
  <c r="AC14" i="47"/>
  <c r="Z36" i="11"/>
  <c r="AC16" i="47"/>
  <c r="Z45" i="11"/>
  <c r="AD15" i="47"/>
  <c r="AA37" i="11"/>
  <c r="AC13" i="47"/>
  <c r="Z31" i="11"/>
  <c r="AA228" i="48"/>
  <c r="AA226" i="48" s="1"/>
  <c r="AA227" i="48" s="1"/>
  <c r="AA229" i="48" s="1"/>
  <c r="AB225" i="48" s="1"/>
  <c r="AB159" i="48"/>
  <c r="AB157" i="48" s="1"/>
  <c r="AB158" i="48" s="1"/>
  <c r="AB160" i="48" s="1"/>
  <c r="AC156" i="48" s="1"/>
  <c r="Z90" i="48"/>
  <c r="Z88" i="48" s="1"/>
  <c r="Z89" i="48" s="1"/>
  <c r="Z91" i="48" s="1"/>
  <c r="AA87" i="48" s="1"/>
  <c r="AC180" i="48"/>
  <c r="AC181" i="48" s="1"/>
  <c r="AC183" i="48" s="1"/>
  <c r="AD179" i="48" s="1"/>
  <c r="AD182" i="48" s="1"/>
  <c r="AB203" i="48"/>
  <c r="AB204" i="48" s="1"/>
  <c r="AB206" i="48" s="1"/>
  <c r="AC202" i="48" s="1"/>
  <c r="AC205" i="48" s="1"/>
  <c r="AB134" i="48"/>
  <c r="AB135" i="48" s="1"/>
  <c r="AB137" i="48" s="1"/>
  <c r="AC133" i="48" s="1"/>
  <c r="AC136" i="48" s="1"/>
  <c r="AE177" i="48"/>
  <c r="AE85" i="48"/>
  <c r="AB65" i="48"/>
  <c r="AB66" i="48" s="1"/>
  <c r="AB68" i="48" s="1"/>
  <c r="AC64" i="48" s="1"/>
  <c r="AC67" i="48" s="1"/>
  <c r="AD39" i="48"/>
  <c r="AF154" i="48"/>
  <c r="AE62" i="48"/>
  <c r="AD200" i="48"/>
  <c r="AC111" i="48"/>
  <c r="AC112" i="48" s="1"/>
  <c r="AC114" i="48" s="1"/>
  <c r="AD110" i="48" s="1"/>
  <c r="AD113" i="48" s="1"/>
  <c r="AD131" i="48"/>
  <c r="L45" i="48"/>
  <c r="AF223" i="48"/>
  <c r="AE108" i="48"/>
  <c r="BF9" i="27"/>
  <c r="N9" i="27" s="1"/>
  <c r="N33" i="27" s="1"/>
  <c r="BD6" i="27"/>
  <c r="L6" i="27" s="1"/>
  <c r="L30" i="27" s="1"/>
  <c r="G77" i="11"/>
  <c r="H78" i="11"/>
  <c r="L209" i="35"/>
  <c r="K214" i="35"/>
  <c r="K160" i="35"/>
  <c r="L155" i="35"/>
  <c r="J315" i="35"/>
  <c r="J311" i="35"/>
  <c r="J312" i="35" s="1"/>
  <c r="J107" i="35"/>
  <c r="K309" i="35"/>
  <c r="K310" i="35" s="1"/>
  <c r="K308" i="35"/>
  <c r="K104" i="35"/>
  <c r="K102" i="35" s="1"/>
  <c r="K103" i="35" s="1"/>
  <c r="K105" i="35" s="1"/>
  <c r="L298" i="35"/>
  <c r="L299" i="35" s="1"/>
  <c r="L297" i="35"/>
  <c r="L77" i="35"/>
  <c r="L75" i="35" s="1"/>
  <c r="L76" i="35" s="1"/>
  <c r="L78" i="35" s="1"/>
  <c r="T125" i="35"/>
  <c r="J289" i="35"/>
  <c r="J290" i="35" s="1"/>
  <c r="J293" i="35"/>
  <c r="J392" i="35" s="1"/>
  <c r="J53" i="35"/>
  <c r="K241" i="35"/>
  <c r="L236" i="35"/>
  <c r="K300" i="35"/>
  <c r="K301" i="35" s="1"/>
  <c r="K80" i="35"/>
  <c r="K304" i="35"/>
  <c r="L375" i="35"/>
  <c r="L376" i="35" s="1"/>
  <c r="L374" i="35"/>
  <c r="L266" i="35"/>
  <c r="L264" i="35" s="1"/>
  <c r="L265" i="35" s="1"/>
  <c r="L267" i="35" s="1"/>
  <c r="V17" i="35"/>
  <c r="T179" i="35"/>
  <c r="K377" i="35"/>
  <c r="K269" i="35"/>
  <c r="K381" i="35"/>
  <c r="K322" i="35"/>
  <c r="K323" i="35" s="1"/>
  <c r="K326" i="35"/>
  <c r="K134" i="35"/>
  <c r="U71" i="35"/>
  <c r="T233" i="35"/>
  <c r="K278" i="35"/>
  <c r="K279" i="35" s="1"/>
  <c r="K282" i="35"/>
  <c r="K26" i="35"/>
  <c r="L342" i="35"/>
  <c r="L343" i="35" s="1"/>
  <c r="L341" i="35"/>
  <c r="L185" i="35"/>
  <c r="L183" i="35" s="1"/>
  <c r="L184" i="35" s="1"/>
  <c r="L186" i="35" s="1"/>
  <c r="T98" i="35"/>
  <c r="U260" i="35"/>
  <c r="T44" i="35"/>
  <c r="L321" i="35"/>
  <c r="L320" i="35"/>
  <c r="L319" i="35"/>
  <c r="L131" i="35"/>
  <c r="L129" i="35"/>
  <c r="L130" i="35" s="1"/>
  <c r="L132" i="35" s="1"/>
  <c r="K344" i="35"/>
  <c r="K345" i="35" s="1"/>
  <c r="K348" i="35"/>
  <c r="K188" i="35"/>
  <c r="U152" i="35"/>
  <c r="U206" i="35"/>
  <c r="L276" i="35"/>
  <c r="L275" i="35"/>
  <c r="L277" i="35"/>
  <c r="L23" i="35"/>
  <c r="L21" i="35" s="1"/>
  <c r="L22" i="35" s="1"/>
  <c r="L24" i="35" s="1"/>
  <c r="K288" i="35"/>
  <c r="K287" i="35"/>
  <c r="K286" i="35"/>
  <c r="K50" i="35"/>
  <c r="K48" i="35" s="1"/>
  <c r="K49" i="35" s="1"/>
  <c r="K51" i="35" s="1"/>
  <c r="H18" i="34"/>
  <c r="G239" i="34"/>
  <c r="S136" i="34"/>
  <c r="S134" i="34" s="1"/>
  <c r="S135" i="34" s="1"/>
  <c r="S137" i="34" s="1"/>
  <c r="T133" i="34" s="1"/>
  <c r="R90" i="34"/>
  <c r="R88" i="34" s="1"/>
  <c r="R89" i="34" s="1"/>
  <c r="R91" i="34" s="1"/>
  <c r="S87" i="34" s="1"/>
  <c r="S159" i="34"/>
  <c r="S157" i="34" s="1"/>
  <c r="S158" i="34" s="1"/>
  <c r="S160" i="34" s="1"/>
  <c r="T156" i="34" s="1"/>
  <c r="R113" i="34"/>
  <c r="R111" i="34" s="1"/>
  <c r="R112" i="34" s="1"/>
  <c r="R114" i="34" s="1"/>
  <c r="S110" i="34" s="1"/>
  <c r="S182" i="34"/>
  <c r="S180" i="34" s="1"/>
  <c r="S181" i="34" s="1"/>
  <c r="S183" i="34" s="1"/>
  <c r="T179" i="34" s="1"/>
  <c r="R205" i="34"/>
  <c r="R203" i="34" s="1"/>
  <c r="R204" i="34" s="1"/>
  <c r="R206" i="34" s="1"/>
  <c r="S202" i="34" s="1"/>
  <c r="T108" i="34"/>
  <c r="U177" i="34"/>
  <c r="S228" i="34"/>
  <c r="S226" i="34"/>
  <c r="S227" i="34" s="1"/>
  <c r="S229" i="34" s="1"/>
  <c r="T225" i="34" s="1"/>
  <c r="W62" i="34"/>
  <c r="T85" i="34"/>
  <c r="T39" i="34"/>
  <c r="T200" i="34"/>
  <c r="V131" i="34"/>
  <c r="U154" i="34"/>
  <c r="T67" i="34"/>
  <c r="T65" i="34"/>
  <c r="T66" i="34" s="1"/>
  <c r="T68" i="34" s="1"/>
  <c r="U64" i="34" s="1"/>
  <c r="T16" i="34"/>
  <c r="J42" i="34"/>
  <c r="V223" i="34"/>
  <c r="H160" i="29"/>
  <c r="G178" i="29"/>
  <c r="H154" i="29"/>
  <c r="G172" i="29"/>
  <c r="J157" i="29"/>
  <c r="I175" i="29"/>
  <c r="BG22" i="27"/>
  <c r="O22" i="27" s="1"/>
  <c r="O46" i="27" s="1"/>
  <c r="BG13" i="27"/>
  <c r="O13" i="27" s="1"/>
  <c r="O37" i="27" s="1"/>
  <c r="BF17" i="27"/>
  <c r="N17" i="27" s="1"/>
  <c r="N41" i="27" s="1"/>
  <c r="BF20" i="27"/>
  <c r="N20" i="27" s="1"/>
  <c r="N44" i="27" s="1"/>
  <c r="BF15" i="27"/>
  <c r="N15" i="27" s="1"/>
  <c r="N39" i="27" s="1"/>
  <c r="BF7" i="27"/>
  <c r="N7" i="27" s="1"/>
  <c r="N31" i="27" s="1"/>
  <c r="BF8" i="27"/>
  <c r="N8" i="27" s="1"/>
  <c r="N32" i="27" s="1"/>
  <c r="BG14" i="27"/>
  <c r="O14" i="27" s="1"/>
  <c r="O38" i="27" s="1"/>
  <c r="BF12" i="27"/>
  <c r="N12" i="27" s="1"/>
  <c r="N36" i="27" s="1"/>
  <c r="BF19" i="27"/>
  <c r="N19" i="27" s="1"/>
  <c r="N43" i="27" s="1"/>
  <c r="BG18" i="27"/>
  <c r="O18" i="27" s="1"/>
  <c r="O42" i="27" s="1"/>
  <c r="BF16" i="27"/>
  <c r="N16" i="27" s="1"/>
  <c r="N40" i="27" s="1"/>
  <c r="BF11" i="27"/>
  <c r="N11" i="27" s="1"/>
  <c r="N35" i="27" s="1"/>
  <c r="BG10" i="27"/>
  <c r="O10" i="27" s="1"/>
  <c r="O34" i="27" s="1"/>
  <c r="BG21" i="27"/>
  <c r="O21" i="27" s="1"/>
  <c r="O45" i="27" s="1"/>
  <c r="AD13" i="47" l="1"/>
  <c r="AA31" i="11"/>
  <c r="AD16" i="47"/>
  <c r="AA45" i="11"/>
  <c r="AD17" i="47"/>
  <c r="AA46" i="11"/>
  <c r="AE15" i="47"/>
  <c r="AB37" i="11"/>
  <c r="AD14" i="47"/>
  <c r="AA36" i="11"/>
  <c r="AD18" i="47"/>
  <c r="AA47" i="11"/>
  <c r="AB228" i="48"/>
  <c r="AB226" i="48" s="1"/>
  <c r="AB227" i="48" s="1"/>
  <c r="AB229" i="48" s="1"/>
  <c r="AC225" i="48" s="1"/>
  <c r="AC159" i="48"/>
  <c r="AC157" i="48"/>
  <c r="AC158" i="48" s="1"/>
  <c r="AC160" i="48" s="1"/>
  <c r="AD156" i="48" s="1"/>
  <c r="AA90" i="48"/>
  <c r="AA88" i="48" s="1"/>
  <c r="AA89" i="48" s="1"/>
  <c r="AA91" i="48" s="1"/>
  <c r="AB87" i="48" s="1"/>
  <c r="AC203" i="48"/>
  <c r="AC204" i="48" s="1"/>
  <c r="AC206" i="48" s="1"/>
  <c r="AD202" i="48" s="1"/>
  <c r="AD205" i="48" s="1"/>
  <c r="AD180" i="48"/>
  <c r="AD181" i="48" s="1"/>
  <c r="AD183" i="48" s="1"/>
  <c r="AE179" i="48" s="1"/>
  <c r="AE182" i="48" s="1"/>
  <c r="AC134" i="48"/>
  <c r="AC135" i="48" s="1"/>
  <c r="AC137" i="48" s="1"/>
  <c r="AD133" i="48" s="1"/>
  <c r="AD136" i="48" s="1"/>
  <c r="AE200" i="48"/>
  <c r="AF85" i="48"/>
  <c r="AF177" i="48"/>
  <c r="M41" i="48"/>
  <c r="M44" i="48" s="1"/>
  <c r="AE39" i="48"/>
  <c r="AG223" i="48"/>
  <c r="AE131" i="48"/>
  <c r="AC65" i="48"/>
  <c r="AC66" i="48" s="1"/>
  <c r="AC68" i="48" s="1"/>
  <c r="AD64" i="48" s="1"/>
  <c r="AD67" i="48" s="1"/>
  <c r="AF108" i="48"/>
  <c r="AD111" i="48"/>
  <c r="AD112" i="48" s="1"/>
  <c r="AD114" i="48" s="1"/>
  <c r="AE110" i="48" s="1"/>
  <c r="AE113" i="48" s="1"/>
  <c r="AF62" i="48"/>
  <c r="AG154" i="48"/>
  <c r="BG9" i="27"/>
  <c r="O9" i="27" s="1"/>
  <c r="O33" i="27" s="1"/>
  <c r="BE6" i="27"/>
  <c r="M6" i="27" s="1"/>
  <c r="M30" i="27" s="1"/>
  <c r="H77" i="11"/>
  <c r="I78" i="11"/>
  <c r="K355" i="35"/>
  <c r="K356" i="35" s="1"/>
  <c r="K359" i="35"/>
  <c r="K215" i="35"/>
  <c r="L352" i="35"/>
  <c r="L354" i="35"/>
  <c r="L212" i="35"/>
  <c r="L210" i="35" s="1"/>
  <c r="L211" i="35" s="1"/>
  <c r="L213" i="35" s="1"/>
  <c r="L353" i="35"/>
  <c r="L330" i="35"/>
  <c r="L331" i="35"/>
  <c r="L332" i="35" s="1"/>
  <c r="L158" i="35"/>
  <c r="L156" i="35" s="1"/>
  <c r="L157" i="35" s="1"/>
  <c r="L159" i="35" s="1"/>
  <c r="K161" i="35"/>
  <c r="K333" i="35"/>
  <c r="K334" i="35" s="1"/>
  <c r="K337" i="35"/>
  <c r="K386" i="35"/>
  <c r="K106" i="35"/>
  <c r="L101" i="35"/>
  <c r="K387" i="35"/>
  <c r="J388" i="35"/>
  <c r="J389" i="35" s="1"/>
  <c r="L187" i="35"/>
  <c r="M182" i="35"/>
  <c r="K52" i="35"/>
  <c r="L47" i="35"/>
  <c r="U98" i="35"/>
  <c r="K378" i="35"/>
  <c r="U179" i="35"/>
  <c r="U125" i="35"/>
  <c r="L365" i="35"/>
  <c r="L364" i="35"/>
  <c r="L363" i="35"/>
  <c r="L239" i="35"/>
  <c r="L237" i="35" s="1"/>
  <c r="L238" i="35" s="1"/>
  <c r="L240" i="35" s="1"/>
  <c r="K385" i="35"/>
  <c r="L133" i="35"/>
  <c r="M128" i="35"/>
  <c r="V260" i="35"/>
  <c r="V71" i="35"/>
  <c r="W17" i="35"/>
  <c r="K366" i="35"/>
  <c r="K367" i="35" s="1"/>
  <c r="K370" i="35"/>
  <c r="K242" i="35"/>
  <c r="U44" i="35"/>
  <c r="L268" i="35"/>
  <c r="M263" i="35"/>
  <c r="L79" i="35"/>
  <c r="M74" i="35"/>
  <c r="L25" i="35"/>
  <c r="M25" i="35"/>
  <c r="M278" i="35" s="1"/>
  <c r="M20" i="35"/>
  <c r="V206" i="35"/>
  <c r="V152" i="35"/>
  <c r="U233" i="35"/>
  <c r="G241" i="34"/>
  <c r="G5" i="23" s="1"/>
  <c r="H235" i="34"/>
  <c r="H21" i="34"/>
  <c r="T159" i="34"/>
  <c r="T157" i="34" s="1"/>
  <c r="T158" i="34" s="1"/>
  <c r="T160" i="34" s="1"/>
  <c r="U156" i="34" s="1"/>
  <c r="T182" i="34"/>
  <c r="T180" i="34" s="1"/>
  <c r="T181" i="34" s="1"/>
  <c r="T183" i="34" s="1"/>
  <c r="U179" i="34" s="1"/>
  <c r="S90" i="34"/>
  <c r="S88" i="34" s="1"/>
  <c r="S89" i="34" s="1"/>
  <c r="S91" i="34" s="1"/>
  <c r="T87" i="34" s="1"/>
  <c r="S205" i="34"/>
  <c r="S203" i="34"/>
  <c r="S204" i="34" s="1"/>
  <c r="S206" i="34" s="1"/>
  <c r="T202" i="34" s="1"/>
  <c r="S113" i="34"/>
  <c r="S111" i="34" s="1"/>
  <c r="S112" i="34" s="1"/>
  <c r="S114" i="34" s="1"/>
  <c r="T110" i="34" s="1"/>
  <c r="T136" i="34"/>
  <c r="T134" i="34" s="1"/>
  <c r="T135" i="34" s="1"/>
  <c r="T137" i="34" s="1"/>
  <c r="U133" i="34" s="1"/>
  <c r="U67" i="34"/>
  <c r="U65" i="34" s="1"/>
  <c r="U66" i="34" s="1"/>
  <c r="U68" i="34" s="1"/>
  <c r="V64" i="34" s="1"/>
  <c r="U39" i="34"/>
  <c r="U108" i="34"/>
  <c r="W131" i="34"/>
  <c r="U200" i="34"/>
  <c r="U16" i="34"/>
  <c r="U85" i="34"/>
  <c r="V177" i="34"/>
  <c r="W223" i="34"/>
  <c r="T228" i="34"/>
  <c r="T226" i="34" s="1"/>
  <c r="T227" i="34" s="1"/>
  <c r="T229" i="34" s="1"/>
  <c r="U225" i="34" s="1"/>
  <c r="J43" i="34"/>
  <c r="V154" i="34"/>
  <c r="X62" i="34"/>
  <c r="I154" i="29"/>
  <c r="H172" i="29"/>
  <c r="K157" i="29"/>
  <c r="J175" i="29"/>
  <c r="I160" i="29"/>
  <c r="H178" i="29"/>
  <c r="BH22" i="27"/>
  <c r="P22" i="27" s="1"/>
  <c r="P46" i="27" s="1"/>
  <c r="BG16" i="27"/>
  <c r="O16" i="27" s="1"/>
  <c r="O40" i="27" s="1"/>
  <c r="BG12" i="27"/>
  <c r="O12" i="27" s="1"/>
  <c r="O36" i="27" s="1"/>
  <c r="BG17" i="27"/>
  <c r="O17" i="27" s="1"/>
  <c r="O41" i="27" s="1"/>
  <c r="BH10" i="27"/>
  <c r="P10" i="27" s="1"/>
  <c r="P34" i="27" s="1"/>
  <c r="BG19" i="27"/>
  <c r="O19" i="27" s="1"/>
  <c r="O43" i="27" s="1"/>
  <c r="BG8" i="27"/>
  <c r="O8" i="27" s="1"/>
  <c r="O32" i="27" s="1"/>
  <c r="BG7" i="27"/>
  <c r="O7" i="27" s="1"/>
  <c r="O31" i="27" s="1"/>
  <c r="BG20" i="27"/>
  <c r="O20" i="27" s="1"/>
  <c r="O44" i="27" s="1"/>
  <c r="BH21" i="27"/>
  <c r="P21" i="27" s="1"/>
  <c r="P45" i="27" s="1"/>
  <c r="BG11" i="27"/>
  <c r="O11" i="27" s="1"/>
  <c r="O35" i="27" s="1"/>
  <c r="BH18" i="27"/>
  <c r="P18" i="27" s="1"/>
  <c r="P42" i="27" s="1"/>
  <c r="BH14" i="27"/>
  <c r="P14" i="27" s="1"/>
  <c r="P38" i="27" s="1"/>
  <c r="BG15" i="27"/>
  <c r="O15" i="27" s="1"/>
  <c r="O39" i="27" s="1"/>
  <c r="BH13" i="27"/>
  <c r="P13" i="27" s="1"/>
  <c r="P37" i="27" s="1"/>
  <c r="AE18" i="47" l="1"/>
  <c r="AB47" i="11"/>
  <c r="AF15" i="47"/>
  <c r="AC37" i="11"/>
  <c r="AE16" i="47"/>
  <c r="AB45" i="11"/>
  <c r="AE14" i="47"/>
  <c r="AB36" i="11"/>
  <c r="AE17" i="47"/>
  <c r="AB46" i="11"/>
  <c r="AE13" i="47"/>
  <c r="AB31" i="11"/>
  <c r="AC228" i="48"/>
  <c r="AC226" i="48" s="1"/>
  <c r="AC227" i="48" s="1"/>
  <c r="AC229" i="48" s="1"/>
  <c r="AD225" i="48" s="1"/>
  <c r="AD159" i="48"/>
  <c r="AD157" i="48"/>
  <c r="AD158" i="48" s="1"/>
  <c r="AD160" i="48" s="1"/>
  <c r="AE156" i="48" s="1"/>
  <c r="AB90" i="48"/>
  <c r="AB88" i="48"/>
  <c r="AB89" i="48" s="1"/>
  <c r="AB91" i="48" s="1"/>
  <c r="AC87" i="48" s="1"/>
  <c r="AD134" i="48"/>
  <c r="AD135" i="48" s="1"/>
  <c r="AD137" i="48" s="1"/>
  <c r="AE133" i="48" s="1"/>
  <c r="AE136" i="48" s="1"/>
  <c r="AE180" i="48"/>
  <c r="AE181" i="48" s="1"/>
  <c r="AE183" i="48" s="1"/>
  <c r="AF179" i="48" s="1"/>
  <c r="AF182" i="48" s="1"/>
  <c r="AE111" i="48"/>
  <c r="AE112" i="48" s="1"/>
  <c r="AE114" i="48" s="1"/>
  <c r="AF110" i="48" s="1"/>
  <c r="AF113" i="48" s="1"/>
  <c r="AD203" i="48"/>
  <c r="AD204" i="48" s="1"/>
  <c r="AD206" i="48" s="1"/>
  <c r="AE202" i="48" s="1"/>
  <c r="AE205" i="48" s="1"/>
  <c r="AD65" i="48"/>
  <c r="AD66" i="48" s="1"/>
  <c r="AD68" i="48" s="1"/>
  <c r="AE64" i="48" s="1"/>
  <c r="AE67" i="48" s="1"/>
  <c r="AF39" i="48"/>
  <c r="AG108" i="48"/>
  <c r="AH223" i="48"/>
  <c r="AG62" i="48"/>
  <c r="AF131" i="48"/>
  <c r="AG177" i="48"/>
  <c r="AG85" i="48"/>
  <c r="AH154" i="48"/>
  <c r="AF200" i="48"/>
  <c r="BH9" i="27"/>
  <c r="P9" i="27" s="1"/>
  <c r="P33" i="27"/>
  <c r="BF6" i="27"/>
  <c r="N6" i="27" s="1"/>
  <c r="N30" i="27"/>
  <c r="I77" i="11"/>
  <c r="J78" i="11"/>
  <c r="L214" i="35"/>
  <c r="M209" i="35"/>
  <c r="L160" i="35"/>
  <c r="M155" i="35"/>
  <c r="L104" i="35"/>
  <c r="L102" i="35" s="1"/>
  <c r="L103" i="35" s="1"/>
  <c r="L105" i="35" s="1"/>
  <c r="L309" i="35"/>
  <c r="L310" i="35" s="1"/>
  <c r="L308" i="35"/>
  <c r="K311" i="35"/>
  <c r="K312" i="35" s="1"/>
  <c r="K315" i="35"/>
  <c r="K107" i="35"/>
  <c r="L241" i="35"/>
  <c r="M236" i="35"/>
  <c r="M277" i="35"/>
  <c r="M276" i="35"/>
  <c r="N277" i="35" s="1"/>
  <c r="M275" i="35"/>
  <c r="M23" i="35"/>
  <c r="M21" i="35" s="1"/>
  <c r="M22" i="35" s="1"/>
  <c r="N22" i="35" s="1"/>
  <c r="N24" i="35" s="1"/>
  <c r="M282" i="35"/>
  <c r="M26" i="35"/>
  <c r="L300" i="35"/>
  <c r="L301" i="35" s="1"/>
  <c r="L80" i="35"/>
  <c r="L304" i="35"/>
  <c r="V98" i="35"/>
  <c r="W152" i="35"/>
  <c r="M376" i="35"/>
  <c r="M375" i="35"/>
  <c r="M374" i="35"/>
  <c r="M266" i="35"/>
  <c r="M264" i="35" s="1"/>
  <c r="M265" i="35" s="1"/>
  <c r="M267" i="35" s="1"/>
  <c r="M321" i="35"/>
  <c r="M319" i="35"/>
  <c r="M320" i="35"/>
  <c r="M131" i="35"/>
  <c r="M129" i="35" s="1"/>
  <c r="M130" i="35" s="1"/>
  <c r="M132" i="35" s="1"/>
  <c r="V125" i="35"/>
  <c r="L278" i="35"/>
  <c r="L279" i="35" s="1"/>
  <c r="L26" i="35"/>
  <c r="L282" i="35"/>
  <c r="L377" i="35"/>
  <c r="L381" i="35"/>
  <c r="L269" i="35"/>
  <c r="W71" i="35"/>
  <c r="L322" i="35"/>
  <c r="L323" i="35" s="1"/>
  <c r="L326" i="35"/>
  <c r="L134" i="35"/>
  <c r="L287" i="35"/>
  <c r="L286" i="35"/>
  <c r="L288" i="35"/>
  <c r="L50" i="35"/>
  <c r="L48" i="35" s="1"/>
  <c r="L49" i="35" s="1"/>
  <c r="L51" i="35" s="1"/>
  <c r="M342" i="35"/>
  <c r="M343" i="35" s="1"/>
  <c r="M341" i="35"/>
  <c r="M185" i="35"/>
  <c r="M183" i="35" s="1"/>
  <c r="M184" i="35" s="1"/>
  <c r="M186" i="35" s="1"/>
  <c r="V233" i="35"/>
  <c r="W206" i="35"/>
  <c r="M298" i="35"/>
  <c r="M299" i="35" s="1"/>
  <c r="M297" i="35"/>
  <c r="M77" i="35"/>
  <c r="M75" i="35" s="1"/>
  <c r="M76" i="35" s="1"/>
  <c r="M78" i="35" s="1"/>
  <c r="V44" i="35"/>
  <c r="X17" i="35"/>
  <c r="W260" i="35"/>
  <c r="V179" i="35"/>
  <c r="K289" i="35"/>
  <c r="K290" i="35" s="1"/>
  <c r="K53" i="35"/>
  <c r="K293" i="35"/>
  <c r="L344" i="35"/>
  <c r="L345" i="35" s="1"/>
  <c r="L348" i="35"/>
  <c r="L188" i="35"/>
  <c r="H19" i="34"/>
  <c r="H238" i="34"/>
  <c r="U159" i="34"/>
  <c r="U157" i="34" s="1"/>
  <c r="U158" i="34" s="1"/>
  <c r="U160" i="34" s="1"/>
  <c r="V156" i="34" s="1"/>
  <c r="T90" i="34"/>
  <c r="T88" i="34" s="1"/>
  <c r="T89" i="34" s="1"/>
  <c r="T91" i="34" s="1"/>
  <c r="U87" i="34" s="1"/>
  <c r="U228" i="34"/>
  <c r="U226" i="34" s="1"/>
  <c r="U227" i="34" s="1"/>
  <c r="U229" i="34" s="1"/>
  <c r="V225" i="34" s="1"/>
  <c r="T113" i="34"/>
  <c r="T111" i="34"/>
  <c r="T112" i="34" s="1"/>
  <c r="T114" i="34" s="1"/>
  <c r="U110" i="34" s="1"/>
  <c r="U182" i="34"/>
  <c r="U180" i="34" s="1"/>
  <c r="U181" i="34" s="1"/>
  <c r="U183" i="34" s="1"/>
  <c r="V179" i="34" s="1"/>
  <c r="V67" i="34"/>
  <c r="V65" i="34" s="1"/>
  <c r="V66" i="34" s="1"/>
  <c r="V68" i="34" s="1"/>
  <c r="W64" i="34" s="1"/>
  <c r="V200" i="34"/>
  <c r="J45" i="34"/>
  <c r="V85" i="34"/>
  <c r="W154" i="34"/>
  <c r="X223" i="34"/>
  <c r="W177" i="34"/>
  <c r="X131" i="34"/>
  <c r="T205" i="34"/>
  <c r="T203" i="34" s="1"/>
  <c r="T204" i="34" s="1"/>
  <c r="T206" i="34" s="1"/>
  <c r="U202" i="34" s="1"/>
  <c r="Y62" i="34"/>
  <c r="U136" i="34"/>
  <c r="U134" i="34" s="1"/>
  <c r="U135" i="34" s="1"/>
  <c r="U137" i="34" s="1"/>
  <c r="V133" i="34" s="1"/>
  <c r="V16" i="34"/>
  <c r="V108" i="34"/>
  <c r="V39" i="34"/>
  <c r="L157" i="29"/>
  <c r="K175" i="29"/>
  <c r="J160" i="29"/>
  <c r="I178" i="29"/>
  <c r="J154" i="29"/>
  <c r="I172" i="29"/>
  <c r="BI22" i="27"/>
  <c r="Q22" i="27" s="1"/>
  <c r="Q46" i="27" s="1"/>
  <c r="BH11" i="27"/>
  <c r="P11" i="27" s="1"/>
  <c r="P35" i="27" s="1"/>
  <c r="BH8" i="27"/>
  <c r="P8" i="27" s="1"/>
  <c r="P32" i="27" s="1"/>
  <c r="BH12" i="27"/>
  <c r="P12" i="27" s="1"/>
  <c r="P36" i="27" s="1"/>
  <c r="BH15" i="27"/>
  <c r="P15" i="27" s="1"/>
  <c r="P39" i="27" s="1"/>
  <c r="BH20" i="27"/>
  <c r="P20" i="27" s="1"/>
  <c r="P44" i="27" s="1"/>
  <c r="BI10" i="27"/>
  <c r="Q10" i="27" s="1"/>
  <c r="Q34" i="27" s="1"/>
  <c r="BI13" i="27"/>
  <c r="Q13" i="27" s="1"/>
  <c r="Q37" i="27" s="1"/>
  <c r="BI14" i="27"/>
  <c r="Q14" i="27" s="1"/>
  <c r="Q38" i="27"/>
  <c r="BI18" i="27"/>
  <c r="Q18" i="27" s="1"/>
  <c r="Q42" i="27" s="1"/>
  <c r="BI21" i="27"/>
  <c r="Q21" i="27" s="1"/>
  <c r="Q45" i="27" s="1"/>
  <c r="BH7" i="27"/>
  <c r="P7" i="27" s="1"/>
  <c r="P31" i="27" s="1"/>
  <c r="BH19" i="27"/>
  <c r="P19" i="27" s="1"/>
  <c r="P43" i="27" s="1"/>
  <c r="BH17" i="27"/>
  <c r="P17" i="27" s="1"/>
  <c r="P41" i="27" s="1"/>
  <c r="BH16" i="27"/>
  <c r="P16" i="27" s="1"/>
  <c r="P40" i="27" s="1"/>
  <c r="AF13" i="47" l="1"/>
  <c r="AC31" i="11"/>
  <c r="AF14" i="47"/>
  <c r="AC36" i="11"/>
  <c r="AG15" i="47"/>
  <c r="AD37" i="11"/>
  <c r="AF17" i="47"/>
  <c r="AC46" i="11"/>
  <c r="AF16" i="47"/>
  <c r="AC45" i="11"/>
  <c r="AF18" i="47"/>
  <c r="AC47" i="11"/>
  <c r="AD228" i="48"/>
  <c r="AD226" i="48" s="1"/>
  <c r="AD227" i="48" s="1"/>
  <c r="AD229" i="48" s="1"/>
  <c r="AE225" i="48" s="1"/>
  <c r="AE159" i="48"/>
  <c r="AE157" i="48"/>
  <c r="AE158" i="48" s="1"/>
  <c r="AE160" i="48" s="1"/>
  <c r="AF156" i="48" s="1"/>
  <c r="AC90" i="48"/>
  <c r="AC88" i="48"/>
  <c r="AC89" i="48" s="1"/>
  <c r="AC91" i="48" s="1"/>
  <c r="AD87" i="48" s="1"/>
  <c r="AF180" i="48"/>
  <c r="AF181" i="48" s="1"/>
  <c r="AF183" i="48" s="1"/>
  <c r="AG179" i="48" s="1"/>
  <c r="AG182" i="48" s="1"/>
  <c r="AE134" i="48"/>
  <c r="AE135" i="48" s="1"/>
  <c r="AE137" i="48" s="1"/>
  <c r="AF133" i="48" s="1"/>
  <c r="AF136" i="48" s="1"/>
  <c r="AF111" i="48"/>
  <c r="AF112" i="48" s="1"/>
  <c r="AF114" i="48" s="1"/>
  <c r="AG110" i="48" s="1"/>
  <c r="AG113" i="48" s="1"/>
  <c r="AE203" i="48"/>
  <c r="AE204" i="48" s="1"/>
  <c r="AE206" i="48" s="1"/>
  <c r="AF202" i="48" s="1"/>
  <c r="AF205" i="48" s="1"/>
  <c r="AH85" i="48"/>
  <c r="AH62" i="48"/>
  <c r="AG200" i="48"/>
  <c r="AG131" i="48"/>
  <c r="M42" i="48"/>
  <c r="AI154" i="48"/>
  <c r="AI223" i="48"/>
  <c r="AH108" i="48"/>
  <c r="AE65" i="48"/>
  <c r="AE66" i="48" s="1"/>
  <c r="AE68" i="48" s="1"/>
  <c r="AF64" i="48" s="1"/>
  <c r="AF67" i="48" s="1"/>
  <c r="AH177" i="48"/>
  <c r="AG39" i="48"/>
  <c r="BI9" i="27"/>
  <c r="Q9" i="27" s="1"/>
  <c r="Q33" i="27" s="1"/>
  <c r="BG6" i="27"/>
  <c r="O6" i="27" s="1"/>
  <c r="O30" i="27" s="1"/>
  <c r="J77" i="11"/>
  <c r="K78" i="11"/>
  <c r="M212" i="35"/>
  <c r="M210" i="35" s="1"/>
  <c r="M211" i="35" s="1"/>
  <c r="M213" i="35" s="1"/>
  <c r="M354" i="35"/>
  <c r="M353" i="35"/>
  <c r="M352" i="35"/>
  <c r="L359" i="35"/>
  <c r="L355" i="35"/>
  <c r="L356" i="35" s="1"/>
  <c r="L215" i="35"/>
  <c r="M158" i="35"/>
  <c r="M156" i="35" s="1"/>
  <c r="M157" i="35" s="1"/>
  <c r="M159" i="35" s="1"/>
  <c r="M330" i="35"/>
  <c r="M331" i="35"/>
  <c r="M332" i="35" s="1"/>
  <c r="L337" i="35"/>
  <c r="L161" i="35"/>
  <c r="L333" i="35"/>
  <c r="L334" i="35" s="1"/>
  <c r="L386" i="35"/>
  <c r="K392" i="35"/>
  <c r="L387" i="35"/>
  <c r="M101" i="35"/>
  <c r="L106" i="35"/>
  <c r="K388" i="35"/>
  <c r="K389" i="35" s="1"/>
  <c r="M279" i="35"/>
  <c r="M187" i="35"/>
  <c r="N182" i="35"/>
  <c r="L52" i="35"/>
  <c r="M47" i="35"/>
  <c r="W179" i="35"/>
  <c r="M133" i="35"/>
  <c r="N128" i="35"/>
  <c r="N25" i="35"/>
  <c r="O20" i="35"/>
  <c r="L378" i="35"/>
  <c r="W233" i="35"/>
  <c r="X71" i="35"/>
  <c r="W125" i="35"/>
  <c r="X152" i="35"/>
  <c r="M79" i="35"/>
  <c r="N74" i="35"/>
  <c r="M268" i="35"/>
  <c r="N263" i="35"/>
  <c r="W98" i="35"/>
  <c r="M365" i="35"/>
  <c r="M364" i="35"/>
  <c r="M363" i="35"/>
  <c r="M239" i="35"/>
  <c r="M237" i="35" s="1"/>
  <c r="M238" i="35" s="1"/>
  <c r="M240" i="35" s="1"/>
  <c r="Y17" i="35"/>
  <c r="X206" i="35"/>
  <c r="L366" i="35"/>
  <c r="L367" i="35" s="1"/>
  <c r="L370" i="35"/>
  <c r="L242" i="35"/>
  <c r="X260" i="35"/>
  <c r="W44" i="35"/>
  <c r="L385" i="35"/>
  <c r="H236" i="34"/>
  <c r="H20" i="34"/>
  <c r="V182" i="34"/>
  <c r="V180" i="34" s="1"/>
  <c r="V181" i="34" s="1"/>
  <c r="V183" i="34" s="1"/>
  <c r="W179" i="34" s="1"/>
  <c r="U113" i="34"/>
  <c r="U111" i="34" s="1"/>
  <c r="U112" i="34" s="1"/>
  <c r="U114" i="34" s="1"/>
  <c r="V110" i="34" s="1"/>
  <c r="U90" i="34"/>
  <c r="U88" i="34" s="1"/>
  <c r="U89" i="34" s="1"/>
  <c r="U91" i="34" s="1"/>
  <c r="V87" i="34" s="1"/>
  <c r="U205" i="34"/>
  <c r="U203" i="34" s="1"/>
  <c r="U204" i="34" s="1"/>
  <c r="U206" i="34" s="1"/>
  <c r="V202" i="34" s="1"/>
  <c r="V159" i="34"/>
  <c r="V157" i="34" s="1"/>
  <c r="V158" i="34" s="1"/>
  <c r="V160" i="34" s="1"/>
  <c r="W156" i="34" s="1"/>
  <c r="W108" i="34"/>
  <c r="W16" i="34"/>
  <c r="Z62" i="34"/>
  <c r="Y131" i="34"/>
  <c r="V228" i="34"/>
  <c r="V226" i="34" s="1"/>
  <c r="V227" i="34" s="1"/>
  <c r="V229" i="34" s="1"/>
  <c r="W225" i="34" s="1"/>
  <c r="K41" i="34"/>
  <c r="W85" i="34"/>
  <c r="W200" i="34"/>
  <c r="W39" i="34"/>
  <c r="X177" i="34"/>
  <c r="Y223" i="34"/>
  <c r="W67" i="34"/>
  <c r="W65" i="34" s="1"/>
  <c r="W66" i="34" s="1"/>
  <c r="W68" i="34" s="1"/>
  <c r="X64" i="34" s="1"/>
  <c r="V136" i="34"/>
  <c r="V134" i="34" s="1"/>
  <c r="V135" i="34" s="1"/>
  <c r="V137" i="34" s="1"/>
  <c r="W133" i="34" s="1"/>
  <c r="X154" i="34"/>
  <c r="K160" i="29"/>
  <c r="J178" i="29"/>
  <c r="K154" i="29"/>
  <c r="J172" i="29"/>
  <c r="M157" i="29"/>
  <c r="L175" i="29"/>
  <c r="BJ22" i="27"/>
  <c r="R22" i="27" s="1"/>
  <c r="R46" i="27" s="1"/>
  <c r="BI12" i="27"/>
  <c r="Q12" i="27" s="1"/>
  <c r="Q36" i="27" s="1"/>
  <c r="BI17" i="27"/>
  <c r="Q17" i="27" s="1"/>
  <c r="Q41" i="27" s="1"/>
  <c r="BJ13" i="27"/>
  <c r="R13" i="27" s="1"/>
  <c r="R37" i="27" s="1"/>
  <c r="BJ14" i="27"/>
  <c r="R14" i="27" s="1"/>
  <c r="R38" i="27" s="1"/>
  <c r="BI15" i="27"/>
  <c r="Q15" i="27" s="1"/>
  <c r="Q39" i="27" s="1"/>
  <c r="BI11" i="27"/>
  <c r="Q11" i="27" s="1"/>
  <c r="Q35" i="27" s="1"/>
  <c r="B46" i="40" s="1"/>
  <c r="BI7" i="27"/>
  <c r="Q7" i="27" s="1"/>
  <c r="Q31" i="27" s="1"/>
  <c r="B45" i="40" s="1"/>
  <c r="BJ18" i="27"/>
  <c r="R18" i="27" s="1"/>
  <c r="R42" i="27" s="1"/>
  <c r="BI20" i="27"/>
  <c r="Q20" i="27" s="1"/>
  <c r="Q44" i="27" s="1"/>
  <c r="BI16" i="27"/>
  <c r="Q16" i="27" s="1"/>
  <c r="Q40" i="27" s="1"/>
  <c r="BI19" i="27"/>
  <c r="Q19" i="27" s="1"/>
  <c r="Q43" i="27" s="1"/>
  <c r="BJ21" i="27"/>
  <c r="R21" i="27" s="1"/>
  <c r="R45" i="27" s="1"/>
  <c r="BJ10" i="27"/>
  <c r="R10" i="27" s="1"/>
  <c r="R34" i="27" s="1"/>
  <c r="BI8" i="27"/>
  <c r="Q8" i="27" s="1"/>
  <c r="Q32" i="27" s="1"/>
  <c r="B47" i="40" s="1"/>
  <c r="AG18" i="47" l="1"/>
  <c r="AD47" i="11"/>
  <c r="AG17" i="47"/>
  <c r="AD46" i="11"/>
  <c r="AG14" i="47"/>
  <c r="AD36" i="11"/>
  <c r="AG16" i="47"/>
  <c r="AD45" i="11"/>
  <c r="AH15" i="47"/>
  <c r="AE37" i="11"/>
  <c r="AG13" i="47"/>
  <c r="AD31" i="11"/>
  <c r="AE228" i="48"/>
  <c r="AE226" i="48"/>
  <c r="AE227" i="48" s="1"/>
  <c r="AE229" i="48" s="1"/>
  <c r="AF225" i="48" s="1"/>
  <c r="AF159" i="48"/>
  <c r="AF157" i="48"/>
  <c r="AF158" i="48" s="1"/>
  <c r="AF160" i="48" s="1"/>
  <c r="AG156" i="48" s="1"/>
  <c r="AD90" i="48"/>
  <c r="AD88" i="48"/>
  <c r="AD89" i="48" s="1"/>
  <c r="AD91" i="48" s="1"/>
  <c r="AE87" i="48" s="1"/>
  <c r="AF203" i="48"/>
  <c r="AF204" i="48" s="1"/>
  <c r="AF206" i="48" s="1"/>
  <c r="AG202" i="48" s="1"/>
  <c r="AG205" i="48" s="1"/>
  <c r="AF134" i="48"/>
  <c r="AF135" i="48" s="1"/>
  <c r="AF137" i="48" s="1"/>
  <c r="AG133" i="48" s="1"/>
  <c r="AG136" i="48" s="1"/>
  <c r="AG111" i="48"/>
  <c r="AG112" i="48" s="1"/>
  <c r="AG114" i="48" s="1"/>
  <c r="AH110" i="48" s="1"/>
  <c r="AH113" i="48" s="1"/>
  <c r="AF65" i="48"/>
  <c r="AF66" i="48" s="1"/>
  <c r="AF68" i="48" s="1"/>
  <c r="AG64" i="48" s="1"/>
  <c r="AG67" i="48" s="1"/>
  <c r="M43" i="48"/>
  <c r="AG180" i="48"/>
  <c r="AG181" i="48" s="1"/>
  <c r="AG183" i="48" s="1"/>
  <c r="AH179" i="48" s="1"/>
  <c r="AH182" i="48" s="1"/>
  <c r="AJ154" i="48"/>
  <c r="AH200" i="48"/>
  <c r="AH39" i="48"/>
  <c r="AI85" i="48"/>
  <c r="AI108" i="48"/>
  <c r="AI62" i="48"/>
  <c r="AI177" i="48"/>
  <c r="AJ223" i="48"/>
  <c r="AH131" i="48"/>
  <c r="B37" i="40"/>
  <c r="BJ9" i="27"/>
  <c r="R9" i="27" s="1"/>
  <c r="R33" i="27" s="1"/>
  <c r="BH6" i="27"/>
  <c r="P6" i="27" s="1"/>
  <c r="P30" i="27" s="1"/>
  <c r="B44" i="40"/>
  <c r="B39" i="40" s="1"/>
  <c r="K77" i="11"/>
  <c r="L78" i="11"/>
  <c r="M214" i="35"/>
  <c r="N209" i="35"/>
  <c r="M160" i="35"/>
  <c r="N155" i="35"/>
  <c r="L311" i="35"/>
  <c r="L312" i="35" s="1"/>
  <c r="L315" i="35"/>
  <c r="L107" i="35"/>
  <c r="M104" i="35"/>
  <c r="M102" i="35" s="1"/>
  <c r="M103" i="35" s="1"/>
  <c r="M105" i="35" s="1"/>
  <c r="M309" i="35"/>
  <c r="M310" i="35" s="1"/>
  <c r="M308" i="35"/>
  <c r="M241" i="35"/>
  <c r="N236" i="35"/>
  <c r="X98" i="35"/>
  <c r="N278" i="35"/>
  <c r="N279" i="35" s="1"/>
  <c r="N282" i="35"/>
  <c r="N26" i="35"/>
  <c r="Y71" i="35"/>
  <c r="L289" i="35"/>
  <c r="L293" i="35"/>
  <c r="L392" i="35" s="1"/>
  <c r="L53" i="35"/>
  <c r="X44" i="35"/>
  <c r="N297" i="35"/>
  <c r="N298" i="35"/>
  <c r="N299" i="35" s="1"/>
  <c r="N77" i="35"/>
  <c r="N75" i="35" s="1"/>
  <c r="N76" i="35" s="1"/>
  <c r="N78" i="35" s="1"/>
  <c r="N320" i="35"/>
  <c r="N319" i="35"/>
  <c r="N321" i="35"/>
  <c r="N131" i="35"/>
  <c r="N129" i="35" s="1"/>
  <c r="N130" i="35" s="1"/>
  <c r="N132" i="35" s="1"/>
  <c r="X179" i="35"/>
  <c r="N342" i="35"/>
  <c r="N341" i="35"/>
  <c r="N343" i="35"/>
  <c r="N185" i="35"/>
  <c r="N183" i="35" s="1"/>
  <c r="N184" i="35" s="1"/>
  <c r="N186" i="35" s="1"/>
  <c r="Y260" i="35"/>
  <c r="Y206" i="35"/>
  <c r="Z17" i="35"/>
  <c r="M377" i="35"/>
  <c r="M269" i="35"/>
  <c r="M381" i="35"/>
  <c r="Y152" i="35"/>
  <c r="M288" i="35"/>
  <c r="M287" i="35"/>
  <c r="M386" i="35" s="1"/>
  <c r="M286" i="35"/>
  <c r="M50" i="35"/>
  <c r="M48" i="35" s="1"/>
  <c r="M49" i="35" s="1"/>
  <c r="M51" i="35" s="1"/>
  <c r="N375" i="35"/>
  <c r="N376" i="35" s="1"/>
  <c r="N374" i="35"/>
  <c r="N266" i="35"/>
  <c r="N264" i="35" s="1"/>
  <c r="N265" i="35" s="1"/>
  <c r="N267" i="35" s="1"/>
  <c r="M300" i="35"/>
  <c r="M301" i="35" s="1"/>
  <c r="M80" i="35"/>
  <c r="M304" i="35"/>
  <c r="X125" i="35"/>
  <c r="X233" i="35"/>
  <c r="O276" i="35"/>
  <c r="O277" i="35" s="1"/>
  <c r="O275" i="35"/>
  <c r="O23" i="35"/>
  <c r="O21" i="35" s="1"/>
  <c r="O22" i="35" s="1"/>
  <c r="O24" i="35" s="1"/>
  <c r="M322" i="35"/>
  <c r="M323" i="35" s="1"/>
  <c r="M326" i="35"/>
  <c r="M134" i="35"/>
  <c r="M344" i="35"/>
  <c r="M345" i="35" s="1"/>
  <c r="M348" i="35"/>
  <c r="M188" i="35"/>
  <c r="H237" i="34"/>
  <c r="H22" i="34"/>
  <c r="V205" i="34"/>
  <c r="V203" i="34" s="1"/>
  <c r="V204" i="34" s="1"/>
  <c r="V206" i="34" s="1"/>
  <c r="W202" i="34" s="1"/>
  <c r="W228" i="34"/>
  <c r="W226" i="34" s="1"/>
  <c r="W227" i="34" s="1"/>
  <c r="W229" i="34" s="1"/>
  <c r="X225" i="34" s="1"/>
  <c r="W159" i="34"/>
  <c r="W157" i="34" s="1"/>
  <c r="W158" i="34" s="1"/>
  <c r="W160" i="34" s="1"/>
  <c r="X156" i="34" s="1"/>
  <c r="V113" i="34"/>
  <c r="V111" i="34" s="1"/>
  <c r="V112" i="34" s="1"/>
  <c r="V114" i="34" s="1"/>
  <c r="W110" i="34" s="1"/>
  <c r="V90" i="34"/>
  <c r="V88" i="34" s="1"/>
  <c r="V89" i="34" s="1"/>
  <c r="V91" i="34" s="1"/>
  <c r="W87" i="34" s="1"/>
  <c r="W182" i="34"/>
  <c r="W180" i="34" s="1"/>
  <c r="W181" i="34" s="1"/>
  <c r="W183" i="34" s="1"/>
  <c r="X179" i="34" s="1"/>
  <c r="X67" i="34"/>
  <c r="X65" i="34" s="1"/>
  <c r="X66" i="34" s="1"/>
  <c r="X68" i="34" s="1"/>
  <c r="Y64" i="34" s="1"/>
  <c r="Y177" i="34"/>
  <c r="Z223" i="34"/>
  <c r="X85" i="34"/>
  <c r="K44" i="34"/>
  <c r="Z131" i="34"/>
  <c r="X16" i="34"/>
  <c r="X108" i="34"/>
  <c r="Y154" i="34"/>
  <c r="AA62" i="34"/>
  <c r="W136" i="34"/>
  <c r="W134" i="34"/>
  <c r="W135" i="34" s="1"/>
  <c r="W137" i="34" s="1"/>
  <c r="X133" i="34" s="1"/>
  <c r="X39" i="34"/>
  <c r="X200" i="34"/>
  <c r="L154" i="29"/>
  <c r="K172" i="29"/>
  <c r="N157" i="29"/>
  <c r="M175" i="29"/>
  <c r="L160" i="29"/>
  <c r="K178" i="29"/>
  <c r="BK22" i="27"/>
  <c r="S22" i="27" s="1"/>
  <c r="S46" i="27" s="1"/>
  <c r="BK10" i="27"/>
  <c r="S10" i="27" s="1"/>
  <c r="S34" i="27" s="1"/>
  <c r="BJ20" i="27"/>
  <c r="R20" i="27" s="1"/>
  <c r="R44" i="27" s="1"/>
  <c r="BJ7" i="27"/>
  <c r="R7" i="27" s="1"/>
  <c r="R31" i="27" s="1"/>
  <c r="BJ8" i="27"/>
  <c r="R8" i="27" s="1"/>
  <c r="R32" i="27" s="1"/>
  <c r="BJ19" i="27"/>
  <c r="R19" i="27" s="1"/>
  <c r="R43" i="27" s="1"/>
  <c r="BJ15" i="27"/>
  <c r="R15" i="27" s="1"/>
  <c r="R39" i="27" s="1"/>
  <c r="BJ17" i="27"/>
  <c r="R17" i="27" s="1"/>
  <c r="R41" i="27" s="1"/>
  <c r="BK21" i="27"/>
  <c r="S21" i="27" s="1"/>
  <c r="S45" i="27" s="1"/>
  <c r="BJ16" i="27"/>
  <c r="R16" i="27" s="1"/>
  <c r="R40" i="27" s="1"/>
  <c r="BK18" i="27"/>
  <c r="S18" i="27" s="1"/>
  <c r="S42" i="27" s="1"/>
  <c r="BJ11" i="27"/>
  <c r="R11" i="27" s="1"/>
  <c r="R35" i="27" s="1"/>
  <c r="BK14" i="27"/>
  <c r="S14" i="27" s="1"/>
  <c r="S38" i="27" s="1"/>
  <c r="BK13" i="27"/>
  <c r="S13" i="27" s="1"/>
  <c r="S37" i="27" s="1"/>
  <c r="BJ12" i="27"/>
  <c r="R12" i="27" s="1"/>
  <c r="R36" i="27" s="1"/>
  <c r="AH13" i="47" l="1"/>
  <c r="AE31" i="11"/>
  <c r="AH17" i="47"/>
  <c r="AE46" i="11"/>
  <c r="AH16" i="47"/>
  <c r="AE45" i="11"/>
  <c r="AI15" i="47"/>
  <c r="AF37" i="11"/>
  <c r="AH14" i="47"/>
  <c r="AE36" i="11"/>
  <c r="AH18" i="47"/>
  <c r="AE47" i="11"/>
  <c r="AF228" i="48"/>
  <c r="AF226" i="48" s="1"/>
  <c r="AF227" i="48" s="1"/>
  <c r="AF229" i="48" s="1"/>
  <c r="AG225" i="48" s="1"/>
  <c r="AG159" i="48"/>
  <c r="AG157" i="48"/>
  <c r="AG158" i="48" s="1"/>
  <c r="AG160" i="48" s="1"/>
  <c r="AH156" i="48" s="1"/>
  <c r="AE90" i="48"/>
  <c r="AE88" i="48"/>
  <c r="AE89" i="48" s="1"/>
  <c r="AE91" i="48" s="1"/>
  <c r="AF87" i="48" s="1"/>
  <c r="AH111" i="48"/>
  <c r="AH112" i="48" s="1"/>
  <c r="AH114" i="48" s="1"/>
  <c r="AI110" i="48" s="1"/>
  <c r="AI113" i="48" s="1"/>
  <c r="AG134" i="48"/>
  <c r="AG135" i="48" s="1"/>
  <c r="AG137" i="48" s="1"/>
  <c r="AH133" i="48" s="1"/>
  <c r="AH136" i="48" s="1"/>
  <c r="AH180" i="48"/>
  <c r="AH181" i="48" s="1"/>
  <c r="AH183" i="48" s="1"/>
  <c r="AI179" i="48" s="1"/>
  <c r="AI182" i="48" s="1"/>
  <c r="AG65" i="48"/>
  <c r="AG66" i="48" s="1"/>
  <c r="AG68" i="48" s="1"/>
  <c r="AH64" i="48" s="1"/>
  <c r="AH67" i="48" s="1"/>
  <c r="AG203" i="48"/>
  <c r="AG204" i="48" s="1"/>
  <c r="AG206" i="48" s="1"/>
  <c r="AH202" i="48" s="1"/>
  <c r="AH205" i="48" s="1"/>
  <c r="AI131" i="48"/>
  <c r="AK223" i="48"/>
  <c r="AJ108" i="48"/>
  <c r="AJ85" i="48"/>
  <c r="AK154" i="48"/>
  <c r="M45" i="48"/>
  <c r="AJ177" i="48"/>
  <c r="AJ62" i="48"/>
  <c r="AI39" i="48"/>
  <c r="AI200" i="48"/>
  <c r="BK9" i="27"/>
  <c r="S9" i="27" s="1"/>
  <c r="S33" i="27" s="1"/>
  <c r="BI6" i="27"/>
  <c r="Q6" i="27" s="1"/>
  <c r="Q30" i="27" s="1"/>
  <c r="L77" i="11"/>
  <c r="M78" i="11"/>
  <c r="B78" i="40" s="1"/>
  <c r="B77" i="40" s="1"/>
  <c r="N353" i="35"/>
  <c r="N354" i="35"/>
  <c r="N212" i="35"/>
  <c r="N210" i="35" s="1"/>
  <c r="N211" i="35" s="1"/>
  <c r="N213" i="35" s="1"/>
  <c r="N352" i="35"/>
  <c r="M359" i="35"/>
  <c r="M215" i="35"/>
  <c r="M355" i="35"/>
  <c r="M356" i="35" s="1"/>
  <c r="N331" i="35"/>
  <c r="N330" i="35"/>
  <c r="N158" i="35"/>
  <c r="N156" i="35" s="1"/>
  <c r="N157" i="35" s="1"/>
  <c r="N159" i="35" s="1"/>
  <c r="N332" i="35"/>
  <c r="M333" i="35"/>
  <c r="M334" i="35" s="1"/>
  <c r="M161" i="35"/>
  <c r="M337" i="35"/>
  <c r="M385" i="35"/>
  <c r="M387" i="35"/>
  <c r="M106" i="35"/>
  <c r="N101" i="35"/>
  <c r="O25" i="35"/>
  <c r="P20" i="35"/>
  <c r="N187" i="35"/>
  <c r="O182" i="35"/>
  <c r="N268" i="35"/>
  <c r="O263" i="35"/>
  <c r="M52" i="35"/>
  <c r="N47" i="35"/>
  <c r="Y233" i="35"/>
  <c r="AA17" i="35"/>
  <c r="Z260" i="35"/>
  <c r="Z206" i="35"/>
  <c r="Y179" i="35"/>
  <c r="L290" i="35"/>
  <c r="L388" i="35"/>
  <c r="L389" i="35" s="1"/>
  <c r="Y98" i="35"/>
  <c r="M366" i="35"/>
  <c r="M367" i="35" s="1"/>
  <c r="M242" i="35"/>
  <c r="M370" i="35"/>
  <c r="N133" i="35"/>
  <c r="O128" i="35"/>
  <c r="N79" i="35"/>
  <c r="O74" i="35"/>
  <c r="Y125" i="35"/>
  <c r="Z152" i="35"/>
  <c r="M378" i="35"/>
  <c r="Y44" i="35"/>
  <c r="Z71" i="35"/>
  <c r="N365" i="35"/>
  <c r="N364" i="35"/>
  <c r="N363" i="35"/>
  <c r="N239" i="35"/>
  <c r="N237" i="35" s="1"/>
  <c r="N238" i="35" s="1"/>
  <c r="N240" i="35" s="1"/>
  <c r="I18" i="34"/>
  <c r="H239" i="34"/>
  <c r="W90" i="34"/>
  <c r="W88" i="34" s="1"/>
  <c r="W89" i="34" s="1"/>
  <c r="W91" i="34" s="1"/>
  <c r="X87" i="34" s="1"/>
  <c r="Y67" i="34"/>
  <c r="Y65" i="34" s="1"/>
  <c r="Y66" i="34" s="1"/>
  <c r="Y68" i="34" s="1"/>
  <c r="Z64" i="34" s="1"/>
  <c r="W113" i="34"/>
  <c r="W111" i="34" s="1"/>
  <c r="W112" i="34" s="1"/>
  <c r="W114" i="34" s="1"/>
  <c r="X110" i="34" s="1"/>
  <c r="X182" i="34"/>
  <c r="X180" i="34" s="1"/>
  <c r="X181" i="34" s="1"/>
  <c r="X183" i="34" s="1"/>
  <c r="Y179" i="34" s="1"/>
  <c r="X159" i="34"/>
  <c r="X157" i="34" s="1"/>
  <c r="X158" i="34" s="1"/>
  <c r="X160" i="34" s="1"/>
  <c r="Y156" i="34" s="1"/>
  <c r="W205" i="34"/>
  <c r="W203" i="34" s="1"/>
  <c r="W204" i="34" s="1"/>
  <c r="W206" i="34" s="1"/>
  <c r="X202" i="34" s="1"/>
  <c r="AB62" i="34"/>
  <c r="Z154" i="34"/>
  <c r="X228" i="34"/>
  <c r="X226" i="34" s="1"/>
  <c r="X227" i="34" s="1"/>
  <c r="X229" i="34" s="1"/>
  <c r="Y225" i="34" s="1"/>
  <c r="Y108" i="34"/>
  <c r="Y16" i="34"/>
  <c r="Y200" i="34"/>
  <c r="AA131" i="34"/>
  <c r="K42" i="34"/>
  <c r="Y85" i="34"/>
  <c r="X136" i="34"/>
  <c r="X134" i="34" s="1"/>
  <c r="X135" i="34" s="1"/>
  <c r="X137" i="34" s="1"/>
  <c r="Y133" i="34" s="1"/>
  <c r="Y39" i="34"/>
  <c r="AA223" i="34"/>
  <c r="Z177" i="34"/>
  <c r="O157" i="29"/>
  <c r="N175" i="29"/>
  <c r="M160" i="29"/>
  <c r="L178" i="29"/>
  <c r="M154" i="29"/>
  <c r="L172" i="29"/>
  <c r="BL22" i="27"/>
  <c r="T22" i="27" s="1"/>
  <c r="T46" i="27" s="1"/>
  <c r="BK20" i="27"/>
  <c r="S20" i="27" s="1"/>
  <c r="S44" i="27" s="1"/>
  <c r="BL13" i="27"/>
  <c r="T13" i="27" s="1"/>
  <c r="T37" i="27" s="1"/>
  <c r="BK11" i="27"/>
  <c r="S11" i="27" s="1"/>
  <c r="S35" i="27" s="1"/>
  <c r="BK16" i="27"/>
  <c r="S16" i="27" s="1"/>
  <c r="S40" i="27" s="1"/>
  <c r="BK17" i="27"/>
  <c r="S17" i="27" s="1"/>
  <c r="S41" i="27" s="1"/>
  <c r="BK19" i="27"/>
  <c r="S19" i="27" s="1"/>
  <c r="S43" i="27" s="1"/>
  <c r="BK7" i="27"/>
  <c r="S7" i="27" s="1"/>
  <c r="S31" i="27" s="1"/>
  <c r="BK12" i="27"/>
  <c r="S12" i="27" s="1"/>
  <c r="S36" i="27"/>
  <c r="BL14" i="27"/>
  <c r="T14" i="27" s="1"/>
  <c r="T38" i="27" s="1"/>
  <c r="BL18" i="27"/>
  <c r="T18" i="27" s="1"/>
  <c r="T42" i="27" s="1"/>
  <c r="BL21" i="27"/>
  <c r="T21" i="27" s="1"/>
  <c r="T45" i="27" s="1"/>
  <c r="BK15" i="27"/>
  <c r="S15" i="27" s="1"/>
  <c r="S39" i="27" s="1"/>
  <c r="BK8" i="27"/>
  <c r="S8" i="27" s="1"/>
  <c r="S32" i="27" s="1"/>
  <c r="BL10" i="27"/>
  <c r="T10" i="27" s="1"/>
  <c r="T34" i="27" s="1"/>
  <c r="AI18" i="47" l="1"/>
  <c r="AF47" i="11"/>
  <c r="AI17" i="47"/>
  <c r="AF46" i="11"/>
  <c r="AJ15" i="47"/>
  <c r="AG37" i="11"/>
  <c r="AI14" i="47"/>
  <c r="AF36" i="11"/>
  <c r="AI16" i="47"/>
  <c r="AF45" i="11"/>
  <c r="AI13" i="47"/>
  <c r="AF31" i="11"/>
  <c r="AG228" i="48"/>
  <c r="AG226" i="48" s="1"/>
  <c r="AG227" i="48" s="1"/>
  <c r="AG229" i="48" s="1"/>
  <c r="AH225" i="48" s="1"/>
  <c r="AH159" i="48"/>
  <c r="AH157" i="48"/>
  <c r="AH158" i="48" s="1"/>
  <c r="AH160" i="48" s="1"/>
  <c r="AI156" i="48" s="1"/>
  <c r="AF90" i="48"/>
  <c r="AF88" i="48" s="1"/>
  <c r="AF89" i="48" s="1"/>
  <c r="AF91" i="48" s="1"/>
  <c r="AG87" i="48" s="1"/>
  <c r="AI180" i="48"/>
  <c r="AI181" i="48" s="1"/>
  <c r="AI183" i="48" s="1"/>
  <c r="AJ179" i="48" s="1"/>
  <c r="AJ182" i="48" s="1"/>
  <c r="AH134" i="48"/>
  <c r="AH135" i="48" s="1"/>
  <c r="AH137" i="48" s="1"/>
  <c r="AI133" i="48" s="1"/>
  <c r="AI136" i="48" s="1"/>
  <c r="AH65" i="48"/>
  <c r="AH66" i="48" s="1"/>
  <c r="AH68" i="48" s="1"/>
  <c r="AI64" i="48" s="1"/>
  <c r="AI67" i="48" s="1"/>
  <c r="AH203" i="48"/>
  <c r="AH204" i="48" s="1"/>
  <c r="AH206" i="48" s="1"/>
  <c r="AI202" i="48" s="1"/>
  <c r="AI205" i="48" s="1"/>
  <c r="AI111" i="48"/>
  <c r="AI112" i="48" s="1"/>
  <c r="AI114" i="48" s="1"/>
  <c r="AJ110" i="48" s="1"/>
  <c r="AJ113" i="48" s="1"/>
  <c r="AK108" i="48"/>
  <c r="N41" i="48"/>
  <c r="N44" i="48" s="1"/>
  <c r="AK85" i="48"/>
  <c r="AL223" i="48"/>
  <c r="AJ200" i="48"/>
  <c r="AJ39" i="48"/>
  <c r="AK177" i="48"/>
  <c r="AL154" i="48"/>
  <c r="AJ131" i="48"/>
  <c r="AK62" i="48"/>
  <c r="B10" i="40"/>
  <c r="B64" i="40"/>
  <c r="BL9" i="27"/>
  <c r="T9" i="27" s="1"/>
  <c r="T33" i="27" s="1"/>
  <c r="B36" i="40"/>
  <c r="B35" i="40" s="1"/>
  <c r="BJ6" i="27"/>
  <c r="R6" i="27" s="1"/>
  <c r="R30" i="27" s="1"/>
  <c r="M77" i="11"/>
  <c r="N78" i="11"/>
  <c r="N214" i="35"/>
  <c r="O209" i="35"/>
  <c r="N160" i="35"/>
  <c r="O155" i="35"/>
  <c r="N308" i="35"/>
  <c r="N104" i="35"/>
  <c r="N309" i="35"/>
  <c r="N310" i="35" s="1"/>
  <c r="N102" i="35"/>
  <c r="N103" i="35" s="1"/>
  <c r="N105" i="35" s="1"/>
  <c r="M315" i="35"/>
  <c r="M311" i="35"/>
  <c r="M312" i="35" s="1"/>
  <c r="M107" i="35"/>
  <c r="M392" i="35"/>
  <c r="Z125" i="35"/>
  <c r="N322" i="35"/>
  <c r="N323" i="35" s="1"/>
  <c r="N134" i="35"/>
  <c r="N326" i="35"/>
  <c r="AB17" i="35"/>
  <c r="N286" i="35"/>
  <c r="N287" i="35"/>
  <c r="N386" i="35" s="1"/>
  <c r="N288" i="35"/>
  <c r="N50" i="35"/>
  <c r="N48" i="35" s="1"/>
  <c r="N49" i="35" s="1"/>
  <c r="N51" i="35" s="1"/>
  <c r="Z233" i="35"/>
  <c r="N344" i="35"/>
  <c r="N345" i="35" s="1"/>
  <c r="N188" i="35"/>
  <c r="N348" i="35"/>
  <c r="AA152" i="35"/>
  <c r="N300" i="35"/>
  <c r="N301" i="35" s="1"/>
  <c r="N304" i="35"/>
  <c r="N80" i="35"/>
  <c r="O375" i="35"/>
  <c r="O376" i="35" s="1"/>
  <c r="O374" i="35"/>
  <c r="O266" i="35"/>
  <c r="O264" i="35" s="1"/>
  <c r="O265" i="35" s="1"/>
  <c r="O267" i="35" s="1"/>
  <c r="P275" i="35"/>
  <c r="P276" i="35"/>
  <c r="P277" i="35" s="1"/>
  <c r="P23" i="35"/>
  <c r="P21" i="35" s="1"/>
  <c r="P22" i="35" s="1"/>
  <c r="P24" i="35" s="1"/>
  <c r="N241" i="35"/>
  <c r="O236" i="35"/>
  <c r="Z44" i="35"/>
  <c r="Z179" i="35"/>
  <c r="O342" i="35"/>
  <c r="O343" i="35" s="1"/>
  <c r="O341" i="35"/>
  <c r="O185" i="35"/>
  <c r="O183" i="35" s="1"/>
  <c r="O184" i="35" s="1"/>
  <c r="O186" i="35" s="1"/>
  <c r="O298" i="35"/>
  <c r="O299" i="35" s="1"/>
  <c r="O297" i="35"/>
  <c r="O77" i="35"/>
  <c r="O75" i="35" s="1"/>
  <c r="O76" i="35" s="1"/>
  <c r="O78" i="35" s="1"/>
  <c r="Z98" i="35"/>
  <c r="AA260" i="35"/>
  <c r="M289" i="35"/>
  <c r="M293" i="35"/>
  <c r="M53" i="35"/>
  <c r="AA71" i="35"/>
  <c r="O321" i="35"/>
  <c r="O320" i="35"/>
  <c r="O319" i="35"/>
  <c r="O131" i="35"/>
  <c r="O129" i="35" s="1"/>
  <c r="O130" i="35" s="1"/>
  <c r="O132" i="35" s="1"/>
  <c r="AA206" i="35"/>
  <c r="N377" i="35"/>
  <c r="N269" i="35"/>
  <c r="N381" i="35"/>
  <c r="O278" i="35"/>
  <c r="O279" i="35" s="1"/>
  <c r="O26" i="35"/>
  <c r="O282" i="35"/>
  <c r="H241" i="34"/>
  <c r="H5" i="23" s="1"/>
  <c r="I21" i="34"/>
  <c r="I235" i="34"/>
  <c r="Y136" i="34"/>
  <c r="Y134" i="34" s="1"/>
  <c r="Y135" i="34" s="1"/>
  <c r="Y137" i="34" s="1"/>
  <c r="Z133" i="34" s="1"/>
  <c r="Y159" i="34"/>
  <c r="Y157" i="34" s="1"/>
  <c r="Y158" i="34" s="1"/>
  <c r="Y160" i="34" s="1"/>
  <c r="Z156" i="34" s="1"/>
  <c r="Z67" i="34"/>
  <c r="Z65" i="34" s="1"/>
  <c r="Z66" i="34" s="1"/>
  <c r="Z68" i="34" s="1"/>
  <c r="AA64" i="34" s="1"/>
  <c r="X113" i="34"/>
  <c r="X111" i="34" s="1"/>
  <c r="X112" i="34" s="1"/>
  <c r="X114" i="34" s="1"/>
  <c r="Y110" i="34" s="1"/>
  <c r="X205" i="34"/>
  <c r="X203" i="34" s="1"/>
  <c r="X204" i="34" s="1"/>
  <c r="X206" i="34" s="1"/>
  <c r="Y202" i="34" s="1"/>
  <c r="Y182" i="34"/>
  <c r="Y180" i="34" s="1"/>
  <c r="Y181" i="34" s="1"/>
  <c r="Y183" i="34" s="1"/>
  <c r="Z179" i="34" s="1"/>
  <c r="X90" i="34"/>
  <c r="X88" i="34" s="1"/>
  <c r="X89" i="34" s="1"/>
  <c r="X91" i="34" s="1"/>
  <c r="Y87" i="34" s="1"/>
  <c r="Z39" i="34"/>
  <c r="K43" i="34"/>
  <c r="Z200" i="34"/>
  <c r="AA154" i="34"/>
  <c r="AC62" i="34"/>
  <c r="Y228" i="34"/>
  <c r="Y226" i="34" s="1"/>
  <c r="Y227" i="34" s="1"/>
  <c r="Y229" i="34" s="1"/>
  <c r="Z225" i="34" s="1"/>
  <c r="Z85" i="34"/>
  <c r="AB131" i="34"/>
  <c r="AA177" i="34"/>
  <c r="Z16" i="34"/>
  <c r="AB223" i="34"/>
  <c r="Z108" i="34"/>
  <c r="N160" i="29"/>
  <c r="M178" i="29"/>
  <c r="N154" i="29"/>
  <c r="M172" i="29"/>
  <c r="P157" i="29"/>
  <c r="O175" i="29"/>
  <c r="BM22" i="27"/>
  <c r="U22" i="27" s="1"/>
  <c r="U46" i="27" s="1"/>
  <c r="BL15" i="27"/>
  <c r="T15" i="27" s="1"/>
  <c r="T39" i="27" s="1"/>
  <c r="BM14" i="27"/>
  <c r="U14" i="27" s="1"/>
  <c r="U38" i="27" s="1"/>
  <c r="BL11" i="27"/>
  <c r="T11" i="27" s="1"/>
  <c r="T35" i="27" s="1"/>
  <c r="BL12" i="27"/>
  <c r="T12" i="27" s="1"/>
  <c r="T36" i="27" s="1"/>
  <c r="BM21" i="27"/>
  <c r="U21" i="27" s="1"/>
  <c r="U45" i="27" s="1"/>
  <c r="BL7" i="27"/>
  <c r="T7" i="27" s="1"/>
  <c r="T31" i="27" s="1"/>
  <c r="BL17" i="27"/>
  <c r="T17" i="27" s="1"/>
  <c r="T41" i="27" s="1"/>
  <c r="BL20" i="27"/>
  <c r="T20" i="27" s="1"/>
  <c r="T44" i="27" s="1"/>
  <c r="BM10" i="27"/>
  <c r="U10" i="27" s="1"/>
  <c r="U34" i="27" s="1"/>
  <c r="BL8" i="27"/>
  <c r="T8" i="27" s="1"/>
  <c r="T32" i="27" s="1"/>
  <c r="BM18" i="27"/>
  <c r="U18" i="27" s="1"/>
  <c r="U42" i="27" s="1"/>
  <c r="BL19" i="27"/>
  <c r="T19" i="27" s="1"/>
  <c r="T43" i="27" s="1"/>
  <c r="BL16" i="27"/>
  <c r="T16" i="27" s="1"/>
  <c r="T40" i="27" s="1"/>
  <c r="BM13" i="27"/>
  <c r="U13" i="27" s="1"/>
  <c r="U37" i="27" s="1"/>
  <c r="AJ13" i="47" l="1"/>
  <c r="AG31" i="11"/>
  <c r="AJ17" i="47"/>
  <c r="AG46" i="11"/>
  <c r="AJ16" i="47"/>
  <c r="AG45" i="11"/>
  <c r="AK15" i="47"/>
  <c r="AH37" i="11"/>
  <c r="AJ18" i="47"/>
  <c r="AG47" i="11"/>
  <c r="AJ14" i="47"/>
  <c r="AG36" i="11"/>
  <c r="AH228" i="48"/>
  <c r="AH226" i="48"/>
  <c r="AH227" i="48" s="1"/>
  <c r="AH229" i="48" s="1"/>
  <c r="AI225" i="48" s="1"/>
  <c r="AI159" i="48"/>
  <c r="AI157" i="48" s="1"/>
  <c r="AI158" i="48" s="1"/>
  <c r="AI160" i="48" s="1"/>
  <c r="AJ156" i="48" s="1"/>
  <c r="AG90" i="48"/>
  <c r="AG88" i="48" s="1"/>
  <c r="AG89" i="48" s="1"/>
  <c r="AG91" i="48" s="1"/>
  <c r="AH87" i="48" s="1"/>
  <c r="AI65" i="48"/>
  <c r="AI66" i="48" s="1"/>
  <c r="AI68" i="48" s="1"/>
  <c r="AJ64" i="48" s="1"/>
  <c r="AJ67" i="48" s="1"/>
  <c r="AI134" i="48"/>
  <c r="AI135" i="48" s="1"/>
  <c r="AI137" i="48" s="1"/>
  <c r="AJ133" i="48" s="1"/>
  <c r="AJ136" i="48" s="1"/>
  <c r="AJ180" i="48"/>
  <c r="AJ181" i="48" s="1"/>
  <c r="AJ183" i="48" s="1"/>
  <c r="AK179" i="48" s="1"/>
  <c r="AK182" i="48" s="1"/>
  <c r="AJ111" i="48"/>
  <c r="AJ112" i="48" s="1"/>
  <c r="AJ114" i="48" s="1"/>
  <c r="AK110" i="48" s="1"/>
  <c r="AK113" i="48" s="1"/>
  <c r="AI203" i="48"/>
  <c r="AI204" i="48" s="1"/>
  <c r="AI206" i="48" s="1"/>
  <c r="AJ202" i="48" s="1"/>
  <c r="AJ205" i="48" s="1"/>
  <c r="AM223" i="48"/>
  <c r="AL62" i="48"/>
  <c r="AM154" i="48"/>
  <c r="AK200" i="48"/>
  <c r="AL108" i="48"/>
  <c r="AL85" i="48"/>
  <c r="AK131" i="48"/>
  <c r="AL177" i="48"/>
  <c r="AK39" i="48"/>
  <c r="BM9" i="27"/>
  <c r="U9" i="27" s="1"/>
  <c r="U33" i="27" s="1"/>
  <c r="BK6" i="27"/>
  <c r="S6" i="27" s="1"/>
  <c r="S30" i="27" s="1"/>
  <c r="N77" i="11"/>
  <c r="O78" i="11"/>
  <c r="O352" i="35"/>
  <c r="O354" i="35"/>
  <c r="O353" i="35"/>
  <c r="O212" i="35"/>
  <c r="O210" i="35" s="1"/>
  <c r="O211" i="35" s="1"/>
  <c r="O213" i="35" s="1"/>
  <c r="N215" i="35"/>
  <c r="N355" i="35"/>
  <c r="N356" i="35" s="1"/>
  <c r="N359" i="35"/>
  <c r="O158" i="35"/>
  <c r="O156" i="35" s="1"/>
  <c r="O157" i="35" s="1"/>
  <c r="O159" i="35" s="1"/>
  <c r="O331" i="35"/>
  <c r="O332" i="35"/>
  <c r="O330" i="35"/>
  <c r="N337" i="35"/>
  <c r="N333" i="35"/>
  <c r="N334" i="35" s="1"/>
  <c r="N161" i="35"/>
  <c r="N387" i="35"/>
  <c r="O101" i="35"/>
  <c r="N106" i="35"/>
  <c r="N52" i="35"/>
  <c r="O47" i="35"/>
  <c r="P25" i="35"/>
  <c r="Q20" i="35"/>
  <c r="O268" i="35"/>
  <c r="P263" i="35"/>
  <c r="O187" i="35"/>
  <c r="P182" i="35"/>
  <c r="O79" i="35"/>
  <c r="P74" i="35"/>
  <c r="AC17" i="35"/>
  <c r="N378" i="35"/>
  <c r="AA179" i="35"/>
  <c r="O365" i="35"/>
  <c r="O363" i="35"/>
  <c r="O364" i="35"/>
  <c r="O239" i="35"/>
  <c r="O237" i="35"/>
  <c r="O238" i="35" s="1"/>
  <c r="O240" i="35" s="1"/>
  <c r="AB152" i="35"/>
  <c r="AA125" i="35"/>
  <c r="AB71" i="35"/>
  <c r="M290" i="35"/>
  <c r="M388" i="35"/>
  <c r="M389" i="35" s="1"/>
  <c r="AB260" i="35"/>
  <c r="AA44" i="35"/>
  <c r="AB206" i="35"/>
  <c r="O133" i="35"/>
  <c r="P128" i="35"/>
  <c r="AA98" i="35"/>
  <c r="N366" i="35"/>
  <c r="N367" i="35" s="1"/>
  <c r="N370" i="35"/>
  <c r="N242" i="35"/>
  <c r="AA233" i="35"/>
  <c r="N385" i="35"/>
  <c r="I19" i="34"/>
  <c r="I238" i="34"/>
  <c r="Y205" i="34"/>
  <c r="Y203" i="34" s="1"/>
  <c r="Y204" i="34" s="1"/>
  <c r="Y206" i="34" s="1"/>
  <c r="Z202" i="34" s="1"/>
  <c r="Z159" i="34"/>
  <c r="Z157" i="34" s="1"/>
  <c r="Z158" i="34" s="1"/>
  <c r="Z160" i="34" s="1"/>
  <c r="AA156" i="34" s="1"/>
  <c r="Z182" i="34"/>
  <c r="Z180" i="34"/>
  <c r="Z181" i="34" s="1"/>
  <c r="Z183" i="34" s="1"/>
  <c r="AA179" i="34" s="1"/>
  <c r="Y113" i="34"/>
  <c r="Y111" i="34" s="1"/>
  <c r="Y112" i="34" s="1"/>
  <c r="Y114" i="34" s="1"/>
  <c r="Z110" i="34" s="1"/>
  <c r="Y90" i="34"/>
  <c r="Y88" i="34" s="1"/>
  <c r="Y89" i="34" s="1"/>
  <c r="Y91" i="34" s="1"/>
  <c r="Z87" i="34" s="1"/>
  <c r="Z136" i="34"/>
  <c r="Z134" i="34" s="1"/>
  <c r="Z135" i="34" s="1"/>
  <c r="Z137" i="34" s="1"/>
  <c r="AA133" i="34" s="1"/>
  <c r="AA200" i="34"/>
  <c r="AA16" i="34"/>
  <c r="AC131" i="34"/>
  <c r="AD62" i="34"/>
  <c r="AA85" i="34"/>
  <c r="K45" i="34"/>
  <c r="Z228" i="34"/>
  <c r="Z226" i="34" s="1"/>
  <c r="Z227" i="34" s="1"/>
  <c r="Z229" i="34" s="1"/>
  <c r="AA225" i="34" s="1"/>
  <c r="AA67" i="34"/>
  <c r="AA65" i="34" s="1"/>
  <c r="AA66" i="34" s="1"/>
  <c r="AA68" i="34" s="1"/>
  <c r="AB64" i="34" s="1"/>
  <c r="AC223" i="34"/>
  <c r="AB177" i="34"/>
  <c r="AB154" i="34"/>
  <c r="AA108" i="34"/>
  <c r="AA39" i="34"/>
  <c r="O154" i="29"/>
  <c r="N172" i="29"/>
  <c r="Q157" i="29"/>
  <c r="P175" i="29"/>
  <c r="O160" i="29"/>
  <c r="N178" i="29"/>
  <c r="BN22" i="27"/>
  <c r="V22" i="27" s="1"/>
  <c r="V46" i="27" s="1"/>
  <c r="BN13" i="27"/>
  <c r="V13" i="27" s="1"/>
  <c r="V37" i="27" s="1"/>
  <c r="BM17" i="27"/>
  <c r="U17" i="27" s="1"/>
  <c r="U41" i="27" s="1"/>
  <c r="BN14" i="27"/>
  <c r="V14" i="27" s="1"/>
  <c r="V38" i="27" s="1"/>
  <c r="BM19" i="27"/>
  <c r="U19" i="27" s="1"/>
  <c r="U43" i="27" s="1"/>
  <c r="BN10" i="27"/>
  <c r="V10" i="27" s="1"/>
  <c r="V34" i="27" s="1"/>
  <c r="BN21" i="27"/>
  <c r="V21" i="27" s="1"/>
  <c r="V45" i="27" s="1"/>
  <c r="BM12" i="27"/>
  <c r="U12" i="27" s="1"/>
  <c r="U36" i="27" s="1"/>
  <c r="BM16" i="27"/>
  <c r="U16" i="27" s="1"/>
  <c r="U40" i="27" s="1"/>
  <c r="BN18" i="27"/>
  <c r="V18" i="27" s="1"/>
  <c r="V42" i="27" s="1"/>
  <c r="BM8" i="27"/>
  <c r="U8" i="27" s="1"/>
  <c r="U32" i="27" s="1"/>
  <c r="BM20" i="27"/>
  <c r="U20" i="27" s="1"/>
  <c r="U44" i="27" s="1"/>
  <c r="BM7" i="27"/>
  <c r="U7" i="27" s="1"/>
  <c r="U31" i="27" s="1"/>
  <c r="BM11" i="27"/>
  <c r="U11" i="27" s="1"/>
  <c r="U35" i="27" s="1"/>
  <c r="BM15" i="27"/>
  <c r="U15" i="27" s="1"/>
  <c r="U39" i="27" s="1"/>
  <c r="AK14" i="47" l="1"/>
  <c r="AH36" i="11"/>
  <c r="AL15" i="47"/>
  <c r="AI37" i="11"/>
  <c r="AK17" i="47"/>
  <c r="AH46" i="11"/>
  <c r="AK18" i="47"/>
  <c r="AH47" i="11"/>
  <c r="AK16" i="47"/>
  <c r="AH45" i="11"/>
  <c r="AK13" i="47"/>
  <c r="AH31" i="11"/>
  <c r="AI228" i="48"/>
  <c r="AI226" i="48" s="1"/>
  <c r="AI227" i="48" s="1"/>
  <c r="AI229" i="48" s="1"/>
  <c r="AJ225" i="48" s="1"/>
  <c r="AJ159" i="48"/>
  <c r="AJ157" i="48" s="1"/>
  <c r="AJ158" i="48" s="1"/>
  <c r="AJ160" i="48" s="1"/>
  <c r="AK156" i="48" s="1"/>
  <c r="AH90" i="48"/>
  <c r="AH88" i="48" s="1"/>
  <c r="AH89" i="48" s="1"/>
  <c r="AH91" i="48" s="1"/>
  <c r="AI87" i="48" s="1"/>
  <c r="AK111" i="48"/>
  <c r="AK112" i="48" s="1"/>
  <c r="AK114" i="48" s="1"/>
  <c r="AL110" i="48" s="1"/>
  <c r="AL113" i="48" s="1"/>
  <c r="AJ134" i="48"/>
  <c r="AJ135" i="48" s="1"/>
  <c r="AJ137" i="48" s="1"/>
  <c r="AK133" i="48" s="1"/>
  <c r="AK136" i="48" s="1"/>
  <c r="AJ203" i="48"/>
  <c r="AJ204" i="48" s="1"/>
  <c r="AJ206" i="48" s="1"/>
  <c r="AK202" i="48" s="1"/>
  <c r="AK205" i="48" s="1"/>
  <c r="AL39" i="48"/>
  <c r="AM177" i="48"/>
  <c r="AM85" i="48"/>
  <c r="AN154" i="48"/>
  <c r="AM62" i="48"/>
  <c r="AN223" i="48"/>
  <c r="AL131" i="48"/>
  <c r="AK180" i="48"/>
  <c r="AK181" i="48" s="1"/>
  <c r="AK183" i="48" s="1"/>
  <c r="AL179" i="48" s="1"/>
  <c r="AL182" i="48" s="1"/>
  <c r="N42" i="48"/>
  <c r="AL200" i="48"/>
  <c r="AJ65" i="48"/>
  <c r="AJ66" i="48" s="1"/>
  <c r="AJ68" i="48" s="1"/>
  <c r="AK64" i="48" s="1"/>
  <c r="AK67" i="48" s="1"/>
  <c r="AM108" i="48"/>
  <c r="BN9" i="27"/>
  <c r="V9" i="27" s="1"/>
  <c r="V33" i="27" s="1"/>
  <c r="BL6" i="27"/>
  <c r="T6" i="27" s="1"/>
  <c r="T30" i="27" s="1"/>
  <c r="O77" i="11"/>
  <c r="P78" i="11"/>
  <c r="O214" i="35"/>
  <c r="P209" i="35"/>
  <c r="O160" i="35"/>
  <c r="P155" i="35"/>
  <c r="N107" i="35"/>
  <c r="N311" i="35"/>
  <c r="N312" i="35" s="1"/>
  <c r="N315" i="35"/>
  <c r="O309" i="35"/>
  <c r="O310" i="35" s="1"/>
  <c r="O308" i="35"/>
  <c r="O104" i="35"/>
  <c r="O102" i="35" s="1"/>
  <c r="O103" i="35" s="1"/>
  <c r="O105" i="35" s="1"/>
  <c r="AB44" i="35"/>
  <c r="P299" i="35"/>
  <c r="P298" i="35"/>
  <c r="P297" i="35"/>
  <c r="P77" i="35"/>
  <c r="P75" i="35" s="1"/>
  <c r="P76" i="35" s="1"/>
  <c r="P78" i="35" s="1"/>
  <c r="O288" i="35"/>
  <c r="O287" i="35"/>
  <c r="O286" i="35"/>
  <c r="O50" i="35"/>
  <c r="O48" i="35"/>
  <c r="O49" i="35" s="1"/>
  <c r="O51" i="35" s="1"/>
  <c r="O241" i="35"/>
  <c r="P236" i="35"/>
  <c r="O377" i="35"/>
  <c r="O381" i="35"/>
  <c r="O269" i="35"/>
  <c r="P321" i="35"/>
  <c r="P320" i="35"/>
  <c r="P319" i="35"/>
  <c r="P131" i="35"/>
  <c r="P129" i="35" s="1"/>
  <c r="P130" i="35" s="1"/>
  <c r="P132" i="35" s="1"/>
  <c r="AC260" i="35"/>
  <c r="AC152" i="35"/>
  <c r="P341" i="35"/>
  <c r="P342" i="35"/>
  <c r="P343" i="35" s="1"/>
  <c r="P185" i="35"/>
  <c r="P183" i="35" s="1"/>
  <c r="P184" i="35" s="1"/>
  <c r="P186" i="35" s="1"/>
  <c r="Q277" i="35"/>
  <c r="Q276" i="35"/>
  <c r="Q275" i="35"/>
  <c r="Q21" i="35"/>
  <c r="Q22" i="35" s="1"/>
  <c r="Q24" i="35" s="1"/>
  <c r="Q23" i="35"/>
  <c r="AB98" i="35"/>
  <c r="AC206" i="35"/>
  <c r="AC71" i="35"/>
  <c r="P376" i="35"/>
  <c r="P375" i="35"/>
  <c r="P374" i="35"/>
  <c r="P266" i="35"/>
  <c r="P264" i="35" s="1"/>
  <c r="P265" i="35" s="1"/>
  <c r="P267" i="35" s="1"/>
  <c r="AD17" i="35"/>
  <c r="O300" i="35"/>
  <c r="O301" i="35" s="1"/>
  <c r="O80" i="35"/>
  <c r="O304" i="35"/>
  <c r="N289" i="35"/>
  <c r="N293" i="35"/>
  <c r="N53" i="35"/>
  <c r="AB233" i="35"/>
  <c r="O322" i="35"/>
  <c r="O323" i="35" s="1"/>
  <c r="O326" i="35"/>
  <c r="O134" i="35"/>
  <c r="AB125" i="35"/>
  <c r="AB179" i="35"/>
  <c r="O344" i="35"/>
  <c r="O345" i="35" s="1"/>
  <c r="O188" i="35"/>
  <c r="O348" i="35"/>
  <c r="P278" i="35"/>
  <c r="P279" i="35" s="1"/>
  <c r="P26" i="35"/>
  <c r="P282" i="35"/>
  <c r="I20" i="34"/>
  <c r="I236" i="34"/>
  <c r="Z205" i="34"/>
  <c r="Z203" i="34" s="1"/>
  <c r="Z204" i="34" s="1"/>
  <c r="Z206" i="34" s="1"/>
  <c r="AA202" i="34" s="1"/>
  <c r="AB67" i="34"/>
  <c r="AB65" i="34" s="1"/>
  <c r="AB66" i="34" s="1"/>
  <c r="AB68" i="34" s="1"/>
  <c r="AC64" i="34" s="1"/>
  <c r="AA136" i="34"/>
  <c r="AA134" i="34" s="1"/>
  <c r="AA135" i="34" s="1"/>
  <c r="AA137" i="34" s="1"/>
  <c r="AB133" i="34" s="1"/>
  <c r="AA182" i="34"/>
  <c r="AA180" i="34" s="1"/>
  <c r="AA181" i="34" s="1"/>
  <c r="AA183" i="34" s="1"/>
  <c r="AB179" i="34" s="1"/>
  <c r="Z113" i="34"/>
  <c r="Z111" i="34" s="1"/>
  <c r="Z112" i="34" s="1"/>
  <c r="Z114" i="34" s="1"/>
  <c r="AA110" i="34" s="1"/>
  <c r="Z90" i="34"/>
  <c r="Z88" i="34" s="1"/>
  <c r="Z89" i="34" s="1"/>
  <c r="Z91" i="34" s="1"/>
  <c r="AA87" i="34" s="1"/>
  <c r="AB108" i="34"/>
  <c r="AD223" i="34"/>
  <c r="AA228" i="34"/>
  <c r="AA226" i="34" s="1"/>
  <c r="AA227" i="34" s="1"/>
  <c r="AA229" i="34" s="1"/>
  <c r="AB225" i="34" s="1"/>
  <c r="AD131" i="34"/>
  <c r="AC177" i="34"/>
  <c r="AE62" i="34"/>
  <c r="AB39" i="34"/>
  <c r="AB16" i="34"/>
  <c r="AB200" i="34"/>
  <c r="AA159" i="34"/>
  <c r="AA157" i="34" s="1"/>
  <c r="AA158" i="34" s="1"/>
  <c r="AA160" i="34" s="1"/>
  <c r="AB156" i="34" s="1"/>
  <c r="L41" i="34"/>
  <c r="AB85" i="34"/>
  <c r="AC154" i="34"/>
  <c r="B65" i="40"/>
  <c r="B12" i="40"/>
  <c r="B11" i="40" s="1"/>
  <c r="R157" i="29"/>
  <c r="Q175" i="29"/>
  <c r="P160" i="29"/>
  <c r="O178" i="29"/>
  <c r="O172" i="29"/>
  <c r="P154" i="29"/>
  <c r="BO22" i="27"/>
  <c r="W22" i="27" s="1"/>
  <c r="W46" i="27" s="1"/>
  <c r="BN8" i="27"/>
  <c r="V8" i="27" s="1"/>
  <c r="V32" i="27" s="1"/>
  <c r="BN11" i="27"/>
  <c r="V11" i="27" s="1"/>
  <c r="V35" i="27" s="1"/>
  <c r="BN7" i="27"/>
  <c r="V7" i="27" s="1"/>
  <c r="V31" i="27" s="1"/>
  <c r="BN16" i="27"/>
  <c r="V16" i="27" s="1"/>
  <c r="V40" i="27" s="1"/>
  <c r="BN12" i="27"/>
  <c r="V12" i="27" s="1"/>
  <c r="V36" i="27" s="1"/>
  <c r="BO10" i="27"/>
  <c r="W10" i="27" s="1"/>
  <c r="W34" i="27" s="1"/>
  <c r="BO14" i="27"/>
  <c r="W14" i="27" s="1"/>
  <c r="W38" i="27" s="1"/>
  <c r="BN15" i="27"/>
  <c r="V15" i="27" s="1"/>
  <c r="V39" i="27" s="1"/>
  <c r="BN20" i="27"/>
  <c r="V20" i="27" s="1"/>
  <c r="V44" i="27" s="1"/>
  <c r="BO18" i="27"/>
  <c r="W18" i="27" s="1"/>
  <c r="W42" i="27" s="1"/>
  <c r="BO21" i="27"/>
  <c r="W21" i="27" s="1"/>
  <c r="W45" i="27" s="1"/>
  <c r="BN19" i="27"/>
  <c r="V19" i="27" s="1"/>
  <c r="V43" i="27" s="1"/>
  <c r="BN17" i="27"/>
  <c r="V17" i="27" s="1"/>
  <c r="V41" i="27" s="1"/>
  <c r="BO13" i="27"/>
  <c r="W13" i="27" s="1"/>
  <c r="W37" i="27" s="1"/>
  <c r="AL18" i="47" l="1"/>
  <c r="AI47" i="11"/>
  <c r="AL13" i="47"/>
  <c r="AI31" i="11"/>
  <c r="AM15" i="47"/>
  <c r="AK37" i="11" s="1"/>
  <c r="AJ37" i="11"/>
  <c r="AL16" i="47"/>
  <c r="AI45" i="11"/>
  <c r="AL17" i="47"/>
  <c r="AI46" i="11"/>
  <c r="AL14" i="47"/>
  <c r="AI36" i="11"/>
  <c r="AJ228" i="48"/>
  <c r="AJ226" i="48" s="1"/>
  <c r="AJ227" i="48" s="1"/>
  <c r="AJ229" i="48" s="1"/>
  <c r="AK225" i="48" s="1"/>
  <c r="AK159" i="48"/>
  <c r="AK157" i="48" s="1"/>
  <c r="AK158" i="48" s="1"/>
  <c r="AK160" i="48" s="1"/>
  <c r="AL156" i="48" s="1"/>
  <c r="AI90" i="48"/>
  <c r="AI88" i="48" s="1"/>
  <c r="AI89" i="48" s="1"/>
  <c r="AI91" i="48" s="1"/>
  <c r="AJ87" i="48" s="1"/>
  <c r="AK203" i="48"/>
  <c r="AK204" i="48" s="1"/>
  <c r="AK206" i="48" s="1"/>
  <c r="AL202" i="48" s="1"/>
  <c r="AL205" i="48" s="1"/>
  <c r="AK134" i="48"/>
  <c r="AK135" i="48" s="1"/>
  <c r="AK137" i="48" s="1"/>
  <c r="AL133" i="48" s="1"/>
  <c r="AL136" i="48" s="1"/>
  <c r="AL180" i="48"/>
  <c r="AL181" i="48" s="1"/>
  <c r="AL183" i="48" s="1"/>
  <c r="AM179" i="48" s="1"/>
  <c r="AM182" i="48" s="1"/>
  <c r="AL111" i="48"/>
  <c r="AL112" i="48" s="1"/>
  <c r="AL114" i="48" s="1"/>
  <c r="AM110" i="48" s="1"/>
  <c r="AM113" i="48" s="1"/>
  <c r="AK65" i="48"/>
  <c r="AK66" i="48" s="1"/>
  <c r="AK68" i="48" s="1"/>
  <c r="AL64" i="48" s="1"/>
  <c r="AL67" i="48" s="1"/>
  <c r="AM131" i="48"/>
  <c r="AN85" i="48"/>
  <c r="AN177" i="48"/>
  <c r="AN108" i="48"/>
  <c r="N43" i="48"/>
  <c r="AM200" i="48"/>
  <c r="AN62" i="48"/>
  <c r="AO154" i="48"/>
  <c r="AM39" i="48"/>
  <c r="AO223" i="48"/>
  <c r="BO9" i="27"/>
  <c r="W9" i="27" s="1"/>
  <c r="W33" i="27" s="1"/>
  <c r="BM6" i="27"/>
  <c r="U6" i="27" s="1"/>
  <c r="U30" i="27" s="1"/>
  <c r="Q78" i="11"/>
  <c r="P77" i="11"/>
  <c r="P353" i="35"/>
  <c r="P352" i="35"/>
  <c r="P210" i="35"/>
  <c r="P211" i="35" s="1"/>
  <c r="P213" i="35" s="1"/>
  <c r="P354" i="35"/>
  <c r="P212" i="35"/>
  <c r="O359" i="35"/>
  <c r="O355" i="35"/>
  <c r="O356" i="35" s="1"/>
  <c r="O215" i="35"/>
  <c r="P331" i="35"/>
  <c r="P330" i="35"/>
  <c r="P158" i="35"/>
  <c r="P156" i="35" s="1"/>
  <c r="P157" i="35" s="1"/>
  <c r="P159" i="35" s="1"/>
  <c r="P332" i="35"/>
  <c r="O337" i="35"/>
  <c r="O333" i="35"/>
  <c r="O334" i="35" s="1"/>
  <c r="O161" i="35"/>
  <c r="N392" i="35"/>
  <c r="O386" i="35"/>
  <c r="O387" i="35"/>
  <c r="P101" i="35"/>
  <c r="O106" i="35"/>
  <c r="P79" i="35"/>
  <c r="Q74" i="35"/>
  <c r="P268" i="35"/>
  <c r="Q263" i="35"/>
  <c r="P133" i="35"/>
  <c r="Q128" i="35"/>
  <c r="O378" i="35"/>
  <c r="O385" i="35"/>
  <c r="AC179" i="35"/>
  <c r="AD206" i="35"/>
  <c r="P187" i="35"/>
  <c r="Q182" i="35"/>
  <c r="AD260" i="35"/>
  <c r="P365" i="35"/>
  <c r="P364" i="35"/>
  <c r="P363" i="35"/>
  <c r="P239" i="35"/>
  <c r="P237" i="35" s="1"/>
  <c r="P238" i="35" s="1"/>
  <c r="P240" i="35" s="1"/>
  <c r="O52" i="35"/>
  <c r="P47" i="35"/>
  <c r="AE17" i="35"/>
  <c r="AD71" i="35"/>
  <c r="AC98" i="35"/>
  <c r="Q25" i="35"/>
  <c r="R20" i="35"/>
  <c r="AC44" i="35"/>
  <c r="AC125" i="35"/>
  <c r="AC233" i="35"/>
  <c r="N290" i="35"/>
  <c r="N388" i="35"/>
  <c r="N389" i="35" s="1"/>
  <c r="AD152" i="35"/>
  <c r="O366" i="35"/>
  <c r="O367" i="35" s="1"/>
  <c r="O242" i="35"/>
  <c r="O370" i="35"/>
  <c r="I22" i="34"/>
  <c r="I237" i="34"/>
  <c r="AB159" i="34"/>
  <c r="AB157" i="34" s="1"/>
  <c r="AB158" i="34" s="1"/>
  <c r="AB160" i="34" s="1"/>
  <c r="AC156" i="34" s="1"/>
  <c r="AA90" i="34"/>
  <c r="AA88" i="34" s="1"/>
  <c r="AA89" i="34" s="1"/>
  <c r="AA91" i="34" s="1"/>
  <c r="AB87" i="34" s="1"/>
  <c r="AB182" i="34"/>
  <c r="AB180" i="34" s="1"/>
  <c r="AB181" i="34" s="1"/>
  <c r="AB183" i="34" s="1"/>
  <c r="AC179" i="34" s="1"/>
  <c r="AA113" i="34"/>
  <c r="AA111" i="34" s="1"/>
  <c r="AA112" i="34" s="1"/>
  <c r="AA114" i="34" s="1"/>
  <c r="AB110" i="34" s="1"/>
  <c r="AC85" i="34"/>
  <c r="AC16" i="34"/>
  <c r="AF62" i="34"/>
  <c r="AB228" i="34"/>
  <c r="AB226" i="34" s="1"/>
  <c r="AB227" i="34" s="1"/>
  <c r="AB229" i="34" s="1"/>
  <c r="AC225" i="34" s="1"/>
  <c r="AC200" i="34"/>
  <c r="AD177" i="34"/>
  <c r="L44" i="34"/>
  <c r="L42" i="34" s="1"/>
  <c r="AE223" i="34"/>
  <c r="AC65" i="34"/>
  <c r="AC66" i="34" s="1"/>
  <c r="AC68" i="34" s="1"/>
  <c r="AD64" i="34" s="1"/>
  <c r="AC67" i="34"/>
  <c r="AD154" i="34"/>
  <c r="AA205" i="34"/>
  <c r="AA203" i="34" s="1"/>
  <c r="AA204" i="34" s="1"/>
  <c r="AA206" i="34" s="1"/>
  <c r="AB202" i="34" s="1"/>
  <c r="AC39" i="34"/>
  <c r="AB136" i="34"/>
  <c r="AB134" i="34" s="1"/>
  <c r="AB135" i="34" s="1"/>
  <c r="AB137" i="34" s="1"/>
  <c r="AC133" i="34" s="1"/>
  <c r="AE131" i="34"/>
  <c r="AC108" i="34"/>
  <c r="Q160" i="29"/>
  <c r="P178" i="29"/>
  <c r="Q154" i="29"/>
  <c r="P172" i="29"/>
  <c r="S157" i="29"/>
  <c r="R175" i="29"/>
  <c r="BP22" i="27"/>
  <c r="X22" i="27" s="1"/>
  <c r="X46" i="27" s="1"/>
  <c r="BP21" i="27"/>
  <c r="X21" i="27" s="1"/>
  <c r="X45" i="27" s="1"/>
  <c r="BO12" i="27"/>
  <c r="W12" i="27" s="1"/>
  <c r="W36" i="27" s="1"/>
  <c r="BO17" i="27"/>
  <c r="W17" i="27" s="1"/>
  <c r="W41" i="27" s="1"/>
  <c r="BP18" i="27"/>
  <c r="X18" i="27" s="1"/>
  <c r="X42" i="27" s="1"/>
  <c r="BP14" i="27"/>
  <c r="X14" i="27" s="1"/>
  <c r="X38" i="27" s="1"/>
  <c r="BO7" i="27"/>
  <c r="W7" i="27" s="1"/>
  <c r="W31" i="27" s="1"/>
  <c r="BP13" i="27"/>
  <c r="X13" i="27" s="1"/>
  <c r="X37" i="27" s="1"/>
  <c r="BO19" i="27"/>
  <c r="W19" i="27" s="1"/>
  <c r="W43" i="27" s="1"/>
  <c r="BO20" i="27"/>
  <c r="W20" i="27" s="1"/>
  <c r="W44" i="27" s="1"/>
  <c r="BO15" i="27"/>
  <c r="W15" i="27" s="1"/>
  <c r="W39" i="27" s="1"/>
  <c r="BP10" i="27"/>
  <c r="X10" i="27" s="1"/>
  <c r="X34" i="27" s="1"/>
  <c r="BO16" i="27"/>
  <c r="W16" i="27" s="1"/>
  <c r="W40" i="27" s="1"/>
  <c r="BO11" i="27"/>
  <c r="W11" i="27" s="1"/>
  <c r="W35" i="27" s="1"/>
  <c r="BO8" i="27"/>
  <c r="W8" i="27" s="1"/>
  <c r="W32" i="27" s="1"/>
  <c r="AM14" i="47" l="1"/>
  <c r="AK36" i="11" s="1"/>
  <c r="AJ36" i="11"/>
  <c r="AM16" i="47"/>
  <c r="AK45" i="11" s="1"/>
  <c r="AJ45" i="11"/>
  <c r="AM13" i="47"/>
  <c r="AK31" i="11" s="1"/>
  <c r="AJ31" i="11"/>
  <c r="AM17" i="47"/>
  <c r="AK46" i="11" s="1"/>
  <c r="AJ46" i="11"/>
  <c r="AM18" i="47"/>
  <c r="AK47" i="11" s="1"/>
  <c r="AJ47" i="11"/>
  <c r="AK228" i="48"/>
  <c r="AK226" i="48" s="1"/>
  <c r="AK227" i="48" s="1"/>
  <c r="AK229" i="48" s="1"/>
  <c r="AL225" i="48" s="1"/>
  <c r="AL159" i="48"/>
  <c r="AL157" i="48" s="1"/>
  <c r="AL158" i="48" s="1"/>
  <c r="AL160" i="48" s="1"/>
  <c r="AM156" i="48" s="1"/>
  <c r="AJ90" i="48"/>
  <c r="AJ88" i="48"/>
  <c r="AJ89" i="48" s="1"/>
  <c r="AJ91" i="48" s="1"/>
  <c r="AK87" i="48" s="1"/>
  <c r="AL203" i="48"/>
  <c r="AL204" i="48" s="1"/>
  <c r="AL206" i="48" s="1"/>
  <c r="AM202" i="48" s="1"/>
  <c r="AM205" i="48" s="1"/>
  <c r="AL65" i="48"/>
  <c r="AL66" i="48" s="1"/>
  <c r="AL68" i="48" s="1"/>
  <c r="AM64" i="48" s="1"/>
  <c r="AM67" i="48" s="1"/>
  <c r="AM180" i="48"/>
  <c r="AM181" i="48" s="1"/>
  <c r="AM183" i="48" s="1"/>
  <c r="AN179" i="48" s="1"/>
  <c r="AN182" i="48" s="1"/>
  <c r="AL134" i="48"/>
  <c r="AL135" i="48" s="1"/>
  <c r="AL137" i="48" s="1"/>
  <c r="AM133" i="48" s="1"/>
  <c r="AM136" i="48" s="1"/>
  <c r="AN39" i="48"/>
  <c r="AM111" i="48"/>
  <c r="AM112" i="48" s="1"/>
  <c r="AM114" i="48" s="1"/>
  <c r="AN110" i="48" s="1"/>
  <c r="AN113" i="48" s="1"/>
  <c r="AO177" i="48"/>
  <c r="AO85" i="48"/>
  <c r="AP223" i="48"/>
  <c r="N45" i="48"/>
  <c r="AO108" i="48"/>
  <c r="AP154" i="48"/>
  <c r="AO62" i="48"/>
  <c r="AN200" i="48"/>
  <c r="AN131" i="48"/>
  <c r="BP9" i="27"/>
  <c r="X9" i="27" s="1"/>
  <c r="X33" i="27" s="1"/>
  <c r="BN6" i="27"/>
  <c r="V6" i="27" s="1"/>
  <c r="V30" i="27" s="1"/>
  <c r="R78" i="11"/>
  <c r="Q77" i="11"/>
  <c r="Q209" i="35"/>
  <c r="P214" i="35"/>
  <c r="P160" i="35"/>
  <c r="Q155" i="35"/>
  <c r="O311" i="35"/>
  <c r="O312" i="35" s="1"/>
  <c r="O107" i="35"/>
  <c r="O315" i="35"/>
  <c r="P310" i="35"/>
  <c r="P308" i="35"/>
  <c r="P309" i="35"/>
  <c r="P104" i="35"/>
  <c r="P102" i="35" s="1"/>
  <c r="P103" i="35" s="1"/>
  <c r="P105" i="35" s="1"/>
  <c r="P241" i="35"/>
  <c r="Q236" i="35"/>
  <c r="AD44" i="35"/>
  <c r="Q299" i="35"/>
  <c r="Q297" i="35"/>
  <c r="Q77" i="35"/>
  <c r="Q75" i="35" s="1"/>
  <c r="Q76" i="35" s="1"/>
  <c r="Q78" i="35" s="1"/>
  <c r="Q298" i="35"/>
  <c r="R275" i="35"/>
  <c r="R276" i="35"/>
  <c r="R277" i="35" s="1"/>
  <c r="R23" i="35"/>
  <c r="R21" i="35" s="1"/>
  <c r="R22" i="35" s="1"/>
  <c r="R24" i="35" s="1"/>
  <c r="O289" i="35"/>
  <c r="O290" i="35" s="1"/>
  <c r="O293" i="35"/>
  <c r="O392" i="35" s="1"/>
  <c r="O53" i="35"/>
  <c r="AE260" i="35"/>
  <c r="P344" i="35"/>
  <c r="P345" i="35" s="1"/>
  <c r="P348" i="35"/>
  <c r="P188" i="35"/>
  <c r="AE206" i="35"/>
  <c r="O388" i="35"/>
  <c r="O389" i="35" s="1"/>
  <c r="Q374" i="35"/>
  <c r="Q375" i="35"/>
  <c r="Q376" i="35" s="1"/>
  <c r="Q266" i="35"/>
  <c r="Q264" i="35" s="1"/>
  <c r="Q265" i="35" s="1"/>
  <c r="Q267" i="35" s="1"/>
  <c r="AE152" i="35"/>
  <c r="AD125" i="35"/>
  <c r="Q278" i="35"/>
  <c r="Q279" i="35" s="1"/>
  <c r="Q282" i="35"/>
  <c r="Q26" i="35"/>
  <c r="AE71" i="35"/>
  <c r="P377" i="35"/>
  <c r="P269" i="35"/>
  <c r="P381" i="35"/>
  <c r="AD233" i="35"/>
  <c r="AF17" i="35"/>
  <c r="Q319" i="35"/>
  <c r="Q321" i="35"/>
  <c r="Q131" i="35"/>
  <c r="Q129" i="35" s="1"/>
  <c r="Q130" i="35" s="1"/>
  <c r="Q132" i="35" s="1"/>
  <c r="Q320" i="35"/>
  <c r="AD98" i="35"/>
  <c r="P288" i="35"/>
  <c r="P286" i="35"/>
  <c r="P50" i="35"/>
  <c r="P48" i="35" s="1"/>
  <c r="P49" i="35" s="1"/>
  <c r="P51" i="35" s="1"/>
  <c r="P287" i="35"/>
  <c r="P386" i="35" s="1"/>
  <c r="Q343" i="35"/>
  <c r="Q341" i="35"/>
  <c r="Q342" i="35"/>
  <c r="Q185" i="35"/>
  <c r="Q183" i="35" s="1"/>
  <c r="Q184" i="35" s="1"/>
  <c r="Q186" i="35" s="1"/>
  <c r="AD179" i="35"/>
  <c r="P322" i="35"/>
  <c r="P323" i="35" s="1"/>
  <c r="P134" i="35"/>
  <c r="P326" i="35"/>
  <c r="P300" i="35"/>
  <c r="P301" i="35" s="1"/>
  <c r="P304" i="35"/>
  <c r="P80" i="35"/>
  <c r="J18" i="34"/>
  <c r="I239" i="34"/>
  <c r="AB113" i="34"/>
  <c r="AB111" i="34" s="1"/>
  <c r="AB112" i="34" s="1"/>
  <c r="AB114" i="34" s="1"/>
  <c r="AC110" i="34" s="1"/>
  <c r="AC182" i="34"/>
  <c r="AC180" i="34" s="1"/>
  <c r="AC181" i="34" s="1"/>
  <c r="AC183" i="34" s="1"/>
  <c r="AD179" i="34" s="1"/>
  <c r="AC159" i="34"/>
  <c r="AC157" i="34" s="1"/>
  <c r="AC158" i="34" s="1"/>
  <c r="AC160" i="34" s="1"/>
  <c r="AD156" i="34" s="1"/>
  <c r="AB90" i="34"/>
  <c r="AB88" i="34" s="1"/>
  <c r="AB89" i="34" s="1"/>
  <c r="AB91" i="34" s="1"/>
  <c r="AC87" i="34" s="1"/>
  <c r="AB205" i="34"/>
  <c r="AB203" i="34" s="1"/>
  <c r="AB204" i="34" s="1"/>
  <c r="AB206" i="34" s="1"/>
  <c r="AC202" i="34" s="1"/>
  <c r="AC136" i="34"/>
  <c r="AC134" i="34" s="1"/>
  <c r="AC135" i="34" s="1"/>
  <c r="AC137" i="34" s="1"/>
  <c r="AD133" i="34" s="1"/>
  <c r="AE154" i="34"/>
  <c r="L43" i="34"/>
  <c r="AF223" i="34"/>
  <c r="AC228" i="34"/>
  <c r="AC226" i="34" s="1"/>
  <c r="AC227" i="34" s="1"/>
  <c r="AC229" i="34" s="1"/>
  <c r="AD225" i="34" s="1"/>
  <c r="AG62" i="34"/>
  <c r="AD200" i="34"/>
  <c r="AD16" i="34"/>
  <c r="AF131" i="34"/>
  <c r="AD108" i="34"/>
  <c r="AD39" i="34"/>
  <c r="AD67" i="34"/>
  <c r="AD65" i="34" s="1"/>
  <c r="AD66" i="34" s="1"/>
  <c r="AD68" i="34" s="1"/>
  <c r="AE64" i="34" s="1"/>
  <c r="AE177" i="34"/>
  <c r="AD85" i="34"/>
  <c r="R154" i="29"/>
  <c r="Q172" i="29"/>
  <c r="T157" i="29"/>
  <c r="S175" i="29"/>
  <c r="R160" i="29"/>
  <c r="Q178" i="29"/>
  <c r="BQ22" i="27"/>
  <c r="Y22" i="27" s="1"/>
  <c r="Y46" i="27" s="1"/>
  <c r="BQ10" i="27"/>
  <c r="Y10" i="27" s="1"/>
  <c r="Y34" i="27" s="1"/>
  <c r="BP7" i="27"/>
  <c r="X7" i="27" s="1"/>
  <c r="X31" i="27" s="1"/>
  <c r="BP11" i="27"/>
  <c r="X11" i="27" s="1"/>
  <c r="X35" i="27" s="1"/>
  <c r="BP20" i="27"/>
  <c r="X20" i="27" s="1"/>
  <c r="X44" i="27" s="1"/>
  <c r="BP19" i="27"/>
  <c r="X19" i="27" s="1"/>
  <c r="X43" i="27" s="1"/>
  <c r="BQ18" i="27"/>
  <c r="Y18" i="27" s="1"/>
  <c r="Y42" i="27" s="1"/>
  <c r="BP8" i="27"/>
  <c r="X8" i="27" s="1"/>
  <c r="X32" i="27" s="1"/>
  <c r="BP16" i="27"/>
  <c r="X16" i="27" s="1"/>
  <c r="X40" i="27" s="1"/>
  <c r="BP15" i="27"/>
  <c r="X15" i="27" s="1"/>
  <c r="X39" i="27" s="1"/>
  <c r="BQ13" i="27"/>
  <c r="Y13" i="27" s="1"/>
  <c r="Y37" i="27" s="1"/>
  <c r="BQ14" i="27"/>
  <c r="Y14" i="27" s="1"/>
  <c r="Y38" i="27" s="1"/>
  <c r="BP17" i="27"/>
  <c r="X17" i="27" s="1"/>
  <c r="X41" i="27" s="1"/>
  <c r="BP12" i="27"/>
  <c r="X12" i="27" s="1"/>
  <c r="X36" i="27" s="1"/>
  <c r="BQ21" i="27"/>
  <c r="Y21" i="27" s="1"/>
  <c r="Y45" i="27" s="1"/>
  <c r="AL228" i="48" l="1"/>
  <c r="AL226" i="48"/>
  <c r="AL227" i="48" s="1"/>
  <c r="AL229" i="48" s="1"/>
  <c r="AM225" i="48" s="1"/>
  <c r="AM159" i="48"/>
  <c r="AM157" i="48" s="1"/>
  <c r="AM158" i="48" s="1"/>
  <c r="AM160" i="48" s="1"/>
  <c r="AN156" i="48" s="1"/>
  <c r="AK90" i="48"/>
  <c r="AK88" i="48"/>
  <c r="AK89" i="48" s="1"/>
  <c r="AK91" i="48" s="1"/>
  <c r="AL87" i="48" s="1"/>
  <c r="AN180" i="48"/>
  <c r="AN181" i="48" s="1"/>
  <c r="AN183" i="48" s="1"/>
  <c r="AO179" i="48" s="1"/>
  <c r="AO182" i="48" s="1"/>
  <c r="AM203" i="48"/>
  <c r="AM204" i="48" s="1"/>
  <c r="AM206" i="48" s="1"/>
  <c r="AN202" i="48" s="1"/>
  <c r="AN205" i="48" s="1"/>
  <c r="AN111" i="48"/>
  <c r="AN112" i="48" s="1"/>
  <c r="AN114" i="48" s="1"/>
  <c r="AO110" i="48" s="1"/>
  <c r="AO113" i="48" s="1"/>
  <c r="AM134" i="48"/>
  <c r="AM135" i="48" s="1"/>
  <c r="AM137" i="48" s="1"/>
  <c r="AN133" i="48" s="1"/>
  <c r="AN136" i="48" s="1"/>
  <c r="AO131" i="48"/>
  <c r="AP108" i="48"/>
  <c r="AP177" i="48"/>
  <c r="AO200" i="48"/>
  <c r="AQ223" i="48"/>
  <c r="AO39" i="48"/>
  <c r="O41" i="48"/>
  <c r="O44" i="48" s="1"/>
  <c r="AM65" i="48"/>
  <c r="AM66" i="48" s="1"/>
  <c r="AM68" i="48" s="1"/>
  <c r="AN64" i="48" s="1"/>
  <c r="AN67" i="48" s="1"/>
  <c r="AP62" i="48"/>
  <c r="AQ154" i="48"/>
  <c r="AP85" i="48"/>
  <c r="BQ9" i="27"/>
  <c r="Y9" i="27" s="1"/>
  <c r="Y33" i="27" s="1"/>
  <c r="BO6" i="27"/>
  <c r="W6" i="27" s="1"/>
  <c r="W30" i="27" s="1"/>
  <c r="S78" i="11"/>
  <c r="R77" i="11"/>
  <c r="P355" i="35"/>
  <c r="P356" i="35" s="1"/>
  <c r="P359" i="35"/>
  <c r="P215" i="35"/>
  <c r="Q352" i="35"/>
  <c r="Q354" i="35"/>
  <c r="Q212" i="35"/>
  <c r="Q210" i="35" s="1"/>
  <c r="Q211" i="35" s="1"/>
  <c r="Q213" i="35" s="1"/>
  <c r="Q353" i="35"/>
  <c r="Q330" i="35"/>
  <c r="Q158" i="35"/>
  <c r="Q156" i="35" s="1"/>
  <c r="Q157" i="35" s="1"/>
  <c r="Q159" i="35" s="1"/>
  <c r="Q331" i="35"/>
  <c r="Q332" i="35" s="1"/>
  <c r="P333" i="35"/>
  <c r="P334" i="35" s="1"/>
  <c r="P337" i="35"/>
  <c r="P161" i="35"/>
  <c r="P387" i="35"/>
  <c r="P106" i="35"/>
  <c r="Q101" i="35"/>
  <c r="P52" i="35"/>
  <c r="Q47" i="35"/>
  <c r="Q133" i="35"/>
  <c r="R128" i="35"/>
  <c r="R25" i="35"/>
  <c r="S20" i="35"/>
  <c r="Q268" i="35"/>
  <c r="R263" i="35"/>
  <c r="Q364" i="35"/>
  <c r="Q363" i="35"/>
  <c r="Q365" i="35"/>
  <c r="Q239" i="35"/>
  <c r="Q237" i="35" s="1"/>
  <c r="Q238" i="35" s="1"/>
  <c r="Q240" i="35" s="1"/>
  <c r="AE233" i="35"/>
  <c r="AE125" i="35"/>
  <c r="AF206" i="35"/>
  <c r="AF260" i="35"/>
  <c r="Q79" i="35"/>
  <c r="R74" i="35"/>
  <c r="AE179" i="35"/>
  <c r="AG17" i="35"/>
  <c r="AE44" i="35"/>
  <c r="AE98" i="35"/>
  <c r="AF152" i="35"/>
  <c r="Q187" i="35"/>
  <c r="R182" i="35"/>
  <c r="P385" i="35"/>
  <c r="P378" i="35"/>
  <c r="AF71" i="35"/>
  <c r="P366" i="35"/>
  <c r="P367" i="35" s="1"/>
  <c r="P242" i="35"/>
  <c r="P370" i="35"/>
  <c r="I241" i="34"/>
  <c r="I5" i="23" s="1"/>
  <c r="J21" i="34"/>
  <c r="J235" i="34"/>
  <c r="AC205" i="34"/>
  <c r="AC203" i="34" s="1"/>
  <c r="AC204" i="34" s="1"/>
  <c r="AC206" i="34" s="1"/>
  <c r="AD202" i="34" s="1"/>
  <c r="AC90" i="34"/>
  <c r="AC88" i="34" s="1"/>
  <c r="AC89" i="34" s="1"/>
  <c r="AC91" i="34" s="1"/>
  <c r="AD87" i="34" s="1"/>
  <c r="AC113" i="34"/>
  <c r="AC111" i="34" s="1"/>
  <c r="AC112" i="34" s="1"/>
  <c r="AC114" i="34" s="1"/>
  <c r="AD110" i="34" s="1"/>
  <c r="AD182" i="34"/>
  <c r="AD180" i="34" s="1"/>
  <c r="AD181" i="34" s="1"/>
  <c r="AD183" i="34" s="1"/>
  <c r="AE179" i="34" s="1"/>
  <c r="AD159" i="34"/>
  <c r="AD157" i="34" s="1"/>
  <c r="AD158" i="34" s="1"/>
  <c r="AD160" i="34" s="1"/>
  <c r="AE156" i="34" s="1"/>
  <c r="AE108" i="34"/>
  <c r="AD228" i="34"/>
  <c r="AD226" i="34" s="1"/>
  <c r="AD227" i="34" s="1"/>
  <c r="AD229" i="34" s="1"/>
  <c r="AE225" i="34" s="1"/>
  <c r="AE85" i="34"/>
  <c r="AE67" i="34"/>
  <c r="AE65" i="34" s="1"/>
  <c r="AE66" i="34" s="1"/>
  <c r="AE68" i="34" s="1"/>
  <c r="AF64" i="34" s="1"/>
  <c r="AE39" i="34"/>
  <c r="AE200" i="34"/>
  <c r="L45" i="34"/>
  <c r="AG131" i="34"/>
  <c r="AE16" i="34"/>
  <c r="AG223" i="34"/>
  <c r="AF177" i="34"/>
  <c r="AH62" i="34"/>
  <c r="AF154" i="34"/>
  <c r="AD136" i="34"/>
  <c r="AD134" i="34" s="1"/>
  <c r="AD135" i="34" s="1"/>
  <c r="AD137" i="34" s="1"/>
  <c r="AE133" i="34" s="1"/>
  <c r="U157" i="29"/>
  <c r="T175" i="29"/>
  <c r="S160" i="29"/>
  <c r="R178" i="29"/>
  <c r="S154" i="29"/>
  <c r="R172" i="29"/>
  <c r="BR22" i="27"/>
  <c r="Z22" i="27" s="1"/>
  <c r="Z46" i="27" s="1"/>
  <c r="BQ12" i="27"/>
  <c r="Y12" i="27" s="1"/>
  <c r="Y36" i="27" s="1"/>
  <c r="BQ7" i="27"/>
  <c r="Y7" i="27" s="1"/>
  <c r="Y31" i="27" s="1"/>
  <c r="BR14" i="27"/>
  <c r="Z14" i="27" s="1"/>
  <c r="Z38" i="27" s="1"/>
  <c r="BQ16" i="27"/>
  <c r="Y16" i="27" s="1"/>
  <c r="Y40" i="27" s="1"/>
  <c r="BQ19" i="27"/>
  <c r="Y19" i="27" s="1"/>
  <c r="Y43" i="27" s="1"/>
  <c r="BQ11" i="27"/>
  <c r="Y11" i="27" s="1"/>
  <c r="Y35" i="27" s="1"/>
  <c r="BR21" i="27"/>
  <c r="Z21" i="27" s="1"/>
  <c r="Z45" i="27" s="1"/>
  <c r="BQ17" i="27"/>
  <c r="Y17" i="27" s="1"/>
  <c r="Y41" i="27" s="1"/>
  <c r="BR13" i="27"/>
  <c r="Z13" i="27" s="1"/>
  <c r="Z37" i="27" s="1"/>
  <c r="BQ15" i="27"/>
  <c r="Y15" i="27" s="1"/>
  <c r="Y39" i="27" s="1"/>
  <c r="BQ8" i="27"/>
  <c r="Y8" i="27" s="1"/>
  <c r="Y32" i="27" s="1"/>
  <c r="BR18" i="27"/>
  <c r="Z18" i="27" s="1"/>
  <c r="Z42" i="27" s="1"/>
  <c r="BQ20" i="27"/>
  <c r="Y20" i="27" s="1"/>
  <c r="Y44" i="27" s="1"/>
  <c r="BR10" i="27"/>
  <c r="Z10" i="27" s="1"/>
  <c r="Z34" i="27" s="1"/>
  <c r="AM228" i="48" l="1"/>
  <c r="AM226" i="48"/>
  <c r="AM227" i="48" s="1"/>
  <c r="AM229" i="48" s="1"/>
  <c r="AN225" i="48" s="1"/>
  <c r="AN159" i="48"/>
  <c r="AN157" i="48" s="1"/>
  <c r="AN158" i="48" s="1"/>
  <c r="AN160" i="48" s="1"/>
  <c r="AO156" i="48" s="1"/>
  <c r="AL90" i="48"/>
  <c r="AL88" i="48"/>
  <c r="AL89" i="48" s="1"/>
  <c r="AL91" i="48" s="1"/>
  <c r="AM87" i="48" s="1"/>
  <c r="AN203" i="48"/>
  <c r="AN204" i="48" s="1"/>
  <c r="AN206" i="48" s="1"/>
  <c r="AO202" i="48" s="1"/>
  <c r="AO205" i="48" s="1"/>
  <c r="AN134" i="48"/>
  <c r="AN135" i="48" s="1"/>
  <c r="AN137" i="48" s="1"/>
  <c r="AO133" i="48" s="1"/>
  <c r="AO136" i="48" s="1"/>
  <c r="AO111" i="48"/>
  <c r="AO112" i="48" s="1"/>
  <c r="AO114" i="48" s="1"/>
  <c r="AP110" i="48" s="1"/>
  <c r="AP113" i="48" s="1"/>
  <c r="AP200" i="48"/>
  <c r="AN65" i="48"/>
  <c r="AN66" i="48" s="1"/>
  <c r="AN68" i="48" s="1"/>
  <c r="AO64" i="48" s="1"/>
  <c r="AO67" i="48" s="1"/>
  <c r="AQ177" i="48"/>
  <c r="AP131" i="48"/>
  <c r="AQ85" i="48"/>
  <c r="AR223" i="48"/>
  <c r="AR154" i="48"/>
  <c r="AQ62" i="48"/>
  <c r="AP39" i="48"/>
  <c r="AO180" i="48"/>
  <c r="AO181" i="48" s="1"/>
  <c r="AO183" i="48" s="1"/>
  <c r="AP179" i="48" s="1"/>
  <c r="AP182" i="48" s="1"/>
  <c r="AQ108" i="48"/>
  <c r="BR9" i="27"/>
  <c r="Z9" i="27" s="1"/>
  <c r="Z33" i="27" s="1"/>
  <c r="BP6" i="27"/>
  <c r="X6" i="27" s="1"/>
  <c r="X30" i="27" s="1"/>
  <c r="S77" i="11"/>
  <c r="T78" i="11"/>
  <c r="Q214" i="35"/>
  <c r="R209" i="35"/>
  <c r="R155" i="35"/>
  <c r="Q160" i="35"/>
  <c r="Q308" i="35"/>
  <c r="Q309" i="35"/>
  <c r="Q310" i="35" s="1"/>
  <c r="Q104" i="35"/>
  <c r="Q102" i="35" s="1"/>
  <c r="Q103" i="35" s="1"/>
  <c r="Q105" i="35" s="1"/>
  <c r="P107" i="35"/>
  <c r="P311" i="35"/>
  <c r="P312" i="35" s="1"/>
  <c r="P315" i="35"/>
  <c r="Q241" i="35"/>
  <c r="R236" i="35"/>
  <c r="Q344" i="35"/>
  <c r="Q345" i="35" s="1"/>
  <c r="Q188" i="35"/>
  <c r="Q348" i="35"/>
  <c r="AF98" i="35"/>
  <c r="AF179" i="35"/>
  <c r="Q300" i="35"/>
  <c r="Q301" i="35" s="1"/>
  <c r="Q304" i="35"/>
  <c r="Q80" i="35"/>
  <c r="AF233" i="35"/>
  <c r="R320" i="35"/>
  <c r="R321" i="35" s="1"/>
  <c r="R319" i="35"/>
  <c r="R131" i="35"/>
  <c r="R129" i="35" s="1"/>
  <c r="R130" i="35" s="1"/>
  <c r="R132" i="35" s="1"/>
  <c r="AG71" i="35"/>
  <c r="AH17" i="35"/>
  <c r="Q322" i="35"/>
  <c r="Q323" i="35" s="1"/>
  <c r="Q326" i="35"/>
  <c r="Q134" i="35"/>
  <c r="AG152" i="35"/>
  <c r="AG260" i="35"/>
  <c r="AF125" i="35"/>
  <c r="R375" i="35"/>
  <c r="R376" i="35" s="1"/>
  <c r="R374" i="35"/>
  <c r="R266" i="35"/>
  <c r="R264" i="35" s="1"/>
  <c r="R265" i="35" s="1"/>
  <c r="R267" i="35" s="1"/>
  <c r="S276" i="35"/>
  <c r="S277" i="35" s="1"/>
  <c r="S23" i="35"/>
  <c r="S21" i="35" s="1"/>
  <c r="S22" i="35" s="1"/>
  <c r="S24" i="35" s="1"/>
  <c r="S275" i="35"/>
  <c r="Q287" i="35"/>
  <c r="Q286" i="35"/>
  <c r="Q385" i="35" s="1"/>
  <c r="Q50" i="35"/>
  <c r="Q48" i="35" s="1"/>
  <c r="Q49" i="35" s="1"/>
  <c r="Q51" i="35" s="1"/>
  <c r="R342" i="35"/>
  <c r="R343" i="35" s="1"/>
  <c r="R341" i="35"/>
  <c r="R185" i="35"/>
  <c r="R183" i="35" s="1"/>
  <c r="R184" i="35" s="1"/>
  <c r="R186" i="35" s="1"/>
  <c r="AF44" i="35"/>
  <c r="R298" i="35"/>
  <c r="R299" i="35"/>
  <c r="R297" i="35"/>
  <c r="R77" i="35"/>
  <c r="R75" i="35" s="1"/>
  <c r="R76" i="35" s="1"/>
  <c r="R78" i="35" s="1"/>
  <c r="AG206" i="35"/>
  <c r="Q377" i="35"/>
  <c r="Q269" i="35"/>
  <c r="Q381" i="35"/>
  <c r="R278" i="35"/>
  <c r="R279" i="35" s="1"/>
  <c r="R282" i="35"/>
  <c r="R26" i="35"/>
  <c r="P289" i="35"/>
  <c r="P290" i="35" s="1"/>
  <c r="P293" i="35"/>
  <c r="P53" i="35"/>
  <c r="J19" i="34"/>
  <c r="J238" i="34"/>
  <c r="AD90" i="34"/>
  <c r="AD88" i="34" s="1"/>
  <c r="AD89" i="34" s="1"/>
  <c r="AD91" i="34" s="1"/>
  <c r="AE87" i="34" s="1"/>
  <c r="AE136" i="34"/>
  <c r="AE134" i="34" s="1"/>
  <c r="AE135" i="34" s="1"/>
  <c r="AE137" i="34" s="1"/>
  <c r="AF133" i="34" s="1"/>
  <c r="AE228" i="34"/>
  <c r="AE226" i="34" s="1"/>
  <c r="AE227" i="34" s="1"/>
  <c r="AE229" i="34" s="1"/>
  <c r="AF225" i="34" s="1"/>
  <c r="AD113" i="34"/>
  <c r="AD111" i="34" s="1"/>
  <c r="AD112" i="34" s="1"/>
  <c r="AD114" i="34" s="1"/>
  <c r="AE110" i="34" s="1"/>
  <c r="AE159" i="34"/>
  <c r="AE157" i="34" s="1"/>
  <c r="AE158" i="34" s="1"/>
  <c r="AE160" i="34" s="1"/>
  <c r="AF156" i="34" s="1"/>
  <c r="AE182" i="34"/>
  <c r="AE180" i="34" s="1"/>
  <c r="AE181" i="34" s="1"/>
  <c r="AE183" i="34" s="1"/>
  <c r="AF179" i="34" s="1"/>
  <c r="AD205" i="34"/>
  <c r="AD203" i="34" s="1"/>
  <c r="AD204" i="34" s="1"/>
  <c r="AD206" i="34" s="1"/>
  <c r="AE202" i="34" s="1"/>
  <c r="M41" i="34"/>
  <c r="AG154" i="34"/>
  <c r="AF16" i="34"/>
  <c r="AF200" i="34"/>
  <c r="AF39" i="34"/>
  <c r="AF108" i="34"/>
  <c r="AI62" i="34"/>
  <c r="AF85" i="34"/>
  <c r="AF67" i="34"/>
  <c r="AF65" i="34" s="1"/>
  <c r="AF66" i="34" s="1"/>
  <c r="AF68" i="34" s="1"/>
  <c r="AG64" i="34" s="1"/>
  <c r="AH223" i="34"/>
  <c r="AH131" i="34"/>
  <c r="AG177" i="34"/>
  <c r="T160" i="29"/>
  <c r="S178" i="29"/>
  <c r="T154" i="29"/>
  <c r="S172" i="29"/>
  <c r="V157" i="29"/>
  <c r="U175" i="29"/>
  <c r="BS22" i="27"/>
  <c r="AA22" i="27" s="1"/>
  <c r="AA46" i="27" s="1"/>
  <c r="BS18" i="27"/>
  <c r="AA18" i="27" s="1"/>
  <c r="AA42" i="27" s="1"/>
  <c r="BR15" i="27"/>
  <c r="Z15" i="27" s="1"/>
  <c r="Z39" i="27" s="1"/>
  <c r="BR17" i="27"/>
  <c r="Z17" i="27" s="1"/>
  <c r="Z41" i="27" s="1"/>
  <c r="BR11" i="27"/>
  <c r="Z11" i="27" s="1"/>
  <c r="Z35" i="27" s="1"/>
  <c r="BS14" i="27"/>
  <c r="AA14" i="27" s="1"/>
  <c r="AA38" i="27" s="1"/>
  <c r="BS10" i="27"/>
  <c r="AA10" i="27" s="1"/>
  <c r="AA34" i="27" s="1"/>
  <c r="BR20" i="27"/>
  <c r="Z20" i="27" s="1"/>
  <c r="Z44" i="27" s="1"/>
  <c r="BR8" i="27"/>
  <c r="Z8" i="27" s="1"/>
  <c r="Z32" i="27" s="1"/>
  <c r="BS13" i="27"/>
  <c r="AA13" i="27" s="1"/>
  <c r="AA37" i="27" s="1"/>
  <c r="BS21" i="27"/>
  <c r="AA21" i="27" s="1"/>
  <c r="AA45" i="27" s="1"/>
  <c r="BR19" i="27"/>
  <c r="Z19" i="27" s="1"/>
  <c r="Z43" i="27" s="1"/>
  <c r="BR16" i="27"/>
  <c r="Z16" i="27" s="1"/>
  <c r="Z40" i="27" s="1"/>
  <c r="BR7" i="27"/>
  <c r="Z7" i="27" s="1"/>
  <c r="Z31" i="27" s="1"/>
  <c r="BR12" i="27"/>
  <c r="Z12" i="27" s="1"/>
  <c r="Z36" i="27" s="1"/>
  <c r="AN228" i="48" l="1"/>
  <c r="AN226" i="48"/>
  <c r="AN227" i="48" s="1"/>
  <c r="AN229" i="48" s="1"/>
  <c r="AO225" i="48" s="1"/>
  <c r="AO159" i="48"/>
  <c r="AO157" i="48" s="1"/>
  <c r="AO158" i="48" s="1"/>
  <c r="AO160" i="48" s="1"/>
  <c r="AP156" i="48" s="1"/>
  <c r="AM90" i="48"/>
  <c r="AM88" i="48" s="1"/>
  <c r="AM89" i="48" s="1"/>
  <c r="AM91" i="48" s="1"/>
  <c r="AN87" i="48" s="1"/>
  <c r="AO203" i="48"/>
  <c r="AO204" i="48" s="1"/>
  <c r="AO206" i="48" s="1"/>
  <c r="AP202" i="48" s="1"/>
  <c r="AP205" i="48" s="1"/>
  <c r="AO134" i="48"/>
  <c r="AO135" i="48" s="1"/>
  <c r="AO137" i="48" s="1"/>
  <c r="AP133" i="48" s="1"/>
  <c r="AP136" i="48" s="1"/>
  <c r="AP180" i="48"/>
  <c r="AP181" i="48" s="1"/>
  <c r="AP183" i="48" s="1"/>
  <c r="AQ179" i="48" s="1"/>
  <c r="AQ182" i="48" s="1"/>
  <c r="AP111" i="48"/>
  <c r="AP112" i="48" s="1"/>
  <c r="AP114" i="48" s="1"/>
  <c r="AQ110" i="48" s="1"/>
  <c r="AQ113" i="48" s="1"/>
  <c r="AR108" i="48"/>
  <c r="AR62" i="48"/>
  <c r="AS154" i="48"/>
  <c r="AQ131" i="48"/>
  <c r="AR177" i="48"/>
  <c r="AQ200" i="48"/>
  <c r="AR85" i="48"/>
  <c r="AO65" i="48"/>
  <c r="AO66" i="48" s="1"/>
  <c r="AO68" i="48" s="1"/>
  <c r="AP64" i="48" s="1"/>
  <c r="AP67" i="48" s="1"/>
  <c r="AQ39" i="48"/>
  <c r="O42" i="48"/>
  <c r="AS223" i="48"/>
  <c r="BS9" i="27"/>
  <c r="AA9" i="27" s="1"/>
  <c r="AA33" i="27" s="1"/>
  <c r="BQ6" i="27"/>
  <c r="Y6" i="27" s="1"/>
  <c r="Y30" i="27" s="1"/>
  <c r="T77" i="11"/>
  <c r="U78" i="11"/>
  <c r="R353" i="35"/>
  <c r="R354" i="35"/>
  <c r="R352" i="35"/>
  <c r="R212" i="35"/>
  <c r="R210" i="35" s="1"/>
  <c r="R211" i="35" s="1"/>
  <c r="R213" i="35" s="1"/>
  <c r="Q359" i="35"/>
  <c r="Q355" i="35"/>
  <c r="Q356" i="35" s="1"/>
  <c r="Q215" i="35"/>
  <c r="Q337" i="35"/>
  <c r="Q333" i="35"/>
  <c r="Q334" i="35" s="1"/>
  <c r="Q161" i="35"/>
  <c r="R331" i="35"/>
  <c r="R332" i="35" s="1"/>
  <c r="R158" i="35"/>
  <c r="R156" i="35" s="1"/>
  <c r="R157" i="35" s="1"/>
  <c r="R159" i="35" s="1"/>
  <c r="R330" i="35"/>
  <c r="Q106" i="35"/>
  <c r="R101" i="35"/>
  <c r="P392" i="35"/>
  <c r="Q386" i="35"/>
  <c r="Q288" i="35"/>
  <c r="Q387" i="35" s="1"/>
  <c r="S25" i="35"/>
  <c r="T20" i="35"/>
  <c r="R133" i="35"/>
  <c r="S128" i="35"/>
  <c r="R268" i="35"/>
  <c r="S263" i="35"/>
  <c r="R79" i="35"/>
  <c r="S74" i="35"/>
  <c r="R187" i="35"/>
  <c r="S182" i="35"/>
  <c r="Q52" i="35"/>
  <c r="R47" i="35"/>
  <c r="AG179" i="35"/>
  <c r="R365" i="35"/>
  <c r="R364" i="35"/>
  <c r="R363" i="35"/>
  <c r="R239" i="35"/>
  <c r="R237" i="35" s="1"/>
  <c r="R238" i="35" s="1"/>
  <c r="R240" i="35" s="1"/>
  <c r="Q378" i="35"/>
  <c r="AG125" i="35"/>
  <c r="AH152" i="35"/>
  <c r="AG233" i="35"/>
  <c r="AG98" i="35"/>
  <c r="P388" i="35"/>
  <c r="P389" i="35" s="1"/>
  <c r="AH206" i="35"/>
  <c r="AH71" i="35"/>
  <c r="AG44" i="35"/>
  <c r="AH260" i="35"/>
  <c r="AI17" i="35"/>
  <c r="Q366" i="35"/>
  <c r="Q367" i="35" s="1"/>
  <c r="Q370" i="35"/>
  <c r="Q242" i="35"/>
  <c r="J20" i="34"/>
  <c r="J236" i="34"/>
  <c r="AF228" i="34"/>
  <c r="AF226" i="34" s="1"/>
  <c r="AF227" i="34" s="1"/>
  <c r="AF229" i="34" s="1"/>
  <c r="AG225" i="34" s="1"/>
  <c r="AE90" i="34"/>
  <c r="AE88" i="34" s="1"/>
  <c r="AE89" i="34" s="1"/>
  <c r="AE91" i="34" s="1"/>
  <c r="AF87" i="34" s="1"/>
  <c r="AG67" i="34"/>
  <c r="AG65" i="34" s="1"/>
  <c r="AG66" i="34" s="1"/>
  <c r="AG68" i="34" s="1"/>
  <c r="AH64" i="34" s="1"/>
  <c r="AF159" i="34"/>
  <c r="AF157" i="34" s="1"/>
  <c r="AF158" i="34" s="1"/>
  <c r="AF160" i="34" s="1"/>
  <c r="AG156" i="34" s="1"/>
  <c r="AE205" i="34"/>
  <c r="AE203" i="34" s="1"/>
  <c r="AE204" i="34" s="1"/>
  <c r="AE206" i="34" s="1"/>
  <c r="AF202" i="34" s="1"/>
  <c r="AF136" i="34"/>
  <c r="AF134" i="34" s="1"/>
  <c r="AF135" i="34" s="1"/>
  <c r="AF137" i="34" s="1"/>
  <c r="AG133" i="34" s="1"/>
  <c r="AE113" i="34"/>
  <c r="AE111" i="34" s="1"/>
  <c r="AE112" i="34" s="1"/>
  <c r="AE114" i="34" s="1"/>
  <c r="AF110" i="34" s="1"/>
  <c r="AH177" i="34"/>
  <c r="AG108" i="34"/>
  <c r="AG39" i="34"/>
  <c r="AI223" i="34"/>
  <c r="AG16" i="34"/>
  <c r="M44" i="34"/>
  <c r="AI131" i="34"/>
  <c r="AG85" i="34"/>
  <c r="AJ62" i="34"/>
  <c r="AF182" i="34"/>
  <c r="AF180" i="34" s="1"/>
  <c r="AF181" i="34" s="1"/>
  <c r="AF183" i="34" s="1"/>
  <c r="AG179" i="34" s="1"/>
  <c r="AG200" i="34"/>
  <c r="AH154" i="34"/>
  <c r="U154" i="29"/>
  <c r="T172" i="29"/>
  <c r="W157" i="29"/>
  <c r="V175" i="29"/>
  <c r="U160" i="29"/>
  <c r="T178" i="29"/>
  <c r="BT22" i="27"/>
  <c r="AB22" i="27" s="1"/>
  <c r="AB46" i="27" s="1"/>
  <c r="BS7" i="27"/>
  <c r="AA7" i="27" s="1"/>
  <c r="AA31" i="27" s="1"/>
  <c r="BT13" i="27"/>
  <c r="AB13" i="27" s="1"/>
  <c r="AB37" i="27" s="1"/>
  <c r="BS15" i="27"/>
  <c r="AA15" i="27" s="1"/>
  <c r="AA39" i="27" s="1"/>
  <c r="BS19" i="27"/>
  <c r="AA19" i="27" s="1"/>
  <c r="AA43" i="27" s="1"/>
  <c r="BS20" i="27"/>
  <c r="AA20" i="27" s="1"/>
  <c r="AA44" i="27" s="1"/>
  <c r="BT14" i="27"/>
  <c r="AB14" i="27" s="1"/>
  <c r="AB38" i="27" s="1"/>
  <c r="BS11" i="27"/>
  <c r="AA11" i="27" s="1"/>
  <c r="AA35" i="27" s="1"/>
  <c r="BS12" i="27"/>
  <c r="AA12" i="27" s="1"/>
  <c r="AA36" i="27" s="1"/>
  <c r="BS16" i="27"/>
  <c r="AA16" i="27" s="1"/>
  <c r="AA40" i="27" s="1"/>
  <c r="BT21" i="27"/>
  <c r="AB21" i="27" s="1"/>
  <c r="AB45" i="27" s="1"/>
  <c r="BS8" i="27"/>
  <c r="AA8" i="27" s="1"/>
  <c r="AA32" i="27" s="1"/>
  <c r="BT10" i="27"/>
  <c r="AB10" i="27" s="1"/>
  <c r="AB34" i="27" s="1"/>
  <c r="BS17" i="27"/>
  <c r="AA17" i="27" s="1"/>
  <c r="AA41" i="27" s="1"/>
  <c r="BT18" i="27"/>
  <c r="AB18" i="27" s="1"/>
  <c r="AB42" i="27" s="1"/>
  <c r="AO228" i="48" l="1"/>
  <c r="AO226" i="48"/>
  <c r="AO227" i="48" s="1"/>
  <c r="AO229" i="48" s="1"/>
  <c r="AP225" i="48" s="1"/>
  <c r="AP159" i="48"/>
  <c r="AP157" i="48" s="1"/>
  <c r="AP158" i="48" s="1"/>
  <c r="AP160" i="48" s="1"/>
  <c r="AQ156" i="48" s="1"/>
  <c r="AN90" i="48"/>
  <c r="AN88" i="48"/>
  <c r="AN89" i="48" s="1"/>
  <c r="AN91" i="48" s="1"/>
  <c r="AO87" i="48" s="1"/>
  <c r="AQ180" i="48"/>
  <c r="AQ181" i="48" s="1"/>
  <c r="AQ183" i="48" s="1"/>
  <c r="AR179" i="48" s="1"/>
  <c r="AR182" i="48" s="1"/>
  <c r="AP203" i="48"/>
  <c r="AP204" i="48" s="1"/>
  <c r="AP206" i="48" s="1"/>
  <c r="AQ202" i="48" s="1"/>
  <c r="AQ205" i="48" s="1"/>
  <c r="AQ111" i="48"/>
  <c r="AQ112" i="48" s="1"/>
  <c r="AQ114" i="48" s="1"/>
  <c r="AR110" i="48" s="1"/>
  <c r="AR113" i="48" s="1"/>
  <c r="AP134" i="48"/>
  <c r="AP135" i="48" s="1"/>
  <c r="AP137" i="48" s="1"/>
  <c r="AQ133" i="48" s="1"/>
  <c r="AQ136" i="48" s="1"/>
  <c r="AS62" i="48"/>
  <c r="AT223" i="48"/>
  <c r="AS85" i="48"/>
  <c r="AS108" i="48"/>
  <c r="AP65" i="48"/>
  <c r="AP66" i="48" s="1"/>
  <c r="AP68" i="48" s="1"/>
  <c r="AQ64" i="48" s="1"/>
  <c r="AQ67" i="48" s="1"/>
  <c r="AR200" i="48"/>
  <c r="AS177" i="48"/>
  <c r="AT154" i="48"/>
  <c r="AR39" i="48"/>
  <c r="O43" i="48"/>
  <c r="AR131" i="48"/>
  <c r="BT9" i="27"/>
  <c r="AB9" i="27" s="1"/>
  <c r="AB33" i="27" s="1"/>
  <c r="BR6" i="27"/>
  <c r="Z6" i="27" s="1"/>
  <c r="Z30" i="27" s="1"/>
  <c r="V78" i="11"/>
  <c r="U77" i="11"/>
  <c r="R214" i="35"/>
  <c r="S209" i="35"/>
  <c r="R160" i="35"/>
  <c r="S155" i="35"/>
  <c r="R309" i="35"/>
  <c r="R310" i="35" s="1"/>
  <c r="R308" i="35"/>
  <c r="R104" i="35"/>
  <c r="R102" i="35" s="1"/>
  <c r="R103" i="35" s="1"/>
  <c r="R105" i="35" s="1"/>
  <c r="Q315" i="35"/>
  <c r="Q311" i="35"/>
  <c r="Q312" i="35" s="1"/>
  <c r="Q107" i="35"/>
  <c r="R241" i="35"/>
  <c r="S236" i="35"/>
  <c r="AJ17" i="35"/>
  <c r="AI260" i="35"/>
  <c r="AH44" i="35"/>
  <c r="AH125" i="35"/>
  <c r="R300" i="35"/>
  <c r="R301" i="35" s="1"/>
  <c r="R304" i="35"/>
  <c r="R80" i="35"/>
  <c r="R322" i="35"/>
  <c r="R323" i="35" s="1"/>
  <c r="R326" i="35"/>
  <c r="R134" i="35"/>
  <c r="AH98" i="35"/>
  <c r="AI152" i="35"/>
  <c r="S343" i="35"/>
  <c r="S342" i="35"/>
  <c r="S341" i="35"/>
  <c r="S185" i="35"/>
  <c r="S183" i="35" s="1"/>
  <c r="S184" i="35" s="1"/>
  <c r="S186" i="35" s="1"/>
  <c r="S376" i="35"/>
  <c r="S375" i="35"/>
  <c r="S374" i="35"/>
  <c r="S264" i="35"/>
  <c r="S265" i="35" s="1"/>
  <c r="S267" i="35" s="1"/>
  <c r="S266" i="35"/>
  <c r="T276" i="35"/>
  <c r="T277" i="35" s="1"/>
  <c r="T275" i="35"/>
  <c r="T23" i="35"/>
  <c r="T21" i="35" s="1"/>
  <c r="T22" i="35" s="1"/>
  <c r="T24" i="35" s="1"/>
  <c r="AI206" i="35"/>
  <c r="R287" i="35"/>
  <c r="R386" i="35" s="1"/>
  <c r="R286" i="35"/>
  <c r="R50" i="35"/>
  <c r="R48" i="35" s="1"/>
  <c r="R49" i="35" s="1"/>
  <c r="R51" i="35" s="1"/>
  <c r="R344" i="35"/>
  <c r="R345" i="35" s="1"/>
  <c r="R348" i="35"/>
  <c r="R188" i="35"/>
  <c r="R377" i="35"/>
  <c r="R269" i="35"/>
  <c r="R381" i="35"/>
  <c r="S278" i="35"/>
  <c r="S279" i="35" s="1"/>
  <c r="S26" i="35"/>
  <c r="S282" i="35"/>
  <c r="AI71" i="35"/>
  <c r="AH233" i="35"/>
  <c r="AH179" i="35"/>
  <c r="Q289" i="35"/>
  <c r="Q290" i="35" s="1"/>
  <c r="Q293" i="35"/>
  <c r="Q392" i="35" s="1"/>
  <c r="Q53" i="35"/>
  <c r="S298" i="35"/>
  <c r="S299" i="35" s="1"/>
  <c r="S297" i="35"/>
  <c r="S77" i="35"/>
  <c r="S75" i="35" s="1"/>
  <c r="S76" i="35" s="1"/>
  <c r="S78" i="35" s="1"/>
  <c r="S321" i="35"/>
  <c r="S320" i="35"/>
  <c r="S319" i="35"/>
  <c r="S131" i="35"/>
  <c r="S129" i="35" s="1"/>
  <c r="S130" i="35" s="1"/>
  <c r="S132" i="35" s="1"/>
  <c r="J22" i="34"/>
  <c r="J237" i="34"/>
  <c r="AH67" i="34"/>
  <c r="AH65" i="34" s="1"/>
  <c r="AH66" i="34" s="1"/>
  <c r="AH68" i="34" s="1"/>
  <c r="AI64" i="34" s="1"/>
  <c r="AG182" i="34"/>
  <c r="AG180" i="34" s="1"/>
  <c r="AG181" i="34" s="1"/>
  <c r="AG183" i="34" s="1"/>
  <c r="AH179" i="34" s="1"/>
  <c r="AF90" i="34"/>
  <c r="AF88" i="34" s="1"/>
  <c r="AF89" i="34" s="1"/>
  <c r="AF91" i="34" s="1"/>
  <c r="AG87" i="34" s="1"/>
  <c r="AF113" i="34"/>
  <c r="AF111" i="34" s="1"/>
  <c r="AF112" i="34" s="1"/>
  <c r="AF114" i="34" s="1"/>
  <c r="AG110" i="34" s="1"/>
  <c r="AF205" i="34"/>
  <c r="AF203" i="34" s="1"/>
  <c r="AF204" i="34" s="1"/>
  <c r="AF206" i="34" s="1"/>
  <c r="AG202" i="34" s="1"/>
  <c r="AG159" i="34"/>
  <c r="AG157" i="34"/>
  <c r="AG158" i="34" s="1"/>
  <c r="AG160" i="34" s="1"/>
  <c r="AH156" i="34" s="1"/>
  <c r="AH16" i="34"/>
  <c r="AG228" i="34"/>
  <c r="AG226" i="34" s="1"/>
  <c r="AG227" i="34" s="1"/>
  <c r="AG229" i="34" s="1"/>
  <c r="AH225" i="34" s="1"/>
  <c r="AH108" i="34"/>
  <c r="AJ131" i="34"/>
  <c r="M42" i="34"/>
  <c r="AJ223" i="34"/>
  <c r="AH39" i="34"/>
  <c r="AH200" i="34"/>
  <c r="AH85" i="34"/>
  <c r="AI177" i="34"/>
  <c r="AI154" i="34"/>
  <c r="AK62" i="34"/>
  <c r="AG136" i="34"/>
  <c r="AG134" i="34" s="1"/>
  <c r="AG135" i="34" s="1"/>
  <c r="AG137" i="34" s="1"/>
  <c r="AH133" i="34" s="1"/>
  <c r="X157" i="29"/>
  <c r="W175" i="29"/>
  <c r="V160" i="29"/>
  <c r="U178" i="29"/>
  <c r="V154" i="29"/>
  <c r="U172" i="29"/>
  <c r="BU22" i="27"/>
  <c r="AC22" i="27" s="1"/>
  <c r="AC46" i="27" s="1"/>
  <c r="BT16" i="27"/>
  <c r="AB16" i="27" s="1"/>
  <c r="AB40" i="27" s="1"/>
  <c r="BT19" i="27"/>
  <c r="AB19" i="27" s="1"/>
  <c r="AB43" i="27" s="1"/>
  <c r="BT8" i="27"/>
  <c r="AB8" i="27" s="1"/>
  <c r="AB32" i="27" s="1"/>
  <c r="BU14" i="27"/>
  <c r="AC14" i="27" s="1"/>
  <c r="AC38" i="27" s="1"/>
  <c r="BU13" i="27"/>
  <c r="AC13" i="27" s="1"/>
  <c r="AC37" i="27" s="1"/>
  <c r="BU18" i="27"/>
  <c r="AC18" i="27" s="1"/>
  <c r="AC42" i="27" s="1"/>
  <c r="BT17" i="27"/>
  <c r="AB17" i="27" s="1"/>
  <c r="AB41" i="27" s="1"/>
  <c r="BU10" i="27"/>
  <c r="AC10" i="27" s="1"/>
  <c r="AC34" i="27" s="1"/>
  <c r="BU21" i="27"/>
  <c r="AC21" i="27" s="1"/>
  <c r="AC45" i="27" s="1"/>
  <c r="BT12" i="27"/>
  <c r="AB12" i="27" s="1"/>
  <c r="AB36" i="27" s="1"/>
  <c r="BT11" i="27"/>
  <c r="AB11" i="27" s="1"/>
  <c r="AB35" i="27" s="1"/>
  <c r="BT20" i="27"/>
  <c r="AB20" i="27" s="1"/>
  <c r="AB44" i="27" s="1"/>
  <c r="BT15" i="27"/>
  <c r="AB15" i="27" s="1"/>
  <c r="AB39" i="27" s="1"/>
  <c r="BT7" i="27"/>
  <c r="AB7" i="27" s="1"/>
  <c r="AB31" i="27" s="1"/>
  <c r="AP228" i="48" l="1"/>
  <c r="AP226" i="48" s="1"/>
  <c r="AP227" i="48" s="1"/>
  <c r="AP229" i="48" s="1"/>
  <c r="AQ225" i="48" s="1"/>
  <c r="AQ159" i="48"/>
  <c r="AQ157" i="48"/>
  <c r="AQ158" i="48" s="1"/>
  <c r="AQ160" i="48" s="1"/>
  <c r="AR156" i="48" s="1"/>
  <c r="AO90" i="48"/>
  <c r="AO88" i="48"/>
  <c r="AO89" i="48" s="1"/>
  <c r="AO91" i="48" s="1"/>
  <c r="AP87" i="48" s="1"/>
  <c r="AQ203" i="48"/>
  <c r="AQ204" i="48" s="1"/>
  <c r="AQ206" i="48" s="1"/>
  <c r="AR202" i="48" s="1"/>
  <c r="AR205" i="48" s="1"/>
  <c r="AR180" i="48"/>
  <c r="AR181" i="48" s="1"/>
  <c r="AR183" i="48" s="1"/>
  <c r="AS179" i="48" s="1"/>
  <c r="AS182" i="48" s="1"/>
  <c r="AR111" i="48"/>
  <c r="AR112" i="48" s="1"/>
  <c r="AR114" i="48" s="1"/>
  <c r="AS110" i="48" s="1"/>
  <c r="AS113" i="48" s="1"/>
  <c r="AQ134" i="48"/>
  <c r="AQ135" i="48" s="1"/>
  <c r="AQ137" i="48" s="1"/>
  <c r="AR133" i="48" s="1"/>
  <c r="AR136" i="48" s="1"/>
  <c r="AU223" i="48"/>
  <c r="AQ65" i="48"/>
  <c r="AQ66" i="48" s="1"/>
  <c r="AQ68" i="48" s="1"/>
  <c r="AR64" i="48" s="1"/>
  <c r="AR67" i="48" s="1"/>
  <c r="AS39" i="48"/>
  <c r="AU154" i="48"/>
  <c r="AT62" i="48"/>
  <c r="AT108" i="48"/>
  <c r="AS131" i="48"/>
  <c r="O45" i="48"/>
  <c r="AT177" i="48"/>
  <c r="AS200" i="48"/>
  <c r="AT85" i="48"/>
  <c r="C46" i="40"/>
  <c r="BU9" i="27"/>
  <c r="AC9" i="27" s="1"/>
  <c r="AC33" i="27" s="1"/>
  <c r="BS6" i="27"/>
  <c r="AA6" i="27" s="1"/>
  <c r="AA30" i="27" s="1"/>
  <c r="V77" i="11"/>
  <c r="W78" i="11"/>
  <c r="S352" i="35"/>
  <c r="S212" i="35"/>
  <c r="S210" i="35" s="1"/>
  <c r="S211" i="35" s="1"/>
  <c r="S213" i="35" s="1"/>
  <c r="S354" i="35"/>
  <c r="S353" i="35"/>
  <c r="R355" i="35"/>
  <c r="R356" i="35" s="1"/>
  <c r="R215" i="35"/>
  <c r="R359" i="35"/>
  <c r="S330" i="35"/>
  <c r="S331" i="35"/>
  <c r="S332" i="35" s="1"/>
  <c r="S158" i="35"/>
  <c r="S156" i="35" s="1"/>
  <c r="S157" i="35" s="1"/>
  <c r="S159" i="35" s="1"/>
  <c r="R333" i="35"/>
  <c r="R334" i="35" s="1"/>
  <c r="R161" i="35"/>
  <c r="R337" i="35"/>
  <c r="R385" i="35"/>
  <c r="R106" i="35"/>
  <c r="S101" i="35"/>
  <c r="R288" i="35"/>
  <c r="R387" i="35" s="1"/>
  <c r="S133" i="35"/>
  <c r="T128" i="35"/>
  <c r="S79" i="35"/>
  <c r="T74" i="35"/>
  <c r="R52" i="35"/>
  <c r="S47" i="35"/>
  <c r="T25" i="35"/>
  <c r="U20" i="35"/>
  <c r="Q388" i="35"/>
  <c r="Q389" i="35" s="1"/>
  <c r="AI179" i="35"/>
  <c r="AI233" i="35"/>
  <c r="S268" i="35"/>
  <c r="T263" i="35"/>
  <c r="AI98" i="35"/>
  <c r="AJ206" i="35"/>
  <c r="AI125" i="35"/>
  <c r="AJ260" i="35"/>
  <c r="S365" i="35"/>
  <c r="S364" i="35"/>
  <c r="S363" i="35"/>
  <c r="S239" i="35"/>
  <c r="S237" i="35" s="1"/>
  <c r="S238" i="35" s="1"/>
  <c r="S240" i="35" s="1"/>
  <c r="R378" i="35"/>
  <c r="S187" i="35"/>
  <c r="T182" i="35"/>
  <c r="R366" i="35"/>
  <c r="R367" i="35" s="1"/>
  <c r="R242" i="35"/>
  <c r="R370" i="35"/>
  <c r="AJ71" i="35"/>
  <c r="AJ152" i="35"/>
  <c r="AI44" i="35"/>
  <c r="AK17" i="35"/>
  <c r="K18" i="34"/>
  <c r="J239" i="34"/>
  <c r="AH182" i="34"/>
  <c r="AH180" i="34" s="1"/>
  <c r="AH181" i="34" s="1"/>
  <c r="AH183" i="34" s="1"/>
  <c r="AI179" i="34" s="1"/>
  <c r="AH159" i="34"/>
  <c r="AH157" i="34" s="1"/>
  <c r="AH158" i="34" s="1"/>
  <c r="AH160" i="34" s="1"/>
  <c r="AI156" i="34" s="1"/>
  <c r="AH228" i="34"/>
  <c r="AH226" i="34" s="1"/>
  <c r="AH227" i="34" s="1"/>
  <c r="AH229" i="34" s="1"/>
  <c r="AI225" i="34" s="1"/>
  <c r="AG90" i="34"/>
  <c r="AG88" i="34" s="1"/>
  <c r="AG89" i="34" s="1"/>
  <c r="AG91" i="34" s="1"/>
  <c r="AH87" i="34" s="1"/>
  <c r="AG205" i="34"/>
  <c r="AG203" i="34"/>
  <c r="AG204" i="34" s="1"/>
  <c r="AG206" i="34" s="1"/>
  <c r="AH202" i="34" s="1"/>
  <c r="AG113" i="34"/>
  <c r="AG111" i="34" s="1"/>
  <c r="AG112" i="34" s="1"/>
  <c r="AG114" i="34" s="1"/>
  <c r="AH110" i="34" s="1"/>
  <c r="AI67" i="34"/>
  <c r="AI65" i="34" s="1"/>
  <c r="AI66" i="34" s="1"/>
  <c r="AI68" i="34" s="1"/>
  <c r="AJ64" i="34" s="1"/>
  <c r="AH136" i="34"/>
  <c r="AH134" i="34" s="1"/>
  <c r="AH135" i="34" s="1"/>
  <c r="AH137" i="34" s="1"/>
  <c r="AI133" i="34" s="1"/>
  <c r="AJ177" i="34"/>
  <c r="AI85" i="34"/>
  <c r="AI39" i="34"/>
  <c r="AK223" i="34"/>
  <c r="AI16" i="34"/>
  <c r="AJ154" i="34"/>
  <c r="M43" i="34"/>
  <c r="AI200" i="34"/>
  <c r="AL62" i="34"/>
  <c r="AK131" i="34"/>
  <c r="AI108" i="34"/>
  <c r="W160" i="29"/>
  <c r="V178" i="29"/>
  <c r="W154" i="29"/>
  <c r="V172" i="29"/>
  <c r="Y157" i="29"/>
  <c r="X175" i="29"/>
  <c r="BV22" i="27"/>
  <c r="AD22" i="27" s="1"/>
  <c r="AD46" i="27" s="1"/>
  <c r="BV21" i="27"/>
  <c r="AD21" i="27" s="1"/>
  <c r="AD45" i="27" s="1"/>
  <c r="BU16" i="27"/>
  <c r="AC16" i="27" s="1"/>
  <c r="AC40" i="27" s="1"/>
  <c r="BU15" i="27"/>
  <c r="AC15" i="27" s="1"/>
  <c r="AC39" i="27" s="1"/>
  <c r="BU11" i="27"/>
  <c r="AC11" i="27" s="1"/>
  <c r="AC35" i="27" s="1"/>
  <c r="BU17" i="27"/>
  <c r="AC17" i="27" s="1"/>
  <c r="AC41" i="27" s="1"/>
  <c r="BV13" i="27"/>
  <c r="AD13" i="27" s="1"/>
  <c r="AD37" i="27" s="1"/>
  <c r="BU7" i="27"/>
  <c r="AC7" i="27" s="1"/>
  <c r="AC31" i="27" s="1"/>
  <c r="C45" i="40" s="1"/>
  <c r="BU20" i="27"/>
  <c r="AC20" i="27" s="1"/>
  <c r="AC44" i="27" s="1"/>
  <c r="BU12" i="27"/>
  <c r="AC12" i="27" s="1"/>
  <c r="AC36" i="27" s="1"/>
  <c r="BV10" i="27"/>
  <c r="AD10" i="27" s="1"/>
  <c r="AD34" i="27" s="1"/>
  <c r="BV18" i="27"/>
  <c r="AD18" i="27" s="1"/>
  <c r="AD42" i="27" s="1"/>
  <c r="BV14" i="27"/>
  <c r="AD14" i="27" s="1"/>
  <c r="AD38" i="27" s="1"/>
  <c r="BU8" i="27"/>
  <c r="AC8" i="27" s="1"/>
  <c r="AC32" i="27" s="1"/>
  <c r="C47" i="40" s="1"/>
  <c r="BU19" i="27"/>
  <c r="AC19" i="27" s="1"/>
  <c r="AC43" i="27" s="1"/>
  <c r="AQ228" i="48" l="1"/>
  <c r="AQ226" i="48" s="1"/>
  <c r="AQ227" i="48" s="1"/>
  <c r="AQ229" i="48" s="1"/>
  <c r="AR225" i="48" s="1"/>
  <c r="AR159" i="48"/>
  <c r="AR157" i="48"/>
  <c r="AR158" i="48" s="1"/>
  <c r="AR160" i="48" s="1"/>
  <c r="AS156" i="48" s="1"/>
  <c r="AP90" i="48"/>
  <c r="AP88" i="48"/>
  <c r="AP89" i="48" s="1"/>
  <c r="AP91" i="48" s="1"/>
  <c r="AQ87" i="48" s="1"/>
  <c r="AR134" i="48"/>
  <c r="AR135" i="48" s="1"/>
  <c r="AR137" i="48" s="1"/>
  <c r="AS133" i="48" s="1"/>
  <c r="AS136" i="48" s="1"/>
  <c r="AR203" i="48"/>
  <c r="AR204" i="48" s="1"/>
  <c r="AR206" i="48" s="1"/>
  <c r="AS202" i="48" s="1"/>
  <c r="AS205" i="48" s="1"/>
  <c r="AS180" i="48"/>
  <c r="AS181" i="48" s="1"/>
  <c r="AS183" i="48" s="1"/>
  <c r="AT179" i="48" s="1"/>
  <c r="AT182" i="48" s="1"/>
  <c r="AS111" i="48"/>
  <c r="AS112" i="48" s="1"/>
  <c r="AS114" i="48" s="1"/>
  <c r="AT110" i="48" s="1"/>
  <c r="AT113" i="48" s="1"/>
  <c r="AT200" i="48"/>
  <c r="AT131" i="48"/>
  <c r="AU85" i="48"/>
  <c r="P41" i="48"/>
  <c r="P44" i="48" s="1"/>
  <c r="AU62" i="48"/>
  <c r="AR65" i="48"/>
  <c r="AR66" i="48" s="1"/>
  <c r="AR68" i="48" s="1"/>
  <c r="AS64" i="48" s="1"/>
  <c r="AS67" i="48" s="1"/>
  <c r="AU177" i="48"/>
  <c r="AU108" i="48"/>
  <c r="AV154" i="48"/>
  <c r="AT39" i="48"/>
  <c r="AV223" i="48"/>
  <c r="C37" i="40"/>
  <c r="BV9" i="27"/>
  <c r="AD9" i="27" s="1"/>
  <c r="AD33" i="27" s="1"/>
  <c r="C44" i="40"/>
  <c r="C39" i="40" s="1"/>
  <c r="BT6" i="27"/>
  <c r="AB6" i="27" s="1"/>
  <c r="AB30" i="27" s="1"/>
  <c r="X78" i="11"/>
  <c r="W77" i="11"/>
  <c r="S214" i="35"/>
  <c r="T209" i="35"/>
  <c r="S160" i="35"/>
  <c r="T155" i="35"/>
  <c r="S104" i="35"/>
  <c r="S102" i="35" s="1"/>
  <c r="S103" i="35" s="1"/>
  <c r="S105" i="35" s="1"/>
  <c r="S308" i="35"/>
  <c r="S309" i="35"/>
  <c r="S386" i="35" s="1"/>
  <c r="R107" i="35"/>
  <c r="R311" i="35"/>
  <c r="R312" i="35" s="1"/>
  <c r="R315" i="35"/>
  <c r="S344" i="35"/>
  <c r="S345" i="35" s="1"/>
  <c r="S188" i="35"/>
  <c r="S348" i="35"/>
  <c r="S287" i="35"/>
  <c r="S288" i="35" s="1"/>
  <c r="S286" i="35"/>
  <c r="S50" i="35"/>
  <c r="S48" i="35" s="1"/>
  <c r="S49" i="35" s="1"/>
  <c r="AJ44" i="35"/>
  <c r="AJ179" i="35"/>
  <c r="AL17" i="35"/>
  <c r="AK71" i="35"/>
  <c r="AJ125" i="35"/>
  <c r="AK206" i="35"/>
  <c r="U277" i="35"/>
  <c r="U276" i="35"/>
  <c r="U275" i="35"/>
  <c r="U23" i="35"/>
  <c r="U21" i="35" s="1"/>
  <c r="U22" i="35" s="1"/>
  <c r="U24" i="35" s="1"/>
  <c r="R289" i="35"/>
  <c r="R53" i="35"/>
  <c r="R293" i="35"/>
  <c r="T320" i="35"/>
  <c r="T321" i="35" s="1"/>
  <c r="T319" i="35"/>
  <c r="T131" i="35"/>
  <c r="T129" i="35" s="1"/>
  <c r="T130" i="35" s="1"/>
  <c r="T132" i="35" s="1"/>
  <c r="S241" i="35"/>
  <c r="T236" i="35"/>
  <c r="AJ98" i="35"/>
  <c r="S377" i="35"/>
  <c r="S381" i="35"/>
  <c r="S269" i="35"/>
  <c r="T298" i="35"/>
  <c r="T299" i="35" s="1"/>
  <c r="T297" i="35"/>
  <c r="T77" i="35"/>
  <c r="T75" i="35" s="1"/>
  <c r="T76" i="35" s="1"/>
  <c r="T78" i="35" s="1"/>
  <c r="AK260" i="35"/>
  <c r="S300" i="35"/>
  <c r="S301" i="35" s="1"/>
  <c r="S304" i="35"/>
  <c r="S80" i="35"/>
  <c r="AK152" i="35"/>
  <c r="T342" i="35"/>
  <c r="T343" i="35" s="1"/>
  <c r="T341" i="35"/>
  <c r="T185" i="35"/>
  <c r="T183" i="35" s="1"/>
  <c r="T184" i="35" s="1"/>
  <c r="T186" i="35" s="1"/>
  <c r="T375" i="35"/>
  <c r="T376" i="35" s="1"/>
  <c r="T374" i="35"/>
  <c r="T266" i="35"/>
  <c r="T264" i="35" s="1"/>
  <c r="T265" i="35" s="1"/>
  <c r="T267" i="35" s="1"/>
  <c r="AJ233" i="35"/>
  <c r="T278" i="35"/>
  <c r="T279" i="35" s="1"/>
  <c r="T282" i="35"/>
  <c r="T26" i="35"/>
  <c r="S322" i="35"/>
  <c r="S323" i="35" s="1"/>
  <c r="S326" i="35"/>
  <c r="S134" i="35"/>
  <c r="J241" i="34"/>
  <c r="J5" i="23" s="1"/>
  <c r="K21" i="34"/>
  <c r="K238" i="34" s="1"/>
  <c r="K235" i="34"/>
  <c r="AH205" i="34"/>
  <c r="AH203" i="34" s="1"/>
  <c r="AH204" i="34" s="1"/>
  <c r="AH206" i="34" s="1"/>
  <c r="AI202" i="34" s="1"/>
  <c r="AI159" i="34"/>
  <c r="AI157" i="34" s="1"/>
  <c r="AI158" i="34" s="1"/>
  <c r="AI160" i="34" s="1"/>
  <c r="AJ156" i="34" s="1"/>
  <c r="AH113" i="34"/>
  <c r="AH111" i="34" s="1"/>
  <c r="AH112" i="34" s="1"/>
  <c r="AH114" i="34" s="1"/>
  <c r="AI110" i="34" s="1"/>
  <c r="AI136" i="34"/>
  <c r="AI134" i="34" s="1"/>
  <c r="AI135" i="34" s="1"/>
  <c r="AI137" i="34" s="1"/>
  <c r="AJ133" i="34" s="1"/>
  <c r="AI228" i="34"/>
  <c r="AI226" i="34" s="1"/>
  <c r="AI227" i="34" s="1"/>
  <c r="AI229" i="34" s="1"/>
  <c r="AJ225" i="34" s="1"/>
  <c r="AH90" i="34"/>
  <c r="AH88" i="34" s="1"/>
  <c r="AH89" i="34" s="1"/>
  <c r="AH91" i="34" s="1"/>
  <c r="AI87" i="34" s="1"/>
  <c r="AI182" i="34"/>
  <c r="AI180" i="34" s="1"/>
  <c r="AI181" i="34" s="1"/>
  <c r="AI183" i="34" s="1"/>
  <c r="AJ179" i="34" s="1"/>
  <c r="AJ16" i="34"/>
  <c r="AJ85" i="34"/>
  <c r="AK177" i="34"/>
  <c r="M45" i="34"/>
  <c r="AJ108" i="34"/>
  <c r="AL131" i="34"/>
  <c r="AJ67" i="34"/>
  <c r="AJ65" i="34" s="1"/>
  <c r="AJ66" i="34" s="1"/>
  <c r="AJ68" i="34" s="1"/>
  <c r="AK64" i="34" s="1"/>
  <c r="AJ200" i="34"/>
  <c r="AM62" i="34"/>
  <c r="AK154" i="34"/>
  <c r="AL223" i="34"/>
  <c r="AJ39" i="34"/>
  <c r="X154" i="29"/>
  <c r="W172" i="29"/>
  <c r="Z157" i="29"/>
  <c r="Y175" i="29"/>
  <c r="X160" i="29"/>
  <c r="W178" i="29"/>
  <c r="BW22" i="27"/>
  <c r="AE22" i="27" s="1"/>
  <c r="AE46" i="27" s="1"/>
  <c r="BW14" i="27"/>
  <c r="AE14" i="27" s="1"/>
  <c r="AE38" i="27" s="1"/>
  <c r="BV11" i="27"/>
  <c r="AD11" i="27" s="1"/>
  <c r="AD35" i="27" s="1"/>
  <c r="BV19" i="27"/>
  <c r="AD19" i="27" s="1"/>
  <c r="AD43" i="27" s="1"/>
  <c r="BW10" i="27"/>
  <c r="AE10" i="27" s="1"/>
  <c r="AE34" i="27" s="1"/>
  <c r="BV20" i="27"/>
  <c r="AD20" i="27" s="1"/>
  <c r="AD44" i="27" s="1"/>
  <c r="BW13" i="27"/>
  <c r="AE13" i="27" s="1"/>
  <c r="AE37" i="27" s="1"/>
  <c r="BV16" i="27"/>
  <c r="AD16" i="27" s="1"/>
  <c r="AD40" i="27" s="1"/>
  <c r="BV8" i="27"/>
  <c r="AD8" i="27" s="1"/>
  <c r="AD32" i="27" s="1"/>
  <c r="BW18" i="27"/>
  <c r="AE18" i="27" s="1"/>
  <c r="AE42" i="27" s="1"/>
  <c r="BV12" i="27"/>
  <c r="AD12" i="27" s="1"/>
  <c r="AD36" i="27" s="1"/>
  <c r="BV7" i="27"/>
  <c r="AD7" i="27" s="1"/>
  <c r="AD31" i="27" s="1"/>
  <c r="BV17" i="27"/>
  <c r="AD17" i="27" s="1"/>
  <c r="AD41" i="27" s="1"/>
  <c r="BV15" i="27"/>
  <c r="AD15" i="27" s="1"/>
  <c r="AD39" i="27" s="1"/>
  <c r="BW21" i="27"/>
  <c r="AE21" i="27" s="1"/>
  <c r="AE45" i="27" s="1"/>
  <c r="AR228" i="48" l="1"/>
  <c r="AR226" i="48"/>
  <c r="AR227" i="48" s="1"/>
  <c r="AR229" i="48" s="1"/>
  <c r="AS225" i="48" s="1"/>
  <c r="AS159" i="48"/>
  <c r="AS157" i="48" s="1"/>
  <c r="AS158" i="48" s="1"/>
  <c r="AS160" i="48" s="1"/>
  <c r="AT156" i="48" s="1"/>
  <c r="AQ90" i="48"/>
  <c r="AQ88" i="48"/>
  <c r="AQ89" i="48" s="1"/>
  <c r="AQ91" i="48" s="1"/>
  <c r="AR87" i="48" s="1"/>
  <c r="AT111" i="48"/>
  <c r="AT112" i="48" s="1"/>
  <c r="AT114" i="48" s="1"/>
  <c r="AU110" i="48" s="1"/>
  <c r="AU113" i="48" s="1"/>
  <c r="AS203" i="48"/>
  <c r="AS204" i="48" s="1"/>
  <c r="AS206" i="48" s="1"/>
  <c r="AT202" i="48" s="1"/>
  <c r="AT205" i="48" s="1"/>
  <c r="AT180" i="48"/>
  <c r="AT181" i="48" s="1"/>
  <c r="AT183" i="48" s="1"/>
  <c r="AU179" i="48" s="1"/>
  <c r="AU182" i="48" s="1"/>
  <c r="AS134" i="48"/>
  <c r="AS135" i="48" s="1"/>
  <c r="AS137" i="48" s="1"/>
  <c r="AT133" i="48" s="1"/>
  <c r="AT136" i="48" s="1"/>
  <c r="AW154" i="48"/>
  <c r="AV108" i="48"/>
  <c r="AU200" i="48"/>
  <c r="AW223" i="48"/>
  <c r="AV85" i="48"/>
  <c r="AU39" i="48"/>
  <c r="AS65" i="48"/>
  <c r="AS66" i="48" s="1"/>
  <c r="AS68" i="48" s="1"/>
  <c r="AT64" i="48" s="1"/>
  <c r="AT67" i="48" s="1"/>
  <c r="AV62" i="48"/>
  <c r="AU131" i="48"/>
  <c r="AV177" i="48"/>
  <c r="BW9" i="27"/>
  <c r="AE9" i="27" s="1"/>
  <c r="AE33" i="27" s="1"/>
  <c r="BU6" i="27"/>
  <c r="AC6" i="27" s="1"/>
  <c r="AC30" i="27" s="1"/>
  <c r="X77" i="11"/>
  <c r="Y78" i="11"/>
  <c r="C78" i="40" s="1"/>
  <c r="C77" i="40" s="1"/>
  <c r="T353" i="35"/>
  <c r="T212" i="35"/>
  <c r="T210" i="35" s="1"/>
  <c r="T211" i="35" s="1"/>
  <c r="T213" i="35" s="1"/>
  <c r="T352" i="35"/>
  <c r="T354" i="35"/>
  <c r="S215" i="35"/>
  <c r="S359" i="35"/>
  <c r="S355" i="35"/>
  <c r="S356" i="35" s="1"/>
  <c r="T330" i="35"/>
  <c r="T158" i="35"/>
  <c r="T156" i="35" s="1"/>
  <c r="T157" i="35" s="1"/>
  <c r="T159" i="35" s="1"/>
  <c r="T331" i="35"/>
  <c r="T332" i="35" s="1"/>
  <c r="S161" i="35"/>
  <c r="S333" i="35"/>
  <c r="S334" i="35" s="1"/>
  <c r="S337" i="35"/>
  <c r="S310" i="35"/>
  <c r="S387" i="35" s="1"/>
  <c r="R392" i="35"/>
  <c r="S106" i="35"/>
  <c r="T101" i="35"/>
  <c r="S51" i="35"/>
  <c r="U25" i="35"/>
  <c r="V20" i="35"/>
  <c r="T133" i="35"/>
  <c r="U128" i="35"/>
  <c r="T79" i="35"/>
  <c r="U74" i="35"/>
  <c r="T187" i="35"/>
  <c r="U182" i="35"/>
  <c r="S378" i="35"/>
  <c r="AM17" i="35"/>
  <c r="AK233" i="35"/>
  <c r="AL152" i="35"/>
  <c r="AL206" i="35"/>
  <c r="AK44" i="35"/>
  <c r="AL260" i="35"/>
  <c r="AK98" i="35"/>
  <c r="R290" i="35"/>
  <c r="R388" i="35"/>
  <c r="R389" i="35" s="1"/>
  <c r="AL71" i="35"/>
  <c r="AK179" i="35"/>
  <c r="S385" i="35"/>
  <c r="T268" i="35"/>
  <c r="U263" i="35"/>
  <c r="S366" i="35"/>
  <c r="S367" i="35" s="1"/>
  <c r="S370" i="35"/>
  <c r="S242" i="35"/>
  <c r="T365" i="35"/>
  <c r="T364" i="35"/>
  <c r="T363" i="35"/>
  <c r="T239" i="35"/>
  <c r="T237" i="35" s="1"/>
  <c r="T238" i="35" s="1"/>
  <c r="T240" i="35" s="1"/>
  <c r="AK125" i="35"/>
  <c r="K19" i="34"/>
  <c r="K20" i="34" s="1"/>
  <c r="AJ182" i="34"/>
  <c r="AJ180" i="34" s="1"/>
  <c r="AJ181" i="34" s="1"/>
  <c r="AJ183" i="34" s="1"/>
  <c r="AK179" i="34" s="1"/>
  <c r="AI90" i="34"/>
  <c r="AI88" i="34" s="1"/>
  <c r="AI89" i="34" s="1"/>
  <c r="AI91" i="34" s="1"/>
  <c r="AJ87" i="34" s="1"/>
  <c r="AI205" i="34"/>
  <c r="AI203" i="34" s="1"/>
  <c r="AI204" i="34" s="1"/>
  <c r="AI206" i="34" s="1"/>
  <c r="AJ202" i="34" s="1"/>
  <c r="AJ159" i="34"/>
  <c r="AJ157" i="34" s="1"/>
  <c r="AJ158" i="34" s="1"/>
  <c r="AJ160" i="34" s="1"/>
  <c r="AK156" i="34" s="1"/>
  <c r="AI113" i="34"/>
  <c r="AI111" i="34" s="1"/>
  <c r="AI112" i="34" s="1"/>
  <c r="AI114" i="34" s="1"/>
  <c r="AJ110" i="34" s="1"/>
  <c r="AK67" i="34"/>
  <c r="AK65" i="34" s="1"/>
  <c r="AK66" i="34" s="1"/>
  <c r="AK68" i="34" s="1"/>
  <c r="AL64" i="34" s="1"/>
  <c r="AK108" i="34"/>
  <c r="AJ228" i="34"/>
  <c r="AJ226" i="34" s="1"/>
  <c r="AJ227" i="34" s="1"/>
  <c r="AJ229" i="34" s="1"/>
  <c r="AK225" i="34" s="1"/>
  <c r="N41" i="34"/>
  <c r="AL154" i="34"/>
  <c r="AN62" i="34"/>
  <c r="AM131" i="34"/>
  <c r="AL177" i="34"/>
  <c r="AK85" i="34"/>
  <c r="AK16" i="34"/>
  <c r="AK200" i="34"/>
  <c r="AM223" i="34"/>
  <c r="AK39" i="34"/>
  <c r="AJ136" i="34"/>
  <c r="AJ134" i="34" s="1"/>
  <c r="AJ135" i="34" s="1"/>
  <c r="AJ137" i="34" s="1"/>
  <c r="AK133" i="34" s="1"/>
  <c r="AA157" i="29"/>
  <c r="Z175" i="29"/>
  <c r="Y160" i="29"/>
  <c r="X178" i="29"/>
  <c r="Y154" i="29"/>
  <c r="X172" i="29"/>
  <c r="BX22" i="27"/>
  <c r="AF22" i="27" s="1"/>
  <c r="AF46" i="27" s="1"/>
  <c r="BW8" i="27"/>
  <c r="AE8" i="27" s="1"/>
  <c r="AE32" i="27" s="1"/>
  <c r="BW11" i="27"/>
  <c r="AE11" i="27" s="1"/>
  <c r="AE35" i="27" s="1"/>
  <c r="BW15" i="27"/>
  <c r="AE15" i="27" s="1"/>
  <c r="AE39" i="27" s="1"/>
  <c r="BW12" i="27"/>
  <c r="AE12" i="27" s="1"/>
  <c r="AE36" i="27" s="1"/>
  <c r="BW16" i="27"/>
  <c r="AE16" i="27" s="1"/>
  <c r="AE40" i="27" s="1"/>
  <c r="BX10" i="27"/>
  <c r="AF10" i="27" s="1"/>
  <c r="AF34" i="27" s="1"/>
  <c r="BX21" i="27"/>
  <c r="AF21" i="27" s="1"/>
  <c r="AF45" i="27" s="1"/>
  <c r="BW17" i="27"/>
  <c r="AE17" i="27" s="1"/>
  <c r="AE41" i="27" s="1"/>
  <c r="BW7" i="27"/>
  <c r="AE7" i="27" s="1"/>
  <c r="AE31" i="27" s="1"/>
  <c r="BX18" i="27"/>
  <c r="AF18" i="27" s="1"/>
  <c r="AF42" i="27" s="1"/>
  <c r="BX13" i="27"/>
  <c r="AF13" i="27" s="1"/>
  <c r="AF37" i="27" s="1"/>
  <c r="BW20" i="27"/>
  <c r="AE20" i="27" s="1"/>
  <c r="AE44" i="27" s="1"/>
  <c r="BW19" i="27"/>
  <c r="AE19" i="27" s="1"/>
  <c r="AE43" i="27" s="1"/>
  <c r="BX14" i="27"/>
  <c r="AF14" i="27" s="1"/>
  <c r="AF38" i="27" s="1"/>
  <c r="AS228" i="48" l="1"/>
  <c r="AS226" i="48" s="1"/>
  <c r="AS227" i="48" s="1"/>
  <c r="AS229" i="48" s="1"/>
  <c r="AT225" i="48" s="1"/>
  <c r="AT159" i="48"/>
  <c r="AT157" i="48" s="1"/>
  <c r="AT158" i="48" s="1"/>
  <c r="AT160" i="48" s="1"/>
  <c r="AU156" i="48" s="1"/>
  <c r="AR90" i="48"/>
  <c r="AR88" i="48"/>
  <c r="AR89" i="48" s="1"/>
  <c r="AR91" i="48" s="1"/>
  <c r="AS87" i="48" s="1"/>
  <c r="P42" i="48"/>
  <c r="P43" i="48" s="1"/>
  <c r="AT65" i="48"/>
  <c r="AT66" i="48" s="1"/>
  <c r="AT68" i="48" s="1"/>
  <c r="AU64" i="48" s="1"/>
  <c r="AU67" i="48" s="1"/>
  <c r="AT134" i="48"/>
  <c r="AT135" i="48" s="1"/>
  <c r="AT137" i="48" s="1"/>
  <c r="AU133" i="48" s="1"/>
  <c r="AU136" i="48" s="1"/>
  <c r="AT203" i="48"/>
  <c r="AT204" i="48" s="1"/>
  <c r="AT206" i="48" s="1"/>
  <c r="AU202" i="48" s="1"/>
  <c r="AU205" i="48" s="1"/>
  <c r="AU180" i="48"/>
  <c r="AU181" i="48" s="1"/>
  <c r="AU183" i="48" s="1"/>
  <c r="AV179" i="48" s="1"/>
  <c r="AV182" i="48" s="1"/>
  <c r="AU111" i="48"/>
  <c r="AU112" i="48" s="1"/>
  <c r="AU114" i="48" s="1"/>
  <c r="AV110" i="48" s="1"/>
  <c r="AV113" i="48" s="1"/>
  <c r="AW177" i="48"/>
  <c r="AW62" i="48"/>
  <c r="AW85" i="48"/>
  <c r="AV131" i="48"/>
  <c r="AX223" i="48"/>
  <c r="AV200" i="48"/>
  <c r="AX154" i="48"/>
  <c r="AW108" i="48"/>
  <c r="AV39" i="48"/>
  <c r="C10" i="40"/>
  <c r="C64" i="40"/>
  <c r="BX9" i="27"/>
  <c r="AF9" i="27" s="1"/>
  <c r="AF33" i="27" s="1"/>
  <c r="C36" i="40"/>
  <c r="C35" i="40" s="1"/>
  <c r="BV6" i="27"/>
  <c r="AD6" i="27" s="1"/>
  <c r="AD30" i="27" s="1"/>
  <c r="Y77" i="11"/>
  <c r="Z78" i="11"/>
  <c r="T214" i="35"/>
  <c r="U209" i="35"/>
  <c r="T160" i="35"/>
  <c r="U155" i="35"/>
  <c r="T309" i="35"/>
  <c r="T310" i="35" s="1"/>
  <c r="T308" i="35"/>
  <c r="T104" i="35"/>
  <c r="T102" i="35" s="1"/>
  <c r="T103" i="35" s="1"/>
  <c r="T105" i="35" s="1"/>
  <c r="S311" i="35"/>
  <c r="S312" i="35" s="1"/>
  <c r="S315" i="35"/>
  <c r="S107" i="35"/>
  <c r="T47" i="35"/>
  <c r="S52" i="35"/>
  <c r="T241" i="35"/>
  <c r="U236" i="35"/>
  <c r="AL179" i="35"/>
  <c r="AM260" i="35"/>
  <c r="AM152" i="35"/>
  <c r="AN17" i="35"/>
  <c r="U341" i="35"/>
  <c r="U342" i="35"/>
  <c r="U343" i="35" s="1"/>
  <c r="U185" i="35"/>
  <c r="U183" i="35" s="1"/>
  <c r="U184" i="35" s="1"/>
  <c r="U186" i="35" s="1"/>
  <c r="U319" i="35"/>
  <c r="U320" i="35"/>
  <c r="U321" i="35" s="1"/>
  <c r="U131" i="35"/>
  <c r="U129" i="35" s="1"/>
  <c r="U130" i="35" s="1"/>
  <c r="U132" i="35" s="1"/>
  <c r="T344" i="35"/>
  <c r="T345" i="35" s="1"/>
  <c r="T188" i="35"/>
  <c r="T348" i="35"/>
  <c r="T322" i="35"/>
  <c r="T323" i="35" s="1"/>
  <c r="T134" i="35"/>
  <c r="T326" i="35"/>
  <c r="U375" i="35"/>
  <c r="U376" i="35" s="1"/>
  <c r="U374" i="35"/>
  <c r="U266" i="35"/>
  <c r="U264" i="35"/>
  <c r="U265" i="35" s="1"/>
  <c r="U267" i="35" s="1"/>
  <c r="AM206" i="35"/>
  <c r="U299" i="35"/>
  <c r="U297" i="35"/>
  <c r="U298" i="35"/>
  <c r="U77" i="35"/>
  <c r="U75" i="35" s="1"/>
  <c r="U76" i="35" s="1"/>
  <c r="U78" i="35" s="1"/>
  <c r="V275" i="35"/>
  <c r="V23" i="35"/>
  <c r="V21" i="35" s="1"/>
  <c r="V22" i="35" s="1"/>
  <c r="V24" i="35" s="1"/>
  <c r="V276" i="35"/>
  <c r="V277" i="35" s="1"/>
  <c r="AL125" i="35"/>
  <c r="T377" i="35"/>
  <c r="T381" i="35"/>
  <c r="T269" i="35"/>
  <c r="AM71" i="35"/>
  <c r="AL98" i="35"/>
  <c r="AL44" i="35"/>
  <c r="AL233" i="35"/>
  <c r="T300" i="35"/>
  <c r="T301" i="35" s="1"/>
  <c r="T304" i="35"/>
  <c r="T80" i="35"/>
  <c r="U278" i="35"/>
  <c r="U279" i="35" s="1"/>
  <c r="U26" i="35"/>
  <c r="U282" i="35"/>
  <c r="K236" i="34"/>
  <c r="K22" i="34"/>
  <c r="K237" i="34"/>
  <c r="AK136" i="34"/>
  <c r="AK134" i="34" s="1"/>
  <c r="AK135" i="34" s="1"/>
  <c r="AK137" i="34" s="1"/>
  <c r="AL133" i="34" s="1"/>
  <c r="AJ113" i="34"/>
  <c r="AJ111" i="34" s="1"/>
  <c r="AJ112" i="34" s="1"/>
  <c r="AJ114" i="34" s="1"/>
  <c r="AK110" i="34" s="1"/>
  <c r="AK182" i="34"/>
  <c r="AK180" i="34"/>
  <c r="AK181" i="34" s="1"/>
  <c r="AK183" i="34" s="1"/>
  <c r="AL179" i="34" s="1"/>
  <c r="AL67" i="34"/>
  <c r="AL65" i="34" s="1"/>
  <c r="AL66" i="34" s="1"/>
  <c r="AL68" i="34" s="1"/>
  <c r="AM64" i="34" s="1"/>
  <c r="AJ205" i="34"/>
  <c r="AJ203" i="34" s="1"/>
  <c r="AJ204" i="34" s="1"/>
  <c r="AJ206" i="34" s="1"/>
  <c r="AK202" i="34" s="1"/>
  <c r="AN223" i="34"/>
  <c r="AM177" i="34"/>
  <c r="AN131" i="34"/>
  <c r="AK159" i="34"/>
  <c r="AK157" i="34" s="1"/>
  <c r="AK158" i="34" s="1"/>
  <c r="AK160" i="34" s="1"/>
  <c r="AL156" i="34" s="1"/>
  <c r="N44" i="34"/>
  <c r="AL85" i="34"/>
  <c r="AL200" i="34"/>
  <c r="AO62" i="34"/>
  <c r="AL108" i="34"/>
  <c r="AL39" i="34"/>
  <c r="AJ90" i="34"/>
  <c r="AJ88" i="34" s="1"/>
  <c r="AJ89" i="34" s="1"/>
  <c r="AJ91" i="34" s="1"/>
  <c r="AK87" i="34" s="1"/>
  <c r="AK228" i="34"/>
  <c r="AK226" i="34" s="1"/>
  <c r="AK227" i="34" s="1"/>
  <c r="AK229" i="34" s="1"/>
  <c r="AL225" i="34" s="1"/>
  <c r="AM154" i="34"/>
  <c r="AL16" i="34"/>
  <c r="Z160" i="29"/>
  <c r="Y178" i="29"/>
  <c r="Z154" i="29"/>
  <c r="Y172" i="29"/>
  <c r="AB157" i="29"/>
  <c r="AA175" i="29"/>
  <c r="BY22" i="27"/>
  <c r="AG22" i="27" s="1"/>
  <c r="AG46" i="27" s="1"/>
  <c r="BX19" i="27"/>
  <c r="AF19" i="27" s="1"/>
  <c r="AF43" i="27" s="1"/>
  <c r="BY18" i="27"/>
  <c r="AG18" i="27" s="1"/>
  <c r="AG42" i="27" s="1"/>
  <c r="BX15" i="27"/>
  <c r="AF15" i="27" s="1"/>
  <c r="AF39" i="27" s="1"/>
  <c r="BY13" i="27"/>
  <c r="AG13" i="27" s="1"/>
  <c r="AG37" i="27" s="1"/>
  <c r="BX17" i="27"/>
  <c r="AF17" i="27" s="1"/>
  <c r="AF41" i="27" s="1"/>
  <c r="BY10" i="27"/>
  <c r="AG10" i="27" s="1"/>
  <c r="AG34" i="27" s="1"/>
  <c r="BX16" i="27"/>
  <c r="AF16" i="27" s="1"/>
  <c r="AF40" i="27" s="1"/>
  <c r="BX8" i="27"/>
  <c r="AF8" i="27" s="1"/>
  <c r="AF32" i="27" s="1"/>
  <c r="BY14" i="27"/>
  <c r="AG14" i="27" s="1"/>
  <c r="AG38" i="27" s="1"/>
  <c r="BX20" i="27"/>
  <c r="AF20" i="27" s="1"/>
  <c r="AF44" i="27" s="1"/>
  <c r="BX7" i="27"/>
  <c r="AF7" i="27" s="1"/>
  <c r="AF31" i="27" s="1"/>
  <c r="BY21" i="27"/>
  <c r="AG21" i="27" s="1"/>
  <c r="AG45" i="27" s="1"/>
  <c r="BX12" i="27"/>
  <c r="AF12" i="27" s="1"/>
  <c r="AF36" i="27" s="1"/>
  <c r="BX11" i="27"/>
  <c r="AF11" i="27" s="1"/>
  <c r="AF35" i="27" s="1"/>
  <c r="AT228" i="48" l="1"/>
  <c r="AT226" i="48"/>
  <c r="AT227" i="48" s="1"/>
  <c r="AT229" i="48" s="1"/>
  <c r="AU225" i="48" s="1"/>
  <c r="AU159" i="48"/>
  <c r="AU157" i="48"/>
  <c r="AU158" i="48" s="1"/>
  <c r="AU160" i="48" s="1"/>
  <c r="AV156" i="48" s="1"/>
  <c r="AS90" i="48"/>
  <c r="AS88" i="48" s="1"/>
  <c r="AS89" i="48" s="1"/>
  <c r="AS91" i="48" s="1"/>
  <c r="AT87" i="48" s="1"/>
  <c r="AV111" i="48"/>
  <c r="AV112" i="48" s="1"/>
  <c r="AV114" i="48" s="1"/>
  <c r="AW110" i="48" s="1"/>
  <c r="AW113" i="48" s="1"/>
  <c r="AU203" i="48"/>
  <c r="AU204" i="48" s="1"/>
  <c r="AU206" i="48" s="1"/>
  <c r="AV202" i="48" s="1"/>
  <c r="AV205" i="48" s="1"/>
  <c r="AU134" i="48"/>
  <c r="AU135" i="48" s="1"/>
  <c r="AU137" i="48" s="1"/>
  <c r="AV133" i="48" s="1"/>
  <c r="AV136" i="48" s="1"/>
  <c r="AV180" i="48"/>
  <c r="AV181" i="48" s="1"/>
  <c r="AV183" i="48" s="1"/>
  <c r="AW179" i="48" s="1"/>
  <c r="AW182" i="48" s="1"/>
  <c r="AU65" i="48"/>
  <c r="AU66" i="48" s="1"/>
  <c r="AU68" i="48" s="1"/>
  <c r="AV64" i="48" s="1"/>
  <c r="AV67" i="48" s="1"/>
  <c r="P45" i="48"/>
  <c r="AX85" i="48"/>
  <c r="AW200" i="48"/>
  <c r="AY154" i="48"/>
  <c r="AW131" i="48"/>
  <c r="AX177" i="48"/>
  <c r="AW39" i="48"/>
  <c r="AY223" i="48"/>
  <c r="AX108" i="48"/>
  <c r="AX62" i="48"/>
  <c r="BY9" i="27"/>
  <c r="AG9" i="27" s="1"/>
  <c r="AG33" i="27" s="1"/>
  <c r="BW6" i="27"/>
  <c r="AE6" i="27" s="1"/>
  <c r="AE30" i="27" s="1"/>
  <c r="Z77" i="11"/>
  <c r="AA78" i="11"/>
  <c r="U353" i="35"/>
  <c r="U352" i="35"/>
  <c r="U212" i="35"/>
  <c r="U210" i="35" s="1"/>
  <c r="U211" i="35" s="1"/>
  <c r="U213" i="35" s="1"/>
  <c r="U354" i="35"/>
  <c r="T359" i="35"/>
  <c r="T355" i="35"/>
  <c r="T356" i="35" s="1"/>
  <c r="T215" i="35"/>
  <c r="U158" i="35"/>
  <c r="U156" i="35" s="1"/>
  <c r="U157" i="35" s="1"/>
  <c r="U159" i="35" s="1"/>
  <c r="U331" i="35"/>
  <c r="U332" i="35"/>
  <c r="U330" i="35"/>
  <c r="T161" i="35"/>
  <c r="T337" i="35"/>
  <c r="T333" i="35"/>
  <c r="T334" i="35" s="1"/>
  <c r="T106" i="35"/>
  <c r="U101" i="35"/>
  <c r="S289" i="35"/>
  <c r="S53" i="35"/>
  <c r="S293" i="35"/>
  <c r="S392" i="35" s="1"/>
  <c r="T288" i="35"/>
  <c r="T387" i="35" s="1"/>
  <c r="T287" i="35"/>
  <c r="T386" i="35" s="1"/>
  <c r="T286" i="35"/>
  <c r="T385" i="35" s="1"/>
  <c r="T50" i="35"/>
  <c r="T48" i="35" s="1"/>
  <c r="T49" i="35" s="1"/>
  <c r="T51" i="35" s="1"/>
  <c r="U79" i="35"/>
  <c r="V74" i="35"/>
  <c r="V25" i="35"/>
  <c r="W20" i="35"/>
  <c r="AN71" i="35"/>
  <c r="U133" i="35"/>
  <c r="V128" i="35"/>
  <c r="AO17" i="35"/>
  <c r="U364" i="35"/>
  <c r="U365" i="35" s="1"/>
  <c r="U363" i="35"/>
  <c r="U239" i="35"/>
  <c r="U237" i="35" s="1"/>
  <c r="U238" i="35" s="1"/>
  <c r="U240" i="35" s="1"/>
  <c r="AM233" i="35"/>
  <c r="AM98" i="35"/>
  <c r="U268" i="35"/>
  <c r="V263" i="35"/>
  <c r="AM179" i="35"/>
  <c r="T366" i="35"/>
  <c r="T367" i="35" s="1"/>
  <c r="T370" i="35"/>
  <c r="T242" i="35"/>
  <c r="T378" i="35"/>
  <c r="AM125" i="35"/>
  <c r="AN206" i="35"/>
  <c r="U187" i="35"/>
  <c r="V182" i="35"/>
  <c r="AN260" i="35"/>
  <c r="AM44" i="35"/>
  <c r="AN152" i="35"/>
  <c r="L18" i="34"/>
  <c r="K239" i="34"/>
  <c r="AM67" i="34"/>
  <c r="AM65" i="34" s="1"/>
  <c r="AM66" i="34" s="1"/>
  <c r="AM68" i="34" s="1"/>
  <c r="AN64" i="34" s="1"/>
  <c r="AL159" i="34"/>
  <c r="AL157" i="34" s="1"/>
  <c r="AL158" i="34" s="1"/>
  <c r="AL160" i="34" s="1"/>
  <c r="AM156" i="34" s="1"/>
  <c r="AL182" i="34"/>
  <c r="AL180" i="34" s="1"/>
  <c r="AL181" i="34" s="1"/>
  <c r="AL183" i="34" s="1"/>
  <c r="AM179" i="34" s="1"/>
  <c r="AL228" i="34"/>
  <c r="AL226" i="34"/>
  <c r="AL227" i="34" s="1"/>
  <c r="AL229" i="34" s="1"/>
  <c r="AM225" i="34" s="1"/>
  <c r="AK90" i="34"/>
  <c r="AK88" i="34" s="1"/>
  <c r="AK89" i="34" s="1"/>
  <c r="AK91" i="34" s="1"/>
  <c r="AL87" i="34" s="1"/>
  <c r="AM108" i="34"/>
  <c r="AL136" i="34"/>
  <c r="AL134" i="34" s="1"/>
  <c r="AL135" i="34" s="1"/>
  <c r="AL137" i="34" s="1"/>
  <c r="AM133" i="34" s="1"/>
  <c r="AM85" i="34"/>
  <c r="AN154" i="34"/>
  <c r="AP62" i="34"/>
  <c r="AM200" i="34"/>
  <c r="N42" i="34"/>
  <c r="AO131" i="34"/>
  <c r="AK205" i="34"/>
  <c r="AK203" i="34" s="1"/>
  <c r="AK204" i="34" s="1"/>
  <c r="AK206" i="34" s="1"/>
  <c r="AL202" i="34" s="1"/>
  <c r="AM16" i="34"/>
  <c r="AK113" i="34"/>
  <c r="AK111" i="34" s="1"/>
  <c r="AK112" i="34" s="1"/>
  <c r="AK114" i="34" s="1"/>
  <c r="AL110" i="34" s="1"/>
  <c r="AN177" i="34"/>
  <c r="AM39" i="34"/>
  <c r="AO223" i="34"/>
  <c r="AC157" i="29"/>
  <c r="AB175" i="29"/>
  <c r="AA160" i="29"/>
  <c r="Z178" i="29"/>
  <c r="AA154" i="29"/>
  <c r="Z172" i="29"/>
  <c r="BZ22" i="27"/>
  <c r="AH22" i="27" s="1"/>
  <c r="AH46" i="27" s="1"/>
  <c r="BY11" i="27"/>
  <c r="AG11" i="27" s="1"/>
  <c r="AG35" i="27" s="1"/>
  <c r="BY7" i="27"/>
  <c r="AG7" i="27" s="1"/>
  <c r="AG31" i="27" s="1"/>
  <c r="BY8" i="27"/>
  <c r="AG8" i="27" s="1"/>
  <c r="AG32" i="27" s="1"/>
  <c r="BZ13" i="27"/>
  <c r="AH13" i="27" s="1"/>
  <c r="AH37" i="27" s="1"/>
  <c r="BY20" i="27"/>
  <c r="AG20" i="27" s="1"/>
  <c r="AG44" i="27" s="1"/>
  <c r="BZ10" i="27"/>
  <c r="AH10" i="27" s="1"/>
  <c r="AH34" i="27" s="1"/>
  <c r="BZ18" i="27"/>
  <c r="AH18" i="27" s="1"/>
  <c r="AH42" i="27" s="1"/>
  <c r="BY12" i="27"/>
  <c r="AG12" i="27" s="1"/>
  <c r="AG36" i="27" s="1"/>
  <c r="BZ21" i="27"/>
  <c r="AH21" i="27" s="1"/>
  <c r="AH45" i="27" s="1"/>
  <c r="BZ14" i="27"/>
  <c r="AH14" i="27" s="1"/>
  <c r="AH38" i="27" s="1"/>
  <c r="BY16" i="27"/>
  <c r="AG16" i="27" s="1"/>
  <c r="AG40" i="27" s="1"/>
  <c r="BY17" i="27"/>
  <c r="AG17" i="27" s="1"/>
  <c r="AG41" i="27" s="1"/>
  <c r="BY15" i="27"/>
  <c r="AG15" i="27" s="1"/>
  <c r="AG39" i="27" s="1"/>
  <c r="BY19" i="27"/>
  <c r="AG19" i="27" s="1"/>
  <c r="AG43" i="27" s="1"/>
  <c r="AU228" i="48" l="1"/>
  <c r="AU226" i="48"/>
  <c r="AU227" i="48" s="1"/>
  <c r="AU229" i="48" s="1"/>
  <c r="AV225" i="48" s="1"/>
  <c r="AV159" i="48"/>
  <c r="AV157" i="48"/>
  <c r="AV158" i="48" s="1"/>
  <c r="AV160" i="48" s="1"/>
  <c r="AW156" i="48" s="1"/>
  <c r="AT90" i="48"/>
  <c r="AT88" i="48" s="1"/>
  <c r="AT89" i="48" s="1"/>
  <c r="AT91" i="48" s="1"/>
  <c r="AU87" i="48" s="1"/>
  <c r="AW111" i="48"/>
  <c r="AW112" i="48" s="1"/>
  <c r="AW114" i="48" s="1"/>
  <c r="AX110" i="48" s="1"/>
  <c r="AX113" i="48" s="1"/>
  <c r="AV65" i="48"/>
  <c r="AV66" i="48" s="1"/>
  <c r="AV68" i="48" s="1"/>
  <c r="AW64" i="48" s="1"/>
  <c r="AW67" i="48" s="1"/>
  <c r="AV203" i="48"/>
  <c r="AV204" i="48" s="1"/>
  <c r="AV206" i="48" s="1"/>
  <c r="AW202" i="48" s="1"/>
  <c r="AW205" i="48" s="1"/>
  <c r="AY108" i="48"/>
  <c r="AW180" i="48"/>
  <c r="AW181" i="48" s="1"/>
  <c r="AW183" i="48" s="1"/>
  <c r="AX179" i="48" s="1"/>
  <c r="AX182" i="48" s="1"/>
  <c r="Q41" i="48"/>
  <c r="Q44" i="48" s="1"/>
  <c r="AY62" i="48"/>
  <c r="AX39" i="48"/>
  <c r="AY177" i="48"/>
  <c r="AX200" i="48"/>
  <c r="AY85" i="48"/>
  <c r="AV134" i="48"/>
  <c r="AV135" i="48" s="1"/>
  <c r="AV137" i="48" s="1"/>
  <c r="AW133" i="48" s="1"/>
  <c r="AW136" i="48" s="1"/>
  <c r="AX131" i="48"/>
  <c r="BZ9" i="27"/>
  <c r="AH9" i="27" s="1"/>
  <c r="AH33" i="27" s="1"/>
  <c r="BX6" i="27"/>
  <c r="AF6" i="27" s="1"/>
  <c r="AF30" i="27" s="1"/>
  <c r="AB78" i="11"/>
  <c r="AA77" i="11"/>
  <c r="U214" i="35"/>
  <c r="V209" i="35"/>
  <c r="U160" i="35"/>
  <c r="V155" i="35"/>
  <c r="U308" i="35"/>
  <c r="U309" i="35"/>
  <c r="U310" i="35" s="1"/>
  <c r="U104" i="35"/>
  <c r="U102" i="35" s="1"/>
  <c r="U103" i="35" s="1"/>
  <c r="U105" i="35" s="1"/>
  <c r="T107" i="35"/>
  <c r="T311" i="35"/>
  <c r="T312" i="35" s="1"/>
  <c r="T315" i="35"/>
  <c r="U47" i="35"/>
  <c r="T52" i="35"/>
  <c r="S290" i="35"/>
  <c r="S388" i="35"/>
  <c r="S389" i="35" s="1"/>
  <c r="U241" i="35"/>
  <c r="V236" i="35"/>
  <c r="AO152" i="35"/>
  <c r="AO260" i="35"/>
  <c r="V375" i="35"/>
  <c r="V376" i="35" s="1"/>
  <c r="V374" i="35"/>
  <c r="V266" i="35"/>
  <c r="V264" i="35" s="1"/>
  <c r="V265" i="35" s="1"/>
  <c r="V267" i="35" s="1"/>
  <c r="AN233" i="35"/>
  <c r="V320" i="35"/>
  <c r="V321" i="35"/>
  <c r="V129" i="35"/>
  <c r="V130" i="35" s="1"/>
  <c r="V132" i="35" s="1"/>
  <c r="V131" i="35"/>
  <c r="V319" i="35"/>
  <c r="W276" i="35"/>
  <c r="W277" i="35" s="1"/>
  <c r="W275" i="35"/>
  <c r="W23" i="35"/>
  <c r="W21" i="35" s="1"/>
  <c r="W22" i="35" s="1"/>
  <c r="W24" i="35" s="1"/>
  <c r="AN44" i="35"/>
  <c r="V343" i="35"/>
  <c r="V342" i="35"/>
  <c r="V341" i="35"/>
  <c r="V183" i="35"/>
  <c r="V184" i="35" s="1"/>
  <c r="V186" i="35" s="1"/>
  <c r="V185" i="35"/>
  <c r="AO206" i="35"/>
  <c r="U377" i="35"/>
  <c r="U381" i="35"/>
  <c r="U269" i="35"/>
  <c r="U322" i="35"/>
  <c r="U323" i="35" s="1"/>
  <c r="U134" i="35"/>
  <c r="U326" i="35"/>
  <c r="V278" i="35"/>
  <c r="V279" i="35" s="1"/>
  <c r="V26" i="35"/>
  <c r="V282" i="35"/>
  <c r="U344" i="35"/>
  <c r="U345" i="35" s="1"/>
  <c r="U188" i="35"/>
  <c r="U348" i="35"/>
  <c r="AN179" i="35"/>
  <c r="AN98" i="35"/>
  <c r="AO71" i="35"/>
  <c r="V298" i="35"/>
  <c r="V299" i="35" s="1"/>
  <c r="V297" i="35"/>
  <c r="V77" i="35"/>
  <c r="V75" i="35" s="1"/>
  <c r="V76" i="35" s="1"/>
  <c r="V78" i="35" s="1"/>
  <c r="AN125" i="35"/>
  <c r="AP17" i="35"/>
  <c r="U300" i="35"/>
  <c r="U301" i="35" s="1"/>
  <c r="U80" i="35"/>
  <c r="U304" i="35"/>
  <c r="K241" i="34"/>
  <c r="K5" i="23" s="1"/>
  <c r="L21" i="34"/>
  <c r="L238" i="34" s="1"/>
  <c r="L235" i="34"/>
  <c r="AM182" i="34"/>
  <c r="AM180" i="34" s="1"/>
  <c r="AM181" i="34" s="1"/>
  <c r="AM183" i="34" s="1"/>
  <c r="AN179" i="34" s="1"/>
  <c r="AL205" i="34"/>
  <c r="AL203" i="34" s="1"/>
  <c r="AL204" i="34" s="1"/>
  <c r="AL206" i="34" s="1"/>
  <c r="AM202" i="34" s="1"/>
  <c r="AM159" i="34"/>
  <c r="AM157" i="34" s="1"/>
  <c r="AM158" i="34" s="1"/>
  <c r="AM160" i="34" s="1"/>
  <c r="AN156" i="34" s="1"/>
  <c r="AL113" i="34"/>
  <c r="AL111" i="34" s="1"/>
  <c r="AL112" i="34" s="1"/>
  <c r="AL114" i="34" s="1"/>
  <c r="AM110" i="34" s="1"/>
  <c r="AM136" i="34"/>
  <c r="AM134" i="34" s="1"/>
  <c r="AM135" i="34" s="1"/>
  <c r="AM137" i="34" s="1"/>
  <c r="AN133" i="34" s="1"/>
  <c r="AN67" i="34"/>
  <c r="AN65" i="34" s="1"/>
  <c r="AN66" i="34" s="1"/>
  <c r="AN68" i="34" s="1"/>
  <c r="AO64" i="34" s="1"/>
  <c r="AN200" i="34"/>
  <c r="AN85" i="34"/>
  <c r="AQ62" i="34"/>
  <c r="AN108" i="34"/>
  <c r="AP223" i="34"/>
  <c r="AN39" i="34"/>
  <c r="AO177" i="34"/>
  <c r="AN16" i="34"/>
  <c r="N43" i="34"/>
  <c r="AM228" i="34"/>
  <c r="AM226" i="34" s="1"/>
  <c r="AM227" i="34" s="1"/>
  <c r="AM229" i="34" s="1"/>
  <c r="AN225" i="34" s="1"/>
  <c r="AP131" i="34"/>
  <c r="AO154" i="34"/>
  <c r="AL90" i="34"/>
  <c r="AL88" i="34" s="1"/>
  <c r="AL89" i="34" s="1"/>
  <c r="AL91" i="34" s="1"/>
  <c r="AM87" i="34" s="1"/>
  <c r="C65" i="40"/>
  <c r="C12" i="40"/>
  <c r="C11" i="40" s="1"/>
  <c r="AB160" i="29"/>
  <c r="AA178" i="29"/>
  <c r="AB154" i="29"/>
  <c r="AA172" i="29"/>
  <c r="AD157" i="29"/>
  <c r="AC175" i="29"/>
  <c r="CA22" i="27"/>
  <c r="AI22" i="27" s="1"/>
  <c r="AI46" i="27" s="1"/>
  <c r="CA13" i="27"/>
  <c r="AI13" i="27" s="1"/>
  <c r="AI37" i="27" s="1"/>
  <c r="BZ15" i="27"/>
  <c r="AH15" i="27" s="1"/>
  <c r="AH39" i="27" s="1"/>
  <c r="BZ16" i="27"/>
  <c r="AH16" i="27" s="1"/>
  <c r="AH40" i="27" s="1"/>
  <c r="BZ12" i="27"/>
  <c r="AH12" i="27" s="1"/>
  <c r="AH36" i="27" s="1"/>
  <c r="CA18" i="27"/>
  <c r="AI18" i="27" s="1"/>
  <c r="AI42" i="27" s="1"/>
  <c r="BZ20" i="27"/>
  <c r="AH20" i="27" s="1"/>
  <c r="AH44" i="27" s="1"/>
  <c r="BZ7" i="27"/>
  <c r="AH7" i="27" s="1"/>
  <c r="AH31" i="27" s="1"/>
  <c r="BZ19" i="27"/>
  <c r="AH19" i="27" s="1"/>
  <c r="AH43" i="27" s="1"/>
  <c r="BZ17" i="27"/>
  <c r="AH17" i="27" s="1"/>
  <c r="AH41" i="27" s="1"/>
  <c r="CA14" i="27"/>
  <c r="AI14" i="27" s="1"/>
  <c r="AI38" i="27" s="1"/>
  <c r="CA21" i="27"/>
  <c r="AI21" i="27" s="1"/>
  <c r="AI45" i="27" s="1"/>
  <c r="CA10" i="27"/>
  <c r="AI10" i="27" s="1"/>
  <c r="AI34" i="27" s="1"/>
  <c r="BZ8" i="27"/>
  <c r="AH8" i="27" s="1"/>
  <c r="AH32" i="27" s="1"/>
  <c r="BZ11" i="27"/>
  <c r="AH11" i="27" s="1"/>
  <c r="AH35" i="27" s="1"/>
  <c r="AV228" i="48" l="1"/>
  <c r="AV226" i="48"/>
  <c r="AV227" i="48" s="1"/>
  <c r="AV229" i="48" s="1"/>
  <c r="AW225" i="48" s="1"/>
  <c r="AW159" i="48"/>
  <c r="AW157" i="48"/>
  <c r="AW158" i="48" s="1"/>
  <c r="AW160" i="48" s="1"/>
  <c r="AX156" i="48" s="1"/>
  <c r="AU90" i="48"/>
  <c r="AU88" i="48" s="1"/>
  <c r="AU89" i="48" s="1"/>
  <c r="AU91" i="48" s="1"/>
  <c r="AV87" i="48" s="1"/>
  <c r="AX111" i="48"/>
  <c r="AX112" i="48" s="1"/>
  <c r="AX114" i="48" s="1"/>
  <c r="AX180" i="48"/>
  <c r="AX181" i="48" s="1"/>
  <c r="AX183" i="48" s="1"/>
  <c r="AW203" i="48"/>
  <c r="AW204" i="48" s="1"/>
  <c r="AW206" i="48" s="1"/>
  <c r="AX202" i="48" s="1"/>
  <c r="AW134" i="48"/>
  <c r="AW135" i="48" s="1"/>
  <c r="AW137" i="48" s="1"/>
  <c r="AX133" i="48" s="1"/>
  <c r="AX136" i="48" s="1"/>
  <c r="AY39" i="48"/>
  <c r="AY200" i="48"/>
  <c r="AY131" i="48"/>
  <c r="Q42" i="48"/>
  <c r="AW65" i="48"/>
  <c r="AW66" i="48" s="1"/>
  <c r="AW68" i="48" s="1"/>
  <c r="AX64" i="48" s="1"/>
  <c r="AX67" i="48" s="1"/>
  <c r="CA9" i="27"/>
  <c r="AI9" i="27" s="1"/>
  <c r="AI33" i="27" s="1"/>
  <c r="BY6" i="27"/>
  <c r="AG6" i="27" s="1"/>
  <c r="AG30" i="27" s="1"/>
  <c r="AB77" i="11"/>
  <c r="AC78" i="11"/>
  <c r="V353" i="35"/>
  <c r="V354" i="35"/>
  <c r="V212" i="35"/>
  <c r="V210" i="35" s="1"/>
  <c r="V211" i="35" s="1"/>
  <c r="V213" i="35" s="1"/>
  <c r="V352" i="35"/>
  <c r="U215" i="35"/>
  <c r="U359" i="35"/>
  <c r="U355" i="35"/>
  <c r="U356" i="35" s="1"/>
  <c r="V331" i="35"/>
  <c r="V158" i="35"/>
  <c r="V156" i="35" s="1"/>
  <c r="V157" i="35" s="1"/>
  <c r="V159" i="35" s="1"/>
  <c r="V332" i="35"/>
  <c r="V330" i="35"/>
  <c r="U333" i="35"/>
  <c r="U334" i="35" s="1"/>
  <c r="U161" i="35"/>
  <c r="U337" i="35"/>
  <c r="U106" i="35"/>
  <c r="V101" i="35"/>
  <c r="T53" i="35"/>
  <c r="T293" i="35"/>
  <c r="T392" i="35" s="1"/>
  <c r="T289" i="35"/>
  <c r="U287" i="35"/>
  <c r="U386" i="35" s="1"/>
  <c r="U286" i="35"/>
  <c r="U385" i="35" s="1"/>
  <c r="U50" i="35"/>
  <c r="U48" i="35" s="1"/>
  <c r="U49" i="35" s="1"/>
  <c r="U51" i="35" s="1"/>
  <c r="U378" i="35"/>
  <c r="AO44" i="35"/>
  <c r="V268" i="35"/>
  <c r="W263" i="35"/>
  <c r="AO125" i="35"/>
  <c r="AP71" i="35"/>
  <c r="AO179" i="35"/>
  <c r="AP260" i="35"/>
  <c r="AP206" i="35"/>
  <c r="AO233" i="35"/>
  <c r="AP152" i="35"/>
  <c r="V364" i="35"/>
  <c r="V365" i="35" s="1"/>
  <c r="V363" i="35"/>
  <c r="V239" i="35"/>
  <c r="V237" i="35" s="1"/>
  <c r="V238" i="35" s="1"/>
  <c r="V240" i="35" s="1"/>
  <c r="V79" i="35"/>
  <c r="W74" i="35"/>
  <c r="AO98" i="35"/>
  <c r="AQ17" i="35"/>
  <c r="V187" i="35"/>
  <c r="W182" i="35"/>
  <c r="W25" i="35"/>
  <c r="X20" i="35"/>
  <c r="V133" i="35"/>
  <c r="W128" i="35"/>
  <c r="U366" i="35"/>
  <c r="U367" i="35" s="1"/>
  <c r="U242" i="35"/>
  <c r="U370" i="35"/>
  <c r="L19" i="34"/>
  <c r="L20" i="34" s="1"/>
  <c r="L236" i="34"/>
  <c r="AM90" i="34"/>
  <c r="AM88" i="34" s="1"/>
  <c r="AM89" i="34" s="1"/>
  <c r="AM91" i="34" s="1"/>
  <c r="AN87" i="34" s="1"/>
  <c r="AM205" i="34"/>
  <c r="AM203" i="34" s="1"/>
  <c r="AM204" i="34" s="1"/>
  <c r="AM206" i="34" s="1"/>
  <c r="AN202" i="34" s="1"/>
  <c r="AN159" i="34"/>
  <c r="AN157" i="34" s="1"/>
  <c r="AN158" i="34" s="1"/>
  <c r="AN160" i="34" s="1"/>
  <c r="AO156" i="34" s="1"/>
  <c r="AM113" i="34"/>
  <c r="AM111" i="34" s="1"/>
  <c r="AM112" i="34" s="1"/>
  <c r="AM114" i="34" s="1"/>
  <c r="AN110" i="34" s="1"/>
  <c r="AN182" i="34"/>
  <c r="AN180" i="34" s="1"/>
  <c r="AN181" i="34" s="1"/>
  <c r="AN183" i="34" s="1"/>
  <c r="AO179" i="34" s="1"/>
  <c r="AN228" i="34"/>
  <c r="AN226" i="34" s="1"/>
  <c r="AN227" i="34" s="1"/>
  <c r="AN229" i="34" s="1"/>
  <c r="AO225" i="34" s="1"/>
  <c r="AO108" i="34"/>
  <c r="AO85" i="34"/>
  <c r="AP177" i="34"/>
  <c r="AQ223" i="34"/>
  <c r="AN136" i="34"/>
  <c r="AN134" i="34" s="1"/>
  <c r="AN135" i="34" s="1"/>
  <c r="AN137" i="34" s="1"/>
  <c r="AO133" i="34" s="1"/>
  <c r="AP154" i="34"/>
  <c r="AO67" i="34"/>
  <c r="AO65" i="34" s="1"/>
  <c r="AO66" i="34" s="1"/>
  <c r="AO68" i="34" s="1"/>
  <c r="AP64" i="34" s="1"/>
  <c r="AQ131" i="34"/>
  <c r="AO16" i="34"/>
  <c r="AR62" i="34"/>
  <c r="AO200" i="34"/>
  <c r="N45" i="34"/>
  <c r="AO39" i="34"/>
  <c r="AC154" i="29"/>
  <c r="AB172" i="29"/>
  <c r="AE157" i="29"/>
  <c r="AD175" i="29"/>
  <c r="AC160" i="29"/>
  <c r="AB178" i="29"/>
  <c r="CB22" i="27"/>
  <c r="AJ22" i="27" s="1"/>
  <c r="AJ46" i="27" s="1"/>
  <c r="CA8" i="27"/>
  <c r="AI8" i="27" s="1"/>
  <c r="AI32" i="27" s="1"/>
  <c r="CB21" i="27"/>
  <c r="AJ21" i="27" s="1"/>
  <c r="AJ45" i="27" s="1"/>
  <c r="CA15" i="27"/>
  <c r="AI15" i="27" s="1"/>
  <c r="AI39" i="27" s="1"/>
  <c r="CB10" i="27"/>
  <c r="AJ10" i="27" s="1"/>
  <c r="AJ34" i="27" s="1"/>
  <c r="CA17" i="27"/>
  <c r="AI17" i="27" s="1"/>
  <c r="AI41" i="27" s="1"/>
  <c r="CA7" i="27"/>
  <c r="AI7" i="27" s="1"/>
  <c r="AI31" i="27" s="1"/>
  <c r="CB18" i="27"/>
  <c r="AJ18" i="27" s="1"/>
  <c r="AJ42" i="27" s="1"/>
  <c r="CA11" i="27"/>
  <c r="AI11" i="27" s="1"/>
  <c r="AI35" i="27" s="1"/>
  <c r="CB14" i="27"/>
  <c r="AJ14" i="27" s="1"/>
  <c r="AJ38" i="27" s="1"/>
  <c r="CA19" i="27"/>
  <c r="AI19" i="27" s="1"/>
  <c r="AI43" i="27" s="1"/>
  <c r="CA20" i="27"/>
  <c r="AI20" i="27" s="1"/>
  <c r="AI44" i="27" s="1"/>
  <c r="CA12" i="27"/>
  <c r="AI12" i="27" s="1"/>
  <c r="AI36" i="27" s="1"/>
  <c r="CA16" i="27"/>
  <c r="AI16" i="27" s="1"/>
  <c r="AI40" i="27" s="1"/>
  <c r="CB13" i="27"/>
  <c r="AJ13" i="27" s="1"/>
  <c r="AJ37" i="27" s="1"/>
  <c r="AW228" i="48" l="1"/>
  <c r="AW226" i="48"/>
  <c r="AW227" i="48" s="1"/>
  <c r="AW229" i="48" s="1"/>
  <c r="AX225" i="48" s="1"/>
  <c r="AX159" i="48"/>
  <c r="AX157" i="48" s="1"/>
  <c r="AX158" i="48" s="1"/>
  <c r="AX160" i="48" s="1"/>
  <c r="AV90" i="48"/>
  <c r="AV88" i="48" s="1"/>
  <c r="AV89" i="48" s="1"/>
  <c r="AV91" i="48" s="1"/>
  <c r="AW87" i="48" s="1"/>
  <c r="AX203" i="48"/>
  <c r="AX204" i="48" s="1"/>
  <c r="AX206" i="48" s="1"/>
  <c r="AX134" i="48"/>
  <c r="AX135" i="48" s="1"/>
  <c r="AX137" i="48" s="1"/>
  <c r="Q43" i="48"/>
  <c r="AX65" i="48"/>
  <c r="AX66" i="48" s="1"/>
  <c r="AX68" i="48" s="1"/>
  <c r="CB9" i="27"/>
  <c r="AJ9" i="27" s="1"/>
  <c r="AJ33" i="27" s="1"/>
  <c r="BZ6" i="27"/>
  <c r="AH6" i="27" s="1"/>
  <c r="AH30" i="27" s="1"/>
  <c r="AC77" i="11"/>
  <c r="AD78" i="11"/>
  <c r="V214" i="35"/>
  <c r="W209" i="35"/>
  <c r="W155" i="35"/>
  <c r="V160" i="35"/>
  <c r="V308" i="35"/>
  <c r="V309" i="35"/>
  <c r="V310" i="35" s="1"/>
  <c r="V104" i="35"/>
  <c r="V102" i="35" s="1"/>
  <c r="V103" i="35" s="1"/>
  <c r="V105" i="35" s="1"/>
  <c r="U107" i="35"/>
  <c r="U315" i="35"/>
  <c r="U311" i="35"/>
  <c r="U312" i="35" s="1"/>
  <c r="U288" i="35"/>
  <c r="U387" i="35" s="1"/>
  <c r="T290" i="35"/>
  <c r="T388" i="35"/>
  <c r="T389" i="35" s="1"/>
  <c r="U52" i="35"/>
  <c r="V47" i="35"/>
  <c r="V241" i="35"/>
  <c r="W236" i="35"/>
  <c r="X276" i="35"/>
  <c r="X277" i="35" s="1"/>
  <c r="X275" i="35"/>
  <c r="X23" i="35"/>
  <c r="X21" i="35" s="1"/>
  <c r="X22" i="35" s="1"/>
  <c r="X24" i="35" s="1"/>
  <c r="W298" i="35"/>
  <c r="W299" i="35" s="1"/>
  <c r="W297" i="35"/>
  <c r="W77" i="35"/>
  <c r="W75" i="35" s="1"/>
  <c r="W76" i="35" s="1"/>
  <c r="W78" i="35" s="1"/>
  <c r="AP125" i="35"/>
  <c r="W278" i="35"/>
  <c r="W279" i="35" s="1"/>
  <c r="W282" i="35"/>
  <c r="W26" i="35"/>
  <c r="V300" i="35"/>
  <c r="V301" i="35" s="1"/>
  <c r="V80" i="35"/>
  <c r="V304" i="35"/>
  <c r="AQ152" i="35"/>
  <c r="W376" i="35"/>
  <c r="W375" i="35"/>
  <c r="W374" i="35"/>
  <c r="W266" i="35"/>
  <c r="W264" i="35" s="1"/>
  <c r="W265" i="35" s="1"/>
  <c r="W267" i="35" s="1"/>
  <c r="W320" i="35"/>
  <c r="W321" i="35" s="1"/>
  <c r="W319" i="35"/>
  <c r="W131" i="35"/>
  <c r="W129" i="35" s="1"/>
  <c r="W130" i="35" s="1"/>
  <c r="W132" i="35" s="1"/>
  <c r="AQ71" i="35"/>
  <c r="V377" i="35"/>
  <c r="V381" i="35"/>
  <c r="V269" i="35"/>
  <c r="V344" i="35"/>
  <c r="V345" i="35" s="1"/>
  <c r="V188" i="35"/>
  <c r="V348" i="35"/>
  <c r="AP98" i="35"/>
  <c r="AP233" i="35"/>
  <c r="AQ260" i="35"/>
  <c r="AR17" i="35"/>
  <c r="V322" i="35"/>
  <c r="V323" i="35" s="1"/>
  <c r="V134" i="35"/>
  <c r="V326" i="35"/>
  <c r="W343" i="35"/>
  <c r="W342" i="35"/>
  <c r="W341" i="35"/>
  <c r="W185" i="35"/>
  <c r="W183" i="35" s="1"/>
  <c r="W184" i="35" s="1"/>
  <c r="W186" i="35" s="1"/>
  <c r="AQ206" i="35"/>
  <c r="AP179" i="35"/>
  <c r="AP44" i="35"/>
  <c r="L22" i="34"/>
  <c r="L237" i="34"/>
  <c r="AN90" i="34"/>
  <c r="AN88" i="34" s="1"/>
  <c r="AN89" i="34" s="1"/>
  <c r="AN91" i="34" s="1"/>
  <c r="AO87" i="34" s="1"/>
  <c r="AN205" i="34"/>
  <c r="AN203" i="34" s="1"/>
  <c r="AN204" i="34" s="1"/>
  <c r="AN206" i="34" s="1"/>
  <c r="AO202" i="34" s="1"/>
  <c r="AN113" i="34"/>
  <c r="AN111" i="34" s="1"/>
  <c r="AN112" i="34" s="1"/>
  <c r="AN114" i="34" s="1"/>
  <c r="AO110" i="34" s="1"/>
  <c r="AP67" i="34"/>
  <c r="AP65" i="34" s="1"/>
  <c r="AP66" i="34" s="1"/>
  <c r="AP68" i="34" s="1"/>
  <c r="AQ64" i="34" s="1"/>
  <c r="AO159" i="34"/>
  <c r="AO157" i="34" s="1"/>
  <c r="AO158" i="34" s="1"/>
  <c r="AO160" i="34" s="1"/>
  <c r="AP156" i="34" s="1"/>
  <c r="AO228" i="34"/>
  <c r="AO226" i="34" s="1"/>
  <c r="AO227" i="34" s="1"/>
  <c r="AO229" i="34" s="1"/>
  <c r="AP225" i="34" s="1"/>
  <c r="O41" i="34"/>
  <c r="AS62" i="34"/>
  <c r="AR131" i="34"/>
  <c r="AO136" i="34"/>
  <c r="AO134" i="34" s="1"/>
  <c r="AO135" i="34" s="1"/>
  <c r="AO137" i="34" s="1"/>
  <c r="AP133" i="34" s="1"/>
  <c r="AR223" i="34"/>
  <c r="AP200" i="34"/>
  <c r="AP108" i="34"/>
  <c r="AQ177" i="34"/>
  <c r="AP39" i="34"/>
  <c r="AP16" i="34"/>
  <c r="AQ154" i="34"/>
  <c r="AO182" i="34"/>
  <c r="AO180" i="34" s="1"/>
  <c r="AO181" i="34" s="1"/>
  <c r="AO183" i="34" s="1"/>
  <c r="AP179" i="34" s="1"/>
  <c r="AP85" i="34"/>
  <c r="AF157" i="29"/>
  <c r="AE175" i="29"/>
  <c r="AD160" i="29"/>
  <c r="AC178" i="29"/>
  <c r="AD154" i="29"/>
  <c r="AC172" i="29"/>
  <c r="CC22" i="27"/>
  <c r="AK22" i="27" s="1"/>
  <c r="AK46" i="27" s="1"/>
  <c r="CB16" i="27"/>
  <c r="AJ16" i="27" s="1"/>
  <c r="AJ40" i="27" s="1"/>
  <c r="CB20" i="27"/>
  <c r="AJ20" i="27" s="1"/>
  <c r="AJ44" i="27" s="1"/>
  <c r="CC14" i="27"/>
  <c r="AK14" i="27" s="1"/>
  <c r="AK38" i="27" s="1"/>
  <c r="CB7" i="27"/>
  <c r="AJ7" i="27" s="1"/>
  <c r="AJ31" i="27" s="1"/>
  <c r="CC10" i="27"/>
  <c r="AK10" i="27" s="1"/>
  <c r="AK34" i="27" s="1"/>
  <c r="CC21" i="27"/>
  <c r="AK21" i="27" s="1"/>
  <c r="AK45" i="27" s="1"/>
  <c r="CC13" i="27"/>
  <c r="AK13" i="27" s="1"/>
  <c r="AK37" i="27" s="1"/>
  <c r="CB12" i="27"/>
  <c r="AJ12" i="27" s="1"/>
  <c r="AJ36" i="27" s="1"/>
  <c r="CB19" i="27"/>
  <c r="AJ19" i="27" s="1"/>
  <c r="AJ43" i="27" s="1"/>
  <c r="CB11" i="27"/>
  <c r="AJ11" i="27" s="1"/>
  <c r="AJ35" i="27" s="1"/>
  <c r="CC18" i="27"/>
  <c r="AK18" i="27" s="1"/>
  <c r="AK42" i="27" s="1"/>
  <c r="CB17" i="27"/>
  <c r="AJ17" i="27" s="1"/>
  <c r="AJ41" i="27" s="1"/>
  <c r="CB15" i="27"/>
  <c r="AJ15" i="27" s="1"/>
  <c r="AJ39" i="27" s="1"/>
  <c r="CB8" i="27"/>
  <c r="AJ8" i="27" s="1"/>
  <c r="AJ32" i="27" s="1"/>
  <c r="AX228" i="48" l="1"/>
  <c r="AX226" i="48" s="1"/>
  <c r="AX227" i="48" s="1"/>
  <c r="AX229" i="48" s="1"/>
  <c r="AW90" i="48"/>
  <c r="AW88" i="48" s="1"/>
  <c r="AW89" i="48" s="1"/>
  <c r="AW91" i="48" s="1"/>
  <c r="AX87" i="48" s="1"/>
  <c r="Q45" i="48"/>
  <c r="CC9" i="27"/>
  <c r="AK9" i="27" s="1"/>
  <c r="AK33" i="27" s="1"/>
  <c r="CA6" i="27"/>
  <c r="AI6" i="27" s="1"/>
  <c r="AI30" i="27" s="1"/>
  <c r="AE78" i="11"/>
  <c r="AD77" i="11"/>
  <c r="W352" i="35"/>
  <c r="W354" i="35"/>
  <c r="W353" i="35"/>
  <c r="W212" i="35"/>
  <c r="W210" i="35" s="1"/>
  <c r="W211" i="35" s="1"/>
  <c r="W213" i="35" s="1"/>
  <c r="V215" i="35"/>
  <c r="V355" i="35"/>
  <c r="V356" i="35" s="1"/>
  <c r="V359" i="35"/>
  <c r="V337" i="35"/>
  <c r="V333" i="35"/>
  <c r="V334" i="35" s="1"/>
  <c r="V161" i="35"/>
  <c r="W331" i="35"/>
  <c r="W332" i="35" s="1"/>
  <c r="W158" i="35"/>
  <c r="W156" i="35" s="1"/>
  <c r="W157" i="35" s="1"/>
  <c r="W159" i="35" s="1"/>
  <c r="W330" i="35"/>
  <c r="V106" i="35"/>
  <c r="W101" i="35"/>
  <c r="U289" i="35"/>
  <c r="U53" i="35"/>
  <c r="U293" i="35"/>
  <c r="U392" i="35" s="1"/>
  <c r="V50" i="35"/>
  <c r="V48" i="35" s="1"/>
  <c r="V49" i="35" s="1"/>
  <c r="V51" i="35" s="1"/>
  <c r="V286" i="35"/>
  <c r="V385" i="35" s="1"/>
  <c r="V287" i="35"/>
  <c r="V386" i="35" s="1"/>
  <c r="X25" i="35"/>
  <c r="Y20" i="35"/>
  <c r="W133" i="35"/>
  <c r="X128" i="35"/>
  <c r="AR206" i="35"/>
  <c r="AQ233" i="35"/>
  <c r="AQ125" i="35"/>
  <c r="AQ179" i="35"/>
  <c r="AR260" i="35"/>
  <c r="AQ98" i="35"/>
  <c r="W364" i="35"/>
  <c r="W365" i="35" s="1"/>
  <c r="W363" i="35"/>
  <c r="W239" i="35"/>
  <c r="W237" i="35" s="1"/>
  <c r="W238" i="35" s="1"/>
  <c r="W240" i="35" s="1"/>
  <c r="W187" i="35"/>
  <c r="X182" i="35"/>
  <c r="AS17" i="35"/>
  <c r="AR152" i="35"/>
  <c r="AQ44" i="35"/>
  <c r="V378" i="35"/>
  <c r="AR71" i="35"/>
  <c r="W268" i="35"/>
  <c r="X263" i="35"/>
  <c r="W79" i="35"/>
  <c r="X74" i="35"/>
  <c r="V366" i="35"/>
  <c r="V367" i="35" s="1"/>
  <c r="V242" i="35"/>
  <c r="V370" i="35"/>
  <c r="M18" i="34"/>
  <c r="L239" i="34"/>
  <c r="AP182" i="34"/>
  <c r="AP180" i="34" s="1"/>
  <c r="AP181" i="34" s="1"/>
  <c r="AP183" i="34" s="1"/>
  <c r="AQ179" i="34" s="1"/>
  <c r="AP228" i="34"/>
  <c r="AP226" i="34" s="1"/>
  <c r="AP227" i="34" s="1"/>
  <c r="AP229" i="34" s="1"/>
  <c r="AQ225" i="34" s="1"/>
  <c r="AO90" i="34"/>
  <c r="AO88" i="34" s="1"/>
  <c r="AO89" i="34" s="1"/>
  <c r="AO91" i="34" s="1"/>
  <c r="AP87" i="34" s="1"/>
  <c r="AO205" i="34"/>
  <c r="AO203" i="34" s="1"/>
  <c r="AO204" i="34" s="1"/>
  <c r="AO206" i="34" s="1"/>
  <c r="AP202" i="34" s="1"/>
  <c r="AP159" i="34"/>
  <c r="AP157" i="34" s="1"/>
  <c r="AP158" i="34" s="1"/>
  <c r="AP160" i="34" s="1"/>
  <c r="AQ156" i="34" s="1"/>
  <c r="AQ85" i="34"/>
  <c r="AO113" i="34"/>
  <c r="AO111" i="34" s="1"/>
  <c r="AO112" i="34" s="1"/>
  <c r="AO114" i="34" s="1"/>
  <c r="AP110" i="34" s="1"/>
  <c r="AQ200" i="34"/>
  <c r="AQ16" i="34"/>
  <c r="AT62" i="34"/>
  <c r="AR177" i="34"/>
  <c r="AQ108" i="34"/>
  <c r="AS223" i="34"/>
  <c r="AS131" i="34"/>
  <c r="AP136" i="34"/>
  <c r="AP134" i="34" s="1"/>
  <c r="AP135" i="34" s="1"/>
  <c r="AP137" i="34" s="1"/>
  <c r="AQ133" i="34" s="1"/>
  <c r="AQ67" i="34"/>
  <c r="AQ65" i="34" s="1"/>
  <c r="AQ66" i="34" s="1"/>
  <c r="AQ68" i="34" s="1"/>
  <c r="AR64" i="34" s="1"/>
  <c r="AR154" i="34"/>
  <c r="AQ39" i="34"/>
  <c r="O44" i="34"/>
  <c r="O42" i="34" s="1"/>
  <c r="AE160" i="29"/>
  <c r="AD178" i="29"/>
  <c r="AE154" i="29"/>
  <c r="AD172" i="29"/>
  <c r="AG157" i="29"/>
  <c r="AF175" i="29"/>
  <c r="CD22" i="27"/>
  <c r="AL22" i="27" s="1"/>
  <c r="AL46" i="27" s="1"/>
  <c r="CC15" i="27"/>
  <c r="AK15" i="27" s="1"/>
  <c r="AK39" i="27" s="1"/>
  <c r="CC7" i="27"/>
  <c r="AK7" i="27" s="1"/>
  <c r="AK31" i="27" s="1"/>
  <c r="CD18" i="27"/>
  <c r="AL18" i="27" s="1"/>
  <c r="AL42" i="27" s="1"/>
  <c r="CC12" i="27"/>
  <c r="AK12" i="27" s="1"/>
  <c r="AK36" i="27" s="1"/>
  <c r="CD21" i="27"/>
  <c r="AL21" i="27" s="1"/>
  <c r="AL45" i="27" s="1"/>
  <c r="CC20" i="27"/>
  <c r="AK20" i="27" s="1"/>
  <c r="AK44" i="27" s="1"/>
  <c r="CC8" i="27"/>
  <c r="AK8" i="27" s="1"/>
  <c r="AK32" i="27" s="1"/>
  <c r="CC17" i="27"/>
  <c r="AK17" i="27" s="1"/>
  <c r="AK41" i="27" s="1"/>
  <c r="CC11" i="27"/>
  <c r="AK11" i="27" s="1"/>
  <c r="AK35" i="27" s="1"/>
  <c r="CC19" i="27"/>
  <c r="AK19" i="27" s="1"/>
  <c r="AK43" i="27" s="1"/>
  <c r="CD13" i="27"/>
  <c r="AL13" i="27" s="1"/>
  <c r="AL37" i="27" s="1"/>
  <c r="CD10" i="27"/>
  <c r="AL10" i="27" s="1"/>
  <c r="AL34" i="27" s="1"/>
  <c r="CD14" i="27"/>
  <c r="AL14" i="27" s="1"/>
  <c r="AL38" i="27" s="1"/>
  <c r="CC16" i="27"/>
  <c r="AK16" i="27" s="1"/>
  <c r="AK40" i="27" s="1"/>
  <c r="AX90" i="48" l="1"/>
  <c r="AX88" i="48" s="1"/>
  <c r="AX89" i="48" s="1"/>
  <c r="AX91" i="48" s="1"/>
  <c r="R41" i="48"/>
  <c r="R44" i="48" s="1"/>
  <c r="CD9" i="27"/>
  <c r="AL9" i="27" s="1"/>
  <c r="AL33" i="27" s="1"/>
  <c r="CB6" i="27"/>
  <c r="AJ6" i="27" s="1"/>
  <c r="AJ30" i="27" s="1"/>
  <c r="AF78" i="11"/>
  <c r="AE77" i="11"/>
  <c r="X209" i="35"/>
  <c r="W214" i="35"/>
  <c r="X155" i="35"/>
  <c r="W160" i="35"/>
  <c r="W104" i="35"/>
  <c r="W102" i="35" s="1"/>
  <c r="W103" i="35" s="1"/>
  <c r="W105" i="35" s="1"/>
  <c r="W308" i="35"/>
  <c r="W309" i="35"/>
  <c r="W310" i="35" s="1"/>
  <c r="V107" i="35"/>
  <c r="V315" i="35"/>
  <c r="V311" i="35"/>
  <c r="V312" i="35" s="1"/>
  <c r="V288" i="35"/>
  <c r="V387" i="35" s="1"/>
  <c r="V52" i="35"/>
  <c r="W47" i="35"/>
  <c r="U290" i="35"/>
  <c r="U388" i="35"/>
  <c r="U389" i="35" s="1"/>
  <c r="W300" i="35"/>
  <c r="W301" i="35" s="1"/>
  <c r="W304" i="35"/>
  <c r="W80" i="35"/>
  <c r="AS71" i="35"/>
  <c r="W241" i="35"/>
  <c r="X236" i="35"/>
  <c r="AS260" i="35"/>
  <c r="W322" i="35"/>
  <c r="W323" i="35" s="1"/>
  <c r="W134" i="35"/>
  <c r="W326" i="35"/>
  <c r="X375" i="35"/>
  <c r="X376" i="35" s="1"/>
  <c r="X374" i="35"/>
  <c r="X266" i="35"/>
  <c r="X264" i="35" s="1"/>
  <c r="X265" i="35" s="1"/>
  <c r="X267" i="35" s="1"/>
  <c r="AR98" i="35"/>
  <c r="W377" i="35"/>
  <c r="W269" i="35"/>
  <c r="W381" i="35"/>
  <c r="AR44" i="35"/>
  <c r="AR233" i="35"/>
  <c r="Y276" i="35"/>
  <c r="Y277" i="35" s="1"/>
  <c r="Y275" i="35"/>
  <c r="Y23" i="35"/>
  <c r="Y21" i="35" s="1"/>
  <c r="Y22" i="35" s="1"/>
  <c r="Y24" i="35" s="1"/>
  <c r="AS152" i="35"/>
  <c r="W344" i="35"/>
  <c r="W345" i="35" s="1"/>
  <c r="W188" i="35"/>
  <c r="W348" i="35"/>
  <c r="AR125" i="35"/>
  <c r="AT17" i="35"/>
  <c r="X299" i="35"/>
  <c r="X298" i="35"/>
  <c r="X77" i="35"/>
  <c r="X75" i="35" s="1"/>
  <c r="X76" i="35" s="1"/>
  <c r="X78" i="35" s="1"/>
  <c r="X297" i="35"/>
  <c r="X342" i="35"/>
  <c r="X343" i="35" s="1"/>
  <c r="X341" i="35"/>
  <c r="X185" i="35"/>
  <c r="X183" i="35" s="1"/>
  <c r="X184" i="35" s="1"/>
  <c r="X186" i="35" s="1"/>
  <c r="AR179" i="35"/>
  <c r="AS206" i="35"/>
  <c r="X320" i="35"/>
  <c r="X321" i="35" s="1"/>
  <c r="X319" i="35"/>
  <c r="X131" i="35"/>
  <c r="X129" i="35" s="1"/>
  <c r="X130" i="35" s="1"/>
  <c r="X132" i="35" s="1"/>
  <c r="X278" i="35"/>
  <c r="X279" i="35" s="1"/>
  <c r="X282" i="35"/>
  <c r="X26" i="35"/>
  <c r="L241" i="34"/>
  <c r="L5" i="23" s="1"/>
  <c r="M21" i="34"/>
  <c r="M235" i="34"/>
  <c r="AP113" i="34"/>
  <c r="AP111" i="34" s="1"/>
  <c r="AP112" i="34" s="1"/>
  <c r="AP114" i="34" s="1"/>
  <c r="AQ110" i="34" s="1"/>
  <c r="AQ136" i="34"/>
  <c r="AQ134" i="34" s="1"/>
  <c r="AQ135" i="34" s="1"/>
  <c r="AQ137" i="34" s="1"/>
  <c r="AR133" i="34" s="1"/>
  <c r="AP90" i="34"/>
  <c r="AP88" i="34" s="1"/>
  <c r="AP89" i="34" s="1"/>
  <c r="AP91" i="34" s="1"/>
  <c r="AQ87" i="34" s="1"/>
  <c r="AP205" i="34"/>
  <c r="AP203" i="34" s="1"/>
  <c r="AP204" i="34" s="1"/>
  <c r="AP206" i="34" s="1"/>
  <c r="AQ202" i="34" s="1"/>
  <c r="AQ182" i="34"/>
  <c r="AQ180" i="34" s="1"/>
  <c r="AQ181" i="34" s="1"/>
  <c r="AQ183" i="34" s="1"/>
  <c r="AR179" i="34" s="1"/>
  <c r="AQ228" i="34"/>
  <c r="AQ226" i="34" s="1"/>
  <c r="AQ227" i="34" s="1"/>
  <c r="AQ229" i="34" s="1"/>
  <c r="AR225" i="34" s="1"/>
  <c r="O43" i="34"/>
  <c r="AS177" i="34"/>
  <c r="AR16" i="34"/>
  <c r="AR85" i="34"/>
  <c r="AS154" i="34"/>
  <c r="AR108" i="34"/>
  <c r="AU62" i="34"/>
  <c r="AQ159" i="34"/>
  <c r="AQ157" i="34" s="1"/>
  <c r="AQ158" i="34" s="1"/>
  <c r="AQ160" i="34" s="1"/>
  <c r="AR156" i="34" s="1"/>
  <c r="AR67" i="34"/>
  <c r="AR65" i="34" s="1"/>
  <c r="AR66" i="34" s="1"/>
  <c r="AR68" i="34" s="1"/>
  <c r="AS64" i="34" s="1"/>
  <c r="AR39" i="34"/>
  <c r="AT131" i="34"/>
  <c r="AT223" i="34"/>
  <c r="AR200" i="34"/>
  <c r="AF154" i="29"/>
  <c r="AE172" i="29"/>
  <c r="AH157" i="29"/>
  <c r="AG175" i="29"/>
  <c r="AF160" i="29"/>
  <c r="AE178" i="29"/>
  <c r="CE22" i="27"/>
  <c r="AM22" i="27" s="1"/>
  <c r="AM46" i="27" s="1"/>
  <c r="CE10" i="27"/>
  <c r="AM10" i="27" s="1"/>
  <c r="AM34" i="27" s="1"/>
  <c r="CD20" i="27"/>
  <c r="AL20" i="27" s="1"/>
  <c r="AL44" i="27" s="1"/>
  <c r="CE14" i="27"/>
  <c r="AM14" i="27" s="1"/>
  <c r="AM38" i="27" s="1"/>
  <c r="CD19" i="27"/>
  <c r="AL19" i="27" s="1"/>
  <c r="AL43" i="27" s="1"/>
  <c r="CD17" i="27"/>
  <c r="AL17" i="27" s="1"/>
  <c r="AL41" i="27" s="1"/>
  <c r="CD12" i="27"/>
  <c r="AL12" i="27" s="1"/>
  <c r="AL36" i="27" s="1"/>
  <c r="CD16" i="27"/>
  <c r="AL16" i="27" s="1"/>
  <c r="AL40" i="27" s="1"/>
  <c r="CE13" i="27"/>
  <c r="AM13" i="27" s="1"/>
  <c r="AM37" i="27" s="1"/>
  <c r="CD11" i="27"/>
  <c r="AL11" i="27" s="1"/>
  <c r="AL35" i="27" s="1"/>
  <c r="CD8" i="27"/>
  <c r="AL8" i="27" s="1"/>
  <c r="AL32" i="27" s="1"/>
  <c r="CE21" i="27"/>
  <c r="AM21" i="27" s="1"/>
  <c r="AM45" i="27" s="1"/>
  <c r="CE18" i="27"/>
  <c r="AM18" i="27" s="1"/>
  <c r="AM42" i="27" s="1"/>
  <c r="CD7" i="27"/>
  <c r="AL7" i="27" s="1"/>
  <c r="AL31" i="27" s="1"/>
  <c r="CD15" i="27"/>
  <c r="AL15" i="27" s="1"/>
  <c r="AL39" i="27" s="1"/>
  <c r="CE9" i="27" l="1"/>
  <c r="AM9" i="27" s="1"/>
  <c r="AM33" i="27" s="1"/>
  <c r="CC6" i="27"/>
  <c r="AK6" i="27" s="1"/>
  <c r="AK30" i="27" s="1"/>
  <c r="AF77" i="11"/>
  <c r="AG78" i="11"/>
  <c r="W359" i="35"/>
  <c r="W355" i="35"/>
  <c r="W356" i="35" s="1"/>
  <c r="W215" i="35"/>
  <c r="X212" i="35"/>
  <c r="X210" i="35" s="1"/>
  <c r="X211" i="35" s="1"/>
  <c r="X213" i="35" s="1"/>
  <c r="X353" i="35"/>
  <c r="X354" i="35"/>
  <c r="X352" i="35"/>
  <c r="W333" i="35"/>
  <c r="W334" i="35" s="1"/>
  <c r="W337" i="35"/>
  <c r="W161" i="35"/>
  <c r="X330" i="35"/>
  <c r="X158" i="35"/>
  <c r="X156" i="35" s="1"/>
  <c r="X157" i="35" s="1"/>
  <c r="X159" i="35" s="1"/>
  <c r="X331" i="35"/>
  <c r="X332" i="35" s="1"/>
  <c r="W106" i="35"/>
  <c r="X101" i="35"/>
  <c r="W286" i="35"/>
  <c r="W385" i="35" s="1"/>
  <c r="W50" i="35"/>
  <c r="W48" i="35" s="1"/>
  <c r="W49" i="35" s="1"/>
  <c r="W51" i="35" s="1"/>
  <c r="W287" i="35"/>
  <c r="W386" i="35" s="1"/>
  <c r="V53" i="35"/>
  <c r="V289" i="35"/>
  <c r="V293" i="35"/>
  <c r="V392" i="35" s="1"/>
  <c r="X268" i="35"/>
  <c r="Y263" i="35"/>
  <c r="X133" i="35"/>
  <c r="Y128" i="35"/>
  <c r="X79" i="35"/>
  <c r="Y74" i="35"/>
  <c r="AT260" i="35"/>
  <c r="AT71" i="35"/>
  <c r="AT152" i="35"/>
  <c r="AS44" i="35"/>
  <c r="AS98" i="35"/>
  <c r="W366" i="35"/>
  <c r="W367" i="35" s="1"/>
  <c r="W242" i="35"/>
  <c r="W370" i="35"/>
  <c r="X187" i="35"/>
  <c r="Y182" i="35"/>
  <c r="AU17" i="35"/>
  <c r="AS125" i="35"/>
  <c r="W378" i="35"/>
  <c r="AS179" i="35"/>
  <c r="Y25" i="35"/>
  <c r="Z20" i="35"/>
  <c r="X364" i="35"/>
  <c r="X365" i="35" s="1"/>
  <c r="X363" i="35"/>
  <c r="X239" i="35"/>
  <c r="X237" i="35" s="1"/>
  <c r="X238" i="35" s="1"/>
  <c r="X240" i="35" s="1"/>
  <c r="AT206" i="35"/>
  <c r="AS233" i="35"/>
  <c r="M19" i="34"/>
  <c r="M238" i="34"/>
  <c r="AQ205" i="34"/>
  <c r="AQ203" i="34" s="1"/>
  <c r="AQ204" i="34" s="1"/>
  <c r="AQ206" i="34" s="1"/>
  <c r="AR202" i="34" s="1"/>
  <c r="AQ90" i="34"/>
  <c r="AQ88" i="34" s="1"/>
  <c r="AQ89" i="34" s="1"/>
  <c r="AQ91" i="34" s="1"/>
  <c r="AR87" i="34" s="1"/>
  <c r="AR182" i="34"/>
  <c r="AR180" i="34"/>
  <c r="AR181" i="34" s="1"/>
  <c r="AR183" i="34" s="1"/>
  <c r="AS179" i="34" s="1"/>
  <c r="AR136" i="34"/>
  <c r="AR134" i="34" s="1"/>
  <c r="AR135" i="34" s="1"/>
  <c r="AR137" i="34" s="1"/>
  <c r="AS133" i="34" s="1"/>
  <c r="AR228" i="34"/>
  <c r="AR226" i="34" s="1"/>
  <c r="AR227" i="34" s="1"/>
  <c r="AR229" i="34" s="1"/>
  <c r="AS225" i="34" s="1"/>
  <c r="AR159" i="34"/>
  <c r="AR157" i="34" s="1"/>
  <c r="AR158" i="34" s="1"/>
  <c r="AR160" i="34" s="1"/>
  <c r="AS156" i="34" s="1"/>
  <c r="AQ113" i="34"/>
  <c r="AQ111" i="34" s="1"/>
  <c r="AQ112" i="34" s="1"/>
  <c r="AQ114" i="34" s="1"/>
  <c r="AR110" i="34" s="1"/>
  <c r="AS67" i="34"/>
  <c r="AS65" i="34" s="1"/>
  <c r="AS66" i="34" s="1"/>
  <c r="AS68" i="34" s="1"/>
  <c r="AT64" i="34" s="1"/>
  <c r="AU131" i="34"/>
  <c r="AS39" i="34"/>
  <c r="AV62" i="34"/>
  <c r="AS200" i="34"/>
  <c r="AS85" i="34"/>
  <c r="AS16" i="34"/>
  <c r="AU223" i="34"/>
  <c r="AT154" i="34"/>
  <c r="AT177" i="34"/>
  <c r="AS108" i="34"/>
  <c r="O45" i="34"/>
  <c r="AI157" i="29"/>
  <c r="AH175" i="29"/>
  <c r="AG160" i="29"/>
  <c r="AF178" i="29"/>
  <c r="AG154" i="29"/>
  <c r="AF172" i="29"/>
  <c r="CF22" i="27"/>
  <c r="AN22" i="27" s="1"/>
  <c r="AN46" i="27" s="1"/>
  <c r="CE7" i="27"/>
  <c r="AM7" i="27" s="1"/>
  <c r="AM31" i="27" s="1"/>
  <c r="CE11" i="27"/>
  <c r="AM11" i="27" s="1"/>
  <c r="AM35" i="27" s="1"/>
  <c r="CE20" i="27"/>
  <c r="AM20" i="27" s="1"/>
  <c r="AM44" i="27" s="1"/>
  <c r="CF21" i="27"/>
  <c r="AN21" i="27" s="1"/>
  <c r="AN45" i="27" s="1"/>
  <c r="CE17" i="27"/>
  <c r="AM17" i="27" s="1"/>
  <c r="AM41" i="27" s="1"/>
  <c r="CF14" i="27"/>
  <c r="AN14" i="27" s="1"/>
  <c r="AN38" i="27" s="1"/>
  <c r="CE15" i="27"/>
  <c r="AM15" i="27" s="1"/>
  <c r="AM39" i="27" s="1"/>
  <c r="CF18" i="27"/>
  <c r="AN18" i="27" s="1"/>
  <c r="AN42" i="27" s="1"/>
  <c r="CE8" i="27"/>
  <c r="AM8" i="27" s="1"/>
  <c r="AM32" i="27" s="1"/>
  <c r="CF13" i="27"/>
  <c r="AN13" i="27" s="1"/>
  <c r="AN37" i="27" s="1"/>
  <c r="CE16" i="27"/>
  <c r="AM16" i="27" s="1"/>
  <c r="AM40" i="27" s="1"/>
  <c r="CE12" i="27"/>
  <c r="AM12" i="27" s="1"/>
  <c r="AM36" i="27" s="1"/>
  <c r="CE19" i="27"/>
  <c r="AM19" i="27" s="1"/>
  <c r="AM43" i="27" s="1"/>
  <c r="CF10" i="27"/>
  <c r="AN10" i="27" s="1"/>
  <c r="AN34" i="27" s="1"/>
  <c r="R42" i="48" l="1"/>
  <c r="CF9" i="27"/>
  <c r="AN9" i="27" s="1"/>
  <c r="AN33" i="27" s="1"/>
  <c r="CD6" i="27"/>
  <c r="AL6" i="27" s="1"/>
  <c r="AL30" i="27" s="1"/>
  <c r="AH78" i="11"/>
  <c r="AG77" i="11"/>
  <c r="Y209" i="35"/>
  <c r="X214" i="35"/>
  <c r="X160" i="35"/>
  <c r="Y155" i="35"/>
  <c r="X308" i="35"/>
  <c r="X309" i="35"/>
  <c r="X310" i="35" s="1"/>
  <c r="X104" i="35"/>
  <c r="X102" i="35" s="1"/>
  <c r="X103" i="35" s="1"/>
  <c r="X105" i="35" s="1"/>
  <c r="W107" i="35"/>
  <c r="W315" i="35"/>
  <c r="W311" i="35"/>
  <c r="W312" i="35" s="1"/>
  <c r="W288" i="35"/>
  <c r="W387" i="35" s="1"/>
  <c r="W52" i="35"/>
  <c r="X47" i="35"/>
  <c r="V290" i="35"/>
  <c r="V388" i="35"/>
  <c r="V389" i="35" s="1"/>
  <c r="Z276" i="35"/>
  <c r="Z277" i="35" s="1"/>
  <c r="Z275" i="35"/>
  <c r="Z23" i="35"/>
  <c r="Z21" i="35" s="1"/>
  <c r="Z22" i="35" s="1"/>
  <c r="Z24" i="35" s="1"/>
  <c r="Y299" i="35"/>
  <c r="Y297" i="35"/>
  <c r="Y298" i="35"/>
  <c r="Y77" i="35"/>
  <c r="Y75" i="35" s="1"/>
  <c r="Y76" i="35" s="1"/>
  <c r="Y78" i="35" s="1"/>
  <c r="Y278" i="35"/>
  <c r="Y279" i="35" s="1"/>
  <c r="Y26" i="35"/>
  <c r="Y282" i="35"/>
  <c r="AU152" i="35"/>
  <c r="X300" i="35"/>
  <c r="X301" i="35" s="1"/>
  <c r="X304" i="35"/>
  <c r="X80" i="35"/>
  <c r="X377" i="35"/>
  <c r="X269" i="35"/>
  <c r="X381" i="35"/>
  <c r="AT179" i="35"/>
  <c r="AT125" i="35"/>
  <c r="X344" i="35"/>
  <c r="X345" i="35" s="1"/>
  <c r="X348" i="35"/>
  <c r="X188" i="35"/>
  <c r="AU260" i="35"/>
  <c r="Y319" i="35"/>
  <c r="Y320" i="35"/>
  <c r="Y321" i="35" s="1"/>
  <c r="Y131" i="35"/>
  <c r="Y129" i="35" s="1"/>
  <c r="Y130" i="35" s="1"/>
  <c r="Y132" i="35" s="1"/>
  <c r="X241" i="35"/>
  <c r="Y236" i="35"/>
  <c r="Y374" i="35"/>
  <c r="Y375" i="35"/>
  <c r="Y376" i="35" s="1"/>
  <c r="Y266" i="35"/>
  <c r="Y264" i="35" s="1"/>
  <c r="Y265" i="35" s="1"/>
  <c r="Y267" i="35" s="1"/>
  <c r="Y342" i="35"/>
  <c r="Y343" i="35" s="1"/>
  <c r="Y341" i="35"/>
  <c r="Y185" i="35"/>
  <c r="Y183" i="35" s="1"/>
  <c r="Y184" i="35" s="1"/>
  <c r="Y186" i="35" s="1"/>
  <c r="AT44" i="35"/>
  <c r="AU71" i="35"/>
  <c r="AT233" i="35"/>
  <c r="AU206" i="35"/>
  <c r="AV17" i="35"/>
  <c r="AT98" i="35"/>
  <c r="X322" i="35"/>
  <c r="X323" i="35" s="1"/>
  <c r="X134" i="35"/>
  <c r="X326" i="35"/>
  <c r="M20" i="34"/>
  <c r="M236" i="34"/>
  <c r="AT67" i="34"/>
  <c r="AT65" i="34" s="1"/>
  <c r="AT66" i="34" s="1"/>
  <c r="AT68" i="34" s="1"/>
  <c r="AU64" i="34" s="1"/>
  <c r="AS182" i="34"/>
  <c r="AS180" i="34" s="1"/>
  <c r="AS181" i="34" s="1"/>
  <c r="AS183" i="34" s="1"/>
  <c r="AT179" i="34" s="1"/>
  <c r="AR205" i="34"/>
  <c r="AR203" i="34" s="1"/>
  <c r="AR204" i="34" s="1"/>
  <c r="AR206" i="34" s="1"/>
  <c r="AS202" i="34" s="1"/>
  <c r="AS159" i="34"/>
  <c r="AS157" i="34" s="1"/>
  <c r="AS158" i="34" s="1"/>
  <c r="AS160" i="34" s="1"/>
  <c r="AT156" i="34" s="1"/>
  <c r="AR113" i="34"/>
  <c r="AR111" i="34" s="1"/>
  <c r="AR112" i="34" s="1"/>
  <c r="AR114" i="34" s="1"/>
  <c r="AS110" i="34" s="1"/>
  <c r="AS228" i="34"/>
  <c r="AS226" i="34" s="1"/>
  <c r="AS227" i="34" s="1"/>
  <c r="AS229" i="34" s="1"/>
  <c r="AT225" i="34" s="1"/>
  <c r="AT39" i="34"/>
  <c r="AU154" i="34"/>
  <c r="AT200" i="34"/>
  <c r="AW62" i="34"/>
  <c r="P41" i="34"/>
  <c r="AT108" i="34"/>
  <c r="AU177" i="34"/>
  <c r="AT16" i="34"/>
  <c r="AV131" i="34"/>
  <c r="AR90" i="34"/>
  <c r="AR88" i="34" s="1"/>
  <c r="AR89" i="34" s="1"/>
  <c r="AR91" i="34" s="1"/>
  <c r="AS87" i="34" s="1"/>
  <c r="AV223" i="34"/>
  <c r="AT85" i="34"/>
  <c r="AS136" i="34"/>
  <c r="AS134" i="34" s="1"/>
  <c r="AS135" i="34" s="1"/>
  <c r="AS137" i="34" s="1"/>
  <c r="AT133" i="34" s="1"/>
  <c r="AH160" i="29"/>
  <c r="AG178" i="29"/>
  <c r="AH154" i="29"/>
  <c r="AG172" i="29"/>
  <c r="AJ157" i="29"/>
  <c r="AI175" i="29"/>
  <c r="CG22" i="27"/>
  <c r="AO22" i="27" s="1"/>
  <c r="AO46" i="27" s="1"/>
  <c r="CH22" i="27" s="1"/>
  <c r="CG10" i="27"/>
  <c r="AO10" i="27" s="1"/>
  <c r="AO34" i="27" s="1"/>
  <c r="CF8" i="27"/>
  <c r="AN8" i="27" s="1"/>
  <c r="AN32" i="27" s="1"/>
  <c r="CF11" i="27"/>
  <c r="AN11" i="27" s="1"/>
  <c r="AN35" i="27" s="1"/>
  <c r="CF19" i="27"/>
  <c r="AN19" i="27" s="1"/>
  <c r="AN43" i="27" s="1"/>
  <c r="CF16" i="27"/>
  <c r="AN16" i="27" s="1"/>
  <c r="AN40" i="27" s="1"/>
  <c r="CF15" i="27"/>
  <c r="AN15" i="27" s="1"/>
  <c r="AN39" i="27" s="1"/>
  <c r="CF17" i="27"/>
  <c r="AN17" i="27" s="1"/>
  <c r="AN41" i="27" s="1"/>
  <c r="CF20" i="27"/>
  <c r="AN20" i="27" s="1"/>
  <c r="AN44" i="27" s="1"/>
  <c r="CF12" i="27"/>
  <c r="AN12" i="27" s="1"/>
  <c r="AN36" i="27" s="1"/>
  <c r="CG13" i="27"/>
  <c r="AO13" i="27" s="1"/>
  <c r="AO37" i="27" s="1"/>
  <c r="CH13" i="27" s="1"/>
  <c r="CG18" i="27"/>
  <c r="AO18" i="27" s="1"/>
  <c r="AO42" i="27" s="1"/>
  <c r="CH18" i="27" s="1"/>
  <c r="CG14" i="27"/>
  <c r="AO14" i="27" s="1"/>
  <c r="AO38" i="27" s="1"/>
  <c r="CH14" i="27" s="1"/>
  <c r="CG21" i="27"/>
  <c r="AO21" i="27" s="1"/>
  <c r="AO45" i="27" s="1"/>
  <c r="CH21" i="27" s="1"/>
  <c r="CF7" i="27"/>
  <c r="AN7" i="27" s="1"/>
  <c r="AN31" i="27" s="1"/>
  <c r="R43" i="48" l="1"/>
  <c r="CH10" i="27"/>
  <c r="CG9" i="27"/>
  <c r="AO9" i="27" s="1"/>
  <c r="AO33" i="27"/>
  <c r="CE6" i="27"/>
  <c r="AM6" i="27" s="1"/>
  <c r="AM30" i="27" s="1"/>
  <c r="AI78" i="11"/>
  <c r="AH77" i="11"/>
  <c r="X215" i="35"/>
  <c r="X355" i="35"/>
  <c r="X356" i="35" s="1"/>
  <c r="X359" i="35"/>
  <c r="Y353" i="35"/>
  <c r="Y352" i="35"/>
  <c r="Y212" i="35"/>
  <c r="Y210" i="35" s="1"/>
  <c r="Y211" i="35" s="1"/>
  <c r="Y213" i="35" s="1"/>
  <c r="Y354" i="35"/>
  <c r="Y330" i="35"/>
  <c r="Y331" i="35"/>
  <c r="Y332" i="35" s="1"/>
  <c r="Y158" i="35"/>
  <c r="Y156" i="35" s="1"/>
  <c r="Y157" i="35" s="1"/>
  <c r="Y159" i="35" s="1"/>
  <c r="X161" i="35"/>
  <c r="X333" i="35"/>
  <c r="X334" i="35" s="1"/>
  <c r="X337" i="35"/>
  <c r="Y101" i="35"/>
  <c r="X106" i="35"/>
  <c r="X287" i="35"/>
  <c r="X386" i="35" s="1"/>
  <c r="X286" i="35"/>
  <c r="X385" i="35" s="1"/>
  <c r="X50" i="35"/>
  <c r="X48" i="35" s="1"/>
  <c r="X49" i="35" s="1"/>
  <c r="X51" i="35" s="1"/>
  <c r="X288" i="35"/>
  <c r="X387" i="35" s="1"/>
  <c r="W289" i="35"/>
  <c r="W53" i="35"/>
  <c r="W293" i="35"/>
  <c r="W392" i="35" s="1"/>
  <c r="Y187" i="35"/>
  <c r="Z182" i="35"/>
  <c r="Y268" i="35"/>
  <c r="Z263" i="35"/>
  <c r="AU179" i="35"/>
  <c r="X378" i="35"/>
  <c r="AV206" i="35"/>
  <c r="AV71" i="35"/>
  <c r="X366" i="35"/>
  <c r="X367" i="35" s="1"/>
  <c r="X370" i="35"/>
  <c r="X242" i="35"/>
  <c r="Y133" i="35"/>
  <c r="Z128" i="35"/>
  <c r="Z25" i="35"/>
  <c r="AA20" i="35"/>
  <c r="AU44" i="35"/>
  <c r="AU125" i="35"/>
  <c r="AU98" i="35"/>
  <c r="AU233" i="35"/>
  <c r="Y79" i="35"/>
  <c r="Z74" i="35"/>
  <c r="AW17" i="35"/>
  <c r="Y363" i="35"/>
  <c r="Y364" i="35"/>
  <c r="Y365" i="35" s="1"/>
  <c r="Y239" i="35"/>
  <c r="Y237" i="35" s="1"/>
  <c r="Y238" i="35" s="1"/>
  <c r="Y240" i="35" s="1"/>
  <c r="AV260" i="35"/>
  <c r="AV152" i="35"/>
  <c r="M22" i="34"/>
  <c r="M237" i="34"/>
  <c r="AS205" i="34"/>
  <c r="AS203" i="34" s="1"/>
  <c r="AS204" i="34" s="1"/>
  <c r="AS206" i="34" s="1"/>
  <c r="AT202" i="34" s="1"/>
  <c r="AS113" i="34"/>
  <c r="AS111" i="34" s="1"/>
  <c r="AS112" i="34" s="1"/>
  <c r="AS114" i="34" s="1"/>
  <c r="AT110" i="34" s="1"/>
  <c r="AS90" i="34"/>
  <c r="AS88" i="34" s="1"/>
  <c r="AS89" i="34" s="1"/>
  <c r="AS91" i="34" s="1"/>
  <c r="AT87" i="34" s="1"/>
  <c r="AT159" i="34"/>
  <c r="AT157" i="34" s="1"/>
  <c r="AT158" i="34" s="1"/>
  <c r="AT160" i="34" s="1"/>
  <c r="AU156" i="34" s="1"/>
  <c r="AT228" i="34"/>
  <c r="AT226" i="34" s="1"/>
  <c r="AT227" i="34" s="1"/>
  <c r="AT229" i="34" s="1"/>
  <c r="AU225" i="34" s="1"/>
  <c r="AT182" i="34"/>
  <c r="AT180" i="34" s="1"/>
  <c r="AT181" i="34" s="1"/>
  <c r="AT183" i="34" s="1"/>
  <c r="AU179" i="34" s="1"/>
  <c r="AU67" i="34"/>
  <c r="AU65" i="34" s="1"/>
  <c r="AU66" i="34" s="1"/>
  <c r="AU68" i="34" s="1"/>
  <c r="AV64" i="34" s="1"/>
  <c r="P44" i="34"/>
  <c r="AU16" i="34"/>
  <c r="AX62" i="34"/>
  <c r="AU200" i="34"/>
  <c r="AT136" i="34"/>
  <c r="AT134" i="34" s="1"/>
  <c r="AT135" i="34" s="1"/>
  <c r="AT137" i="34" s="1"/>
  <c r="AU133" i="34" s="1"/>
  <c r="AW223" i="34"/>
  <c r="AW131" i="34"/>
  <c r="AU108" i="34"/>
  <c r="AV154" i="34"/>
  <c r="AU39" i="34"/>
  <c r="AU85" i="34"/>
  <c r="AV177" i="34"/>
  <c r="AI154" i="29"/>
  <c r="AH172" i="29"/>
  <c r="AK157" i="29"/>
  <c r="AJ175" i="29"/>
  <c r="AI160" i="29"/>
  <c r="AH178" i="29"/>
  <c r="CG12" i="27"/>
  <c r="AO12" i="27" s="1"/>
  <c r="AO36" i="27" s="1"/>
  <c r="CH12" i="27" s="1"/>
  <c r="CG19" i="27"/>
  <c r="AO19" i="27" s="1"/>
  <c r="AO43" i="27" s="1"/>
  <c r="CH19" i="27" s="1"/>
  <c r="CG20" i="27"/>
  <c r="AO20" i="27" s="1"/>
  <c r="AO44" i="27" s="1"/>
  <c r="CH20" i="27" s="1"/>
  <c r="CG15" i="27"/>
  <c r="AO15" i="27" s="1"/>
  <c r="AO39" i="27" s="1"/>
  <c r="CH15" i="27" s="1"/>
  <c r="CG8" i="27"/>
  <c r="AO8" i="27" s="1"/>
  <c r="AO32" i="27" s="1"/>
  <c r="CG7" i="27"/>
  <c r="AO7" i="27" s="1"/>
  <c r="AO31" i="27" s="1"/>
  <c r="CG17" i="27"/>
  <c r="AO17" i="27" s="1"/>
  <c r="AO41" i="27" s="1"/>
  <c r="CH17" i="27" s="1"/>
  <c r="CG16" i="27"/>
  <c r="AO16" i="27" s="1"/>
  <c r="AO40" i="27" s="1"/>
  <c r="CH16" i="27" s="1"/>
  <c r="CG11" i="27"/>
  <c r="AO11" i="27" s="1"/>
  <c r="AO35" i="27" s="1"/>
  <c r="CH11" i="27" s="1"/>
  <c r="R45" i="48" l="1"/>
  <c r="CH9" i="27"/>
  <c r="D37" i="40"/>
  <c r="D46" i="40"/>
  <c r="CH8" i="27"/>
  <c r="D47" i="40"/>
  <c r="CF6" i="27"/>
  <c r="AN6" i="27" s="1"/>
  <c r="AN30" i="27" s="1"/>
  <c r="CH7" i="27"/>
  <c r="D45" i="40"/>
  <c r="AJ78" i="11"/>
  <c r="AI77" i="11"/>
  <c r="Z209" i="35"/>
  <c r="Y214" i="35"/>
  <c r="Y160" i="35"/>
  <c r="Z155" i="35"/>
  <c r="X107" i="35"/>
  <c r="X311" i="35"/>
  <c r="X312" i="35" s="1"/>
  <c r="X315" i="35"/>
  <c r="Y104" i="35"/>
  <c r="Y102" i="35" s="1"/>
  <c r="Y103" i="35" s="1"/>
  <c r="Y105" i="35" s="1"/>
  <c r="Y308" i="35"/>
  <c r="Y309" i="35"/>
  <c r="Y310" i="35" s="1"/>
  <c r="X52" i="35"/>
  <c r="Y47" i="35"/>
  <c r="W290" i="35"/>
  <c r="W388" i="35"/>
  <c r="W389" i="35" s="1"/>
  <c r="Y300" i="35"/>
  <c r="Y301" i="35" s="1"/>
  <c r="Y80" i="35"/>
  <c r="Y304" i="35"/>
  <c r="Y377" i="35"/>
  <c r="Y269" i="35"/>
  <c r="Y381" i="35"/>
  <c r="Z341" i="35"/>
  <c r="Z342" i="35"/>
  <c r="Z343" i="35" s="1"/>
  <c r="Z185" i="35"/>
  <c r="Z183" i="35" s="1"/>
  <c r="Z184" i="35" s="1"/>
  <c r="Z186" i="35" s="1"/>
  <c r="AW260" i="35"/>
  <c r="AX17" i="35"/>
  <c r="AV98" i="35"/>
  <c r="AV44" i="35"/>
  <c r="AA276" i="35"/>
  <c r="AA277" i="35" s="1"/>
  <c r="AA275" i="35"/>
  <c r="AA23" i="35"/>
  <c r="AA21" i="35" s="1"/>
  <c r="AA22" i="35" s="1"/>
  <c r="AA24" i="35" s="1"/>
  <c r="Z320" i="35"/>
  <c r="Z321" i="35" s="1"/>
  <c r="Z319" i="35"/>
  <c r="Z131" i="35"/>
  <c r="Z129" i="35" s="1"/>
  <c r="Z130" i="35" s="1"/>
  <c r="Z132" i="35" s="1"/>
  <c r="AW71" i="35"/>
  <c r="AV179" i="35"/>
  <c r="Y344" i="35"/>
  <c r="Y345" i="35" s="1"/>
  <c r="Y188" i="35"/>
  <c r="Y348" i="35"/>
  <c r="Z278" i="35"/>
  <c r="Z279" i="35" s="1"/>
  <c r="Z26" i="35"/>
  <c r="Z282" i="35"/>
  <c r="Y322" i="35"/>
  <c r="Y323" i="35" s="1"/>
  <c r="Y134" i="35"/>
  <c r="Y326" i="35"/>
  <c r="AW152" i="35"/>
  <c r="Y241" i="35"/>
  <c r="Z236" i="35"/>
  <c r="Z298" i="35"/>
  <c r="Z297" i="35"/>
  <c r="Z299" i="35"/>
  <c r="Z77" i="35"/>
  <c r="Z75" i="35" s="1"/>
  <c r="Z76" i="35" s="1"/>
  <c r="Z78" i="35" s="1"/>
  <c r="AV233" i="35"/>
  <c r="AV125" i="35"/>
  <c r="AW206" i="35"/>
  <c r="Z375" i="35"/>
  <c r="Z376" i="35" s="1"/>
  <c r="Z374" i="35"/>
  <c r="Z266" i="35"/>
  <c r="Z264" i="35" s="1"/>
  <c r="Z265" i="35" s="1"/>
  <c r="Z267" i="35" s="1"/>
  <c r="N18" i="34"/>
  <c r="M239" i="34"/>
  <c r="AT90" i="34"/>
  <c r="AT88" i="34" s="1"/>
  <c r="AT89" i="34" s="1"/>
  <c r="AT91" i="34" s="1"/>
  <c r="AU87" i="34" s="1"/>
  <c r="AT113" i="34"/>
  <c r="AT111" i="34" s="1"/>
  <c r="AT112" i="34" s="1"/>
  <c r="AT114" i="34" s="1"/>
  <c r="AU110" i="34" s="1"/>
  <c r="AU182" i="34"/>
  <c r="AU180" i="34"/>
  <c r="AU181" i="34" s="1"/>
  <c r="AU183" i="34" s="1"/>
  <c r="AV179" i="34" s="1"/>
  <c r="AU159" i="34"/>
  <c r="AU157" i="34" s="1"/>
  <c r="AU158" i="34" s="1"/>
  <c r="AU160" i="34" s="1"/>
  <c r="AV156" i="34" s="1"/>
  <c r="AT205" i="34"/>
  <c r="AT203" i="34" s="1"/>
  <c r="AT204" i="34" s="1"/>
  <c r="AT206" i="34" s="1"/>
  <c r="AU202" i="34" s="1"/>
  <c r="AV200" i="34"/>
  <c r="AV67" i="34"/>
  <c r="AV65" i="34" s="1"/>
  <c r="AV66" i="34" s="1"/>
  <c r="AV68" i="34" s="1"/>
  <c r="AW64" i="34" s="1"/>
  <c r="AU228" i="34"/>
  <c r="AU226" i="34" s="1"/>
  <c r="AU227" i="34" s="1"/>
  <c r="AU229" i="34" s="1"/>
  <c r="AV225" i="34" s="1"/>
  <c r="AX131" i="34"/>
  <c r="P42" i="34"/>
  <c r="AW177" i="34"/>
  <c r="AV85" i="34"/>
  <c r="AV39" i="34"/>
  <c r="AW154" i="34"/>
  <c r="AV108" i="34"/>
  <c r="AX223" i="34"/>
  <c r="AU136" i="34"/>
  <c r="AU134" i="34" s="1"/>
  <c r="AU135" i="34" s="1"/>
  <c r="AU137" i="34" s="1"/>
  <c r="AV133" i="34" s="1"/>
  <c r="AY62" i="34"/>
  <c r="AV16" i="34"/>
  <c r="AL157" i="29"/>
  <c r="AL175" i="29" s="1"/>
  <c r="AK175" i="29"/>
  <c r="AJ160" i="29"/>
  <c r="AI178" i="29"/>
  <c r="AJ154" i="29"/>
  <c r="AI172" i="29"/>
  <c r="AM47" i="26"/>
  <c r="AJ15" i="23" s="1"/>
  <c r="AN47" i="26"/>
  <c r="AK15" i="23" s="1"/>
  <c r="AO47" i="26"/>
  <c r="AL15" i="23" s="1"/>
  <c r="G47" i="26"/>
  <c r="D15" i="23" s="1"/>
  <c r="H47" i="26"/>
  <c r="E15" i="23" s="1"/>
  <c r="I47" i="26"/>
  <c r="F15" i="23" s="1"/>
  <c r="J47" i="26"/>
  <c r="G15" i="23" s="1"/>
  <c r="K47" i="26"/>
  <c r="H15" i="23" s="1"/>
  <c r="L47" i="26"/>
  <c r="I15" i="23" s="1"/>
  <c r="M47" i="26"/>
  <c r="J15" i="23" s="1"/>
  <c r="N47" i="26"/>
  <c r="K15" i="23" s="1"/>
  <c r="O47" i="26"/>
  <c r="L15" i="23" s="1"/>
  <c r="P47" i="26"/>
  <c r="M15" i="23" s="1"/>
  <c r="Q47" i="26"/>
  <c r="N15" i="23" s="1"/>
  <c r="R47" i="26"/>
  <c r="O15" i="23" s="1"/>
  <c r="S47" i="26"/>
  <c r="P15" i="23" s="1"/>
  <c r="T47" i="26"/>
  <c r="Q15" i="23" s="1"/>
  <c r="U47" i="26"/>
  <c r="R15" i="23" s="1"/>
  <c r="V47" i="26"/>
  <c r="S15" i="23" s="1"/>
  <c r="W47" i="26"/>
  <c r="T15" i="23" s="1"/>
  <c r="X47" i="26"/>
  <c r="U15" i="23" s="1"/>
  <c r="Y47" i="26"/>
  <c r="V15" i="23" s="1"/>
  <c r="Z47" i="26"/>
  <c r="W15" i="23" s="1"/>
  <c r="AA47" i="26"/>
  <c r="X15" i="23" s="1"/>
  <c r="AB47" i="26"/>
  <c r="Y15" i="23" s="1"/>
  <c r="AC47" i="26"/>
  <c r="Z15" i="23" s="1"/>
  <c r="AD47" i="26"/>
  <c r="AA15" i="23" s="1"/>
  <c r="AE47" i="26"/>
  <c r="AB15" i="23" s="1"/>
  <c r="AF47" i="26"/>
  <c r="AC15" i="23" s="1"/>
  <c r="AG47" i="26"/>
  <c r="AD15" i="23" s="1"/>
  <c r="AH47" i="26"/>
  <c r="AE15" i="23" s="1"/>
  <c r="AI47" i="26"/>
  <c r="AF15" i="23" s="1"/>
  <c r="AJ47" i="26"/>
  <c r="AG15" i="23" s="1"/>
  <c r="AK47" i="26"/>
  <c r="AH15" i="23" s="1"/>
  <c r="AL47" i="26"/>
  <c r="AI15" i="23" s="1"/>
  <c r="F47" i="26"/>
  <c r="C15" i="23" s="1"/>
  <c r="A74" i="26"/>
  <c r="F77" i="26"/>
  <c r="F81" i="26"/>
  <c r="F85" i="26"/>
  <c r="F89" i="26"/>
  <c r="B50" i="26"/>
  <c r="B74" i="26" s="1"/>
  <c r="A50" i="26"/>
  <c r="S41" i="48" l="1"/>
  <c r="S44" i="48" s="1"/>
  <c r="D10" i="40"/>
  <c r="D64" i="40"/>
  <c r="D44" i="40"/>
  <c r="D39" i="40" s="1"/>
  <c r="CG6" i="27"/>
  <c r="AO6" i="27" s="1"/>
  <c r="AO30" i="27" s="1"/>
  <c r="AK78" i="11"/>
  <c r="AJ77" i="11"/>
  <c r="Y355" i="35"/>
  <c r="Y356" i="35" s="1"/>
  <c r="Y359" i="35"/>
  <c r="Y215" i="35"/>
  <c r="Z354" i="35"/>
  <c r="Z353" i="35"/>
  <c r="Z352" i="35"/>
  <c r="Z212" i="35"/>
  <c r="Z210" i="35" s="1"/>
  <c r="Z211" i="35" s="1"/>
  <c r="Z213" i="35" s="1"/>
  <c r="Z331" i="35"/>
  <c r="Z330" i="35"/>
  <c r="Z332" i="35"/>
  <c r="Z158" i="35"/>
  <c r="Z156" i="35" s="1"/>
  <c r="Z157" i="35" s="1"/>
  <c r="Z159" i="35" s="1"/>
  <c r="Y337" i="35"/>
  <c r="Y333" i="35"/>
  <c r="Y334" i="35" s="1"/>
  <c r="Y161" i="35"/>
  <c r="Z101" i="35"/>
  <c r="Y106" i="35"/>
  <c r="Y286" i="35"/>
  <c r="Y385" i="35" s="1"/>
  <c r="Y50" i="35"/>
  <c r="Y48" i="35" s="1"/>
  <c r="Y49" i="35" s="1"/>
  <c r="Y51" i="35" s="1"/>
  <c r="Y287" i="35"/>
  <c r="Y386" i="35" s="1"/>
  <c r="X53" i="35"/>
  <c r="X293" i="35"/>
  <c r="X392" i="35" s="1"/>
  <c r="X289" i="35"/>
  <c r="Z79" i="35"/>
  <c r="AA74" i="35"/>
  <c r="Z268" i="35"/>
  <c r="AA263" i="35"/>
  <c r="Y366" i="35"/>
  <c r="Y367" i="35" s="1"/>
  <c r="Y370" i="35"/>
  <c r="Y242" i="35"/>
  <c r="Z133" i="35"/>
  <c r="AA128" i="35"/>
  <c r="Y378" i="35"/>
  <c r="AW233" i="35"/>
  <c r="AX152" i="35"/>
  <c r="AW179" i="35"/>
  <c r="AW98" i="35"/>
  <c r="AX206" i="35"/>
  <c r="AX71" i="35"/>
  <c r="AX260" i="35"/>
  <c r="Z187" i="35"/>
  <c r="AA182" i="35"/>
  <c r="AW125" i="35"/>
  <c r="Z364" i="35"/>
  <c r="Z365" i="35" s="1"/>
  <c r="Z363" i="35"/>
  <c r="Z239" i="35"/>
  <c r="Z237" i="35" s="1"/>
  <c r="Z238" i="35" s="1"/>
  <c r="Z240" i="35" s="1"/>
  <c r="AA25" i="35"/>
  <c r="AB20" i="35"/>
  <c r="AW44" i="35"/>
  <c r="M241" i="34"/>
  <c r="M5" i="23" s="1"/>
  <c r="N21" i="34"/>
  <c r="N238" i="34" s="1"/>
  <c r="N235" i="34"/>
  <c r="AU205" i="34"/>
  <c r="AU203" i="34" s="1"/>
  <c r="AU204" i="34" s="1"/>
  <c r="AU206" i="34" s="1"/>
  <c r="AV202" i="34" s="1"/>
  <c r="AU113" i="34"/>
  <c r="AU111" i="34" s="1"/>
  <c r="AU112" i="34" s="1"/>
  <c r="AU114" i="34" s="1"/>
  <c r="AV110" i="34" s="1"/>
  <c r="AV159" i="34"/>
  <c r="AV157" i="34" s="1"/>
  <c r="AV158" i="34" s="1"/>
  <c r="AV160" i="34" s="1"/>
  <c r="AW156" i="34" s="1"/>
  <c r="AV182" i="34"/>
  <c r="AV180" i="34" s="1"/>
  <c r="AV181" i="34" s="1"/>
  <c r="AV183" i="34" s="1"/>
  <c r="AW179" i="34" s="1"/>
  <c r="AU90" i="34"/>
  <c r="AU88" i="34" s="1"/>
  <c r="AU89" i="34" s="1"/>
  <c r="AU91" i="34" s="1"/>
  <c r="AV87" i="34" s="1"/>
  <c r="AW85" i="34"/>
  <c r="AW67" i="34"/>
  <c r="AW65" i="34" s="1"/>
  <c r="AW66" i="34" s="1"/>
  <c r="AW68" i="34" s="1"/>
  <c r="AX64" i="34" s="1"/>
  <c r="AW16" i="34"/>
  <c r="AY223" i="34"/>
  <c r="AV228" i="34"/>
  <c r="AV226" i="34" s="1"/>
  <c r="AV227" i="34" s="1"/>
  <c r="AV229" i="34" s="1"/>
  <c r="AW225" i="34" s="1"/>
  <c r="AX177" i="34"/>
  <c r="AX154" i="34"/>
  <c r="AW39" i="34"/>
  <c r="AV136" i="34"/>
  <c r="AV134" i="34" s="1"/>
  <c r="AV135" i="34" s="1"/>
  <c r="AV137" i="34" s="1"/>
  <c r="AW133" i="34" s="1"/>
  <c r="AW108" i="34"/>
  <c r="P43" i="34"/>
  <c r="AW200" i="34"/>
  <c r="AY131" i="34"/>
  <c r="AK154" i="29"/>
  <c r="AJ172" i="29"/>
  <c r="AK160" i="29"/>
  <c r="AJ178" i="29"/>
  <c r="AJ71" i="26"/>
  <c r="AG11" i="22" s="1"/>
  <c r="AF71" i="26"/>
  <c r="AC11" i="22" s="1"/>
  <c r="X71" i="26"/>
  <c r="U11" i="22" s="1"/>
  <c r="T71" i="26"/>
  <c r="Q11" i="22" s="1"/>
  <c r="P71" i="26"/>
  <c r="M11" i="22" s="1"/>
  <c r="L71" i="26"/>
  <c r="I11" i="22" s="1"/>
  <c r="H71" i="26"/>
  <c r="E11" i="22" s="1"/>
  <c r="AA71" i="26"/>
  <c r="X11" i="22" s="1"/>
  <c r="G71" i="26"/>
  <c r="D11" i="22" s="1"/>
  <c r="AN71" i="26"/>
  <c r="AK11" i="22" s="1"/>
  <c r="AB71" i="26"/>
  <c r="Y11" i="22" s="1"/>
  <c r="F71" i="26"/>
  <c r="AM71" i="26"/>
  <c r="AJ11" i="22" s="1"/>
  <c r="AI71" i="26"/>
  <c r="AF11" i="22" s="1"/>
  <c r="AE71" i="26"/>
  <c r="AB11" i="22" s="1"/>
  <c r="W71" i="26"/>
  <c r="T11" i="22" s="1"/>
  <c r="S71" i="26"/>
  <c r="P11" i="22" s="1"/>
  <c r="O71" i="26"/>
  <c r="L11" i="22" s="1"/>
  <c r="K71" i="26"/>
  <c r="H11" i="22" s="1"/>
  <c r="AO71" i="26"/>
  <c r="AL11" i="22" s="1"/>
  <c r="AK71" i="26"/>
  <c r="AH11" i="22" s="1"/>
  <c r="AG71" i="26"/>
  <c r="AD11" i="22" s="1"/>
  <c r="AC71" i="26"/>
  <c r="Z11" i="22" s="1"/>
  <c r="Y71" i="26"/>
  <c r="V11" i="22" s="1"/>
  <c r="U71" i="26"/>
  <c r="R11" i="22" s="1"/>
  <c r="Q71" i="26"/>
  <c r="N11" i="22" s="1"/>
  <c r="M71" i="26"/>
  <c r="J11" i="22" s="1"/>
  <c r="I71" i="26"/>
  <c r="F11" i="22" s="1"/>
  <c r="AL71" i="26"/>
  <c r="AI11" i="22" s="1"/>
  <c r="AH71" i="26"/>
  <c r="AE11" i="22" s="1"/>
  <c r="AD71" i="26"/>
  <c r="AA11" i="22" s="1"/>
  <c r="Z71" i="26"/>
  <c r="W11" i="22" s="1"/>
  <c r="V71" i="26"/>
  <c r="S11" i="22" s="1"/>
  <c r="R71" i="26"/>
  <c r="O11" i="22" s="1"/>
  <c r="N71" i="26"/>
  <c r="K11" i="22" s="1"/>
  <c r="J71" i="26"/>
  <c r="G11" i="22" s="1"/>
  <c r="F86" i="26"/>
  <c r="F78" i="26"/>
  <c r="F90" i="26"/>
  <c r="F82" i="26"/>
  <c r="F91" i="26"/>
  <c r="F87" i="26"/>
  <c r="F83" i="26"/>
  <c r="F79" i="26"/>
  <c r="F92" i="26"/>
  <c r="F88" i="26"/>
  <c r="F84" i="26"/>
  <c r="F80" i="26"/>
  <c r="F76" i="26"/>
  <c r="A42" i="26"/>
  <c r="A66" i="26" s="1"/>
  <c r="A90" i="26" s="1"/>
  <c r="B42" i="26"/>
  <c r="B66" i="26" s="1"/>
  <c r="B90" i="26" s="1"/>
  <c r="A43" i="26"/>
  <c r="A67" i="26" s="1"/>
  <c r="A91" i="26" s="1"/>
  <c r="B43" i="26"/>
  <c r="B67" i="26" s="1"/>
  <c r="B91" i="26" s="1"/>
  <c r="A44" i="26"/>
  <c r="A68" i="26" s="1"/>
  <c r="A92" i="26" s="1"/>
  <c r="B44" i="26"/>
  <c r="B68" i="26" s="1"/>
  <c r="B92" i="26" s="1"/>
  <c r="A45" i="26"/>
  <c r="A69" i="26" s="1"/>
  <c r="A93" i="26" s="1"/>
  <c r="B45" i="26"/>
  <c r="B69" i="26" s="1"/>
  <c r="B93" i="26" s="1"/>
  <c r="A28" i="26"/>
  <c r="A52" i="26" s="1"/>
  <c r="A76" i="26" s="1"/>
  <c r="B28" i="26"/>
  <c r="B52" i="26" s="1"/>
  <c r="B76" i="26" s="1"/>
  <c r="A29" i="26"/>
  <c r="A53" i="26" s="1"/>
  <c r="A77" i="26" s="1"/>
  <c r="B29" i="26"/>
  <c r="B53" i="26" s="1"/>
  <c r="B77" i="26" s="1"/>
  <c r="A30" i="26"/>
  <c r="A54" i="26" s="1"/>
  <c r="A78" i="26" s="1"/>
  <c r="B30" i="26"/>
  <c r="B54" i="26" s="1"/>
  <c r="B78" i="26" s="1"/>
  <c r="A31" i="26"/>
  <c r="A55" i="26" s="1"/>
  <c r="A79" i="26" s="1"/>
  <c r="B31" i="26"/>
  <c r="B55" i="26" s="1"/>
  <c r="B79" i="26" s="1"/>
  <c r="A32" i="26"/>
  <c r="A56" i="26" s="1"/>
  <c r="A80" i="26" s="1"/>
  <c r="B32" i="26"/>
  <c r="B56" i="26" s="1"/>
  <c r="B80" i="26" s="1"/>
  <c r="A33" i="26"/>
  <c r="A57" i="26" s="1"/>
  <c r="A81" i="26" s="1"/>
  <c r="B33" i="26"/>
  <c r="B57" i="26" s="1"/>
  <c r="B81" i="26" s="1"/>
  <c r="A34" i="26"/>
  <c r="A58" i="26" s="1"/>
  <c r="A82" i="26" s="1"/>
  <c r="B34" i="26"/>
  <c r="B58" i="26" s="1"/>
  <c r="B82" i="26" s="1"/>
  <c r="A35" i="26"/>
  <c r="A59" i="26" s="1"/>
  <c r="A83" i="26" s="1"/>
  <c r="B35" i="26"/>
  <c r="B59" i="26" s="1"/>
  <c r="B83" i="26" s="1"/>
  <c r="A36" i="26"/>
  <c r="A60" i="26" s="1"/>
  <c r="A84" i="26" s="1"/>
  <c r="B36" i="26"/>
  <c r="B60" i="26" s="1"/>
  <c r="B84" i="26" s="1"/>
  <c r="A37" i="26"/>
  <c r="A61" i="26" s="1"/>
  <c r="A85" i="26" s="1"/>
  <c r="B37" i="26"/>
  <c r="B61" i="26" s="1"/>
  <c r="B85" i="26" s="1"/>
  <c r="A38" i="26"/>
  <c r="A62" i="26" s="1"/>
  <c r="A86" i="26" s="1"/>
  <c r="B38" i="26"/>
  <c r="B62" i="26" s="1"/>
  <c r="B86" i="26" s="1"/>
  <c r="A39" i="26"/>
  <c r="A63" i="26" s="1"/>
  <c r="A87" i="26" s="1"/>
  <c r="B39" i="26"/>
  <c r="B63" i="26" s="1"/>
  <c r="B87" i="26" s="1"/>
  <c r="A40" i="26"/>
  <c r="A64" i="26" s="1"/>
  <c r="A88" i="26" s="1"/>
  <c r="B40" i="26"/>
  <c r="B64" i="26" s="1"/>
  <c r="B88" i="26" s="1"/>
  <c r="A41" i="26"/>
  <c r="A65" i="26" s="1"/>
  <c r="A89" i="26" s="1"/>
  <c r="B41" i="26"/>
  <c r="B65" i="26" s="1"/>
  <c r="B89" i="26" s="1"/>
  <c r="B27" i="26"/>
  <c r="B51" i="26" s="1"/>
  <c r="B75" i="26" s="1"/>
  <c r="A27" i="26"/>
  <c r="A51" i="26" s="1"/>
  <c r="A75" i="26" s="1"/>
  <c r="B26" i="26"/>
  <c r="A26" i="26"/>
  <c r="AK77" i="11" l="1"/>
  <c r="D78" i="40"/>
  <c r="D77" i="40" s="1"/>
  <c r="F95" i="26"/>
  <c r="C11" i="22"/>
  <c r="C8" i="22" s="1"/>
  <c r="CH6" i="27"/>
  <c r="D36" i="40"/>
  <c r="D35" i="40" s="1"/>
  <c r="Z214" i="35"/>
  <c r="AA209" i="35"/>
  <c r="Z160" i="35"/>
  <c r="AA155" i="35"/>
  <c r="Y107" i="35"/>
  <c r="Y311" i="35"/>
  <c r="Y312" i="35" s="1"/>
  <c r="Y315" i="35"/>
  <c r="Z309" i="35"/>
  <c r="Z310" i="35" s="1"/>
  <c r="Z104" i="35"/>
  <c r="Z102" i="35" s="1"/>
  <c r="Z103" i="35" s="1"/>
  <c r="Z105" i="35" s="1"/>
  <c r="Z308" i="35"/>
  <c r="Y288" i="35"/>
  <c r="Y387" i="35" s="1"/>
  <c r="X290" i="35"/>
  <c r="X388" i="35"/>
  <c r="X389" i="35" s="1"/>
  <c r="Z47" i="35"/>
  <c r="Y52" i="35"/>
  <c r="Z241" i="35"/>
  <c r="AA236" i="35"/>
  <c r="AB275" i="35"/>
  <c r="AB276" i="35"/>
  <c r="AB277" i="35" s="1"/>
  <c r="AB23" i="35"/>
  <c r="AB21" i="35" s="1"/>
  <c r="AB22" i="35" s="1"/>
  <c r="AB24" i="35" s="1"/>
  <c r="AA342" i="35"/>
  <c r="AA343" i="35" s="1"/>
  <c r="AA341" i="35"/>
  <c r="AA185" i="35"/>
  <c r="AA183" i="35" s="1"/>
  <c r="AA184" i="35" s="1"/>
  <c r="AA186" i="35" s="1"/>
  <c r="Z344" i="35"/>
  <c r="Z345" i="35" s="1"/>
  <c r="Z188" i="35"/>
  <c r="Z348" i="35"/>
  <c r="AX179" i="35"/>
  <c r="AX44" i="35"/>
  <c r="AX125" i="35"/>
  <c r="AX233" i="35"/>
  <c r="Z322" i="35"/>
  <c r="Z323" i="35" s="1"/>
  <c r="Z326" i="35"/>
  <c r="Z134" i="35"/>
  <c r="AA375" i="35"/>
  <c r="AA376" i="35" s="1"/>
  <c r="AA374" i="35"/>
  <c r="AA264" i="35"/>
  <c r="AA265" i="35" s="1"/>
  <c r="AA267" i="35" s="1"/>
  <c r="AA266" i="35"/>
  <c r="AA298" i="35"/>
  <c r="AA299" i="35" s="1"/>
  <c r="AA297" i="35"/>
  <c r="AA77" i="35"/>
  <c r="AA75" i="35" s="1"/>
  <c r="AA76" i="35" s="1"/>
  <c r="AA78" i="35" s="1"/>
  <c r="AA278" i="35"/>
  <c r="AA279" i="35" s="1"/>
  <c r="AA282" i="35"/>
  <c r="AA26" i="35"/>
  <c r="AA320" i="35"/>
  <c r="AA321" i="35" s="1"/>
  <c r="AA319" i="35"/>
  <c r="AA131" i="35"/>
  <c r="AA129" i="35" s="1"/>
  <c r="AA130" i="35" s="1"/>
  <c r="AA132" i="35" s="1"/>
  <c r="AX98" i="35"/>
  <c r="Z377" i="35"/>
  <c r="Z381" i="35"/>
  <c r="Z269" i="35"/>
  <c r="Z300" i="35"/>
  <c r="Z301" i="35" s="1"/>
  <c r="Z304" i="35"/>
  <c r="Z80" i="35"/>
  <c r="N19" i="34"/>
  <c r="AW159" i="34"/>
  <c r="AW157" i="34"/>
  <c r="AW158" i="34" s="1"/>
  <c r="AW160" i="34" s="1"/>
  <c r="AX156" i="34" s="1"/>
  <c r="AV90" i="34"/>
  <c r="AV88" i="34" s="1"/>
  <c r="AV89" i="34" s="1"/>
  <c r="AV91" i="34" s="1"/>
  <c r="AW87" i="34" s="1"/>
  <c r="AV113" i="34"/>
  <c r="AV111" i="34" s="1"/>
  <c r="AV112" i="34" s="1"/>
  <c r="AV114" i="34" s="1"/>
  <c r="AW110" i="34" s="1"/>
  <c r="AW182" i="34"/>
  <c r="AW180" i="34" s="1"/>
  <c r="AW181" i="34" s="1"/>
  <c r="AW183" i="34" s="1"/>
  <c r="AX179" i="34" s="1"/>
  <c r="AW136" i="34"/>
  <c r="AW134" i="34" s="1"/>
  <c r="AW135" i="34" s="1"/>
  <c r="AW137" i="34" s="1"/>
  <c r="AX133" i="34" s="1"/>
  <c r="AX67" i="34"/>
  <c r="AX65" i="34" s="1"/>
  <c r="AX66" i="34" s="1"/>
  <c r="AX68" i="34" s="1"/>
  <c r="AV205" i="34"/>
  <c r="AV203" i="34" s="1"/>
  <c r="AV204" i="34" s="1"/>
  <c r="AV206" i="34" s="1"/>
  <c r="AW202" i="34" s="1"/>
  <c r="AX108" i="34"/>
  <c r="AX85" i="34"/>
  <c r="AW228" i="34"/>
  <c r="AW226" i="34" s="1"/>
  <c r="AW227" i="34" s="1"/>
  <c r="AW229" i="34" s="1"/>
  <c r="AX225" i="34" s="1"/>
  <c r="AX200" i="34"/>
  <c r="P45" i="34"/>
  <c r="AY154" i="34"/>
  <c r="AX39" i="34"/>
  <c r="AY177" i="34"/>
  <c r="AX16" i="34"/>
  <c r="AL160" i="29"/>
  <c r="AL178" i="29" s="1"/>
  <c r="AK178" i="29"/>
  <c r="AL154" i="29"/>
  <c r="AL172" i="29" s="1"/>
  <c r="AK172" i="29"/>
  <c r="C14" i="23"/>
  <c r="S42" i="48" l="1"/>
  <c r="AA212" i="35"/>
  <c r="AA210" i="35" s="1"/>
  <c r="AA211" i="35" s="1"/>
  <c r="AA213" i="35" s="1"/>
  <c r="AA353" i="35"/>
  <c r="AA354" i="35"/>
  <c r="AA352" i="35"/>
  <c r="Z359" i="35"/>
  <c r="Z355" i="35"/>
  <c r="Z356" i="35" s="1"/>
  <c r="Z215" i="35"/>
  <c r="AA331" i="35"/>
  <c r="AA332" i="35" s="1"/>
  <c r="AA330" i="35"/>
  <c r="AA158" i="35"/>
  <c r="AA156" i="35" s="1"/>
  <c r="AA157" i="35" s="1"/>
  <c r="AA159" i="35" s="1"/>
  <c r="Z337" i="35"/>
  <c r="Z161" i="35"/>
  <c r="Z333" i="35"/>
  <c r="Z334" i="35" s="1"/>
  <c r="Z106" i="35"/>
  <c r="AA101" i="35"/>
  <c r="Y53" i="35"/>
  <c r="Y289" i="35"/>
  <c r="Y293" i="35"/>
  <c r="Y392" i="35" s="1"/>
  <c r="Z50" i="35"/>
  <c r="Z48" i="35" s="1"/>
  <c r="Z49" i="35" s="1"/>
  <c r="Z51" i="35" s="1"/>
  <c r="Z287" i="35"/>
  <c r="Z386" i="35" s="1"/>
  <c r="Z288" i="35"/>
  <c r="Z387" i="35" s="1"/>
  <c r="Z286" i="35"/>
  <c r="Z385" i="35" s="1"/>
  <c r="AA79" i="35"/>
  <c r="AB74" i="35"/>
  <c r="AB25" i="35"/>
  <c r="AC20" i="35"/>
  <c r="AA363" i="35"/>
  <c r="AA364" i="35"/>
  <c r="AA365" i="35" s="1"/>
  <c r="AA239" i="35"/>
  <c r="AA237" i="35" s="1"/>
  <c r="AA238" i="35" s="1"/>
  <c r="AA240" i="35" s="1"/>
  <c r="AA133" i="35"/>
  <c r="AB128" i="35"/>
  <c r="AA187" i="35"/>
  <c r="AB182" i="35"/>
  <c r="Z378" i="35"/>
  <c r="AA268" i="35"/>
  <c r="AB263" i="35"/>
  <c r="Z366" i="35"/>
  <c r="Z367" i="35" s="1"/>
  <c r="Z242" i="35"/>
  <c r="Z370" i="35"/>
  <c r="N20" i="34"/>
  <c r="N236" i="34"/>
  <c r="AW90" i="34"/>
  <c r="AW88" i="34" s="1"/>
  <c r="AW89" i="34" s="1"/>
  <c r="AW91" i="34" s="1"/>
  <c r="AX87" i="34" s="1"/>
  <c r="AX182" i="34"/>
  <c r="AX180" i="34" s="1"/>
  <c r="AX181" i="34" s="1"/>
  <c r="AX183" i="34" s="1"/>
  <c r="AX228" i="34"/>
  <c r="AX226" i="34" s="1"/>
  <c r="AX227" i="34" s="1"/>
  <c r="AX229" i="34" s="1"/>
  <c r="AW205" i="34"/>
  <c r="AW203" i="34" s="1"/>
  <c r="AW204" i="34" s="1"/>
  <c r="AW206" i="34" s="1"/>
  <c r="AX202" i="34" s="1"/>
  <c r="AX159" i="34"/>
  <c r="AX157" i="34" s="1"/>
  <c r="AX158" i="34" s="1"/>
  <c r="AX160" i="34" s="1"/>
  <c r="AW113" i="34"/>
  <c r="AW111" i="34" s="1"/>
  <c r="AW112" i="34" s="1"/>
  <c r="AW114" i="34" s="1"/>
  <c r="AX110" i="34" s="1"/>
  <c r="AX136" i="34"/>
  <c r="AX134" i="34" s="1"/>
  <c r="AX135" i="34" s="1"/>
  <c r="AX137" i="34" s="1"/>
  <c r="AY39" i="34"/>
  <c r="AY108" i="34"/>
  <c r="AY85" i="34"/>
  <c r="Q41" i="34"/>
  <c r="AY16" i="34"/>
  <c r="AY200" i="34"/>
  <c r="D65" i="40"/>
  <c r="D12" i="40"/>
  <c r="D11" i="40" s="1"/>
  <c r="B143" i="25"/>
  <c r="B142" i="25"/>
  <c r="B141" i="25"/>
  <c r="B140" i="25"/>
  <c r="B139" i="25"/>
  <c r="B138" i="25"/>
  <c r="B137" i="25"/>
  <c r="B136" i="25"/>
  <c r="B135" i="25"/>
  <c r="B134" i="25"/>
  <c r="B133" i="25"/>
  <c r="B132" i="25"/>
  <c r="B131" i="25"/>
  <c r="B130" i="25"/>
  <c r="B129" i="25"/>
  <c r="B128" i="25"/>
  <c r="B127" i="25"/>
  <c r="B126" i="25"/>
  <c r="B125" i="25"/>
  <c r="B124" i="25"/>
  <c r="B118" i="25"/>
  <c r="B117" i="25"/>
  <c r="B116" i="25"/>
  <c r="B115" i="25"/>
  <c r="B114" i="25"/>
  <c r="B113" i="25"/>
  <c r="B112" i="25"/>
  <c r="B111" i="25"/>
  <c r="B110" i="25"/>
  <c r="B109" i="25"/>
  <c r="B108" i="25"/>
  <c r="B107" i="25"/>
  <c r="B106" i="25"/>
  <c r="B105" i="25"/>
  <c r="B104" i="25"/>
  <c r="B103" i="25"/>
  <c r="B102" i="25"/>
  <c r="B101" i="25"/>
  <c r="B100" i="25"/>
  <c r="B99" i="25"/>
  <c r="C100" i="21"/>
  <c r="C101" i="21"/>
  <c r="C102" i="21"/>
  <c r="C103" i="21"/>
  <c r="C104" i="21"/>
  <c r="C105" i="21"/>
  <c r="C106" i="21"/>
  <c r="C107" i="21"/>
  <c r="C108" i="21"/>
  <c r="C109" i="21"/>
  <c r="C110" i="21"/>
  <c r="C111" i="21"/>
  <c r="C112" i="21"/>
  <c r="C113" i="21"/>
  <c r="C114" i="21"/>
  <c r="C115" i="21"/>
  <c r="C116" i="21"/>
  <c r="C117" i="21"/>
  <c r="C118" i="21"/>
  <c r="C120" i="21"/>
  <c r="D120" i="21"/>
  <c r="E120" i="21"/>
  <c r="F120" i="21"/>
  <c r="G120" i="21"/>
  <c r="H120" i="21"/>
  <c r="I120" i="21"/>
  <c r="J120" i="21"/>
  <c r="K120" i="21"/>
  <c r="L120" i="21"/>
  <c r="M120" i="21"/>
  <c r="N120" i="21"/>
  <c r="O120" i="21"/>
  <c r="P120" i="21"/>
  <c r="Q120" i="21"/>
  <c r="R120" i="21"/>
  <c r="S120" i="21"/>
  <c r="T120" i="21"/>
  <c r="U120" i="21"/>
  <c r="V120" i="21"/>
  <c r="W120" i="21"/>
  <c r="X120" i="21"/>
  <c r="Y120" i="21"/>
  <c r="Z120" i="21"/>
  <c r="AA120" i="21"/>
  <c r="AB120" i="21"/>
  <c r="AC120" i="21"/>
  <c r="AD120" i="21"/>
  <c r="AE120" i="21"/>
  <c r="AF120" i="21"/>
  <c r="AG120" i="21"/>
  <c r="AH120" i="21"/>
  <c r="AI120" i="21"/>
  <c r="AJ120" i="21"/>
  <c r="AK120" i="21"/>
  <c r="AL120" i="21"/>
  <c r="B93" i="25"/>
  <c r="B92" i="25"/>
  <c r="B91" i="25"/>
  <c r="B90" i="25"/>
  <c r="B89" i="25"/>
  <c r="B88" i="25"/>
  <c r="B87" i="25"/>
  <c r="B86" i="25"/>
  <c r="B85" i="25"/>
  <c r="B84" i="25"/>
  <c r="B83" i="25"/>
  <c r="B82" i="25"/>
  <c r="B81" i="25"/>
  <c r="B80" i="25"/>
  <c r="B79" i="25"/>
  <c r="B78" i="25"/>
  <c r="B77" i="25"/>
  <c r="B76" i="25"/>
  <c r="B75" i="25"/>
  <c r="B74" i="25"/>
  <c r="B68" i="25"/>
  <c r="B67" i="25"/>
  <c r="B66" i="25"/>
  <c r="B65" i="25"/>
  <c r="B64" i="25"/>
  <c r="B63" i="25"/>
  <c r="B62" i="25"/>
  <c r="B61" i="25"/>
  <c r="B60" i="25"/>
  <c r="B59" i="25"/>
  <c r="B58" i="25"/>
  <c r="B57" i="25"/>
  <c r="B56" i="25"/>
  <c r="B55" i="25"/>
  <c r="B54" i="25"/>
  <c r="B53" i="25"/>
  <c r="B52" i="25"/>
  <c r="B51" i="25"/>
  <c r="B50" i="25"/>
  <c r="B49" i="25"/>
  <c r="H48" i="25"/>
  <c r="H73" i="25" s="1"/>
  <c r="H98" i="25" s="1"/>
  <c r="H123" i="25" s="1"/>
  <c r="C28" i="25"/>
  <c r="D28" i="25" s="1"/>
  <c r="E28" i="25" s="1"/>
  <c r="C29" i="25"/>
  <c r="D29" i="25" s="1"/>
  <c r="C30" i="25"/>
  <c r="C31" i="25"/>
  <c r="C32" i="25"/>
  <c r="D32" i="25"/>
  <c r="C33" i="25"/>
  <c r="C34" i="25"/>
  <c r="C35" i="25"/>
  <c r="C36" i="25"/>
  <c r="C37" i="25"/>
  <c r="C38" i="25"/>
  <c r="D38" i="25" s="1"/>
  <c r="C39" i="25"/>
  <c r="C40" i="25"/>
  <c r="C41" i="25"/>
  <c r="C42" i="25"/>
  <c r="C43" i="25"/>
  <c r="D43" i="25" s="1"/>
  <c r="C44" i="25"/>
  <c r="C45" i="25"/>
  <c r="C46" i="25"/>
  <c r="D27" i="21"/>
  <c r="C27" i="25"/>
  <c r="B28" i="25"/>
  <c r="B29" i="25"/>
  <c r="B30" i="25"/>
  <c r="B31" i="25"/>
  <c r="B32" i="25"/>
  <c r="B33" i="25"/>
  <c r="B34" i="25"/>
  <c r="B35" i="25"/>
  <c r="B36" i="25"/>
  <c r="B37" i="25"/>
  <c r="B38" i="25"/>
  <c r="B39" i="25"/>
  <c r="B40" i="25"/>
  <c r="B41" i="25"/>
  <c r="B42" i="25"/>
  <c r="B43" i="25"/>
  <c r="B44" i="25"/>
  <c r="B45" i="25"/>
  <c r="B46" i="25"/>
  <c r="B27" i="25"/>
  <c r="D26" i="25"/>
  <c r="D48" i="25" s="1"/>
  <c r="D73" i="25" s="1"/>
  <c r="D98" i="25" s="1"/>
  <c r="D123" i="25" s="1"/>
  <c r="E26" i="25"/>
  <c r="E48" i="25" s="1"/>
  <c r="E73" i="25" s="1"/>
  <c r="E98" i="25" s="1"/>
  <c r="E123" i="25" s="1"/>
  <c r="F26" i="25"/>
  <c r="F48" i="25" s="1"/>
  <c r="F73" i="25" s="1"/>
  <c r="F98" i="25" s="1"/>
  <c r="F123" i="25" s="1"/>
  <c r="G26" i="25"/>
  <c r="G48" i="25" s="1"/>
  <c r="G73" i="25" s="1"/>
  <c r="G98" i="25" s="1"/>
  <c r="G123" i="25" s="1"/>
  <c r="H26" i="25"/>
  <c r="I26" i="25"/>
  <c r="I48" i="25" s="1"/>
  <c r="I73" i="25" s="1"/>
  <c r="I98" i="25" s="1"/>
  <c r="I123" i="25" s="1"/>
  <c r="J26" i="25"/>
  <c r="J48" i="25" s="1"/>
  <c r="J73" i="25" s="1"/>
  <c r="J98" i="25" s="1"/>
  <c r="J123" i="25" s="1"/>
  <c r="K26" i="25"/>
  <c r="K48" i="25" s="1"/>
  <c r="K73" i="25" s="1"/>
  <c r="K98" i="25" s="1"/>
  <c r="K123" i="25" s="1"/>
  <c r="L26" i="25"/>
  <c r="L48" i="25" s="1"/>
  <c r="L73" i="25" s="1"/>
  <c r="L98" i="25" s="1"/>
  <c r="L123" i="25" s="1"/>
  <c r="M26" i="25"/>
  <c r="M48" i="25" s="1"/>
  <c r="M73" i="25" s="1"/>
  <c r="M98" i="25" s="1"/>
  <c r="M123" i="25" s="1"/>
  <c r="N26" i="25"/>
  <c r="N48" i="25" s="1"/>
  <c r="N73" i="25" s="1"/>
  <c r="N98" i="25" s="1"/>
  <c r="N123" i="25" s="1"/>
  <c r="O26" i="25"/>
  <c r="O48" i="25" s="1"/>
  <c r="O73" i="25" s="1"/>
  <c r="O98" i="25" s="1"/>
  <c r="O123" i="25" s="1"/>
  <c r="P26" i="25"/>
  <c r="P48" i="25" s="1"/>
  <c r="P73" i="25" s="1"/>
  <c r="P98" i="25" s="1"/>
  <c r="P123" i="25" s="1"/>
  <c r="Q26" i="25"/>
  <c r="Q48" i="25" s="1"/>
  <c r="Q73" i="25" s="1"/>
  <c r="Q98" i="25" s="1"/>
  <c r="Q123" i="25" s="1"/>
  <c r="R26" i="25"/>
  <c r="R48" i="25" s="1"/>
  <c r="R73" i="25" s="1"/>
  <c r="R98" i="25" s="1"/>
  <c r="R123" i="25" s="1"/>
  <c r="S26" i="25"/>
  <c r="S48" i="25" s="1"/>
  <c r="S73" i="25" s="1"/>
  <c r="S98" i="25" s="1"/>
  <c r="S123" i="25" s="1"/>
  <c r="T26" i="25"/>
  <c r="T48" i="25" s="1"/>
  <c r="T73" i="25" s="1"/>
  <c r="T98" i="25" s="1"/>
  <c r="T123" i="25" s="1"/>
  <c r="U26" i="25"/>
  <c r="U48" i="25" s="1"/>
  <c r="U73" i="25" s="1"/>
  <c r="U98" i="25" s="1"/>
  <c r="U123" i="25" s="1"/>
  <c r="V26" i="25"/>
  <c r="V48" i="25" s="1"/>
  <c r="V73" i="25" s="1"/>
  <c r="V98" i="25" s="1"/>
  <c r="V123" i="25" s="1"/>
  <c r="W26" i="25"/>
  <c r="W48" i="25" s="1"/>
  <c r="W73" i="25" s="1"/>
  <c r="W98" i="25" s="1"/>
  <c r="W123" i="25" s="1"/>
  <c r="X26" i="25"/>
  <c r="X48" i="25" s="1"/>
  <c r="X73" i="25" s="1"/>
  <c r="X98" i="25" s="1"/>
  <c r="X123" i="25" s="1"/>
  <c r="Y26" i="25"/>
  <c r="Y48" i="25" s="1"/>
  <c r="Y73" i="25" s="1"/>
  <c r="Y98" i="25" s="1"/>
  <c r="Y123" i="25" s="1"/>
  <c r="Z26" i="25"/>
  <c r="Z48" i="25" s="1"/>
  <c r="Z73" i="25" s="1"/>
  <c r="Z98" i="25" s="1"/>
  <c r="Z123" i="25" s="1"/>
  <c r="AA26" i="25"/>
  <c r="AA48" i="25" s="1"/>
  <c r="AA73" i="25" s="1"/>
  <c r="AA98" i="25" s="1"/>
  <c r="AA123" i="25" s="1"/>
  <c r="AB26" i="25"/>
  <c r="AB48" i="25" s="1"/>
  <c r="AB73" i="25" s="1"/>
  <c r="AB98" i="25" s="1"/>
  <c r="AB123" i="25" s="1"/>
  <c r="AC26" i="25"/>
  <c r="AC48" i="25" s="1"/>
  <c r="AC73" i="25" s="1"/>
  <c r="AC98" i="25" s="1"/>
  <c r="AC123" i="25" s="1"/>
  <c r="AD26" i="25"/>
  <c r="AD48" i="25" s="1"/>
  <c r="AD73" i="25" s="1"/>
  <c r="AD98" i="25" s="1"/>
  <c r="AD123" i="25" s="1"/>
  <c r="AE26" i="25"/>
  <c r="AE48" i="25" s="1"/>
  <c r="AE73" i="25" s="1"/>
  <c r="AE98" i="25" s="1"/>
  <c r="AE123" i="25" s="1"/>
  <c r="AF26" i="25"/>
  <c r="AF48" i="25" s="1"/>
  <c r="AF73" i="25" s="1"/>
  <c r="AF98" i="25" s="1"/>
  <c r="AF123" i="25" s="1"/>
  <c r="AG26" i="25"/>
  <c r="AG48" i="25" s="1"/>
  <c r="AG73" i="25" s="1"/>
  <c r="AG98" i="25" s="1"/>
  <c r="AG123" i="25" s="1"/>
  <c r="AH26" i="25"/>
  <c r="AH48" i="25" s="1"/>
  <c r="AH73" i="25" s="1"/>
  <c r="AH98" i="25" s="1"/>
  <c r="AH123" i="25" s="1"/>
  <c r="AI26" i="25"/>
  <c r="AI48" i="25" s="1"/>
  <c r="AI73" i="25" s="1"/>
  <c r="AI98" i="25" s="1"/>
  <c r="AI123" i="25" s="1"/>
  <c r="AJ26" i="25"/>
  <c r="AJ48" i="25" s="1"/>
  <c r="AJ73" i="25" s="1"/>
  <c r="AJ98" i="25" s="1"/>
  <c r="AJ123" i="25" s="1"/>
  <c r="AK26" i="25"/>
  <c r="AK48" i="25" s="1"/>
  <c r="AK73" i="25" s="1"/>
  <c r="AK98" i="25" s="1"/>
  <c r="AK123" i="25" s="1"/>
  <c r="AL26" i="25"/>
  <c r="AL48" i="25" s="1"/>
  <c r="AL73" i="25" s="1"/>
  <c r="AL98" i="25" s="1"/>
  <c r="AL123" i="25" s="1"/>
  <c r="C26" i="25"/>
  <c r="C48" i="25" s="1"/>
  <c r="C73" i="25" s="1"/>
  <c r="C98" i="25" s="1"/>
  <c r="C123" i="25" s="1"/>
  <c r="E9" i="25"/>
  <c r="F9" i="25"/>
  <c r="G9" i="25"/>
  <c r="H9" i="25"/>
  <c r="I9" i="25"/>
  <c r="J9" i="25"/>
  <c r="K9" i="25"/>
  <c r="L9" i="25"/>
  <c r="M9" i="25"/>
  <c r="N9" i="25"/>
  <c r="O9" i="25"/>
  <c r="P9" i="25"/>
  <c r="Q9" i="25"/>
  <c r="R9" i="25"/>
  <c r="S9" i="25"/>
  <c r="T9" i="25"/>
  <c r="U9" i="25"/>
  <c r="V9" i="25"/>
  <c r="W9" i="25"/>
  <c r="X9" i="25"/>
  <c r="Y9" i="25"/>
  <c r="Z9" i="25"/>
  <c r="AA9" i="25"/>
  <c r="AB9" i="25"/>
  <c r="AC9" i="25"/>
  <c r="AD9" i="25"/>
  <c r="AE9" i="25"/>
  <c r="AF9" i="25"/>
  <c r="AG9" i="25"/>
  <c r="AH9" i="25"/>
  <c r="AI9" i="25"/>
  <c r="AJ9" i="25"/>
  <c r="AK9" i="25"/>
  <c r="AL9" i="25"/>
  <c r="E10" i="25"/>
  <c r="F10" i="25"/>
  <c r="G10" i="25"/>
  <c r="H10" i="25"/>
  <c r="I10" i="25"/>
  <c r="J10" i="25"/>
  <c r="K10" i="25"/>
  <c r="L10" i="25"/>
  <c r="M10" i="25"/>
  <c r="N10" i="25"/>
  <c r="O10" i="25"/>
  <c r="P10" i="25"/>
  <c r="Q10" i="25"/>
  <c r="R10" i="25"/>
  <c r="S10" i="25"/>
  <c r="T10" i="25"/>
  <c r="U10" i="25"/>
  <c r="V10" i="25"/>
  <c r="W10" i="25"/>
  <c r="X10" i="25"/>
  <c r="Y10" i="25"/>
  <c r="Z10" i="25"/>
  <c r="AA10" i="25"/>
  <c r="AB10" i="25"/>
  <c r="AC10" i="25"/>
  <c r="AD10" i="25"/>
  <c r="AE10" i="25"/>
  <c r="AF10" i="25"/>
  <c r="AG10" i="25"/>
  <c r="AH10" i="25"/>
  <c r="AI10" i="25"/>
  <c r="AJ10" i="25"/>
  <c r="AK10" i="25"/>
  <c r="AL10" i="25"/>
  <c r="E11" i="25"/>
  <c r="F11" i="25"/>
  <c r="G11" i="25"/>
  <c r="H11" i="25"/>
  <c r="I11" i="25"/>
  <c r="J11" i="25"/>
  <c r="K11" i="25"/>
  <c r="L11" i="25"/>
  <c r="M11" i="25"/>
  <c r="N11" i="25"/>
  <c r="O11" i="25"/>
  <c r="P11" i="25"/>
  <c r="Q11" i="25"/>
  <c r="R11" i="25"/>
  <c r="S11" i="25"/>
  <c r="T11" i="25"/>
  <c r="U11" i="25"/>
  <c r="V11" i="25"/>
  <c r="W11" i="25"/>
  <c r="X11" i="25"/>
  <c r="Y11" i="25"/>
  <c r="Z11" i="25"/>
  <c r="AA11" i="25"/>
  <c r="AB11" i="25"/>
  <c r="AC11" i="25"/>
  <c r="AD11" i="25"/>
  <c r="AE11" i="25"/>
  <c r="AF11" i="25"/>
  <c r="AG11" i="25"/>
  <c r="AH11" i="25"/>
  <c r="AI11" i="25"/>
  <c r="AJ11" i="25"/>
  <c r="AK11" i="25"/>
  <c r="AL11" i="25"/>
  <c r="E12" i="25"/>
  <c r="F12" i="25"/>
  <c r="G12" i="25"/>
  <c r="H12" i="25"/>
  <c r="I12" i="25"/>
  <c r="J12" i="25"/>
  <c r="K12" i="25"/>
  <c r="L12" i="25"/>
  <c r="M12" i="25"/>
  <c r="N12" i="25"/>
  <c r="O12" i="25"/>
  <c r="P12" i="25"/>
  <c r="Q12" i="25"/>
  <c r="R12" i="25"/>
  <c r="S12" i="25"/>
  <c r="T12" i="25"/>
  <c r="U12" i="25"/>
  <c r="V12" i="25"/>
  <c r="W12" i="25"/>
  <c r="X12" i="25"/>
  <c r="Y12" i="25"/>
  <c r="Z12" i="25"/>
  <c r="AA12" i="25"/>
  <c r="AB12" i="25"/>
  <c r="AC12" i="25"/>
  <c r="AD12" i="25"/>
  <c r="AE12" i="25"/>
  <c r="AF12" i="25"/>
  <c r="AG12" i="25"/>
  <c r="AH12" i="25"/>
  <c r="AI12" i="25"/>
  <c r="AJ12" i="25"/>
  <c r="AK12" i="25"/>
  <c r="AL12" i="25"/>
  <c r="E13" i="25"/>
  <c r="F13" i="25"/>
  <c r="G13" i="25"/>
  <c r="H13" i="25"/>
  <c r="I13" i="25"/>
  <c r="J13" i="25"/>
  <c r="K13" i="25"/>
  <c r="L13" i="25"/>
  <c r="M13" i="25"/>
  <c r="N13" i="25"/>
  <c r="O13" i="25"/>
  <c r="P13" i="25"/>
  <c r="Q13" i="25"/>
  <c r="R13" i="25"/>
  <c r="S13" i="25"/>
  <c r="T13" i="25"/>
  <c r="U13" i="25"/>
  <c r="V13" i="25"/>
  <c r="W13" i="25"/>
  <c r="X13" i="25"/>
  <c r="Y13" i="25"/>
  <c r="Z13" i="25"/>
  <c r="AA13" i="25"/>
  <c r="AB13" i="25"/>
  <c r="AC13" i="25"/>
  <c r="AD13" i="25"/>
  <c r="AE13" i="25"/>
  <c r="AF13" i="25"/>
  <c r="AG13" i="25"/>
  <c r="AH13" i="25"/>
  <c r="AI13" i="25"/>
  <c r="AJ13" i="25"/>
  <c r="AK13" i="25"/>
  <c r="AL13" i="25"/>
  <c r="E14" i="25"/>
  <c r="F14" i="25"/>
  <c r="G14" i="25"/>
  <c r="H14" i="25"/>
  <c r="I14" i="25"/>
  <c r="J14" i="25"/>
  <c r="K14" i="25"/>
  <c r="L14" i="25"/>
  <c r="M14" i="25"/>
  <c r="N14" i="25"/>
  <c r="O14" i="25"/>
  <c r="P14" i="25"/>
  <c r="Q14" i="25"/>
  <c r="R14" i="25"/>
  <c r="S14" i="25"/>
  <c r="T14" i="25"/>
  <c r="U14" i="25"/>
  <c r="V14" i="25"/>
  <c r="W14" i="25"/>
  <c r="X14" i="25"/>
  <c r="Y14" i="25"/>
  <c r="Z14" i="25"/>
  <c r="AA14" i="25"/>
  <c r="AB14" i="25"/>
  <c r="AC14" i="25"/>
  <c r="AD14" i="25"/>
  <c r="AE14" i="25"/>
  <c r="AF14" i="25"/>
  <c r="AG14" i="25"/>
  <c r="AH14" i="25"/>
  <c r="AI14" i="25"/>
  <c r="AJ14" i="25"/>
  <c r="AK14" i="25"/>
  <c r="AL14" i="25"/>
  <c r="E15" i="25"/>
  <c r="F15" i="25"/>
  <c r="G15" i="25"/>
  <c r="H15" i="25"/>
  <c r="I15" i="25"/>
  <c r="J15" i="25"/>
  <c r="K15" i="25"/>
  <c r="L15" i="25"/>
  <c r="M15" i="25"/>
  <c r="N15" i="25"/>
  <c r="O15" i="25"/>
  <c r="P15" i="25"/>
  <c r="Q15" i="25"/>
  <c r="R15" i="25"/>
  <c r="S15" i="25"/>
  <c r="T15" i="25"/>
  <c r="U15" i="25"/>
  <c r="V15" i="25"/>
  <c r="W15" i="25"/>
  <c r="X15" i="25"/>
  <c r="Y15" i="25"/>
  <c r="Z15" i="25"/>
  <c r="AA15" i="25"/>
  <c r="AB15" i="25"/>
  <c r="AC15" i="25"/>
  <c r="AD15" i="25"/>
  <c r="AE15" i="25"/>
  <c r="AF15" i="25"/>
  <c r="AG15" i="25"/>
  <c r="AH15" i="25"/>
  <c r="AI15" i="25"/>
  <c r="AJ15" i="25"/>
  <c r="AK15" i="25"/>
  <c r="AL15" i="25"/>
  <c r="E16" i="25"/>
  <c r="F16" i="25"/>
  <c r="G16" i="25"/>
  <c r="H16" i="25"/>
  <c r="I16" i="25"/>
  <c r="J16" i="25"/>
  <c r="K16" i="25"/>
  <c r="L16" i="25"/>
  <c r="M16" i="25"/>
  <c r="N16" i="25"/>
  <c r="O16" i="25"/>
  <c r="P16" i="25"/>
  <c r="Q16" i="25"/>
  <c r="R16" i="25"/>
  <c r="S16" i="25"/>
  <c r="T16" i="25"/>
  <c r="U16" i="25"/>
  <c r="V16" i="25"/>
  <c r="W16" i="25"/>
  <c r="X16" i="25"/>
  <c r="Y16" i="25"/>
  <c r="Z16" i="25"/>
  <c r="AA16" i="25"/>
  <c r="AB16" i="25"/>
  <c r="AC16" i="25"/>
  <c r="AD16" i="25"/>
  <c r="AE16" i="25"/>
  <c r="AF16" i="25"/>
  <c r="AG16" i="25"/>
  <c r="AH16" i="25"/>
  <c r="AI16" i="25"/>
  <c r="AJ16" i="25"/>
  <c r="AK16" i="25"/>
  <c r="AL16" i="25"/>
  <c r="E17" i="25"/>
  <c r="F17" i="25"/>
  <c r="G17" i="25"/>
  <c r="H17" i="25"/>
  <c r="I17" i="25"/>
  <c r="J17" i="25"/>
  <c r="K17" i="25"/>
  <c r="L17" i="25"/>
  <c r="M17" i="25"/>
  <c r="N17" i="25"/>
  <c r="O17" i="25"/>
  <c r="P17" i="25"/>
  <c r="Q17" i="25"/>
  <c r="R17" i="25"/>
  <c r="S17" i="25"/>
  <c r="T17" i="25"/>
  <c r="U17" i="25"/>
  <c r="V17" i="25"/>
  <c r="W17" i="25"/>
  <c r="X17" i="25"/>
  <c r="Y17" i="25"/>
  <c r="Z17" i="25"/>
  <c r="AA17" i="25"/>
  <c r="AB17" i="25"/>
  <c r="AC17" i="25"/>
  <c r="AD17" i="25"/>
  <c r="AE17" i="25"/>
  <c r="AF17" i="25"/>
  <c r="AG17" i="25"/>
  <c r="AH17" i="25"/>
  <c r="AI17" i="25"/>
  <c r="AJ17" i="25"/>
  <c r="AK17" i="25"/>
  <c r="AL17" i="25"/>
  <c r="E18" i="25"/>
  <c r="F18" i="25"/>
  <c r="G18" i="25"/>
  <c r="H18" i="25"/>
  <c r="I18" i="25"/>
  <c r="J18" i="25"/>
  <c r="K18" i="25"/>
  <c r="L18" i="25"/>
  <c r="M18" i="25"/>
  <c r="N18" i="25"/>
  <c r="O18" i="25"/>
  <c r="P18" i="25"/>
  <c r="Q18" i="25"/>
  <c r="R18" i="25"/>
  <c r="S18" i="25"/>
  <c r="T18" i="25"/>
  <c r="U18" i="25"/>
  <c r="V18" i="25"/>
  <c r="W18" i="25"/>
  <c r="X18" i="25"/>
  <c r="Y18" i="25"/>
  <c r="Z18" i="25"/>
  <c r="AA18" i="25"/>
  <c r="AB18" i="25"/>
  <c r="AC18" i="25"/>
  <c r="AD18" i="25"/>
  <c r="AE18" i="25"/>
  <c r="AF18" i="25"/>
  <c r="AG18" i="25"/>
  <c r="AH18" i="25"/>
  <c r="AI18" i="25"/>
  <c r="AJ18" i="25"/>
  <c r="AK18" i="25"/>
  <c r="AL18" i="25"/>
  <c r="E19" i="25"/>
  <c r="F19" i="25"/>
  <c r="G19" i="25"/>
  <c r="H19" i="25"/>
  <c r="I19" i="25"/>
  <c r="J19" i="25"/>
  <c r="K19" i="25"/>
  <c r="L19" i="25"/>
  <c r="M19" i="25"/>
  <c r="N19" i="25"/>
  <c r="O19" i="25"/>
  <c r="P19" i="25"/>
  <c r="Q19" i="25"/>
  <c r="R19" i="25"/>
  <c r="S19" i="25"/>
  <c r="T19" i="25"/>
  <c r="U19" i="25"/>
  <c r="V19" i="25"/>
  <c r="W19" i="25"/>
  <c r="X19" i="25"/>
  <c r="Y19" i="25"/>
  <c r="Z19" i="25"/>
  <c r="AA19" i="25"/>
  <c r="AB19" i="25"/>
  <c r="AC19" i="25"/>
  <c r="AD19" i="25"/>
  <c r="AE19" i="25"/>
  <c r="AF19" i="25"/>
  <c r="AG19" i="25"/>
  <c r="AH19" i="25"/>
  <c r="AI19" i="25"/>
  <c r="AJ19" i="25"/>
  <c r="AK19" i="25"/>
  <c r="AL19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T20" i="25"/>
  <c r="U20" i="25"/>
  <c r="V20" i="25"/>
  <c r="W20" i="25"/>
  <c r="X20" i="25"/>
  <c r="Y20" i="25"/>
  <c r="Z20" i="25"/>
  <c r="AA20" i="25"/>
  <c r="AB20" i="25"/>
  <c r="AC20" i="25"/>
  <c r="AD20" i="25"/>
  <c r="AE20" i="25"/>
  <c r="AF20" i="25"/>
  <c r="AG20" i="25"/>
  <c r="AH20" i="25"/>
  <c r="AI20" i="25"/>
  <c r="AJ20" i="25"/>
  <c r="AK20" i="25"/>
  <c r="AL20" i="25"/>
  <c r="E21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T21" i="25"/>
  <c r="U21" i="25"/>
  <c r="V21" i="25"/>
  <c r="W21" i="25"/>
  <c r="X21" i="25"/>
  <c r="Y21" i="25"/>
  <c r="Z21" i="25"/>
  <c r="AA21" i="25"/>
  <c r="AB21" i="25"/>
  <c r="AC21" i="25"/>
  <c r="AD21" i="25"/>
  <c r="AE21" i="25"/>
  <c r="AF21" i="25"/>
  <c r="AG21" i="25"/>
  <c r="AH21" i="25"/>
  <c r="AI21" i="25"/>
  <c r="AJ21" i="25"/>
  <c r="AK21" i="25"/>
  <c r="AL21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T22" i="25"/>
  <c r="U22" i="25"/>
  <c r="V22" i="25"/>
  <c r="W22" i="25"/>
  <c r="X22" i="25"/>
  <c r="Y22" i="25"/>
  <c r="Z22" i="25"/>
  <c r="AA22" i="25"/>
  <c r="AB22" i="25"/>
  <c r="AC22" i="25"/>
  <c r="AD22" i="25"/>
  <c r="AE22" i="25"/>
  <c r="AF22" i="25"/>
  <c r="AG22" i="25"/>
  <c r="AH22" i="25"/>
  <c r="AI22" i="25"/>
  <c r="AJ22" i="25"/>
  <c r="AK22" i="25"/>
  <c r="AL22" i="25"/>
  <c r="C9" i="25"/>
  <c r="D9" i="25"/>
  <c r="C10" i="25"/>
  <c r="D10" i="25"/>
  <c r="C11" i="25"/>
  <c r="D11" i="25"/>
  <c r="C12" i="25"/>
  <c r="D12" i="25"/>
  <c r="C13" i="25"/>
  <c r="D13" i="25"/>
  <c r="C14" i="25"/>
  <c r="D14" i="25"/>
  <c r="C15" i="25"/>
  <c r="D15" i="25"/>
  <c r="C16" i="25"/>
  <c r="D16" i="25"/>
  <c r="C17" i="25"/>
  <c r="D17" i="25"/>
  <c r="C18" i="25"/>
  <c r="D18" i="25"/>
  <c r="C19" i="25"/>
  <c r="D19" i="25"/>
  <c r="C20" i="25"/>
  <c r="D20" i="25"/>
  <c r="C21" i="25"/>
  <c r="D21" i="25"/>
  <c r="C22" i="25"/>
  <c r="D22" i="25"/>
  <c r="B22" i="25"/>
  <c r="B20" i="25"/>
  <c r="B21" i="25"/>
  <c r="B4" i="25"/>
  <c r="B5" i="25"/>
  <c r="B6" i="25"/>
  <c r="B7" i="25"/>
  <c r="B8" i="25"/>
  <c r="B9" i="25"/>
  <c r="B10" i="25"/>
  <c r="B11" i="25"/>
  <c r="B12" i="25"/>
  <c r="B13" i="25"/>
  <c r="B14" i="25"/>
  <c r="B15" i="25"/>
  <c r="B16" i="25"/>
  <c r="B17" i="25"/>
  <c r="B18" i="25"/>
  <c r="B19" i="25"/>
  <c r="B3" i="25"/>
  <c r="AL2" i="25"/>
  <c r="AK2" i="25"/>
  <c r="AJ2" i="25"/>
  <c r="AI2" i="25"/>
  <c r="AH2" i="25"/>
  <c r="AG2" i="25"/>
  <c r="AF2" i="25"/>
  <c r="AE2" i="25"/>
  <c r="AD2" i="25"/>
  <c r="AC2" i="25"/>
  <c r="AB2" i="25"/>
  <c r="AA2" i="25"/>
  <c r="Z2" i="25"/>
  <c r="Y2" i="25"/>
  <c r="X2" i="25"/>
  <c r="W2" i="25"/>
  <c r="V2" i="25"/>
  <c r="U2" i="25"/>
  <c r="T2" i="25"/>
  <c r="S2" i="25"/>
  <c r="R2" i="25"/>
  <c r="Q2" i="25"/>
  <c r="P2" i="25"/>
  <c r="O2" i="25"/>
  <c r="N2" i="25"/>
  <c r="M2" i="25"/>
  <c r="L2" i="25"/>
  <c r="K2" i="25"/>
  <c r="J2" i="25"/>
  <c r="I2" i="25"/>
  <c r="H2" i="25"/>
  <c r="G2" i="25"/>
  <c r="F2" i="25"/>
  <c r="E2" i="25"/>
  <c r="D2" i="25"/>
  <c r="C2" i="25"/>
  <c r="M30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AA30" i="15"/>
  <c r="AB30" i="15"/>
  <c r="AC30" i="15"/>
  <c r="AD30" i="15"/>
  <c r="AE30" i="15"/>
  <c r="AF30" i="15"/>
  <c r="AG30" i="15"/>
  <c r="AH30" i="15"/>
  <c r="AI30" i="15"/>
  <c r="AJ30" i="15"/>
  <c r="L30" i="15"/>
  <c r="J30" i="15"/>
  <c r="S43" i="48" l="1"/>
  <c r="D65" i="25"/>
  <c r="C61" i="25"/>
  <c r="C86" i="25" s="1"/>
  <c r="C66" i="25"/>
  <c r="C91" i="25" s="1"/>
  <c r="C116" i="25" s="1"/>
  <c r="C141" i="25" s="1"/>
  <c r="C62" i="25"/>
  <c r="C87" i="25" s="1"/>
  <c r="C112" i="25" s="1"/>
  <c r="C58" i="25"/>
  <c r="C83" i="25" s="1"/>
  <c r="C108" i="25" s="1"/>
  <c r="C133" i="25" s="1"/>
  <c r="C68" i="25"/>
  <c r="C93" i="25" s="1"/>
  <c r="C64" i="25"/>
  <c r="C89" i="25" s="1"/>
  <c r="C56" i="25"/>
  <c r="C81" i="25" s="1"/>
  <c r="C67" i="25"/>
  <c r="C92" i="25" s="1"/>
  <c r="C117" i="25" s="1"/>
  <c r="C63" i="25"/>
  <c r="C88" i="25" s="1"/>
  <c r="C113" i="25" s="1"/>
  <c r="C59" i="25"/>
  <c r="C84" i="25" s="1"/>
  <c r="AB209" i="35"/>
  <c r="AA214" i="35"/>
  <c r="AB155" i="35"/>
  <c r="AA160" i="35"/>
  <c r="AA309" i="35"/>
  <c r="AA310" i="35" s="1"/>
  <c r="AA308" i="35"/>
  <c r="AA104" i="35"/>
  <c r="AA102" i="35" s="1"/>
  <c r="AA103" i="35" s="1"/>
  <c r="AA105" i="35" s="1"/>
  <c r="Z315" i="35"/>
  <c r="Z311" i="35"/>
  <c r="Z312" i="35" s="1"/>
  <c r="Z107" i="35"/>
  <c r="Y290" i="35"/>
  <c r="Y388" i="35"/>
  <c r="Y389" i="35" s="1"/>
  <c r="AA47" i="35"/>
  <c r="Z52" i="35"/>
  <c r="AA241" i="35"/>
  <c r="AB236" i="35"/>
  <c r="AA377" i="35"/>
  <c r="AA269" i="35"/>
  <c r="AA381" i="35"/>
  <c r="AB320" i="35"/>
  <c r="AB321" i="35" s="1"/>
  <c r="AB319" i="35"/>
  <c r="AB131" i="35"/>
  <c r="AB129" i="35" s="1"/>
  <c r="AB130" i="35" s="1"/>
  <c r="AB132" i="35" s="1"/>
  <c r="AC276" i="35"/>
  <c r="AC277" i="35" s="1"/>
  <c r="AC275" i="35"/>
  <c r="AC23" i="35"/>
  <c r="AC21" i="35" s="1"/>
  <c r="AC22" i="35" s="1"/>
  <c r="AC24" i="35" s="1"/>
  <c r="AB298" i="35"/>
  <c r="AB299" i="35" s="1"/>
  <c r="AB297" i="35"/>
  <c r="AB77" i="35"/>
  <c r="AB75" i="35" s="1"/>
  <c r="AB76" i="35" s="1"/>
  <c r="AB78" i="35" s="1"/>
  <c r="AA322" i="35"/>
  <c r="AA323" i="35" s="1"/>
  <c r="AA134" i="35"/>
  <c r="AA326" i="35"/>
  <c r="AB278" i="35"/>
  <c r="AB279" i="35" s="1"/>
  <c r="AB26" i="35"/>
  <c r="AB282" i="35"/>
  <c r="AA300" i="35"/>
  <c r="AA301" i="35" s="1"/>
  <c r="AA304" i="35"/>
  <c r="AA80" i="35"/>
  <c r="AB341" i="35"/>
  <c r="AB342" i="35"/>
  <c r="AB343" i="35" s="1"/>
  <c r="AB185" i="35"/>
  <c r="AB183" i="35" s="1"/>
  <c r="AB184" i="35" s="1"/>
  <c r="AB186" i="35" s="1"/>
  <c r="AB375" i="35"/>
  <c r="AB376" i="35" s="1"/>
  <c r="AB374" i="35"/>
  <c r="AB266" i="35"/>
  <c r="AB264" i="35" s="1"/>
  <c r="AB265" i="35" s="1"/>
  <c r="AB267" i="35" s="1"/>
  <c r="AA344" i="35"/>
  <c r="AA345" i="35" s="1"/>
  <c r="AA188" i="35"/>
  <c r="AA348" i="35"/>
  <c r="N22" i="34"/>
  <c r="N237" i="34"/>
  <c r="AX113" i="34"/>
  <c r="AX111" i="34" s="1"/>
  <c r="AX112" i="34" s="1"/>
  <c r="AX114" i="34" s="1"/>
  <c r="AX90" i="34"/>
  <c r="AX88" i="34" s="1"/>
  <c r="AX89" i="34" s="1"/>
  <c r="AX91" i="34" s="1"/>
  <c r="Q44" i="34"/>
  <c r="Q42" i="34" s="1"/>
  <c r="AX205" i="34"/>
  <c r="AX203" i="34" s="1"/>
  <c r="AX204" i="34" s="1"/>
  <c r="AX206" i="34" s="1"/>
  <c r="D45" i="25"/>
  <c r="D67" i="25" s="1"/>
  <c r="D92" i="25" s="1"/>
  <c r="D41" i="25"/>
  <c r="D63" i="25" s="1"/>
  <c r="D88" i="25" s="1"/>
  <c r="D39" i="25"/>
  <c r="D61" i="25" s="1"/>
  <c r="D86" i="25" s="1"/>
  <c r="D46" i="25"/>
  <c r="D68" i="25" s="1"/>
  <c r="D42" i="25"/>
  <c r="D64" i="25" s="1"/>
  <c r="E41" i="25"/>
  <c r="E63" i="25" s="1"/>
  <c r="E88" i="25" s="1"/>
  <c r="C60" i="25"/>
  <c r="C85" i="25" s="1"/>
  <c r="D44" i="25"/>
  <c r="E44" i="25" s="1"/>
  <c r="C65" i="25"/>
  <c r="C90" i="25" s="1"/>
  <c r="D40" i="25"/>
  <c r="E40" i="25" s="1"/>
  <c r="D37" i="25"/>
  <c r="D36" i="25"/>
  <c r="E36" i="25" s="1"/>
  <c r="D34" i="25"/>
  <c r="D30" i="25"/>
  <c r="D27" i="25"/>
  <c r="E27" i="25" s="1"/>
  <c r="E46" i="25"/>
  <c r="D90" i="25"/>
  <c r="E43" i="25"/>
  <c r="E42" i="25"/>
  <c r="E39" i="25"/>
  <c r="E38" i="25"/>
  <c r="D60" i="25"/>
  <c r="D35" i="25"/>
  <c r="C57" i="25"/>
  <c r="C55" i="25"/>
  <c r="D33" i="25"/>
  <c r="E32" i="25"/>
  <c r="D31" i="25"/>
  <c r="E29" i="25"/>
  <c r="F28" i="25"/>
  <c r="F27" i="25"/>
  <c r="AG25" i="24"/>
  <c r="AK25" i="24"/>
  <c r="B21" i="24"/>
  <c r="B44" i="24" s="1"/>
  <c r="B7" i="24"/>
  <c r="B30" i="24" s="1"/>
  <c r="B10" i="24"/>
  <c r="B33" i="24" s="1"/>
  <c r="B15" i="24"/>
  <c r="B38" i="24" s="1"/>
  <c r="B18" i="24"/>
  <c r="B41" i="24" s="1"/>
  <c r="B4" i="21"/>
  <c r="B4" i="24" s="1"/>
  <c r="B27" i="24" s="1"/>
  <c r="B5" i="21"/>
  <c r="B5" i="24" s="1"/>
  <c r="B28" i="24" s="1"/>
  <c r="B6" i="21"/>
  <c r="B6" i="24" s="1"/>
  <c r="B29" i="24" s="1"/>
  <c r="B7" i="21"/>
  <c r="B8" i="21"/>
  <c r="B8" i="24" s="1"/>
  <c r="B31" i="24" s="1"/>
  <c r="B9" i="21"/>
  <c r="B9" i="24" s="1"/>
  <c r="B32" i="24" s="1"/>
  <c r="B10" i="21"/>
  <c r="B11" i="21"/>
  <c r="B11" i="24" s="1"/>
  <c r="B34" i="24" s="1"/>
  <c r="B12" i="21"/>
  <c r="B12" i="24" s="1"/>
  <c r="B35" i="24" s="1"/>
  <c r="B13" i="21"/>
  <c r="B13" i="24" s="1"/>
  <c r="B36" i="24" s="1"/>
  <c r="B14" i="21"/>
  <c r="B14" i="24" s="1"/>
  <c r="B37" i="24" s="1"/>
  <c r="B15" i="21"/>
  <c r="B16" i="21"/>
  <c r="B16" i="24" s="1"/>
  <c r="B39" i="24" s="1"/>
  <c r="B17" i="21"/>
  <c r="B17" i="24" s="1"/>
  <c r="B40" i="24" s="1"/>
  <c r="B18" i="21"/>
  <c r="B19" i="21"/>
  <c r="B19" i="24" s="1"/>
  <c r="B42" i="24" s="1"/>
  <c r="B20" i="21"/>
  <c r="B20" i="24" s="1"/>
  <c r="B43" i="24" s="1"/>
  <c r="B21" i="21"/>
  <c r="B22" i="21"/>
  <c r="B22" i="24" s="1"/>
  <c r="B45" i="24" s="1"/>
  <c r="B3" i="21"/>
  <c r="B3" i="24" s="1"/>
  <c r="B26" i="24" s="1"/>
  <c r="AK2" i="24"/>
  <c r="AL2" i="24"/>
  <c r="AL25" i="24" s="1"/>
  <c r="AH2" i="24"/>
  <c r="AH25" i="24" s="1"/>
  <c r="AI2" i="24"/>
  <c r="AI25" i="24" s="1"/>
  <c r="AJ2" i="24"/>
  <c r="AJ25" i="24" s="1"/>
  <c r="AA2" i="24"/>
  <c r="AA25" i="24" s="1"/>
  <c r="AB2" i="24"/>
  <c r="AB25" i="24" s="1"/>
  <c r="AC2" i="24"/>
  <c r="AC25" i="24" s="1"/>
  <c r="AD2" i="24"/>
  <c r="AD25" i="24" s="1"/>
  <c r="AE2" i="24"/>
  <c r="AE25" i="24" s="1"/>
  <c r="AF2" i="24"/>
  <c r="AF25" i="24" s="1"/>
  <c r="AG2" i="24"/>
  <c r="D2" i="24"/>
  <c r="D25" i="24" s="1"/>
  <c r="E2" i="24"/>
  <c r="E25" i="24" s="1"/>
  <c r="F2" i="24"/>
  <c r="F25" i="24" s="1"/>
  <c r="G2" i="24"/>
  <c r="G25" i="24" s="1"/>
  <c r="H2" i="24"/>
  <c r="H25" i="24" s="1"/>
  <c r="I2" i="24"/>
  <c r="I25" i="24" s="1"/>
  <c r="J2" i="24"/>
  <c r="J25" i="24" s="1"/>
  <c r="K2" i="24"/>
  <c r="K25" i="24" s="1"/>
  <c r="L2" i="24"/>
  <c r="L25" i="24" s="1"/>
  <c r="M2" i="24"/>
  <c r="M25" i="24" s="1"/>
  <c r="N2" i="24"/>
  <c r="N25" i="24" s="1"/>
  <c r="O2" i="24"/>
  <c r="O25" i="24" s="1"/>
  <c r="P2" i="24"/>
  <c r="P25" i="24" s="1"/>
  <c r="Q2" i="24"/>
  <c r="Q25" i="24" s="1"/>
  <c r="R2" i="24"/>
  <c r="R25" i="24" s="1"/>
  <c r="S2" i="24"/>
  <c r="S25" i="24" s="1"/>
  <c r="T2" i="24"/>
  <c r="T25" i="24" s="1"/>
  <c r="U2" i="24"/>
  <c r="U25" i="24" s="1"/>
  <c r="V2" i="24"/>
  <c r="V25" i="24" s="1"/>
  <c r="W2" i="24"/>
  <c r="W25" i="24" s="1"/>
  <c r="X2" i="24"/>
  <c r="X25" i="24" s="1"/>
  <c r="Y2" i="24"/>
  <c r="Y25" i="24" s="1"/>
  <c r="Z2" i="24"/>
  <c r="Z25" i="24" s="1"/>
  <c r="C2" i="24"/>
  <c r="C25" i="24" s="1"/>
  <c r="AL2" i="23"/>
  <c r="D2" i="23"/>
  <c r="E2" i="23"/>
  <c r="F2" i="23"/>
  <c r="G2" i="23"/>
  <c r="H2" i="23"/>
  <c r="I2" i="23"/>
  <c r="J2" i="23"/>
  <c r="K2" i="23"/>
  <c r="L2" i="23"/>
  <c r="M2" i="23"/>
  <c r="N2" i="23"/>
  <c r="O2" i="23"/>
  <c r="P2" i="23"/>
  <c r="Q2" i="23"/>
  <c r="R2" i="23"/>
  <c r="S2" i="23"/>
  <c r="T2" i="23"/>
  <c r="U2" i="23"/>
  <c r="V2" i="23"/>
  <c r="W2" i="23"/>
  <c r="X2" i="23"/>
  <c r="Y2" i="23"/>
  <c r="Z2" i="23"/>
  <c r="AA2" i="23"/>
  <c r="AB2" i="23"/>
  <c r="AC2" i="23"/>
  <c r="AD2" i="23"/>
  <c r="AE2" i="23"/>
  <c r="AF2" i="23"/>
  <c r="AG2" i="23"/>
  <c r="AH2" i="23"/>
  <c r="AI2" i="23"/>
  <c r="AJ2" i="23"/>
  <c r="AK2" i="23"/>
  <c r="C2" i="23"/>
  <c r="D1" i="22"/>
  <c r="D25" i="22"/>
  <c r="E25" i="22"/>
  <c r="F25" i="22"/>
  <c r="G25" i="22"/>
  <c r="H25" i="22"/>
  <c r="I25" i="22"/>
  <c r="J25" i="22"/>
  <c r="K25" i="22"/>
  <c r="L25" i="22"/>
  <c r="M25" i="22"/>
  <c r="N25" i="22"/>
  <c r="O25" i="22"/>
  <c r="P25" i="22"/>
  <c r="Q25" i="22"/>
  <c r="R25" i="22"/>
  <c r="S25" i="22"/>
  <c r="T25" i="22"/>
  <c r="U25" i="22"/>
  <c r="V25" i="22"/>
  <c r="W25" i="22"/>
  <c r="X25" i="22"/>
  <c r="Y25" i="22"/>
  <c r="Z25" i="22"/>
  <c r="AA25" i="22"/>
  <c r="AB25" i="22"/>
  <c r="AC25" i="22"/>
  <c r="AD25" i="22"/>
  <c r="AE25" i="22"/>
  <c r="AF25" i="22"/>
  <c r="AG25" i="22"/>
  <c r="AH25" i="22"/>
  <c r="AI25" i="22"/>
  <c r="AJ25" i="22"/>
  <c r="AK25" i="22"/>
  <c r="AL25" i="22"/>
  <c r="C25" i="22"/>
  <c r="D15" i="22"/>
  <c r="E15" i="22"/>
  <c r="F15" i="22"/>
  <c r="G15" i="22"/>
  <c r="H15" i="22"/>
  <c r="I15" i="22"/>
  <c r="J15" i="22"/>
  <c r="K15" i="22"/>
  <c r="L15" i="22"/>
  <c r="M15" i="22"/>
  <c r="N15" i="22"/>
  <c r="O15" i="22"/>
  <c r="P15" i="22"/>
  <c r="Q15" i="22"/>
  <c r="R15" i="22"/>
  <c r="S15" i="22"/>
  <c r="T15" i="22"/>
  <c r="U15" i="22"/>
  <c r="V15" i="22"/>
  <c r="W15" i="22"/>
  <c r="X15" i="22"/>
  <c r="Y15" i="22"/>
  <c r="Z15" i="22"/>
  <c r="AA15" i="22"/>
  <c r="AB15" i="22"/>
  <c r="AC15" i="22"/>
  <c r="AD15" i="22"/>
  <c r="AE15" i="22"/>
  <c r="AF15" i="22"/>
  <c r="AG15" i="22"/>
  <c r="AH15" i="22"/>
  <c r="AI15" i="22"/>
  <c r="AJ15" i="22"/>
  <c r="AK15" i="22"/>
  <c r="AL15" i="22"/>
  <c r="C15" i="22"/>
  <c r="D2" i="22"/>
  <c r="E2" i="22"/>
  <c r="F2" i="22"/>
  <c r="G2" i="22"/>
  <c r="H2" i="22"/>
  <c r="I2" i="22"/>
  <c r="J2" i="22"/>
  <c r="K2" i="22"/>
  <c r="L2" i="22"/>
  <c r="M2" i="22"/>
  <c r="N2" i="22"/>
  <c r="O2" i="22"/>
  <c r="P2" i="22"/>
  <c r="Q2" i="22"/>
  <c r="R2" i="22"/>
  <c r="S2" i="22"/>
  <c r="T2" i="22"/>
  <c r="U2" i="22"/>
  <c r="V2" i="22"/>
  <c r="W2" i="22"/>
  <c r="X2" i="22"/>
  <c r="Y2" i="22"/>
  <c r="Z2" i="22"/>
  <c r="AA2" i="22"/>
  <c r="AB2" i="22"/>
  <c r="AC2" i="22"/>
  <c r="AD2" i="22"/>
  <c r="AE2" i="22"/>
  <c r="AF2" i="22"/>
  <c r="AG2" i="22"/>
  <c r="AH2" i="22"/>
  <c r="AI2" i="22"/>
  <c r="AJ2" i="22"/>
  <c r="AK2" i="22"/>
  <c r="AL2" i="22"/>
  <c r="C2" i="22"/>
  <c r="C40" i="22"/>
  <c r="S45" i="48" l="1"/>
  <c r="C111" i="25"/>
  <c r="C136" i="25" s="1"/>
  <c r="AA355" i="35"/>
  <c r="AA356" i="35" s="1"/>
  <c r="AA215" i="35"/>
  <c r="AA359" i="35"/>
  <c r="AB353" i="35"/>
  <c r="AB354" i="35" s="1"/>
  <c r="AB212" i="35"/>
  <c r="AB210" i="35" s="1"/>
  <c r="AB211" i="35" s="1"/>
  <c r="AB213" i="35" s="1"/>
  <c r="AB352" i="35"/>
  <c r="AB330" i="35"/>
  <c r="AB331" i="35"/>
  <c r="AB332" i="35" s="1"/>
  <c r="AB158" i="35"/>
  <c r="AB156" i="35" s="1"/>
  <c r="AB157" i="35" s="1"/>
  <c r="AB159" i="35" s="1"/>
  <c r="AA161" i="35"/>
  <c r="AA337" i="35"/>
  <c r="AA333" i="35"/>
  <c r="AA334" i="35" s="1"/>
  <c r="AA106" i="35"/>
  <c r="AB101" i="35"/>
  <c r="Z289" i="35"/>
  <c r="Z53" i="35"/>
  <c r="Z293" i="35"/>
  <c r="Z392" i="35" s="1"/>
  <c r="AA287" i="35"/>
  <c r="AA386" i="35" s="1"/>
  <c r="AA286" i="35"/>
  <c r="AA385" i="35" s="1"/>
  <c r="AA50" i="35"/>
  <c r="AA48" i="35"/>
  <c r="AA49" i="35" s="1"/>
  <c r="AA51" i="35" s="1"/>
  <c r="AB79" i="35"/>
  <c r="AC74" i="35"/>
  <c r="AB268" i="35"/>
  <c r="AC263" i="35"/>
  <c r="AB187" i="35"/>
  <c r="AC182" i="35"/>
  <c r="AB364" i="35"/>
  <c r="AB365" i="35" s="1"/>
  <c r="AB363" i="35"/>
  <c r="AB239" i="35"/>
  <c r="AB237" i="35" s="1"/>
  <c r="AB238" i="35" s="1"/>
  <c r="AB240" i="35" s="1"/>
  <c r="AA366" i="35"/>
  <c r="AA367" i="35" s="1"/>
  <c r="AA370" i="35"/>
  <c r="AA242" i="35"/>
  <c r="AB133" i="35"/>
  <c r="AC128" i="35"/>
  <c r="AC25" i="35"/>
  <c r="AD20" i="35"/>
  <c r="AA378" i="35"/>
  <c r="O18" i="34"/>
  <c r="N239" i="34"/>
  <c r="Q43" i="34"/>
  <c r="E45" i="25"/>
  <c r="E67" i="25" s="1"/>
  <c r="E92" i="25" s="1"/>
  <c r="F41" i="25"/>
  <c r="F63" i="25" s="1"/>
  <c r="E30" i="25"/>
  <c r="C115" i="25"/>
  <c r="C140" i="25" s="1"/>
  <c r="G41" i="25"/>
  <c r="D62" i="25"/>
  <c r="D87" i="25" s="1"/>
  <c r="D58" i="25"/>
  <c r="D83" i="25" s="1"/>
  <c r="D142" i="25"/>
  <c r="D66" i="25"/>
  <c r="E66" i="25"/>
  <c r="E91" i="25" s="1"/>
  <c r="F44" i="25"/>
  <c r="E138" i="25"/>
  <c r="C137" i="25"/>
  <c r="E37" i="25"/>
  <c r="D59" i="25"/>
  <c r="D84" i="25" s="1"/>
  <c r="F36" i="25"/>
  <c r="E58" i="25"/>
  <c r="E83" i="25" s="1"/>
  <c r="D56" i="25"/>
  <c r="D81" i="25" s="1"/>
  <c r="E34" i="25"/>
  <c r="C118" i="25"/>
  <c r="C143" i="25" s="1"/>
  <c r="E68" i="25"/>
  <c r="F46" i="25"/>
  <c r="D93" i="25"/>
  <c r="C142" i="25"/>
  <c r="D91" i="25"/>
  <c r="E65" i="25"/>
  <c r="F43" i="25"/>
  <c r="E64" i="25"/>
  <c r="F42" i="25"/>
  <c r="C114" i="25"/>
  <c r="C139" i="25" s="1"/>
  <c r="D89" i="25"/>
  <c r="C138" i="25"/>
  <c r="F88" i="25"/>
  <c r="H41" i="25"/>
  <c r="G63" i="25"/>
  <c r="E62" i="25"/>
  <c r="F40" i="25"/>
  <c r="F39" i="25"/>
  <c r="E61" i="25"/>
  <c r="D136" i="25"/>
  <c r="D85" i="25"/>
  <c r="C110" i="25"/>
  <c r="C135" i="25" s="1"/>
  <c r="E60" i="25"/>
  <c r="F38" i="25"/>
  <c r="C109" i="25"/>
  <c r="C82" i="25"/>
  <c r="C107" i="25" s="1"/>
  <c r="D57" i="25"/>
  <c r="E35" i="25"/>
  <c r="C106" i="25"/>
  <c r="D55" i="25"/>
  <c r="E33" i="25"/>
  <c r="C80" i="25"/>
  <c r="C105" i="25" s="1"/>
  <c r="C130" i="25" s="1"/>
  <c r="F32" i="25"/>
  <c r="E31" i="25"/>
  <c r="F30" i="25"/>
  <c r="F29" i="25"/>
  <c r="G28" i="25"/>
  <c r="G27" i="25"/>
  <c r="T41" i="48" l="1"/>
  <c r="T44" i="48" s="1"/>
  <c r="F138" i="25"/>
  <c r="AB214" i="35"/>
  <c r="AC209" i="35"/>
  <c r="AC155" i="35"/>
  <c r="AB160" i="35"/>
  <c r="AB104" i="35"/>
  <c r="AB102" i="35" s="1"/>
  <c r="AB103" i="35" s="1"/>
  <c r="AB105" i="35" s="1"/>
  <c r="AB309" i="35"/>
  <c r="AB310" i="35" s="1"/>
  <c r="AB308" i="35"/>
  <c r="AA107" i="35"/>
  <c r="AA311" i="35"/>
  <c r="AA312" i="35" s="1"/>
  <c r="AA315" i="35"/>
  <c r="AA288" i="35"/>
  <c r="AA387" i="35" s="1"/>
  <c r="AA52" i="35"/>
  <c r="AB47" i="35"/>
  <c r="Z290" i="35"/>
  <c r="Z388" i="35"/>
  <c r="Z389" i="35" s="1"/>
  <c r="AC343" i="35"/>
  <c r="AC342" i="35"/>
  <c r="AC341" i="35"/>
  <c r="AC185" i="35"/>
  <c r="AC183" i="35" s="1"/>
  <c r="AC184" i="35" s="1"/>
  <c r="AC186" i="35" s="1"/>
  <c r="AC297" i="35"/>
  <c r="AC298" i="35"/>
  <c r="AC299" i="35" s="1"/>
  <c r="AC77" i="35"/>
  <c r="AC75" i="35" s="1"/>
  <c r="AC76" i="35" s="1"/>
  <c r="AC78" i="35" s="1"/>
  <c r="AD275" i="35"/>
  <c r="AD276" i="35"/>
  <c r="AD277" i="35" s="1"/>
  <c r="AD23" i="35"/>
  <c r="AD21" i="35" s="1"/>
  <c r="AD22" i="35" s="1"/>
  <c r="AD24" i="35" s="1"/>
  <c r="AC319" i="35"/>
  <c r="AC131" i="35"/>
  <c r="AC129" i="35" s="1"/>
  <c r="AC130" i="35" s="1"/>
  <c r="AC132" i="35" s="1"/>
  <c r="AC320" i="35"/>
  <c r="AC321" i="35" s="1"/>
  <c r="AB241" i="35"/>
  <c r="AC236" i="35"/>
  <c r="AC375" i="35"/>
  <c r="AC376" i="35" s="1"/>
  <c r="AC374" i="35"/>
  <c r="AC266" i="35"/>
  <c r="AC264" i="35" s="1"/>
  <c r="AC265" i="35" s="1"/>
  <c r="AC267" i="35" s="1"/>
  <c r="AC278" i="35"/>
  <c r="AC279" i="35" s="1"/>
  <c r="AC282" i="35"/>
  <c r="AC26" i="35"/>
  <c r="AB322" i="35"/>
  <c r="AB323" i="35" s="1"/>
  <c r="AB326" i="35"/>
  <c r="AB134" i="35"/>
  <c r="AB377" i="35"/>
  <c r="AB269" i="35"/>
  <c r="AB381" i="35"/>
  <c r="AB344" i="35"/>
  <c r="AB345" i="35" s="1"/>
  <c r="AB188" i="35"/>
  <c r="AB348" i="35"/>
  <c r="AB300" i="35"/>
  <c r="AB301" i="35" s="1"/>
  <c r="AB80" i="35"/>
  <c r="AB304" i="35"/>
  <c r="N241" i="34"/>
  <c r="N5" i="23" s="1"/>
  <c r="O21" i="34"/>
  <c r="O235" i="34"/>
  <c r="Q45" i="34"/>
  <c r="F45" i="25"/>
  <c r="G45" i="25" s="1"/>
  <c r="D140" i="25"/>
  <c r="D137" i="25"/>
  <c r="D131" i="25"/>
  <c r="E142" i="25"/>
  <c r="F67" i="25"/>
  <c r="F92" i="25" s="1"/>
  <c r="F66" i="25"/>
  <c r="F91" i="25" s="1"/>
  <c r="G44" i="25"/>
  <c r="D139" i="25"/>
  <c r="D138" i="25"/>
  <c r="D135" i="25"/>
  <c r="E59" i="25"/>
  <c r="F37" i="25"/>
  <c r="G36" i="25"/>
  <c r="F58" i="25"/>
  <c r="F83" i="25" s="1"/>
  <c r="F34" i="25"/>
  <c r="E56" i="25"/>
  <c r="E81" i="25" s="1"/>
  <c r="E93" i="25"/>
  <c r="E143" i="25" s="1"/>
  <c r="D143" i="25"/>
  <c r="F68" i="25"/>
  <c r="G46" i="25"/>
  <c r="D141" i="25"/>
  <c r="G43" i="25"/>
  <c r="F65" i="25"/>
  <c r="E90" i="25"/>
  <c r="G42" i="25"/>
  <c r="F64" i="25"/>
  <c r="E89" i="25"/>
  <c r="G88" i="25"/>
  <c r="G138" i="25" s="1"/>
  <c r="I41" i="25"/>
  <c r="H63" i="25"/>
  <c r="G40" i="25"/>
  <c r="F62" i="25"/>
  <c r="E87" i="25"/>
  <c r="E86" i="25"/>
  <c r="G39" i="25"/>
  <c r="F61" i="25"/>
  <c r="G38" i="25"/>
  <c r="F60" i="25"/>
  <c r="E85" i="25"/>
  <c r="C134" i="25"/>
  <c r="E133" i="25"/>
  <c r="D133" i="25"/>
  <c r="F35" i="25"/>
  <c r="E57" i="25"/>
  <c r="C132" i="25"/>
  <c r="D82" i="25"/>
  <c r="C131" i="25"/>
  <c r="F33" i="25"/>
  <c r="E55" i="25"/>
  <c r="D80" i="25"/>
  <c r="G32" i="25"/>
  <c r="F31" i="25"/>
  <c r="G30" i="25"/>
  <c r="G29" i="25"/>
  <c r="H28" i="25"/>
  <c r="H27" i="25"/>
  <c r="AC212" i="35" l="1"/>
  <c r="AC210" i="35" s="1"/>
  <c r="AC211" i="35" s="1"/>
  <c r="AC213" i="35" s="1"/>
  <c r="AC353" i="35"/>
  <c r="AC352" i="35"/>
  <c r="AC354" i="35"/>
  <c r="AB355" i="35"/>
  <c r="AB356" i="35" s="1"/>
  <c r="AB359" i="35"/>
  <c r="AB215" i="35"/>
  <c r="AB337" i="35"/>
  <c r="AB161" i="35"/>
  <c r="AB333" i="35"/>
  <c r="AB334" i="35" s="1"/>
  <c r="AC331" i="35"/>
  <c r="AC332" i="35" s="1"/>
  <c r="AC158" i="35"/>
  <c r="AC156" i="35" s="1"/>
  <c r="AC157" i="35" s="1"/>
  <c r="AC159" i="35" s="1"/>
  <c r="AC330" i="35"/>
  <c r="AB106" i="35"/>
  <c r="AC101" i="35"/>
  <c r="AB286" i="35"/>
  <c r="AB385" i="35" s="1"/>
  <c r="AB50" i="35"/>
  <c r="AB48" i="35" s="1"/>
  <c r="AB49" i="35" s="1"/>
  <c r="AB51" i="35" s="1"/>
  <c r="AB287" i="35"/>
  <c r="AB386" i="35" s="1"/>
  <c r="AB288" i="35"/>
  <c r="AB387" i="35" s="1"/>
  <c r="AA293" i="35"/>
  <c r="AA392" i="35" s="1"/>
  <c r="AA289" i="35"/>
  <c r="AA53" i="35"/>
  <c r="AC133" i="35"/>
  <c r="AD128" i="35"/>
  <c r="AC79" i="35"/>
  <c r="AD74" i="35"/>
  <c r="AC268" i="35"/>
  <c r="AD263" i="35"/>
  <c r="AB378" i="35"/>
  <c r="AC187" i="35"/>
  <c r="AD182" i="35"/>
  <c r="AB366" i="35"/>
  <c r="AB367" i="35" s="1"/>
  <c r="AB370" i="35"/>
  <c r="AB242" i="35"/>
  <c r="AD25" i="35"/>
  <c r="AE20" i="35"/>
  <c r="AC364" i="35"/>
  <c r="AC365" i="35" s="1"/>
  <c r="AC363" i="35"/>
  <c r="AC239" i="35"/>
  <c r="AC237" i="35" s="1"/>
  <c r="AC238" i="35" s="1"/>
  <c r="AC240" i="35" s="1"/>
  <c r="O19" i="34"/>
  <c r="O238" i="34"/>
  <c r="R41" i="34"/>
  <c r="F141" i="25"/>
  <c r="E131" i="25"/>
  <c r="H45" i="25"/>
  <c r="G67" i="25"/>
  <c r="F142" i="25"/>
  <c r="G66" i="25"/>
  <c r="H44" i="25"/>
  <c r="E137" i="25"/>
  <c r="E136" i="25"/>
  <c r="E84" i="25"/>
  <c r="G37" i="25"/>
  <c r="F59" i="25"/>
  <c r="F84" i="25" s="1"/>
  <c r="D134" i="25"/>
  <c r="H36" i="25"/>
  <c r="G58" i="25"/>
  <c r="G34" i="25"/>
  <c r="F56" i="25"/>
  <c r="F81" i="25" s="1"/>
  <c r="F131" i="25" s="1"/>
  <c r="D130" i="25"/>
  <c r="G68" i="25"/>
  <c r="H46" i="25"/>
  <c r="F93" i="25"/>
  <c r="E141" i="25"/>
  <c r="H43" i="25"/>
  <c r="G65" i="25"/>
  <c r="E140" i="25"/>
  <c r="F90" i="25"/>
  <c r="G64" i="25"/>
  <c r="H42" i="25"/>
  <c r="E139" i="25"/>
  <c r="F89" i="25"/>
  <c r="J41" i="25"/>
  <c r="I63" i="25"/>
  <c r="H88" i="25"/>
  <c r="F87" i="25"/>
  <c r="G62" i="25"/>
  <c r="H40" i="25"/>
  <c r="F86" i="25"/>
  <c r="H39" i="25"/>
  <c r="G61" i="25"/>
  <c r="F85" i="25"/>
  <c r="E135" i="25"/>
  <c r="H38" i="25"/>
  <c r="G60" i="25"/>
  <c r="F133" i="25"/>
  <c r="E82" i="25"/>
  <c r="G35" i="25"/>
  <c r="F57" i="25"/>
  <c r="D132" i="25"/>
  <c r="E80" i="25"/>
  <c r="F55" i="25"/>
  <c r="G33" i="25"/>
  <c r="H32" i="25"/>
  <c r="G31" i="25"/>
  <c r="H30" i="25"/>
  <c r="H29" i="25"/>
  <c r="I28" i="25"/>
  <c r="I27" i="25"/>
  <c r="T42" i="48" l="1"/>
  <c r="T43" i="48" s="1"/>
  <c r="AD209" i="35"/>
  <c r="AC214" i="35"/>
  <c r="AC160" i="35"/>
  <c r="AD155" i="35"/>
  <c r="AC308" i="35"/>
  <c r="AC309" i="35"/>
  <c r="AC310" i="35" s="1"/>
  <c r="AC104" i="35"/>
  <c r="AC102" i="35" s="1"/>
  <c r="AC103" i="35" s="1"/>
  <c r="AC105" i="35" s="1"/>
  <c r="AB311" i="35"/>
  <c r="AB312" i="35" s="1"/>
  <c r="AB315" i="35"/>
  <c r="AB107" i="35"/>
  <c r="AA290" i="35"/>
  <c r="AA388" i="35"/>
  <c r="AA389" i="35" s="1"/>
  <c r="AB52" i="35"/>
  <c r="AC47" i="35"/>
  <c r="AC241" i="35"/>
  <c r="AD236" i="35"/>
  <c r="AE277" i="35"/>
  <c r="AE276" i="35"/>
  <c r="AE275" i="35"/>
  <c r="AE23" i="35"/>
  <c r="AE21" i="35" s="1"/>
  <c r="AE22" i="35" s="1"/>
  <c r="AE24" i="35" s="1"/>
  <c r="AD342" i="35"/>
  <c r="AD343" i="35" s="1"/>
  <c r="AD341" i="35"/>
  <c r="AD185" i="35"/>
  <c r="AD183" i="35" s="1"/>
  <c r="AD184" i="35" s="1"/>
  <c r="AD186" i="35" s="1"/>
  <c r="AC300" i="35"/>
  <c r="AC301" i="35" s="1"/>
  <c r="AC304" i="35"/>
  <c r="AC80" i="35"/>
  <c r="AD375" i="35"/>
  <c r="AD376" i="35" s="1"/>
  <c r="AD374" i="35"/>
  <c r="AD266" i="35"/>
  <c r="AD264" i="35" s="1"/>
  <c r="AD265" i="35" s="1"/>
  <c r="AD267" i="35" s="1"/>
  <c r="AD320" i="35"/>
  <c r="AD319" i="35"/>
  <c r="AD321" i="35"/>
  <c r="AD131" i="35"/>
  <c r="AD129" i="35" s="1"/>
  <c r="AD130" i="35" s="1"/>
  <c r="AD132" i="35" s="1"/>
  <c r="AD298" i="35"/>
  <c r="AD297" i="35"/>
  <c r="AD299" i="35"/>
  <c r="AD77" i="35"/>
  <c r="AD75" i="35" s="1"/>
  <c r="AD76" i="35" s="1"/>
  <c r="AD78" i="35" s="1"/>
  <c r="AD278" i="35"/>
  <c r="AD279" i="35" s="1"/>
  <c r="AD26" i="35"/>
  <c r="AD282" i="35"/>
  <c r="AC344" i="35"/>
  <c r="AC345" i="35" s="1"/>
  <c r="AC348" i="35"/>
  <c r="AC188" i="35"/>
  <c r="AC377" i="35"/>
  <c r="AC269" i="35"/>
  <c r="AC381" i="35"/>
  <c r="AC322" i="35"/>
  <c r="AC323" i="35" s="1"/>
  <c r="AC134" i="35"/>
  <c r="AC326" i="35"/>
  <c r="O20" i="34"/>
  <c r="O236" i="34"/>
  <c r="R44" i="34"/>
  <c r="F134" i="25"/>
  <c r="H138" i="25"/>
  <c r="G92" i="25"/>
  <c r="G142" i="25" s="1"/>
  <c r="I45" i="25"/>
  <c r="H67" i="25"/>
  <c r="H92" i="25" s="1"/>
  <c r="I44" i="25"/>
  <c r="H66" i="25"/>
  <c r="G91" i="25"/>
  <c r="F139" i="25"/>
  <c r="F137" i="25"/>
  <c r="F136" i="25"/>
  <c r="H37" i="25"/>
  <c r="G59" i="25"/>
  <c r="E134" i="25"/>
  <c r="G83" i="25"/>
  <c r="G133" i="25" s="1"/>
  <c r="I36" i="25"/>
  <c r="H58" i="25"/>
  <c r="H34" i="25"/>
  <c r="G56" i="25"/>
  <c r="E130" i="25"/>
  <c r="F143" i="25"/>
  <c r="I46" i="25"/>
  <c r="H68" i="25"/>
  <c r="G93" i="25"/>
  <c r="G143" i="25" s="1"/>
  <c r="G90" i="25"/>
  <c r="F140" i="25"/>
  <c r="I43" i="25"/>
  <c r="H65" i="25"/>
  <c r="G89" i="25"/>
  <c r="G139" i="25" s="1"/>
  <c r="I42" i="25"/>
  <c r="H64" i="25"/>
  <c r="I88" i="25"/>
  <c r="I138" i="25" s="1"/>
  <c r="K41" i="25"/>
  <c r="J63" i="25"/>
  <c r="I40" i="25"/>
  <c r="H62" i="25"/>
  <c r="G87" i="25"/>
  <c r="G86" i="25"/>
  <c r="I39" i="25"/>
  <c r="H61" i="25"/>
  <c r="I38" i="25"/>
  <c r="H60" i="25"/>
  <c r="F135" i="25"/>
  <c r="G85" i="25"/>
  <c r="G135" i="25" s="1"/>
  <c r="H35" i="25"/>
  <c r="G57" i="25"/>
  <c r="F82" i="25"/>
  <c r="F132" i="25" s="1"/>
  <c r="E132" i="25"/>
  <c r="F80" i="25"/>
  <c r="H33" i="25"/>
  <c r="G55" i="25"/>
  <c r="I32" i="25"/>
  <c r="H31" i="25"/>
  <c r="I30" i="25"/>
  <c r="I29" i="25"/>
  <c r="J28" i="25"/>
  <c r="J27" i="25"/>
  <c r="T45" i="48" l="1"/>
  <c r="AC215" i="35"/>
  <c r="AC359" i="35"/>
  <c r="AC355" i="35"/>
  <c r="AC356" i="35" s="1"/>
  <c r="AD353" i="35"/>
  <c r="AD212" i="35"/>
  <c r="AD352" i="35"/>
  <c r="AD210" i="35"/>
  <c r="AD211" i="35" s="1"/>
  <c r="AD213" i="35" s="1"/>
  <c r="AD354" i="35"/>
  <c r="AD158" i="35"/>
  <c r="AD156" i="35" s="1"/>
  <c r="AD157" i="35" s="1"/>
  <c r="AD159" i="35" s="1"/>
  <c r="AD330" i="35"/>
  <c r="AD331" i="35"/>
  <c r="AD332" i="35" s="1"/>
  <c r="AC337" i="35"/>
  <c r="AC161" i="35"/>
  <c r="AC333" i="35"/>
  <c r="AC334" i="35" s="1"/>
  <c r="AD101" i="35"/>
  <c r="AC106" i="35"/>
  <c r="AC50" i="35"/>
  <c r="AC48" i="35" s="1"/>
  <c r="AC49" i="35" s="1"/>
  <c r="AC51" i="35" s="1"/>
  <c r="AC287" i="35"/>
  <c r="AC386" i="35" s="1"/>
  <c r="AC286" i="35"/>
  <c r="AC385" i="35" s="1"/>
  <c r="AC288" i="35"/>
  <c r="AC387" i="35" s="1"/>
  <c r="AB293" i="35"/>
  <c r="AB392" i="35" s="1"/>
  <c r="AB289" i="35"/>
  <c r="AB53" i="35"/>
  <c r="AD133" i="35"/>
  <c r="AE128" i="35"/>
  <c r="AD187" i="35"/>
  <c r="AE182" i="35"/>
  <c r="AD79" i="35"/>
  <c r="AE74" i="35"/>
  <c r="AE25" i="35"/>
  <c r="AF20" i="35"/>
  <c r="AD365" i="35"/>
  <c r="AD364" i="35"/>
  <c r="AD363" i="35"/>
  <c r="AD239" i="35"/>
  <c r="AD237" i="35" s="1"/>
  <c r="AD238" i="35" s="1"/>
  <c r="AD240" i="35" s="1"/>
  <c r="AD268" i="35"/>
  <c r="AE263" i="35"/>
  <c r="AC378" i="35"/>
  <c r="AC366" i="35"/>
  <c r="AC367" i="35" s="1"/>
  <c r="AC242" i="35"/>
  <c r="AC370" i="35"/>
  <c r="O22" i="34"/>
  <c r="O237" i="34"/>
  <c r="R42" i="34"/>
  <c r="G141" i="25"/>
  <c r="G136" i="25"/>
  <c r="H142" i="25"/>
  <c r="I67" i="25"/>
  <c r="J45" i="25"/>
  <c r="H91" i="25"/>
  <c r="H141" i="25" s="1"/>
  <c r="I66" i="25"/>
  <c r="I91" i="25" s="1"/>
  <c r="J44" i="25"/>
  <c r="G137" i="25"/>
  <c r="G84" i="25"/>
  <c r="H59" i="25"/>
  <c r="I37" i="25"/>
  <c r="H83" i="25"/>
  <c r="J36" i="25"/>
  <c r="I58" i="25"/>
  <c r="I83" i="25" s="1"/>
  <c r="G81" i="25"/>
  <c r="I34" i="25"/>
  <c r="H56" i="25"/>
  <c r="H81" i="25" s="1"/>
  <c r="J46" i="25"/>
  <c r="I68" i="25"/>
  <c r="H93" i="25"/>
  <c r="H90" i="25"/>
  <c r="G140" i="25"/>
  <c r="J43" i="25"/>
  <c r="I65" i="25"/>
  <c r="J42" i="25"/>
  <c r="I64" i="25"/>
  <c r="H89" i="25"/>
  <c r="J88" i="25"/>
  <c r="L41" i="25"/>
  <c r="K63" i="25"/>
  <c r="H87" i="25"/>
  <c r="J40" i="25"/>
  <c r="I62" i="25"/>
  <c r="H86" i="25"/>
  <c r="J39" i="25"/>
  <c r="I61" i="25"/>
  <c r="H85" i="25"/>
  <c r="J38" i="25"/>
  <c r="I60" i="25"/>
  <c r="G82" i="25"/>
  <c r="H57" i="25"/>
  <c r="I35" i="25"/>
  <c r="F130" i="25"/>
  <c r="G80" i="25"/>
  <c r="I33" i="25"/>
  <c r="H55" i="25"/>
  <c r="J32" i="25"/>
  <c r="I31" i="25"/>
  <c r="J30" i="25"/>
  <c r="J29" i="25"/>
  <c r="K28" i="25"/>
  <c r="K27" i="25"/>
  <c r="U41" i="48" l="1"/>
  <c r="U44" i="48" s="1"/>
  <c r="AE209" i="35"/>
  <c r="AD214" i="35"/>
  <c r="AD160" i="35"/>
  <c r="AE155" i="35"/>
  <c r="AC107" i="35"/>
  <c r="AC311" i="35"/>
  <c r="AC312" i="35" s="1"/>
  <c r="AC315" i="35"/>
  <c r="AD309" i="35"/>
  <c r="AD310" i="35" s="1"/>
  <c r="AD104" i="35"/>
  <c r="AD102" i="35" s="1"/>
  <c r="AD103" i="35" s="1"/>
  <c r="AD105" i="35" s="1"/>
  <c r="AD308" i="35"/>
  <c r="AB290" i="35"/>
  <c r="AB388" i="35"/>
  <c r="AB389" i="35" s="1"/>
  <c r="AC52" i="35"/>
  <c r="AD47" i="35"/>
  <c r="AD241" i="35"/>
  <c r="AE236" i="35"/>
  <c r="AD344" i="35"/>
  <c r="AD345" i="35" s="1"/>
  <c r="AD188" i="35"/>
  <c r="AD348" i="35"/>
  <c r="AE278" i="35"/>
  <c r="AE279" i="35" s="1"/>
  <c r="AE282" i="35"/>
  <c r="AE26" i="35"/>
  <c r="AE298" i="35"/>
  <c r="AE299" i="35" s="1"/>
  <c r="AE297" i="35"/>
  <c r="AE77" i="35"/>
  <c r="AE75" i="35" s="1"/>
  <c r="AE76" i="35" s="1"/>
  <c r="AE78" i="35" s="1"/>
  <c r="AE320" i="35"/>
  <c r="AE321" i="35" s="1"/>
  <c r="AE319" i="35"/>
  <c r="AE131" i="35"/>
  <c r="AE129" i="35" s="1"/>
  <c r="AE130" i="35" s="1"/>
  <c r="AE132" i="35" s="1"/>
  <c r="AD377" i="35"/>
  <c r="AD381" i="35"/>
  <c r="AD269" i="35"/>
  <c r="AE343" i="35"/>
  <c r="AE342" i="35"/>
  <c r="AE341" i="35"/>
  <c r="AE185" i="35"/>
  <c r="AE183" i="35" s="1"/>
  <c r="AE184" i="35" s="1"/>
  <c r="AE186" i="35" s="1"/>
  <c r="AF275" i="35"/>
  <c r="AF276" i="35"/>
  <c r="AF277" i="35" s="1"/>
  <c r="AF23" i="35"/>
  <c r="AF21" i="35" s="1"/>
  <c r="AF22" i="35" s="1"/>
  <c r="AF24" i="35" s="1"/>
  <c r="AE375" i="35"/>
  <c r="AE376" i="35" s="1"/>
  <c r="AE374" i="35"/>
  <c r="AE266" i="35"/>
  <c r="AE264" i="35" s="1"/>
  <c r="AE265" i="35" s="1"/>
  <c r="AE267" i="35" s="1"/>
  <c r="AD300" i="35"/>
  <c r="AD301" i="35" s="1"/>
  <c r="AD304" i="35"/>
  <c r="AD80" i="35"/>
  <c r="AD322" i="35"/>
  <c r="AD323" i="35" s="1"/>
  <c r="AD326" i="35"/>
  <c r="AD134" i="35"/>
  <c r="P18" i="34"/>
  <c r="O239" i="34"/>
  <c r="R43" i="34"/>
  <c r="I141" i="25"/>
  <c r="H131" i="25"/>
  <c r="G130" i="25"/>
  <c r="J67" i="25"/>
  <c r="K45" i="25"/>
  <c r="I92" i="25"/>
  <c r="K44" i="25"/>
  <c r="J66" i="25"/>
  <c r="H140" i="25"/>
  <c r="J37" i="25"/>
  <c r="I59" i="25"/>
  <c r="I84" i="25" s="1"/>
  <c r="H84" i="25"/>
  <c r="H134" i="25" s="1"/>
  <c r="G134" i="25"/>
  <c r="J58" i="25"/>
  <c r="K36" i="25"/>
  <c r="G131" i="25"/>
  <c r="J34" i="25"/>
  <c r="I56" i="25"/>
  <c r="I93" i="25"/>
  <c r="H143" i="25"/>
  <c r="K46" i="25"/>
  <c r="J68" i="25"/>
  <c r="I90" i="25"/>
  <c r="K43" i="25"/>
  <c r="J65" i="25"/>
  <c r="K42" i="25"/>
  <c r="J64" i="25"/>
  <c r="H139" i="25"/>
  <c r="I89" i="25"/>
  <c r="M41" i="25"/>
  <c r="L63" i="25"/>
  <c r="J138" i="25"/>
  <c r="K88" i="25"/>
  <c r="I87" i="25"/>
  <c r="K40" i="25"/>
  <c r="J62" i="25"/>
  <c r="H137" i="25"/>
  <c r="H136" i="25"/>
  <c r="I86" i="25"/>
  <c r="I136" i="25" s="1"/>
  <c r="K39" i="25"/>
  <c r="J61" i="25"/>
  <c r="H135" i="25"/>
  <c r="K38" i="25"/>
  <c r="J60" i="25"/>
  <c r="I85" i="25"/>
  <c r="H82" i="25"/>
  <c r="H132" i="25" s="1"/>
  <c r="G132" i="25"/>
  <c r="J35" i="25"/>
  <c r="I57" i="25"/>
  <c r="H80" i="25"/>
  <c r="J33" i="25"/>
  <c r="I55" i="25"/>
  <c r="K32" i="25"/>
  <c r="J31" i="25"/>
  <c r="K30" i="25"/>
  <c r="K29" i="25"/>
  <c r="L28" i="25"/>
  <c r="L27" i="25"/>
  <c r="AD355" i="35" l="1"/>
  <c r="AD356" i="35" s="1"/>
  <c r="AD359" i="35"/>
  <c r="AD215" i="35"/>
  <c r="AE212" i="35"/>
  <c r="AE210" i="35" s="1"/>
  <c r="AE211" i="35" s="1"/>
  <c r="AE213" i="35" s="1"/>
  <c r="AE353" i="35"/>
  <c r="AE354" i="35"/>
  <c r="AE352" i="35"/>
  <c r="AE332" i="35"/>
  <c r="AE331" i="35"/>
  <c r="AE330" i="35"/>
  <c r="AE158" i="35"/>
  <c r="AE156" i="35" s="1"/>
  <c r="AE157" i="35" s="1"/>
  <c r="AE159" i="35" s="1"/>
  <c r="AD337" i="35"/>
  <c r="AD161" i="35"/>
  <c r="AD333" i="35"/>
  <c r="AD334" i="35" s="1"/>
  <c r="AD106" i="35"/>
  <c r="AE101" i="35"/>
  <c r="AD50" i="35"/>
  <c r="AD48" i="35" s="1"/>
  <c r="AD49" i="35" s="1"/>
  <c r="AD51" i="35" s="1"/>
  <c r="AD286" i="35"/>
  <c r="AD385" i="35" s="1"/>
  <c r="AD287" i="35"/>
  <c r="AD386" i="35" s="1"/>
  <c r="AC53" i="35"/>
  <c r="AC289" i="35"/>
  <c r="AC293" i="35"/>
  <c r="AC392" i="35" s="1"/>
  <c r="AF25" i="35"/>
  <c r="AG20" i="35"/>
  <c r="AE187" i="35"/>
  <c r="AF182" i="35"/>
  <c r="AE268" i="35"/>
  <c r="AF263" i="35"/>
  <c r="AD378" i="35"/>
  <c r="AE79" i="35"/>
  <c r="AF74" i="35"/>
  <c r="AE133" i="35"/>
  <c r="AF128" i="35"/>
  <c r="AE364" i="35"/>
  <c r="AE365" i="35" s="1"/>
  <c r="AE363" i="35"/>
  <c r="AE239" i="35"/>
  <c r="AE237" i="35" s="1"/>
  <c r="AE238" i="35" s="1"/>
  <c r="AE240" i="35" s="1"/>
  <c r="AD366" i="35"/>
  <c r="AD367" i="35" s="1"/>
  <c r="AD242" i="35"/>
  <c r="AD370" i="35"/>
  <c r="O241" i="34"/>
  <c r="O5" i="23" s="1"/>
  <c r="P21" i="34"/>
  <c r="P235" i="34"/>
  <c r="R45" i="34"/>
  <c r="I133" i="25"/>
  <c r="H133" i="25"/>
  <c r="I143" i="25"/>
  <c r="I142" i="25"/>
  <c r="K67" i="25"/>
  <c r="K92" i="25" s="1"/>
  <c r="L45" i="25"/>
  <c r="J92" i="25"/>
  <c r="J91" i="25"/>
  <c r="J141" i="25" s="1"/>
  <c r="K66" i="25"/>
  <c r="L44" i="25"/>
  <c r="K138" i="25"/>
  <c r="I135" i="25"/>
  <c r="I134" i="25"/>
  <c r="K37" i="25"/>
  <c r="J59" i="25"/>
  <c r="K58" i="25"/>
  <c r="K83" i="25" s="1"/>
  <c r="L36" i="25"/>
  <c r="J83" i="25"/>
  <c r="J133" i="25" s="1"/>
  <c r="K34" i="25"/>
  <c r="J56" i="25"/>
  <c r="J81" i="25" s="1"/>
  <c r="I81" i="25"/>
  <c r="I131" i="25" s="1"/>
  <c r="J93" i="25"/>
  <c r="J143" i="25" s="1"/>
  <c r="L46" i="25"/>
  <c r="K68" i="25"/>
  <c r="L43" i="25"/>
  <c r="K65" i="25"/>
  <c r="I140" i="25"/>
  <c r="J90" i="25"/>
  <c r="L42" i="25"/>
  <c r="K64" i="25"/>
  <c r="J89" i="25"/>
  <c r="I139" i="25"/>
  <c r="L88" i="25"/>
  <c r="N41" i="25"/>
  <c r="M63" i="25"/>
  <c r="J87" i="25"/>
  <c r="J137" i="25" s="1"/>
  <c r="I137" i="25"/>
  <c r="L40" i="25"/>
  <c r="K62" i="25"/>
  <c r="J86" i="25"/>
  <c r="L39" i="25"/>
  <c r="K61" i="25"/>
  <c r="J85" i="25"/>
  <c r="J135" i="25" s="1"/>
  <c r="L38" i="25"/>
  <c r="K60" i="25"/>
  <c r="I82" i="25"/>
  <c r="K35" i="25"/>
  <c r="J57" i="25"/>
  <c r="H130" i="25"/>
  <c r="K33" i="25"/>
  <c r="J55" i="25"/>
  <c r="I80" i="25"/>
  <c r="L32" i="25"/>
  <c r="K31" i="25"/>
  <c r="L30" i="25"/>
  <c r="L29" i="25"/>
  <c r="M28" i="25"/>
  <c r="M27" i="25"/>
  <c r="U42" i="48" l="1"/>
  <c r="AE214" i="35"/>
  <c r="AF209" i="35"/>
  <c r="AE160" i="35"/>
  <c r="AF155" i="35"/>
  <c r="AE308" i="35"/>
  <c r="AE104" i="35"/>
  <c r="AE102" i="35" s="1"/>
  <c r="AE103" i="35" s="1"/>
  <c r="AE105" i="35" s="1"/>
  <c r="AE309" i="35"/>
  <c r="AE310" i="35" s="1"/>
  <c r="AD315" i="35"/>
  <c r="AD107" i="35"/>
  <c r="AD311" i="35"/>
  <c r="AD312" i="35" s="1"/>
  <c r="AD288" i="35"/>
  <c r="AD387" i="35" s="1"/>
  <c r="AD52" i="35"/>
  <c r="AE47" i="35"/>
  <c r="AC290" i="35"/>
  <c r="AC388" i="35"/>
  <c r="AC389" i="35" s="1"/>
  <c r="AE241" i="35"/>
  <c r="AF236" i="35"/>
  <c r="AE322" i="35"/>
  <c r="AE323" i="35" s="1"/>
  <c r="AE326" i="35"/>
  <c r="AE134" i="35"/>
  <c r="AF299" i="35"/>
  <c r="AF298" i="35"/>
  <c r="AF297" i="35"/>
  <c r="AF77" i="35"/>
  <c r="AF75" i="35" s="1"/>
  <c r="AF76" i="35" s="1"/>
  <c r="AF78" i="35" s="1"/>
  <c r="AF341" i="35"/>
  <c r="AF342" i="35"/>
  <c r="AF343" i="35" s="1"/>
  <c r="AF185" i="35"/>
  <c r="AF183" i="35" s="1"/>
  <c r="AF184" i="35" s="1"/>
  <c r="AF186" i="35" s="1"/>
  <c r="AE300" i="35"/>
  <c r="AE301" i="35" s="1"/>
  <c r="AE304" i="35"/>
  <c r="AE80" i="35"/>
  <c r="AE344" i="35"/>
  <c r="AE345" i="35" s="1"/>
  <c r="AE348" i="35"/>
  <c r="AE188" i="35"/>
  <c r="AF375" i="35"/>
  <c r="AF376" i="35" s="1"/>
  <c r="AF374" i="35"/>
  <c r="AF266" i="35"/>
  <c r="AF264" i="35" s="1"/>
  <c r="AF265" i="35" s="1"/>
  <c r="AF267" i="35" s="1"/>
  <c r="AG276" i="35"/>
  <c r="AG277" i="35" s="1"/>
  <c r="AG275" i="35"/>
  <c r="AG23" i="35"/>
  <c r="AG21" i="35" s="1"/>
  <c r="AG22" i="35" s="1"/>
  <c r="AG24" i="35" s="1"/>
  <c r="AF320" i="35"/>
  <c r="AF321" i="35" s="1"/>
  <c r="AF319" i="35"/>
  <c r="AF131" i="35"/>
  <c r="AF129" i="35" s="1"/>
  <c r="AF130" i="35" s="1"/>
  <c r="AF132" i="35" s="1"/>
  <c r="AE377" i="35"/>
  <c r="AE269" i="35"/>
  <c r="AE381" i="35"/>
  <c r="AF278" i="35"/>
  <c r="AF279" i="35" s="1"/>
  <c r="AF26" i="35"/>
  <c r="AF282" i="35"/>
  <c r="P19" i="34"/>
  <c r="P238" i="34"/>
  <c r="S41" i="34"/>
  <c r="J142" i="25"/>
  <c r="M45" i="25"/>
  <c r="L67" i="25"/>
  <c r="M44" i="25"/>
  <c r="L66" i="25"/>
  <c r="K91" i="25"/>
  <c r="L37" i="25"/>
  <c r="K59" i="25"/>
  <c r="K84" i="25" s="1"/>
  <c r="J84" i="25"/>
  <c r="K133" i="25"/>
  <c r="M36" i="25"/>
  <c r="L58" i="25"/>
  <c r="L83" i="25" s="1"/>
  <c r="L133" i="25" s="1"/>
  <c r="J131" i="25"/>
  <c r="K56" i="25"/>
  <c r="K81" i="25" s="1"/>
  <c r="L34" i="25"/>
  <c r="M46" i="25"/>
  <c r="L68" i="25"/>
  <c r="K93" i="25"/>
  <c r="K90" i="25"/>
  <c r="J140" i="25"/>
  <c r="M43" i="25"/>
  <c r="L65" i="25"/>
  <c r="K89" i="25"/>
  <c r="J139" i="25"/>
  <c r="M42" i="25"/>
  <c r="L64" i="25"/>
  <c r="M88" i="25"/>
  <c r="L138" i="25"/>
  <c r="O41" i="25"/>
  <c r="N63" i="25"/>
  <c r="K87" i="25"/>
  <c r="K137" i="25" s="1"/>
  <c r="M40" i="25"/>
  <c r="L62" i="25"/>
  <c r="J136" i="25"/>
  <c r="M39" i="25"/>
  <c r="L61" i="25"/>
  <c r="K86" i="25"/>
  <c r="K136" i="25" s="1"/>
  <c r="M38" i="25"/>
  <c r="L60" i="25"/>
  <c r="K85" i="25"/>
  <c r="I132" i="25"/>
  <c r="J82" i="25"/>
  <c r="L35" i="25"/>
  <c r="K57" i="25"/>
  <c r="I130" i="25"/>
  <c r="J80" i="25"/>
  <c r="L33" i="25"/>
  <c r="K55" i="25"/>
  <c r="M32" i="25"/>
  <c r="L31" i="25"/>
  <c r="M30" i="25"/>
  <c r="M29" i="25"/>
  <c r="N28" i="25"/>
  <c r="N27" i="25"/>
  <c r="U43" i="48" l="1"/>
  <c r="J130" i="25"/>
  <c r="K141" i="25"/>
  <c r="AF212" i="35"/>
  <c r="AF353" i="35"/>
  <c r="AF354" i="35"/>
  <c r="AF352" i="35"/>
  <c r="AF210" i="35"/>
  <c r="AF211" i="35" s="1"/>
  <c r="AF213" i="35" s="1"/>
  <c r="AE355" i="35"/>
  <c r="AE356" i="35" s="1"/>
  <c r="AE359" i="35"/>
  <c r="AE215" i="35"/>
  <c r="AF330" i="35"/>
  <c r="AF331" i="35"/>
  <c r="AF158" i="35"/>
  <c r="AF156" i="35" s="1"/>
  <c r="AF157" i="35" s="1"/>
  <c r="AF159" i="35" s="1"/>
  <c r="AF332" i="35"/>
  <c r="AE161" i="35"/>
  <c r="AE333" i="35"/>
  <c r="AE334" i="35" s="1"/>
  <c r="AE337" i="35"/>
  <c r="AE106" i="35"/>
  <c r="AF101" i="35"/>
  <c r="AE50" i="35"/>
  <c r="AE48" i="35" s="1"/>
  <c r="AE49" i="35" s="1"/>
  <c r="AE51" i="35" s="1"/>
  <c r="AE287" i="35"/>
  <c r="AE386" i="35" s="1"/>
  <c r="AE286" i="35"/>
  <c r="AE385" i="35" s="1"/>
  <c r="AD289" i="35"/>
  <c r="AD293" i="35"/>
  <c r="AD392" i="35" s="1"/>
  <c r="AD53" i="35"/>
  <c r="AF133" i="35"/>
  <c r="AG128" i="35"/>
  <c r="AF79" i="35"/>
  <c r="AG74" i="35"/>
  <c r="AF268" i="35"/>
  <c r="AG263" i="35"/>
  <c r="AF364" i="35"/>
  <c r="AF365" i="35" s="1"/>
  <c r="AF363" i="35"/>
  <c r="AF239" i="35"/>
  <c r="AF237" i="35" s="1"/>
  <c r="AF238" i="35" s="1"/>
  <c r="AF240" i="35" s="1"/>
  <c r="AG25" i="35"/>
  <c r="AH20" i="35"/>
  <c r="AF187" i="35"/>
  <c r="AG182" i="35"/>
  <c r="AE378" i="35"/>
  <c r="AE366" i="35"/>
  <c r="AE367" i="35" s="1"/>
  <c r="AE370" i="35"/>
  <c r="AE242" i="35"/>
  <c r="P20" i="34"/>
  <c r="P236" i="34"/>
  <c r="S44" i="34"/>
  <c r="S42" i="34" s="1"/>
  <c r="K143" i="25"/>
  <c r="K140" i="25"/>
  <c r="N45" i="25"/>
  <c r="M67" i="25"/>
  <c r="K142" i="25"/>
  <c r="L92" i="25"/>
  <c r="L91" i="25"/>
  <c r="M66" i="25"/>
  <c r="M91" i="25" s="1"/>
  <c r="N44" i="25"/>
  <c r="K135" i="25"/>
  <c r="K134" i="25"/>
  <c r="J134" i="25"/>
  <c r="M37" i="25"/>
  <c r="L59" i="25"/>
  <c r="N36" i="25"/>
  <c r="M58" i="25"/>
  <c r="M83" i="25" s="1"/>
  <c r="J132" i="25"/>
  <c r="K131" i="25"/>
  <c r="L56" i="25"/>
  <c r="M34" i="25"/>
  <c r="L93" i="25"/>
  <c r="N46" i="25"/>
  <c r="M68" i="25"/>
  <c r="L90" i="25"/>
  <c r="N43" i="25"/>
  <c r="M65" i="25"/>
  <c r="L89" i="25"/>
  <c r="N42" i="25"/>
  <c r="M64" i="25"/>
  <c r="K139" i="25"/>
  <c r="P41" i="25"/>
  <c r="O63" i="25"/>
  <c r="M138" i="25"/>
  <c r="N88" i="25"/>
  <c r="N40" i="25"/>
  <c r="M62" i="25"/>
  <c r="L87" i="25"/>
  <c r="L86" i="25"/>
  <c r="N39" i="25"/>
  <c r="M61" i="25"/>
  <c r="L85" i="25"/>
  <c r="N38" i="25"/>
  <c r="M60" i="25"/>
  <c r="K82" i="25"/>
  <c r="M35" i="25"/>
  <c r="L57" i="25"/>
  <c r="K80" i="25"/>
  <c r="M33" i="25"/>
  <c r="L55" i="25"/>
  <c r="N32" i="25"/>
  <c r="M31" i="25"/>
  <c r="N30" i="25"/>
  <c r="N29" i="25"/>
  <c r="O28" i="25"/>
  <c r="O27" i="25"/>
  <c r="U45" i="48" l="1"/>
  <c r="N138" i="25"/>
  <c r="AF214" i="35"/>
  <c r="AG209" i="35"/>
  <c r="AG155" i="35"/>
  <c r="AF160" i="35"/>
  <c r="AF309" i="35"/>
  <c r="AF308" i="35"/>
  <c r="AF104" i="35"/>
  <c r="AF102" i="35" s="1"/>
  <c r="AF103" i="35" s="1"/>
  <c r="AF105" i="35" s="1"/>
  <c r="AF310" i="35"/>
  <c r="AE107" i="35"/>
  <c r="AE311" i="35"/>
  <c r="AE312" i="35" s="1"/>
  <c r="AE315" i="35"/>
  <c r="AE288" i="35"/>
  <c r="AE387" i="35" s="1"/>
  <c r="AD290" i="35"/>
  <c r="AD388" i="35"/>
  <c r="AD389" i="35" s="1"/>
  <c r="AF47" i="35"/>
  <c r="AE52" i="35"/>
  <c r="AF241" i="35"/>
  <c r="AG236" i="35"/>
  <c r="AG278" i="35"/>
  <c r="AG279" i="35" s="1"/>
  <c r="AG26" i="35"/>
  <c r="AG282" i="35"/>
  <c r="AG342" i="35"/>
  <c r="AG343" i="35" s="1"/>
  <c r="AG341" i="35"/>
  <c r="AG185" i="35"/>
  <c r="AG183" i="35" s="1"/>
  <c r="AG184" i="35" s="1"/>
  <c r="AG186" i="35" s="1"/>
  <c r="AG375" i="35"/>
  <c r="AG376" i="35"/>
  <c r="AG374" i="35"/>
  <c r="AG266" i="35"/>
  <c r="AG264" i="35" s="1"/>
  <c r="AG265" i="35" s="1"/>
  <c r="AG267" i="35" s="1"/>
  <c r="AG319" i="35"/>
  <c r="AG131" i="35"/>
  <c r="AG129" i="35" s="1"/>
  <c r="AG130" i="35" s="1"/>
  <c r="AG132" i="35" s="1"/>
  <c r="AG320" i="35"/>
  <c r="AG321" i="35" s="1"/>
  <c r="AG299" i="35"/>
  <c r="AG297" i="35"/>
  <c r="AG298" i="35"/>
  <c r="AG77" i="35"/>
  <c r="AG75" i="35" s="1"/>
  <c r="AG76" i="35" s="1"/>
  <c r="AG78" i="35" s="1"/>
  <c r="AF300" i="35"/>
  <c r="AF301" i="35" s="1"/>
  <c r="AF304" i="35"/>
  <c r="AF80" i="35"/>
  <c r="AF344" i="35"/>
  <c r="AF345" i="35" s="1"/>
  <c r="AF188" i="35"/>
  <c r="AF348" i="35"/>
  <c r="AH275" i="35"/>
  <c r="AH276" i="35"/>
  <c r="AH23" i="35"/>
  <c r="AH21" i="35" s="1"/>
  <c r="AH22" i="35" s="1"/>
  <c r="AH24" i="35" s="1"/>
  <c r="AH277" i="35"/>
  <c r="AF377" i="35"/>
  <c r="AF269" i="35"/>
  <c r="AF381" i="35"/>
  <c r="AF322" i="35"/>
  <c r="AF323" i="35" s="1"/>
  <c r="AF134" i="35"/>
  <c r="AF326" i="35"/>
  <c r="P22" i="34"/>
  <c r="P237" i="34"/>
  <c r="S43" i="34"/>
  <c r="L141" i="25"/>
  <c r="M133" i="25"/>
  <c r="M92" i="25"/>
  <c r="L142" i="25"/>
  <c r="N67" i="25"/>
  <c r="O45" i="25"/>
  <c r="M141" i="25"/>
  <c r="O44" i="25"/>
  <c r="N66" i="25"/>
  <c r="L137" i="25"/>
  <c r="N37" i="25"/>
  <c r="M59" i="25"/>
  <c r="M84" i="25" s="1"/>
  <c r="L84" i="25"/>
  <c r="N58" i="25"/>
  <c r="N83" i="25" s="1"/>
  <c r="O36" i="25"/>
  <c r="L81" i="25"/>
  <c r="M56" i="25"/>
  <c r="N34" i="25"/>
  <c r="M93" i="25"/>
  <c r="M143" i="25" s="1"/>
  <c r="L143" i="25"/>
  <c r="O46" i="25"/>
  <c r="N68" i="25"/>
  <c r="L140" i="25"/>
  <c r="O43" i="25"/>
  <c r="N65" i="25"/>
  <c r="M90" i="25"/>
  <c r="L139" i="25"/>
  <c r="M89" i="25"/>
  <c r="O42" i="25"/>
  <c r="N64" i="25"/>
  <c r="O88" i="25"/>
  <c r="Q41" i="25"/>
  <c r="P63" i="25"/>
  <c r="M87" i="25"/>
  <c r="O40" i="25"/>
  <c r="N62" i="25"/>
  <c r="L136" i="25"/>
  <c r="O39" i="25"/>
  <c r="N61" i="25"/>
  <c r="M86" i="25"/>
  <c r="M136" i="25" s="1"/>
  <c r="M85" i="25"/>
  <c r="M135" i="25" s="1"/>
  <c r="L135" i="25"/>
  <c r="O38" i="25"/>
  <c r="N60" i="25"/>
  <c r="L82" i="25"/>
  <c r="L132" i="25" s="1"/>
  <c r="K132" i="25"/>
  <c r="N35" i="25"/>
  <c r="M57" i="25"/>
  <c r="L80" i="25"/>
  <c r="N33" i="25"/>
  <c r="M55" i="25"/>
  <c r="K130" i="25"/>
  <c r="O32" i="25"/>
  <c r="N31" i="25"/>
  <c r="O30" i="25"/>
  <c r="O29" i="25"/>
  <c r="P28" i="25"/>
  <c r="P27" i="25"/>
  <c r="V41" i="48" l="1"/>
  <c r="V44" i="48" s="1"/>
  <c r="M134" i="25"/>
  <c r="AG352" i="35"/>
  <c r="AG212" i="35"/>
  <c r="AG210" i="35" s="1"/>
  <c r="AG211" i="35" s="1"/>
  <c r="AG213" i="35" s="1"/>
  <c r="AG353" i="35"/>
  <c r="AG354" i="35" s="1"/>
  <c r="AF355" i="35"/>
  <c r="AF356" i="35" s="1"/>
  <c r="AF359" i="35"/>
  <c r="AF215" i="35"/>
  <c r="AF333" i="35"/>
  <c r="AF334" i="35" s="1"/>
  <c r="AF337" i="35"/>
  <c r="AF161" i="35"/>
  <c r="AG156" i="35"/>
  <c r="AG157" i="35" s="1"/>
  <c r="AG159" i="35" s="1"/>
  <c r="AG331" i="35"/>
  <c r="AG158" i="35"/>
  <c r="AG330" i="35"/>
  <c r="AG332" i="35"/>
  <c r="AG101" i="35"/>
  <c r="AF106" i="35"/>
  <c r="AF50" i="35"/>
  <c r="AF48" i="35" s="1"/>
  <c r="AF49" i="35" s="1"/>
  <c r="AF51" i="35" s="1"/>
  <c r="AF286" i="35"/>
  <c r="AF385" i="35" s="1"/>
  <c r="AF287" i="35"/>
  <c r="AF386" i="35" s="1"/>
  <c r="AE289" i="35"/>
  <c r="AE53" i="35"/>
  <c r="AE293" i="35"/>
  <c r="AE392" i="35" s="1"/>
  <c r="AG187" i="35"/>
  <c r="AH182" i="35"/>
  <c r="AH25" i="35"/>
  <c r="AI20" i="35"/>
  <c r="AG268" i="35"/>
  <c r="AH263" i="35"/>
  <c r="AF378" i="35"/>
  <c r="AG363" i="35"/>
  <c r="AG364" i="35"/>
  <c r="AG365" i="35"/>
  <c r="AG239" i="35"/>
  <c r="AG237" i="35" s="1"/>
  <c r="AG238" i="35" s="1"/>
  <c r="AG240" i="35" s="1"/>
  <c r="AF366" i="35"/>
  <c r="AF367" i="35" s="1"/>
  <c r="AF242" i="35"/>
  <c r="AF370" i="35"/>
  <c r="AG79" i="35"/>
  <c r="AH74" i="35"/>
  <c r="AG133" i="35"/>
  <c r="AH128" i="35"/>
  <c r="Q18" i="34"/>
  <c r="P239" i="34"/>
  <c r="S45" i="34"/>
  <c r="M142" i="25"/>
  <c r="N92" i="25"/>
  <c r="N142" i="25" s="1"/>
  <c r="P45" i="25"/>
  <c r="O67" i="25"/>
  <c r="N91" i="25"/>
  <c r="O66" i="25"/>
  <c r="O91" i="25" s="1"/>
  <c r="P44" i="25"/>
  <c r="O37" i="25"/>
  <c r="N59" i="25"/>
  <c r="N84" i="25" s="1"/>
  <c r="N134" i="25" s="1"/>
  <c r="L134" i="25"/>
  <c r="N133" i="25"/>
  <c r="P36" i="25"/>
  <c r="O58" i="25"/>
  <c r="O83" i="25" s="1"/>
  <c r="O34" i="25"/>
  <c r="N56" i="25"/>
  <c r="N81" i="25" s="1"/>
  <c r="M81" i="25"/>
  <c r="M131" i="25" s="1"/>
  <c r="L131" i="25"/>
  <c r="L130" i="25"/>
  <c r="N93" i="25"/>
  <c r="P46" i="25"/>
  <c r="O68" i="25"/>
  <c r="P43" i="25"/>
  <c r="O65" i="25"/>
  <c r="M140" i="25"/>
  <c r="N90" i="25"/>
  <c r="M139" i="25"/>
  <c r="N89" i="25"/>
  <c r="N139" i="25" s="1"/>
  <c r="P42" i="25"/>
  <c r="O64" i="25"/>
  <c r="P88" i="25"/>
  <c r="O138" i="25"/>
  <c r="R41" i="25"/>
  <c r="Q63" i="25"/>
  <c r="P40" i="25"/>
  <c r="O62" i="25"/>
  <c r="M137" i="25"/>
  <c r="N87" i="25"/>
  <c r="N86" i="25"/>
  <c r="N136" i="25" s="1"/>
  <c r="P39" i="25"/>
  <c r="O61" i="25"/>
  <c r="N85" i="25"/>
  <c r="N135" i="25" s="1"/>
  <c r="P38" i="25"/>
  <c r="O60" i="25"/>
  <c r="M82" i="25"/>
  <c r="O35" i="25"/>
  <c r="N57" i="25"/>
  <c r="M80" i="25"/>
  <c r="M130" i="25" s="1"/>
  <c r="O33" i="25"/>
  <c r="N55" i="25"/>
  <c r="P32" i="25"/>
  <c r="O31" i="25"/>
  <c r="P30" i="25"/>
  <c r="P29" i="25"/>
  <c r="Q28" i="25"/>
  <c r="Q27" i="25"/>
  <c r="AG214" i="35" l="1"/>
  <c r="AH209" i="35"/>
  <c r="AG160" i="35"/>
  <c r="AH155" i="35"/>
  <c r="AF311" i="35"/>
  <c r="AF312" i="35" s="1"/>
  <c r="AF315" i="35"/>
  <c r="AF107" i="35"/>
  <c r="AG308" i="35"/>
  <c r="AG309" i="35"/>
  <c r="AG310" i="35" s="1"/>
  <c r="AG104" i="35"/>
  <c r="AG102" i="35" s="1"/>
  <c r="AG103" i="35" s="1"/>
  <c r="AG105" i="35" s="1"/>
  <c r="AF288" i="35"/>
  <c r="AF387" i="35" s="1"/>
  <c r="AG47" i="35"/>
  <c r="AF52" i="35"/>
  <c r="AE290" i="35"/>
  <c r="AE388" i="35"/>
  <c r="AE389" i="35" s="1"/>
  <c r="AG241" i="35"/>
  <c r="AH236" i="35"/>
  <c r="AH320" i="35"/>
  <c r="AH321" i="35" s="1"/>
  <c r="AH319" i="35"/>
  <c r="AH131" i="35"/>
  <c r="AH129" i="35" s="1"/>
  <c r="AH130" i="35" s="1"/>
  <c r="AH132" i="35" s="1"/>
  <c r="AH375" i="35"/>
  <c r="AH376" i="35" s="1"/>
  <c r="AH374" i="35"/>
  <c r="AH266" i="35"/>
  <c r="AH264" i="35" s="1"/>
  <c r="AH265" i="35" s="1"/>
  <c r="AH267" i="35" s="1"/>
  <c r="AG322" i="35"/>
  <c r="AG323" i="35" s="1"/>
  <c r="AG326" i="35"/>
  <c r="AG134" i="35"/>
  <c r="AG377" i="35"/>
  <c r="AG381" i="35"/>
  <c r="AG269" i="35"/>
  <c r="AH298" i="35"/>
  <c r="AH299" i="35"/>
  <c r="AH297" i="35"/>
  <c r="AH77" i="35"/>
  <c r="AH75" i="35" s="1"/>
  <c r="AH76" i="35" s="1"/>
  <c r="AH78" i="35" s="1"/>
  <c r="AI276" i="35"/>
  <c r="AI277" i="35" s="1"/>
  <c r="AI275" i="35"/>
  <c r="AI23" i="35"/>
  <c r="AI21" i="35" s="1"/>
  <c r="AI22" i="35" s="1"/>
  <c r="AI24" i="35" s="1"/>
  <c r="AH342" i="35"/>
  <c r="AH343" i="35" s="1"/>
  <c r="AH341" i="35"/>
  <c r="AH185" i="35"/>
  <c r="AH183" i="35" s="1"/>
  <c r="AH184" i="35" s="1"/>
  <c r="AH186" i="35" s="1"/>
  <c r="AG300" i="35"/>
  <c r="AG301" i="35" s="1"/>
  <c r="AG80" i="35"/>
  <c r="AG304" i="35"/>
  <c r="AH278" i="35"/>
  <c r="AH279" i="35" s="1"/>
  <c r="AH26" i="35"/>
  <c r="AH282" i="35"/>
  <c r="AG344" i="35"/>
  <c r="AG345" i="35" s="1"/>
  <c r="AG188" i="35"/>
  <c r="AG348" i="35"/>
  <c r="P241" i="34"/>
  <c r="P5" i="23" s="1"/>
  <c r="Q21" i="34"/>
  <c r="Q235" i="34"/>
  <c r="T41" i="34"/>
  <c r="N143" i="25"/>
  <c r="P67" i="25"/>
  <c r="Q45" i="25"/>
  <c r="O92" i="25"/>
  <c r="O141" i="25"/>
  <c r="N141" i="25"/>
  <c r="P66" i="25"/>
  <c r="Q44" i="25"/>
  <c r="N140" i="25"/>
  <c r="P138" i="25"/>
  <c r="P37" i="25"/>
  <c r="O59" i="25"/>
  <c r="O133" i="25"/>
  <c r="Q36" i="25"/>
  <c r="P58" i="25"/>
  <c r="O56" i="25"/>
  <c r="O81" i="25" s="1"/>
  <c r="P34" i="25"/>
  <c r="N131" i="25"/>
  <c r="Q46" i="25"/>
  <c r="P68" i="25"/>
  <c r="O93" i="25"/>
  <c r="O90" i="25"/>
  <c r="Q43" i="25"/>
  <c r="P65" i="25"/>
  <c r="Q42" i="25"/>
  <c r="P64" i="25"/>
  <c r="O89" i="25"/>
  <c r="Q88" i="25"/>
  <c r="S41" i="25"/>
  <c r="R63" i="25"/>
  <c r="N137" i="25"/>
  <c r="O87" i="25"/>
  <c r="Q40" i="25"/>
  <c r="P62" i="25"/>
  <c r="O86" i="25"/>
  <c r="Q39" i="25"/>
  <c r="P61" i="25"/>
  <c r="Q38" i="25"/>
  <c r="P60" i="25"/>
  <c r="O85" i="25"/>
  <c r="P35" i="25"/>
  <c r="O57" i="25"/>
  <c r="N82" i="25"/>
  <c r="N132" i="25" s="1"/>
  <c r="M132" i="25"/>
  <c r="P33" i="25"/>
  <c r="O55" i="25"/>
  <c r="N80" i="25"/>
  <c r="Q32" i="25"/>
  <c r="P31" i="25"/>
  <c r="Q30" i="25"/>
  <c r="Q29" i="25"/>
  <c r="R28" i="25"/>
  <c r="R27" i="25"/>
  <c r="V42" i="48" l="1"/>
  <c r="Q138" i="25"/>
  <c r="AH212" i="35"/>
  <c r="AH353" i="35"/>
  <c r="AH352" i="35"/>
  <c r="AH354" i="35"/>
  <c r="AH210" i="35"/>
  <c r="AH211" i="35" s="1"/>
  <c r="AH213" i="35" s="1"/>
  <c r="AG359" i="35"/>
  <c r="AG215" i="35"/>
  <c r="AG355" i="35"/>
  <c r="AG356" i="35" s="1"/>
  <c r="AH158" i="35"/>
  <c r="AH330" i="35"/>
  <c r="AH331" i="35"/>
  <c r="AH332" i="35" s="1"/>
  <c r="AH156" i="35"/>
  <c r="AH157" i="35" s="1"/>
  <c r="AH159" i="35" s="1"/>
  <c r="AG333" i="35"/>
  <c r="AG334" i="35" s="1"/>
  <c r="AG161" i="35"/>
  <c r="AG337" i="35"/>
  <c r="AG106" i="35"/>
  <c r="AH101" i="35"/>
  <c r="AF53" i="35"/>
  <c r="AF289" i="35"/>
  <c r="AF293" i="35"/>
  <c r="AF392" i="35" s="1"/>
  <c r="AG48" i="35"/>
  <c r="AG49" i="35" s="1"/>
  <c r="AG51" i="35" s="1"/>
  <c r="AG287" i="35"/>
  <c r="AG386" i="35" s="1"/>
  <c r="AG50" i="35"/>
  <c r="AG286" i="35"/>
  <c r="AG385" i="35" s="1"/>
  <c r="AH268" i="35"/>
  <c r="AI263" i="35"/>
  <c r="AH133" i="35"/>
  <c r="AI128" i="35"/>
  <c r="AH187" i="35"/>
  <c r="AI182" i="35"/>
  <c r="AI25" i="35"/>
  <c r="AJ20" i="35"/>
  <c r="AH79" i="35"/>
  <c r="AI74" i="35"/>
  <c r="AH364" i="35"/>
  <c r="AH365" i="35" s="1"/>
  <c r="AH363" i="35"/>
  <c r="AH239" i="35"/>
  <c r="AH237" i="35" s="1"/>
  <c r="AH238" i="35" s="1"/>
  <c r="AH240" i="35" s="1"/>
  <c r="AG366" i="35"/>
  <c r="AG367" i="35" s="1"/>
  <c r="AG242" i="35"/>
  <c r="AG370" i="35"/>
  <c r="AG378" i="35"/>
  <c r="Q19" i="34"/>
  <c r="Q238" i="34"/>
  <c r="T44" i="34"/>
  <c r="T42" i="34" s="1"/>
  <c r="O143" i="25"/>
  <c r="O142" i="25"/>
  <c r="Q67" i="25"/>
  <c r="R45" i="25"/>
  <c r="P92" i="25"/>
  <c r="P91" i="25"/>
  <c r="P141" i="25" s="1"/>
  <c r="R44" i="25"/>
  <c r="Q66" i="25"/>
  <c r="O136" i="25"/>
  <c r="O84" i="25"/>
  <c r="P59" i="25"/>
  <c r="Q37" i="25"/>
  <c r="P83" i="25"/>
  <c r="P133" i="25" s="1"/>
  <c r="R36" i="25"/>
  <c r="Q58" i="25"/>
  <c r="Q83" i="25" s="1"/>
  <c r="O131" i="25"/>
  <c r="P56" i="25"/>
  <c r="P81" i="25" s="1"/>
  <c r="Q34" i="25"/>
  <c r="P93" i="25"/>
  <c r="P143" i="25" s="1"/>
  <c r="R46" i="25"/>
  <c r="Q68" i="25"/>
  <c r="R43" i="25"/>
  <c r="Q65" i="25"/>
  <c r="O140" i="25"/>
  <c r="P90" i="25"/>
  <c r="O139" i="25"/>
  <c r="P89" i="25"/>
  <c r="R42" i="25"/>
  <c r="Q64" i="25"/>
  <c r="T41" i="25"/>
  <c r="S63" i="25"/>
  <c r="R88" i="25"/>
  <c r="P87" i="25"/>
  <c r="O137" i="25"/>
  <c r="R40" i="25"/>
  <c r="Q62" i="25"/>
  <c r="P86" i="25"/>
  <c r="R39" i="25"/>
  <c r="Q61" i="25"/>
  <c r="O135" i="25"/>
  <c r="P85" i="25"/>
  <c r="R38" i="25"/>
  <c r="Q60" i="25"/>
  <c r="O82" i="25"/>
  <c r="O132" i="25" s="1"/>
  <c r="Q35" i="25"/>
  <c r="P57" i="25"/>
  <c r="N130" i="25"/>
  <c r="O80" i="25"/>
  <c r="Q33" i="25"/>
  <c r="P55" i="25"/>
  <c r="R32" i="25"/>
  <c r="Q31" i="25"/>
  <c r="R30" i="25"/>
  <c r="R29" i="25"/>
  <c r="S28" i="25"/>
  <c r="S27" i="25"/>
  <c r="V43" i="48" l="1"/>
  <c r="AI209" i="35"/>
  <c r="AH214" i="35"/>
  <c r="AI155" i="35"/>
  <c r="AH160" i="35"/>
  <c r="AH309" i="35"/>
  <c r="AH104" i="35"/>
  <c r="AH102" i="35" s="1"/>
  <c r="AH103" i="35" s="1"/>
  <c r="AH105" i="35" s="1"/>
  <c r="AH310" i="35"/>
  <c r="AH308" i="35"/>
  <c r="AG107" i="35"/>
  <c r="AG311" i="35"/>
  <c r="AG312" i="35" s="1"/>
  <c r="AG315" i="35"/>
  <c r="AG288" i="35"/>
  <c r="AG387" i="35" s="1"/>
  <c r="AF290" i="35"/>
  <c r="AF388" i="35"/>
  <c r="AF389" i="35" s="1"/>
  <c r="AH47" i="35"/>
  <c r="AG52" i="35"/>
  <c r="AI299" i="35"/>
  <c r="AI298" i="35"/>
  <c r="AI297" i="35"/>
  <c r="AI77" i="35"/>
  <c r="AI75" i="35" s="1"/>
  <c r="AI76" i="35" s="1"/>
  <c r="AI78" i="35" s="1"/>
  <c r="AH322" i="35"/>
  <c r="AH323" i="35" s="1"/>
  <c r="AH134" i="35"/>
  <c r="AH326" i="35"/>
  <c r="AH300" i="35"/>
  <c r="AH301" i="35" s="1"/>
  <c r="AH80" i="35"/>
  <c r="AH304" i="35"/>
  <c r="AJ276" i="35"/>
  <c r="AJ277" i="35" s="1"/>
  <c r="AJ275" i="35"/>
  <c r="AJ23" i="35"/>
  <c r="AJ21" i="35" s="1"/>
  <c r="AJ22" i="35" s="1"/>
  <c r="AJ24" i="35" s="1"/>
  <c r="AI342" i="35"/>
  <c r="AI343" i="35" s="1"/>
  <c r="AI341" i="35"/>
  <c r="AI185" i="35"/>
  <c r="AI183" i="35" s="1"/>
  <c r="AI184" i="35" s="1"/>
  <c r="AI186" i="35" s="1"/>
  <c r="AI375" i="35"/>
  <c r="AI376" i="35" s="1"/>
  <c r="AI374" i="35"/>
  <c r="AI266" i="35"/>
  <c r="AI264" i="35" s="1"/>
  <c r="AI265" i="35" s="1"/>
  <c r="AI267" i="35" s="1"/>
  <c r="AH241" i="35"/>
  <c r="AI236" i="35"/>
  <c r="AI320" i="35"/>
  <c r="AI321" i="35" s="1"/>
  <c r="AI319" i="35"/>
  <c r="AI131" i="35"/>
  <c r="AI129" i="35" s="1"/>
  <c r="AI130" i="35" s="1"/>
  <c r="AI132" i="35" s="1"/>
  <c r="AI278" i="35"/>
  <c r="AI279" i="35" s="1"/>
  <c r="AI26" i="35"/>
  <c r="AI282" i="35"/>
  <c r="AH344" i="35"/>
  <c r="AH345" i="35" s="1"/>
  <c r="AH348" i="35"/>
  <c r="AH188" i="35"/>
  <c r="AH377" i="35"/>
  <c r="AH381" i="35"/>
  <c r="AH269" i="35"/>
  <c r="Q20" i="34"/>
  <c r="Q236" i="34"/>
  <c r="T43" i="34"/>
  <c r="P135" i="25"/>
  <c r="P131" i="25"/>
  <c r="S45" i="25"/>
  <c r="R67" i="25"/>
  <c r="Q92" i="25"/>
  <c r="Q142" i="25" s="1"/>
  <c r="P142" i="25"/>
  <c r="Q91" i="25"/>
  <c r="R66" i="25"/>
  <c r="S44" i="25"/>
  <c r="R37" i="25"/>
  <c r="Q59" i="25"/>
  <c r="P84" i="25"/>
  <c r="P134" i="25" s="1"/>
  <c r="O134" i="25"/>
  <c r="S36" i="25"/>
  <c r="R58" i="25"/>
  <c r="R83" i="25" s="1"/>
  <c r="Q133" i="25"/>
  <c r="R34" i="25"/>
  <c r="Q56" i="25"/>
  <c r="Q93" i="25"/>
  <c r="Q143" i="25" s="1"/>
  <c r="S46" i="25"/>
  <c r="R68" i="25"/>
  <c r="P140" i="25"/>
  <c r="Q90" i="25"/>
  <c r="S43" i="25"/>
  <c r="R65" i="25"/>
  <c r="Q89" i="25"/>
  <c r="P139" i="25"/>
  <c r="S42" i="25"/>
  <c r="R64" i="25"/>
  <c r="R138" i="25"/>
  <c r="S88" i="25"/>
  <c r="U41" i="25"/>
  <c r="T63" i="25"/>
  <c r="Q87" i="25"/>
  <c r="S40" i="25"/>
  <c r="R62" i="25"/>
  <c r="P137" i="25"/>
  <c r="P136" i="25"/>
  <c r="Q86" i="25"/>
  <c r="S39" i="25"/>
  <c r="R61" i="25"/>
  <c r="Q85" i="25"/>
  <c r="S38" i="25"/>
  <c r="R60" i="25"/>
  <c r="R35" i="25"/>
  <c r="Q57" i="25"/>
  <c r="P82" i="25"/>
  <c r="P80" i="25"/>
  <c r="R33" i="25"/>
  <c r="Q55" i="25"/>
  <c r="O130" i="25"/>
  <c r="S32" i="25"/>
  <c r="R31" i="25"/>
  <c r="S30" i="25"/>
  <c r="S29" i="25"/>
  <c r="T28" i="25"/>
  <c r="T27" i="25"/>
  <c r="V45" i="48" l="1"/>
  <c r="R133" i="25"/>
  <c r="Q135" i="25"/>
  <c r="AH359" i="35"/>
  <c r="AH215" i="35"/>
  <c r="AH355" i="35"/>
  <c r="AH356" i="35" s="1"/>
  <c r="AI352" i="35"/>
  <c r="AI212" i="35"/>
  <c r="AI210" i="35" s="1"/>
  <c r="AI211" i="35" s="1"/>
  <c r="AI213" i="35" s="1"/>
  <c r="AI353" i="35"/>
  <c r="AI354" i="35" s="1"/>
  <c r="AH333" i="35"/>
  <c r="AH334" i="35" s="1"/>
  <c r="AH161" i="35"/>
  <c r="AH337" i="35"/>
  <c r="AI158" i="35"/>
  <c r="AI156" i="35" s="1"/>
  <c r="AI157" i="35" s="1"/>
  <c r="AI159" i="35" s="1"/>
  <c r="AI332" i="35"/>
  <c r="AI331" i="35"/>
  <c r="AI330" i="35"/>
  <c r="AI101" i="35"/>
  <c r="AH106" i="35"/>
  <c r="AH287" i="35"/>
  <c r="AH386" i="35" s="1"/>
  <c r="AH286" i="35"/>
  <c r="AH385" i="35" s="1"/>
  <c r="AH50" i="35"/>
  <c r="AH48" i="35" s="1"/>
  <c r="AH49" i="35" s="1"/>
  <c r="AH51" i="35" s="1"/>
  <c r="AH288" i="35"/>
  <c r="AH387" i="35" s="1"/>
  <c r="AG289" i="35"/>
  <c r="AG293" i="35"/>
  <c r="AG392" i="35" s="1"/>
  <c r="AG53" i="35"/>
  <c r="AI268" i="35"/>
  <c r="AJ263" i="35"/>
  <c r="AI187" i="35"/>
  <c r="AJ182" i="35"/>
  <c r="AI79" i="35"/>
  <c r="AJ74" i="35"/>
  <c r="AJ25" i="35"/>
  <c r="AK20" i="35"/>
  <c r="AI133" i="35"/>
  <c r="AJ128" i="35"/>
  <c r="AH366" i="35"/>
  <c r="AH367" i="35" s="1"/>
  <c r="AH370" i="35"/>
  <c r="AH242" i="35"/>
  <c r="AH378" i="35"/>
  <c r="AI365" i="35"/>
  <c r="AI364" i="35"/>
  <c r="AI363" i="35"/>
  <c r="AI239" i="35"/>
  <c r="AI237" i="35" s="1"/>
  <c r="AI238" i="35" s="1"/>
  <c r="AI240" i="35" s="1"/>
  <c r="Q22" i="34"/>
  <c r="Q237" i="34"/>
  <c r="T45" i="34"/>
  <c r="R92" i="25"/>
  <c r="S67" i="25"/>
  <c r="T45" i="25"/>
  <c r="T44" i="25"/>
  <c r="S66" i="25"/>
  <c r="R91" i="25"/>
  <c r="R141" i="25" s="1"/>
  <c r="Q141" i="25"/>
  <c r="Q84" i="25"/>
  <c r="S37" i="25"/>
  <c r="R59" i="25"/>
  <c r="R84" i="25" s="1"/>
  <c r="T36" i="25"/>
  <c r="S58" i="25"/>
  <c r="Q81" i="25"/>
  <c r="Q131" i="25" s="1"/>
  <c r="R56" i="25"/>
  <c r="R81" i="25" s="1"/>
  <c r="S34" i="25"/>
  <c r="P130" i="25"/>
  <c r="R93" i="25"/>
  <c r="R143" i="25" s="1"/>
  <c r="T46" i="25"/>
  <c r="S68" i="25"/>
  <c r="T43" i="25"/>
  <c r="S65" i="25"/>
  <c r="Q140" i="25"/>
  <c r="R90" i="25"/>
  <c r="R140" i="25" s="1"/>
  <c r="R89" i="25"/>
  <c r="Q139" i="25"/>
  <c r="T42" i="25"/>
  <c r="S64" i="25"/>
  <c r="S138" i="25"/>
  <c r="V41" i="25"/>
  <c r="U63" i="25"/>
  <c r="T88" i="25"/>
  <c r="Q137" i="25"/>
  <c r="R87" i="25"/>
  <c r="T40" i="25"/>
  <c r="S62" i="25"/>
  <c r="Q136" i="25"/>
  <c r="R86" i="25"/>
  <c r="T39" i="25"/>
  <c r="S61" i="25"/>
  <c r="R85" i="25"/>
  <c r="R135" i="25" s="1"/>
  <c r="T38" i="25"/>
  <c r="S60" i="25"/>
  <c r="P132" i="25"/>
  <c r="Q82" i="25"/>
  <c r="S35" i="25"/>
  <c r="R57" i="25"/>
  <c r="S33" i="25"/>
  <c r="R55" i="25"/>
  <c r="Q80" i="25"/>
  <c r="T32" i="25"/>
  <c r="S31" i="25"/>
  <c r="T30" i="25"/>
  <c r="T29" i="25"/>
  <c r="U28" i="25"/>
  <c r="U27" i="25"/>
  <c r="W41" i="48" l="1"/>
  <c r="W44" i="48" s="1"/>
  <c r="AI214" i="35"/>
  <c r="AJ209" i="35"/>
  <c r="AJ155" i="35"/>
  <c r="AI160" i="35"/>
  <c r="AH107" i="35"/>
  <c r="AH315" i="35"/>
  <c r="AH311" i="35"/>
  <c r="AH312" i="35" s="1"/>
  <c r="AI308" i="35"/>
  <c r="AI104" i="35"/>
  <c r="AI102" i="35" s="1"/>
  <c r="AI103" i="35" s="1"/>
  <c r="AI105" i="35" s="1"/>
  <c r="AI309" i="35"/>
  <c r="AI310" i="35" s="1"/>
  <c r="AG290" i="35"/>
  <c r="AG388" i="35"/>
  <c r="AG389" i="35" s="1"/>
  <c r="AH52" i="35"/>
  <c r="AI47" i="35"/>
  <c r="AI241" i="35"/>
  <c r="AJ236" i="35"/>
  <c r="AJ320" i="35"/>
  <c r="AJ321" i="35" s="1"/>
  <c r="AJ319" i="35"/>
  <c r="AJ131" i="35"/>
  <c r="AJ129" i="35" s="1"/>
  <c r="AJ130" i="35" s="1"/>
  <c r="AJ132" i="35" s="1"/>
  <c r="AJ376" i="35"/>
  <c r="AJ375" i="35"/>
  <c r="AJ374" i="35"/>
  <c r="AJ266" i="35"/>
  <c r="AJ264" i="35" s="1"/>
  <c r="AJ265" i="35" s="1"/>
  <c r="AJ267" i="35" s="1"/>
  <c r="AK276" i="35"/>
  <c r="AK277" i="35" s="1"/>
  <c r="AK275" i="35"/>
  <c r="AK23" i="35"/>
  <c r="AK21" i="35" s="1"/>
  <c r="AK22" i="35" s="1"/>
  <c r="AK24" i="35" s="1"/>
  <c r="AJ299" i="35"/>
  <c r="AJ298" i="35"/>
  <c r="AJ297" i="35"/>
  <c r="AJ77" i="35"/>
  <c r="AJ75" i="35" s="1"/>
  <c r="AJ76" i="35" s="1"/>
  <c r="AJ78" i="35" s="1"/>
  <c r="AJ342" i="35"/>
  <c r="AJ341" i="35"/>
  <c r="AJ343" i="35"/>
  <c r="AJ185" i="35"/>
  <c r="AJ183" i="35" s="1"/>
  <c r="AJ184" i="35" s="1"/>
  <c r="AJ186" i="35" s="1"/>
  <c r="AJ278" i="35"/>
  <c r="AJ279" i="35" s="1"/>
  <c r="AJ26" i="35"/>
  <c r="AJ282" i="35"/>
  <c r="AI300" i="35"/>
  <c r="AI301" i="35" s="1"/>
  <c r="AI80" i="35"/>
  <c r="AI304" i="35"/>
  <c r="AI344" i="35"/>
  <c r="AI345" i="35" s="1"/>
  <c r="AI348" i="35"/>
  <c r="AI188" i="35"/>
  <c r="AI322" i="35"/>
  <c r="AI323" i="35" s="1"/>
  <c r="AI134" i="35"/>
  <c r="AI326" i="35"/>
  <c r="AI377" i="35"/>
  <c r="AI269" i="35"/>
  <c r="AI381" i="35"/>
  <c r="R18" i="34"/>
  <c r="Q239" i="34"/>
  <c r="U41" i="34"/>
  <c r="R137" i="25"/>
  <c r="Q134" i="25"/>
  <c r="R131" i="25"/>
  <c r="S92" i="25"/>
  <c r="S142" i="25" s="1"/>
  <c r="T67" i="25"/>
  <c r="U45" i="25"/>
  <c r="R142" i="25"/>
  <c r="S91" i="25"/>
  <c r="T66" i="25"/>
  <c r="T91" i="25" s="1"/>
  <c r="U44" i="25"/>
  <c r="R139" i="25"/>
  <c r="T138" i="25"/>
  <c r="S59" i="25"/>
  <c r="S84" i="25" s="1"/>
  <c r="T37" i="25"/>
  <c r="R134" i="25"/>
  <c r="U36" i="25"/>
  <c r="T58" i="25"/>
  <c r="S83" i="25"/>
  <c r="Q132" i="25"/>
  <c r="T34" i="25"/>
  <c r="S56" i="25"/>
  <c r="Q130" i="25"/>
  <c r="U46" i="25"/>
  <c r="T68" i="25"/>
  <c r="S93" i="25"/>
  <c r="U43" i="25"/>
  <c r="T65" i="25"/>
  <c r="S90" i="25"/>
  <c r="S89" i="25"/>
  <c r="S139" i="25" s="1"/>
  <c r="U42" i="25"/>
  <c r="T64" i="25"/>
  <c r="U88" i="25"/>
  <c r="W41" i="25"/>
  <c r="V63" i="25"/>
  <c r="S87" i="25"/>
  <c r="U40" i="25"/>
  <c r="T62" i="25"/>
  <c r="U39" i="25"/>
  <c r="T61" i="25"/>
  <c r="R136" i="25"/>
  <c r="S86" i="25"/>
  <c r="U38" i="25"/>
  <c r="T60" i="25"/>
  <c r="S85" i="25"/>
  <c r="R82" i="25"/>
  <c r="T35" i="25"/>
  <c r="S57" i="25"/>
  <c r="R80" i="25"/>
  <c r="T33" i="25"/>
  <c r="S55" i="25"/>
  <c r="U32" i="25"/>
  <c r="T31" i="25"/>
  <c r="U30" i="25"/>
  <c r="U29" i="25"/>
  <c r="V28" i="25"/>
  <c r="V27" i="25"/>
  <c r="AJ212" i="35" l="1"/>
  <c r="AJ210" i="35" s="1"/>
  <c r="AJ211" i="35" s="1"/>
  <c r="AJ213" i="35" s="1"/>
  <c r="AJ353" i="35"/>
  <c r="AJ354" i="35" s="1"/>
  <c r="AJ352" i="35"/>
  <c r="AI359" i="35"/>
  <c r="AI355" i="35"/>
  <c r="AI356" i="35" s="1"/>
  <c r="AI215" i="35"/>
  <c r="AI337" i="35"/>
  <c r="AI161" i="35"/>
  <c r="AI333" i="35"/>
  <c r="AI334" i="35" s="1"/>
  <c r="AJ332" i="35"/>
  <c r="AJ158" i="35"/>
  <c r="AJ156" i="35" s="1"/>
  <c r="AJ157" i="35" s="1"/>
  <c r="AJ159" i="35" s="1"/>
  <c r="AJ331" i="35"/>
  <c r="AJ330" i="35"/>
  <c r="AJ101" i="35"/>
  <c r="AI106" i="35"/>
  <c r="AH289" i="35"/>
  <c r="AH293" i="35"/>
  <c r="AH392" i="35" s="1"/>
  <c r="AH53" i="35"/>
  <c r="AI288" i="35"/>
  <c r="AI387" i="35" s="1"/>
  <c r="AI286" i="35"/>
  <c r="AI385" i="35" s="1"/>
  <c r="AI287" i="35"/>
  <c r="AI386" i="35" s="1"/>
  <c r="AI50" i="35"/>
  <c r="AI48" i="35" s="1"/>
  <c r="AI49" i="35" s="1"/>
  <c r="AI51" i="35" s="1"/>
  <c r="AK25" i="35"/>
  <c r="AL20" i="35"/>
  <c r="AJ187" i="35"/>
  <c r="AK182" i="35"/>
  <c r="AI378" i="35"/>
  <c r="AJ79" i="35"/>
  <c r="AK74" i="35"/>
  <c r="AJ133" i="35"/>
  <c r="AK128" i="35"/>
  <c r="AJ364" i="35"/>
  <c r="AJ365" i="35" s="1"/>
  <c r="AJ363" i="35"/>
  <c r="AJ239" i="35"/>
  <c r="AJ237" i="35" s="1"/>
  <c r="AJ238" i="35" s="1"/>
  <c r="AJ240" i="35" s="1"/>
  <c r="AJ268" i="35"/>
  <c r="AK263" i="35"/>
  <c r="AI366" i="35"/>
  <c r="AI367" i="35" s="1"/>
  <c r="AI242" i="35"/>
  <c r="AI370" i="35"/>
  <c r="Q241" i="34"/>
  <c r="Q5" i="23" s="1"/>
  <c r="R21" i="34"/>
  <c r="R235" i="34"/>
  <c r="U44" i="34"/>
  <c r="U42" i="34" s="1"/>
  <c r="U138" i="25"/>
  <c r="S133" i="25"/>
  <c r="U67" i="25"/>
  <c r="V45" i="25"/>
  <c r="T92" i="25"/>
  <c r="T141" i="25"/>
  <c r="S141" i="25"/>
  <c r="V44" i="25"/>
  <c r="U66" i="25"/>
  <c r="U91" i="25" s="1"/>
  <c r="S140" i="25"/>
  <c r="T59" i="25"/>
  <c r="U37" i="25"/>
  <c r="S134" i="25"/>
  <c r="V36" i="25"/>
  <c r="U58" i="25"/>
  <c r="U83" i="25" s="1"/>
  <c r="T83" i="25"/>
  <c r="S81" i="25"/>
  <c r="U34" i="25"/>
  <c r="T56" i="25"/>
  <c r="T81" i="25" s="1"/>
  <c r="T93" i="25"/>
  <c r="S143" i="25"/>
  <c r="V46" i="25"/>
  <c r="U68" i="25"/>
  <c r="V43" i="25"/>
  <c r="U65" i="25"/>
  <c r="T90" i="25"/>
  <c r="V42" i="25"/>
  <c r="U64" i="25"/>
  <c r="T89" i="25"/>
  <c r="T139" i="25" s="1"/>
  <c r="X41" i="25"/>
  <c r="W63" i="25"/>
  <c r="V88" i="25"/>
  <c r="S137" i="25"/>
  <c r="T87" i="25"/>
  <c r="V40" i="25"/>
  <c r="U62" i="25"/>
  <c r="T86" i="25"/>
  <c r="S136" i="25"/>
  <c r="V39" i="25"/>
  <c r="U61" i="25"/>
  <c r="S135" i="25"/>
  <c r="T85" i="25"/>
  <c r="V38" i="25"/>
  <c r="U60" i="25"/>
  <c r="S82" i="25"/>
  <c r="R132" i="25"/>
  <c r="U35" i="25"/>
  <c r="T57" i="25"/>
  <c r="U33" i="25"/>
  <c r="T55" i="25"/>
  <c r="R130" i="25"/>
  <c r="S80" i="25"/>
  <c r="S130" i="25" s="1"/>
  <c r="V32" i="25"/>
  <c r="U31" i="25"/>
  <c r="V30" i="25"/>
  <c r="V29" i="25"/>
  <c r="W28" i="25"/>
  <c r="W27" i="25"/>
  <c r="W42" i="48" l="1"/>
  <c r="S132" i="25"/>
  <c r="T131" i="25"/>
  <c r="AJ214" i="35"/>
  <c r="AK209" i="35"/>
  <c r="AJ160" i="35"/>
  <c r="AK155" i="35"/>
  <c r="AI107" i="35"/>
  <c r="AI311" i="35"/>
  <c r="AI312" i="35" s="1"/>
  <c r="AI315" i="35"/>
  <c r="AJ309" i="35"/>
  <c r="AJ310" i="35" s="1"/>
  <c r="AJ308" i="35"/>
  <c r="AJ104" i="35"/>
  <c r="AJ102" i="35" s="1"/>
  <c r="AJ103" i="35" s="1"/>
  <c r="AJ105" i="35" s="1"/>
  <c r="AI52" i="35"/>
  <c r="AJ47" i="35"/>
  <c r="AH290" i="35"/>
  <c r="AH388" i="35"/>
  <c r="AH389" i="35" s="1"/>
  <c r="AJ241" i="35"/>
  <c r="AK236" i="35"/>
  <c r="AJ377" i="35"/>
  <c r="AJ381" i="35"/>
  <c r="AJ269" i="35"/>
  <c r="AK321" i="35"/>
  <c r="AK319" i="35"/>
  <c r="AK320" i="35"/>
  <c r="AK131" i="35"/>
  <c r="AK129" i="35" s="1"/>
  <c r="AK130" i="35" s="1"/>
  <c r="AK132" i="35" s="1"/>
  <c r="AK297" i="35"/>
  <c r="AK298" i="35"/>
  <c r="AK299" i="35" s="1"/>
  <c r="AK77" i="35"/>
  <c r="AK75" i="35" s="1"/>
  <c r="AK76" i="35" s="1"/>
  <c r="AK78" i="35" s="1"/>
  <c r="AJ322" i="35"/>
  <c r="AJ323" i="35" s="1"/>
  <c r="AJ326" i="35"/>
  <c r="AJ134" i="35"/>
  <c r="AJ300" i="35"/>
  <c r="AJ301" i="35" s="1"/>
  <c r="AJ304" i="35"/>
  <c r="AJ80" i="35"/>
  <c r="AK341" i="35"/>
  <c r="AK342" i="35"/>
  <c r="AK343" i="35" s="1"/>
  <c r="AK185" i="35"/>
  <c r="AK183" i="35" s="1"/>
  <c r="AK184" i="35" s="1"/>
  <c r="AK186" i="35" s="1"/>
  <c r="AL275" i="35"/>
  <c r="AL276" i="35"/>
  <c r="AL277" i="35" s="1"/>
  <c r="AL23" i="35"/>
  <c r="AL21" i="35" s="1"/>
  <c r="AL22" i="35" s="1"/>
  <c r="AL24" i="35" s="1"/>
  <c r="AK375" i="35"/>
  <c r="AK376" i="35" s="1"/>
  <c r="AK374" i="35"/>
  <c r="AK266" i="35"/>
  <c r="AK264" i="35" s="1"/>
  <c r="AK265" i="35" s="1"/>
  <c r="AK267" i="35" s="1"/>
  <c r="AJ344" i="35"/>
  <c r="AJ345" i="35" s="1"/>
  <c r="AJ188" i="35"/>
  <c r="AJ348" i="35"/>
  <c r="AK278" i="35"/>
  <c r="AK279" i="35" s="1"/>
  <c r="AK282" i="35"/>
  <c r="AK26" i="35"/>
  <c r="R19" i="34"/>
  <c r="R238" i="34"/>
  <c r="U43" i="34"/>
  <c r="T137" i="25"/>
  <c r="U141" i="25"/>
  <c r="U133" i="25"/>
  <c r="W45" i="25"/>
  <c r="V67" i="25"/>
  <c r="T142" i="25"/>
  <c r="U92" i="25"/>
  <c r="W44" i="25"/>
  <c r="V66" i="25"/>
  <c r="T136" i="25"/>
  <c r="T84" i="25"/>
  <c r="V37" i="25"/>
  <c r="U59" i="25"/>
  <c r="U84" i="25" s="1"/>
  <c r="V58" i="25"/>
  <c r="W36" i="25"/>
  <c r="T133" i="25"/>
  <c r="V34" i="25"/>
  <c r="U56" i="25"/>
  <c r="U81" i="25" s="1"/>
  <c r="S131" i="25"/>
  <c r="U93" i="25"/>
  <c r="W46" i="25"/>
  <c r="V68" i="25"/>
  <c r="T143" i="25"/>
  <c r="U143" i="25"/>
  <c r="U90" i="25"/>
  <c r="W43" i="25"/>
  <c r="V65" i="25"/>
  <c r="T140" i="25"/>
  <c r="W42" i="25"/>
  <c r="V64" i="25"/>
  <c r="U89" i="25"/>
  <c r="Y41" i="25"/>
  <c r="X63" i="25"/>
  <c r="V138" i="25"/>
  <c r="W88" i="25"/>
  <c r="U87" i="25"/>
  <c r="W40" i="25"/>
  <c r="V62" i="25"/>
  <c r="U86" i="25"/>
  <c r="W39" i="25"/>
  <c r="V61" i="25"/>
  <c r="U85" i="25"/>
  <c r="T135" i="25"/>
  <c r="W38" i="25"/>
  <c r="V60" i="25"/>
  <c r="U135" i="25"/>
  <c r="V35" i="25"/>
  <c r="U57" i="25"/>
  <c r="T82" i="25"/>
  <c r="T80" i="25"/>
  <c r="V33" i="25"/>
  <c r="U55" i="25"/>
  <c r="W32" i="25"/>
  <c r="V31" i="25"/>
  <c r="W30" i="25"/>
  <c r="W29" i="25"/>
  <c r="X28" i="25"/>
  <c r="X27" i="25"/>
  <c r="W43" i="48" l="1"/>
  <c r="U131" i="25"/>
  <c r="AK353" i="35"/>
  <c r="AK354" i="35" s="1"/>
  <c r="AK352" i="35"/>
  <c r="AK212" i="35"/>
  <c r="AK210" i="35" s="1"/>
  <c r="AK211" i="35" s="1"/>
  <c r="AK213" i="35" s="1"/>
  <c r="AJ215" i="35"/>
  <c r="AJ355" i="35"/>
  <c r="AJ356" i="35" s="1"/>
  <c r="AJ359" i="35"/>
  <c r="AK331" i="35"/>
  <c r="AK332" i="35" s="1"/>
  <c r="AK330" i="35"/>
  <c r="AK158" i="35"/>
  <c r="AK156" i="35" s="1"/>
  <c r="AK157" i="35" s="1"/>
  <c r="AK159" i="35" s="1"/>
  <c r="AJ333" i="35"/>
  <c r="AJ334" i="35" s="1"/>
  <c r="AJ161" i="35"/>
  <c r="AJ337" i="35"/>
  <c r="AK101" i="35"/>
  <c r="AJ106" i="35"/>
  <c r="AJ286" i="35"/>
  <c r="AJ385" i="35" s="1"/>
  <c r="AJ287" i="35"/>
  <c r="AJ386" i="35" s="1"/>
  <c r="AJ50" i="35"/>
  <c r="AJ48" i="35" s="1"/>
  <c r="AJ49" i="35" s="1"/>
  <c r="AJ51" i="35" s="1"/>
  <c r="AI289" i="35"/>
  <c r="AI53" i="35"/>
  <c r="AI293" i="35"/>
  <c r="AI392" i="35" s="1"/>
  <c r="AK268" i="35"/>
  <c r="AL263" i="35"/>
  <c r="AK187" i="35"/>
  <c r="AL182" i="35"/>
  <c r="AK79" i="35"/>
  <c r="AL74" i="35"/>
  <c r="AK133" i="35"/>
  <c r="AL128" i="35"/>
  <c r="AL25" i="35"/>
  <c r="AM20" i="35"/>
  <c r="AJ378" i="35"/>
  <c r="AK365" i="35"/>
  <c r="AK364" i="35"/>
  <c r="AK363" i="35"/>
  <c r="AK239" i="35"/>
  <c r="AK237" i="35" s="1"/>
  <c r="AK238" i="35" s="1"/>
  <c r="AK240" i="35" s="1"/>
  <c r="AJ366" i="35"/>
  <c r="AJ367" i="35" s="1"/>
  <c r="AJ242" i="35"/>
  <c r="AJ370" i="35"/>
  <c r="R20" i="34"/>
  <c r="R236" i="34"/>
  <c r="U45" i="34"/>
  <c r="U136" i="25"/>
  <c r="U140" i="25"/>
  <c r="T134" i="25"/>
  <c r="V92" i="25"/>
  <c r="V142" i="25" s="1"/>
  <c r="U142" i="25"/>
  <c r="X45" i="25"/>
  <c r="W67" i="25"/>
  <c r="V91" i="25"/>
  <c r="X44" i="25"/>
  <c r="W66" i="25"/>
  <c r="W91" i="25" s="1"/>
  <c r="W138" i="25"/>
  <c r="V59" i="25"/>
  <c r="V84" i="25" s="1"/>
  <c r="W37" i="25"/>
  <c r="U134" i="25"/>
  <c r="V83" i="25"/>
  <c r="V133" i="25" s="1"/>
  <c r="X36" i="25"/>
  <c r="W58" i="25"/>
  <c r="T132" i="25"/>
  <c r="W34" i="25"/>
  <c r="V56" i="25"/>
  <c r="V81" i="25" s="1"/>
  <c r="V131" i="25" s="1"/>
  <c r="X46" i="25"/>
  <c r="W68" i="25"/>
  <c r="V93" i="25"/>
  <c r="V90" i="25"/>
  <c r="X43" i="25"/>
  <c r="W65" i="25"/>
  <c r="V89" i="25"/>
  <c r="X42" i="25"/>
  <c r="W64" i="25"/>
  <c r="U139" i="25"/>
  <c r="X88" i="25"/>
  <c r="Z41" i="25"/>
  <c r="Y63" i="25"/>
  <c r="U137" i="25"/>
  <c r="V87" i="25"/>
  <c r="X40" i="25"/>
  <c r="W62" i="25"/>
  <c r="V86" i="25"/>
  <c r="V136" i="25" s="1"/>
  <c r="X39" i="25"/>
  <c r="W61" i="25"/>
  <c r="V85" i="25"/>
  <c r="X38" i="25"/>
  <c r="W60" i="25"/>
  <c r="U82" i="25"/>
  <c r="W35" i="25"/>
  <c r="V57" i="25"/>
  <c r="U80" i="25"/>
  <c r="U130" i="25" s="1"/>
  <c r="W33" i="25"/>
  <c r="V55" i="25"/>
  <c r="T130" i="25"/>
  <c r="X32" i="25"/>
  <c r="W31" i="25"/>
  <c r="X30" i="25"/>
  <c r="X29" i="25"/>
  <c r="Y28" i="25"/>
  <c r="Y27" i="25"/>
  <c r="W45" i="48" l="1"/>
  <c r="AK214" i="35"/>
  <c r="AL209" i="35"/>
  <c r="AL155" i="35"/>
  <c r="AK160" i="35"/>
  <c r="AJ315" i="35"/>
  <c r="AJ107" i="35"/>
  <c r="AJ311" i="35"/>
  <c r="AJ312" i="35" s="1"/>
  <c r="AK309" i="35"/>
  <c r="AK310" i="35" s="1"/>
  <c r="AK308" i="35"/>
  <c r="AK104" i="35"/>
  <c r="AK102" i="35" s="1"/>
  <c r="AK103" i="35" s="1"/>
  <c r="AK105" i="35" s="1"/>
  <c r="AJ288" i="35"/>
  <c r="AJ387" i="35" s="1"/>
  <c r="AI290" i="35"/>
  <c r="AI388" i="35"/>
  <c r="AI389" i="35" s="1"/>
  <c r="AJ52" i="35"/>
  <c r="AK47" i="35"/>
  <c r="AL320" i="35"/>
  <c r="AL321" i="35" s="1"/>
  <c r="AL319" i="35"/>
  <c r="AL131" i="35"/>
  <c r="AL129" i="35" s="1"/>
  <c r="AL130" i="35" s="1"/>
  <c r="AL132" i="35" s="1"/>
  <c r="AL343" i="35"/>
  <c r="AL341" i="35"/>
  <c r="AL342" i="35"/>
  <c r="AL185" i="35"/>
  <c r="AL183" i="35" s="1"/>
  <c r="AL184" i="35" s="1"/>
  <c r="AL186" i="35" s="1"/>
  <c r="AK241" i="35"/>
  <c r="AL236" i="35"/>
  <c r="AM276" i="35"/>
  <c r="AM277" i="35" s="1"/>
  <c r="AM275" i="35"/>
  <c r="AM23" i="35"/>
  <c r="AM21" i="35" s="1"/>
  <c r="AM22" i="35" s="1"/>
  <c r="AM24" i="35" s="1"/>
  <c r="AK322" i="35"/>
  <c r="AK323" i="35" s="1"/>
  <c r="AK134" i="35"/>
  <c r="AK326" i="35"/>
  <c r="AK344" i="35"/>
  <c r="AK345" i="35" s="1"/>
  <c r="AK348" i="35"/>
  <c r="AK188" i="35"/>
  <c r="AL278" i="35"/>
  <c r="AL279" i="35" s="1"/>
  <c r="AL26" i="35"/>
  <c r="AL282" i="35"/>
  <c r="AL298" i="35"/>
  <c r="AL299" i="35"/>
  <c r="AL297" i="35"/>
  <c r="AL77" i="35"/>
  <c r="AL75" i="35" s="1"/>
  <c r="AL76" i="35" s="1"/>
  <c r="AL78" i="35" s="1"/>
  <c r="AL376" i="35"/>
  <c r="AL375" i="35"/>
  <c r="AL374" i="35"/>
  <c r="AL266" i="35"/>
  <c r="AL264" i="35" s="1"/>
  <c r="AL265" i="35" s="1"/>
  <c r="AL267" i="35" s="1"/>
  <c r="AK300" i="35"/>
  <c r="AK301" i="35" s="1"/>
  <c r="AK304" i="35"/>
  <c r="AK80" i="35"/>
  <c r="AK377" i="35"/>
  <c r="AK381" i="35"/>
  <c r="AK269" i="35"/>
  <c r="R22" i="34"/>
  <c r="R237" i="34"/>
  <c r="V41" i="34"/>
  <c r="V143" i="25"/>
  <c r="W141" i="25"/>
  <c r="V141" i="25"/>
  <c r="V134" i="25"/>
  <c r="W92" i="25"/>
  <c r="Y45" i="25"/>
  <c r="X67" i="25"/>
  <c r="X92" i="25" s="1"/>
  <c r="X66" i="25"/>
  <c r="Y44" i="25"/>
  <c r="V139" i="25"/>
  <c r="X37" i="25"/>
  <c r="W59" i="25"/>
  <c r="Y36" i="25"/>
  <c r="X58" i="25"/>
  <c r="X83" i="25" s="1"/>
  <c r="W83" i="25"/>
  <c r="W56" i="25"/>
  <c r="W81" i="25" s="1"/>
  <c r="X34" i="25"/>
  <c r="W93" i="25"/>
  <c r="W143" i="25" s="1"/>
  <c r="Y46" i="25"/>
  <c r="X68" i="25"/>
  <c r="W90" i="25"/>
  <c r="Y43" i="25"/>
  <c r="X65" i="25"/>
  <c r="V140" i="25"/>
  <c r="Y42" i="25"/>
  <c r="X64" i="25"/>
  <c r="W89" i="25"/>
  <c r="Y88" i="25"/>
  <c r="Y138" i="25" s="1"/>
  <c r="X138" i="25"/>
  <c r="AA41" i="25"/>
  <c r="Z63" i="25"/>
  <c r="W87" i="25"/>
  <c r="Y40" i="25"/>
  <c r="X62" i="25"/>
  <c r="V137" i="25"/>
  <c r="Y39" i="25"/>
  <c r="X61" i="25"/>
  <c r="W86" i="25"/>
  <c r="W136" i="25" s="1"/>
  <c r="Y38" i="25"/>
  <c r="X60" i="25"/>
  <c r="W85" i="25"/>
  <c r="V135" i="25"/>
  <c r="V82" i="25"/>
  <c r="U132" i="25"/>
  <c r="X35" i="25"/>
  <c r="W57" i="25"/>
  <c r="V80" i="25"/>
  <c r="X33" i="25"/>
  <c r="W55" i="25"/>
  <c r="Y32" i="25"/>
  <c r="X31" i="25"/>
  <c r="Y30" i="25"/>
  <c r="Y29" i="25"/>
  <c r="Z28" i="25"/>
  <c r="Z27" i="25"/>
  <c r="X41" i="48" l="1"/>
  <c r="X44" i="48" s="1"/>
  <c r="W131" i="25"/>
  <c r="AL352" i="35"/>
  <c r="AL353" i="35"/>
  <c r="AL354" i="35"/>
  <c r="AL212" i="35"/>
  <c r="AL210" i="35" s="1"/>
  <c r="AL211" i="35" s="1"/>
  <c r="AL213" i="35" s="1"/>
  <c r="AK355" i="35"/>
  <c r="AK356" i="35" s="1"/>
  <c r="AK359" i="35"/>
  <c r="AK215" i="35"/>
  <c r="AK337" i="35"/>
  <c r="AK333" i="35"/>
  <c r="AK334" i="35" s="1"/>
  <c r="AK161" i="35"/>
  <c r="AL331" i="35"/>
  <c r="AL332" i="35" s="1"/>
  <c r="AL158" i="35"/>
  <c r="AL156" i="35" s="1"/>
  <c r="AL157" i="35" s="1"/>
  <c r="AL159" i="35" s="1"/>
  <c r="AL330" i="35"/>
  <c r="AK106" i="35"/>
  <c r="AL101" i="35"/>
  <c r="AK50" i="35"/>
  <c r="AK48" i="35" s="1"/>
  <c r="AK49" i="35" s="1"/>
  <c r="AK51" i="35" s="1"/>
  <c r="AK287" i="35"/>
  <c r="AK386" i="35" s="1"/>
  <c r="AK286" i="35"/>
  <c r="AK385" i="35" s="1"/>
  <c r="AJ289" i="35"/>
  <c r="AJ53" i="35"/>
  <c r="AJ293" i="35"/>
  <c r="AJ392" i="35" s="1"/>
  <c r="AL268" i="35"/>
  <c r="AM263" i="35"/>
  <c r="AL79" i="35"/>
  <c r="AM74" i="35"/>
  <c r="AM25" i="35"/>
  <c r="AN20" i="35"/>
  <c r="AL187" i="35"/>
  <c r="AM182" i="35"/>
  <c r="AL364" i="35"/>
  <c r="AL365" i="35" s="1"/>
  <c r="AL363" i="35"/>
  <c r="AL239" i="35"/>
  <c r="AL237" i="35" s="1"/>
  <c r="AL238" i="35" s="1"/>
  <c r="AL240" i="35" s="1"/>
  <c r="AK378" i="35"/>
  <c r="AL133" i="35"/>
  <c r="AM128" i="35"/>
  <c r="AK366" i="35"/>
  <c r="AK367" i="35" s="1"/>
  <c r="AK370" i="35"/>
  <c r="AK242" i="35"/>
  <c r="S18" i="34"/>
  <c r="R239" i="34"/>
  <c r="V44" i="34"/>
  <c r="V42" i="34" s="1"/>
  <c r="X142" i="25"/>
  <c r="W135" i="25"/>
  <c r="V132" i="25"/>
  <c r="Z45" i="25"/>
  <c r="Y67" i="25"/>
  <c r="W142" i="25"/>
  <c r="Z44" i="25"/>
  <c r="Y66" i="25"/>
  <c r="X91" i="25"/>
  <c r="W137" i="25"/>
  <c r="X59" i="25"/>
  <c r="Y37" i="25"/>
  <c r="W84" i="25"/>
  <c r="Z36" i="25"/>
  <c r="Y58" i="25"/>
  <c r="Y83" i="25" s="1"/>
  <c r="X56" i="25"/>
  <c r="X81" i="25" s="1"/>
  <c r="Y34" i="25"/>
  <c r="V130" i="25"/>
  <c r="X93" i="25"/>
  <c r="X143" i="25" s="1"/>
  <c r="Z46" i="25"/>
  <c r="Y68" i="25"/>
  <c r="W140" i="25"/>
  <c r="X90" i="25"/>
  <c r="Z43" i="25"/>
  <c r="Y65" i="25"/>
  <c r="X89" i="25"/>
  <c r="W139" i="25"/>
  <c r="Z42" i="25"/>
  <c r="Y64" i="25"/>
  <c r="Z88" i="25"/>
  <c r="AB41" i="25"/>
  <c r="AA63" i="25"/>
  <c r="Z40" i="25"/>
  <c r="Y62" i="25"/>
  <c r="X87" i="25"/>
  <c r="X86" i="25"/>
  <c r="Z39" i="25"/>
  <c r="Y61" i="25"/>
  <c r="X85" i="25"/>
  <c r="Z38" i="25"/>
  <c r="Y60" i="25"/>
  <c r="W82" i="25"/>
  <c r="Y35" i="25"/>
  <c r="X57" i="25"/>
  <c r="W80" i="25"/>
  <c r="W130" i="25" s="1"/>
  <c r="Y33" i="25"/>
  <c r="X55" i="25"/>
  <c r="Z32" i="25"/>
  <c r="Y31" i="25"/>
  <c r="Z30" i="25"/>
  <c r="Z29" i="25"/>
  <c r="AA28" i="25"/>
  <c r="AA27" i="25"/>
  <c r="AM209" i="35" l="1"/>
  <c r="AL214" i="35"/>
  <c r="AM155" i="35"/>
  <c r="AL160" i="35"/>
  <c r="AL309" i="35"/>
  <c r="AL310" i="35" s="1"/>
  <c r="AL308" i="35"/>
  <c r="AL104" i="35"/>
  <c r="AL102" i="35" s="1"/>
  <c r="AL103" i="35" s="1"/>
  <c r="AL105" i="35" s="1"/>
  <c r="AK315" i="35"/>
  <c r="AK311" i="35"/>
  <c r="AK312" i="35" s="1"/>
  <c r="AK107" i="35"/>
  <c r="AK288" i="35"/>
  <c r="AK387" i="35" s="1"/>
  <c r="AJ290" i="35"/>
  <c r="AJ388" i="35"/>
  <c r="AJ389" i="35" s="1"/>
  <c r="AL47" i="35"/>
  <c r="AK52" i="35"/>
  <c r="AL241" i="35"/>
  <c r="AM236" i="35"/>
  <c r="AL322" i="35"/>
  <c r="AL323" i="35" s="1"/>
  <c r="AL134" i="35"/>
  <c r="AL326" i="35"/>
  <c r="AM343" i="35"/>
  <c r="AM342" i="35"/>
  <c r="AM341" i="35"/>
  <c r="AM185" i="35"/>
  <c r="AM183" i="35" s="1"/>
  <c r="AM184" i="35" s="1"/>
  <c r="AM186" i="35" s="1"/>
  <c r="AN276" i="35"/>
  <c r="AN277" i="35" s="1"/>
  <c r="AN275" i="35"/>
  <c r="AN23" i="35"/>
  <c r="AN21" i="35" s="1"/>
  <c r="AN22" i="35" s="1"/>
  <c r="AN24" i="35" s="1"/>
  <c r="AM375" i="35"/>
  <c r="AM376" i="35" s="1"/>
  <c r="AM374" i="35"/>
  <c r="AM266" i="35"/>
  <c r="AM264" i="35" s="1"/>
  <c r="AM265" i="35" s="1"/>
  <c r="AM267" i="35" s="1"/>
  <c r="AM298" i="35"/>
  <c r="AM299" i="35" s="1"/>
  <c r="AM297" i="35"/>
  <c r="AM77" i="35"/>
  <c r="AM75" i="35" s="1"/>
  <c r="AM76" i="35" s="1"/>
  <c r="AM78" i="35" s="1"/>
  <c r="AM320" i="35"/>
  <c r="AM321" i="35" s="1"/>
  <c r="AM319" i="35"/>
  <c r="AM131" i="35"/>
  <c r="AM129" i="35" s="1"/>
  <c r="AM130" i="35" s="1"/>
  <c r="AM132" i="35" s="1"/>
  <c r="AL300" i="35"/>
  <c r="AL301" i="35" s="1"/>
  <c r="AL80" i="35"/>
  <c r="AL304" i="35"/>
  <c r="AL344" i="35"/>
  <c r="AL345" i="35" s="1"/>
  <c r="AL348" i="35"/>
  <c r="AL188" i="35"/>
  <c r="AM278" i="35"/>
  <c r="AM279" i="35" s="1"/>
  <c r="AM282" i="35"/>
  <c r="AM26" i="35"/>
  <c r="AL377" i="35"/>
  <c r="AL381" i="35"/>
  <c r="AL269" i="35"/>
  <c r="R241" i="34"/>
  <c r="R5" i="23" s="1"/>
  <c r="S21" i="34"/>
  <c r="S238" i="34" s="1"/>
  <c r="S235" i="34"/>
  <c r="V43" i="34"/>
  <c r="X131" i="25"/>
  <c r="X140" i="25"/>
  <c r="W134" i="25"/>
  <c r="Y133" i="25"/>
  <c r="X133" i="25"/>
  <c r="W133" i="25"/>
  <c r="Y92" i="25"/>
  <c r="AA45" i="25"/>
  <c r="Z67" i="25"/>
  <c r="Z92" i="25" s="1"/>
  <c r="X141" i="25"/>
  <c r="Y91" i="25"/>
  <c r="Y141" i="25" s="1"/>
  <c r="AA44" i="25"/>
  <c r="Z66" i="25"/>
  <c r="X137" i="25"/>
  <c r="X84" i="25"/>
  <c r="Y59" i="25"/>
  <c r="Z37" i="25"/>
  <c r="AA36" i="25"/>
  <c r="Z58" i="25"/>
  <c r="Z83" i="25" s="1"/>
  <c r="W132" i="25"/>
  <c r="Y56" i="25"/>
  <c r="Z34" i="25"/>
  <c r="AA46" i="25"/>
  <c r="Z68" i="25"/>
  <c r="Y93" i="25"/>
  <c r="AA43" i="25"/>
  <c r="Z65" i="25"/>
  <c r="Y90" i="25"/>
  <c r="Y89" i="25"/>
  <c r="AA42" i="25"/>
  <c r="Z64" i="25"/>
  <c r="X139" i="25"/>
  <c r="AA88" i="25"/>
  <c r="AC41" i="25"/>
  <c r="AB63" i="25"/>
  <c r="Z138" i="25"/>
  <c r="Y87" i="25"/>
  <c r="Y137" i="25" s="1"/>
  <c r="AA40" i="25"/>
  <c r="Z62" i="25"/>
  <c r="Y86" i="25"/>
  <c r="X136" i="25"/>
  <c r="AA39" i="25"/>
  <c r="Z61" i="25"/>
  <c r="Y85" i="25"/>
  <c r="X135" i="25"/>
  <c r="AA38" i="25"/>
  <c r="Z60" i="25"/>
  <c r="X82" i="25"/>
  <c r="Z35" i="25"/>
  <c r="Y57" i="25"/>
  <c r="Z33" i="25"/>
  <c r="Y55" i="25"/>
  <c r="X80" i="25"/>
  <c r="AA32" i="25"/>
  <c r="Z31" i="25"/>
  <c r="AA30" i="25"/>
  <c r="AA29" i="25"/>
  <c r="AB28" i="25"/>
  <c r="AB27" i="25"/>
  <c r="X42" i="48" l="1"/>
  <c r="X134" i="25"/>
  <c r="AL359" i="35"/>
  <c r="AL355" i="35"/>
  <c r="AL356" i="35" s="1"/>
  <c r="AL215" i="35"/>
  <c r="AM354" i="35"/>
  <c r="AM212" i="35"/>
  <c r="AM210" i="35" s="1"/>
  <c r="AM211" i="35" s="1"/>
  <c r="AM213" i="35" s="1"/>
  <c r="AM353" i="35"/>
  <c r="AM352" i="35"/>
  <c r="AL333" i="35"/>
  <c r="AL334" i="35" s="1"/>
  <c r="AL161" i="35"/>
  <c r="AL337" i="35"/>
  <c r="AM331" i="35"/>
  <c r="AM332" i="35" s="1"/>
  <c r="AM158" i="35"/>
  <c r="AM156" i="35" s="1"/>
  <c r="AM157" i="35" s="1"/>
  <c r="AM159" i="35" s="1"/>
  <c r="AM330" i="35"/>
  <c r="AL106" i="35"/>
  <c r="AM101" i="35"/>
  <c r="AK289" i="35"/>
  <c r="AK293" i="35"/>
  <c r="AK392" i="35" s="1"/>
  <c r="AK53" i="35"/>
  <c r="AL288" i="35"/>
  <c r="AL387" i="35" s="1"/>
  <c r="AL50" i="35"/>
  <c r="AL48" i="35" s="1"/>
  <c r="AL49" i="35" s="1"/>
  <c r="AL51" i="35" s="1"/>
  <c r="AL287" i="35"/>
  <c r="AL386" i="35" s="1"/>
  <c r="AL286" i="35"/>
  <c r="AL385" i="35" s="1"/>
  <c r="AM187" i="35"/>
  <c r="AN182" i="35"/>
  <c r="AM133" i="35"/>
  <c r="AN128" i="35"/>
  <c r="AM79" i="35"/>
  <c r="AN74" i="35"/>
  <c r="AM268" i="35"/>
  <c r="AN263" i="35"/>
  <c r="AL378" i="35"/>
  <c r="AM364" i="35"/>
  <c r="AM365" i="35" s="1"/>
  <c r="AM363" i="35"/>
  <c r="AM239" i="35"/>
  <c r="AM237" i="35" s="1"/>
  <c r="AM238" i="35" s="1"/>
  <c r="AM240" i="35" s="1"/>
  <c r="AN25" i="35"/>
  <c r="AO20" i="35"/>
  <c r="AL366" i="35"/>
  <c r="AL367" i="35" s="1"/>
  <c r="AL242" i="35"/>
  <c r="AL370" i="35"/>
  <c r="S19" i="34"/>
  <c r="V45" i="34"/>
  <c r="Y140" i="25"/>
  <c r="Z133" i="25"/>
  <c r="Y142" i="25"/>
  <c r="Z142" i="25"/>
  <c r="AA67" i="25"/>
  <c r="AB45" i="25"/>
  <c r="Z91" i="25"/>
  <c r="AA66" i="25"/>
  <c r="AA91" i="25" s="1"/>
  <c r="AB44" i="25"/>
  <c r="Z59" i="25"/>
  <c r="AA37" i="25"/>
  <c r="Y84" i="25"/>
  <c r="AB36" i="25"/>
  <c r="AA58" i="25"/>
  <c r="Z56" i="25"/>
  <c r="AA34" i="25"/>
  <c r="Y81" i="25"/>
  <c r="Y131" i="25" s="1"/>
  <c r="X130" i="25"/>
  <c r="Z93" i="25"/>
  <c r="Z143" i="25" s="1"/>
  <c r="Y143" i="25"/>
  <c r="AB46" i="25"/>
  <c r="AA68" i="25"/>
  <c r="Z90" i="25"/>
  <c r="AB43" i="25"/>
  <c r="AA65" i="25"/>
  <c r="Y139" i="25"/>
  <c r="AB42" i="25"/>
  <c r="AA64" i="25"/>
  <c r="Z89" i="25"/>
  <c r="AB88" i="25"/>
  <c r="AA138" i="25"/>
  <c r="AD41" i="25"/>
  <c r="AC63" i="25"/>
  <c r="Z87" i="25"/>
  <c r="Z137" i="25" s="1"/>
  <c r="AB40" i="25"/>
  <c r="AA62" i="25"/>
  <c r="AB39" i="25"/>
  <c r="AA61" i="25"/>
  <c r="Y136" i="25"/>
  <c r="Z86" i="25"/>
  <c r="Z85" i="25"/>
  <c r="Z135" i="25" s="1"/>
  <c r="Y135" i="25"/>
  <c r="AB38" i="25"/>
  <c r="AA60" i="25"/>
  <c r="AA35" i="25"/>
  <c r="Z57" i="25"/>
  <c r="Y82" i="25"/>
  <c r="X132" i="25"/>
  <c r="Y80" i="25"/>
  <c r="AA33" i="25"/>
  <c r="Z55" i="25"/>
  <c r="AB32" i="25"/>
  <c r="AA31" i="25"/>
  <c r="AB30" i="25"/>
  <c r="AB29" i="25"/>
  <c r="AC28" i="25"/>
  <c r="AC27" i="25"/>
  <c r="X43" i="48" l="1"/>
  <c r="AA141" i="25"/>
  <c r="AM214" i="35"/>
  <c r="AN209" i="35"/>
  <c r="AM160" i="35"/>
  <c r="AN155" i="35"/>
  <c r="AM308" i="35"/>
  <c r="AM104" i="35"/>
  <c r="AM102" i="35" s="1"/>
  <c r="AM103" i="35" s="1"/>
  <c r="AM105" i="35" s="1"/>
  <c r="AM309" i="35"/>
  <c r="AM310" i="35" s="1"/>
  <c r="AL107" i="35"/>
  <c r="AL311" i="35"/>
  <c r="AL312" i="35" s="1"/>
  <c r="AL315" i="35"/>
  <c r="AM47" i="35"/>
  <c r="AL52" i="35"/>
  <c r="AK290" i="35"/>
  <c r="AK388" i="35"/>
  <c r="AK389" i="35" s="1"/>
  <c r="AM241" i="35"/>
  <c r="AN236" i="35"/>
  <c r="AO276" i="35"/>
  <c r="AO277" i="35" s="1"/>
  <c r="AO275" i="35"/>
  <c r="AO23" i="35"/>
  <c r="AO21" i="35" s="1"/>
  <c r="AO22" i="35" s="1"/>
  <c r="AO24" i="35" s="1"/>
  <c r="AN376" i="35"/>
  <c r="AN375" i="35"/>
  <c r="AN374" i="35"/>
  <c r="AN266" i="35"/>
  <c r="AN264" i="35" s="1"/>
  <c r="AN265" i="35" s="1"/>
  <c r="AN267" i="35" s="1"/>
  <c r="AN321" i="35"/>
  <c r="AN320" i="35"/>
  <c r="AN319" i="35"/>
  <c r="AN131" i="35"/>
  <c r="AN129" i="35" s="1"/>
  <c r="AN130" i="35" s="1"/>
  <c r="AN132" i="35" s="1"/>
  <c r="AM377" i="35"/>
  <c r="AM381" i="35"/>
  <c r="AM269" i="35"/>
  <c r="AM322" i="35"/>
  <c r="AM323" i="35" s="1"/>
  <c r="AM134" i="35"/>
  <c r="AM326" i="35"/>
  <c r="AN299" i="35"/>
  <c r="AN298" i="35"/>
  <c r="AN77" i="35"/>
  <c r="AN75" i="35" s="1"/>
  <c r="AN76" i="35" s="1"/>
  <c r="AN78" i="35" s="1"/>
  <c r="AN297" i="35"/>
  <c r="AN342" i="35"/>
  <c r="AN343" i="35" s="1"/>
  <c r="AN341" i="35"/>
  <c r="AN185" i="35"/>
  <c r="AN183" i="35" s="1"/>
  <c r="AN184" i="35" s="1"/>
  <c r="AN186" i="35" s="1"/>
  <c r="AN278" i="35"/>
  <c r="AN279" i="35" s="1"/>
  <c r="AN26" i="35"/>
  <c r="AN282" i="35"/>
  <c r="AM300" i="35"/>
  <c r="AM301" i="35" s="1"/>
  <c r="AM80" i="35"/>
  <c r="AM304" i="35"/>
  <c r="AM344" i="35"/>
  <c r="AM345" i="35" s="1"/>
  <c r="AM348" i="35"/>
  <c r="AM188" i="35"/>
  <c r="S20" i="34"/>
  <c r="S236" i="34"/>
  <c r="W41" i="34"/>
  <c r="Y134" i="25"/>
  <c r="AB67" i="25"/>
  <c r="AC45" i="25"/>
  <c r="AA92" i="25"/>
  <c r="Z141" i="25"/>
  <c r="AB66" i="25"/>
  <c r="AC44" i="25"/>
  <c r="Z139" i="25"/>
  <c r="Z84" i="25"/>
  <c r="AB37" i="25"/>
  <c r="AA59" i="25"/>
  <c r="AA83" i="25"/>
  <c r="AB58" i="25"/>
  <c r="AC36" i="25"/>
  <c r="AA56" i="25"/>
  <c r="AA81" i="25" s="1"/>
  <c r="AB34" i="25"/>
  <c r="Z81" i="25"/>
  <c r="AA93" i="25"/>
  <c r="AC46" i="25"/>
  <c r="AB68" i="25"/>
  <c r="Z140" i="25"/>
  <c r="AC43" i="25"/>
  <c r="AB65" i="25"/>
  <c r="AA90" i="25"/>
  <c r="AA89" i="25"/>
  <c r="AC42" i="25"/>
  <c r="AB64" i="25"/>
  <c r="AC88" i="25"/>
  <c r="AC138" i="25" s="1"/>
  <c r="AE41" i="25"/>
  <c r="AD63" i="25"/>
  <c r="AB138" i="25"/>
  <c r="AA87" i="25"/>
  <c r="AC40" i="25"/>
  <c r="AB62" i="25"/>
  <c r="AA86" i="25"/>
  <c r="AA136" i="25" s="1"/>
  <c r="Z136" i="25"/>
  <c r="AC39" i="25"/>
  <c r="AB61" i="25"/>
  <c r="AC38" i="25"/>
  <c r="AB60" i="25"/>
  <c r="AA85" i="25"/>
  <c r="AB35" i="25"/>
  <c r="AA57" i="25"/>
  <c r="Y132" i="25"/>
  <c r="Z82" i="25"/>
  <c r="Z132" i="25" s="1"/>
  <c r="Y130" i="25"/>
  <c r="Z80" i="25"/>
  <c r="AB33" i="25"/>
  <c r="AA55" i="25"/>
  <c r="AC32" i="25"/>
  <c r="AB31" i="25"/>
  <c r="AC30" i="25"/>
  <c r="AC29" i="25"/>
  <c r="AD28" i="25"/>
  <c r="AD27" i="25"/>
  <c r="X45" i="48" l="1"/>
  <c r="Z131" i="25"/>
  <c r="AN353" i="35"/>
  <c r="AN212" i="35"/>
  <c r="AN210" i="35" s="1"/>
  <c r="AN211" i="35" s="1"/>
  <c r="AN213" i="35" s="1"/>
  <c r="AN354" i="35"/>
  <c r="AN352" i="35"/>
  <c r="AM359" i="35"/>
  <c r="AM355" i="35"/>
  <c r="AM356" i="35" s="1"/>
  <c r="AM215" i="35"/>
  <c r="AN158" i="35"/>
  <c r="AN156" i="35" s="1"/>
  <c r="AN157" i="35" s="1"/>
  <c r="AN159" i="35" s="1"/>
  <c r="AN331" i="35"/>
  <c r="AN332" i="35" s="1"/>
  <c r="AN330" i="35"/>
  <c r="AM161" i="35"/>
  <c r="AM337" i="35"/>
  <c r="AM333" i="35"/>
  <c r="AM334" i="35" s="1"/>
  <c r="AN101" i="35"/>
  <c r="AM106" i="35"/>
  <c r="AL289" i="35"/>
  <c r="AL53" i="35"/>
  <c r="AL293" i="35"/>
  <c r="AL392" i="35" s="1"/>
  <c r="AM288" i="35"/>
  <c r="AM387" i="35" s="1"/>
  <c r="AM286" i="35"/>
  <c r="AM385" i="35" s="1"/>
  <c r="AM287" i="35"/>
  <c r="AM386" i="35" s="1"/>
  <c r="AM50" i="35"/>
  <c r="AM48" i="35" s="1"/>
  <c r="AM49" i="35" s="1"/>
  <c r="AM51" i="35" s="1"/>
  <c r="AN268" i="35"/>
  <c r="AO263" i="35"/>
  <c r="AO25" i="35"/>
  <c r="AP20" i="35"/>
  <c r="AN133" i="35"/>
  <c r="AO128" i="35"/>
  <c r="AN79" i="35"/>
  <c r="AO74" i="35"/>
  <c r="AN364" i="35"/>
  <c r="AN365" i="35" s="1"/>
  <c r="AN363" i="35"/>
  <c r="AN239" i="35"/>
  <c r="AN237" i="35" s="1"/>
  <c r="AN238" i="35" s="1"/>
  <c r="AN240" i="35" s="1"/>
  <c r="AM378" i="35"/>
  <c r="AM366" i="35"/>
  <c r="AM367" i="35" s="1"/>
  <c r="AM370" i="35"/>
  <c r="AM242" i="35"/>
  <c r="AN187" i="35"/>
  <c r="AO182" i="35"/>
  <c r="S22" i="34"/>
  <c r="S237" i="34"/>
  <c r="W44" i="34"/>
  <c r="AA142" i="25"/>
  <c r="AD45" i="25"/>
  <c r="AC67" i="25"/>
  <c r="AB92" i="25"/>
  <c r="AC66" i="25"/>
  <c r="AD44" i="25"/>
  <c r="AB91" i="25"/>
  <c r="AA139" i="25"/>
  <c r="AA84" i="25"/>
  <c r="AC37" i="25"/>
  <c r="AB59" i="25"/>
  <c r="Z134" i="25"/>
  <c r="AD36" i="25"/>
  <c r="AC58" i="25"/>
  <c r="AC83" i="25" s="1"/>
  <c r="AB83" i="25"/>
  <c r="AA133" i="25"/>
  <c r="AB56" i="25"/>
  <c r="AB81" i="25" s="1"/>
  <c r="AC34" i="25"/>
  <c r="AA131" i="25"/>
  <c r="AA143" i="25"/>
  <c r="AD46" i="25"/>
  <c r="AC68" i="25"/>
  <c r="AB93" i="25"/>
  <c r="AB143" i="25" s="1"/>
  <c r="AB90" i="25"/>
  <c r="AD43" i="25"/>
  <c r="AC65" i="25"/>
  <c r="AA140" i="25"/>
  <c r="AD42" i="25"/>
  <c r="AC64" i="25"/>
  <c r="AB89" i="25"/>
  <c r="AD88" i="25"/>
  <c r="AD138" i="25" s="1"/>
  <c r="AF41" i="25"/>
  <c r="AE63" i="25"/>
  <c r="AA137" i="25"/>
  <c r="AB87" i="25"/>
  <c r="AD40" i="25"/>
  <c r="AC62" i="25"/>
  <c r="AD39" i="25"/>
  <c r="AC61" i="25"/>
  <c r="AB86" i="25"/>
  <c r="AA135" i="25"/>
  <c r="AB85" i="25"/>
  <c r="AD38" i="25"/>
  <c r="AC60" i="25"/>
  <c r="AA82" i="25"/>
  <c r="AC35" i="25"/>
  <c r="AB57" i="25"/>
  <c r="AC33" i="25"/>
  <c r="AB55" i="25"/>
  <c r="Z130" i="25"/>
  <c r="AA80" i="25"/>
  <c r="AA130" i="25" s="1"/>
  <c r="AD32" i="25"/>
  <c r="AC31" i="25"/>
  <c r="AD30" i="25"/>
  <c r="AD29" i="25"/>
  <c r="AE28" i="25"/>
  <c r="AE27" i="25"/>
  <c r="Y41" i="48" l="1"/>
  <c r="Y44" i="48" s="1"/>
  <c r="AN214" i="35"/>
  <c r="AO209" i="35"/>
  <c r="AN160" i="35"/>
  <c r="AO155" i="35"/>
  <c r="AM315" i="35"/>
  <c r="AM311" i="35"/>
  <c r="AM312" i="35" s="1"/>
  <c r="AM107" i="35"/>
  <c r="AN308" i="35"/>
  <c r="AN310" i="35"/>
  <c r="AN309" i="35"/>
  <c r="AN104" i="35"/>
  <c r="AN102" i="35" s="1"/>
  <c r="AN103" i="35" s="1"/>
  <c r="AN105" i="35" s="1"/>
  <c r="AM52" i="35"/>
  <c r="AN47" i="35"/>
  <c r="AL290" i="35"/>
  <c r="AL388" i="35"/>
  <c r="AL389" i="35" s="1"/>
  <c r="AN344" i="35"/>
  <c r="AN345" i="35" s="1"/>
  <c r="AN348" i="35"/>
  <c r="AN188" i="35"/>
  <c r="AN241" i="35"/>
  <c r="AO236" i="35"/>
  <c r="AO319" i="35"/>
  <c r="AO321" i="35"/>
  <c r="AO320" i="35"/>
  <c r="AO131" i="35"/>
  <c r="AO129" i="35" s="1"/>
  <c r="AO130" i="35" s="1"/>
  <c r="AO132" i="35" s="1"/>
  <c r="AO375" i="35"/>
  <c r="AO376" i="35" s="1"/>
  <c r="AO374" i="35"/>
  <c r="AO266" i="35"/>
  <c r="AO264" i="35" s="1"/>
  <c r="AO265" i="35" s="1"/>
  <c r="AO267" i="35" s="1"/>
  <c r="AO342" i="35"/>
  <c r="AO343" i="35" s="1"/>
  <c r="AO341" i="35"/>
  <c r="AO185" i="35"/>
  <c r="AO183" i="35" s="1"/>
  <c r="AO184" i="35" s="1"/>
  <c r="AO186" i="35" s="1"/>
  <c r="AN322" i="35"/>
  <c r="AN323" i="35" s="1"/>
  <c r="AN326" i="35"/>
  <c r="AN134" i="35"/>
  <c r="AN377" i="35"/>
  <c r="AN381" i="35"/>
  <c r="AN269" i="35"/>
  <c r="AO297" i="35"/>
  <c r="AO298" i="35"/>
  <c r="AO299" i="35" s="1"/>
  <c r="AO77" i="35"/>
  <c r="AO75" i="35" s="1"/>
  <c r="AO76" i="35" s="1"/>
  <c r="AO78" i="35" s="1"/>
  <c r="AP277" i="35"/>
  <c r="AP276" i="35"/>
  <c r="AP275" i="35"/>
  <c r="AP23" i="35"/>
  <c r="AP21" i="35" s="1"/>
  <c r="AP22" i="35" s="1"/>
  <c r="AP24" i="35" s="1"/>
  <c r="AN300" i="35"/>
  <c r="AN301" i="35" s="1"/>
  <c r="AN80" i="35"/>
  <c r="AN304" i="35"/>
  <c r="AO278" i="35"/>
  <c r="AO279" i="35" s="1"/>
  <c r="AO26" i="35"/>
  <c r="AO282" i="35"/>
  <c r="T18" i="34"/>
  <c r="S239" i="34"/>
  <c r="W42" i="34"/>
  <c r="AB137" i="25"/>
  <c r="AB135" i="25"/>
  <c r="AC133" i="25"/>
  <c r="AB133" i="25"/>
  <c r="AB142" i="25"/>
  <c r="AC92" i="25"/>
  <c r="AE45" i="25"/>
  <c r="AD67" i="25"/>
  <c r="AE44" i="25"/>
  <c r="AD66" i="25"/>
  <c r="AB141" i="25"/>
  <c r="AC91" i="25"/>
  <c r="AB136" i="25"/>
  <c r="AB84" i="25"/>
  <c r="AD37" i="25"/>
  <c r="AC59" i="25"/>
  <c r="AA134" i="25"/>
  <c r="AE36" i="25"/>
  <c r="AD58" i="25"/>
  <c r="AC56" i="25"/>
  <c r="AD34" i="25"/>
  <c r="AB131" i="25"/>
  <c r="AE46" i="25"/>
  <c r="AD68" i="25"/>
  <c r="AC93" i="25"/>
  <c r="AC90" i="25"/>
  <c r="AB140" i="25"/>
  <c r="AE43" i="25"/>
  <c r="AD65" i="25"/>
  <c r="AB139" i="25"/>
  <c r="AC89" i="25"/>
  <c r="AE42" i="25"/>
  <c r="AD64" i="25"/>
  <c r="AE88" i="25"/>
  <c r="AG41" i="25"/>
  <c r="AF63" i="25"/>
  <c r="AC87" i="25"/>
  <c r="AE40" i="25"/>
  <c r="AD62" i="25"/>
  <c r="AC86" i="25"/>
  <c r="AE39" i="25"/>
  <c r="AD61" i="25"/>
  <c r="AC85" i="25"/>
  <c r="AE38" i="25"/>
  <c r="AD60" i="25"/>
  <c r="AD35" i="25"/>
  <c r="AC57" i="25"/>
  <c r="AA132" i="25"/>
  <c r="AB82" i="25"/>
  <c r="AB80" i="25"/>
  <c r="AD33" i="25"/>
  <c r="AC55" i="25"/>
  <c r="AE32" i="25"/>
  <c r="AD31" i="25"/>
  <c r="AE30" i="25"/>
  <c r="AE29" i="25"/>
  <c r="AF28" i="25"/>
  <c r="AF27" i="25"/>
  <c r="AB134" i="25" l="1"/>
  <c r="AC135" i="25"/>
  <c r="AO212" i="35"/>
  <c r="AO210" i="35" s="1"/>
  <c r="AO211" i="35" s="1"/>
  <c r="AO213" i="35" s="1"/>
  <c r="AO353" i="35"/>
  <c r="AO354" i="35" s="1"/>
  <c r="AO352" i="35"/>
  <c r="AN355" i="35"/>
  <c r="AN356" i="35" s="1"/>
  <c r="AN359" i="35"/>
  <c r="AN215" i="35"/>
  <c r="AO332" i="35"/>
  <c r="AO331" i="35"/>
  <c r="AO158" i="35"/>
  <c r="AO156" i="35" s="1"/>
  <c r="AO157" i="35" s="1"/>
  <c r="AO159" i="35" s="1"/>
  <c r="AO330" i="35"/>
  <c r="AN161" i="35"/>
  <c r="AN337" i="35"/>
  <c r="AN333" i="35"/>
  <c r="AN334" i="35" s="1"/>
  <c r="AO101" i="35"/>
  <c r="AN106" i="35"/>
  <c r="AN287" i="35"/>
  <c r="AN386" i="35" s="1"/>
  <c r="AN286" i="35"/>
  <c r="AN385" i="35" s="1"/>
  <c r="AN50" i="35"/>
  <c r="AN48" i="35" s="1"/>
  <c r="AN49" i="35" s="1"/>
  <c r="AN51" i="35" s="1"/>
  <c r="AM293" i="35"/>
  <c r="AM392" i="35" s="1"/>
  <c r="AM289" i="35"/>
  <c r="AM53" i="35"/>
  <c r="AO133" i="35"/>
  <c r="AP128" i="35"/>
  <c r="AP25" i="35"/>
  <c r="AQ20" i="35"/>
  <c r="AO268" i="35"/>
  <c r="AP263" i="35"/>
  <c r="AO363" i="35"/>
  <c r="AO364" i="35"/>
  <c r="AO365" i="35" s="1"/>
  <c r="AO239" i="35"/>
  <c r="AO237" i="35" s="1"/>
  <c r="AO238" i="35" s="1"/>
  <c r="AO240" i="35" s="1"/>
  <c r="AN366" i="35"/>
  <c r="AN367" i="35" s="1"/>
  <c r="AN370" i="35"/>
  <c r="AN242" i="35"/>
  <c r="AO79" i="35"/>
  <c r="AP74" i="35"/>
  <c r="AN378" i="35"/>
  <c r="AO187" i="35"/>
  <c r="AP182" i="35"/>
  <c r="S241" i="34"/>
  <c r="S5" i="23" s="1"/>
  <c r="T21" i="34"/>
  <c r="T235" i="34"/>
  <c r="W43" i="34"/>
  <c r="AC141" i="25"/>
  <c r="AD92" i="25"/>
  <c r="AF45" i="25"/>
  <c r="AE67" i="25"/>
  <c r="AC142" i="25"/>
  <c r="AD142" i="25"/>
  <c r="AD91" i="25"/>
  <c r="AE66" i="25"/>
  <c r="AE91" i="25" s="1"/>
  <c r="AF44" i="25"/>
  <c r="AC84" i="25"/>
  <c r="AC134" i="25" s="1"/>
  <c r="AE37" i="25"/>
  <c r="AD59" i="25"/>
  <c r="AD84" i="25" s="1"/>
  <c r="AE58" i="25"/>
  <c r="AF36" i="25"/>
  <c r="AD83" i="25"/>
  <c r="AE34" i="25"/>
  <c r="AD56" i="25"/>
  <c r="AD81" i="25" s="1"/>
  <c r="AC81" i="25"/>
  <c r="AC131" i="25" s="1"/>
  <c r="AD93" i="25"/>
  <c r="AC143" i="25"/>
  <c r="AF46" i="25"/>
  <c r="AE68" i="25"/>
  <c r="AF43" i="25"/>
  <c r="AE65" i="25"/>
  <c r="AC140" i="25"/>
  <c r="AD90" i="25"/>
  <c r="AC139" i="25"/>
  <c r="AF42" i="25"/>
  <c r="AE64" i="25"/>
  <c r="AD89" i="25"/>
  <c r="AH41" i="25"/>
  <c r="AG63" i="25"/>
  <c r="AF88" i="25"/>
  <c r="AE138" i="25"/>
  <c r="AC137" i="25"/>
  <c r="AF40" i="25"/>
  <c r="AE62" i="25"/>
  <c r="AD87" i="25"/>
  <c r="AF39" i="25"/>
  <c r="AE61" i="25"/>
  <c r="AD86" i="25"/>
  <c r="AD136" i="25" s="1"/>
  <c r="AC136" i="25"/>
  <c r="AF38" i="25"/>
  <c r="AE60" i="25"/>
  <c r="AD85" i="25"/>
  <c r="AC82" i="25"/>
  <c r="AB132" i="25"/>
  <c r="AE35" i="25"/>
  <c r="AD57" i="25"/>
  <c r="AE33" i="25"/>
  <c r="AD55" i="25"/>
  <c r="AC80" i="25"/>
  <c r="AB130" i="25"/>
  <c r="AF32" i="25"/>
  <c r="AE31" i="25"/>
  <c r="AF30" i="25"/>
  <c r="AF29" i="25"/>
  <c r="AG28" i="25"/>
  <c r="AG27" i="25"/>
  <c r="Y42" i="48" l="1"/>
  <c r="AO214" i="35"/>
  <c r="AP209" i="35"/>
  <c r="AO160" i="35"/>
  <c r="AP155" i="35"/>
  <c r="AN315" i="35"/>
  <c r="AN311" i="35"/>
  <c r="AN312" i="35" s="1"/>
  <c r="AN107" i="35"/>
  <c r="AO104" i="35"/>
  <c r="AO102" i="35" s="1"/>
  <c r="AO103" i="35" s="1"/>
  <c r="AO105" i="35" s="1"/>
  <c r="AO309" i="35"/>
  <c r="AO310" i="35" s="1"/>
  <c r="AO308" i="35"/>
  <c r="AN288" i="35"/>
  <c r="AN387" i="35" s="1"/>
  <c r="AN52" i="35"/>
  <c r="AO47" i="35"/>
  <c r="AM290" i="35"/>
  <c r="AM388" i="35"/>
  <c r="AM389" i="35" s="1"/>
  <c r="AO241" i="35"/>
  <c r="AP236" i="35"/>
  <c r="AO344" i="35"/>
  <c r="AO345" i="35" s="1"/>
  <c r="AO348" i="35"/>
  <c r="AO188" i="35"/>
  <c r="AQ275" i="35"/>
  <c r="AQ276" i="35"/>
  <c r="AQ277" i="35" s="1"/>
  <c r="AQ23" i="35"/>
  <c r="AQ21" i="35" s="1"/>
  <c r="AQ22" i="35" s="1"/>
  <c r="AQ24" i="35" s="1"/>
  <c r="AP320" i="35"/>
  <c r="AP321" i="35" s="1"/>
  <c r="AP319" i="35"/>
  <c r="AP131" i="35"/>
  <c r="AP129" i="35" s="1"/>
  <c r="AP130" i="35" s="1"/>
  <c r="AP132" i="35" s="1"/>
  <c r="AP341" i="35"/>
  <c r="AP342" i="35"/>
  <c r="AP343" i="35" s="1"/>
  <c r="AP185" i="35"/>
  <c r="AP183" i="35" s="1"/>
  <c r="AP184" i="35" s="1"/>
  <c r="AP186" i="35" s="1"/>
  <c r="AP298" i="35"/>
  <c r="AP297" i="35"/>
  <c r="AP77" i="35"/>
  <c r="AP75" i="35" s="1"/>
  <c r="AP76" i="35" s="1"/>
  <c r="AP78" i="35" s="1"/>
  <c r="AP299" i="35"/>
  <c r="AO377" i="35"/>
  <c r="AO269" i="35"/>
  <c r="AO381" i="35"/>
  <c r="AO300" i="35"/>
  <c r="AO301" i="35" s="1"/>
  <c r="AO304" i="35"/>
  <c r="AO80" i="35"/>
  <c r="AP376" i="35"/>
  <c r="AP375" i="35"/>
  <c r="AP374" i="35"/>
  <c r="AP266" i="35"/>
  <c r="AP264" i="35" s="1"/>
  <c r="AP265" i="35" s="1"/>
  <c r="AP267" i="35" s="1"/>
  <c r="AP278" i="35"/>
  <c r="AP279" i="35" s="1"/>
  <c r="AP26" i="35"/>
  <c r="AP282" i="35"/>
  <c r="AO322" i="35"/>
  <c r="AO323" i="35" s="1"/>
  <c r="AO134" i="35"/>
  <c r="AO326" i="35"/>
  <c r="T19" i="34"/>
  <c r="T238" i="34"/>
  <c r="W45" i="34"/>
  <c r="AE141" i="25"/>
  <c r="AD141" i="25"/>
  <c r="AF138" i="25"/>
  <c r="AD134" i="25"/>
  <c r="AF67" i="25"/>
  <c r="AG45" i="25"/>
  <c r="AE92" i="25"/>
  <c r="AF66" i="25"/>
  <c r="AG44" i="25"/>
  <c r="AF37" i="25"/>
  <c r="AE59" i="25"/>
  <c r="AG36" i="25"/>
  <c r="AF58" i="25"/>
  <c r="AF83" i="25" s="1"/>
  <c r="AD133" i="25"/>
  <c r="AE83" i="25"/>
  <c r="AE133" i="25" s="1"/>
  <c r="AD131" i="25"/>
  <c r="AF34" i="25"/>
  <c r="AE56" i="25"/>
  <c r="AE81" i="25" s="1"/>
  <c r="AE93" i="25"/>
  <c r="AE143" i="25" s="1"/>
  <c r="AG46" i="25"/>
  <c r="AF68" i="25"/>
  <c r="AD143" i="25"/>
  <c r="AE90" i="25"/>
  <c r="AD140" i="25"/>
  <c r="AG43" i="25"/>
  <c r="AF65" i="25"/>
  <c r="AE89" i="25"/>
  <c r="AG42" i="25"/>
  <c r="AF64" i="25"/>
  <c r="AD139" i="25"/>
  <c r="AG88" i="25"/>
  <c r="AI41" i="25"/>
  <c r="AH63" i="25"/>
  <c r="AE87" i="25"/>
  <c r="AD137" i="25"/>
  <c r="AG40" i="25"/>
  <c r="AF62" i="25"/>
  <c r="AE86" i="25"/>
  <c r="AG39" i="25"/>
  <c r="AF61" i="25"/>
  <c r="AD135" i="25"/>
  <c r="AE85" i="25"/>
  <c r="AG38" i="25"/>
  <c r="AF60" i="25"/>
  <c r="AF35" i="25"/>
  <c r="AE57" i="25"/>
  <c r="AC132" i="25"/>
  <c r="AD82" i="25"/>
  <c r="AD80" i="25"/>
  <c r="AD130" i="25" s="1"/>
  <c r="AC130" i="25"/>
  <c r="AF33" i="25"/>
  <c r="AE55" i="25"/>
  <c r="AG32" i="25"/>
  <c r="AF31" i="25"/>
  <c r="AG30" i="25"/>
  <c r="AG29" i="25"/>
  <c r="AH28" i="25"/>
  <c r="AH27" i="25"/>
  <c r="Y43" i="48" l="1"/>
  <c r="AP212" i="35"/>
  <c r="AP210" i="35" s="1"/>
  <c r="AP211" i="35" s="1"/>
  <c r="AP213" i="35" s="1"/>
  <c r="AP352" i="35"/>
  <c r="AP353" i="35"/>
  <c r="AP354" i="35" s="1"/>
  <c r="AO359" i="35"/>
  <c r="AO215" i="35"/>
  <c r="AO355" i="35"/>
  <c r="AO356" i="35" s="1"/>
  <c r="AP331" i="35"/>
  <c r="AP158" i="35"/>
  <c r="AP156" i="35" s="1"/>
  <c r="AP157" i="35" s="1"/>
  <c r="AP159" i="35" s="1"/>
  <c r="AP332" i="35"/>
  <c r="AP330" i="35"/>
  <c r="AO333" i="35"/>
  <c r="AO334" i="35" s="1"/>
  <c r="AO337" i="35"/>
  <c r="AO161" i="35"/>
  <c r="AO106" i="35"/>
  <c r="AP101" i="35"/>
  <c r="AO287" i="35"/>
  <c r="AO386" i="35" s="1"/>
  <c r="AO50" i="35"/>
  <c r="AO48" i="35" s="1"/>
  <c r="AO49" i="35" s="1"/>
  <c r="AO51" i="35" s="1"/>
  <c r="AO288" i="35"/>
  <c r="AO387" i="35" s="1"/>
  <c r="AO286" i="35"/>
  <c r="AO385" i="35" s="1"/>
  <c r="AN289" i="35"/>
  <c r="AN53" i="35"/>
  <c r="AN293" i="35"/>
  <c r="AN392" i="35" s="1"/>
  <c r="AP268" i="35"/>
  <c r="AQ263" i="35"/>
  <c r="AP187" i="35"/>
  <c r="AQ182" i="35"/>
  <c r="AP79" i="35"/>
  <c r="AQ74" i="35"/>
  <c r="AP133" i="35"/>
  <c r="AQ128" i="35"/>
  <c r="AO378" i="35"/>
  <c r="AQ25" i="35"/>
  <c r="AR20" i="35"/>
  <c r="AP364" i="35"/>
  <c r="AP365" i="35" s="1"/>
  <c r="AP363" i="35"/>
  <c r="AP239" i="35"/>
  <c r="AP237" i="35" s="1"/>
  <c r="AP238" i="35" s="1"/>
  <c r="AP240" i="35" s="1"/>
  <c r="AO366" i="35"/>
  <c r="AO367" i="35" s="1"/>
  <c r="AO370" i="35"/>
  <c r="AO242" i="35"/>
  <c r="T20" i="34"/>
  <c r="T236" i="34"/>
  <c r="X41" i="34"/>
  <c r="AE131" i="25"/>
  <c r="AE142" i="25"/>
  <c r="AG138" i="25"/>
  <c r="AG67" i="25"/>
  <c r="AH45" i="25"/>
  <c r="AF92" i="25"/>
  <c r="AH44" i="25"/>
  <c r="AG66" i="25"/>
  <c r="AF91" i="25"/>
  <c r="AF141" i="25" s="1"/>
  <c r="AE139" i="25"/>
  <c r="AE137" i="25"/>
  <c r="AG37" i="25"/>
  <c r="AF59" i="25"/>
  <c r="AF84" i="25" s="1"/>
  <c r="AE84" i="25"/>
  <c r="AF133" i="25"/>
  <c r="AG58" i="25"/>
  <c r="AG83" i="25" s="1"/>
  <c r="AH36" i="25"/>
  <c r="AF56" i="25"/>
  <c r="AF81" i="25" s="1"/>
  <c r="AG34" i="25"/>
  <c r="AH46" i="25"/>
  <c r="AG68" i="25"/>
  <c r="AF93" i="25"/>
  <c r="AF90" i="25"/>
  <c r="AE140" i="25"/>
  <c r="AH43" i="25"/>
  <c r="AG65" i="25"/>
  <c r="AF89" i="25"/>
  <c r="AH42" i="25"/>
  <c r="AG64" i="25"/>
  <c r="AJ41" i="25"/>
  <c r="AI63" i="25"/>
  <c r="AH88" i="25"/>
  <c r="AF87" i="25"/>
  <c r="AH40" i="25"/>
  <c r="AG62" i="25"/>
  <c r="AE136" i="25"/>
  <c r="AH39" i="25"/>
  <c r="AG61" i="25"/>
  <c r="AF86" i="25"/>
  <c r="AH38" i="25"/>
  <c r="AG60" i="25"/>
  <c r="AE135" i="25"/>
  <c r="AF85" i="25"/>
  <c r="AD132" i="25"/>
  <c r="AE82" i="25"/>
  <c r="AG35" i="25"/>
  <c r="AF57" i="25"/>
  <c r="AE80" i="25"/>
  <c r="AE130" i="25" s="1"/>
  <c r="AG33" i="25"/>
  <c r="AF55" i="25"/>
  <c r="AH32" i="25"/>
  <c r="AG31" i="25"/>
  <c r="AH30" i="25"/>
  <c r="AH29" i="25"/>
  <c r="AI28" i="25"/>
  <c r="AI27" i="25"/>
  <c r="Y45" i="48" l="1"/>
  <c r="AQ209" i="35"/>
  <c r="AP214" i="35"/>
  <c r="AQ155" i="35"/>
  <c r="AP160" i="35"/>
  <c r="AP309" i="35"/>
  <c r="AP310" i="35" s="1"/>
  <c r="AP308" i="35"/>
  <c r="AP104" i="35"/>
  <c r="AP102" i="35" s="1"/>
  <c r="AP103" i="35" s="1"/>
  <c r="AP105" i="35" s="1"/>
  <c r="AO311" i="35"/>
  <c r="AO312" i="35" s="1"/>
  <c r="AO315" i="35"/>
  <c r="AO107" i="35"/>
  <c r="AO52" i="35"/>
  <c r="AP47" i="35"/>
  <c r="AN290" i="35"/>
  <c r="AN388" i="35"/>
  <c r="AN389" i="35" s="1"/>
  <c r="AQ278" i="35"/>
  <c r="AQ279" i="35" s="1"/>
  <c r="AQ282" i="35"/>
  <c r="AQ26" i="35"/>
  <c r="AQ342" i="35"/>
  <c r="AQ343" i="35" s="1"/>
  <c r="AQ341" i="35"/>
  <c r="AQ185" i="35"/>
  <c r="AQ183" i="35" s="1"/>
  <c r="AQ184" i="35" s="1"/>
  <c r="AQ186" i="35" s="1"/>
  <c r="AQ320" i="35"/>
  <c r="AQ321" i="35" s="1"/>
  <c r="AQ319" i="35"/>
  <c r="AQ131" i="35"/>
  <c r="AQ129" i="35" s="1"/>
  <c r="AQ130" i="35" s="1"/>
  <c r="AQ132" i="35" s="1"/>
  <c r="AP344" i="35"/>
  <c r="AP345" i="35" s="1"/>
  <c r="AP348" i="35"/>
  <c r="AP188" i="35"/>
  <c r="AP322" i="35"/>
  <c r="AP323" i="35" s="1"/>
  <c r="AP326" i="35"/>
  <c r="AP134" i="35"/>
  <c r="AQ298" i="35"/>
  <c r="AQ299" i="35" s="1"/>
  <c r="AQ297" i="35"/>
  <c r="AQ77" i="35"/>
  <c r="AQ75" i="35" s="1"/>
  <c r="AQ76" i="35" s="1"/>
  <c r="AQ78" i="35" s="1"/>
  <c r="AQ375" i="35"/>
  <c r="AQ376" i="35" s="1"/>
  <c r="AQ374" i="35"/>
  <c r="AQ266" i="35"/>
  <c r="AQ264" i="35" s="1"/>
  <c r="AQ265" i="35" s="1"/>
  <c r="AQ267" i="35" s="1"/>
  <c r="AP241" i="35"/>
  <c r="AQ236" i="35"/>
  <c r="AR276" i="35"/>
  <c r="AR277" i="35" s="1"/>
  <c r="AR275" i="35"/>
  <c r="AR23" i="35"/>
  <c r="AR21" i="35" s="1"/>
  <c r="AR22" i="35" s="1"/>
  <c r="AR24" i="35" s="1"/>
  <c r="AP300" i="35"/>
  <c r="AP301" i="35" s="1"/>
  <c r="AP304" i="35"/>
  <c r="AP80" i="35"/>
  <c r="AP377" i="35"/>
  <c r="AP381" i="35"/>
  <c r="AP269" i="35"/>
  <c r="T22" i="34"/>
  <c r="T237" i="34"/>
  <c r="X44" i="34"/>
  <c r="X42" i="34" s="1"/>
  <c r="AF134" i="25"/>
  <c r="AF142" i="25"/>
  <c r="AE134" i="25"/>
  <c r="AF131" i="25"/>
  <c r="AF143" i="25"/>
  <c r="AH67" i="25"/>
  <c r="AI45" i="25"/>
  <c r="AG92" i="25"/>
  <c r="AG91" i="25"/>
  <c r="AG141" i="25" s="1"/>
  <c r="AH66" i="25"/>
  <c r="AI44" i="25"/>
  <c r="AF135" i="25"/>
  <c r="AH37" i="25"/>
  <c r="AG59" i="25"/>
  <c r="AG133" i="25"/>
  <c r="AH58" i="25"/>
  <c r="AI36" i="25"/>
  <c r="AH34" i="25"/>
  <c r="AG56" i="25"/>
  <c r="AG93" i="25"/>
  <c r="AI46" i="25"/>
  <c r="AH68" i="25"/>
  <c r="AG90" i="25"/>
  <c r="AF140" i="25"/>
  <c r="AI43" i="25"/>
  <c r="AH65" i="25"/>
  <c r="AI42" i="25"/>
  <c r="AH64" i="25"/>
  <c r="AG89" i="25"/>
  <c r="AG139" i="25" s="1"/>
  <c r="AF139" i="25"/>
  <c r="AH138" i="25"/>
  <c r="AI88" i="25"/>
  <c r="AK41" i="25"/>
  <c r="AJ63" i="25"/>
  <c r="AI40" i="25"/>
  <c r="AH62" i="25"/>
  <c r="AG87" i="25"/>
  <c r="AF137" i="25"/>
  <c r="AG86" i="25"/>
  <c r="AI39" i="25"/>
  <c r="AH61" i="25"/>
  <c r="AF136" i="25"/>
  <c r="AG85" i="25"/>
  <c r="AI38" i="25"/>
  <c r="AH60" i="25"/>
  <c r="AF82" i="25"/>
  <c r="AF132" i="25" s="1"/>
  <c r="AE132" i="25"/>
  <c r="AH35" i="25"/>
  <c r="AG57" i="25"/>
  <c r="AH33" i="25"/>
  <c r="AG55" i="25"/>
  <c r="AF80" i="25"/>
  <c r="AI32" i="25"/>
  <c r="AH31" i="25"/>
  <c r="AI30" i="25"/>
  <c r="AI29" i="25"/>
  <c r="AJ28" i="25"/>
  <c r="AJ27" i="25"/>
  <c r="Z41" i="48" l="1"/>
  <c r="Z44" i="48" s="1"/>
  <c r="AG142" i="25"/>
  <c r="AP215" i="35"/>
  <c r="AP355" i="35"/>
  <c r="AP356" i="35" s="1"/>
  <c r="AP359" i="35"/>
  <c r="AQ352" i="35"/>
  <c r="AQ353" i="35"/>
  <c r="AQ212" i="35"/>
  <c r="AQ210" i="35" s="1"/>
  <c r="AQ211" i="35" s="1"/>
  <c r="AQ213" i="35" s="1"/>
  <c r="AQ354" i="35"/>
  <c r="AP333" i="35"/>
  <c r="AP334" i="35" s="1"/>
  <c r="AP337" i="35"/>
  <c r="AP161" i="35"/>
  <c r="AQ332" i="35"/>
  <c r="AQ158" i="35"/>
  <c r="AQ156" i="35" s="1"/>
  <c r="AQ157" i="35" s="1"/>
  <c r="AQ159" i="35" s="1"/>
  <c r="AQ331" i="35"/>
  <c r="AQ330" i="35"/>
  <c r="AQ101" i="35"/>
  <c r="AP106" i="35"/>
  <c r="AP286" i="35"/>
  <c r="AP385" i="35" s="1"/>
  <c r="AP50" i="35"/>
  <c r="AP48" i="35" s="1"/>
  <c r="AP49" i="35" s="1"/>
  <c r="AP51" i="35" s="1"/>
  <c r="AP288" i="35"/>
  <c r="AP387" i="35" s="1"/>
  <c r="AP287" i="35"/>
  <c r="AP386" i="35" s="1"/>
  <c r="AO53" i="35"/>
  <c r="AO289" i="35"/>
  <c r="AO293" i="35"/>
  <c r="AO392" i="35" s="1"/>
  <c r="AQ133" i="35"/>
  <c r="AR128" i="35"/>
  <c r="AR25" i="35"/>
  <c r="AS20" i="35"/>
  <c r="AP378" i="35"/>
  <c r="AQ363" i="35"/>
  <c r="AQ364" i="35"/>
  <c r="AQ365" i="35" s="1"/>
  <c r="AQ239" i="35"/>
  <c r="AQ237" i="35" s="1"/>
  <c r="AQ238" i="35" s="1"/>
  <c r="AQ240" i="35" s="1"/>
  <c r="AQ79" i="35"/>
  <c r="AR74" i="35"/>
  <c r="AP366" i="35"/>
  <c r="AP367" i="35" s="1"/>
  <c r="AP242" i="35"/>
  <c r="AP370" i="35"/>
  <c r="AQ268" i="35"/>
  <c r="AR263" i="35"/>
  <c r="AQ187" i="35"/>
  <c r="AR182" i="35"/>
  <c r="U18" i="34"/>
  <c r="T239" i="34"/>
  <c r="X43" i="34"/>
  <c r="AG135" i="25"/>
  <c r="AG137" i="25"/>
  <c r="AJ45" i="25"/>
  <c r="AI67" i="25"/>
  <c r="AH92" i="25"/>
  <c r="AH91" i="25"/>
  <c r="AJ44" i="25"/>
  <c r="AI66" i="25"/>
  <c r="AG140" i="25"/>
  <c r="AI37" i="25"/>
  <c r="AH59" i="25"/>
  <c r="AG84" i="25"/>
  <c r="AJ36" i="25"/>
  <c r="AI58" i="25"/>
  <c r="AI83" i="25" s="1"/>
  <c r="AH83" i="25"/>
  <c r="AG81" i="25"/>
  <c r="AG131" i="25" s="1"/>
  <c r="AI34" i="25"/>
  <c r="AH56" i="25"/>
  <c r="AH81" i="25" s="1"/>
  <c r="AH93" i="25"/>
  <c r="AH143" i="25" s="1"/>
  <c r="AG143" i="25"/>
  <c r="AJ46" i="25"/>
  <c r="AI68" i="25"/>
  <c r="AH90" i="25"/>
  <c r="AH140" i="25" s="1"/>
  <c r="AJ43" i="25"/>
  <c r="AI65" i="25"/>
  <c r="AH89" i="25"/>
  <c r="AJ42" i="25"/>
  <c r="AI64" i="25"/>
  <c r="AJ88" i="25"/>
  <c r="AI138" i="25"/>
  <c r="AL41" i="25"/>
  <c r="AL63" i="25" s="1"/>
  <c r="AK63" i="25"/>
  <c r="AH87" i="25"/>
  <c r="AJ40" i="25"/>
  <c r="AI62" i="25"/>
  <c r="AH86" i="25"/>
  <c r="AG136" i="25"/>
  <c r="AJ39" i="25"/>
  <c r="AI61" i="25"/>
  <c r="AH85" i="25"/>
  <c r="AH135" i="25" s="1"/>
  <c r="AJ38" i="25"/>
  <c r="AI60" i="25"/>
  <c r="AI35" i="25"/>
  <c r="AH57" i="25"/>
  <c r="AG82" i="25"/>
  <c r="AF130" i="25"/>
  <c r="AG80" i="25"/>
  <c r="AI33" i="25"/>
  <c r="AH55" i="25"/>
  <c r="AJ32" i="25"/>
  <c r="AI31" i="25"/>
  <c r="AJ30" i="25"/>
  <c r="AJ29" i="25"/>
  <c r="AK28" i="25"/>
  <c r="AK27" i="25"/>
  <c r="Z42" i="48" l="1"/>
  <c r="AQ214" i="35"/>
  <c r="AR209" i="35"/>
  <c r="AQ160" i="35"/>
  <c r="AR155" i="35"/>
  <c r="AP311" i="35"/>
  <c r="AP312" i="35" s="1"/>
  <c r="AP315" i="35"/>
  <c r="AP107" i="35"/>
  <c r="AQ104" i="35"/>
  <c r="AQ102" i="35" s="1"/>
  <c r="AQ103" i="35" s="1"/>
  <c r="AQ105" i="35" s="1"/>
  <c r="AQ310" i="35"/>
  <c r="AQ309" i="35"/>
  <c r="AQ308" i="35"/>
  <c r="AO290" i="35"/>
  <c r="AO388" i="35"/>
  <c r="AO389" i="35" s="1"/>
  <c r="AQ47" i="35"/>
  <c r="AP52" i="35"/>
  <c r="AQ241" i="35"/>
  <c r="AR236" i="35"/>
  <c r="AR320" i="35"/>
  <c r="AR321" i="35" s="1"/>
  <c r="AR319" i="35"/>
  <c r="AR131" i="35"/>
  <c r="AR129" i="35" s="1"/>
  <c r="AR130" i="35" s="1"/>
  <c r="AR132" i="35" s="1"/>
  <c r="AR343" i="35"/>
  <c r="AR342" i="35"/>
  <c r="AR341" i="35"/>
  <c r="AR185" i="35"/>
  <c r="AR183" i="35" s="1"/>
  <c r="AR184" i="35" s="1"/>
  <c r="AR186" i="35" s="1"/>
  <c r="AQ344" i="35"/>
  <c r="AQ345" i="35" s="1"/>
  <c r="AQ188" i="35"/>
  <c r="AQ348" i="35"/>
  <c r="AQ377" i="35"/>
  <c r="AQ269" i="35"/>
  <c r="AQ381" i="35"/>
  <c r="AR299" i="35"/>
  <c r="AR298" i="35"/>
  <c r="AR297" i="35"/>
  <c r="AR77" i="35"/>
  <c r="AR75" i="35" s="1"/>
  <c r="AR76" i="35" s="1"/>
  <c r="AR78" i="35" s="1"/>
  <c r="AQ300" i="35"/>
  <c r="AQ301" i="35" s="1"/>
  <c r="AQ304" i="35"/>
  <c r="AQ80" i="35"/>
  <c r="AS276" i="35"/>
  <c r="AS277" i="35" s="1"/>
  <c r="AS275" i="35"/>
  <c r="AS23" i="35"/>
  <c r="AS21" i="35" s="1"/>
  <c r="AS22" i="35" s="1"/>
  <c r="AS24" i="35" s="1"/>
  <c r="AR376" i="35"/>
  <c r="AR375" i="35"/>
  <c r="AR374" i="35"/>
  <c r="AR266" i="35"/>
  <c r="AR264" i="35" s="1"/>
  <c r="AR265" i="35" s="1"/>
  <c r="AR267" i="35" s="1"/>
  <c r="AR278" i="35"/>
  <c r="AR279" i="35" s="1"/>
  <c r="AR26" i="35"/>
  <c r="AR282" i="35"/>
  <c r="AQ322" i="35"/>
  <c r="AQ323" i="35" s="1"/>
  <c r="AQ326" i="35"/>
  <c r="AQ134" i="35"/>
  <c r="T241" i="34"/>
  <c r="T5" i="23" s="1"/>
  <c r="U21" i="34"/>
  <c r="U235" i="34"/>
  <c r="X45" i="34"/>
  <c r="AH141" i="25"/>
  <c r="AH137" i="25"/>
  <c r="AG134" i="25"/>
  <c r="AH133" i="25"/>
  <c r="AI133" i="25"/>
  <c r="AH131" i="25"/>
  <c r="AH142" i="25"/>
  <c r="AI92" i="25"/>
  <c r="AJ67" i="25"/>
  <c r="AJ92" i="25" s="1"/>
  <c r="AK45" i="25"/>
  <c r="AJ66" i="25"/>
  <c r="AK44" i="25"/>
  <c r="AI91" i="25"/>
  <c r="AJ138" i="25"/>
  <c r="AH136" i="25"/>
  <c r="AJ37" i="25"/>
  <c r="AI59" i="25"/>
  <c r="AH84" i="25"/>
  <c r="AJ58" i="25"/>
  <c r="AK36" i="25"/>
  <c r="AI56" i="25"/>
  <c r="AI81" i="25" s="1"/>
  <c r="AJ34" i="25"/>
  <c r="AG130" i="25"/>
  <c r="AI93" i="25"/>
  <c r="AK46" i="25"/>
  <c r="AJ68" i="25"/>
  <c r="AI90" i="25"/>
  <c r="AK43" i="25"/>
  <c r="AJ65" i="25"/>
  <c r="AK42" i="25"/>
  <c r="AJ64" i="25"/>
  <c r="AI89" i="25"/>
  <c r="AH139" i="25"/>
  <c r="AK88" i="25"/>
  <c r="AK138" i="25" s="1"/>
  <c r="AL88" i="25"/>
  <c r="AI137" i="25"/>
  <c r="AK40" i="25"/>
  <c r="AJ62" i="25"/>
  <c r="AI87" i="25"/>
  <c r="AI86" i="25"/>
  <c r="AK39" i="25"/>
  <c r="AJ61" i="25"/>
  <c r="AK38" i="25"/>
  <c r="AJ60" i="25"/>
  <c r="AI85" i="25"/>
  <c r="AH82" i="25"/>
  <c r="AJ35" i="25"/>
  <c r="AI57" i="25"/>
  <c r="AG132" i="25"/>
  <c r="AH80" i="25"/>
  <c r="AJ33" i="25"/>
  <c r="AI55" i="25"/>
  <c r="AK32" i="25"/>
  <c r="AJ31" i="25"/>
  <c r="AK30" i="25"/>
  <c r="AK29" i="25"/>
  <c r="AL28" i="25"/>
  <c r="AL27" i="25"/>
  <c r="Z43" i="48" l="1"/>
  <c r="AR212" i="35"/>
  <c r="AR210" i="35" s="1"/>
  <c r="AR211" i="35" s="1"/>
  <c r="AR213" i="35" s="1"/>
  <c r="AR353" i="35"/>
  <c r="AR354" i="35" s="1"/>
  <c r="AR352" i="35"/>
  <c r="AQ215" i="35"/>
  <c r="AQ359" i="35"/>
  <c r="AQ355" i="35"/>
  <c r="AQ356" i="35" s="1"/>
  <c r="AR331" i="35"/>
  <c r="AR332" i="35" s="1"/>
  <c r="AR330" i="35"/>
  <c r="AR158" i="35"/>
  <c r="AR156" i="35" s="1"/>
  <c r="AR157" i="35" s="1"/>
  <c r="AR159" i="35" s="1"/>
  <c r="AQ161" i="35"/>
  <c r="AQ333" i="35"/>
  <c r="AQ334" i="35" s="1"/>
  <c r="AQ337" i="35"/>
  <c r="AR101" i="35"/>
  <c r="AQ106" i="35"/>
  <c r="AP293" i="35"/>
  <c r="AP392" i="35" s="1"/>
  <c r="AP289" i="35"/>
  <c r="AP53" i="35"/>
  <c r="AQ287" i="35"/>
  <c r="AQ386" i="35" s="1"/>
  <c r="AQ286" i="35"/>
  <c r="AQ385" i="35" s="1"/>
  <c r="AQ50" i="35"/>
  <c r="AQ48" i="35" s="1"/>
  <c r="AQ49" i="35" s="1"/>
  <c r="AQ51" i="35" s="1"/>
  <c r="AR79" i="35"/>
  <c r="AS74" i="35"/>
  <c r="AS25" i="35"/>
  <c r="AT20" i="35"/>
  <c r="AR187" i="35"/>
  <c r="AS182" i="35"/>
  <c r="AR133" i="35"/>
  <c r="AS128" i="35"/>
  <c r="AQ378" i="35"/>
  <c r="AR364" i="35"/>
  <c r="AR365" i="35" s="1"/>
  <c r="AR363" i="35"/>
  <c r="AR239" i="35"/>
  <c r="AR237" i="35" s="1"/>
  <c r="AR238" i="35" s="1"/>
  <c r="AR240" i="35" s="1"/>
  <c r="AR268" i="35"/>
  <c r="AS263" i="35"/>
  <c r="AQ366" i="35"/>
  <c r="AQ367" i="35" s="1"/>
  <c r="AQ370" i="35"/>
  <c r="AQ242" i="35"/>
  <c r="U19" i="34"/>
  <c r="U238" i="34"/>
  <c r="Y41" i="34"/>
  <c r="AL138" i="25"/>
  <c r="AI135" i="25"/>
  <c r="AH134" i="25"/>
  <c r="AI131" i="25"/>
  <c r="AH130" i="25"/>
  <c r="AI143" i="25"/>
  <c r="AI142" i="25"/>
  <c r="AK67" i="25"/>
  <c r="AL45" i="25"/>
  <c r="AL67" i="25" s="1"/>
  <c r="AI141" i="25"/>
  <c r="AL44" i="25"/>
  <c r="AL66" i="25" s="1"/>
  <c r="AL91" i="25" s="1"/>
  <c r="AK66" i="25"/>
  <c r="AJ91" i="25"/>
  <c r="AI136" i="25"/>
  <c r="AK37" i="25"/>
  <c r="AJ59" i="25"/>
  <c r="AI84" i="25"/>
  <c r="AI134" i="25" s="1"/>
  <c r="AK58" i="25"/>
  <c r="AK83" i="25" s="1"/>
  <c r="AL36" i="25"/>
  <c r="AL58" i="25" s="1"/>
  <c r="AL83" i="25" s="1"/>
  <c r="AJ83" i="25"/>
  <c r="AK34" i="25"/>
  <c r="AJ56" i="25"/>
  <c r="AJ81" i="25" s="1"/>
  <c r="AJ93" i="25"/>
  <c r="AL46" i="25"/>
  <c r="AL68" i="25" s="1"/>
  <c r="AK68" i="25"/>
  <c r="AL43" i="25"/>
  <c r="AL65" i="25" s="1"/>
  <c r="AK65" i="25"/>
  <c r="AI140" i="25"/>
  <c r="AJ90" i="25"/>
  <c r="AJ89" i="25"/>
  <c r="AI139" i="25"/>
  <c r="AL42" i="25"/>
  <c r="AL64" i="25" s="1"/>
  <c r="AK64" i="25"/>
  <c r="AL40" i="25"/>
  <c r="AL62" i="25" s="1"/>
  <c r="AK62" i="25"/>
  <c r="AJ87" i="25"/>
  <c r="AJ137" i="25" s="1"/>
  <c r="AL39" i="25"/>
  <c r="AL61" i="25" s="1"/>
  <c r="AK61" i="25"/>
  <c r="AJ86" i="25"/>
  <c r="AJ85" i="25"/>
  <c r="AL38" i="25"/>
  <c r="AL60" i="25" s="1"/>
  <c r="AK60" i="25"/>
  <c r="AK35" i="25"/>
  <c r="AJ57" i="25"/>
  <c r="AH132" i="25"/>
  <c r="AI82" i="25"/>
  <c r="AI80" i="25"/>
  <c r="AI130" i="25" s="1"/>
  <c r="AK33" i="25"/>
  <c r="AJ55" i="25"/>
  <c r="AL32" i="25"/>
  <c r="AK31" i="25"/>
  <c r="AL30" i="25"/>
  <c r="AL29" i="25"/>
  <c r="C28" i="21"/>
  <c r="C29" i="21"/>
  <c r="C30" i="21"/>
  <c r="C31" i="21"/>
  <c r="C32" i="21"/>
  <c r="C33" i="21"/>
  <c r="C34" i="21"/>
  <c r="C35" i="21"/>
  <c r="C36" i="21"/>
  <c r="C37" i="21"/>
  <c r="C38" i="21"/>
  <c r="C39" i="21"/>
  <c r="C40" i="21"/>
  <c r="C41" i="21"/>
  <c r="C42" i="21"/>
  <c r="C43" i="21"/>
  <c r="C44" i="21"/>
  <c r="C45" i="21"/>
  <c r="C46" i="21"/>
  <c r="C27" i="21"/>
  <c r="L7" i="15"/>
  <c r="M7" i="15"/>
  <c r="N7" i="15"/>
  <c r="O7" i="15"/>
  <c r="P7" i="15"/>
  <c r="Q7" i="15"/>
  <c r="R7" i="15"/>
  <c r="S7" i="15"/>
  <c r="T7" i="15"/>
  <c r="U7" i="15"/>
  <c r="V7" i="15"/>
  <c r="W7" i="15"/>
  <c r="X7" i="15"/>
  <c r="Y7" i="15"/>
  <c r="Z7" i="15"/>
  <c r="AA7" i="15"/>
  <c r="AB7" i="15"/>
  <c r="AC7" i="15"/>
  <c r="AD7" i="15"/>
  <c r="AE7" i="15"/>
  <c r="AF7" i="15"/>
  <c r="AG7" i="15"/>
  <c r="AH7" i="15"/>
  <c r="AI7" i="15"/>
  <c r="AJ7" i="15"/>
  <c r="J7" i="15"/>
  <c r="Z45" i="48" l="1"/>
  <c r="AS209" i="35"/>
  <c r="AR214" i="35"/>
  <c r="AS155" i="35"/>
  <c r="AR160" i="35"/>
  <c r="AQ107" i="35"/>
  <c r="AQ315" i="35"/>
  <c r="AQ311" i="35"/>
  <c r="AQ312" i="35" s="1"/>
  <c r="AR309" i="35"/>
  <c r="AR310" i="35" s="1"/>
  <c r="AR308" i="35"/>
  <c r="AR104" i="35"/>
  <c r="AR102" i="35" s="1"/>
  <c r="AR103" i="35" s="1"/>
  <c r="AR105" i="35" s="1"/>
  <c r="AQ288" i="35"/>
  <c r="AQ387" i="35" s="1"/>
  <c r="AP290" i="35"/>
  <c r="AP388" i="35"/>
  <c r="AP389" i="35" s="1"/>
  <c r="AQ52" i="35"/>
  <c r="AR47" i="35"/>
  <c r="AS375" i="35"/>
  <c r="AS376" i="35" s="1"/>
  <c r="AS374" i="35"/>
  <c r="AS266" i="35"/>
  <c r="AS264" i="35" s="1"/>
  <c r="AS265" i="35" s="1"/>
  <c r="AS267" i="35" s="1"/>
  <c r="AR241" i="35"/>
  <c r="AS236" i="35"/>
  <c r="AS321" i="35"/>
  <c r="AS319" i="35"/>
  <c r="AS320" i="35"/>
  <c r="AS131" i="35"/>
  <c r="AS129" i="35"/>
  <c r="AS130" i="35" s="1"/>
  <c r="AS132" i="35" s="1"/>
  <c r="AT275" i="35"/>
  <c r="AT276" i="35"/>
  <c r="AT277" i="35" s="1"/>
  <c r="AT23" i="35"/>
  <c r="AT21" i="35" s="1"/>
  <c r="AT22" i="35" s="1"/>
  <c r="AT24" i="35" s="1"/>
  <c r="AR377" i="35"/>
  <c r="AR269" i="35"/>
  <c r="AR381" i="35"/>
  <c r="AR322" i="35"/>
  <c r="AR323" i="35" s="1"/>
  <c r="AR326" i="35"/>
  <c r="AR134" i="35"/>
  <c r="AS278" i="35"/>
  <c r="AS279" i="35" s="1"/>
  <c r="AS282" i="35"/>
  <c r="AS26" i="35"/>
  <c r="AS342" i="35"/>
  <c r="AS343" i="35" s="1"/>
  <c r="AS341" i="35"/>
  <c r="AS185" i="35"/>
  <c r="AS183" i="35" s="1"/>
  <c r="AS184" i="35" s="1"/>
  <c r="AS186" i="35" s="1"/>
  <c r="AS297" i="35"/>
  <c r="AS298" i="35"/>
  <c r="AS299" i="35" s="1"/>
  <c r="AS75" i="35"/>
  <c r="AS76" i="35" s="1"/>
  <c r="AS78" i="35" s="1"/>
  <c r="AS77" i="35"/>
  <c r="AR344" i="35"/>
  <c r="AR345" i="35" s="1"/>
  <c r="AR188" i="35"/>
  <c r="AR348" i="35"/>
  <c r="AR300" i="35"/>
  <c r="AR301" i="35" s="1"/>
  <c r="AR304" i="35"/>
  <c r="AR80" i="35"/>
  <c r="U20" i="34"/>
  <c r="U236" i="34"/>
  <c r="Y44" i="34"/>
  <c r="AJ141" i="25"/>
  <c r="AJ133" i="25"/>
  <c r="AI132" i="25"/>
  <c r="AJ131" i="25"/>
  <c r="AJ142" i="25"/>
  <c r="AK92" i="25"/>
  <c r="AL92" i="25"/>
  <c r="AK91" i="25"/>
  <c r="AK141" i="25" s="1"/>
  <c r="AL37" i="25"/>
  <c r="AL59" i="25" s="1"/>
  <c r="AL84" i="25" s="1"/>
  <c r="AK59" i="25"/>
  <c r="AJ84" i="25"/>
  <c r="AK56" i="25"/>
  <c r="AL34" i="25"/>
  <c r="AL56" i="25" s="1"/>
  <c r="AL81" i="25" s="1"/>
  <c r="AL93" i="25"/>
  <c r="AJ143" i="25"/>
  <c r="AK93" i="25"/>
  <c r="AK90" i="25"/>
  <c r="AJ140" i="25"/>
  <c r="AL90" i="25"/>
  <c r="AK89" i="25"/>
  <c r="AL89" i="25"/>
  <c r="AJ139" i="25"/>
  <c r="AK87" i="25"/>
  <c r="AL87" i="25"/>
  <c r="AJ136" i="25"/>
  <c r="AK86" i="25"/>
  <c r="AL86" i="25"/>
  <c r="AK85" i="25"/>
  <c r="AJ135" i="25"/>
  <c r="AL85" i="25"/>
  <c r="AJ82" i="25"/>
  <c r="AL35" i="25"/>
  <c r="AL57" i="25" s="1"/>
  <c r="AK57" i="25"/>
  <c r="AL33" i="25"/>
  <c r="AL55" i="25" s="1"/>
  <c r="AK55" i="25"/>
  <c r="AJ80" i="25"/>
  <c r="AL31" i="25"/>
  <c r="D46" i="21"/>
  <c r="D38" i="21"/>
  <c r="D30" i="21"/>
  <c r="D41" i="21"/>
  <c r="D33" i="21"/>
  <c r="D43" i="21"/>
  <c r="D39" i="21"/>
  <c r="D35" i="21"/>
  <c r="D31" i="21"/>
  <c r="D42" i="21"/>
  <c r="D34" i="21"/>
  <c r="D45" i="21"/>
  <c r="D37" i="21"/>
  <c r="D29" i="21"/>
  <c r="D44" i="21"/>
  <c r="D40" i="21"/>
  <c r="D36" i="21"/>
  <c r="D32" i="21"/>
  <c r="D28" i="21"/>
  <c r="E3" i="21"/>
  <c r="F3" i="21"/>
  <c r="G3" i="21"/>
  <c r="H3" i="21"/>
  <c r="I3" i="21"/>
  <c r="J3" i="21"/>
  <c r="K3" i="21"/>
  <c r="L3" i="21"/>
  <c r="M3" i="21"/>
  <c r="N3" i="21"/>
  <c r="O3" i="21"/>
  <c r="P3" i="21"/>
  <c r="Q3" i="21"/>
  <c r="R3" i="21"/>
  <c r="S3" i="21"/>
  <c r="T3" i="21"/>
  <c r="U3" i="21"/>
  <c r="V3" i="21"/>
  <c r="W3" i="21"/>
  <c r="X3" i="21"/>
  <c r="Y3" i="21"/>
  <c r="Z3" i="21"/>
  <c r="AA3" i="21"/>
  <c r="AB3" i="21"/>
  <c r="AC3" i="21"/>
  <c r="AD3" i="21"/>
  <c r="AE3" i="21"/>
  <c r="AF3" i="21"/>
  <c r="AG3" i="21"/>
  <c r="AH3" i="21"/>
  <c r="AI3" i="21"/>
  <c r="AJ3" i="21"/>
  <c r="AK3" i="21"/>
  <c r="AL3" i="21"/>
  <c r="E4" i="21"/>
  <c r="F4" i="21"/>
  <c r="G4" i="21"/>
  <c r="H4" i="21"/>
  <c r="I4" i="21"/>
  <c r="J4" i="21"/>
  <c r="K4" i="21"/>
  <c r="L4" i="21"/>
  <c r="M4" i="21"/>
  <c r="N4" i="21"/>
  <c r="O4" i="21"/>
  <c r="P4" i="21"/>
  <c r="Q4" i="21"/>
  <c r="R4" i="21"/>
  <c r="S4" i="21"/>
  <c r="T4" i="21"/>
  <c r="U4" i="21"/>
  <c r="V4" i="21"/>
  <c r="W4" i="21"/>
  <c r="X4" i="21"/>
  <c r="Y4" i="21"/>
  <c r="Z4" i="21"/>
  <c r="AA4" i="21"/>
  <c r="AB4" i="21"/>
  <c r="AC4" i="21"/>
  <c r="AD4" i="21"/>
  <c r="AE4" i="21"/>
  <c r="AF4" i="21"/>
  <c r="AG4" i="21"/>
  <c r="AH4" i="21"/>
  <c r="AI4" i="21"/>
  <c r="AJ4" i="21"/>
  <c r="AK4" i="21"/>
  <c r="AL4" i="21"/>
  <c r="E5" i="21"/>
  <c r="F5" i="21"/>
  <c r="G5" i="21"/>
  <c r="H5" i="21"/>
  <c r="I5" i="21"/>
  <c r="J5" i="21"/>
  <c r="K5" i="21"/>
  <c r="L5" i="21"/>
  <c r="M5" i="21"/>
  <c r="N5" i="21"/>
  <c r="O5" i="21"/>
  <c r="P5" i="21"/>
  <c r="Q5" i="21"/>
  <c r="R5" i="21"/>
  <c r="S5" i="21"/>
  <c r="T5" i="21"/>
  <c r="U5" i="21"/>
  <c r="V5" i="21"/>
  <c r="W5" i="21"/>
  <c r="X5" i="21"/>
  <c r="Y5" i="21"/>
  <c r="Z5" i="21"/>
  <c r="AA5" i="21"/>
  <c r="AB5" i="21"/>
  <c r="AC5" i="21"/>
  <c r="AD5" i="21"/>
  <c r="AE5" i="21"/>
  <c r="AF5" i="21"/>
  <c r="AG5" i="21"/>
  <c r="AH5" i="21"/>
  <c r="AI5" i="21"/>
  <c r="AJ5" i="21"/>
  <c r="AK5" i="21"/>
  <c r="AL5" i="21"/>
  <c r="E6" i="21"/>
  <c r="F6" i="21"/>
  <c r="G6" i="21"/>
  <c r="H6" i="21"/>
  <c r="I6" i="21"/>
  <c r="J6" i="21"/>
  <c r="K6" i="21"/>
  <c r="L6" i="21"/>
  <c r="M6" i="21"/>
  <c r="N6" i="21"/>
  <c r="O6" i="21"/>
  <c r="P6" i="21"/>
  <c r="Q6" i="21"/>
  <c r="R6" i="21"/>
  <c r="S6" i="21"/>
  <c r="T6" i="21"/>
  <c r="U6" i="21"/>
  <c r="V6" i="21"/>
  <c r="W6" i="21"/>
  <c r="X6" i="21"/>
  <c r="Y6" i="21"/>
  <c r="Z6" i="21"/>
  <c r="AA6" i="21"/>
  <c r="AB6" i="21"/>
  <c r="AC6" i="21"/>
  <c r="AD6" i="21"/>
  <c r="AE6" i="21"/>
  <c r="AF6" i="21"/>
  <c r="AG6" i="21"/>
  <c r="AH6" i="21"/>
  <c r="AI6" i="21"/>
  <c r="AJ6" i="21"/>
  <c r="AK6" i="21"/>
  <c r="AL6" i="21"/>
  <c r="E7" i="21"/>
  <c r="F7" i="21"/>
  <c r="G7" i="21"/>
  <c r="H7" i="21"/>
  <c r="I7" i="21"/>
  <c r="J7" i="21"/>
  <c r="K7" i="21"/>
  <c r="L7" i="21"/>
  <c r="M7" i="21"/>
  <c r="N7" i="21"/>
  <c r="O7" i="21"/>
  <c r="P7" i="21"/>
  <c r="Q7" i="21"/>
  <c r="R7" i="21"/>
  <c r="S7" i="21"/>
  <c r="T7" i="21"/>
  <c r="U7" i="21"/>
  <c r="V7" i="21"/>
  <c r="W7" i="21"/>
  <c r="X7" i="21"/>
  <c r="Y7" i="21"/>
  <c r="Z7" i="21"/>
  <c r="AA7" i="21"/>
  <c r="AB7" i="21"/>
  <c r="AC7" i="21"/>
  <c r="AD7" i="21"/>
  <c r="AE7" i="21"/>
  <c r="AF7" i="21"/>
  <c r="AG7" i="21"/>
  <c r="AH7" i="21"/>
  <c r="AI7" i="21"/>
  <c r="AJ7" i="21"/>
  <c r="AK7" i="21"/>
  <c r="AL7" i="21"/>
  <c r="E8" i="21"/>
  <c r="F8" i="21"/>
  <c r="G8" i="21"/>
  <c r="H8" i="21"/>
  <c r="I8" i="21"/>
  <c r="J8" i="21"/>
  <c r="K8" i="21"/>
  <c r="L8" i="21"/>
  <c r="M8" i="21"/>
  <c r="N8" i="21"/>
  <c r="O8" i="21"/>
  <c r="P8" i="21"/>
  <c r="Q8" i="21"/>
  <c r="R8" i="21"/>
  <c r="S8" i="21"/>
  <c r="T8" i="21"/>
  <c r="U8" i="21"/>
  <c r="V8" i="21"/>
  <c r="W8" i="21"/>
  <c r="X8" i="21"/>
  <c r="Y8" i="21"/>
  <c r="Z8" i="21"/>
  <c r="AA8" i="21"/>
  <c r="AB8" i="21"/>
  <c r="AC8" i="21"/>
  <c r="AD8" i="21"/>
  <c r="AE8" i="21"/>
  <c r="AF8" i="21"/>
  <c r="AG8" i="21"/>
  <c r="AH8" i="21"/>
  <c r="AI8" i="21"/>
  <c r="AJ8" i="21"/>
  <c r="AK8" i="21"/>
  <c r="AL8" i="21"/>
  <c r="E9" i="21"/>
  <c r="F9" i="21"/>
  <c r="G9" i="21"/>
  <c r="H9" i="21"/>
  <c r="I9" i="21"/>
  <c r="J9" i="21"/>
  <c r="K9" i="21"/>
  <c r="L9" i="21"/>
  <c r="M9" i="21"/>
  <c r="N9" i="21"/>
  <c r="O9" i="21"/>
  <c r="P9" i="21"/>
  <c r="Q9" i="21"/>
  <c r="R9" i="21"/>
  <c r="S9" i="21"/>
  <c r="T9" i="21"/>
  <c r="U9" i="21"/>
  <c r="V9" i="21"/>
  <c r="W9" i="21"/>
  <c r="X9" i="21"/>
  <c r="Y9" i="21"/>
  <c r="Z9" i="21"/>
  <c r="AA9" i="21"/>
  <c r="AB9" i="21"/>
  <c r="AC9" i="21"/>
  <c r="AD9" i="21"/>
  <c r="AE9" i="21"/>
  <c r="AF9" i="21"/>
  <c r="AG9" i="21"/>
  <c r="AH9" i="21"/>
  <c r="AI9" i="21"/>
  <c r="AJ9" i="21"/>
  <c r="AK9" i="21"/>
  <c r="AL9" i="21"/>
  <c r="E10" i="21"/>
  <c r="F10" i="21"/>
  <c r="G10" i="21"/>
  <c r="H10" i="21"/>
  <c r="I10" i="21"/>
  <c r="J10" i="21"/>
  <c r="K10" i="21"/>
  <c r="L10" i="21"/>
  <c r="M10" i="21"/>
  <c r="N10" i="21"/>
  <c r="O10" i="21"/>
  <c r="P10" i="21"/>
  <c r="Q10" i="21"/>
  <c r="R10" i="21"/>
  <c r="S10" i="21"/>
  <c r="T10" i="21"/>
  <c r="U10" i="21"/>
  <c r="V10" i="21"/>
  <c r="W10" i="21"/>
  <c r="X10" i="21"/>
  <c r="Y10" i="21"/>
  <c r="Z10" i="21"/>
  <c r="AA10" i="21"/>
  <c r="AB10" i="21"/>
  <c r="AC10" i="21"/>
  <c r="AD10" i="21"/>
  <c r="AE10" i="21"/>
  <c r="AF10" i="21"/>
  <c r="AG10" i="21"/>
  <c r="AH10" i="21"/>
  <c r="AI10" i="21"/>
  <c r="AJ10" i="21"/>
  <c r="AK10" i="21"/>
  <c r="AL10" i="21"/>
  <c r="E11" i="21"/>
  <c r="F11" i="21"/>
  <c r="G11" i="21"/>
  <c r="H11" i="21"/>
  <c r="I11" i="21"/>
  <c r="J11" i="21"/>
  <c r="K11" i="21"/>
  <c r="L11" i="21"/>
  <c r="M11" i="21"/>
  <c r="N11" i="21"/>
  <c r="O11" i="21"/>
  <c r="P11" i="21"/>
  <c r="Q11" i="21"/>
  <c r="R11" i="21"/>
  <c r="S11" i="21"/>
  <c r="T11" i="21"/>
  <c r="U11" i="21"/>
  <c r="V11" i="21"/>
  <c r="W11" i="21"/>
  <c r="X11" i="21"/>
  <c r="Y11" i="21"/>
  <c r="Z11" i="21"/>
  <c r="AA11" i="21"/>
  <c r="AB11" i="21"/>
  <c r="AC11" i="21"/>
  <c r="AD11" i="21"/>
  <c r="AE11" i="21"/>
  <c r="AF11" i="21"/>
  <c r="AG11" i="21"/>
  <c r="AH11" i="21"/>
  <c r="AI11" i="21"/>
  <c r="AJ11" i="21"/>
  <c r="AK11" i="21"/>
  <c r="AL11" i="21"/>
  <c r="E12" i="21"/>
  <c r="F12" i="21"/>
  <c r="G12" i="21"/>
  <c r="H12" i="21"/>
  <c r="I12" i="21"/>
  <c r="J12" i="21"/>
  <c r="K12" i="21"/>
  <c r="L12" i="21"/>
  <c r="M12" i="21"/>
  <c r="N12" i="21"/>
  <c r="O12" i="21"/>
  <c r="P12" i="21"/>
  <c r="Q12" i="21"/>
  <c r="R12" i="21"/>
  <c r="S12" i="21"/>
  <c r="T12" i="21"/>
  <c r="U12" i="21"/>
  <c r="V12" i="21"/>
  <c r="W12" i="21"/>
  <c r="X12" i="21"/>
  <c r="Y12" i="21"/>
  <c r="Z12" i="21"/>
  <c r="AA12" i="21"/>
  <c r="AB12" i="21"/>
  <c r="AC12" i="21"/>
  <c r="AD12" i="21"/>
  <c r="AE12" i="21"/>
  <c r="AF12" i="21"/>
  <c r="AG12" i="21"/>
  <c r="AH12" i="21"/>
  <c r="AI12" i="21"/>
  <c r="AJ12" i="21"/>
  <c r="AK12" i="21"/>
  <c r="AL12" i="21"/>
  <c r="E13" i="21"/>
  <c r="F13" i="21"/>
  <c r="G13" i="21"/>
  <c r="H13" i="21"/>
  <c r="I13" i="21"/>
  <c r="J13" i="21"/>
  <c r="K13" i="21"/>
  <c r="L13" i="21"/>
  <c r="M13" i="21"/>
  <c r="N13" i="21"/>
  <c r="O13" i="21"/>
  <c r="P13" i="21"/>
  <c r="Q13" i="21"/>
  <c r="R13" i="21"/>
  <c r="S13" i="21"/>
  <c r="T13" i="21"/>
  <c r="U13" i="21"/>
  <c r="V13" i="21"/>
  <c r="W13" i="21"/>
  <c r="X13" i="21"/>
  <c r="Y13" i="21"/>
  <c r="Z13" i="21"/>
  <c r="AA13" i="21"/>
  <c r="AB13" i="21"/>
  <c r="AC13" i="21"/>
  <c r="AD13" i="21"/>
  <c r="AE13" i="21"/>
  <c r="AF13" i="21"/>
  <c r="AG13" i="21"/>
  <c r="AH13" i="21"/>
  <c r="AI13" i="21"/>
  <c r="AJ13" i="21"/>
  <c r="AK13" i="21"/>
  <c r="AL13" i="21"/>
  <c r="E14" i="21"/>
  <c r="F14" i="21"/>
  <c r="G14" i="21"/>
  <c r="H14" i="21"/>
  <c r="I14" i="21"/>
  <c r="J14" i="21"/>
  <c r="K14" i="21"/>
  <c r="L14" i="21"/>
  <c r="M14" i="21"/>
  <c r="N14" i="21"/>
  <c r="O14" i="21"/>
  <c r="P14" i="21"/>
  <c r="Q14" i="21"/>
  <c r="R14" i="21"/>
  <c r="S14" i="21"/>
  <c r="T14" i="21"/>
  <c r="U14" i="21"/>
  <c r="V14" i="21"/>
  <c r="W14" i="21"/>
  <c r="X14" i="21"/>
  <c r="Y14" i="21"/>
  <c r="Z14" i="21"/>
  <c r="AA14" i="21"/>
  <c r="AB14" i="21"/>
  <c r="AC14" i="21"/>
  <c r="AD14" i="21"/>
  <c r="AE14" i="21"/>
  <c r="AF14" i="21"/>
  <c r="AG14" i="21"/>
  <c r="AH14" i="21"/>
  <c r="AI14" i="21"/>
  <c r="AJ14" i="21"/>
  <c r="AK14" i="21"/>
  <c r="AL14" i="21"/>
  <c r="E15" i="21"/>
  <c r="F15" i="21"/>
  <c r="G15" i="21"/>
  <c r="H15" i="21"/>
  <c r="I15" i="21"/>
  <c r="J15" i="21"/>
  <c r="K15" i="21"/>
  <c r="L15" i="21"/>
  <c r="M15" i="21"/>
  <c r="N15" i="21"/>
  <c r="O15" i="21"/>
  <c r="P15" i="21"/>
  <c r="Q15" i="21"/>
  <c r="R15" i="21"/>
  <c r="S15" i="21"/>
  <c r="T15" i="21"/>
  <c r="U15" i="21"/>
  <c r="V15" i="21"/>
  <c r="W15" i="21"/>
  <c r="X15" i="21"/>
  <c r="Y15" i="21"/>
  <c r="Z15" i="21"/>
  <c r="AA15" i="21"/>
  <c r="AB15" i="21"/>
  <c r="AC15" i="21"/>
  <c r="AD15" i="21"/>
  <c r="AE15" i="21"/>
  <c r="AF15" i="21"/>
  <c r="AG15" i="21"/>
  <c r="AH15" i="21"/>
  <c r="AI15" i="21"/>
  <c r="AJ15" i="21"/>
  <c r="AK15" i="21"/>
  <c r="AL15" i="21"/>
  <c r="E16" i="21"/>
  <c r="F16" i="21"/>
  <c r="G16" i="21"/>
  <c r="H16" i="21"/>
  <c r="I16" i="21"/>
  <c r="J16" i="21"/>
  <c r="K16" i="21"/>
  <c r="L16" i="21"/>
  <c r="M16" i="21"/>
  <c r="N16" i="21"/>
  <c r="O16" i="21"/>
  <c r="P16" i="21"/>
  <c r="Q16" i="21"/>
  <c r="R16" i="21"/>
  <c r="S16" i="21"/>
  <c r="T16" i="21"/>
  <c r="U16" i="21"/>
  <c r="V16" i="21"/>
  <c r="W16" i="21"/>
  <c r="X16" i="21"/>
  <c r="Y16" i="21"/>
  <c r="Z16" i="21"/>
  <c r="AA16" i="21"/>
  <c r="AB16" i="21"/>
  <c r="AC16" i="21"/>
  <c r="AD16" i="21"/>
  <c r="AE16" i="21"/>
  <c r="AF16" i="21"/>
  <c r="AG16" i="21"/>
  <c r="AH16" i="21"/>
  <c r="AI16" i="21"/>
  <c r="AJ16" i="21"/>
  <c r="AK16" i="21"/>
  <c r="AL16" i="21"/>
  <c r="E17" i="21"/>
  <c r="F17" i="21"/>
  <c r="G17" i="21"/>
  <c r="H17" i="21"/>
  <c r="I17" i="21"/>
  <c r="J17" i="21"/>
  <c r="K17" i="21"/>
  <c r="L17" i="21"/>
  <c r="M17" i="21"/>
  <c r="N17" i="21"/>
  <c r="O17" i="21"/>
  <c r="P17" i="21"/>
  <c r="Q17" i="21"/>
  <c r="R17" i="21"/>
  <c r="S17" i="21"/>
  <c r="T17" i="21"/>
  <c r="U17" i="21"/>
  <c r="V17" i="21"/>
  <c r="W17" i="21"/>
  <c r="X17" i="21"/>
  <c r="Y17" i="21"/>
  <c r="Z17" i="21"/>
  <c r="AA17" i="21"/>
  <c r="AB17" i="21"/>
  <c r="AC17" i="21"/>
  <c r="AD17" i="21"/>
  <c r="AE17" i="21"/>
  <c r="AF17" i="21"/>
  <c r="AG17" i="21"/>
  <c r="AH17" i="21"/>
  <c r="AI17" i="21"/>
  <c r="AJ17" i="21"/>
  <c r="AK17" i="21"/>
  <c r="AL17" i="21"/>
  <c r="E18" i="21"/>
  <c r="F18" i="21"/>
  <c r="G18" i="21"/>
  <c r="H18" i="21"/>
  <c r="I18" i="21"/>
  <c r="J18" i="21"/>
  <c r="K18" i="21"/>
  <c r="L18" i="21"/>
  <c r="M18" i="21"/>
  <c r="N18" i="21"/>
  <c r="O18" i="21"/>
  <c r="P18" i="21"/>
  <c r="Q18" i="21"/>
  <c r="R18" i="21"/>
  <c r="S18" i="21"/>
  <c r="T18" i="21"/>
  <c r="U18" i="21"/>
  <c r="V18" i="21"/>
  <c r="W18" i="21"/>
  <c r="X18" i="21"/>
  <c r="Y18" i="21"/>
  <c r="Z18" i="21"/>
  <c r="AA18" i="21"/>
  <c r="AB18" i="21"/>
  <c r="AC18" i="21"/>
  <c r="AD18" i="21"/>
  <c r="AE18" i="21"/>
  <c r="AF18" i="21"/>
  <c r="AG18" i="21"/>
  <c r="AH18" i="21"/>
  <c r="AI18" i="21"/>
  <c r="AJ18" i="21"/>
  <c r="AK18" i="21"/>
  <c r="AL18" i="21"/>
  <c r="E19" i="21"/>
  <c r="F19" i="21"/>
  <c r="G19" i="21"/>
  <c r="H19" i="21"/>
  <c r="I19" i="21"/>
  <c r="J19" i="21"/>
  <c r="K19" i="21"/>
  <c r="L19" i="21"/>
  <c r="M19" i="21"/>
  <c r="N19" i="21"/>
  <c r="O19" i="21"/>
  <c r="P19" i="21"/>
  <c r="Q19" i="21"/>
  <c r="R19" i="21"/>
  <c r="S19" i="21"/>
  <c r="T19" i="21"/>
  <c r="U19" i="21"/>
  <c r="V19" i="21"/>
  <c r="W19" i="21"/>
  <c r="X19" i="21"/>
  <c r="Y19" i="21"/>
  <c r="Z19" i="21"/>
  <c r="AA19" i="21"/>
  <c r="AB19" i="21"/>
  <c r="AC19" i="21"/>
  <c r="AD19" i="21"/>
  <c r="AE19" i="21"/>
  <c r="AF19" i="21"/>
  <c r="AG19" i="21"/>
  <c r="AH19" i="21"/>
  <c r="AI19" i="21"/>
  <c r="AJ19" i="21"/>
  <c r="AK19" i="21"/>
  <c r="AL19" i="21"/>
  <c r="E20" i="21"/>
  <c r="F20" i="21"/>
  <c r="G20" i="21"/>
  <c r="H20" i="21"/>
  <c r="I20" i="21"/>
  <c r="J20" i="21"/>
  <c r="K20" i="21"/>
  <c r="L20" i="21"/>
  <c r="M20" i="21"/>
  <c r="N20" i="21"/>
  <c r="O20" i="21"/>
  <c r="P20" i="21"/>
  <c r="Q20" i="21"/>
  <c r="R20" i="21"/>
  <c r="S20" i="21"/>
  <c r="T20" i="21"/>
  <c r="U20" i="21"/>
  <c r="V20" i="21"/>
  <c r="W20" i="21"/>
  <c r="X20" i="21"/>
  <c r="Y20" i="21"/>
  <c r="Z20" i="21"/>
  <c r="AA20" i="21"/>
  <c r="AB20" i="21"/>
  <c r="AC20" i="21"/>
  <c r="AD20" i="21"/>
  <c r="AE20" i="21"/>
  <c r="AF20" i="21"/>
  <c r="AG20" i="21"/>
  <c r="AH20" i="21"/>
  <c r="AI20" i="21"/>
  <c r="AJ20" i="21"/>
  <c r="AK20" i="21"/>
  <c r="AL20" i="21"/>
  <c r="E21" i="21"/>
  <c r="F21" i="21"/>
  <c r="G21" i="21"/>
  <c r="H21" i="21"/>
  <c r="I21" i="21"/>
  <c r="J21" i="21"/>
  <c r="K21" i="21"/>
  <c r="L21" i="21"/>
  <c r="M21" i="21"/>
  <c r="N21" i="21"/>
  <c r="O21" i="21"/>
  <c r="P21" i="21"/>
  <c r="Q21" i="21"/>
  <c r="R21" i="21"/>
  <c r="S21" i="21"/>
  <c r="T21" i="21"/>
  <c r="U21" i="21"/>
  <c r="V21" i="21"/>
  <c r="W21" i="21"/>
  <c r="X21" i="21"/>
  <c r="Y21" i="21"/>
  <c r="Z21" i="21"/>
  <c r="AA21" i="21"/>
  <c r="AB21" i="21"/>
  <c r="AC21" i="21"/>
  <c r="AD21" i="21"/>
  <c r="AE21" i="21"/>
  <c r="AF21" i="21"/>
  <c r="AG21" i="21"/>
  <c r="AH21" i="21"/>
  <c r="AI21" i="21"/>
  <c r="AJ21" i="21"/>
  <c r="AK21" i="21"/>
  <c r="AL21" i="21"/>
  <c r="E22" i="21"/>
  <c r="F22" i="21"/>
  <c r="G22" i="21"/>
  <c r="H22" i="21"/>
  <c r="I22" i="21"/>
  <c r="J22" i="21"/>
  <c r="K22" i="21"/>
  <c r="L22" i="21"/>
  <c r="M22" i="21"/>
  <c r="N22" i="21"/>
  <c r="O22" i="21"/>
  <c r="P22" i="21"/>
  <c r="Q22" i="21"/>
  <c r="R22" i="21"/>
  <c r="S22" i="21"/>
  <c r="T22" i="21"/>
  <c r="U22" i="21"/>
  <c r="V22" i="21"/>
  <c r="W22" i="21"/>
  <c r="X22" i="21"/>
  <c r="Y22" i="21"/>
  <c r="Z22" i="21"/>
  <c r="AA22" i="21"/>
  <c r="AB22" i="21"/>
  <c r="AC22" i="21"/>
  <c r="AD22" i="21"/>
  <c r="AE22" i="21"/>
  <c r="AF22" i="21"/>
  <c r="AG22" i="21"/>
  <c r="AH22" i="21"/>
  <c r="AI22" i="21"/>
  <c r="AJ22" i="21"/>
  <c r="AK22" i="21"/>
  <c r="AL22" i="21"/>
  <c r="D3" i="21"/>
  <c r="D4" i="21"/>
  <c r="D5" i="21"/>
  <c r="D51" i="21" s="1"/>
  <c r="D6" i="21"/>
  <c r="D52" i="21" s="1"/>
  <c r="D7" i="21"/>
  <c r="D8" i="21"/>
  <c r="D54" i="21" s="1"/>
  <c r="D9" i="21"/>
  <c r="D55" i="21" s="1"/>
  <c r="D10" i="21"/>
  <c r="D11" i="21"/>
  <c r="D57" i="21" s="1"/>
  <c r="D12" i="21"/>
  <c r="D13" i="21"/>
  <c r="D59" i="21" s="1"/>
  <c r="D14" i="21"/>
  <c r="D15" i="21"/>
  <c r="D16" i="21"/>
  <c r="D62" i="21" s="1"/>
  <c r="D17" i="21"/>
  <c r="D63" i="21" s="1"/>
  <c r="D18" i="21"/>
  <c r="D64" i="21" s="1"/>
  <c r="D19" i="21"/>
  <c r="D65" i="21" s="1"/>
  <c r="D20" i="21"/>
  <c r="D21" i="21"/>
  <c r="D67" i="21" s="1"/>
  <c r="D22" i="21"/>
  <c r="D68" i="21" s="1"/>
  <c r="C22" i="21"/>
  <c r="C68" i="21" s="1"/>
  <c r="C21" i="21"/>
  <c r="C67" i="21" s="1"/>
  <c r="C20" i="21"/>
  <c r="C66" i="21" s="1"/>
  <c r="C19" i="21"/>
  <c r="C65" i="21" s="1"/>
  <c r="C18" i="21"/>
  <c r="C64" i="21" s="1"/>
  <c r="C17" i="21"/>
  <c r="C63" i="21" s="1"/>
  <c r="C16" i="21"/>
  <c r="C62" i="21" s="1"/>
  <c r="C15" i="21"/>
  <c r="C61" i="21" s="1"/>
  <c r="C14" i="21"/>
  <c r="C60" i="21" s="1"/>
  <c r="C13" i="21"/>
  <c r="C59" i="21" s="1"/>
  <c r="C12" i="21"/>
  <c r="C58" i="21" s="1"/>
  <c r="C11" i="21"/>
  <c r="C57" i="21" s="1"/>
  <c r="C10" i="21"/>
  <c r="C56" i="21" s="1"/>
  <c r="C9" i="21"/>
  <c r="C55" i="21" s="1"/>
  <c r="C8" i="21"/>
  <c r="C54" i="21" s="1"/>
  <c r="C7" i="21"/>
  <c r="C53" i="21" s="1"/>
  <c r="C6" i="21"/>
  <c r="C52" i="21" s="1"/>
  <c r="C5" i="21"/>
  <c r="C51" i="21" s="1"/>
  <c r="C4" i="21"/>
  <c r="C50" i="21" s="1"/>
  <c r="A6" i="14"/>
  <c r="B28" i="21" s="1"/>
  <c r="B50" i="21" s="1"/>
  <c r="B75" i="21" s="1"/>
  <c r="B100" i="21" s="1"/>
  <c r="B125" i="21" s="1"/>
  <c r="A7" i="14"/>
  <c r="A8" i="14"/>
  <c r="B30" i="21" s="1"/>
  <c r="B52" i="21" s="1"/>
  <c r="B77" i="21" s="1"/>
  <c r="B102" i="21" s="1"/>
  <c r="B127" i="21" s="1"/>
  <c r="A9" i="14"/>
  <c r="B31" i="21" s="1"/>
  <c r="B53" i="21" s="1"/>
  <c r="B78" i="21" s="1"/>
  <c r="B103" i="21" s="1"/>
  <c r="B128" i="21" s="1"/>
  <c r="A10" i="14"/>
  <c r="B32" i="21" s="1"/>
  <c r="B54" i="21" s="1"/>
  <c r="B79" i="21" s="1"/>
  <c r="B104" i="21" s="1"/>
  <c r="B129" i="21" s="1"/>
  <c r="A11" i="14"/>
  <c r="A12" i="14"/>
  <c r="B34" i="21" s="1"/>
  <c r="B56" i="21" s="1"/>
  <c r="B81" i="21" s="1"/>
  <c r="B106" i="21" s="1"/>
  <c r="B131" i="21" s="1"/>
  <c r="A13" i="14"/>
  <c r="B35" i="21" s="1"/>
  <c r="B57" i="21" s="1"/>
  <c r="B82" i="21" s="1"/>
  <c r="B107" i="21" s="1"/>
  <c r="B132" i="21" s="1"/>
  <c r="A14" i="14"/>
  <c r="B36" i="21" s="1"/>
  <c r="B58" i="21" s="1"/>
  <c r="B83" i="21" s="1"/>
  <c r="B108" i="21" s="1"/>
  <c r="B133" i="21" s="1"/>
  <c r="A15" i="14"/>
  <c r="A16" i="14"/>
  <c r="A17" i="14"/>
  <c r="B39" i="21" s="1"/>
  <c r="B61" i="21" s="1"/>
  <c r="B86" i="21" s="1"/>
  <c r="B111" i="21" s="1"/>
  <c r="B136" i="21" s="1"/>
  <c r="A18" i="14"/>
  <c r="B40" i="21" s="1"/>
  <c r="B62" i="21" s="1"/>
  <c r="B87" i="21" s="1"/>
  <c r="B112" i="21" s="1"/>
  <c r="B137" i="21" s="1"/>
  <c r="A19" i="14"/>
  <c r="A20" i="14"/>
  <c r="B42" i="21" s="1"/>
  <c r="B64" i="21" s="1"/>
  <c r="B89" i="21" s="1"/>
  <c r="B114" i="21" s="1"/>
  <c r="B139" i="21" s="1"/>
  <c r="A21" i="14"/>
  <c r="B43" i="21" s="1"/>
  <c r="B65" i="21" s="1"/>
  <c r="B90" i="21" s="1"/>
  <c r="B115" i="21" s="1"/>
  <c r="B140" i="21" s="1"/>
  <c r="A22" i="14"/>
  <c r="A23" i="14"/>
  <c r="A24" i="14"/>
  <c r="B46" i="21" s="1"/>
  <c r="B68" i="21" s="1"/>
  <c r="B93" i="21" s="1"/>
  <c r="B118" i="21" s="1"/>
  <c r="B143" i="21" s="1"/>
  <c r="A5" i="14"/>
  <c r="B27" i="21" s="1"/>
  <c r="B49" i="21" s="1"/>
  <c r="B74" i="21" s="1"/>
  <c r="B99" i="21" s="1"/>
  <c r="B124" i="21" s="1"/>
  <c r="B160" i="19"/>
  <c r="B152" i="19"/>
  <c r="B144" i="19"/>
  <c r="B136" i="19"/>
  <c r="B128" i="19"/>
  <c r="B120" i="19"/>
  <c r="B112" i="19"/>
  <c r="B104" i="19"/>
  <c r="B96" i="19"/>
  <c r="B88" i="19"/>
  <c r="B80" i="19"/>
  <c r="B72" i="19"/>
  <c r="B64" i="19"/>
  <c r="B56" i="19"/>
  <c r="D26" i="21"/>
  <c r="D48" i="21" s="1"/>
  <c r="D73" i="21" s="1"/>
  <c r="E26" i="21"/>
  <c r="E48" i="21" s="1"/>
  <c r="E73" i="21" s="1"/>
  <c r="F26" i="21"/>
  <c r="F48" i="21" s="1"/>
  <c r="F73" i="21" s="1"/>
  <c r="G26" i="21"/>
  <c r="G48" i="21" s="1"/>
  <c r="G73" i="21" s="1"/>
  <c r="H26" i="21"/>
  <c r="H48" i="21" s="1"/>
  <c r="H73" i="21" s="1"/>
  <c r="I26" i="21"/>
  <c r="I48" i="21" s="1"/>
  <c r="I73" i="21" s="1"/>
  <c r="J26" i="21"/>
  <c r="J48" i="21" s="1"/>
  <c r="J73" i="21" s="1"/>
  <c r="K26" i="21"/>
  <c r="K48" i="21" s="1"/>
  <c r="K73" i="21" s="1"/>
  <c r="L26" i="21"/>
  <c r="L48" i="21" s="1"/>
  <c r="L73" i="21" s="1"/>
  <c r="M26" i="21"/>
  <c r="M48" i="21" s="1"/>
  <c r="M73" i="21" s="1"/>
  <c r="N26" i="21"/>
  <c r="N48" i="21" s="1"/>
  <c r="N73" i="21" s="1"/>
  <c r="O26" i="21"/>
  <c r="O48" i="21" s="1"/>
  <c r="O73" i="21" s="1"/>
  <c r="P26" i="21"/>
  <c r="P48" i="21" s="1"/>
  <c r="P73" i="21" s="1"/>
  <c r="Q26" i="21"/>
  <c r="Q48" i="21" s="1"/>
  <c r="Q73" i="21" s="1"/>
  <c r="R26" i="21"/>
  <c r="R48" i="21" s="1"/>
  <c r="R73" i="21" s="1"/>
  <c r="S26" i="21"/>
  <c r="S48" i="21" s="1"/>
  <c r="S73" i="21" s="1"/>
  <c r="T26" i="21"/>
  <c r="T48" i="21" s="1"/>
  <c r="T73" i="21" s="1"/>
  <c r="U26" i="21"/>
  <c r="U48" i="21" s="1"/>
  <c r="U73" i="21" s="1"/>
  <c r="V26" i="21"/>
  <c r="V48" i="21" s="1"/>
  <c r="V73" i="21" s="1"/>
  <c r="W26" i="21"/>
  <c r="W48" i="21" s="1"/>
  <c r="W73" i="21" s="1"/>
  <c r="X26" i="21"/>
  <c r="X48" i="21" s="1"/>
  <c r="X73" i="21" s="1"/>
  <c r="Y26" i="21"/>
  <c r="Y48" i="21" s="1"/>
  <c r="Y73" i="21" s="1"/>
  <c r="Z26" i="21"/>
  <c r="Z48" i="21" s="1"/>
  <c r="Z73" i="21" s="1"/>
  <c r="AA26" i="21"/>
  <c r="AA48" i="21" s="1"/>
  <c r="AA73" i="21" s="1"/>
  <c r="AB26" i="21"/>
  <c r="AB48" i="21" s="1"/>
  <c r="AB73" i="21" s="1"/>
  <c r="AC26" i="21"/>
  <c r="AC48" i="21" s="1"/>
  <c r="AC73" i="21" s="1"/>
  <c r="AD26" i="21"/>
  <c r="AD48" i="21" s="1"/>
  <c r="AD73" i="21" s="1"/>
  <c r="AE26" i="21"/>
  <c r="AE48" i="21" s="1"/>
  <c r="AE73" i="21" s="1"/>
  <c r="AF26" i="21"/>
  <c r="AF48" i="21" s="1"/>
  <c r="AF73" i="21" s="1"/>
  <c r="AG26" i="21"/>
  <c r="AG48" i="21" s="1"/>
  <c r="AG73" i="21" s="1"/>
  <c r="AH26" i="21"/>
  <c r="AH48" i="21" s="1"/>
  <c r="AH73" i="21" s="1"/>
  <c r="AI26" i="21"/>
  <c r="AI48" i="21" s="1"/>
  <c r="AI73" i="21" s="1"/>
  <c r="AJ26" i="21"/>
  <c r="AJ48" i="21" s="1"/>
  <c r="AJ73" i="21" s="1"/>
  <c r="AK26" i="21"/>
  <c r="AK48" i="21" s="1"/>
  <c r="AK73" i="21" s="1"/>
  <c r="AL26" i="21"/>
  <c r="AL48" i="21" s="1"/>
  <c r="AL73" i="21" s="1"/>
  <c r="C26" i="21"/>
  <c r="C48" i="21" s="1"/>
  <c r="C73" i="21" s="1"/>
  <c r="C3" i="21"/>
  <c r="C49" i="21" s="1"/>
  <c r="B41" i="21"/>
  <c r="B63" i="21" s="1"/>
  <c r="B88" i="21" s="1"/>
  <c r="B113" i="21" s="1"/>
  <c r="B138" i="21" s="1"/>
  <c r="B44" i="21"/>
  <c r="B66" i="21" s="1"/>
  <c r="B91" i="21" s="1"/>
  <c r="B116" i="21" s="1"/>
  <c r="B141" i="21" s="1"/>
  <c r="B45" i="21"/>
  <c r="B67" i="21" s="1"/>
  <c r="B92" i="21" s="1"/>
  <c r="B117" i="21" s="1"/>
  <c r="B142" i="21" s="1"/>
  <c r="B29" i="21"/>
  <c r="B51" i="21" s="1"/>
  <c r="B76" i="21" s="1"/>
  <c r="B101" i="21" s="1"/>
  <c r="B126" i="21" s="1"/>
  <c r="B33" i="21"/>
  <c r="B55" i="21" s="1"/>
  <c r="B80" i="21" s="1"/>
  <c r="B105" i="21" s="1"/>
  <c r="B130" i="21" s="1"/>
  <c r="B37" i="21"/>
  <c r="B59" i="21" s="1"/>
  <c r="B84" i="21" s="1"/>
  <c r="B109" i="21" s="1"/>
  <c r="B134" i="21" s="1"/>
  <c r="B38" i="21"/>
  <c r="B60" i="21" s="1"/>
  <c r="B85" i="21" s="1"/>
  <c r="B110" i="21" s="1"/>
  <c r="B135" i="21" s="1"/>
  <c r="AA2" i="21"/>
  <c r="AB2" i="21"/>
  <c r="AC2" i="21"/>
  <c r="AD2" i="21"/>
  <c r="AE2" i="21"/>
  <c r="AF2" i="21"/>
  <c r="AG2" i="21"/>
  <c r="AH2" i="21"/>
  <c r="AI2" i="21"/>
  <c r="AJ2" i="21"/>
  <c r="AK2" i="21"/>
  <c r="AL2" i="21"/>
  <c r="Z2" i="21"/>
  <c r="Q2" i="21"/>
  <c r="R2" i="21"/>
  <c r="S2" i="21"/>
  <c r="T2" i="21"/>
  <c r="U2" i="21"/>
  <c r="V2" i="21"/>
  <c r="W2" i="21"/>
  <c r="X2" i="21"/>
  <c r="Y2" i="21"/>
  <c r="D2" i="21"/>
  <c r="E2" i="21"/>
  <c r="F2" i="21"/>
  <c r="G2" i="21"/>
  <c r="H2" i="21"/>
  <c r="I2" i="21"/>
  <c r="J2" i="21"/>
  <c r="K2" i="21"/>
  <c r="L2" i="21"/>
  <c r="M2" i="21"/>
  <c r="N2" i="21"/>
  <c r="O2" i="21"/>
  <c r="P2" i="21"/>
  <c r="C2" i="21"/>
  <c r="AA41" i="48" l="1"/>
  <c r="AA44" i="48" s="1"/>
  <c r="AL133" i="25"/>
  <c r="AJ134" i="25"/>
  <c r="AR215" i="35"/>
  <c r="AR355" i="35"/>
  <c r="AR356" i="35" s="1"/>
  <c r="AR359" i="35"/>
  <c r="AS352" i="35"/>
  <c r="AS212" i="35"/>
  <c r="AS210" i="35" s="1"/>
  <c r="AS211" i="35" s="1"/>
  <c r="AS213" i="35" s="1"/>
  <c r="AS353" i="35"/>
  <c r="AS354" i="35" s="1"/>
  <c r="AR333" i="35"/>
  <c r="AR334" i="35" s="1"/>
  <c r="AR161" i="35"/>
  <c r="AR337" i="35"/>
  <c r="AS331" i="35"/>
  <c r="AS332" i="35" s="1"/>
  <c r="AS330" i="35"/>
  <c r="AS158" i="35"/>
  <c r="AS156" i="35" s="1"/>
  <c r="AS157" i="35" s="1"/>
  <c r="AS159" i="35" s="1"/>
  <c r="AS101" i="35"/>
  <c r="AR106" i="35"/>
  <c r="AR287" i="35"/>
  <c r="AR386" i="35" s="1"/>
  <c r="AR286" i="35"/>
  <c r="AR385" i="35" s="1"/>
  <c r="AR288" i="35"/>
  <c r="AR387" i="35" s="1"/>
  <c r="AR50" i="35"/>
  <c r="AR48" i="35" s="1"/>
  <c r="AR49" i="35" s="1"/>
  <c r="AR51" i="35" s="1"/>
  <c r="AQ53" i="35"/>
  <c r="AQ289" i="35"/>
  <c r="AQ293" i="35"/>
  <c r="AQ392" i="35" s="1"/>
  <c r="AS187" i="35"/>
  <c r="AT182" i="35"/>
  <c r="AS79" i="35"/>
  <c r="AT74" i="35"/>
  <c r="AT25" i="35"/>
  <c r="AU20" i="35"/>
  <c r="AS364" i="35"/>
  <c r="AS365" i="35" s="1"/>
  <c r="AS363" i="35"/>
  <c r="AS239" i="35"/>
  <c r="AS237" i="35" s="1"/>
  <c r="AS238" i="35" s="1"/>
  <c r="AS240" i="35" s="1"/>
  <c r="AS268" i="35"/>
  <c r="AT263" i="35"/>
  <c r="AR366" i="35"/>
  <c r="AR367" i="35" s="1"/>
  <c r="AR242" i="35"/>
  <c r="AR370" i="35"/>
  <c r="AR378" i="35"/>
  <c r="AS133" i="35"/>
  <c r="AT128" i="35"/>
  <c r="U22" i="34"/>
  <c r="U237" i="34"/>
  <c r="Y42" i="34"/>
  <c r="AA98" i="21"/>
  <c r="AA123" i="21" s="1"/>
  <c r="W98" i="21"/>
  <c r="W123" i="21" s="1"/>
  <c r="K98" i="21"/>
  <c r="K123" i="21" s="1"/>
  <c r="AJ98" i="21"/>
  <c r="AJ123" i="21" s="1"/>
  <c r="AF98" i="21"/>
  <c r="AF123" i="21" s="1"/>
  <c r="AB98" i="21"/>
  <c r="AB123" i="21" s="1"/>
  <c r="X98" i="21"/>
  <c r="X123" i="21" s="1"/>
  <c r="T123" i="21"/>
  <c r="T98" i="21"/>
  <c r="P98" i="21"/>
  <c r="P123" i="21" s="1"/>
  <c r="L98" i="21"/>
  <c r="L123" i="21" s="1"/>
  <c r="H98" i="21"/>
  <c r="H123" i="21" s="1"/>
  <c r="D98" i="21"/>
  <c r="D123" i="21" s="1"/>
  <c r="AI98" i="21"/>
  <c r="AI123" i="21" s="1"/>
  <c r="S98" i="21"/>
  <c r="S123" i="21" s="1"/>
  <c r="G98" i="21"/>
  <c r="G123" i="21" s="1"/>
  <c r="AL123" i="21"/>
  <c r="AL98" i="21"/>
  <c r="AH98" i="21"/>
  <c r="AH123" i="21" s="1"/>
  <c r="AD98" i="21"/>
  <c r="AD123" i="21" s="1"/>
  <c r="Z98" i="21"/>
  <c r="Z123" i="21" s="1"/>
  <c r="V98" i="21"/>
  <c r="V123" i="21" s="1"/>
  <c r="R98" i="21"/>
  <c r="R123" i="21" s="1"/>
  <c r="N98" i="21"/>
  <c r="N123" i="21" s="1"/>
  <c r="J98" i="21"/>
  <c r="J123" i="21" s="1"/>
  <c r="F123" i="21"/>
  <c r="F98" i="21"/>
  <c r="C98" i="21"/>
  <c r="C123" i="21" s="1"/>
  <c r="AE98" i="21"/>
  <c r="AE123" i="21" s="1"/>
  <c r="O98" i="21"/>
  <c r="O123" i="21" s="1"/>
  <c r="AK98" i="21"/>
  <c r="AK123" i="21" s="1"/>
  <c r="AG98" i="21"/>
  <c r="AG123" i="21" s="1"/>
  <c r="AC98" i="21"/>
  <c r="AC123" i="21" s="1"/>
  <c r="Y98" i="21"/>
  <c r="Y123" i="21" s="1"/>
  <c r="U123" i="21"/>
  <c r="U98" i="21"/>
  <c r="Q98" i="21"/>
  <c r="Q123" i="21" s="1"/>
  <c r="M98" i="21"/>
  <c r="M123" i="21" s="1"/>
  <c r="I98" i="21"/>
  <c r="I123" i="21" s="1"/>
  <c r="E98" i="21"/>
  <c r="E123" i="21" s="1"/>
  <c r="AL141" i="25"/>
  <c r="AL142" i="25"/>
  <c r="AK143" i="25"/>
  <c r="AL143" i="25"/>
  <c r="AK142" i="25"/>
  <c r="AK140" i="25"/>
  <c r="AL139" i="25"/>
  <c r="AK84" i="25"/>
  <c r="AK133" i="25"/>
  <c r="AK81" i="25"/>
  <c r="AJ130" i="25"/>
  <c r="AL140" i="25"/>
  <c r="AK139" i="25"/>
  <c r="AK137" i="25"/>
  <c r="AL137" i="25"/>
  <c r="AL136" i="25"/>
  <c r="AK136" i="25"/>
  <c r="AL135" i="25"/>
  <c r="AK135" i="25"/>
  <c r="AL82" i="25"/>
  <c r="AJ132" i="25"/>
  <c r="AK82" i="25"/>
  <c r="AK80" i="25"/>
  <c r="AL80" i="25"/>
  <c r="C79" i="21"/>
  <c r="C87" i="21"/>
  <c r="D92" i="21"/>
  <c r="D84" i="21"/>
  <c r="D80" i="21"/>
  <c r="E66" i="21"/>
  <c r="E28" i="21"/>
  <c r="E36" i="21"/>
  <c r="E58" i="21" s="1"/>
  <c r="E44" i="21"/>
  <c r="E37" i="21"/>
  <c r="E59" i="21" s="1"/>
  <c r="E34" i="21"/>
  <c r="E31" i="21"/>
  <c r="E39" i="21"/>
  <c r="E41" i="21"/>
  <c r="E63" i="21" s="1"/>
  <c r="C74" i="21"/>
  <c r="C76" i="21"/>
  <c r="C84" i="21"/>
  <c r="C92" i="21"/>
  <c r="D87" i="21"/>
  <c r="D79" i="21"/>
  <c r="C78" i="21"/>
  <c r="C128" i="21" s="1"/>
  <c r="C82" i="21"/>
  <c r="C86" i="21"/>
  <c r="C90" i="21"/>
  <c r="D93" i="21"/>
  <c r="D89" i="21"/>
  <c r="D60" i="21"/>
  <c r="D56" i="21"/>
  <c r="D77" i="21"/>
  <c r="E38" i="21"/>
  <c r="C75" i="21"/>
  <c r="C125" i="21" s="1"/>
  <c r="C83" i="21"/>
  <c r="C133" i="21" s="1"/>
  <c r="C91" i="21"/>
  <c r="D88" i="21"/>
  <c r="D76" i="21"/>
  <c r="E27" i="21"/>
  <c r="C80" i="21"/>
  <c r="C88" i="21"/>
  <c r="D66" i="21"/>
  <c r="D58" i="21"/>
  <c r="D50" i="21"/>
  <c r="C77" i="21"/>
  <c r="C81" i="21"/>
  <c r="C131" i="21" s="1"/>
  <c r="C85" i="21"/>
  <c r="C89" i="21"/>
  <c r="C143" i="21"/>
  <c r="C93" i="21"/>
  <c r="D90" i="21"/>
  <c r="D61" i="21"/>
  <c r="D82" i="21"/>
  <c r="D53" i="21"/>
  <c r="D49" i="21"/>
  <c r="E65" i="21"/>
  <c r="E53" i="21"/>
  <c r="E32" i="21"/>
  <c r="E54" i="21" s="1"/>
  <c r="E40" i="21"/>
  <c r="E29" i="21"/>
  <c r="E51" i="21" s="1"/>
  <c r="E45" i="21"/>
  <c r="E67" i="21" s="1"/>
  <c r="E42" i="21"/>
  <c r="E35" i="21"/>
  <c r="E57" i="21" s="1"/>
  <c r="E43" i="21"/>
  <c r="E33" i="21"/>
  <c r="E55" i="21" s="1"/>
  <c r="E30" i="21"/>
  <c r="E46" i="21"/>
  <c r="C70" i="21"/>
  <c r="B8" i="12" s="1"/>
  <c r="B48" i="19"/>
  <c r="B40" i="19"/>
  <c r="B32" i="19"/>
  <c r="B24" i="19"/>
  <c r="B16" i="19"/>
  <c r="B8" i="19"/>
  <c r="B21" i="38" l="1"/>
  <c r="AA42" i="48"/>
  <c r="AK132" i="25"/>
  <c r="AL132" i="25"/>
  <c r="AK134" i="25"/>
  <c r="AT209" i="35"/>
  <c r="AS214" i="35"/>
  <c r="AT155" i="35"/>
  <c r="AS160" i="35"/>
  <c r="AR311" i="35"/>
  <c r="AR312" i="35" s="1"/>
  <c r="AR107" i="35"/>
  <c r="AR315" i="35"/>
  <c r="AS308" i="35"/>
  <c r="AS309" i="35"/>
  <c r="AS104" i="35"/>
  <c r="AS102" i="35" s="1"/>
  <c r="AS103" i="35" s="1"/>
  <c r="AS105" i="35" s="1"/>
  <c r="AS310" i="35"/>
  <c r="AR52" i="35"/>
  <c r="AS47" i="35"/>
  <c r="AQ290" i="35"/>
  <c r="AQ388" i="35"/>
  <c r="AQ389" i="35" s="1"/>
  <c r="AS241" i="35"/>
  <c r="AT236" i="35"/>
  <c r="AS322" i="35"/>
  <c r="AS323" i="35" s="1"/>
  <c r="AS326" i="35"/>
  <c r="AS134" i="35"/>
  <c r="AS377" i="35"/>
  <c r="AS269" i="35"/>
  <c r="AS381" i="35"/>
  <c r="AU276" i="35"/>
  <c r="AU277" i="35" s="1"/>
  <c r="AU275" i="35"/>
  <c r="AU23" i="35"/>
  <c r="AU21" i="35" s="1"/>
  <c r="AU22" i="35" s="1"/>
  <c r="AU24" i="35" s="1"/>
  <c r="AT298" i="35"/>
  <c r="AT299" i="35" s="1"/>
  <c r="AT297" i="35"/>
  <c r="AT77" i="35"/>
  <c r="AT75" i="35" s="1"/>
  <c r="AT76" i="35" s="1"/>
  <c r="AT78" i="35" s="1"/>
  <c r="AT278" i="35"/>
  <c r="AT279" i="35" s="1"/>
  <c r="AT282" i="35"/>
  <c r="AT26" i="35"/>
  <c r="AS300" i="35"/>
  <c r="AS301" i="35" s="1"/>
  <c r="AS304" i="35"/>
  <c r="AS80" i="35"/>
  <c r="AT342" i="35"/>
  <c r="AT343" i="35" s="1"/>
  <c r="AT341" i="35"/>
  <c r="AT185" i="35"/>
  <c r="AT183" i="35" s="1"/>
  <c r="AT184" i="35" s="1"/>
  <c r="AT186" i="35" s="1"/>
  <c r="AT320" i="35"/>
  <c r="AT321" i="35" s="1"/>
  <c r="AT319" i="35"/>
  <c r="AT131" i="35"/>
  <c r="AT129" i="35" s="1"/>
  <c r="AT130" i="35" s="1"/>
  <c r="AT132" i="35" s="1"/>
  <c r="AT375" i="35"/>
  <c r="AT376" i="35" s="1"/>
  <c r="AT374" i="35"/>
  <c r="AT266" i="35"/>
  <c r="AT264" i="35" s="1"/>
  <c r="AT265" i="35" s="1"/>
  <c r="AT267" i="35" s="1"/>
  <c r="AS344" i="35"/>
  <c r="AS345" i="35" s="1"/>
  <c r="AS188" i="35"/>
  <c r="AS348" i="35"/>
  <c r="V18" i="34"/>
  <c r="U239" i="34"/>
  <c r="Y43" i="34"/>
  <c r="AL134" i="25"/>
  <c r="AL130" i="25"/>
  <c r="AL131" i="25"/>
  <c r="AK130" i="25"/>
  <c r="D70" i="21"/>
  <c r="C8" i="12" s="1"/>
  <c r="C21" i="38" s="1"/>
  <c r="D132" i="21"/>
  <c r="C130" i="21"/>
  <c r="D134" i="21"/>
  <c r="D126" i="21"/>
  <c r="C124" i="21"/>
  <c r="C127" i="21"/>
  <c r="D138" i="21"/>
  <c r="C140" i="21"/>
  <c r="C142" i="21"/>
  <c r="C134" i="21"/>
  <c r="C126" i="21"/>
  <c r="C137" i="21"/>
  <c r="C129" i="21"/>
  <c r="C135" i="21"/>
  <c r="C138" i="21"/>
  <c r="C141" i="21"/>
  <c r="D127" i="21"/>
  <c r="F46" i="21"/>
  <c r="E68" i="21"/>
  <c r="E80" i="21"/>
  <c r="E130" i="21" s="1"/>
  <c r="E92" i="21"/>
  <c r="E142" i="21" s="1"/>
  <c r="D83" i="21"/>
  <c r="D133" i="21" s="1"/>
  <c r="E82" i="21"/>
  <c r="F27" i="21"/>
  <c r="D137" i="21"/>
  <c r="D142" i="21"/>
  <c r="E49" i="21"/>
  <c r="C139" i="21"/>
  <c r="F38" i="21"/>
  <c r="E60" i="21"/>
  <c r="E91" i="21"/>
  <c r="E140" i="21"/>
  <c r="E90" i="21"/>
  <c r="D74" i="21"/>
  <c r="D129" i="21"/>
  <c r="E79" i="21"/>
  <c r="F35" i="21"/>
  <c r="F40" i="21"/>
  <c r="E84" i="21"/>
  <c r="D78" i="21"/>
  <c r="D91" i="21"/>
  <c r="F39" i="21"/>
  <c r="F34" i="21"/>
  <c r="F44" i="21"/>
  <c r="E56" i="21"/>
  <c r="E78" i="21"/>
  <c r="F30" i="21"/>
  <c r="F43" i="21"/>
  <c r="F42" i="21"/>
  <c r="F29" i="21"/>
  <c r="F32" i="21"/>
  <c r="E88" i="21"/>
  <c r="D143" i="21"/>
  <c r="D139" i="21"/>
  <c r="D75" i="21"/>
  <c r="D125" i="21" s="1"/>
  <c r="E138" i="21"/>
  <c r="C136" i="21"/>
  <c r="C132" i="21"/>
  <c r="C95" i="21"/>
  <c r="F41" i="21"/>
  <c r="F31" i="21"/>
  <c r="F37" i="21"/>
  <c r="F36" i="21"/>
  <c r="E52" i="21"/>
  <c r="E62" i="21"/>
  <c r="E134" i="21"/>
  <c r="F33" i="21"/>
  <c r="F45" i="21"/>
  <c r="E76" i="21"/>
  <c r="D86" i="21"/>
  <c r="D81" i="21"/>
  <c r="D131" i="21" s="1"/>
  <c r="F28" i="21"/>
  <c r="E61" i="21"/>
  <c r="E64" i="21"/>
  <c r="D85" i="21"/>
  <c r="E50" i="21"/>
  <c r="E83" i="21"/>
  <c r="B159" i="19"/>
  <c r="B151" i="19"/>
  <c r="B143" i="19"/>
  <c r="B135" i="19"/>
  <c r="B127" i="19"/>
  <c r="B119" i="19"/>
  <c r="B111" i="19"/>
  <c r="B103" i="19"/>
  <c r="B95" i="19"/>
  <c r="B87" i="19"/>
  <c r="B79" i="19"/>
  <c r="B71" i="19"/>
  <c r="B63" i="19"/>
  <c r="B55" i="19"/>
  <c r="B47" i="19"/>
  <c r="B39" i="19"/>
  <c r="B31" i="19"/>
  <c r="B23" i="19"/>
  <c r="B15" i="19"/>
  <c r="B7" i="19"/>
  <c r="B156" i="19"/>
  <c r="B148" i="19"/>
  <c r="B140" i="19"/>
  <c r="B132" i="19"/>
  <c r="B124" i="19"/>
  <c r="B116" i="19"/>
  <c r="B108" i="19"/>
  <c r="B100" i="19"/>
  <c r="B92" i="19"/>
  <c r="B84" i="19"/>
  <c r="B76" i="19"/>
  <c r="B68" i="19"/>
  <c r="B60" i="19"/>
  <c r="B52" i="19"/>
  <c r="B44" i="19"/>
  <c r="B36" i="19"/>
  <c r="B28" i="19"/>
  <c r="B20" i="19"/>
  <c r="B12" i="19"/>
  <c r="B4" i="19"/>
  <c r="AM156" i="19"/>
  <c r="AL156" i="19"/>
  <c r="AK156" i="19"/>
  <c r="AJ156" i="19"/>
  <c r="AI156" i="19"/>
  <c r="AH156" i="19"/>
  <c r="AG156" i="19"/>
  <c r="AF156" i="19"/>
  <c r="AE156" i="19"/>
  <c r="AD156" i="19"/>
  <c r="AC156" i="19"/>
  <c r="AB156" i="19"/>
  <c r="AA156" i="19"/>
  <c r="Z156" i="19"/>
  <c r="Y156" i="19"/>
  <c r="X156" i="19"/>
  <c r="W156" i="19"/>
  <c r="V156" i="19"/>
  <c r="U156" i="19"/>
  <c r="T156" i="19"/>
  <c r="S156" i="19"/>
  <c r="R156" i="19"/>
  <c r="Q156" i="19"/>
  <c r="P156" i="19"/>
  <c r="O156" i="19"/>
  <c r="N156" i="19"/>
  <c r="M156" i="19"/>
  <c r="L156" i="19"/>
  <c r="K156" i="19"/>
  <c r="J156" i="19"/>
  <c r="I156" i="19"/>
  <c r="H156" i="19"/>
  <c r="G156" i="19"/>
  <c r="F156" i="19"/>
  <c r="E156" i="19"/>
  <c r="D156" i="19"/>
  <c r="AM148" i="19"/>
  <c r="AL148" i="19"/>
  <c r="AK148" i="19"/>
  <c r="AJ148" i="19"/>
  <c r="AI148" i="19"/>
  <c r="AH148" i="19"/>
  <c r="AG148" i="19"/>
  <c r="AF148" i="19"/>
  <c r="AE148" i="19"/>
  <c r="AD148" i="19"/>
  <c r="AC148" i="19"/>
  <c r="AB148" i="19"/>
  <c r="AA148" i="19"/>
  <c r="Z148" i="19"/>
  <c r="Y148" i="19"/>
  <c r="X148" i="19"/>
  <c r="W148" i="19"/>
  <c r="V148" i="19"/>
  <c r="U148" i="19"/>
  <c r="T148" i="19"/>
  <c r="S148" i="19"/>
  <c r="R148" i="19"/>
  <c r="Q148" i="19"/>
  <c r="P148" i="19"/>
  <c r="O148" i="19"/>
  <c r="N148" i="19"/>
  <c r="M148" i="19"/>
  <c r="L148" i="19"/>
  <c r="K148" i="19"/>
  <c r="J148" i="19"/>
  <c r="I148" i="19"/>
  <c r="H148" i="19"/>
  <c r="G148" i="19"/>
  <c r="F148" i="19"/>
  <c r="E148" i="19"/>
  <c r="D148" i="19"/>
  <c r="AM140" i="19"/>
  <c r="AL140" i="19"/>
  <c r="AK140" i="19"/>
  <c r="AJ140" i="19"/>
  <c r="AI140" i="19"/>
  <c r="AH140" i="19"/>
  <c r="AG140" i="19"/>
  <c r="AF140" i="19"/>
  <c r="AE140" i="19"/>
  <c r="AD140" i="19"/>
  <c r="AC140" i="19"/>
  <c r="AB140" i="19"/>
  <c r="AA140" i="19"/>
  <c r="Z140" i="19"/>
  <c r="Y140" i="19"/>
  <c r="X140" i="19"/>
  <c r="W140" i="19"/>
  <c r="V140" i="19"/>
  <c r="U140" i="19"/>
  <c r="T140" i="19"/>
  <c r="S140" i="19"/>
  <c r="R140" i="19"/>
  <c r="Q140" i="19"/>
  <c r="P140" i="19"/>
  <c r="O140" i="19"/>
  <c r="N140" i="19"/>
  <c r="M140" i="19"/>
  <c r="L140" i="19"/>
  <c r="K140" i="19"/>
  <c r="J140" i="19"/>
  <c r="I140" i="19"/>
  <c r="H140" i="19"/>
  <c r="G140" i="19"/>
  <c r="F140" i="19"/>
  <c r="E140" i="19"/>
  <c r="D140" i="19"/>
  <c r="AM132" i="19"/>
  <c r="AL132" i="19"/>
  <c r="AK132" i="19"/>
  <c r="AJ132" i="19"/>
  <c r="AI132" i="19"/>
  <c r="AH132" i="19"/>
  <c r="AG132" i="19"/>
  <c r="AF132" i="19"/>
  <c r="AE132" i="19"/>
  <c r="AD132" i="19"/>
  <c r="AC132" i="19"/>
  <c r="AB132" i="19"/>
  <c r="AA132" i="19"/>
  <c r="Z132" i="19"/>
  <c r="Y132" i="19"/>
  <c r="X132" i="19"/>
  <c r="W132" i="19"/>
  <c r="V132" i="19"/>
  <c r="U132" i="19"/>
  <c r="T132" i="19"/>
  <c r="S132" i="19"/>
  <c r="R132" i="19"/>
  <c r="Q132" i="19"/>
  <c r="P132" i="19"/>
  <c r="O132" i="19"/>
  <c r="N132" i="19"/>
  <c r="M132" i="19"/>
  <c r="L132" i="19"/>
  <c r="K132" i="19"/>
  <c r="J132" i="19"/>
  <c r="I132" i="19"/>
  <c r="H132" i="19"/>
  <c r="G132" i="19"/>
  <c r="F132" i="19"/>
  <c r="E132" i="19"/>
  <c r="D132" i="19"/>
  <c r="AM124" i="19"/>
  <c r="AL124" i="19"/>
  <c r="AK124" i="19"/>
  <c r="AJ124" i="19"/>
  <c r="AI124" i="19"/>
  <c r="AH124" i="19"/>
  <c r="AG124" i="19"/>
  <c r="AF124" i="19"/>
  <c r="AE124" i="19"/>
  <c r="AD124" i="19"/>
  <c r="AC124" i="19"/>
  <c r="AB124" i="19"/>
  <c r="AA124" i="19"/>
  <c r="Z124" i="19"/>
  <c r="Y124" i="19"/>
  <c r="X124" i="19"/>
  <c r="W124" i="19"/>
  <c r="V124" i="19"/>
  <c r="U124" i="19"/>
  <c r="T124" i="19"/>
  <c r="S124" i="19"/>
  <c r="R124" i="19"/>
  <c r="Q124" i="19"/>
  <c r="P124" i="19"/>
  <c r="O124" i="19"/>
  <c r="N124" i="19"/>
  <c r="M124" i="19"/>
  <c r="L124" i="19"/>
  <c r="K124" i="19"/>
  <c r="J124" i="19"/>
  <c r="I124" i="19"/>
  <c r="H124" i="19"/>
  <c r="G124" i="19"/>
  <c r="F124" i="19"/>
  <c r="E124" i="19"/>
  <c r="D124" i="19"/>
  <c r="AM116" i="19"/>
  <c r="AL116" i="19"/>
  <c r="AK116" i="19"/>
  <c r="AJ116" i="19"/>
  <c r="AI116" i="19"/>
  <c r="AH116" i="19"/>
  <c r="AG116" i="19"/>
  <c r="AF116" i="19"/>
  <c r="AE116" i="19"/>
  <c r="AD116" i="19"/>
  <c r="AC116" i="19"/>
  <c r="AB116" i="19"/>
  <c r="AA116" i="19"/>
  <c r="Z116" i="19"/>
  <c r="Y116" i="19"/>
  <c r="X116" i="19"/>
  <c r="W116" i="19"/>
  <c r="V116" i="19"/>
  <c r="U116" i="19"/>
  <c r="T116" i="19"/>
  <c r="S116" i="19"/>
  <c r="R116" i="19"/>
  <c r="Q116" i="19"/>
  <c r="P116" i="19"/>
  <c r="O116" i="19"/>
  <c r="N116" i="19"/>
  <c r="M116" i="19"/>
  <c r="L116" i="19"/>
  <c r="K116" i="19"/>
  <c r="J116" i="19"/>
  <c r="I116" i="19"/>
  <c r="H116" i="19"/>
  <c r="G116" i="19"/>
  <c r="F116" i="19"/>
  <c r="E116" i="19"/>
  <c r="D116" i="19"/>
  <c r="AM108" i="19"/>
  <c r="AL108" i="19"/>
  <c r="AK108" i="19"/>
  <c r="AJ108" i="19"/>
  <c r="AI108" i="19"/>
  <c r="AH108" i="19"/>
  <c r="AG108" i="19"/>
  <c r="AF108" i="19"/>
  <c r="AE108" i="19"/>
  <c r="AD108" i="19"/>
  <c r="AC108" i="19"/>
  <c r="AB108" i="19"/>
  <c r="AA108" i="19"/>
  <c r="Z108" i="19"/>
  <c r="Y108" i="19"/>
  <c r="X108" i="19"/>
  <c r="W108" i="19"/>
  <c r="V108" i="19"/>
  <c r="U108" i="19"/>
  <c r="T108" i="19"/>
  <c r="S108" i="19"/>
  <c r="R108" i="19"/>
  <c r="Q108" i="19"/>
  <c r="P108" i="19"/>
  <c r="O108" i="19"/>
  <c r="N108" i="19"/>
  <c r="M108" i="19"/>
  <c r="L108" i="19"/>
  <c r="K108" i="19"/>
  <c r="J108" i="19"/>
  <c r="I108" i="19"/>
  <c r="H108" i="19"/>
  <c r="G108" i="19"/>
  <c r="F108" i="19"/>
  <c r="E108" i="19"/>
  <c r="D108" i="19"/>
  <c r="AM100" i="19"/>
  <c r="AL100" i="19"/>
  <c r="AK100" i="19"/>
  <c r="AJ100" i="19"/>
  <c r="AI100" i="19"/>
  <c r="AH100" i="19"/>
  <c r="AG100" i="19"/>
  <c r="AF100" i="19"/>
  <c r="AE100" i="19"/>
  <c r="AD100" i="19"/>
  <c r="AC100" i="19"/>
  <c r="AB100" i="19"/>
  <c r="AA100" i="19"/>
  <c r="Z100" i="19"/>
  <c r="Y100" i="19"/>
  <c r="X100" i="19"/>
  <c r="W100" i="19"/>
  <c r="V100" i="19"/>
  <c r="U100" i="19"/>
  <c r="T100" i="19"/>
  <c r="S100" i="19"/>
  <c r="R100" i="19"/>
  <c r="Q100" i="19"/>
  <c r="P100" i="19"/>
  <c r="O100" i="19"/>
  <c r="N100" i="19"/>
  <c r="M100" i="19"/>
  <c r="L100" i="19"/>
  <c r="K100" i="19"/>
  <c r="J100" i="19"/>
  <c r="I100" i="19"/>
  <c r="H100" i="19"/>
  <c r="G100" i="19"/>
  <c r="F100" i="19"/>
  <c r="E100" i="19"/>
  <c r="D100" i="19"/>
  <c r="AM92" i="19"/>
  <c r="AL92" i="19"/>
  <c r="AK92" i="19"/>
  <c r="AJ92" i="19"/>
  <c r="AI92" i="19"/>
  <c r="AH92" i="19"/>
  <c r="AG92" i="19"/>
  <c r="AF92" i="19"/>
  <c r="AE92" i="19"/>
  <c r="AD92" i="19"/>
  <c r="AC92" i="19"/>
  <c r="AB92" i="19"/>
  <c r="AA92" i="19"/>
  <c r="Z92" i="19"/>
  <c r="Y92" i="19"/>
  <c r="X92" i="19"/>
  <c r="W92" i="19"/>
  <c r="V92" i="19"/>
  <c r="U92" i="19"/>
  <c r="T92" i="19"/>
  <c r="S92" i="19"/>
  <c r="R92" i="19"/>
  <c r="Q92" i="19"/>
  <c r="P92" i="19"/>
  <c r="O92" i="19"/>
  <c r="N92" i="19"/>
  <c r="M92" i="19"/>
  <c r="L92" i="19"/>
  <c r="K92" i="19"/>
  <c r="J92" i="19"/>
  <c r="I92" i="19"/>
  <c r="H92" i="19"/>
  <c r="G92" i="19"/>
  <c r="F92" i="19"/>
  <c r="E92" i="19"/>
  <c r="D92" i="19"/>
  <c r="AM84" i="19"/>
  <c r="AL84" i="19"/>
  <c r="AK84" i="19"/>
  <c r="AJ84" i="19"/>
  <c r="AI84" i="19"/>
  <c r="AH84" i="19"/>
  <c r="AG84" i="19"/>
  <c r="AF84" i="19"/>
  <c r="AE84" i="19"/>
  <c r="AD84" i="19"/>
  <c r="AC84" i="19"/>
  <c r="AB84" i="19"/>
  <c r="AA84" i="19"/>
  <c r="Z84" i="19"/>
  <c r="Y84" i="19"/>
  <c r="X84" i="19"/>
  <c r="W84" i="19"/>
  <c r="V84" i="19"/>
  <c r="U84" i="19"/>
  <c r="T84" i="19"/>
  <c r="S84" i="19"/>
  <c r="R84" i="19"/>
  <c r="Q84" i="19"/>
  <c r="P84" i="19"/>
  <c r="O84" i="19"/>
  <c r="N84" i="19"/>
  <c r="M84" i="19"/>
  <c r="L84" i="19"/>
  <c r="K84" i="19"/>
  <c r="J84" i="19"/>
  <c r="I84" i="19"/>
  <c r="H84" i="19"/>
  <c r="G84" i="19"/>
  <c r="F84" i="19"/>
  <c r="E84" i="19"/>
  <c r="D84" i="19"/>
  <c r="AM76" i="19"/>
  <c r="AL76" i="19"/>
  <c r="AK76" i="19"/>
  <c r="AJ76" i="19"/>
  <c r="AI76" i="19"/>
  <c r="AH76" i="19"/>
  <c r="AG76" i="19"/>
  <c r="AF76" i="19"/>
  <c r="AE76" i="19"/>
  <c r="AD76" i="19"/>
  <c r="AC76" i="19"/>
  <c r="AB76" i="19"/>
  <c r="AA76" i="19"/>
  <c r="Z76" i="19"/>
  <c r="Y76" i="19"/>
  <c r="X76" i="19"/>
  <c r="W76" i="19"/>
  <c r="V76" i="19"/>
  <c r="U76" i="19"/>
  <c r="T76" i="19"/>
  <c r="S76" i="19"/>
  <c r="R76" i="19"/>
  <c r="Q76" i="19"/>
  <c r="P76" i="19"/>
  <c r="O76" i="19"/>
  <c r="N76" i="19"/>
  <c r="M76" i="19"/>
  <c r="L76" i="19"/>
  <c r="K76" i="19"/>
  <c r="J76" i="19"/>
  <c r="I76" i="19"/>
  <c r="H76" i="19"/>
  <c r="G76" i="19"/>
  <c r="F76" i="19"/>
  <c r="E76" i="19"/>
  <c r="D76" i="19"/>
  <c r="AM68" i="19"/>
  <c r="AL68" i="19"/>
  <c r="AK68" i="19"/>
  <c r="AJ68" i="19"/>
  <c r="AI68" i="19"/>
  <c r="AH68" i="19"/>
  <c r="AG68" i="19"/>
  <c r="AF68" i="19"/>
  <c r="AE68" i="19"/>
  <c r="AD68" i="19"/>
  <c r="AC68" i="19"/>
  <c r="AB68" i="19"/>
  <c r="AA68" i="19"/>
  <c r="Z68" i="19"/>
  <c r="Y68" i="19"/>
  <c r="X68" i="19"/>
  <c r="W68" i="19"/>
  <c r="V68" i="19"/>
  <c r="U68" i="19"/>
  <c r="T68" i="19"/>
  <c r="S68" i="19"/>
  <c r="R68" i="19"/>
  <c r="Q68" i="19"/>
  <c r="P68" i="19"/>
  <c r="O68" i="19"/>
  <c r="N68" i="19"/>
  <c r="M68" i="19"/>
  <c r="L68" i="19"/>
  <c r="K68" i="19"/>
  <c r="J68" i="19"/>
  <c r="I68" i="19"/>
  <c r="H68" i="19"/>
  <c r="G68" i="19"/>
  <c r="F68" i="19"/>
  <c r="E68" i="19"/>
  <c r="D68" i="19"/>
  <c r="AM60" i="19"/>
  <c r="AL60" i="19"/>
  <c r="AK60" i="19"/>
  <c r="AJ60" i="19"/>
  <c r="AI60" i="19"/>
  <c r="AH60" i="19"/>
  <c r="AG60" i="19"/>
  <c r="AF60" i="19"/>
  <c r="AE60" i="19"/>
  <c r="AD60" i="19"/>
  <c r="AC60" i="19"/>
  <c r="AB60" i="19"/>
  <c r="AA60" i="19"/>
  <c r="Z60" i="19"/>
  <c r="Y60" i="19"/>
  <c r="X60" i="19"/>
  <c r="W60" i="19"/>
  <c r="V60" i="19"/>
  <c r="U60" i="19"/>
  <c r="T60" i="19"/>
  <c r="S60" i="19"/>
  <c r="R60" i="19"/>
  <c r="Q60" i="19"/>
  <c r="P60" i="19"/>
  <c r="O60" i="19"/>
  <c r="N60" i="19"/>
  <c r="M60" i="19"/>
  <c r="L60" i="19"/>
  <c r="K60" i="19"/>
  <c r="J60" i="19"/>
  <c r="I60" i="19"/>
  <c r="H60" i="19"/>
  <c r="G60" i="19"/>
  <c r="F60" i="19"/>
  <c r="E60" i="19"/>
  <c r="D60" i="19"/>
  <c r="AM52" i="19"/>
  <c r="AL52" i="19"/>
  <c r="AK52" i="19"/>
  <c r="AJ52" i="19"/>
  <c r="AI52" i="19"/>
  <c r="AH52" i="19"/>
  <c r="AG52" i="19"/>
  <c r="AF52" i="19"/>
  <c r="AE52" i="19"/>
  <c r="AD52" i="19"/>
  <c r="AC52" i="19"/>
  <c r="AB52" i="19"/>
  <c r="AA52" i="19"/>
  <c r="Z52" i="19"/>
  <c r="Y52" i="19"/>
  <c r="X52" i="19"/>
  <c r="W52" i="19"/>
  <c r="V52" i="19"/>
  <c r="U52" i="19"/>
  <c r="T52" i="19"/>
  <c r="S52" i="19"/>
  <c r="R52" i="19"/>
  <c r="Q52" i="19"/>
  <c r="P52" i="19"/>
  <c r="O52" i="19"/>
  <c r="N52" i="19"/>
  <c r="M52" i="19"/>
  <c r="L52" i="19"/>
  <c r="K52" i="19"/>
  <c r="J52" i="19"/>
  <c r="I52" i="19"/>
  <c r="H52" i="19"/>
  <c r="G52" i="19"/>
  <c r="F52" i="19"/>
  <c r="E52" i="19"/>
  <c r="D52" i="19"/>
  <c r="AM44" i="19"/>
  <c r="AL44" i="19"/>
  <c r="AK44" i="19"/>
  <c r="AJ44" i="19"/>
  <c r="AI44" i="19"/>
  <c r="AH44" i="19"/>
  <c r="AG44" i="19"/>
  <c r="AF44" i="19"/>
  <c r="AE44" i="19"/>
  <c r="AD44" i="19"/>
  <c r="AC44" i="19"/>
  <c r="AB44" i="19"/>
  <c r="AA44" i="19"/>
  <c r="Z44" i="19"/>
  <c r="Y44" i="19"/>
  <c r="X44" i="19"/>
  <c r="W44" i="19"/>
  <c r="V44" i="19"/>
  <c r="U44" i="19"/>
  <c r="T44" i="19"/>
  <c r="S44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E44" i="19"/>
  <c r="D44" i="19"/>
  <c r="AM36" i="19"/>
  <c r="AL36" i="19"/>
  <c r="AK36" i="19"/>
  <c r="AJ36" i="19"/>
  <c r="AI36" i="19"/>
  <c r="AH36" i="19"/>
  <c r="AG36" i="19"/>
  <c r="AF36" i="19"/>
  <c r="AE36" i="19"/>
  <c r="AD36" i="19"/>
  <c r="AC36" i="19"/>
  <c r="AB36" i="19"/>
  <c r="AA36" i="19"/>
  <c r="Z36" i="19"/>
  <c r="Y36" i="19"/>
  <c r="X36" i="19"/>
  <c r="W36" i="19"/>
  <c r="V36" i="19"/>
  <c r="U36" i="19"/>
  <c r="T36" i="19"/>
  <c r="S36" i="19"/>
  <c r="R36" i="19"/>
  <c r="Q36" i="19"/>
  <c r="P36" i="19"/>
  <c r="O36" i="19"/>
  <c r="N36" i="19"/>
  <c r="M36" i="19"/>
  <c r="L36" i="19"/>
  <c r="K36" i="19"/>
  <c r="J36" i="19"/>
  <c r="I36" i="19"/>
  <c r="H36" i="19"/>
  <c r="G36" i="19"/>
  <c r="F36" i="19"/>
  <c r="E36" i="19"/>
  <c r="D36" i="19"/>
  <c r="AM28" i="19"/>
  <c r="AL28" i="19"/>
  <c r="AK28" i="19"/>
  <c r="AJ28" i="19"/>
  <c r="AI28" i="19"/>
  <c r="AH28" i="19"/>
  <c r="AG28" i="19"/>
  <c r="AF28" i="19"/>
  <c r="AE28" i="19"/>
  <c r="AD28" i="19"/>
  <c r="AC28" i="19"/>
  <c r="AB28" i="19"/>
  <c r="AA28" i="19"/>
  <c r="Z28" i="19"/>
  <c r="Y28" i="19"/>
  <c r="X28" i="19"/>
  <c r="W28" i="19"/>
  <c r="V28" i="19"/>
  <c r="U28" i="19"/>
  <c r="T28" i="19"/>
  <c r="S28" i="19"/>
  <c r="R28" i="19"/>
  <c r="Q28" i="19"/>
  <c r="P28" i="19"/>
  <c r="O28" i="19"/>
  <c r="N28" i="19"/>
  <c r="M28" i="19"/>
  <c r="L28" i="19"/>
  <c r="K28" i="19"/>
  <c r="J28" i="19"/>
  <c r="I28" i="19"/>
  <c r="H28" i="19"/>
  <c r="G28" i="19"/>
  <c r="F28" i="19"/>
  <c r="E28" i="19"/>
  <c r="D28" i="19"/>
  <c r="AM20" i="19"/>
  <c r="AL20" i="19"/>
  <c r="AK20" i="19"/>
  <c r="AJ20" i="19"/>
  <c r="AI20" i="19"/>
  <c r="AH20" i="19"/>
  <c r="AG20" i="19"/>
  <c r="AF20" i="19"/>
  <c r="AE20" i="19"/>
  <c r="AD20" i="19"/>
  <c r="AC20" i="19"/>
  <c r="AB20" i="19"/>
  <c r="AA20" i="19"/>
  <c r="Z20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E20" i="19"/>
  <c r="D20" i="19"/>
  <c r="AM12" i="19"/>
  <c r="AL12" i="19"/>
  <c r="AK12" i="19"/>
  <c r="AJ12" i="19"/>
  <c r="AI12" i="19"/>
  <c r="AH12" i="19"/>
  <c r="AG12" i="19"/>
  <c r="AF12" i="19"/>
  <c r="AE12" i="19"/>
  <c r="AD12" i="19"/>
  <c r="AC12" i="19"/>
  <c r="AB12" i="19"/>
  <c r="AA12" i="19"/>
  <c r="Z12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E4" i="19"/>
  <c r="F4" i="19"/>
  <c r="G4" i="19"/>
  <c r="H4" i="19"/>
  <c r="I4" i="19"/>
  <c r="J4" i="19"/>
  <c r="K4" i="19"/>
  <c r="L4" i="19"/>
  <c r="M4" i="19"/>
  <c r="N4" i="19"/>
  <c r="O4" i="19"/>
  <c r="P4" i="19"/>
  <c r="Q4" i="19"/>
  <c r="R4" i="19"/>
  <c r="S4" i="19"/>
  <c r="T4" i="19"/>
  <c r="U4" i="19"/>
  <c r="V4" i="19"/>
  <c r="W4" i="19"/>
  <c r="X4" i="19"/>
  <c r="Y4" i="19"/>
  <c r="Z4" i="19"/>
  <c r="AA4" i="19"/>
  <c r="AB4" i="19"/>
  <c r="AC4" i="19"/>
  <c r="AD4" i="19"/>
  <c r="AE4" i="19"/>
  <c r="AF4" i="19"/>
  <c r="AG4" i="19"/>
  <c r="AH4" i="19"/>
  <c r="AI4" i="19"/>
  <c r="AJ4" i="19"/>
  <c r="AK4" i="19"/>
  <c r="AL4" i="19"/>
  <c r="AM4" i="19"/>
  <c r="D4" i="19"/>
  <c r="B6" i="17"/>
  <c r="B7" i="17"/>
  <c r="B8" i="17"/>
  <c r="B9" i="17"/>
  <c r="B10" i="17"/>
  <c r="B11" i="17"/>
  <c r="B12" i="17"/>
  <c r="B13" i="17"/>
  <c r="B14" i="17"/>
  <c r="B15" i="17"/>
  <c r="B16" i="17"/>
  <c r="B17" i="17"/>
  <c r="B18" i="17"/>
  <c r="B19" i="17"/>
  <c r="B20" i="17"/>
  <c r="B21" i="17"/>
  <c r="B22" i="17"/>
  <c r="B23" i="17"/>
  <c r="B24" i="17"/>
  <c r="B5" i="17"/>
  <c r="V4" i="17"/>
  <c r="U4" i="17"/>
  <c r="T4" i="17"/>
  <c r="S4" i="17"/>
  <c r="R4" i="17"/>
  <c r="Q4" i="17"/>
  <c r="P4" i="17"/>
  <c r="O4" i="17"/>
  <c r="N4" i="17"/>
  <c r="M4" i="17"/>
  <c r="L4" i="17"/>
  <c r="K4" i="17"/>
  <c r="J4" i="17"/>
  <c r="I4" i="17"/>
  <c r="H4" i="17"/>
  <c r="G4" i="17"/>
  <c r="F4" i="17"/>
  <c r="E4" i="17"/>
  <c r="D4" i="17"/>
  <c r="C4" i="17"/>
  <c r="V3" i="17"/>
  <c r="U3" i="17"/>
  <c r="T3" i="17"/>
  <c r="S3" i="17"/>
  <c r="R3" i="17"/>
  <c r="Q3" i="17"/>
  <c r="P3" i="17"/>
  <c r="O3" i="17"/>
  <c r="N3" i="17"/>
  <c r="M3" i="17"/>
  <c r="L3" i="17"/>
  <c r="K3" i="17"/>
  <c r="J3" i="17"/>
  <c r="I3" i="17"/>
  <c r="H3" i="17"/>
  <c r="G3" i="17"/>
  <c r="F3" i="17"/>
  <c r="E3" i="17"/>
  <c r="D3" i="17"/>
  <c r="C3" i="17"/>
  <c r="C32" i="15"/>
  <c r="C33" i="15" s="1"/>
  <c r="C34" i="15" s="1"/>
  <c r="C8" i="15"/>
  <c r="E4" i="14"/>
  <c r="F4" i="14"/>
  <c r="G4" i="14"/>
  <c r="H4" i="14"/>
  <c r="I4" i="14"/>
  <c r="J4" i="14"/>
  <c r="K4" i="14"/>
  <c r="L4" i="14"/>
  <c r="M4" i="14"/>
  <c r="N4" i="14"/>
  <c r="O4" i="14"/>
  <c r="P4" i="14"/>
  <c r="Q4" i="14"/>
  <c r="R4" i="14"/>
  <c r="S4" i="14"/>
  <c r="T4" i="14"/>
  <c r="U4" i="14"/>
  <c r="V4" i="14"/>
  <c r="W4" i="14"/>
  <c r="X4" i="14"/>
  <c r="Y4" i="14"/>
  <c r="Z4" i="14"/>
  <c r="AA4" i="14"/>
  <c r="AB4" i="14"/>
  <c r="AC4" i="14"/>
  <c r="AD4" i="14"/>
  <c r="AE4" i="14"/>
  <c r="AF4" i="14"/>
  <c r="AG4" i="14"/>
  <c r="AH4" i="14"/>
  <c r="AI4" i="14"/>
  <c r="AJ4" i="14"/>
  <c r="AK4" i="14"/>
  <c r="AL4" i="14"/>
  <c r="D4" i="14"/>
  <c r="B4" i="14"/>
  <c r="B28" i="14" s="1"/>
  <c r="B29" i="14"/>
  <c r="C3" i="25" s="1"/>
  <c r="C49" i="25" s="1"/>
  <c r="B30" i="14"/>
  <c r="C4" i="25" s="1"/>
  <c r="C50" i="25" s="1"/>
  <c r="B31" i="14"/>
  <c r="C5" i="25" s="1"/>
  <c r="C51" i="25" s="1"/>
  <c r="B32" i="14"/>
  <c r="B33" i="14"/>
  <c r="B34" i="14"/>
  <c r="B35" i="14"/>
  <c r="D35" i="14" s="1"/>
  <c r="E35" i="14" s="1"/>
  <c r="F35" i="14" s="1"/>
  <c r="G35" i="14" s="1"/>
  <c r="H35" i="14" s="1"/>
  <c r="I35" i="14" s="1"/>
  <c r="J35" i="14" s="1"/>
  <c r="K35" i="14" s="1"/>
  <c r="L35" i="14" s="1"/>
  <c r="M35" i="14" s="1"/>
  <c r="N35" i="14" s="1"/>
  <c r="O35" i="14" s="1"/>
  <c r="P35" i="14" s="1"/>
  <c r="Q35" i="14" s="1"/>
  <c r="R35" i="14" s="1"/>
  <c r="S35" i="14" s="1"/>
  <c r="T35" i="14" s="1"/>
  <c r="U35" i="14" s="1"/>
  <c r="V35" i="14" s="1"/>
  <c r="W35" i="14" s="1"/>
  <c r="X35" i="14" s="1"/>
  <c r="Y35" i="14" s="1"/>
  <c r="Z35" i="14" s="1"/>
  <c r="AA35" i="14" s="1"/>
  <c r="AB35" i="14" s="1"/>
  <c r="AC35" i="14" s="1"/>
  <c r="AD35" i="14" s="1"/>
  <c r="AE35" i="14" s="1"/>
  <c r="AF35" i="14" s="1"/>
  <c r="AG35" i="14" s="1"/>
  <c r="AH35" i="14" s="1"/>
  <c r="AI35" i="14" s="1"/>
  <c r="AJ35" i="14" s="1"/>
  <c r="AK35" i="14" s="1"/>
  <c r="AL35" i="14" s="1"/>
  <c r="B36" i="14"/>
  <c r="D36" i="14" s="1"/>
  <c r="E36" i="14" s="1"/>
  <c r="F36" i="14" s="1"/>
  <c r="G36" i="14" s="1"/>
  <c r="H36" i="14" s="1"/>
  <c r="I36" i="14" s="1"/>
  <c r="J36" i="14" s="1"/>
  <c r="K36" i="14" s="1"/>
  <c r="L36" i="14" s="1"/>
  <c r="M36" i="14" s="1"/>
  <c r="N36" i="14" s="1"/>
  <c r="O36" i="14" s="1"/>
  <c r="P36" i="14" s="1"/>
  <c r="Q36" i="14" s="1"/>
  <c r="R36" i="14" s="1"/>
  <c r="S36" i="14" s="1"/>
  <c r="T36" i="14" s="1"/>
  <c r="U36" i="14" s="1"/>
  <c r="V36" i="14" s="1"/>
  <c r="W36" i="14" s="1"/>
  <c r="X36" i="14" s="1"/>
  <c r="Y36" i="14" s="1"/>
  <c r="Z36" i="14" s="1"/>
  <c r="AA36" i="14" s="1"/>
  <c r="AB36" i="14" s="1"/>
  <c r="AC36" i="14" s="1"/>
  <c r="AD36" i="14" s="1"/>
  <c r="AE36" i="14" s="1"/>
  <c r="AF36" i="14" s="1"/>
  <c r="AG36" i="14" s="1"/>
  <c r="AH36" i="14" s="1"/>
  <c r="AI36" i="14" s="1"/>
  <c r="AJ36" i="14" s="1"/>
  <c r="AK36" i="14" s="1"/>
  <c r="AL36" i="14" s="1"/>
  <c r="B37" i="14"/>
  <c r="D37" i="14" s="1"/>
  <c r="E37" i="14" s="1"/>
  <c r="F37" i="14" s="1"/>
  <c r="G37" i="14" s="1"/>
  <c r="H37" i="14" s="1"/>
  <c r="I37" i="14" s="1"/>
  <c r="J37" i="14" s="1"/>
  <c r="K37" i="14" s="1"/>
  <c r="L37" i="14" s="1"/>
  <c r="M37" i="14" s="1"/>
  <c r="N37" i="14" s="1"/>
  <c r="O37" i="14" s="1"/>
  <c r="P37" i="14" s="1"/>
  <c r="Q37" i="14" s="1"/>
  <c r="R37" i="14" s="1"/>
  <c r="S37" i="14" s="1"/>
  <c r="T37" i="14" s="1"/>
  <c r="U37" i="14" s="1"/>
  <c r="V37" i="14" s="1"/>
  <c r="W37" i="14" s="1"/>
  <c r="X37" i="14" s="1"/>
  <c r="Y37" i="14" s="1"/>
  <c r="Z37" i="14" s="1"/>
  <c r="AA37" i="14" s="1"/>
  <c r="AB37" i="14" s="1"/>
  <c r="AC37" i="14" s="1"/>
  <c r="AD37" i="14" s="1"/>
  <c r="AE37" i="14" s="1"/>
  <c r="AF37" i="14" s="1"/>
  <c r="AG37" i="14" s="1"/>
  <c r="AH37" i="14" s="1"/>
  <c r="AI37" i="14" s="1"/>
  <c r="AJ37" i="14" s="1"/>
  <c r="AK37" i="14" s="1"/>
  <c r="AL37" i="14" s="1"/>
  <c r="B38" i="14"/>
  <c r="B39" i="14"/>
  <c r="D39" i="14" s="1"/>
  <c r="E39" i="14" s="1"/>
  <c r="F39" i="14" s="1"/>
  <c r="G39" i="14" s="1"/>
  <c r="H39" i="14" s="1"/>
  <c r="I39" i="14" s="1"/>
  <c r="J39" i="14" s="1"/>
  <c r="K39" i="14" s="1"/>
  <c r="L39" i="14" s="1"/>
  <c r="M39" i="14" s="1"/>
  <c r="N39" i="14" s="1"/>
  <c r="O39" i="14" s="1"/>
  <c r="P39" i="14" s="1"/>
  <c r="Q39" i="14" s="1"/>
  <c r="R39" i="14" s="1"/>
  <c r="S39" i="14" s="1"/>
  <c r="T39" i="14" s="1"/>
  <c r="U39" i="14" s="1"/>
  <c r="V39" i="14" s="1"/>
  <c r="W39" i="14" s="1"/>
  <c r="X39" i="14" s="1"/>
  <c r="Y39" i="14" s="1"/>
  <c r="Z39" i="14" s="1"/>
  <c r="AA39" i="14" s="1"/>
  <c r="AB39" i="14" s="1"/>
  <c r="AC39" i="14" s="1"/>
  <c r="AD39" i="14" s="1"/>
  <c r="AE39" i="14" s="1"/>
  <c r="AF39" i="14" s="1"/>
  <c r="AG39" i="14" s="1"/>
  <c r="AH39" i="14" s="1"/>
  <c r="AI39" i="14" s="1"/>
  <c r="AJ39" i="14" s="1"/>
  <c r="AK39" i="14" s="1"/>
  <c r="AL39" i="14" s="1"/>
  <c r="B40" i="14"/>
  <c r="D40" i="14" s="1"/>
  <c r="E40" i="14" s="1"/>
  <c r="F40" i="14" s="1"/>
  <c r="G40" i="14" s="1"/>
  <c r="H40" i="14" s="1"/>
  <c r="I40" i="14" s="1"/>
  <c r="J40" i="14" s="1"/>
  <c r="K40" i="14" s="1"/>
  <c r="L40" i="14" s="1"/>
  <c r="M40" i="14" s="1"/>
  <c r="N40" i="14" s="1"/>
  <c r="O40" i="14" s="1"/>
  <c r="P40" i="14" s="1"/>
  <c r="Q40" i="14" s="1"/>
  <c r="R40" i="14" s="1"/>
  <c r="S40" i="14" s="1"/>
  <c r="T40" i="14" s="1"/>
  <c r="U40" i="14" s="1"/>
  <c r="V40" i="14" s="1"/>
  <c r="W40" i="14" s="1"/>
  <c r="X40" i="14" s="1"/>
  <c r="Y40" i="14" s="1"/>
  <c r="Z40" i="14" s="1"/>
  <c r="AA40" i="14" s="1"/>
  <c r="AB40" i="14" s="1"/>
  <c r="AC40" i="14" s="1"/>
  <c r="AD40" i="14" s="1"/>
  <c r="AE40" i="14" s="1"/>
  <c r="AF40" i="14" s="1"/>
  <c r="AG40" i="14" s="1"/>
  <c r="AH40" i="14" s="1"/>
  <c r="AI40" i="14" s="1"/>
  <c r="AJ40" i="14" s="1"/>
  <c r="AK40" i="14" s="1"/>
  <c r="AL40" i="14" s="1"/>
  <c r="B41" i="14"/>
  <c r="D41" i="14" s="1"/>
  <c r="E41" i="14" s="1"/>
  <c r="F41" i="14" s="1"/>
  <c r="G41" i="14" s="1"/>
  <c r="H41" i="14" s="1"/>
  <c r="I41" i="14" s="1"/>
  <c r="J41" i="14" s="1"/>
  <c r="K41" i="14" s="1"/>
  <c r="L41" i="14" s="1"/>
  <c r="M41" i="14" s="1"/>
  <c r="N41" i="14" s="1"/>
  <c r="O41" i="14" s="1"/>
  <c r="P41" i="14" s="1"/>
  <c r="Q41" i="14" s="1"/>
  <c r="R41" i="14" s="1"/>
  <c r="S41" i="14" s="1"/>
  <c r="T41" i="14" s="1"/>
  <c r="U41" i="14" s="1"/>
  <c r="V41" i="14" s="1"/>
  <c r="W41" i="14" s="1"/>
  <c r="X41" i="14" s="1"/>
  <c r="Y41" i="14" s="1"/>
  <c r="Z41" i="14" s="1"/>
  <c r="AA41" i="14" s="1"/>
  <c r="AB41" i="14" s="1"/>
  <c r="AC41" i="14" s="1"/>
  <c r="AD41" i="14" s="1"/>
  <c r="AE41" i="14" s="1"/>
  <c r="AF41" i="14" s="1"/>
  <c r="AG41" i="14" s="1"/>
  <c r="AH41" i="14" s="1"/>
  <c r="AI41" i="14" s="1"/>
  <c r="AJ41" i="14" s="1"/>
  <c r="AK41" i="14" s="1"/>
  <c r="AL41" i="14" s="1"/>
  <c r="B42" i="14"/>
  <c r="D42" i="14" s="1"/>
  <c r="E42" i="14" s="1"/>
  <c r="F42" i="14" s="1"/>
  <c r="G42" i="14" s="1"/>
  <c r="H42" i="14" s="1"/>
  <c r="I42" i="14" s="1"/>
  <c r="J42" i="14" s="1"/>
  <c r="K42" i="14" s="1"/>
  <c r="L42" i="14" s="1"/>
  <c r="M42" i="14" s="1"/>
  <c r="N42" i="14" s="1"/>
  <c r="O42" i="14" s="1"/>
  <c r="P42" i="14" s="1"/>
  <c r="Q42" i="14" s="1"/>
  <c r="R42" i="14" s="1"/>
  <c r="S42" i="14" s="1"/>
  <c r="T42" i="14" s="1"/>
  <c r="U42" i="14" s="1"/>
  <c r="V42" i="14" s="1"/>
  <c r="W42" i="14" s="1"/>
  <c r="X42" i="14" s="1"/>
  <c r="Y42" i="14" s="1"/>
  <c r="Z42" i="14" s="1"/>
  <c r="AA42" i="14" s="1"/>
  <c r="AB42" i="14" s="1"/>
  <c r="AC42" i="14" s="1"/>
  <c r="AD42" i="14" s="1"/>
  <c r="AE42" i="14" s="1"/>
  <c r="AF42" i="14" s="1"/>
  <c r="AG42" i="14" s="1"/>
  <c r="AH42" i="14" s="1"/>
  <c r="AI42" i="14" s="1"/>
  <c r="AJ42" i="14" s="1"/>
  <c r="AK42" i="14" s="1"/>
  <c r="AL42" i="14" s="1"/>
  <c r="B43" i="14"/>
  <c r="D43" i="14" s="1"/>
  <c r="E43" i="14" s="1"/>
  <c r="F43" i="14" s="1"/>
  <c r="G43" i="14" s="1"/>
  <c r="H43" i="14" s="1"/>
  <c r="I43" i="14" s="1"/>
  <c r="J43" i="14" s="1"/>
  <c r="K43" i="14" s="1"/>
  <c r="L43" i="14" s="1"/>
  <c r="M43" i="14" s="1"/>
  <c r="N43" i="14" s="1"/>
  <c r="O43" i="14" s="1"/>
  <c r="P43" i="14" s="1"/>
  <c r="Q43" i="14" s="1"/>
  <c r="R43" i="14" s="1"/>
  <c r="S43" i="14" s="1"/>
  <c r="T43" i="14" s="1"/>
  <c r="U43" i="14" s="1"/>
  <c r="V43" i="14" s="1"/>
  <c r="W43" i="14" s="1"/>
  <c r="X43" i="14" s="1"/>
  <c r="Y43" i="14" s="1"/>
  <c r="Z43" i="14" s="1"/>
  <c r="AA43" i="14" s="1"/>
  <c r="AB43" i="14" s="1"/>
  <c r="AC43" i="14" s="1"/>
  <c r="AD43" i="14" s="1"/>
  <c r="AE43" i="14" s="1"/>
  <c r="AF43" i="14" s="1"/>
  <c r="AG43" i="14" s="1"/>
  <c r="AH43" i="14" s="1"/>
  <c r="AI43" i="14" s="1"/>
  <c r="AJ43" i="14" s="1"/>
  <c r="AK43" i="14" s="1"/>
  <c r="AL43" i="14" s="1"/>
  <c r="B44" i="14"/>
  <c r="B45" i="14"/>
  <c r="B46" i="14"/>
  <c r="D46" i="14" s="1"/>
  <c r="E46" i="14" s="1"/>
  <c r="F46" i="14" s="1"/>
  <c r="G46" i="14" s="1"/>
  <c r="H46" i="14" s="1"/>
  <c r="I46" i="14" s="1"/>
  <c r="J46" i="14" s="1"/>
  <c r="K46" i="14" s="1"/>
  <c r="L46" i="14" s="1"/>
  <c r="M46" i="14" s="1"/>
  <c r="N46" i="14" s="1"/>
  <c r="O46" i="14" s="1"/>
  <c r="P46" i="14" s="1"/>
  <c r="Q46" i="14" s="1"/>
  <c r="R46" i="14" s="1"/>
  <c r="S46" i="14" s="1"/>
  <c r="T46" i="14" s="1"/>
  <c r="U46" i="14" s="1"/>
  <c r="V46" i="14" s="1"/>
  <c r="W46" i="14" s="1"/>
  <c r="X46" i="14" s="1"/>
  <c r="Y46" i="14" s="1"/>
  <c r="Z46" i="14" s="1"/>
  <c r="AA46" i="14" s="1"/>
  <c r="AB46" i="14" s="1"/>
  <c r="AC46" i="14" s="1"/>
  <c r="AD46" i="14" s="1"/>
  <c r="AE46" i="14" s="1"/>
  <c r="AF46" i="14" s="1"/>
  <c r="AG46" i="14" s="1"/>
  <c r="AH46" i="14" s="1"/>
  <c r="AI46" i="14" s="1"/>
  <c r="AJ46" i="14" s="1"/>
  <c r="AK46" i="14" s="1"/>
  <c r="AL46" i="14" s="1"/>
  <c r="B47" i="14"/>
  <c r="D47" i="14" s="1"/>
  <c r="E47" i="14" s="1"/>
  <c r="F47" i="14" s="1"/>
  <c r="G47" i="14" s="1"/>
  <c r="H47" i="14" s="1"/>
  <c r="I47" i="14" s="1"/>
  <c r="J47" i="14" s="1"/>
  <c r="K47" i="14" s="1"/>
  <c r="L47" i="14" s="1"/>
  <c r="M47" i="14" s="1"/>
  <c r="N47" i="14" s="1"/>
  <c r="O47" i="14" s="1"/>
  <c r="P47" i="14" s="1"/>
  <c r="Q47" i="14" s="1"/>
  <c r="R47" i="14" s="1"/>
  <c r="S47" i="14" s="1"/>
  <c r="T47" i="14" s="1"/>
  <c r="U47" i="14" s="1"/>
  <c r="V47" i="14" s="1"/>
  <c r="W47" i="14" s="1"/>
  <c r="X47" i="14" s="1"/>
  <c r="Y47" i="14" s="1"/>
  <c r="Z47" i="14" s="1"/>
  <c r="AA47" i="14" s="1"/>
  <c r="AB47" i="14" s="1"/>
  <c r="AC47" i="14" s="1"/>
  <c r="AD47" i="14" s="1"/>
  <c r="AE47" i="14" s="1"/>
  <c r="AF47" i="14" s="1"/>
  <c r="AG47" i="14" s="1"/>
  <c r="AH47" i="14" s="1"/>
  <c r="AI47" i="14" s="1"/>
  <c r="AJ47" i="14" s="1"/>
  <c r="AK47" i="14" s="1"/>
  <c r="AL47" i="14" s="1"/>
  <c r="B48" i="14"/>
  <c r="D48" i="14" s="1"/>
  <c r="E48" i="14" s="1"/>
  <c r="F48" i="14" s="1"/>
  <c r="G48" i="14" s="1"/>
  <c r="H48" i="14" s="1"/>
  <c r="I48" i="14" s="1"/>
  <c r="J48" i="14" s="1"/>
  <c r="K48" i="14" s="1"/>
  <c r="L48" i="14" s="1"/>
  <c r="M48" i="14" s="1"/>
  <c r="N48" i="14" s="1"/>
  <c r="O48" i="14" s="1"/>
  <c r="P48" i="14" s="1"/>
  <c r="Q48" i="14" s="1"/>
  <c r="R48" i="14" s="1"/>
  <c r="S48" i="14" s="1"/>
  <c r="T48" i="14" s="1"/>
  <c r="U48" i="14" s="1"/>
  <c r="V48" i="14" s="1"/>
  <c r="W48" i="14" s="1"/>
  <c r="X48" i="14" s="1"/>
  <c r="Y48" i="14" s="1"/>
  <c r="Z48" i="14" s="1"/>
  <c r="AA48" i="14" s="1"/>
  <c r="AB48" i="14" s="1"/>
  <c r="AC48" i="14" s="1"/>
  <c r="AD48" i="14" s="1"/>
  <c r="AE48" i="14" s="1"/>
  <c r="AF48" i="14" s="1"/>
  <c r="AG48" i="14" s="1"/>
  <c r="AH48" i="14" s="1"/>
  <c r="AI48" i="14" s="1"/>
  <c r="AJ48" i="14" s="1"/>
  <c r="AK48" i="14" s="1"/>
  <c r="AL48" i="14" s="1"/>
  <c r="D45" i="14"/>
  <c r="E45" i="14" s="1"/>
  <c r="F45" i="14" s="1"/>
  <c r="G45" i="14" s="1"/>
  <c r="H45" i="14" s="1"/>
  <c r="I45" i="14" s="1"/>
  <c r="J45" i="14" s="1"/>
  <c r="K45" i="14" s="1"/>
  <c r="L45" i="14" s="1"/>
  <c r="M45" i="14" s="1"/>
  <c r="N45" i="14" s="1"/>
  <c r="O45" i="14" s="1"/>
  <c r="P45" i="14" s="1"/>
  <c r="Q45" i="14" s="1"/>
  <c r="R45" i="14" s="1"/>
  <c r="S45" i="14" s="1"/>
  <c r="T45" i="14" s="1"/>
  <c r="U45" i="14" s="1"/>
  <c r="V45" i="14" s="1"/>
  <c r="W45" i="14" s="1"/>
  <c r="X45" i="14" s="1"/>
  <c r="Y45" i="14" s="1"/>
  <c r="Z45" i="14" s="1"/>
  <c r="AA45" i="14" s="1"/>
  <c r="AB45" i="14" s="1"/>
  <c r="AC45" i="14" s="1"/>
  <c r="AD45" i="14" s="1"/>
  <c r="AE45" i="14" s="1"/>
  <c r="AF45" i="14" s="1"/>
  <c r="AG45" i="14" s="1"/>
  <c r="AH45" i="14" s="1"/>
  <c r="AI45" i="14" s="1"/>
  <c r="AJ45" i="14" s="1"/>
  <c r="AK45" i="14" s="1"/>
  <c r="AL45" i="14" s="1"/>
  <c r="D44" i="14"/>
  <c r="E44" i="14" s="1"/>
  <c r="F44" i="14" s="1"/>
  <c r="G44" i="14" s="1"/>
  <c r="H44" i="14" s="1"/>
  <c r="I44" i="14" s="1"/>
  <c r="J44" i="14" s="1"/>
  <c r="K44" i="14" s="1"/>
  <c r="L44" i="14" s="1"/>
  <c r="M44" i="14" s="1"/>
  <c r="N44" i="14" s="1"/>
  <c r="O44" i="14" s="1"/>
  <c r="P44" i="14" s="1"/>
  <c r="Q44" i="14" s="1"/>
  <c r="R44" i="14" s="1"/>
  <c r="S44" i="14" s="1"/>
  <c r="T44" i="14" s="1"/>
  <c r="U44" i="14" s="1"/>
  <c r="V44" i="14" s="1"/>
  <c r="W44" i="14" s="1"/>
  <c r="X44" i="14" s="1"/>
  <c r="Y44" i="14" s="1"/>
  <c r="Z44" i="14" s="1"/>
  <c r="AA44" i="14" s="1"/>
  <c r="AB44" i="14" s="1"/>
  <c r="AC44" i="14" s="1"/>
  <c r="AD44" i="14" s="1"/>
  <c r="AE44" i="14" s="1"/>
  <c r="AF44" i="14" s="1"/>
  <c r="AG44" i="14" s="1"/>
  <c r="AH44" i="14" s="1"/>
  <c r="AI44" i="14" s="1"/>
  <c r="AJ44" i="14" s="1"/>
  <c r="AK44" i="14" s="1"/>
  <c r="AL44" i="14" s="1"/>
  <c r="A44" i="14"/>
  <c r="A40" i="14"/>
  <c r="D38" i="14"/>
  <c r="E38" i="14" s="1"/>
  <c r="F38" i="14" s="1"/>
  <c r="G38" i="14" s="1"/>
  <c r="H38" i="14" s="1"/>
  <c r="I38" i="14" s="1"/>
  <c r="J38" i="14" s="1"/>
  <c r="K38" i="14" s="1"/>
  <c r="L38" i="14" s="1"/>
  <c r="M38" i="14" s="1"/>
  <c r="N38" i="14" s="1"/>
  <c r="O38" i="14" s="1"/>
  <c r="P38" i="14" s="1"/>
  <c r="Q38" i="14" s="1"/>
  <c r="R38" i="14" s="1"/>
  <c r="S38" i="14" s="1"/>
  <c r="T38" i="14" s="1"/>
  <c r="U38" i="14" s="1"/>
  <c r="V38" i="14" s="1"/>
  <c r="W38" i="14" s="1"/>
  <c r="X38" i="14" s="1"/>
  <c r="Y38" i="14" s="1"/>
  <c r="Z38" i="14" s="1"/>
  <c r="AA38" i="14" s="1"/>
  <c r="AB38" i="14" s="1"/>
  <c r="AC38" i="14" s="1"/>
  <c r="AD38" i="14" s="1"/>
  <c r="AE38" i="14" s="1"/>
  <c r="AF38" i="14" s="1"/>
  <c r="AG38" i="14" s="1"/>
  <c r="AH38" i="14" s="1"/>
  <c r="AI38" i="14" s="1"/>
  <c r="AJ38" i="14" s="1"/>
  <c r="AK38" i="14" s="1"/>
  <c r="AL38" i="14" s="1"/>
  <c r="A38" i="14"/>
  <c r="A36" i="14"/>
  <c r="A34" i="14"/>
  <c r="A32" i="14"/>
  <c r="A30" i="14"/>
  <c r="D29" i="14"/>
  <c r="A28" i="14"/>
  <c r="A48" i="14"/>
  <c r="A47" i="14"/>
  <c r="A46" i="14"/>
  <c r="A45" i="14"/>
  <c r="A43" i="14"/>
  <c r="A42" i="14"/>
  <c r="A41" i="14"/>
  <c r="A39" i="14"/>
  <c r="A37" i="14"/>
  <c r="A35" i="14"/>
  <c r="A33" i="14"/>
  <c r="A31" i="14"/>
  <c r="A29" i="14"/>
  <c r="AA43" i="48" l="1"/>
  <c r="D32" i="14"/>
  <c r="E6" i="25" s="1"/>
  <c r="E52" i="25" s="1"/>
  <c r="C6" i="25"/>
  <c r="C52" i="25" s="1"/>
  <c r="C75" i="25"/>
  <c r="C100" i="25" s="1"/>
  <c r="C76" i="25"/>
  <c r="C101" i="25" s="1"/>
  <c r="C126" i="25" s="1"/>
  <c r="E32" i="14"/>
  <c r="F32" i="14" s="1"/>
  <c r="D34" i="14"/>
  <c r="C8" i="25"/>
  <c r="C54" i="25" s="1"/>
  <c r="D33" i="14"/>
  <c r="C7" i="25"/>
  <c r="C53" i="25" s="1"/>
  <c r="C78" i="25" s="1"/>
  <c r="C103" i="25" s="1"/>
  <c r="C128" i="25" s="1"/>
  <c r="E29" i="14"/>
  <c r="F29" i="14" s="1"/>
  <c r="D3" i="25"/>
  <c r="D49" i="25" s="1"/>
  <c r="E3" i="25"/>
  <c r="E49" i="25" s="1"/>
  <c r="C74" i="25"/>
  <c r="C99" i="25"/>
  <c r="AS355" i="35"/>
  <c r="AS356" i="35" s="1"/>
  <c r="AS359" i="35"/>
  <c r="AS215" i="35"/>
  <c r="AT212" i="35"/>
  <c r="AT210" i="35" s="1"/>
  <c r="AT211" i="35" s="1"/>
  <c r="AT213" i="35" s="1"/>
  <c r="AT352" i="35"/>
  <c r="AT353" i="35"/>
  <c r="AT354" i="35"/>
  <c r="AS161" i="35"/>
  <c r="AS333" i="35"/>
  <c r="AS334" i="35" s="1"/>
  <c r="AS337" i="35"/>
  <c r="AT332" i="35"/>
  <c r="AT330" i="35"/>
  <c r="AT158" i="35"/>
  <c r="AT156" i="35" s="1"/>
  <c r="AT157" i="35" s="1"/>
  <c r="AT159" i="35" s="1"/>
  <c r="AT331" i="35"/>
  <c r="AS106" i="35"/>
  <c r="AT101" i="35"/>
  <c r="AS287" i="35"/>
  <c r="AS386" i="35" s="1"/>
  <c r="AS50" i="35"/>
  <c r="AS48" i="35" s="1"/>
  <c r="AS49" i="35" s="1"/>
  <c r="AS51" i="35" s="1"/>
  <c r="AS288" i="35"/>
  <c r="AS387" i="35" s="1"/>
  <c r="AS286" i="35"/>
  <c r="AS385" i="35" s="1"/>
  <c r="AR293" i="35"/>
  <c r="AR392" i="35" s="1"/>
  <c r="AR289" i="35"/>
  <c r="AR53" i="35"/>
  <c r="AT187" i="35"/>
  <c r="AU182" i="35"/>
  <c r="AT79" i="35"/>
  <c r="AU74" i="35"/>
  <c r="AT268" i="35"/>
  <c r="AU263" i="35"/>
  <c r="AT133" i="35"/>
  <c r="AU128" i="35"/>
  <c r="AT365" i="35"/>
  <c r="AT364" i="35"/>
  <c r="AT363" i="35"/>
  <c r="AT239" i="35"/>
  <c r="AT237" i="35" s="1"/>
  <c r="AT238" i="35" s="1"/>
  <c r="AT240" i="35" s="1"/>
  <c r="AS378" i="35"/>
  <c r="AS366" i="35"/>
  <c r="AS367" i="35" s="1"/>
  <c r="AS242" i="35"/>
  <c r="AS370" i="35"/>
  <c r="AU25" i="35"/>
  <c r="AV20" i="35"/>
  <c r="U241" i="34"/>
  <c r="U5" i="23" s="1"/>
  <c r="V21" i="34"/>
  <c r="V238" i="34" s="1"/>
  <c r="V235" i="34"/>
  <c r="Y45" i="34"/>
  <c r="AK131" i="25"/>
  <c r="D47" i="19"/>
  <c r="D49" i="19" s="1"/>
  <c r="D31" i="14"/>
  <c r="D151" i="19"/>
  <c r="D153" i="19" s="1"/>
  <c r="E133" i="21"/>
  <c r="C145" i="21"/>
  <c r="C13" i="23" s="1"/>
  <c r="C12" i="23" s="1"/>
  <c r="D159" i="19"/>
  <c r="D161" i="19" s="1"/>
  <c r="D140" i="21"/>
  <c r="D136" i="21"/>
  <c r="D130" i="21"/>
  <c r="E126" i="21"/>
  <c r="E89" i="21"/>
  <c r="G31" i="21"/>
  <c r="F53" i="21"/>
  <c r="G43" i="21"/>
  <c r="F65" i="21"/>
  <c r="G44" i="21"/>
  <c r="F66" i="21"/>
  <c r="G45" i="21"/>
  <c r="F67" i="21"/>
  <c r="E128" i="21"/>
  <c r="E75" i="21"/>
  <c r="E125" i="21" s="1"/>
  <c r="D135" i="21"/>
  <c r="E77" i="21"/>
  <c r="G37" i="21"/>
  <c r="F59" i="21"/>
  <c r="G41" i="21"/>
  <c r="F63" i="21"/>
  <c r="G32" i="21"/>
  <c r="F54" i="21"/>
  <c r="G42" i="21"/>
  <c r="F64" i="21"/>
  <c r="G30" i="21"/>
  <c r="F52" i="21"/>
  <c r="E81" i="21"/>
  <c r="G34" i="21"/>
  <c r="F56" i="21"/>
  <c r="D128" i="21"/>
  <c r="E129" i="21"/>
  <c r="G38" i="21"/>
  <c r="F60" i="21"/>
  <c r="E132" i="21"/>
  <c r="E93" i="21"/>
  <c r="G36" i="21"/>
  <c r="F58" i="21"/>
  <c r="G29" i="21"/>
  <c r="F51" i="21"/>
  <c r="G39" i="21"/>
  <c r="F61" i="21"/>
  <c r="D95" i="21"/>
  <c r="D10" i="22" s="1"/>
  <c r="D8" i="22" s="1"/>
  <c r="E85" i="21"/>
  <c r="E135" i="21" s="1"/>
  <c r="E74" i="21"/>
  <c r="E124" i="21" s="1"/>
  <c r="E70" i="21"/>
  <c r="D8" i="12" s="1"/>
  <c r="D21" i="38" s="1"/>
  <c r="G46" i="21"/>
  <c r="F68" i="21"/>
  <c r="G28" i="21"/>
  <c r="F50" i="21"/>
  <c r="E87" i="21"/>
  <c r="G35" i="21"/>
  <c r="F57" i="21"/>
  <c r="D124" i="21"/>
  <c r="D141" i="21"/>
  <c r="E86" i="21"/>
  <c r="G33" i="21"/>
  <c r="F55" i="21"/>
  <c r="G40" i="21"/>
  <c r="F62" i="21"/>
  <c r="G27" i="21"/>
  <c r="F49" i="21"/>
  <c r="D79" i="19"/>
  <c r="D81" i="19" s="1"/>
  <c r="D111" i="19"/>
  <c r="D113" i="19" s="1"/>
  <c r="D143" i="19"/>
  <c r="D145" i="19" s="1"/>
  <c r="D30" i="14"/>
  <c r="D7" i="19"/>
  <c r="D9" i="19" s="1"/>
  <c r="C3" i="24" s="1"/>
  <c r="C26" i="24" s="1"/>
  <c r="D39" i="19"/>
  <c r="D41" i="19" s="1"/>
  <c r="D71" i="19"/>
  <c r="D73" i="19" s="1"/>
  <c r="D103" i="19"/>
  <c r="D105" i="19" s="1"/>
  <c r="D135" i="19"/>
  <c r="D137" i="19" s="1"/>
  <c r="D15" i="19"/>
  <c r="D17" i="19" s="1"/>
  <c r="D23" i="19"/>
  <c r="D55" i="19"/>
  <c r="D57" i="19" s="1"/>
  <c r="D87" i="19"/>
  <c r="D89" i="19" s="1"/>
  <c r="D119" i="19"/>
  <c r="D121" i="19" s="1"/>
  <c r="D31" i="19"/>
  <c r="D33" i="19" s="1"/>
  <c r="D63" i="19"/>
  <c r="D65" i="19" s="1"/>
  <c r="D95" i="19"/>
  <c r="D97" i="19" s="1"/>
  <c r="D127" i="19"/>
  <c r="D129" i="19" s="1"/>
  <c r="C9" i="15"/>
  <c r="C11" i="15"/>
  <c r="C35" i="15"/>
  <c r="C10" i="15"/>
  <c r="C2" i="12"/>
  <c r="D2" i="12"/>
  <c r="E2" i="12"/>
  <c r="F2" i="12"/>
  <c r="G2" i="12"/>
  <c r="H2" i="12"/>
  <c r="I2" i="12"/>
  <c r="J2" i="12"/>
  <c r="K2" i="12"/>
  <c r="L2" i="12"/>
  <c r="M2" i="12"/>
  <c r="N2" i="12"/>
  <c r="O2" i="12"/>
  <c r="P2" i="12"/>
  <c r="Q2" i="12"/>
  <c r="R2" i="12"/>
  <c r="S2" i="12"/>
  <c r="T2" i="12"/>
  <c r="U2" i="12"/>
  <c r="V2" i="12"/>
  <c r="W2" i="12"/>
  <c r="X2" i="12"/>
  <c r="Y2" i="12"/>
  <c r="Z2" i="12"/>
  <c r="AA2" i="12"/>
  <c r="AB2" i="12"/>
  <c r="AC2" i="12"/>
  <c r="AD2" i="12"/>
  <c r="AE2" i="12"/>
  <c r="AF2" i="12"/>
  <c r="AG2" i="12"/>
  <c r="AH2" i="12"/>
  <c r="AI2" i="12"/>
  <c r="AJ2" i="12"/>
  <c r="AK2" i="12"/>
  <c r="B2" i="12"/>
  <c r="C55" i="11"/>
  <c r="D55" i="11"/>
  <c r="E55" i="11"/>
  <c r="F55" i="11"/>
  <c r="G55" i="11"/>
  <c r="H55" i="11"/>
  <c r="I55" i="11"/>
  <c r="J55" i="11"/>
  <c r="K55" i="11"/>
  <c r="L55" i="11"/>
  <c r="M55" i="11"/>
  <c r="N55" i="11"/>
  <c r="O55" i="11"/>
  <c r="P55" i="11"/>
  <c r="Q55" i="11"/>
  <c r="R55" i="11"/>
  <c r="S55" i="11"/>
  <c r="T55" i="11"/>
  <c r="U55" i="11"/>
  <c r="V55" i="11"/>
  <c r="W55" i="11"/>
  <c r="X55" i="11"/>
  <c r="Y55" i="11"/>
  <c r="Z55" i="11"/>
  <c r="AA55" i="11"/>
  <c r="AB55" i="11"/>
  <c r="AC55" i="11"/>
  <c r="AD55" i="11"/>
  <c r="AE55" i="11"/>
  <c r="AF55" i="11"/>
  <c r="AG55" i="11"/>
  <c r="AH55" i="11"/>
  <c r="AI55" i="11"/>
  <c r="AJ55" i="11"/>
  <c r="AK55" i="11"/>
  <c r="B55" i="11"/>
  <c r="AA45" i="48" l="1"/>
  <c r="D6" i="25"/>
  <c r="D52" i="25" s="1"/>
  <c r="C77" i="25"/>
  <c r="C102" i="25"/>
  <c r="C127" i="25" s="1"/>
  <c r="C125" i="25"/>
  <c r="C70" i="25"/>
  <c r="B4" i="12" s="1"/>
  <c r="E151" i="19"/>
  <c r="E4" i="25"/>
  <c r="E50" i="25" s="1"/>
  <c r="E75" i="25" s="1"/>
  <c r="D4" i="25"/>
  <c r="D50" i="25" s="1"/>
  <c r="D77" i="25"/>
  <c r="E77" i="25"/>
  <c r="E31" i="14"/>
  <c r="F31" i="14" s="1"/>
  <c r="E5" i="25"/>
  <c r="E51" i="25" s="1"/>
  <c r="E76" i="25" s="1"/>
  <c r="D5" i="25"/>
  <c r="D51" i="25" s="1"/>
  <c r="G32" i="14"/>
  <c r="H32" i="14" s="1"/>
  <c r="G6" i="25"/>
  <c r="G52" i="25" s="1"/>
  <c r="G77" i="25" s="1"/>
  <c r="F6" i="25"/>
  <c r="F52" i="25" s="1"/>
  <c r="F77" i="25" s="1"/>
  <c r="C79" i="25"/>
  <c r="C104" i="25" s="1"/>
  <c r="E34" i="14"/>
  <c r="F34" i="14" s="1"/>
  <c r="E8" i="25"/>
  <c r="E54" i="25" s="1"/>
  <c r="D8" i="25"/>
  <c r="D54" i="25" s="1"/>
  <c r="E33" i="14"/>
  <c r="F33" i="14" s="1"/>
  <c r="E7" i="25"/>
  <c r="E53" i="25" s="1"/>
  <c r="D7" i="25"/>
  <c r="D53" i="25" s="1"/>
  <c r="E74" i="25"/>
  <c r="D74" i="25"/>
  <c r="C124" i="25"/>
  <c r="G29" i="14"/>
  <c r="H29" i="14" s="1"/>
  <c r="F3" i="25"/>
  <c r="F49" i="25" s="1"/>
  <c r="G3" i="25"/>
  <c r="G49" i="25" s="1"/>
  <c r="E6" i="19"/>
  <c r="AT214" i="35"/>
  <c r="AU209" i="35"/>
  <c r="AT160" i="35"/>
  <c r="AU155" i="35"/>
  <c r="AT308" i="35"/>
  <c r="AT104" i="35"/>
  <c r="AT102" i="35" s="1"/>
  <c r="AT103" i="35" s="1"/>
  <c r="AT105" i="35" s="1"/>
  <c r="AT309" i="35"/>
  <c r="AT310" i="35" s="1"/>
  <c r="AS107" i="35"/>
  <c r="AS311" i="35"/>
  <c r="AS312" i="35" s="1"/>
  <c r="AS315" i="35"/>
  <c r="AR290" i="35"/>
  <c r="AR388" i="35"/>
  <c r="AR389" i="35" s="1"/>
  <c r="AT47" i="35"/>
  <c r="AS52" i="35"/>
  <c r="AU375" i="35"/>
  <c r="AU376" i="35" s="1"/>
  <c r="AU374" i="35"/>
  <c r="AU266" i="35"/>
  <c r="AU264" i="35" s="1"/>
  <c r="AU265" i="35" s="1"/>
  <c r="AU267" i="35" s="1"/>
  <c r="AV275" i="35"/>
  <c r="AV276" i="35"/>
  <c r="AV277" i="35" s="1"/>
  <c r="AV23" i="35"/>
  <c r="AV21" i="35" s="1"/>
  <c r="AV22" i="35" s="1"/>
  <c r="AV24" i="35" s="1"/>
  <c r="AT377" i="35"/>
  <c r="AT381" i="35"/>
  <c r="AT269" i="35"/>
  <c r="AU278" i="35"/>
  <c r="AU279" i="35" s="1"/>
  <c r="AU282" i="35"/>
  <c r="AU26" i="35"/>
  <c r="AU321" i="35"/>
  <c r="AU320" i="35"/>
  <c r="AU319" i="35"/>
  <c r="AU131" i="35"/>
  <c r="AU129" i="35" s="1"/>
  <c r="AU130" i="35" s="1"/>
  <c r="AU132" i="35" s="1"/>
  <c r="AU298" i="35"/>
  <c r="AU299" i="35" s="1"/>
  <c r="AU297" i="35"/>
  <c r="AU77" i="35"/>
  <c r="AU75" i="35" s="1"/>
  <c r="AU76" i="35" s="1"/>
  <c r="AU78" i="35" s="1"/>
  <c r="AU342" i="35"/>
  <c r="AU343" i="35" s="1"/>
  <c r="AU341" i="35"/>
  <c r="AU185" i="35"/>
  <c r="AU183" i="35" s="1"/>
  <c r="AU184" i="35" s="1"/>
  <c r="AU186" i="35" s="1"/>
  <c r="AT241" i="35"/>
  <c r="AU236" i="35"/>
  <c r="AT322" i="35"/>
  <c r="AT323" i="35" s="1"/>
  <c r="AT326" i="35"/>
  <c r="AT134" i="35"/>
  <c r="AT300" i="35"/>
  <c r="AT301" i="35" s="1"/>
  <c r="AT80" i="35"/>
  <c r="AT304" i="35"/>
  <c r="AT344" i="35"/>
  <c r="AT345" i="35" s="1"/>
  <c r="AT348" i="35"/>
  <c r="AT188" i="35"/>
  <c r="V19" i="34"/>
  <c r="Z41" i="34"/>
  <c r="E30" i="19"/>
  <c r="C6" i="24"/>
  <c r="C29" i="24" s="1"/>
  <c r="E126" i="19"/>
  <c r="C18" i="24"/>
  <c r="C41" i="24" s="1"/>
  <c r="E119" i="19"/>
  <c r="E70" i="19"/>
  <c r="C11" i="24"/>
  <c r="C34" i="24" s="1"/>
  <c r="E150" i="19"/>
  <c r="C21" i="24"/>
  <c r="C44" i="24" s="1"/>
  <c r="E14" i="19"/>
  <c r="C4" i="24"/>
  <c r="C27" i="24" s="1"/>
  <c r="E86" i="19"/>
  <c r="C13" i="24"/>
  <c r="C36" i="24" s="1"/>
  <c r="E38" i="19"/>
  <c r="C7" i="24"/>
  <c r="C30" i="24" s="1"/>
  <c r="E110" i="19"/>
  <c r="C16" i="24"/>
  <c r="C39" i="24" s="1"/>
  <c r="E127" i="21"/>
  <c r="E158" i="19"/>
  <c r="C22" i="24"/>
  <c r="C45" i="24" s="1"/>
  <c r="E102" i="19"/>
  <c r="C15" i="24"/>
  <c r="C38" i="24" s="1"/>
  <c r="E118" i="19"/>
  <c r="C17" i="24"/>
  <c r="C40" i="24" s="1"/>
  <c r="E15" i="19"/>
  <c r="E142" i="19"/>
  <c r="C20" i="24"/>
  <c r="C43" i="24" s="1"/>
  <c r="E136" i="21"/>
  <c r="E137" i="21"/>
  <c r="E94" i="19"/>
  <c r="C14" i="24"/>
  <c r="C37" i="24" s="1"/>
  <c r="E62" i="19"/>
  <c r="C10" i="24"/>
  <c r="C33" i="24" s="1"/>
  <c r="E54" i="19"/>
  <c r="C9" i="24"/>
  <c r="C32" i="24" s="1"/>
  <c r="E134" i="19"/>
  <c r="C19" i="24"/>
  <c r="C42" i="24" s="1"/>
  <c r="E78" i="19"/>
  <c r="C12" i="24"/>
  <c r="C35" i="24" s="1"/>
  <c r="E46" i="19"/>
  <c r="C8" i="24"/>
  <c r="C31" i="24" s="1"/>
  <c r="H28" i="21"/>
  <c r="G50" i="21"/>
  <c r="H39" i="21"/>
  <c r="G61" i="21"/>
  <c r="F83" i="21"/>
  <c r="F89" i="21"/>
  <c r="F78" i="21"/>
  <c r="H27" i="21"/>
  <c r="G49" i="21"/>
  <c r="F85" i="21"/>
  <c r="H34" i="21"/>
  <c r="G56" i="21"/>
  <c r="F77" i="21"/>
  <c r="F127" i="21" s="1"/>
  <c r="H32" i="21"/>
  <c r="G54" i="21"/>
  <c r="F90" i="21"/>
  <c r="F74" i="21"/>
  <c r="F70" i="21"/>
  <c r="E8" i="12" s="1"/>
  <c r="F75" i="21"/>
  <c r="F125" i="21" s="1"/>
  <c r="F86" i="21"/>
  <c r="H36" i="21"/>
  <c r="G58" i="21"/>
  <c r="H42" i="21"/>
  <c r="G64" i="21"/>
  <c r="F88" i="21"/>
  <c r="F91" i="21"/>
  <c r="H31" i="21"/>
  <c r="G53" i="21"/>
  <c r="E139" i="21"/>
  <c r="H40" i="21"/>
  <c r="G62" i="21"/>
  <c r="H41" i="21"/>
  <c r="G63" i="21"/>
  <c r="H44" i="21"/>
  <c r="G66" i="21"/>
  <c r="H33" i="21"/>
  <c r="G55" i="21"/>
  <c r="H35" i="21"/>
  <c r="G57" i="21"/>
  <c r="F93" i="21"/>
  <c r="E95" i="21"/>
  <c r="E10" i="22" s="1"/>
  <c r="E8" i="22" s="1"/>
  <c r="F76" i="21"/>
  <c r="E143" i="21"/>
  <c r="F84" i="21"/>
  <c r="F134" i="21" s="1"/>
  <c r="H45" i="21"/>
  <c r="G67" i="21"/>
  <c r="E141" i="21"/>
  <c r="F87" i="21"/>
  <c r="D145" i="21"/>
  <c r="D13" i="23" s="1"/>
  <c r="F80" i="21"/>
  <c r="F82" i="21"/>
  <c r="H46" i="21"/>
  <c r="G68" i="21"/>
  <c r="H29" i="21"/>
  <c r="G51" i="21"/>
  <c r="H38" i="21"/>
  <c r="G60" i="21"/>
  <c r="F81" i="21"/>
  <c r="E131" i="21"/>
  <c r="H30" i="21"/>
  <c r="G52" i="21"/>
  <c r="F79" i="21"/>
  <c r="H37" i="21"/>
  <c r="G59" i="21"/>
  <c r="F92" i="21"/>
  <c r="F142" i="21"/>
  <c r="H43" i="21"/>
  <c r="G65" i="21"/>
  <c r="AJ39" i="22"/>
  <c r="AJ35" i="22"/>
  <c r="AF39" i="22"/>
  <c r="AF35" i="22"/>
  <c r="AB39" i="22"/>
  <c r="AB35" i="22"/>
  <c r="X39" i="22"/>
  <c r="X35" i="22"/>
  <c r="T39" i="22"/>
  <c r="T35" i="22"/>
  <c r="P39" i="22"/>
  <c r="P35" i="22"/>
  <c r="L39" i="22"/>
  <c r="L35" i="22"/>
  <c r="H39" i="22"/>
  <c r="H35" i="22"/>
  <c r="D39" i="22"/>
  <c r="D35" i="22"/>
  <c r="AI2" i="13"/>
  <c r="AE2" i="13"/>
  <c r="AA2" i="13"/>
  <c r="W2" i="13"/>
  <c r="S2" i="13"/>
  <c r="O2" i="13"/>
  <c r="K2" i="13"/>
  <c r="G2" i="13"/>
  <c r="C2" i="13"/>
  <c r="C39" i="22"/>
  <c r="C35" i="22"/>
  <c r="AI39" i="22"/>
  <c r="AI35" i="22"/>
  <c r="AE39" i="22"/>
  <c r="AE35" i="22"/>
  <c r="AA39" i="22"/>
  <c r="AA35" i="22"/>
  <c r="W39" i="22"/>
  <c r="W35" i="22"/>
  <c r="S39" i="22"/>
  <c r="S35" i="22"/>
  <c r="O39" i="22"/>
  <c r="O35" i="22"/>
  <c r="K39" i="22"/>
  <c r="K35" i="22"/>
  <c r="G39" i="22"/>
  <c r="G35" i="22"/>
  <c r="B2" i="13"/>
  <c r="AH2" i="13"/>
  <c r="AD2" i="13"/>
  <c r="Z2" i="13"/>
  <c r="V2" i="13"/>
  <c r="R2" i="13"/>
  <c r="N2" i="13"/>
  <c r="J2" i="13"/>
  <c r="F2" i="13"/>
  <c r="AL39" i="22"/>
  <c r="AL35" i="22"/>
  <c r="AH39" i="22"/>
  <c r="AH35" i="22"/>
  <c r="AD39" i="22"/>
  <c r="AD35" i="22"/>
  <c r="Z39" i="22"/>
  <c r="Z35" i="22"/>
  <c r="V39" i="22"/>
  <c r="V35" i="22"/>
  <c r="R39" i="22"/>
  <c r="R35" i="22"/>
  <c r="N39" i="22"/>
  <c r="N35" i="22"/>
  <c r="J39" i="22"/>
  <c r="J35" i="22"/>
  <c r="F39" i="22"/>
  <c r="F35" i="22"/>
  <c r="AK2" i="13"/>
  <c r="AG2" i="13"/>
  <c r="AC2" i="13"/>
  <c r="Y2" i="13"/>
  <c r="U2" i="13"/>
  <c r="Q2" i="13"/>
  <c r="M2" i="13"/>
  <c r="I2" i="13"/>
  <c r="E2" i="13"/>
  <c r="AK39" i="22"/>
  <c r="AK35" i="22"/>
  <c r="AG39" i="22"/>
  <c r="AG35" i="22"/>
  <c r="AC39" i="22"/>
  <c r="AC35" i="22"/>
  <c r="Y39" i="22"/>
  <c r="Y35" i="22"/>
  <c r="U39" i="22"/>
  <c r="U35" i="22"/>
  <c r="Q39" i="22"/>
  <c r="Q35" i="22"/>
  <c r="M39" i="22"/>
  <c r="M35" i="22"/>
  <c r="I39" i="22"/>
  <c r="I35" i="22"/>
  <c r="E39" i="22"/>
  <c r="E35" i="22"/>
  <c r="AJ2" i="13"/>
  <c r="AF2" i="13"/>
  <c r="AB2" i="13"/>
  <c r="X2" i="13"/>
  <c r="T2" i="13"/>
  <c r="P2" i="13"/>
  <c r="L2" i="13"/>
  <c r="H2" i="13"/>
  <c r="D2" i="13"/>
  <c r="D25" i="19"/>
  <c r="E30" i="14"/>
  <c r="E71" i="19"/>
  <c r="E135" i="19"/>
  <c r="E103" i="19"/>
  <c r="E39" i="19"/>
  <c r="E7" i="19"/>
  <c r="E87" i="19"/>
  <c r="E143" i="19"/>
  <c r="E145" i="19" s="1"/>
  <c r="E55" i="19"/>
  <c r="E57" i="19" s="1"/>
  <c r="E79" i="19"/>
  <c r="E81" i="19" s="1"/>
  <c r="E111" i="19"/>
  <c r="E63" i="19"/>
  <c r="E95" i="19"/>
  <c r="E97" i="19" s="1"/>
  <c r="E127" i="19"/>
  <c r="E23" i="19"/>
  <c r="E47" i="19"/>
  <c r="E159" i="19"/>
  <c r="E31" i="19"/>
  <c r="C36" i="15"/>
  <c r="C12" i="15"/>
  <c r="D28" i="14"/>
  <c r="B31" i="13"/>
  <c r="E21" i="38" l="1"/>
  <c r="AB41" i="48"/>
  <c r="AB44" i="48" s="1"/>
  <c r="E17" i="19"/>
  <c r="D4" i="24" s="1"/>
  <c r="D27" i="24" s="1"/>
  <c r="E70" i="25"/>
  <c r="D4" i="12" s="1"/>
  <c r="E113" i="19"/>
  <c r="D16" i="24" s="1"/>
  <c r="D39" i="24" s="1"/>
  <c r="E89" i="19"/>
  <c r="D13" i="24" s="1"/>
  <c r="D36" i="24" s="1"/>
  <c r="E137" i="19"/>
  <c r="F134" i="19" s="1"/>
  <c r="D127" i="25"/>
  <c r="G31" i="14"/>
  <c r="H31" i="14" s="1"/>
  <c r="F5" i="25"/>
  <c r="F51" i="25" s="1"/>
  <c r="G5" i="25"/>
  <c r="G51" i="25" s="1"/>
  <c r="E153" i="19"/>
  <c r="D21" i="24" s="1"/>
  <c r="D44" i="24" s="1"/>
  <c r="C95" i="25"/>
  <c r="C6" i="22" s="1"/>
  <c r="C3" i="22" s="1"/>
  <c r="I32" i="14"/>
  <c r="J32" i="14" s="1"/>
  <c r="H6" i="25"/>
  <c r="H52" i="25" s="1"/>
  <c r="I6" i="25"/>
  <c r="I52" i="25" s="1"/>
  <c r="I77" i="25" s="1"/>
  <c r="D76" i="25"/>
  <c r="D75" i="25"/>
  <c r="D70" i="25"/>
  <c r="C4" i="12" s="1"/>
  <c r="E121" i="19"/>
  <c r="F118" i="19" s="1"/>
  <c r="E49" i="19"/>
  <c r="F46" i="19" s="1"/>
  <c r="E65" i="19"/>
  <c r="F62" i="19" s="1"/>
  <c r="E105" i="19"/>
  <c r="D15" i="24" s="1"/>
  <c r="D38" i="24" s="1"/>
  <c r="C129" i="25"/>
  <c r="C145" i="25" s="1"/>
  <c r="C4" i="23" s="1"/>
  <c r="C3" i="23" s="1"/>
  <c r="C34" i="23" s="1"/>
  <c r="C120" i="25"/>
  <c r="G34" i="14"/>
  <c r="H34" i="14" s="1"/>
  <c r="G8" i="25"/>
  <c r="G54" i="25" s="1"/>
  <c r="F8" i="25"/>
  <c r="F54" i="25" s="1"/>
  <c r="F79" i="25" s="1"/>
  <c r="D79" i="25"/>
  <c r="E79" i="25"/>
  <c r="E161" i="19"/>
  <c r="F158" i="19" s="1"/>
  <c r="E78" i="25"/>
  <c r="D78" i="25"/>
  <c r="D128" i="25" s="1"/>
  <c r="G33" i="14"/>
  <c r="H33" i="14" s="1"/>
  <c r="G7" i="25"/>
  <c r="G53" i="25" s="1"/>
  <c r="F7" i="25"/>
  <c r="F53" i="25" s="1"/>
  <c r="I3" i="25"/>
  <c r="I49" i="25" s="1"/>
  <c r="H3" i="25"/>
  <c r="H49" i="25" s="1"/>
  <c r="I29" i="14"/>
  <c r="J29" i="14" s="1"/>
  <c r="K29" i="14" s="1"/>
  <c r="E129" i="19"/>
  <c r="D18" i="24" s="1"/>
  <c r="D41" i="24" s="1"/>
  <c r="F74" i="25"/>
  <c r="G74" i="25"/>
  <c r="E33" i="19"/>
  <c r="D6" i="24" s="1"/>
  <c r="D29" i="24" s="1"/>
  <c r="E9" i="19"/>
  <c r="D3" i="24" s="1"/>
  <c r="D26" i="24" s="1"/>
  <c r="AU212" i="35"/>
  <c r="AU210" i="35" s="1"/>
  <c r="AU211" i="35" s="1"/>
  <c r="AU213" i="35" s="1"/>
  <c r="AU353" i="35"/>
  <c r="AU354" i="35" s="1"/>
  <c r="AU352" i="35"/>
  <c r="AT359" i="35"/>
  <c r="AT355" i="35"/>
  <c r="AT356" i="35" s="1"/>
  <c r="AT215" i="35"/>
  <c r="AU158" i="35"/>
  <c r="AU156" i="35" s="1"/>
  <c r="AU157" i="35" s="1"/>
  <c r="AU159" i="35" s="1"/>
  <c r="AU330" i="35"/>
  <c r="AU331" i="35"/>
  <c r="AU332" i="35" s="1"/>
  <c r="AT337" i="35"/>
  <c r="AT161" i="35"/>
  <c r="AT333" i="35"/>
  <c r="AT334" i="35" s="1"/>
  <c r="AT106" i="35"/>
  <c r="AU101" i="35"/>
  <c r="AS53" i="35"/>
  <c r="AS289" i="35"/>
  <c r="AS293" i="35"/>
  <c r="AS392" i="35" s="1"/>
  <c r="AT50" i="35"/>
  <c r="AT48" i="35" s="1"/>
  <c r="AT49" i="35" s="1"/>
  <c r="AT51" i="35" s="1"/>
  <c r="AT287" i="35"/>
  <c r="AT386" i="35" s="1"/>
  <c r="AT286" i="35"/>
  <c r="AT385" i="35" s="1"/>
  <c r="AV25" i="35"/>
  <c r="AW20" i="35"/>
  <c r="AU268" i="35"/>
  <c r="AV263" i="35"/>
  <c r="AU133" i="35"/>
  <c r="AV128" i="35"/>
  <c r="AU187" i="35"/>
  <c r="AV182" i="35"/>
  <c r="AU79" i="35"/>
  <c r="AV74" i="35"/>
  <c r="AU364" i="35"/>
  <c r="AU365" i="35" s="1"/>
  <c r="AU363" i="35"/>
  <c r="AU239" i="35"/>
  <c r="AU237" i="35" s="1"/>
  <c r="AU238" i="35" s="1"/>
  <c r="AU240" i="35" s="1"/>
  <c r="AT378" i="35"/>
  <c r="AT366" i="35"/>
  <c r="AT367" i="35" s="1"/>
  <c r="AT370" i="35"/>
  <c r="AT242" i="35"/>
  <c r="V20" i="34"/>
  <c r="V236" i="34"/>
  <c r="Z44" i="34"/>
  <c r="F142" i="19"/>
  <c r="D20" i="24"/>
  <c r="D43" i="24" s="1"/>
  <c r="E22" i="19"/>
  <c r="E25" i="19" s="1"/>
  <c r="D5" i="24" s="1"/>
  <c r="D28" i="24" s="1"/>
  <c r="C5" i="24"/>
  <c r="C28" i="24" s="1"/>
  <c r="C47" i="24" s="1"/>
  <c r="E145" i="21"/>
  <c r="E13" i="23" s="1"/>
  <c r="F137" i="21"/>
  <c r="F128" i="21"/>
  <c r="F94" i="19"/>
  <c r="D14" i="24"/>
  <c r="D37" i="24" s="1"/>
  <c r="F54" i="19"/>
  <c r="D9" i="24"/>
  <c r="D32" i="24" s="1"/>
  <c r="E41" i="19"/>
  <c r="F129" i="21"/>
  <c r="F140" i="21"/>
  <c r="F78" i="19"/>
  <c r="D12" i="24"/>
  <c r="D35" i="24" s="1"/>
  <c r="E73" i="19"/>
  <c r="F139" i="21"/>
  <c r="I43" i="21"/>
  <c r="H65" i="21"/>
  <c r="I37" i="21"/>
  <c r="H59" i="21"/>
  <c r="G85" i="21"/>
  <c r="I33" i="21"/>
  <c r="H55" i="21"/>
  <c r="I28" i="21"/>
  <c r="H50" i="21"/>
  <c r="I29" i="21"/>
  <c r="H51" i="21"/>
  <c r="F126" i="21"/>
  <c r="I35" i="21"/>
  <c r="H57" i="21"/>
  <c r="I40" i="21"/>
  <c r="H62" i="21"/>
  <c r="I42" i="21"/>
  <c r="H64" i="21"/>
  <c r="I27" i="21"/>
  <c r="H49" i="21"/>
  <c r="I39" i="21"/>
  <c r="H61" i="21"/>
  <c r="G90" i="21"/>
  <c r="G84" i="21"/>
  <c r="F131" i="21"/>
  <c r="I38" i="21"/>
  <c r="H60" i="21"/>
  <c r="F132" i="21"/>
  <c r="F130" i="21"/>
  <c r="F143" i="21"/>
  <c r="G80" i="21"/>
  <c r="G130" i="21" s="1"/>
  <c r="I41" i="21"/>
  <c r="H63" i="21"/>
  <c r="I31" i="21"/>
  <c r="H53" i="21"/>
  <c r="F141" i="21"/>
  <c r="G83" i="21"/>
  <c r="I32" i="21"/>
  <c r="H54" i="21"/>
  <c r="G81" i="21"/>
  <c r="G74" i="21"/>
  <c r="G70" i="21"/>
  <c r="F8" i="12" s="1"/>
  <c r="F21" i="38" s="1"/>
  <c r="F133" i="21"/>
  <c r="G75" i="21"/>
  <c r="G125" i="21" s="1"/>
  <c r="G88" i="21"/>
  <c r="G78" i="21"/>
  <c r="G128" i="21" s="1"/>
  <c r="I36" i="21"/>
  <c r="H58" i="21"/>
  <c r="G79" i="21"/>
  <c r="I34" i="21"/>
  <c r="H56" i="21"/>
  <c r="G77" i="21"/>
  <c r="I46" i="21"/>
  <c r="H68" i="21"/>
  <c r="I45" i="21"/>
  <c r="H67" i="21"/>
  <c r="G91" i="21"/>
  <c r="F138" i="21"/>
  <c r="I30" i="21"/>
  <c r="H52" i="21"/>
  <c r="G76" i="21"/>
  <c r="G93" i="21"/>
  <c r="F136" i="21"/>
  <c r="G92" i="21"/>
  <c r="G82" i="21"/>
  <c r="I44" i="21"/>
  <c r="H66" i="21"/>
  <c r="G87" i="21"/>
  <c r="G89" i="21"/>
  <c r="G139" i="21" s="1"/>
  <c r="F95" i="21"/>
  <c r="F10" i="22" s="1"/>
  <c r="F8" i="22" s="1"/>
  <c r="F124" i="21"/>
  <c r="G86" i="21"/>
  <c r="F30" i="14"/>
  <c r="F79" i="19"/>
  <c r="F47" i="19"/>
  <c r="F15" i="19"/>
  <c r="F103" i="19"/>
  <c r="F119" i="19"/>
  <c r="F151" i="19"/>
  <c r="F95" i="19"/>
  <c r="F143" i="19"/>
  <c r="F7" i="19"/>
  <c r="F55" i="19"/>
  <c r="F31" i="19"/>
  <c r="F71" i="19"/>
  <c r="F87" i="19"/>
  <c r="F63" i="19"/>
  <c r="F135" i="19"/>
  <c r="F23" i="19"/>
  <c r="F127" i="19"/>
  <c r="F159" i="19"/>
  <c r="F39" i="19"/>
  <c r="F111" i="19"/>
  <c r="C13" i="15"/>
  <c r="C37" i="15"/>
  <c r="E28" i="14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AG43" i="13"/>
  <c r="AH43" i="13"/>
  <c r="AI43" i="13"/>
  <c r="AJ43" i="13"/>
  <c r="AK43" i="13"/>
  <c r="D43" i="13"/>
  <c r="E43" i="13"/>
  <c r="F43" i="13"/>
  <c r="G43" i="13"/>
  <c r="H43" i="13"/>
  <c r="I43" i="13"/>
  <c r="J43" i="13"/>
  <c r="K43" i="13"/>
  <c r="L43" i="13"/>
  <c r="M43" i="13"/>
  <c r="N43" i="13"/>
  <c r="C43" i="13"/>
  <c r="B43" i="13"/>
  <c r="C43" i="42" l="1"/>
  <c r="AB42" i="48"/>
  <c r="D43" i="42"/>
  <c r="B43" i="42"/>
  <c r="F14" i="19"/>
  <c r="F110" i="19"/>
  <c r="D17" i="24"/>
  <c r="D40" i="24" s="1"/>
  <c r="F86" i="19"/>
  <c r="F89" i="19" s="1"/>
  <c r="F127" i="25"/>
  <c r="F102" i="19"/>
  <c r="F105" i="19" s="1"/>
  <c r="G102" i="19" s="1"/>
  <c r="D22" i="24"/>
  <c r="D45" i="24" s="1"/>
  <c r="F150" i="19"/>
  <c r="F153" i="19" s="1"/>
  <c r="G127" i="25"/>
  <c r="E127" i="25"/>
  <c r="E129" i="25"/>
  <c r="F30" i="19"/>
  <c r="F33" i="19" s="1"/>
  <c r="G30" i="19" s="1"/>
  <c r="D19" i="24"/>
  <c r="D42" i="24" s="1"/>
  <c r="C19" i="22"/>
  <c r="D125" i="25"/>
  <c r="E125" i="25"/>
  <c r="D126" i="25"/>
  <c r="F113" i="19"/>
  <c r="E16" i="24" s="1"/>
  <c r="E39" i="24" s="1"/>
  <c r="F145" i="19"/>
  <c r="E20" i="24" s="1"/>
  <c r="E43" i="24" s="1"/>
  <c r="G76" i="25"/>
  <c r="F121" i="19"/>
  <c r="G118" i="19" s="1"/>
  <c r="H77" i="25"/>
  <c r="F4" i="25"/>
  <c r="F50" i="25" s="1"/>
  <c r="F75" i="25" s="1"/>
  <c r="G4" i="25"/>
  <c r="G50" i="25" s="1"/>
  <c r="D95" i="25"/>
  <c r="D6" i="22" s="1"/>
  <c r="D3" i="22" s="1"/>
  <c r="D16" i="22" s="1"/>
  <c r="K32" i="14"/>
  <c r="L32" i="14" s="1"/>
  <c r="K6" i="25"/>
  <c r="K52" i="25" s="1"/>
  <c r="K77" i="25" s="1"/>
  <c r="J6" i="25"/>
  <c r="J52" i="25" s="1"/>
  <c r="F76" i="25"/>
  <c r="F126" i="19"/>
  <c r="F129" i="19" s="1"/>
  <c r="I31" i="14"/>
  <c r="J31" i="14" s="1"/>
  <c r="I5" i="25"/>
  <c r="I51" i="25" s="1"/>
  <c r="I76" i="25" s="1"/>
  <c r="H5" i="25"/>
  <c r="H51" i="25" s="1"/>
  <c r="F17" i="19"/>
  <c r="E4" i="24" s="1"/>
  <c r="E27" i="24" s="1"/>
  <c r="F6" i="19"/>
  <c r="F9" i="19" s="1"/>
  <c r="E3" i="24" s="1"/>
  <c r="E26" i="24" s="1"/>
  <c r="D10" i="24"/>
  <c r="D33" i="24" s="1"/>
  <c r="D8" i="24"/>
  <c r="D31" i="24" s="1"/>
  <c r="C33" i="23"/>
  <c r="C36" i="23" s="1"/>
  <c r="F161" i="19"/>
  <c r="G158" i="19" s="1"/>
  <c r="E95" i="25"/>
  <c r="E6" i="22" s="1"/>
  <c r="E3" i="22" s="1"/>
  <c r="F129" i="25"/>
  <c r="D129" i="25"/>
  <c r="G79" i="25"/>
  <c r="I34" i="14"/>
  <c r="J34" i="14" s="1"/>
  <c r="H8" i="25"/>
  <c r="H54" i="25" s="1"/>
  <c r="I8" i="25"/>
  <c r="I54" i="25" s="1"/>
  <c r="C16" i="22"/>
  <c r="C18" i="22" s="1"/>
  <c r="D22" i="22" s="1"/>
  <c r="D40" i="22" s="1"/>
  <c r="D14" i="23" s="1"/>
  <c r="C36" i="22"/>
  <c r="I33" i="14"/>
  <c r="J33" i="14" s="1"/>
  <c r="I7" i="25"/>
  <c r="I53" i="25" s="1"/>
  <c r="H7" i="25"/>
  <c r="H53" i="25" s="1"/>
  <c r="G78" i="25"/>
  <c r="F78" i="25"/>
  <c r="H74" i="25"/>
  <c r="F97" i="19"/>
  <c r="G94" i="19" s="1"/>
  <c r="J3" i="25"/>
  <c r="J49" i="25" s="1"/>
  <c r="K3" i="25"/>
  <c r="K49" i="25" s="1"/>
  <c r="I74" i="25"/>
  <c r="E124" i="25"/>
  <c r="D124" i="25"/>
  <c r="F81" i="19"/>
  <c r="G78" i="19" s="1"/>
  <c r="F65" i="19"/>
  <c r="E10" i="24" s="1"/>
  <c r="E33" i="24" s="1"/>
  <c r="B26" i="38"/>
  <c r="AV209" i="35"/>
  <c r="AU214" i="35"/>
  <c r="AV155" i="35"/>
  <c r="AU160" i="35"/>
  <c r="AU104" i="35"/>
  <c r="AU102" i="35" s="1"/>
  <c r="AU103" i="35" s="1"/>
  <c r="AU105" i="35" s="1"/>
  <c r="AU309" i="35"/>
  <c r="AU310" i="35" s="1"/>
  <c r="AU308" i="35"/>
  <c r="AT311" i="35"/>
  <c r="AT312" i="35" s="1"/>
  <c r="AT107" i="35"/>
  <c r="AT315" i="35"/>
  <c r="AT288" i="35"/>
  <c r="AT387" i="35" s="1"/>
  <c r="AU47" i="35"/>
  <c r="AT52" i="35"/>
  <c r="AS290" i="35"/>
  <c r="AS388" i="35"/>
  <c r="AS389" i="35" s="1"/>
  <c r="AU241" i="35"/>
  <c r="AV236" i="35"/>
  <c r="AV341" i="35"/>
  <c r="AV343" i="35"/>
  <c r="AV342" i="35"/>
  <c r="AV185" i="35"/>
  <c r="AV183" i="35" s="1"/>
  <c r="AV184" i="35" s="1"/>
  <c r="AV186" i="35" s="1"/>
  <c r="AV375" i="35"/>
  <c r="AV376" i="35" s="1"/>
  <c r="AV374" i="35"/>
  <c r="AV266" i="35"/>
  <c r="AV264" i="35" s="1"/>
  <c r="AV265" i="35" s="1"/>
  <c r="AV267" i="35" s="1"/>
  <c r="AW276" i="35"/>
  <c r="AW277" i="35" s="1"/>
  <c r="AW275" i="35"/>
  <c r="AW23" i="35"/>
  <c r="AW21" i="35" s="1"/>
  <c r="AW22" i="35" s="1"/>
  <c r="AW24" i="35" s="1"/>
  <c r="AU344" i="35"/>
  <c r="AU345" i="35" s="1"/>
  <c r="AU188" i="35"/>
  <c r="AU348" i="35"/>
  <c r="AU377" i="35"/>
  <c r="AU269" i="35"/>
  <c r="AU381" i="35"/>
  <c r="AV278" i="35"/>
  <c r="AV279" i="35" s="1"/>
  <c r="AV282" i="35"/>
  <c r="AV26" i="35"/>
  <c r="AV299" i="35"/>
  <c r="AV298" i="35"/>
  <c r="AV297" i="35"/>
  <c r="AV77" i="35"/>
  <c r="AV75" i="35" s="1"/>
  <c r="AV76" i="35" s="1"/>
  <c r="AV78" i="35" s="1"/>
  <c r="AV320" i="35"/>
  <c r="AV321" i="35" s="1"/>
  <c r="AV319" i="35"/>
  <c r="AV131" i="35"/>
  <c r="AV129" i="35" s="1"/>
  <c r="AV130" i="35" s="1"/>
  <c r="AV132" i="35" s="1"/>
  <c r="AU300" i="35"/>
  <c r="AU301" i="35" s="1"/>
  <c r="AU304" i="35"/>
  <c r="AU80" i="35"/>
  <c r="AU322" i="35"/>
  <c r="AU323" i="35" s="1"/>
  <c r="AU134" i="35"/>
  <c r="AU326" i="35"/>
  <c r="V22" i="34"/>
  <c r="V237" i="34"/>
  <c r="Z42" i="34"/>
  <c r="G137" i="21"/>
  <c r="F70" i="19"/>
  <c r="F73" i="19" s="1"/>
  <c r="D11" i="24"/>
  <c r="D34" i="24" s="1"/>
  <c r="F38" i="19"/>
  <c r="F41" i="19" s="1"/>
  <c r="D7" i="24"/>
  <c r="D30" i="24" s="1"/>
  <c r="F137" i="19"/>
  <c r="F135" i="21"/>
  <c r="F145" i="21" s="1"/>
  <c r="F13" i="23" s="1"/>
  <c r="F57" i="19"/>
  <c r="F49" i="19"/>
  <c r="F22" i="19"/>
  <c r="F25" i="19" s="1"/>
  <c r="E5" i="24" s="1"/>
  <c r="E28" i="24" s="1"/>
  <c r="G140" i="21"/>
  <c r="G126" i="21"/>
  <c r="H92" i="21"/>
  <c r="H142" i="21" s="1"/>
  <c r="H85" i="21"/>
  <c r="J39" i="21"/>
  <c r="I61" i="21"/>
  <c r="H89" i="21"/>
  <c r="J35" i="21"/>
  <c r="I57" i="21"/>
  <c r="J43" i="21"/>
  <c r="I65" i="21"/>
  <c r="H91" i="21"/>
  <c r="G132" i="21"/>
  <c r="G143" i="21"/>
  <c r="J30" i="21"/>
  <c r="I52" i="21"/>
  <c r="H81" i="21"/>
  <c r="G129" i="21"/>
  <c r="G131" i="21"/>
  <c r="J41" i="21"/>
  <c r="I63" i="21"/>
  <c r="J40" i="21"/>
  <c r="I62" i="21"/>
  <c r="J29" i="21"/>
  <c r="I51" i="21"/>
  <c r="H80" i="21"/>
  <c r="J37" i="21"/>
  <c r="I59" i="21"/>
  <c r="G141" i="21"/>
  <c r="G138" i="21"/>
  <c r="H136" i="21"/>
  <c r="G142" i="21"/>
  <c r="J45" i="21"/>
  <c r="I67" i="21"/>
  <c r="H93" i="21"/>
  <c r="G127" i="21"/>
  <c r="G95" i="21"/>
  <c r="G10" i="22" s="1"/>
  <c r="G124" i="21"/>
  <c r="H131" i="21"/>
  <c r="G133" i="21"/>
  <c r="J31" i="21"/>
  <c r="I53" i="21"/>
  <c r="J38" i="21"/>
  <c r="I60" i="21"/>
  <c r="G134" i="21"/>
  <c r="H86" i="21"/>
  <c r="J27" i="21"/>
  <c r="I49" i="21"/>
  <c r="J42" i="21"/>
  <c r="I64" i="21"/>
  <c r="H82" i="21"/>
  <c r="H75" i="21"/>
  <c r="H125" i="21" s="1"/>
  <c r="H90" i="21"/>
  <c r="J46" i="21"/>
  <c r="I68" i="21"/>
  <c r="H78" i="21"/>
  <c r="J28" i="21"/>
  <c r="I50" i="21"/>
  <c r="J36" i="21"/>
  <c r="I58" i="21"/>
  <c r="J32" i="21"/>
  <c r="I54" i="21"/>
  <c r="G135" i="21"/>
  <c r="G136" i="21"/>
  <c r="J44" i="21"/>
  <c r="I66" i="21"/>
  <c r="H77" i="21"/>
  <c r="H127" i="21" s="1"/>
  <c r="J34" i="21"/>
  <c r="I56" i="21"/>
  <c r="H83" i="21"/>
  <c r="H79" i="21"/>
  <c r="H88" i="21"/>
  <c r="H138" i="21" s="1"/>
  <c r="H130" i="21"/>
  <c r="H74" i="21"/>
  <c r="H124" i="21" s="1"/>
  <c r="H70" i="21"/>
  <c r="G8" i="12" s="1"/>
  <c r="G21" i="38" s="1"/>
  <c r="H137" i="21"/>
  <c r="H87" i="21"/>
  <c r="H76" i="21"/>
  <c r="J33" i="21"/>
  <c r="I55" i="21"/>
  <c r="H84" i="21"/>
  <c r="G30" i="14"/>
  <c r="G151" i="19"/>
  <c r="G87" i="19"/>
  <c r="G55" i="19"/>
  <c r="G23" i="19"/>
  <c r="G127" i="19"/>
  <c r="G119" i="19"/>
  <c r="G79" i="19"/>
  <c r="G95" i="19"/>
  <c r="G71" i="19"/>
  <c r="G111" i="19"/>
  <c r="G47" i="19"/>
  <c r="G143" i="19"/>
  <c r="G39" i="19"/>
  <c r="G7" i="19"/>
  <c r="G159" i="19"/>
  <c r="G103" i="19"/>
  <c r="G15" i="19"/>
  <c r="G31" i="19"/>
  <c r="G135" i="19"/>
  <c r="G63" i="19"/>
  <c r="L29" i="14"/>
  <c r="C38" i="15"/>
  <c r="C14" i="15"/>
  <c r="F28" i="14"/>
  <c r="B42" i="13"/>
  <c r="C42" i="13"/>
  <c r="B15" i="11" l="1"/>
  <c r="B67" i="11"/>
  <c r="AB43" i="48"/>
  <c r="B58" i="11"/>
  <c r="B5" i="11"/>
  <c r="G110" i="19"/>
  <c r="D120" i="25"/>
  <c r="C9" i="11" s="1"/>
  <c r="E120" i="25"/>
  <c r="D9" i="11" s="1"/>
  <c r="E15" i="24"/>
  <c r="E38" i="24" s="1"/>
  <c r="D17" i="22"/>
  <c r="D18" i="22" s="1"/>
  <c r="E22" i="22" s="1"/>
  <c r="E40" i="22" s="1"/>
  <c r="E14" i="23" s="1"/>
  <c r="E14" i="24"/>
  <c r="E37" i="24" s="1"/>
  <c r="F128" i="25"/>
  <c r="E128" i="25"/>
  <c r="E126" i="25"/>
  <c r="E145" i="25" s="1"/>
  <c r="E4" i="23" s="1"/>
  <c r="E3" i="23" s="1"/>
  <c r="G142" i="19"/>
  <c r="G145" i="19" s="1"/>
  <c r="H142" i="19" s="1"/>
  <c r="I124" i="25"/>
  <c r="D145" i="25"/>
  <c r="D4" i="23" s="1"/>
  <c r="D3" i="23" s="1"/>
  <c r="E17" i="24"/>
  <c r="E40" i="24" s="1"/>
  <c r="I127" i="25"/>
  <c r="F125" i="25"/>
  <c r="G14" i="19"/>
  <c r="G17" i="19" s="1"/>
  <c r="F4" i="24" s="1"/>
  <c r="F27" i="24" s="1"/>
  <c r="F70" i="25"/>
  <c r="E4" i="12" s="1"/>
  <c r="H127" i="25"/>
  <c r="K31" i="14"/>
  <c r="L31" i="14" s="1"/>
  <c r="J5" i="25"/>
  <c r="J51" i="25" s="1"/>
  <c r="K5" i="25"/>
  <c r="K51" i="25" s="1"/>
  <c r="K76" i="25" s="1"/>
  <c r="G128" i="25"/>
  <c r="E26" i="22"/>
  <c r="E27" i="22" s="1"/>
  <c r="E28" i="22" s="1"/>
  <c r="G32" i="22" s="1"/>
  <c r="H76" i="25"/>
  <c r="G75" i="25"/>
  <c r="G70" i="25"/>
  <c r="F4" i="12" s="1"/>
  <c r="G126" i="25"/>
  <c r="G113" i="19"/>
  <c r="H110" i="19" s="1"/>
  <c r="G121" i="19"/>
  <c r="F17" i="24" s="1"/>
  <c r="F40" i="24" s="1"/>
  <c r="F95" i="25"/>
  <c r="F6" i="22" s="1"/>
  <c r="F3" i="22" s="1"/>
  <c r="F16" i="22" s="1"/>
  <c r="F126" i="25"/>
  <c r="M32" i="14"/>
  <c r="N32" i="14" s="1"/>
  <c r="L6" i="25"/>
  <c r="L52" i="25" s="1"/>
  <c r="M6" i="25"/>
  <c r="M52" i="25" s="1"/>
  <c r="J77" i="25"/>
  <c r="E22" i="24"/>
  <c r="E45" i="24" s="1"/>
  <c r="G95" i="25"/>
  <c r="G6" i="22" s="1"/>
  <c r="G161" i="19"/>
  <c r="F22" i="24" s="1"/>
  <c r="F45" i="24" s="1"/>
  <c r="G129" i="25"/>
  <c r="G81" i="19"/>
  <c r="F12" i="24" s="1"/>
  <c r="F35" i="24" s="1"/>
  <c r="E16" i="22"/>
  <c r="K34" i="14"/>
  <c r="L34" i="14" s="1"/>
  <c r="K8" i="25"/>
  <c r="K54" i="25" s="1"/>
  <c r="J8" i="25"/>
  <c r="J54" i="25" s="1"/>
  <c r="J79" i="25" s="1"/>
  <c r="E12" i="24"/>
  <c r="E35" i="24" s="1"/>
  <c r="I79" i="25"/>
  <c r="G105" i="19"/>
  <c r="H102" i="19" s="1"/>
  <c r="H79" i="25"/>
  <c r="D36" i="22"/>
  <c r="G62" i="19"/>
  <c r="G65" i="19" s="1"/>
  <c r="F120" i="25"/>
  <c r="E9" i="11" s="1"/>
  <c r="H78" i="25"/>
  <c r="I78" i="25"/>
  <c r="K33" i="14"/>
  <c r="L33" i="14" s="1"/>
  <c r="K7" i="25"/>
  <c r="K53" i="25" s="1"/>
  <c r="J7" i="25"/>
  <c r="J53" i="25" s="1"/>
  <c r="L3" i="25"/>
  <c r="L49" i="25" s="1"/>
  <c r="M3" i="25"/>
  <c r="M49" i="25" s="1"/>
  <c r="K74" i="25"/>
  <c r="F124" i="25"/>
  <c r="G124" i="25"/>
  <c r="J74" i="25"/>
  <c r="G97" i="19"/>
  <c r="H94" i="19" s="1"/>
  <c r="H124" i="25"/>
  <c r="G22" i="19"/>
  <c r="G25" i="19" s="1"/>
  <c r="F5" i="24" s="1"/>
  <c r="F28" i="24" s="1"/>
  <c r="E6" i="24"/>
  <c r="E29" i="24" s="1"/>
  <c r="G33" i="19"/>
  <c r="F6" i="24" s="1"/>
  <c r="F29" i="24" s="1"/>
  <c r="AU215" i="35"/>
  <c r="AU359" i="35"/>
  <c r="AU355" i="35"/>
  <c r="AU356" i="35" s="1"/>
  <c r="AV354" i="35"/>
  <c r="AV353" i="35"/>
  <c r="AV352" i="35"/>
  <c r="AV212" i="35"/>
  <c r="AV210" i="35" s="1"/>
  <c r="AV211" i="35" s="1"/>
  <c r="AV213" i="35" s="1"/>
  <c r="AU161" i="35"/>
  <c r="AU333" i="35"/>
  <c r="AU334" i="35" s="1"/>
  <c r="AU337" i="35"/>
  <c r="AV331" i="35"/>
  <c r="AV332" i="35" s="1"/>
  <c r="AV158" i="35"/>
  <c r="AV156" i="35" s="1"/>
  <c r="AV157" i="35" s="1"/>
  <c r="AV159" i="35" s="1"/>
  <c r="AV330" i="35"/>
  <c r="AU106" i="35"/>
  <c r="AV101" i="35"/>
  <c r="AT293" i="35"/>
  <c r="AT392" i="35" s="1"/>
  <c r="AT53" i="35"/>
  <c r="AT289" i="35"/>
  <c r="AU50" i="35"/>
  <c r="AU48" i="35" s="1"/>
  <c r="AU49" i="35" s="1"/>
  <c r="AU51" i="35" s="1"/>
  <c r="AU287" i="35"/>
  <c r="AU386" i="35" s="1"/>
  <c r="AU286" i="35"/>
  <c r="AU385" i="35" s="1"/>
  <c r="AV79" i="35"/>
  <c r="AW74" i="35"/>
  <c r="AW25" i="35"/>
  <c r="AX20" i="35"/>
  <c r="AV268" i="35"/>
  <c r="AW263" i="35"/>
  <c r="AV187" i="35"/>
  <c r="AW182" i="35"/>
  <c r="AV133" i="35"/>
  <c r="AW128" i="35"/>
  <c r="AU378" i="35"/>
  <c r="AV365" i="35"/>
  <c r="AV364" i="35"/>
  <c r="AV363" i="35"/>
  <c r="AV239" i="35"/>
  <c r="AV237" i="35" s="1"/>
  <c r="AV238" i="35" s="1"/>
  <c r="AV240" i="35" s="1"/>
  <c r="AU366" i="35"/>
  <c r="AU367" i="35" s="1"/>
  <c r="AU242" i="35"/>
  <c r="AU370" i="35"/>
  <c r="W18" i="34"/>
  <c r="V239" i="34"/>
  <c r="Z43" i="34"/>
  <c r="G38" i="19"/>
  <c r="G41" i="19" s="1"/>
  <c r="E7" i="24"/>
  <c r="E30" i="24" s="1"/>
  <c r="G70" i="19"/>
  <c r="G73" i="19" s="1"/>
  <c r="E11" i="24"/>
  <c r="E34" i="24" s="1"/>
  <c r="G150" i="19"/>
  <c r="G153" i="19" s="1"/>
  <c r="E21" i="24"/>
  <c r="E44" i="24" s="1"/>
  <c r="G126" i="19"/>
  <c r="G129" i="19" s="1"/>
  <c r="E18" i="24"/>
  <c r="E41" i="24" s="1"/>
  <c r="H118" i="19"/>
  <c r="H126" i="21"/>
  <c r="H143" i="21"/>
  <c r="G54" i="19"/>
  <c r="G57" i="19" s="1"/>
  <c r="E9" i="24"/>
  <c r="E32" i="24" s="1"/>
  <c r="H140" i="21"/>
  <c r="H135" i="21"/>
  <c r="D47" i="24"/>
  <c r="D7" i="12" s="1"/>
  <c r="G46" i="19"/>
  <c r="G49" i="19" s="1"/>
  <c r="E8" i="24"/>
  <c r="E31" i="24" s="1"/>
  <c r="G134" i="19"/>
  <c r="G137" i="19" s="1"/>
  <c r="E19" i="24"/>
  <c r="E42" i="24" s="1"/>
  <c r="G86" i="19"/>
  <c r="G89" i="19" s="1"/>
  <c r="E13" i="24"/>
  <c r="E36" i="24" s="1"/>
  <c r="I89" i="21"/>
  <c r="K31" i="21"/>
  <c r="J53" i="21"/>
  <c r="I137" i="21"/>
  <c r="I87" i="21"/>
  <c r="I88" i="21"/>
  <c r="K43" i="21"/>
  <c r="J65" i="21"/>
  <c r="H134" i="21"/>
  <c r="K44" i="21"/>
  <c r="J66" i="21"/>
  <c r="K36" i="21"/>
  <c r="J58" i="21"/>
  <c r="H128" i="21"/>
  <c r="K38" i="21"/>
  <c r="J60" i="21"/>
  <c r="K37" i="21"/>
  <c r="J59" i="21"/>
  <c r="K39" i="21"/>
  <c r="J61" i="21"/>
  <c r="I134" i="21"/>
  <c r="H95" i="21"/>
  <c r="H10" i="22" s="1"/>
  <c r="H8" i="22" s="1"/>
  <c r="H133" i="21"/>
  <c r="K34" i="21"/>
  <c r="J56" i="21"/>
  <c r="K32" i="21"/>
  <c r="J54" i="21"/>
  <c r="K28" i="21"/>
  <c r="J50" i="21"/>
  <c r="H132" i="21"/>
  <c r="K42" i="21"/>
  <c r="J64" i="21"/>
  <c r="K27" i="21"/>
  <c r="J49" i="21"/>
  <c r="I78" i="21"/>
  <c r="I128" i="21" s="1"/>
  <c r="K40" i="21"/>
  <c r="J62" i="21"/>
  <c r="K41" i="21"/>
  <c r="J63" i="21"/>
  <c r="I90" i="21"/>
  <c r="H139" i="21"/>
  <c r="I81" i="21"/>
  <c r="I79" i="21"/>
  <c r="I125" i="21"/>
  <c r="I75" i="21"/>
  <c r="G8" i="22"/>
  <c r="K33" i="21"/>
  <c r="J55" i="21"/>
  <c r="K46" i="21"/>
  <c r="J68" i="21"/>
  <c r="I92" i="21"/>
  <c r="I76" i="21"/>
  <c r="I77" i="21"/>
  <c r="I82" i="21"/>
  <c r="I130" i="21"/>
  <c r="I80" i="21"/>
  <c r="I138" i="21"/>
  <c r="H129" i="21"/>
  <c r="I91" i="21"/>
  <c r="I83" i="21"/>
  <c r="I93" i="21"/>
  <c r="I74" i="21"/>
  <c r="I124" i="21" s="1"/>
  <c r="I70" i="21"/>
  <c r="H8" i="12" s="1"/>
  <c r="H21" i="38" s="1"/>
  <c r="I85" i="21"/>
  <c r="G145" i="21"/>
  <c r="G13" i="23" s="1"/>
  <c r="K45" i="21"/>
  <c r="J67" i="21"/>
  <c r="I84" i="21"/>
  <c r="K29" i="21"/>
  <c r="J51" i="21"/>
  <c r="K30" i="21"/>
  <c r="J52" i="21"/>
  <c r="H141" i="21"/>
  <c r="K35" i="21"/>
  <c r="J57" i="21"/>
  <c r="I86" i="21"/>
  <c r="I135" i="21"/>
  <c r="G6" i="19"/>
  <c r="G9" i="19" s="1"/>
  <c r="F3" i="24" s="1"/>
  <c r="F26" i="24" s="1"/>
  <c r="H30" i="14"/>
  <c r="H111" i="19"/>
  <c r="H159" i="19"/>
  <c r="H143" i="19"/>
  <c r="H95" i="19"/>
  <c r="H63" i="19"/>
  <c r="H31" i="19"/>
  <c r="H55" i="19"/>
  <c r="H71" i="19"/>
  <c r="H47" i="19"/>
  <c r="H119" i="19"/>
  <c r="H135" i="19"/>
  <c r="H7" i="19"/>
  <c r="H23" i="19"/>
  <c r="H127" i="19"/>
  <c r="H151" i="19"/>
  <c r="H15" i="19"/>
  <c r="H87" i="19"/>
  <c r="H103" i="19"/>
  <c r="H79" i="19"/>
  <c r="H39" i="19"/>
  <c r="M29" i="14"/>
  <c r="C15" i="15"/>
  <c r="C39" i="15"/>
  <c r="G28" i="14"/>
  <c r="D42" i="13"/>
  <c r="C67" i="11" l="1"/>
  <c r="C15" i="11"/>
  <c r="AB45" i="48"/>
  <c r="I126" i="25"/>
  <c r="D19" i="22"/>
  <c r="E17" i="22" s="1"/>
  <c r="E18" i="22" s="1"/>
  <c r="F22" i="22" s="1"/>
  <c r="F16" i="24"/>
  <c r="F39" i="24" s="1"/>
  <c r="E36" i="22"/>
  <c r="F145" i="25"/>
  <c r="F4" i="23" s="1"/>
  <c r="F3" i="23" s="1"/>
  <c r="H158" i="19"/>
  <c r="H161" i="19" s="1"/>
  <c r="I129" i="25"/>
  <c r="K124" i="25"/>
  <c r="G120" i="25"/>
  <c r="F9" i="11" s="1"/>
  <c r="J127" i="25"/>
  <c r="H30" i="19"/>
  <c r="H33" i="19" s="1"/>
  <c r="H78" i="19"/>
  <c r="H81" i="19" s="1"/>
  <c r="K127" i="25"/>
  <c r="G3" i="22"/>
  <c r="G16" i="22" s="1"/>
  <c r="F20" i="24"/>
  <c r="F43" i="24" s="1"/>
  <c r="I4" i="25"/>
  <c r="I50" i="25" s="1"/>
  <c r="H4" i="25"/>
  <c r="H50" i="25" s="1"/>
  <c r="J76" i="25"/>
  <c r="M77" i="25"/>
  <c r="M31" i="14"/>
  <c r="N31" i="14" s="1"/>
  <c r="M5" i="25"/>
  <c r="M51" i="25" s="1"/>
  <c r="L5" i="25"/>
  <c r="L51" i="25" s="1"/>
  <c r="L77" i="25"/>
  <c r="E29" i="22"/>
  <c r="F27" i="22" s="1"/>
  <c r="F28" i="22" s="1"/>
  <c r="O32" i="14"/>
  <c r="P32" i="14" s="1"/>
  <c r="O6" i="25"/>
  <c r="O52" i="25" s="1"/>
  <c r="O77" i="25" s="1"/>
  <c r="N6" i="25"/>
  <c r="N52" i="25" s="1"/>
  <c r="G125" i="25"/>
  <c r="G145" i="25" s="1"/>
  <c r="G4" i="23" s="1"/>
  <c r="G3" i="23" s="1"/>
  <c r="H126" i="25"/>
  <c r="H62" i="19"/>
  <c r="H65" i="19" s="1"/>
  <c r="G10" i="24" s="1"/>
  <c r="G33" i="24" s="1"/>
  <c r="F10" i="24"/>
  <c r="F33" i="24" s="1"/>
  <c r="H105" i="19"/>
  <c r="G15" i="24" s="1"/>
  <c r="G38" i="24" s="1"/>
  <c r="F15" i="24"/>
  <c r="F38" i="24" s="1"/>
  <c r="H113" i="19"/>
  <c r="I110" i="19" s="1"/>
  <c r="K79" i="25"/>
  <c r="H129" i="25"/>
  <c r="H97" i="19"/>
  <c r="I94" i="19" s="1"/>
  <c r="F14" i="24"/>
  <c r="F37" i="24" s="1"/>
  <c r="M34" i="14"/>
  <c r="N34" i="14" s="1"/>
  <c r="L8" i="25"/>
  <c r="L54" i="25" s="1"/>
  <c r="M8" i="25"/>
  <c r="M54" i="25" s="1"/>
  <c r="H145" i="19"/>
  <c r="G20" i="24" s="1"/>
  <c r="G43" i="24" s="1"/>
  <c r="J78" i="25"/>
  <c r="H128" i="25"/>
  <c r="M33" i="14"/>
  <c r="N33" i="14" s="1"/>
  <c r="L7" i="25"/>
  <c r="L53" i="25" s="1"/>
  <c r="M7" i="25"/>
  <c r="M53" i="25" s="1"/>
  <c r="K78" i="25"/>
  <c r="M74" i="25"/>
  <c r="L74" i="25"/>
  <c r="H121" i="19"/>
  <c r="I118" i="19" s="1"/>
  <c r="J124" i="25"/>
  <c r="E47" i="24"/>
  <c r="E7" i="12" s="1"/>
  <c r="C26" i="38"/>
  <c r="AV214" i="35"/>
  <c r="AW209" i="35"/>
  <c r="AV160" i="35"/>
  <c r="AW155" i="35"/>
  <c r="AV308" i="35"/>
  <c r="AV104" i="35"/>
  <c r="AV102" i="35" s="1"/>
  <c r="AV103" i="35" s="1"/>
  <c r="AV105" i="35" s="1"/>
  <c r="AV309" i="35"/>
  <c r="AV310" i="35" s="1"/>
  <c r="AU311" i="35"/>
  <c r="AU312" i="35" s="1"/>
  <c r="AU315" i="35"/>
  <c r="AU107" i="35"/>
  <c r="AU288" i="35"/>
  <c r="AU387" i="35" s="1"/>
  <c r="AV47" i="35"/>
  <c r="AU52" i="35"/>
  <c r="AT290" i="35"/>
  <c r="AT388" i="35"/>
  <c r="AT389" i="35" s="1"/>
  <c r="AV241" i="35"/>
  <c r="AW236" i="35"/>
  <c r="AW319" i="35"/>
  <c r="AW321" i="35"/>
  <c r="AW131" i="35"/>
  <c r="AW129" i="35" s="1"/>
  <c r="AW130" i="35" s="1"/>
  <c r="AW132" i="35" s="1"/>
  <c r="AW320" i="35"/>
  <c r="AW341" i="35"/>
  <c r="AW342" i="35"/>
  <c r="AW343" i="35" s="1"/>
  <c r="AW185" i="35"/>
  <c r="AW183" i="35" s="1"/>
  <c r="AW184" i="35" s="1"/>
  <c r="AW186" i="35" s="1"/>
  <c r="AX275" i="35"/>
  <c r="AX276" i="35"/>
  <c r="AX277" i="35"/>
  <c r="AX23" i="35"/>
  <c r="AX21" i="35" s="1"/>
  <c r="AX22" i="35" s="1"/>
  <c r="AX24" i="35" s="1"/>
  <c r="AX25" i="35" s="1"/>
  <c r="AV322" i="35"/>
  <c r="AV323" i="35" s="1"/>
  <c r="AV326" i="35"/>
  <c r="AV134" i="35"/>
  <c r="AV344" i="35"/>
  <c r="AV345" i="35" s="1"/>
  <c r="AV188" i="35"/>
  <c r="AV348" i="35"/>
  <c r="AW278" i="35"/>
  <c r="AW279" i="35" s="1"/>
  <c r="AW26" i="35"/>
  <c r="AW282" i="35"/>
  <c r="AW374" i="35"/>
  <c r="AW266" i="35"/>
  <c r="AW264" i="35" s="1"/>
  <c r="AW265" i="35" s="1"/>
  <c r="AW267" i="35" s="1"/>
  <c r="AW375" i="35"/>
  <c r="AW376" i="35" s="1"/>
  <c r="AW297" i="35"/>
  <c r="AW298" i="35"/>
  <c r="AW299" i="35" s="1"/>
  <c r="AW77" i="35"/>
  <c r="AW75" i="35" s="1"/>
  <c r="AW76" i="35" s="1"/>
  <c r="AW78" i="35" s="1"/>
  <c r="AV377" i="35"/>
  <c r="AV269" i="35"/>
  <c r="AV381" i="35"/>
  <c r="AV300" i="35"/>
  <c r="AV301" i="35" s="1"/>
  <c r="AV304" i="35"/>
  <c r="AV80" i="35"/>
  <c r="V241" i="34"/>
  <c r="V5" i="23" s="1"/>
  <c r="W21" i="34"/>
  <c r="W235" i="34"/>
  <c r="Z45" i="34"/>
  <c r="H26" i="22"/>
  <c r="H27" i="22" s="1"/>
  <c r="H28" i="22" s="1"/>
  <c r="J32" i="22" s="1"/>
  <c r="H86" i="19"/>
  <c r="H89" i="19" s="1"/>
  <c r="F13" i="24"/>
  <c r="F36" i="24" s="1"/>
  <c r="H134" i="19"/>
  <c r="H137" i="19" s="1"/>
  <c r="F19" i="24"/>
  <c r="F42" i="24" s="1"/>
  <c r="I132" i="21"/>
  <c r="H145" i="21"/>
  <c r="H13" i="23" s="1"/>
  <c r="H54" i="19"/>
  <c r="H57" i="19" s="1"/>
  <c r="F9" i="24"/>
  <c r="F32" i="24" s="1"/>
  <c r="H150" i="19"/>
  <c r="H153" i="19" s="1"/>
  <c r="F21" i="24"/>
  <c r="F44" i="24" s="1"/>
  <c r="H70" i="19"/>
  <c r="H73" i="19" s="1"/>
  <c r="F11" i="24"/>
  <c r="F34" i="24" s="1"/>
  <c r="I143" i="21"/>
  <c r="I142" i="21"/>
  <c r="H46" i="19"/>
  <c r="H49" i="19" s="1"/>
  <c r="F8" i="24"/>
  <c r="F31" i="24" s="1"/>
  <c r="I140" i="21"/>
  <c r="I129" i="21"/>
  <c r="H126" i="19"/>
  <c r="H129" i="19" s="1"/>
  <c r="F18" i="24"/>
  <c r="F41" i="24" s="1"/>
  <c r="H38" i="19"/>
  <c r="H41" i="19" s="1"/>
  <c r="F7" i="24"/>
  <c r="F30" i="24" s="1"/>
  <c r="J82" i="21"/>
  <c r="J132" i="21" s="1"/>
  <c r="L46" i="21"/>
  <c r="K68" i="21"/>
  <c r="L28" i="21"/>
  <c r="K50" i="21"/>
  <c r="J85" i="21"/>
  <c r="J141" i="21"/>
  <c r="J91" i="21"/>
  <c r="J80" i="21"/>
  <c r="J88" i="21"/>
  <c r="L27" i="21"/>
  <c r="K49" i="21"/>
  <c r="J79" i="21"/>
  <c r="L34" i="21"/>
  <c r="K56" i="21"/>
  <c r="L39" i="21"/>
  <c r="K61" i="21"/>
  <c r="J84" i="21"/>
  <c r="J83" i="21"/>
  <c r="J133" i="21" s="1"/>
  <c r="J78" i="21"/>
  <c r="L35" i="21"/>
  <c r="K57" i="21"/>
  <c r="L30" i="21"/>
  <c r="K52" i="21"/>
  <c r="L29" i="21"/>
  <c r="K51" i="21"/>
  <c r="J92" i="21"/>
  <c r="J142" i="21" s="1"/>
  <c r="I141" i="21"/>
  <c r="I126" i="21"/>
  <c r="J93" i="21"/>
  <c r="I131" i="21"/>
  <c r="L40" i="21"/>
  <c r="K62" i="21"/>
  <c r="J74" i="21"/>
  <c r="J124" i="21" s="1"/>
  <c r="J70" i="21"/>
  <c r="I8" i="12" s="1"/>
  <c r="I21" i="38" s="1"/>
  <c r="J89" i="21"/>
  <c r="J139" i="21" s="1"/>
  <c r="J75" i="21"/>
  <c r="J125" i="21" s="1"/>
  <c r="I139" i="21"/>
  <c r="L38" i="21"/>
  <c r="K60" i="21"/>
  <c r="L44" i="21"/>
  <c r="K66" i="21"/>
  <c r="L43" i="21"/>
  <c r="K65" i="21"/>
  <c r="J77" i="21"/>
  <c r="J76" i="21"/>
  <c r="L45" i="21"/>
  <c r="K67" i="21"/>
  <c r="J87" i="21"/>
  <c r="L42" i="21"/>
  <c r="K64" i="21"/>
  <c r="J90" i="21"/>
  <c r="J140" i="21" s="1"/>
  <c r="I136" i="21"/>
  <c r="I95" i="21"/>
  <c r="I10" i="22" s="1"/>
  <c r="I133" i="21"/>
  <c r="I127" i="21"/>
  <c r="L33" i="21"/>
  <c r="K55" i="21"/>
  <c r="L41" i="21"/>
  <c r="K63" i="21"/>
  <c r="L32" i="21"/>
  <c r="K54" i="21"/>
  <c r="J81" i="21"/>
  <c r="J131" i="21" s="1"/>
  <c r="J86" i="21"/>
  <c r="L37" i="21"/>
  <c r="K59" i="21"/>
  <c r="L36" i="21"/>
  <c r="K58" i="21"/>
  <c r="L31" i="21"/>
  <c r="K53" i="21"/>
  <c r="I31" i="19"/>
  <c r="I39" i="19"/>
  <c r="I71" i="19"/>
  <c r="I103" i="19"/>
  <c r="I111" i="19"/>
  <c r="I55" i="19"/>
  <c r="I87" i="19"/>
  <c r="I135" i="19"/>
  <c r="I7" i="19"/>
  <c r="I151" i="19"/>
  <c r="I47" i="19"/>
  <c r="I95" i="19"/>
  <c r="I127" i="19"/>
  <c r="I119" i="19"/>
  <c r="I159" i="19"/>
  <c r="I23" i="19"/>
  <c r="I79" i="19"/>
  <c r="I15" i="19"/>
  <c r="I63" i="19"/>
  <c r="I30" i="14"/>
  <c r="I143" i="19"/>
  <c r="H6" i="19"/>
  <c r="H9" i="19" s="1"/>
  <c r="G3" i="24" s="1"/>
  <c r="G26" i="24" s="1"/>
  <c r="N29" i="14"/>
  <c r="H22" i="19"/>
  <c r="H14" i="19"/>
  <c r="C40" i="15"/>
  <c r="C16" i="15"/>
  <c r="H28" i="14"/>
  <c r="E42" i="13"/>
  <c r="D15" i="11" l="1"/>
  <c r="D67" i="11"/>
  <c r="AC41" i="48"/>
  <c r="AC44" i="48" s="1"/>
  <c r="J129" i="25"/>
  <c r="G12" i="24"/>
  <c r="G35" i="24" s="1"/>
  <c r="I78" i="19"/>
  <c r="I81" i="19" s="1"/>
  <c r="G16" i="24"/>
  <c r="G39" i="24" s="1"/>
  <c r="F29" i="22"/>
  <c r="G27" i="22" s="1"/>
  <c r="G28" i="22" s="1"/>
  <c r="K126" i="25"/>
  <c r="M127" i="25"/>
  <c r="I102" i="19"/>
  <c r="I105" i="19" s="1"/>
  <c r="H15" i="24" s="1"/>
  <c r="H38" i="24" s="1"/>
  <c r="Q6" i="25"/>
  <c r="Q52" i="25" s="1"/>
  <c r="Q77" i="25" s="1"/>
  <c r="P6" i="25"/>
  <c r="P52" i="25" s="1"/>
  <c r="Q32" i="14"/>
  <c r="R32" i="14" s="1"/>
  <c r="L76" i="25"/>
  <c r="N77" i="25"/>
  <c r="M76" i="25"/>
  <c r="H75" i="25"/>
  <c r="H70" i="25"/>
  <c r="G4" i="12" s="1"/>
  <c r="L127" i="25"/>
  <c r="O31" i="14"/>
  <c r="P31" i="14" s="1"/>
  <c r="N5" i="25"/>
  <c r="N51" i="25" s="1"/>
  <c r="O5" i="25"/>
  <c r="O51" i="25" s="1"/>
  <c r="J126" i="25"/>
  <c r="I75" i="25"/>
  <c r="I95" i="25" s="1"/>
  <c r="I6" i="22" s="1"/>
  <c r="I70" i="25"/>
  <c r="H4" i="12" s="1"/>
  <c r="I121" i="19"/>
  <c r="J118" i="19" s="1"/>
  <c r="G14" i="24"/>
  <c r="G37" i="24" s="1"/>
  <c r="G17" i="24"/>
  <c r="G40" i="24" s="1"/>
  <c r="I97" i="19"/>
  <c r="J94" i="19" s="1"/>
  <c r="I142" i="19"/>
  <c r="I145" i="19" s="1"/>
  <c r="J142" i="19" s="1"/>
  <c r="L79" i="25"/>
  <c r="K129" i="25"/>
  <c r="E19" i="22"/>
  <c r="O34" i="14"/>
  <c r="P34" i="14" s="1"/>
  <c r="O8" i="25"/>
  <c r="O54" i="25" s="1"/>
  <c r="O79" i="25" s="1"/>
  <c r="N8" i="25"/>
  <c r="N54" i="25" s="1"/>
  <c r="N79" i="25" s="1"/>
  <c r="F40" i="22"/>
  <c r="F14" i="23" s="1"/>
  <c r="F36" i="22"/>
  <c r="M79" i="25"/>
  <c r="K128" i="25"/>
  <c r="O33" i="14"/>
  <c r="P33" i="14" s="1"/>
  <c r="O7" i="25"/>
  <c r="O53" i="25" s="1"/>
  <c r="N7" i="25"/>
  <c r="N53" i="25" s="1"/>
  <c r="N78" i="25" s="1"/>
  <c r="I62" i="19"/>
  <c r="I65" i="19" s="1"/>
  <c r="L78" i="25"/>
  <c r="M78" i="25"/>
  <c r="J128" i="25"/>
  <c r="I128" i="25"/>
  <c r="N3" i="25"/>
  <c r="N49" i="25" s="1"/>
  <c r="O3" i="25"/>
  <c r="O49" i="25" s="1"/>
  <c r="D26" i="38"/>
  <c r="F47" i="24"/>
  <c r="F7" i="12" s="1"/>
  <c r="AW352" i="35"/>
  <c r="AW212" i="35"/>
  <c r="AW210" i="35"/>
  <c r="AW211" i="35" s="1"/>
  <c r="AW213" i="35" s="1"/>
  <c r="AW353" i="35"/>
  <c r="AW354" i="35" s="1"/>
  <c r="AV215" i="35"/>
  <c r="AV355" i="35"/>
  <c r="AV356" i="35" s="1"/>
  <c r="AV359" i="35"/>
  <c r="AW158" i="35"/>
  <c r="AW156" i="35" s="1"/>
  <c r="AW157" i="35" s="1"/>
  <c r="AW159" i="35" s="1"/>
  <c r="AW330" i="35"/>
  <c r="AW331" i="35"/>
  <c r="AW332" i="35"/>
  <c r="AV337" i="35"/>
  <c r="AV333" i="35"/>
  <c r="AV334" i="35" s="1"/>
  <c r="AV161" i="35"/>
  <c r="AV106" i="35"/>
  <c r="AW101" i="35"/>
  <c r="AU53" i="35"/>
  <c r="AU293" i="35"/>
  <c r="AU392" i="35" s="1"/>
  <c r="AU289" i="35"/>
  <c r="AV287" i="35"/>
  <c r="AV386" i="35" s="1"/>
  <c r="AV286" i="35"/>
  <c r="AV385" i="35" s="1"/>
  <c r="AV50" i="35"/>
  <c r="AV48" i="35" s="1"/>
  <c r="AV49" i="35" s="1"/>
  <c r="AV51" i="35" s="1"/>
  <c r="AX278" i="35"/>
  <c r="AX26" i="35"/>
  <c r="AX282" i="35"/>
  <c r="AW187" i="35"/>
  <c r="AX182" i="35"/>
  <c r="AW79" i="35"/>
  <c r="AX74" i="35"/>
  <c r="AX279" i="35"/>
  <c r="AW268" i="35"/>
  <c r="AX263" i="35"/>
  <c r="AW363" i="35"/>
  <c r="AW364" i="35"/>
  <c r="AW365" i="35"/>
  <c r="AW239" i="35"/>
  <c r="AW237" i="35" s="1"/>
  <c r="AW238" i="35" s="1"/>
  <c r="AW240" i="35" s="1"/>
  <c r="AV378" i="35"/>
  <c r="AV366" i="35"/>
  <c r="AV367" i="35" s="1"/>
  <c r="AV370" i="35"/>
  <c r="AV242" i="35"/>
  <c r="AW133" i="35"/>
  <c r="AX128" i="35"/>
  <c r="W19" i="34"/>
  <c r="W238" i="34"/>
  <c r="AA41" i="34"/>
  <c r="I38" i="19"/>
  <c r="I41" i="19" s="1"/>
  <c r="G7" i="24"/>
  <c r="G30" i="24" s="1"/>
  <c r="I150" i="19"/>
  <c r="I153" i="19" s="1"/>
  <c r="G21" i="24"/>
  <c r="G44" i="24" s="1"/>
  <c r="I134" i="19"/>
  <c r="I137" i="19" s="1"/>
  <c r="G19" i="24"/>
  <c r="G42" i="24" s="1"/>
  <c r="J143" i="21"/>
  <c r="J134" i="21"/>
  <c r="I86" i="19"/>
  <c r="I89" i="19" s="1"/>
  <c r="G13" i="24"/>
  <c r="G36" i="24" s="1"/>
  <c r="I70" i="19"/>
  <c r="I73" i="19" s="1"/>
  <c r="G11" i="24"/>
  <c r="G34" i="24" s="1"/>
  <c r="I113" i="19"/>
  <c r="J138" i="21"/>
  <c r="I30" i="19"/>
  <c r="I33" i="19" s="1"/>
  <c r="G6" i="24"/>
  <c r="G29" i="24" s="1"/>
  <c r="I46" i="19"/>
  <c r="I49" i="19" s="1"/>
  <c r="G8" i="24"/>
  <c r="G31" i="24" s="1"/>
  <c r="I126" i="19"/>
  <c r="I129" i="19" s="1"/>
  <c r="G18" i="24"/>
  <c r="G41" i="24" s="1"/>
  <c r="I158" i="19"/>
  <c r="I161" i="19" s="1"/>
  <c r="G22" i="24"/>
  <c r="G45" i="24" s="1"/>
  <c r="J130" i="21"/>
  <c r="J137" i="21"/>
  <c r="J135" i="21"/>
  <c r="I54" i="19"/>
  <c r="I57" i="19" s="1"/>
  <c r="G9" i="24"/>
  <c r="G32" i="24" s="1"/>
  <c r="I145" i="21"/>
  <c r="I13" i="23" s="1"/>
  <c r="K84" i="21"/>
  <c r="M32" i="21"/>
  <c r="L54" i="21"/>
  <c r="M42" i="21"/>
  <c r="L64" i="21"/>
  <c r="K90" i="21"/>
  <c r="K83" i="21"/>
  <c r="M33" i="21"/>
  <c r="L55" i="21"/>
  <c r="K87" i="21"/>
  <c r="K76" i="21"/>
  <c r="M35" i="21"/>
  <c r="L57" i="21"/>
  <c r="K81" i="21"/>
  <c r="K75" i="21"/>
  <c r="K125" i="21" s="1"/>
  <c r="J127" i="21"/>
  <c r="M37" i="21"/>
  <c r="L59" i="21"/>
  <c r="J136" i="21"/>
  <c r="K79" i="21"/>
  <c r="K89" i="21"/>
  <c r="M43" i="21"/>
  <c r="L65" i="21"/>
  <c r="K85" i="21"/>
  <c r="K135" i="21" s="1"/>
  <c r="M30" i="21"/>
  <c r="L52" i="21"/>
  <c r="J128" i="21"/>
  <c r="M27" i="21"/>
  <c r="L49" i="21"/>
  <c r="M46" i="21"/>
  <c r="L68" i="21"/>
  <c r="M38" i="21"/>
  <c r="L60" i="21"/>
  <c r="K77" i="21"/>
  <c r="K93" i="21"/>
  <c r="K78" i="21"/>
  <c r="M41" i="21"/>
  <c r="L63" i="21"/>
  <c r="I8" i="22"/>
  <c r="K140" i="21"/>
  <c r="M45" i="21"/>
  <c r="L67" i="21"/>
  <c r="M44" i="21"/>
  <c r="L66" i="21"/>
  <c r="J129" i="21"/>
  <c r="K86" i="21"/>
  <c r="M31" i="21"/>
  <c r="L53" i="21"/>
  <c r="M36" i="21"/>
  <c r="L58" i="21"/>
  <c r="K88" i="21"/>
  <c r="K80" i="21"/>
  <c r="K142" i="21"/>
  <c r="K92" i="21"/>
  <c r="K91" i="21"/>
  <c r="J95" i="21"/>
  <c r="J10" i="22" s="1"/>
  <c r="J8" i="22" s="1"/>
  <c r="M40" i="21"/>
  <c r="L62" i="21"/>
  <c r="M29" i="21"/>
  <c r="L51" i="21"/>
  <c r="K82" i="21"/>
  <c r="M39" i="21"/>
  <c r="L61" i="21"/>
  <c r="M34" i="21"/>
  <c r="L56" i="21"/>
  <c r="K74" i="21"/>
  <c r="K70" i="21"/>
  <c r="J8" i="12" s="1"/>
  <c r="J21" i="38" s="1"/>
  <c r="M28" i="21"/>
  <c r="L50" i="21"/>
  <c r="J30" i="14"/>
  <c r="J135" i="19"/>
  <c r="J87" i="19"/>
  <c r="J47" i="19"/>
  <c r="J15" i="19"/>
  <c r="J143" i="19"/>
  <c r="J151" i="19"/>
  <c r="J55" i="19"/>
  <c r="J79" i="19"/>
  <c r="J119" i="19"/>
  <c r="J71" i="19"/>
  <c r="J39" i="19"/>
  <c r="J7" i="19"/>
  <c r="J111" i="19"/>
  <c r="J159" i="19"/>
  <c r="J103" i="19"/>
  <c r="J63" i="19"/>
  <c r="J31" i="19"/>
  <c r="J127" i="19"/>
  <c r="J95" i="19"/>
  <c r="J23" i="19"/>
  <c r="I6" i="19"/>
  <c r="I9" i="19" s="1"/>
  <c r="H3" i="24" s="1"/>
  <c r="H26" i="24" s="1"/>
  <c r="O29" i="14"/>
  <c r="H25" i="19"/>
  <c r="G5" i="24" s="1"/>
  <c r="G28" i="24" s="1"/>
  <c r="H17" i="19"/>
  <c r="G4" i="24" s="1"/>
  <c r="G27" i="24" s="1"/>
  <c r="C17" i="15"/>
  <c r="C41" i="15"/>
  <c r="I28" i="14"/>
  <c r="F42" i="13"/>
  <c r="E15" i="11" l="1"/>
  <c r="E67" i="11"/>
  <c r="L126" i="25"/>
  <c r="H20" i="24"/>
  <c r="H43" i="24" s="1"/>
  <c r="G29" i="22"/>
  <c r="H29" i="22" s="1"/>
  <c r="I27" i="22" s="1"/>
  <c r="I28" i="22" s="1"/>
  <c r="H17" i="24"/>
  <c r="H40" i="24" s="1"/>
  <c r="N127" i="25"/>
  <c r="J62" i="19"/>
  <c r="J65" i="19" s="1"/>
  <c r="H10" i="24"/>
  <c r="H33" i="24" s="1"/>
  <c r="O127" i="25"/>
  <c r="M128" i="25"/>
  <c r="L128" i="25"/>
  <c r="N76" i="25"/>
  <c r="M126" i="25"/>
  <c r="P5" i="25"/>
  <c r="P51" i="25" s="1"/>
  <c r="Q5" i="25"/>
  <c r="Q51" i="25" s="1"/>
  <c r="Q76" i="25" s="1"/>
  <c r="Q31" i="14"/>
  <c r="R31" i="14" s="1"/>
  <c r="S6" i="25"/>
  <c r="S52" i="25" s="1"/>
  <c r="S32" i="14"/>
  <c r="T32" i="14" s="1"/>
  <c r="R6" i="25"/>
  <c r="R52" i="25" s="1"/>
  <c r="I3" i="22"/>
  <c r="I16" i="22" s="1"/>
  <c r="J102" i="19"/>
  <c r="J105" i="19" s="1"/>
  <c r="H95" i="25"/>
  <c r="H6" i="22" s="1"/>
  <c r="H3" i="22" s="1"/>
  <c r="H16" i="22" s="1"/>
  <c r="P77" i="25"/>
  <c r="J4" i="25"/>
  <c r="J50" i="25" s="1"/>
  <c r="K4" i="25"/>
  <c r="K50" i="25" s="1"/>
  <c r="O76" i="25"/>
  <c r="H14" i="24"/>
  <c r="H37" i="24" s="1"/>
  <c r="M129" i="25"/>
  <c r="L129" i="25"/>
  <c r="Q34" i="14"/>
  <c r="R34" i="14" s="1"/>
  <c r="P8" i="25"/>
  <c r="P54" i="25" s="1"/>
  <c r="P79" i="25" s="1"/>
  <c r="Q8" i="25"/>
  <c r="Q54" i="25" s="1"/>
  <c r="F17" i="22"/>
  <c r="F18" i="22" s="1"/>
  <c r="G22" i="22" s="1"/>
  <c r="Q33" i="14"/>
  <c r="R33" i="14" s="1"/>
  <c r="Q7" i="25"/>
  <c r="Q53" i="25" s="1"/>
  <c r="P7" i="25"/>
  <c r="P53" i="25" s="1"/>
  <c r="O78" i="25"/>
  <c r="O128" i="25"/>
  <c r="J145" i="19"/>
  <c r="I20" i="24" s="1"/>
  <c r="I43" i="24" s="1"/>
  <c r="M124" i="25"/>
  <c r="N74" i="25"/>
  <c r="O74" i="25"/>
  <c r="J121" i="19"/>
  <c r="K118" i="19" s="1"/>
  <c r="L124" i="25"/>
  <c r="E26" i="38"/>
  <c r="G47" i="24"/>
  <c r="G7" i="12" s="1"/>
  <c r="AW214" i="35"/>
  <c r="AX209" i="35"/>
  <c r="AW160" i="35"/>
  <c r="AX155" i="35"/>
  <c r="AW309" i="35"/>
  <c r="AW310" i="35"/>
  <c r="AW104" i="35"/>
  <c r="AW102" i="35" s="1"/>
  <c r="AW103" i="35" s="1"/>
  <c r="AW105" i="35" s="1"/>
  <c r="AW308" i="35"/>
  <c r="AV107" i="35"/>
  <c r="AV311" i="35"/>
  <c r="AV312" i="35" s="1"/>
  <c r="AV315" i="35"/>
  <c r="AV288" i="35"/>
  <c r="AV387" i="35" s="1"/>
  <c r="AW47" i="35"/>
  <c r="AV52" i="35"/>
  <c r="AU290" i="35"/>
  <c r="AU388" i="35"/>
  <c r="AU389" i="35" s="1"/>
  <c r="AX320" i="35"/>
  <c r="AX321" i="35" s="1"/>
  <c r="AX319" i="35"/>
  <c r="AX131" i="35"/>
  <c r="AX129" i="35"/>
  <c r="AX130" i="35" s="1"/>
  <c r="AX132" i="35" s="1"/>
  <c r="AX133" i="35" s="1"/>
  <c r="AX322" i="35" s="1"/>
  <c r="AX376" i="35"/>
  <c r="AX375" i="35"/>
  <c r="AX374" i="35"/>
  <c r="AX266" i="35"/>
  <c r="AX264" i="35" s="1"/>
  <c r="AX265" i="35" s="1"/>
  <c r="AX267" i="35" s="1"/>
  <c r="AX268" i="35" s="1"/>
  <c r="AW344" i="35"/>
  <c r="AW345" i="35" s="1"/>
  <c r="AW348" i="35"/>
  <c r="AW188" i="35"/>
  <c r="AW377" i="35"/>
  <c r="AW269" i="35"/>
  <c r="AW381" i="35"/>
  <c r="AX298" i="35"/>
  <c r="AX299" i="35"/>
  <c r="AX297" i="35"/>
  <c r="AX77" i="35"/>
  <c r="AX75" i="35" s="1"/>
  <c r="AX76" i="35" s="1"/>
  <c r="AX78" i="35" s="1"/>
  <c r="AX79" i="35" s="1"/>
  <c r="AW300" i="35"/>
  <c r="AW301" i="35" s="1"/>
  <c r="AW80" i="35"/>
  <c r="AW304" i="35"/>
  <c r="AW322" i="35"/>
  <c r="AW323" i="35" s="1"/>
  <c r="AW326" i="35"/>
  <c r="AW134" i="35"/>
  <c r="AW241" i="35"/>
  <c r="AX236" i="35"/>
  <c r="AX342" i="35"/>
  <c r="AX343" i="35" s="1"/>
  <c r="AX341" i="35"/>
  <c r="AX185" i="35"/>
  <c r="AX183" i="35" s="1"/>
  <c r="AX184" i="35" s="1"/>
  <c r="AX186" i="35" s="1"/>
  <c r="AX187" i="35" s="1"/>
  <c r="W20" i="34"/>
  <c r="W236" i="34"/>
  <c r="AA44" i="34"/>
  <c r="AA42" i="34" s="1"/>
  <c r="J126" i="19"/>
  <c r="J129" i="19" s="1"/>
  <c r="H18" i="24"/>
  <c r="H41" i="24" s="1"/>
  <c r="J134" i="19"/>
  <c r="J137" i="19" s="1"/>
  <c r="H19" i="24"/>
  <c r="H42" i="24" s="1"/>
  <c r="J46" i="19"/>
  <c r="J49" i="19" s="1"/>
  <c r="H8" i="24"/>
  <c r="H31" i="24" s="1"/>
  <c r="J70" i="19"/>
  <c r="J73" i="19" s="1"/>
  <c r="H11" i="24"/>
  <c r="H34" i="24" s="1"/>
  <c r="J158" i="19"/>
  <c r="J161" i="19" s="1"/>
  <c r="H22" i="24"/>
  <c r="H45" i="24" s="1"/>
  <c r="J78" i="19"/>
  <c r="J81" i="19" s="1"/>
  <c r="H12" i="24"/>
  <c r="H35" i="24" s="1"/>
  <c r="J97" i="19"/>
  <c r="K137" i="21"/>
  <c r="K134" i="21"/>
  <c r="J54" i="19"/>
  <c r="J57" i="19" s="1"/>
  <c r="H9" i="24"/>
  <c r="H32" i="24" s="1"/>
  <c r="K127" i="21"/>
  <c r="J38" i="19"/>
  <c r="J41" i="19" s="1"/>
  <c r="H7" i="24"/>
  <c r="H30" i="24" s="1"/>
  <c r="J30" i="19"/>
  <c r="J33" i="19" s="1"/>
  <c r="H6" i="24"/>
  <c r="H29" i="24" s="1"/>
  <c r="K95" i="21"/>
  <c r="K10" i="22" s="1"/>
  <c r="K8" i="22" s="1"/>
  <c r="K130" i="21"/>
  <c r="K126" i="21"/>
  <c r="J110" i="19"/>
  <c r="J113" i="19" s="1"/>
  <c r="H16" i="24"/>
  <c r="H39" i="24" s="1"/>
  <c r="J86" i="19"/>
  <c r="J89" i="19" s="1"/>
  <c r="H13" i="24"/>
  <c r="H36" i="24" s="1"/>
  <c r="J150" i="19"/>
  <c r="J153" i="19" s="1"/>
  <c r="H21" i="24"/>
  <c r="H44" i="24" s="1"/>
  <c r="L76" i="21"/>
  <c r="L87" i="21"/>
  <c r="N41" i="21"/>
  <c r="M63" i="21"/>
  <c r="L78" i="21"/>
  <c r="L128" i="21" s="1"/>
  <c r="L91" i="21"/>
  <c r="N27" i="21"/>
  <c r="M49" i="21"/>
  <c r="N35" i="21"/>
  <c r="M57" i="21"/>
  <c r="K133" i="21"/>
  <c r="L79" i="21"/>
  <c r="L81" i="21"/>
  <c r="N29" i="21"/>
  <c r="M51" i="21"/>
  <c r="N40" i="21"/>
  <c r="M62" i="21"/>
  <c r="L83" i="21"/>
  <c r="L133" i="21" s="1"/>
  <c r="K136" i="21"/>
  <c r="N45" i="21"/>
  <c r="M67" i="21"/>
  <c r="L88" i="21"/>
  <c r="L85" i="21"/>
  <c r="L74" i="21"/>
  <c r="L70" i="21"/>
  <c r="K8" i="12" s="1"/>
  <c r="K21" i="38" s="1"/>
  <c r="N30" i="21"/>
  <c r="M52" i="21"/>
  <c r="L90" i="21"/>
  <c r="K131" i="21"/>
  <c r="N33" i="21"/>
  <c r="M55" i="21"/>
  <c r="L89" i="21"/>
  <c r="N34" i="21"/>
  <c r="M56" i="21"/>
  <c r="N36" i="21"/>
  <c r="M58" i="21"/>
  <c r="L92" i="21"/>
  <c r="N38" i="21"/>
  <c r="M60" i="21"/>
  <c r="L77" i="21"/>
  <c r="L127" i="21" s="1"/>
  <c r="N43" i="21"/>
  <c r="M65" i="21"/>
  <c r="L80" i="21"/>
  <c r="N42" i="21"/>
  <c r="M64" i="21"/>
  <c r="N28" i="21"/>
  <c r="M50" i="21"/>
  <c r="K124" i="21"/>
  <c r="L86" i="21"/>
  <c r="L136" i="21" s="1"/>
  <c r="K141" i="21"/>
  <c r="K143" i="21"/>
  <c r="N46" i="21"/>
  <c r="M68" i="21"/>
  <c r="L84" i="21"/>
  <c r="L131" i="21"/>
  <c r="L75" i="21"/>
  <c r="L125" i="21" s="1"/>
  <c r="N39" i="21"/>
  <c r="M61" i="21"/>
  <c r="K132" i="21"/>
  <c r="K138" i="21"/>
  <c r="N31" i="21"/>
  <c r="M53" i="21"/>
  <c r="K128" i="21"/>
  <c r="N44" i="21"/>
  <c r="M66" i="21"/>
  <c r="L93" i="21"/>
  <c r="L143" i="21" s="1"/>
  <c r="K139" i="21"/>
  <c r="K129" i="21"/>
  <c r="N37" i="21"/>
  <c r="M59" i="21"/>
  <c r="L82" i="21"/>
  <c r="L132" i="21" s="1"/>
  <c r="L137" i="21"/>
  <c r="N32" i="21"/>
  <c r="M54" i="21"/>
  <c r="J126" i="21"/>
  <c r="J145" i="21" s="1"/>
  <c r="J13" i="23" s="1"/>
  <c r="J6" i="19"/>
  <c r="J9" i="19" s="1"/>
  <c r="I3" i="24" s="1"/>
  <c r="I26" i="24" s="1"/>
  <c r="K30" i="14"/>
  <c r="K151" i="19"/>
  <c r="K95" i="19"/>
  <c r="K55" i="19"/>
  <c r="K23" i="19"/>
  <c r="K111" i="19"/>
  <c r="K71" i="19"/>
  <c r="K127" i="19"/>
  <c r="K103" i="19"/>
  <c r="K31" i="19"/>
  <c r="K135" i="19"/>
  <c r="K87" i="19"/>
  <c r="K47" i="19"/>
  <c r="K15" i="19"/>
  <c r="K143" i="19"/>
  <c r="K119" i="19"/>
  <c r="K39" i="19"/>
  <c r="K7" i="19"/>
  <c r="K159" i="19"/>
  <c r="K63" i="19"/>
  <c r="K79" i="19"/>
  <c r="P29" i="14"/>
  <c r="I22" i="19"/>
  <c r="I14" i="19"/>
  <c r="C42" i="15"/>
  <c r="C18" i="15"/>
  <c r="J28" i="14"/>
  <c r="G42" i="13"/>
  <c r="D49" i="11"/>
  <c r="AC42" i="48" l="1"/>
  <c r="I29" i="22"/>
  <c r="J27" i="22" s="1"/>
  <c r="J28" i="22" s="1"/>
  <c r="K102" i="19"/>
  <c r="K105" i="19" s="1"/>
  <c r="I15" i="24"/>
  <c r="I38" i="24" s="1"/>
  <c r="O126" i="25"/>
  <c r="I125" i="25"/>
  <c r="I145" i="25" s="1"/>
  <c r="I4" i="23" s="1"/>
  <c r="I3" i="23" s="1"/>
  <c r="I120" i="25"/>
  <c r="H9" i="11" s="1"/>
  <c r="Q127" i="25"/>
  <c r="U32" i="14"/>
  <c r="V32" i="14" s="1"/>
  <c r="U6" i="25"/>
  <c r="U52" i="25" s="1"/>
  <c r="U77" i="25" s="1"/>
  <c r="T6" i="25"/>
  <c r="T52" i="25" s="1"/>
  <c r="P76" i="25"/>
  <c r="K75" i="25"/>
  <c r="K70" i="25"/>
  <c r="J4" i="12" s="1"/>
  <c r="S5" i="25"/>
  <c r="S51" i="25" s="1"/>
  <c r="S76" i="25" s="1"/>
  <c r="R5" i="25"/>
  <c r="R51" i="25" s="1"/>
  <c r="S31" i="14"/>
  <c r="T31" i="14" s="1"/>
  <c r="N126" i="25"/>
  <c r="S77" i="25"/>
  <c r="N128" i="25"/>
  <c r="J75" i="25"/>
  <c r="J70" i="25"/>
  <c r="I4" i="12" s="1"/>
  <c r="P127" i="25"/>
  <c r="H125" i="25"/>
  <c r="H145" i="25" s="1"/>
  <c r="H4" i="23" s="1"/>
  <c r="H3" i="23" s="1"/>
  <c r="H120" i="25"/>
  <c r="G9" i="11" s="1"/>
  <c r="R77" i="25"/>
  <c r="K142" i="19"/>
  <c r="K145" i="19" s="1"/>
  <c r="I17" i="24"/>
  <c r="I40" i="24" s="1"/>
  <c r="P129" i="25"/>
  <c r="K121" i="19"/>
  <c r="L118" i="19" s="1"/>
  <c r="N129" i="25"/>
  <c r="F19" i="22"/>
  <c r="Q79" i="25"/>
  <c r="G40" i="22"/>
  <c r="G14" i="23" s="1"/>
  <c r="G36" i="22"/>
  <c r="S34" i="14"/>
  <c r="T34" i="14" s="1"/>
  <c r="S8" i="25"/>
  <c r="S54" i="25" s="1"/>
  <c r="S79" i="25" s="1"/>
  <c r="R8" i="25"/>
  <c r="R54" i="25" s="1"/>
  <c r="O129" i="25"/>
  <c r="Q78" i="25"/>
  <c r="P78" i="25"/>
  <c r="S33" i="14"/>
  <c r="T33" i="14" s="1"/>
  <c r="S7" i="25"/>
  <c r="S53" i="25" s="1"/>
  <c r="R7" i="25"/>
  <c r="R53" i="25" s="1"/>
  <c r="P3" i="25"/>
  <c r="P49" i="25" s="1"/>
  <c r="Q3" i="25"/>
  <c r="Q49" i="25" s="1"/>
  <c r="N124" i="25"/>
  <c r="F26" i="38"/>
  <c r="AX352" i="35"/>
  <c r="AX212" i="35"/>
  <c r="AX210" i="35" s="1"/>
  <c r="AX211" i="35" s="1"/>
  <c r="AX213" i="35" s="1"/>
  <c r="AX214" i="35" s="1"/>
  <c r="AX353" i="35"/>
  <c r="AX354" i="35" s="1"/>
  <c r="AW359" i="35"/>
  <c r="AW215" i="35"/>
  <c r="AW355" i="35"/>
  <c r="AW356" i="35" s="1"/>
  <c r="AX330" i="35"/>
  <c r="AX331" i="35"/>
  <c r="AX158" i="35"/>
  <c r="AX156" i="35" s="1"/>
  <c r="AX157" i="35" s="1"/>
  <c r="AX159" i="35" s="1"/>
  <c r="AX160" i="35" s="1"/>
  <c r="AX332" i="35"/>
  <c r="AW337" i="35"/>
  <c r="AW161" i="35"/>
  <c r="AW333" i="35"/>
  <c r="AW334" i="35" s="1"/>
  <c r="AX326" i="35"/>
  <c r="AX101" i="35"/>
  <c r="AW106" i="35"/>
  <c r="AV293" i="35"/>
  <c r="AV392" i="35" s="1"/>
  <c r="AV289" i="35"/>
  <c r="AV53" i="35"/>
  <c r="AW288" i="35"/>
  <c r="AW387" i="35" s="1"/>
  <c r="AW50" i="35"/>
  <c r="AW287" i="35"/>
  <c r="AW386" i="35" s="1"/>
  <c r="AW286" i="35"/>
  <c r="AW385" i="35" s="1"/>
  <c r="AW48" i="35"/>
  <c r="AW49" i="35" s="1"/>
  <c r="AW51" i="35" s="1"/>
  <c r="AX300" i="35"/>
  <c r="AX301" i="35" s="1"/>
  <c r="AX304" i="35"/>
  <c r="AX80" i="35"/>
  <c r="AX344" i="35"/>
  <c r="AX345" i="35" s="1"/>
  <c r="AX188" i="35"/>
  <c r="AX348" i="35"/>
  <c r="AX377" i="35"/>
  <c r="AX378" i="35" s="1"/>
  <c r="AX269" i="35"/>
  <c r="AX381" i="35"/>
  <c r="AX364" i="35"/>
  <c r="AX365" i="35" s="1"/>
  <c r="AX363" i="35"/>
  <c r="AX239" i="35"/>
  <c r="AX237" i="35" s="1"/>
  <c r="AX238" i="35" s="1"/>
  <c r="AX240" i="35" s="1"/>
  <c r="AX241" i="35" s="1"/>
  <c r="AX366" i="35" s="1"/>
  <c r="AW366" i="35"/>
  <c r="AW367" i="35" s="1"/>
  <c r="AW242" i="35"/>
  <c r="AW370" i="35"/>
  <c r="AW378" i="35"/>
  <c r="AX134" i="35"/>
  <c r="AX323" i="35"/>
  <c r="W22" i="34"/>
  <c r="W237" i="34"/>
  <c r="AA43" i="34"/>
  <c r="K78" i="19"/>
  <c r="K81" i="19" s="1"/>
  <c r="I12" i="24"/>
  <c r="I35" i="24" s="1"/>
  <c r="K86" i="19"/>
  <c r="K89" i="19" s="1"/>
  <c r="I13" i="24"/>
  <c r="I36" i="24" s="1"/>
  <c r="K30" i="19"/>
  <c r="K33" i="19" s="1"/>
  <c r="I6" i="24"/>
  <c r="I29" i="24" s="1"/>
  <c r="K38" i="19"/>
  <c r="K41" i="19" s="1"/>
  <c r="I7" i="24"/>
  <c r="I30" i="24" s="1"/>
  <c r="K110" i="19"/>
  <c r="K113" i="19" s="1"/>
  <c r="I16" i="24"/>
  <c r="I39" i="24" s="1"/>
  <c r="K134" i="19"/>
  <c r="K137" i="19" s="1"/>
  <c r="I19" i="24"/>
  <c r="I42" i="24" s="1"/>
  <c r="K26" i="22"/>
  <c r="K27" i="22" s="1"/>
  <c r="K28" i="22" s="1"/>
  <c r="M32" i="22" s="1"/>
  <c r="K150" i="19"/>
  <c r="K153" i="19" s="1"/>
  <c r="I21" i="24"/>
  <c r="I44" i="24" s="1"/>
  <c r="K70" i="19"/>
  <c r="K73" i="19" s="1"/>
  <c r="I11" i="24"/>
  <c r="I34" i="24" s="1"/>
  <c r="K62" i="19"/>
  <c r="K65" i="19" s="1"/>
  <c r="I10" i="24"/>
  <c r="I33" i="24" s="1"/>
  <c r="K46" i="19"/>
  <c r="K49" i="19" s="1"/>
  <c r="I8" i="24"/>
  <c r="I31" i="24" s="1"/>
  <c r="K94" i="19"/>
  <c r="K97" i="19" s="1"/>
  <c r="I14" i="24"/>
  <c r="I37" i="24" s="1"/>
  <c r="K158" i="19"/>
  <c r="K161" i="19" s="1"/>
  <c r="I22" i="24"/>
  <c r="I45" i="24" s="1"/>
  <c r="L129" i="21"/>
  <c r="L134" i="21"/>
  <c r="L135" i="21"/>
  <c r="L126" i="21"/>
  <c r="K54" i="19"/>
  <c r="K57" i="19" s="1"/>
  <c r="I9" i="24"/>
  <c r="I32" i="24" s="1"/>
  <c r="K126" i="19"/>
  <c r="K129" i="19" s="1"/>
  <c r="I18" i="24"/>
  <c r="I41" i="24" s="1"/>
  <c r="K145" i="21"/>
  <c r="K13" i="23" s="1"/>
  <c r="M93" i="21"/>
  <c r="O34" i="21"/>
  <c r="N56" i="21"/>
  <c r="M137" i="21"/>
  <c r="M87" i="21"/>
  <c r="M79" i="21"/>
  <c r="M84" i="21"/>
  <c r="M134" i="21" s="1"/>
  <c r="O44" i="21"/>
  <c r="N66" i="21"/>
  <c r="M86" i="21"/>
  <c r="M135" i="21"/>
  <c r="M85" i="21"/>
  <c r="L138" i="21"/>
  <c r="O29" i="21"/>
  <c r="N51" i="21"/>
  <c r="O46" i="21"/>
  <c r="N68" i="21"/>
  <c r="M75" i="21"/>
  <c r="M125" i="21" s="1"/>
  <c r="L130" i="21"/>
  <c r="L142" i="21"/>
  <c r="M131" i="21"/>
  <c r="M81" i="21"/>
  <c r="O33" i="21"/>
  <c r="N55" i="21"/>
  <c r="O30" i="21"/>
  <c r="N52" i="21"/>
  <c r="O40" i="21"/>
  <c r="N62" i="21"/>
  <c r="O35" i="21"/>
  <c r="N57" i="21"/>
  <c r="O27" i="21"/>
  <c r="N49" i="21"/>
  <c r="M88" i="21"/>
  <c r="O28" i="21"/>
  <c r="N50" i="21"/>
  <c r="M80" i="21"/>
  <c r="M130" i="21" s="1"/>
  <c r="M77" i="21"/>
  <c r="L95" i="21"/>
  <c r="L10" i="22" s="1"/>
  <c r="M82" i="21"/>
  <c r="O41" i="21"/>
  <c r="N63" i="21"/>
  <c r="O31" i="21"/>
  <c r="N53" i="21"/>
  <c r="M89" i="21"/>
  <c r="M139" i="21" s="1"/>
  <c r="O43" i="21"/>
  <c r="N65" i="21"/>
  <c r="O36" i="21"/>
  <c r="N58" i="21"/>
  <c r="L124" i="21"/>
  <c r="O45" i="21"/>
  <c r="N67" i="21"/>
  <c r="M129" i="21"/>
  <c r="L141" i="21"/>
  <c r="O32" i="21"/>
  <c r="N54" i="21"/>
  <c r="O37" i="21"/>
  <c r="N59" i="21"/>
  <c r="M91" i="21"/>
  <c r="M128" i="21"/>
  <c r="M78" i="21"/>
  <c r="O39" i="21"/>
  <c r="N61" i="21"/>
  <c r="O42" i="21"/>
  <c r="N64" i="21"/>
  <c r="M90" i="21"/>
  <c r="O38" i="21"/>
  <c r="N60" i="21"/>
  <c r="M133" i="21"/>
  <c r="M83" i="21"/>
  <c r="L139" i="21"/>
  <c r="L140" i="21"/>
  <c r="M142" i="21"/>
  <c r="M92" i="21"/>
  <c r="M76" i="21"/>
  <c r="M74" i="21"/>
  <c r="M70" i="21"/>
  <c r="L8" i="12" s="1"/>
  <c r="L21" i="38" s="1"/>
  <c r="K6" i="19"/>
  <c r="K9" i="19" s="1"/>
  <c r="J3" i="24" s="1"/>
  <c r="J26" i="24" s="1"/>
  <c r="L30" i="14"/>
  <c r="L151" i="19"/>
  <c r="L71" i="19"/>
  <c r="L39" i="19"/>
  <c r="L127" i="19"/>
  <c r="L95" i="19"/>
  <c r="L111" i="19"/>
  <c r="L135" i="19"/>
  <c r="L55" i="19"/>
  <c r="L31" i="19"/>
  <c r="L103" i="19"/>
  <c r="L159" i="19"/>
  <c r="L119" i="19"/>
  <c r="L47" i="19"/>
  <c r="L15" i="19"/>
  <c r="L23" i="19"/>
  <c r="L143" i="19"/>
  <c r="L7" i="19"/>
  <c r="L63" i="19"/>
  <c r="L87" i="19"/>
  <c r="L79" i="19"/>
  <c r="Q29" i="14"/>
  <c r="I25" i="19"/>
  <c r="H5" i="24" s="1"/>
  <c r="H28" i="24" s="1"/>
  <c r="I17" i="19"/>
  <c r="H4" i="24" s="1"/>
  <c r="H27" i="24" s="1"/>
  <c r="C19" i="15"/>
  <c r="C43" i="15"/>
  <c r="K28" i="14"/>
  <c r="H42" i="13"/>
  <c r="I35" i="13"/>
  <c r="E49" i="11"/>
  <c r="C49" i="11"/>
  <c r="B49" i="11"/>
  <c r="G49" i="11"/>
  <c r="F49" i="11"/>
  <c r="F67" i="11" l="1"/>
  <c r="F15" i="11"/>
  <c r="AC43" i="48"/>
  <c r="J17" i="24"/>
  <c r="J40" i="24" s="1"/>
  <c r="Q128" i="25"/>
  <c r="R127" i="25"/>
  <c r="L121" i="19"/>
  <c r="M118" i="19" s="1"/>
  <c r="S127" i="25"/>
  <c r="J95" i="25"/>
  <c r="J6" i="22" s="1"/>
  <c r="J3" i="22" s="1"/>
  <c r="J16" i="22" s="1"/>
  <c r="R76" i="25"/>
  <c r="K120" i="25"/>
  <c r="J9" i="11" s="1"/>
  <c r="K95" i="25"/>
  <c r="K6" i="22" s="1"/>
  <c r="K3" i="22" s="1"/>
  <c r="K16" i="22" s="1"/>
  <c r="Q126" i="25"/>
  <c r="W6" i="25"/>
  <c r="W52" i="25" s="1"/>
  <c r="W77" i="25" s="1"/>
  <c r="W32" i="14"/>
  <c r="X32" i="14" s="1"/>
  <c r="V6" i="25"/>
  <c r="V52" i="25" s="1"/>
  <c r="Q129" i="25"/>
  <c r="T77" i="25"/>
  <c r="M4" i="25"/>
  <c r="M50" i="25" s="1"/>
  <c r="L4" i="25"/>
  <c r="L50" i="25" s="1"/>
  <c r="U5" i="25"/>
  <c r="U51" i="25" s="1"/>
  <c r="U76" i="25" s="1"/>
  <c r="U31" i="14"/>
  <c r="V31" i="14" s="1"/>
  <c r="T5" i="25"/>
  <c r="T51" i="25" s="1"/>
  <c r="P126" i="25"/>
  <c r="L142" i="19"/>
  <c r="L145" i="19" s="1"/>
  <c r="J20" i="24"/>
  <c r="J43" i="24" s="1"/>
  <c r="U34" i="14"/>
  <c r="V34" i="14" s="1"/>
  <c r="T8" i="25"/>
  <c r="T54" i="25" s="1"/>
  <c r="U8" i="25"/>
  <c r="U54" i="25" s="1"/>
  <c r="U79" i="25" s="1"/>
  <c r="R79" i="25"/>
  <c r="G17" i="22"/>
  <c r="G18" i="22" s="1"/>
  <c r="H22" i="22" s="1"/>
  <c r="S78" i="25"/>
  <c r="R78" i="25"/>
  <c r="U33" i="14"/>
  <c r="V33" i="14" s="1"/>
  <c r="U7" i="25"/>
  <c r="U53" i="25" s="1"/>
  <c r="T7" i="25"/>
  <c r="T53" i="25" s="1"/>
  <c r="P128" i="25"/>
  <c r="Q74" i="25"/>
  <c r="O124" i="25"/>
  <c r="P74" i="25"/>
  <c r="H47" i="24"/>
  <c r="H7" i="12" s="1"/>
  <c r="AX355" i="35"/>
  <c r="AX215" i="35"/>
  <c r="AX359" i="35"/>
  <c r="AX356" i="35"/>
  <c r="AX337" i="35"/>
  <c r="AX333" i="35"/>
  <c r="AX161" i="35"/>
  <c r="AX334" i="35"/>
  <c r="AW315" i="35"/>
  <c r="AW311" i="35"/>
  <c r="AW312" i="35" s="1"/>
  <c r="AW107" i="35"/>
  <c r="AX309" i="35"/>
  <c r="AX310" i="35" s="1"/>
  <c r="AX308" i="35"/>
  <c r="AX104" i="35"/>
  <c r="AX102" i="35" s="1"/>
  <c r="AX103" i="35" s="1"/>
  <c r="AX105" i="35" s="1"/>
  <c r="AX106" i="35" s="1"/>
  <c r="AV290" i="35"/>
  <c r="AV388" i="35"/>
  <c r="AV389" i="35" s="1"/>
  <c r="AW52" i="35"/>
  <c r="AX47" i="35"/>
  <c r="AX242" i="35"/>
  <c r="AX370" i="35"/>
  <c r="AX367" i="35"/>
  <c r="X18" i="34"/>
  <c r="W239" i="34"/>
  <c r="AA45" i="34"/>
  <c r="L54" i="19"/>
  <c r="L57" i="19" s="1"/>
  <c r="J9" i="24"/>
  <c r="J32" i="24" s="1"/>
  <c r="L70" i="19"/>
  <c r="L73" i="19" s="1"/>
  <c r="J11" i="24"/>
  <c r="J34" i="24" s="1"/>
  <c r="L134" i="19"/>
  <c r="L137" i="19" s="1"/>
  <c r="J19" i="24"/>
  <c r="J42" i="24" s="1"/>
  <c r="L158" i="19"/>
  <c r="L161" i="19" s="1"/>
  <c r="J22" i="24"/>
  <c r="J45" i="24" s="1"/>
  <c r="L46" i="19"/>
  <c r="L49" i="19" s="1"/>
  <c r="J8" i="24"/>
  <c r="J31" i="24" s="1"/>
  <c r="L38" i="19"/>
  <c r="L41" i="19" s="1"/>
  <c r="J7" i="24"/>
  <c r="J30" i="24" s="1"/>
  <c r="L62" i="19"/>
  <c r="L65" i="19" s="1"/>
  <c r="J10" i="24"/>
  <c r="J33" i="24" s="1"/>
  <c r="M141" i="21"/>
  <c r="L145" i="21"/>
  <c r="L13" i="23" s="1"/>
  <c r="L110" i="19"/>
  <c r="L113" i="19" s="1"/>
  <c r="J16" i="24"/>
  <c r="J39" i="24" s="1"/>
  <c r="L78" i="19"/>
  <c r="L81" i="19" s="1"/>
  <c r="J12" i="24"/>
  <c r="J35" i="24" s="1"/>
  <c r="L86" i="19"/>
  <c r="L89" i="19" s="1"/>
  <c r="J13" i="24"/>
  <c r="J36" i="24" s="1"/>
  <c r="L102" i="19"/>
  <c r="J15" i="24"/>
  <c r="J38" i="24" s="1"/>
  <c r="L150" i="19"/>
  <c r="L153" i="19" s="1"/>
  <c r="J21" i="24"/>
  <c r="J44" i="24" s="1"/>
  <c r="L94" i="19"/>
  <c r="L97" i="19" s="1"/>
  <c r="J14" i="24"/>
  <c r="J37" i="24" s="1"/>
  <c r="L126" i="19"/>
  <c r="L129" i="19" s="1"/>
  <c r="J18" i="24"/>
  <c r="J41" i="24" s="1"/>
  <c r="L105" i="19"/>
  <c r="L30" i="19"/>
  <c r="L33" i="19" s="1"/>
  <c r="J6" i="24"/>
  <c r="J29" i="24" s="1"/>
  <c r="M126" i="21"/>
  <c r="N86" i="21"/>
  <c r="N136" i="21" s="1"/>
  <c r="N90" i="21"/>
  <c r="P31" i="21"/>
  <c r="O53" i="21"/>
  <c r="P28" i="21"/>
  <c r="O50" i="21"/>
  <c r="P40" i="21"/>
  <c r="O62" i="21"/>
  <c r="P30" i="21"/>
  <c r="O52" i="21"/>
  <c r="P46" i="21"/>
  <c r="O68" i="21"/>
  <c r="P29" i="21"/>
  <c r="O51" i="21"/>
  <c r="M95" i="21"/>
  <c r="M10" i="22" s="1"/>
  <c r="M8" i="22" s="1"/>
  <c r="N89" i="21"/>
  <c r="N83" i="21"/>
  <c r="N88" i="21"/>
  <c r="P35" i="21"/>
  <c r="O57" i="21"/>
  <c r="N130" i="21"/>
  <c r="N80" i="21"/>
  <c r="M143" i="21"/>
  <c r="M140" i="21"/>
  <c r="P42" i="21"/>
  <c r="O64" i="21"/>
  <c r="P37" i="21"/>
  <c r="O59" i="21"/>
  <c r="P45" i="21"/>
  <c r="O67" i="21"/>
  <c r="P36" i="21"/>
  <c r="O58" i="21"/>
  <c r="P41" i="21"/>
  <c r="O63" i="21"/>
  <c r="L8" i="22"/>
  <c r="N74" i="21"/>
  <c r="N70" i="21"/>
  <c r="M8" i="12" s="1"/>
  <c r="N82" i="21"/>
  <c r="P33" i="21"/>
  <c r="O55" i="21"/>
  <c r="J29" i="22"/>
  <c r="K29" i="22" s="1"/>
  <c r="P34" i="21"/>
  <c r="O56" i="21"/>
  <c r="P38" i="21"/>
  <c r="O60" i="21"/>
  <c r="N79" i="21"/>
  <c r="N129" i="21" s="1"/>
  <c r="N91" i="21"/>
  <c r="N141" i="21" s="1"/>
  <c r="N84" i="21"/>
  <c r="N92" i="21"/>
  <c r="M138" i="21"/>
  <c r="N81" i="21"/>
  <c r="M124" i="21"/>
  <c r="N85" i="21"/>
  <c r="N135" i="21" s="1"/>
  <c r="P39" i="21"/>
  <c r="O61" i="21"/>
  <c r="P32" i="21"/>
  <c r="O54" i="21"/>
  <c r="P43" i="21"/>
  <c r="O65" i="21"/>
  <c r="N78" i="21"/>
  <c r="M132" i="21"/>
  <c r="N75" i="21"/>
  <c r="N125" i="21" s="1"/>
  <c r="P27" i="21"/>
  <c r="O49" i="21"/>
  <c r="N87" i="21"/>
  <c r="N77" i="21"/>
  <c r="N93" i="21"/>
  <c r="N76" i="21"/>
  <c r="M136" i="21"/>
  <c r="P44" i="21"/>
  <c r="O66" i="21"/>
  <c r="N143" i="21"/>
  <c r="M30" i="14"/>
  <c r="M127" i="19"/>
  <c r="M159" i="19"/>
  <c r="M119" i="19"/>
  <c r="M7" i="19"/>
  <c r="M55" i="19"/>
  <c r="M31" i="19"/>
  <c r="M39" i="19"/>
  <c r="M15" i="19"/>
  <c r="M23" i="19"/>
  <c r="M79" i="19"/>
  <c r="M151" i="19"/>
  <c r="M87" i="19"/>
  <c r="M103" i="19"/>
  <c r="M47" i="19"/>
  <c r="M143" i="19"/>
  <c r="M135" i="19"/>
  <c r="M71" i="19"/>
  <c r="M111" i="19"/>
  <c r="M95" i="19"/>
  <c r="M63" i="19"/>
  <c r="L6" i="19"/>
  <c r="L9" i="19" s="1"/>
  <c r="K3" i="24" s="1"/>
  <c r="K26" i="24" s="1"/>
  <c r="R29" i="14"/>
  <c r="J22" i="19"/>
  <c r="J14" i="19"/>
  <c r="C44" i="15"/>
  <c r="C20" i="15"/>
  <c r="L28" i="14"/>
  <c r="I42" i="13"/>
  <c r="H49" i="11"/>
  <c r="M21" i="38" l="1"/>
  <c r="B8" i="41"/>
  <c r="AC45" i="48"/>
  <c r="U127" i="25"/>
  <c r="K17" i="24"/>
  <c r="K40" i="24" s="1"/>
  <c r="R129" i="25"/>
  <c r="T127" i="25"/>
  <c r="G19" i="22"/>
  <c r="H17" i="22" s="1"/>
  <c r="H18" i="22" s="1"/>
  <c r="I22" i="22" s="1"/>
  <c r="L75" i="25"/>
  <c r="L70" i="25"/>
  <c r="K4" i="12" s="1"/>
  <c r="V77" i="25"/>
  <c r="Y32" i="14"/>
  <c r="Z32" i="14" s="1"/>
  <c r="X6" i="25"/>
  <c r="X52" i="25" s="1"/>
  <c r="Y6" i="25"/>
  <c r="Y52" i="25" s="1"/>
  <c r="V5" i="25"/>
  <c r="V51" i="25" s="1"/>
  <c r="W31" i="14"/>
  <c r="X31" i="14" s="1"/>
  <c r="W5" i="25"/>
  <c r="W51" i="25" s="1"/>
  <c r="W76" i="25" s="1"/>
  <c r="R126" i="25"/>
  <c r="J120" i="25"/>
  <c r="I9" i="11" s="1"/>
  <c r="K125" i="25"/>
  <c r="K145" i="25" s="1"/>
  <c r="K4" i="23" s="1"/>
  <c r="K3" i="23" s="1"/>
  <c r="J125" i="25"/>
  <c r="J145" i="25" s="1"/>
  <c r="J4" i="23" s="1"/>
  <c r="J3" i="23" s="1"/>
  <c r="T76" i="25"/>
  <c r="M75" i="25"/>
  <c r="M70" i="25"/>
  <c r="L4" i="12" s="1"/>
  <c r="S126" i="25"/>
  <c r="M121" i="19"/>
  <c r="N118" i="19" s="1"/>
  <c r="S129" i="25"/>
  <c r="T79" i="25"/>
  <c r="H40" i="22"/>
  <c r="H14" i="23" s="1"/>
  <c r="H36" i="22"/>
  <c r="W34" i="14"/>
  <c r="X34" i="14" s="1"/>
  <c r="W8" i="25"/>
  <c r="W54" i="25" s="1"/>
  <c r="V8" i="25"/>
  <c r="V54" i="25" s="1"/>
  <c r="R128" i="25"/>
  <c r="U78" i="25"/>
  <c r="T78" i="25"/>
  <c r="W33" i="14"/>
  <c r="X33" i="14" s="1"/>
  <c r="W7" i="25"/>
  <c r="W53" i="25" s="1"/>
  <c r="V7" i="25"/>
  <c r="V53" i="25" s="1"/>
  <c r="S128" i="25"/>
  <c r="R3" i="25"/>
  <c r="R49" i="25" s="1"/>
  <c r="S3" i="25"/>
  <c r="S49" i="25" s="1"/>
  <c r="P124" i="25"/>
  <c r="G26" i="38"/>
  <c r="AX107" i="35"/>
  <c r="AX311" i="35"/>
  <c r="AX312" i="35"/>
  <c r="AX315" i="35"/>
  <c r="AX50" i="35"/>
  <c r="AX48" i="35" s="1"/>
  <c r="AX49" i="35" s="1"/>
  <c r="AX51" i="35" s="1"/>
  <c r="AX52" i="35" s="1"/>
  <c r="AX289" i="35" s="1"/>
  <c r="AX287" i="35"/>
  <c r="AX386" i="35" s="1"/>
  <c r="AX286" i="35"/>
  <c r="AW289" i="35"/>
  <c r="AW293" i="35"/>
  <c r="AW392" i="35" s="1"/>
  <c r="AW53" i="35"/>
  <c r="W241" i="34"/>
  <c r="W5" i="23" s="1"/>
  <c r="X21" i="34"/>
  <c r="X235" i="34"/>
  <c r="AB41" i="34"/>
  <c r="M110" i="19"/>
  <c r="M113" i="19" s="1"/>
  <c r="K16" i="24"/>
  <c r="K39" i="24" s="1"/>
  <c r="M158" i="19"/>
  <c r="M161" i="19" s="1"/>
  <c r="K22" i="24"/>
  <c r="K45" i="24" s="1"/>
  <c r="M30" i="19"/>
  <c r="M33" i="19" s="1"/>
  <c r="K6" i="24"/>
  <c r="K29" i="24" s="1"/>
  <c r="M126" i="19"/>
  <c r="M129" i="19" s="1"/>
  <c r="K18" i="24"/>
  <c r="K41" i="24" s="1"/>
  <c r="M150" i="19"/>
  <c r="M153" i="19" s="1"/>
  <c r="K21" i="24"/>
  <c r="K44" i="24" s="1"/>
  <c r="M78" i="19"/>
  <c r="M81" i="19" s="1"/>
  <c r="K12" i="24"/>
  <c r="K35" i="24" s="1"/>
  <c r="M127" i="21"/>
  <c r="M70" i="19"/>
  <c r="M73" i="19" s="1"/>
  <c r="K11" i="24"/>
  <c r="K34" i="24" s="1"/>
  <c r="M142" i="19"/>
  <c r="M145" i="19" s="1"/>
  <c r="K20" i="24"/>
  <c r="K43" i="24" s="1"/>
  <c r="M38" i="19"/>
  <c r="M41" i="19" s="1"/>
  <c r="K7" i="24"/>
  <c r="K30" i="24" s="1"/>
  <c r="M62" i="19"/>
  <c r="M65" i="19" s="1"/>
  <c r="K10" i="24"/>
  <c r="K33" i="24" s="1"/>
  <c r="N140" i="21"/>
  <c r="M134" i="19"/>
  <c r="M137" i="19" s="1"/>
  <c r="K19" i="24"/>
  <c r="K42" i="24" s="1"/>
  <c r="M94" i="19"/>
  <c r="M97" i="19" s="1"/>
  <c r="K14" i="24"/>
  <c r="K37" i="24" s="1"/>
  <c r="N131" i="21"/>
  <c r="M54" i="19"/>
  <c r="M57" i="19" s="1"/>
  <c r="K9" i="24"/>
  <c r="K32" i="24" s="1"/>
  <c r="N139" i="21"/>
  <c r="N132" i="21"/>
  <c r="N128" i="21"/>
  <c r="M102" i="19"/>
  <c r="M105" i="19" s="1"/>
  <c r="K15" i="24"/>
  <c r="K38" i="24" s="1"/>
  <c r="M86" i="19"/>
  <c r="M89" i="19" s="1"/>
  <c r="K13" i="24"/>
  <c r="K36" i="24" s="1"/>
  <c r="M46" i="19"/>
  <c r="M49" i="19" s="1"/>
  <c r="K8" i="24"/>
  <c r="K31" i="24" s="1"/>
  <c r="O86" i="21"/>
  <c r="O81" i="21"/>
  <c r="N95" i="21"/>
  <c r="N10" i="22" s="1"/>
  <c r="O83" i="21"/>
  <c r="Q37" i="21"/>
  <c r="P59" i="21"/>
  <c r="O76" i="21"/>
  <c r="Q30" i="21"/>
  <c r="P52" i="21"/>
  <c r="O85" i="21"/>
  <c r="O88" i="21"/>
  <c r="Q45" i="21"/>
  <c r="P67" i="21"/>
  <c r="O89" i="21"/>
  <c r="O82" i="21"/>
  <c r="O132" i="21" s="1"/>
  <c r="Q46" i="21"/>
  <c r="P68" i="21"/>
  <c r="Q31" i="21"/>
  <c r="P53" i="21"/>
  <c r="N126" i="21"/>
  <c r="O74" i="21"/>
  <c r="O124" i="21" s="1"/>
  <c r="O70" i="21"/>
  <c r="N8" i="12" s="1"/>
  <c r="Q32" i="21"/>
  <c r="P54" i="21"/>
  <c r="N138" i="21"/>
  <c r="Q38" i="21"/>
  <c r="P60" i="21"/>
  <c r="Q33" i="21"/>
  <c r="P55" i="21"/>
  <c r="Q41" i="21"/>
  <c r="P63" i="21"/>
  <c r="O92" i="21"/>
  <c r="O142" i="21" s="1"/>
  <c r="Q42" i="21"/>
  <c r="P64" i="21"/>
  <c r="Q35" i="21"/>
  <c r="P57" i="21"/>
  <c r="N133" i="21"/>
  <c r="O93" i="21"/>
  <c r="Q40" i="21"/>
  <c r="P62" i="21"/>
  <c r="O78" i="21"/>
  <c r="N137" i="21"/>
  <c r="Q44" i="21"/>
  <c r="P66" i="21"/>
  <c r="Q43" i="21"/>
  <c r="P65" i="21"/>
  <c r="L27" i="22"/>
  <c r="L28" i="22" s="1"/>
  <c r="O75" i="21"/>
  <c r="O125" i="21" s="1"/>
  <c r="O79" i="21"/>
  <c r="N134" i="21"/>
  <c r="O80" i="21"/>
  <c r="N124" i="21"/>
  <c r="O87" i="21"/>
  <c r="N127" i="21"/>
  <c r="O91" i="21"/>
  <c r="Q27" i="21"/>
  <c r="P49" i="21"/>
  <c r="O90" i="21"/>
  <c r="Q39" i="21"/>
  <c r="P61" i="21"/>
  <c r="M145" i="21"/>
  <c r="M13" i="23" s="1"/>
  <c r="N142" i="21"/>
  <c r="Q34" i="21"/>
  <c r="P56" i="21"/>
  <c r="Q36" i="21"/>
  <c r="P58" i="21"/>
  <c r="O84" i="21"/>
  <c r="O134" i="21" s="1"/>
  <c r="Q29" i="21"/>
  <c r="P51" i="21"/>
  <c r="O77" i="21"/>
  <c r="O127" i="21" s="1"/>
  <c r="Q28" i="21"/>
  <c r="P50" i="21"/>
  <c r="N30" i="14"/>
  <c r="N159" i="19"/>
  <c r="N103" i="19"/>
  <c r="N63" i="19"/>
  <c r="N31" i="19"/>
  <c r="N127" i="19"/>
  <c r="N135" i="19"/>
  <c r="N87" i="19"/>
  <c r="N47" i="19"/>
  <c r="N15" i="19"/>
  <c r="N39" i="19"/>
  <c r="N143" i="19"/>
  <c r="N151" i="19"/>
  <c r="N95" i="19"/>
  <c r="N55" i="19"/>
  <c r="N23" i="19"/>
  <c r="N79" i="19"/>
  <c r="N111" i="19"/>
  <c r="N119" i="19"/>
  <c r="N71" i="19"/>
  <c r="N7" i="19"/>
  <c r="M6" i="19"/>
  <c r="M9" i="19" s="1"/>
  <c r="L3" i="24" s="1"/>
  <c r="L26" i="24" s="1"/>
  <c r="S29" i="14"/>
  <c r="J25" i="19"/>
  <c r="I5" i="24" s="1"/>
  <c r="I28" i="24" s="1"/>
  <c r="J17" i="19"/>
  <c r="I4" i="24" s="1"/>
  <c r="I27" i="24" s="1"/>
  <c r="C21" i="15"/>
  <c r="C45" i="15"/>
  <c r="M28" i="14"/>
  <c r="J42" i="13"/>
  <c r="I49" i="11"/>
  <c r="H35" i="13"/>
  <c r="F35" i="13"/>
  <c r="E35" i="13"/>
  <c r="C35" i="13"/>
  <c r="B35" i="13"/>
  <c r="C37" i="13"/>
  <c r="D37" i="13"/>
  <c r="E37" i="13"/>
  <c r="F37" i="13"/>
  <c r="G37" i="13"/>
  <c r="H37" i="13"/>
  <c r="I37" i="13"/>
  <c r="J37" i="13"/>
  <c r="K37" i="13"/>
  <c r="L37" i="13"/>
  <c r="N37" i="13"/>
  <c r="O37" i="13"/>
  <c r="P37" i="13"/>
  <c r="Q37" i="13"/>
  <c r="R37" i="13"/>
  <c r="S37" i="13"/>
  <c r="T37" i="13"/>
  <c r="U37" i="13"/>
  <c r="V37" i="13"/>
  <c r="W37" i="13"/>
  <c r="X37" i="13"/>
  <c r="Z37" i="13"/>
  <c r="AA37" i="13"/>
  <c r="AB37" i="13"/>
  <c r="AC37" i="13"/>
  <c r="AD37" i="13"/>
  <c r="AE37" i="13"/>
  <c r="AF37" i="13"/>
  <c r="AG37" i="13"/>
  <c r="AH37" i="13"/>
  <c r="AI37" i="13"/>
  <c r="AJ37" i="13"/>
  <c r="B37" i="13"/>
  <c r="N21" i="38" l="1"/>
  <c r="G15" i="11"/>
  <c r="G67" i="11"/>
  <c r="AD41" i="48"/>
  <c r="AD44" i="48" s="1"/>
  <c r="L17" i="24"/>
  <c r="L40" i="24" s="1"/>
  <c r="V127" i="25"/>
  <c r="T126" i="25"/>
  <c r="N121" i="19"/>
  <c r="M17" i="24" s="1"/>
  <c r="M40" i="24" s="1"/>
  <c r="U126" i="25"/>
  <c r="W127" i="25"/>
  <c r="N4" i="25"/>
  <c r="N50" i="25" s="1"/>
  <c r="O4" i="25"/>
  <c r="O50" i="25" s="1"/>
  <c r="X77" i="25"/>
  <c r="V76" i="25"/>
  <c r="Y77" i="25"/>
  <c r="L95" i="25"/>
  <c r="L6" i="22" s="1"/>
  <c r="L3" i="22" s="1"/>
  <c r="L16" i="22" s="1"/>
  <c r="M120" i="25"/>
  <c r="L9" i="11" s="1"/>
  <c r="M95" i="25"/>
  <c r="M6" i="22" s="1"/>
  <c r="M3" i="22" s="1"/>
  <c r="M16" i="22" s="1"/>
  <c r="X5" i="25"/>
  <c r="X51" i="25" s="1"/>
  <c r="Y5" i="25"/>
  <c r="Y51" i="25" s="1"/>
  <c r="Y31" i="14"/>
  <c r="Z31" i="14" s="1"/>
  <c r="AA6" i="25"/>
  <c r="AA52" i="25" s="1"/>
  <c r="AA77" i="25" s="1"/>
  <c r="AA32" i="14"/>
  <c r="AB32" i="14" s="1"/>
  <c r="Z6" i="25"/>
  <c r="Z52" i="25" s="1"/>
  <c r="U128" i="25"/>
  <c r="W79" i="25"/>
  <c r="U129" i="25"/>
  <c r="H19" i="22"/>
  <c r="V79" i="25"/>
  <c r="Y34" i="14"/>
  <c r="Z34" i="14" s="1"/>
  <c r="Y8" i="25"/>
  <c r="Y54" i="25" s="1"/>
  <c r="X8" i="25"/>
  <c r="X54" i="25" s="1"/>
  <c r="T129" i="25"/>
  <c r="I40" i="22"/>
  <c r="I14" i="23" s="1"/>
  <c r="I36" i="22"/>
  <c r="W78" i="25"/>
  <c r="Y33" i="14"/>
  <c r="Z33" i="14" s="1"/>
  <c r="X7" i="25"/>
  <c r="X53" i="25" s="1"/>
  <c r="Y7" i="25"/>
  <c r="Y53" i="25" s="1"/>
  <c r="T128" i="25"/>
  <c r="V78" i="25"/>
  <c r="Q124" i="25"/>
  <c r="S74" i="25"/>
  <c r="R74" i="25"/>
  <c r="I47" i="24"/>
  <c r="I7" i="12" s="1"/>
  <c r="AX388" i="35"/>
  <c r="AX288" i="35"/>
  <c r="AX387" i="35" s="1"/>
  <c r="AX53" i="35"/>
  <c r="AW290" i="35"/>
  <c r="AW388" i="35"/>
  <c r="AW389" i="35" s="1"/>
  <c r="AX293" i="35"/>
  <c r="AX392" i="35" s="1"/>
  <c r="AX290" i="35"/>
  <c r="AX385" i="35"/>
  <c r="X19" i="34"/>
  <c r="X238" i="34"/>
  <c r="AB44" i="34"/>
  <c r="L29" i="22"/>
  <c r="M27" i="22" s="1"/>
  <c r="M28" i="22" s="1"/>
  <c r="N102" i="19"/>
  <c r="N105" i="19" s="1"/>
  <c r="L15" i="24"/>
  <c r="L38" i="24" s="1"/>
  <c r="N86" i="19"/>
  <c r="N89" i="19" s="1"/>
  <c r="L13" i="24"/>
  <c r="L36" i="24" s="1"/>
  <c r="N142" i="19"/>
  <c r="N145" i="19" s="1"/>
  <c r="L20" i="24"/>
  <c r="L43" i="24" s="1"/>
  <c r="N78" i="19"/>
  <c r="N81" i="19" s="1"/>
  <c r="L12" i="24"/>
  <c r="L35" i="24" s="1"/>
  <c r="N158" i="19"/>
  <c r="N161" i="19" s="1"/>
  <c r="L22" i="24"/>
  <c r="L45" i="24" s="1"/>
  <c r="N38" i="19"/>
  <c r="N41" i="19" s="1"/>
  <c r="L7" i="24"/>
  <c r="L30" i="24" s="1"/>
  <c r="N134" i="19"/>
  <c r="N137" i="19" s="1"/>
  <c r="L19" i="24"/>
  <c r="L42" i="24" s="1"/>
  <c r="N70" i="19"/>
  <c r="N73" i="19" s="1"/>
  <c r="L11" i="24"/>
  <c r="L34" i="24" s="1"/>
  <c r="N150" i="19"/>
  <c r="N153" i="19" s="1"/>
  <c r="L21" i="24"/>
  <c r="L44" i="24" s="1"/>
  <c r="N46" i="19"/>
  <c r="N49" i="19" s="1"/>
  <c r="L8" i="24"/>
  <c r="L31" i="24" s="1"/>
  <c r="O126" i="21"/>
  <c r="N126" i="19"/>
  <c r="N129" i="19" s="1"/>
  <c r="L18" i="24"/>
  <c r="L41" i="24" s="1"/>
  <c r="N94" i="19"/>
  <c r="N97" i="19" s="1"/>
  <c r="L14" i="24"/>
  <c r="L37" i="24" s="1"/>
  <c r="O139" i="21"/>
  <c r="O138" i="21"/>
  <c r="N54" i="19"/>
  <c r="N57" i="19" s="1"/>
  <c r="L9" i="24"/>
  <c r="L32" i="24" s="1"/>
  <c r="N110" i="19"/>
  <c r="N113" i="19" s="1"/>
  <c r="L16" i="24"/>
  <c r="L39" i="24" s="1"/>
  <c r="N62" i="19"/>
  <c r="N65" i="19" s="1"/>
  <c r="L10" i="24"/>
  <c r="L33" i="24" s="1"/>
  <c r="O133" i="21"/>
  <c r="O128" i="21"/>
  <c r="N30" i="19"/>
  <c r="N33" i="19" s="1"/>
  <c r="L6" i="24"/>
  <c r="L29" i="24" s="1"/>
  <c r="P74" i="21"/>
  <c r="P124" i="21" s="1"/>
  <c r="P70" i="21"/>
  <c r="O8" i="12" s="1"/>
  <c r="O21" i="38" s="1"/>
  <c r="P90" i="21"/>
  <c r="R44" i="21"/>
  <c r="Q66" i="21"/>
  <c r="N8" i="22"/>
  <c r="N26" i="22"/>
  <c r="N27" i="22" s="1"/>
  <c r="N28" i="22" s="1"/>
  <c r="P32" i="22" s="1"/>
  <c r="O130" i="21"/>
  <c r="P83" i="21"/>
  <c r="P133" i="21" s="1"/>
  <c r="P87" i="21"/>
  <c r="P82" i="21"/>
  <c r="P92" i="21"/>
  <c r="O141" i="21"/>
  <c r="R36" i="21"/>
  <c r="Q58" i="21"/>
  <c r="O140" i="21"/>
  <c r="R27" i="21"/>
  <c r="Q49" i="21"/>
  <c r="O137" i="21"/>
  <c r="R40" i="21"/>
  <c r="Q62" i="21"/>
  <c r="R35" i="21"/>
  <c r="Q57" i="21"/>
  <c r="R33" i="21"/>
  <c r="Q55" i="21"/>
  <c r="R32" i="21"/>
  <c r="Q54" i="21"/>
  <c r="O95" i="21"/>
  <c r="O10" i="22" s="1"/>
  <c r="O136" i="21"/>
  <c r="P93" i="21"/>
  <c r="R45" i="21"/>
  <c r="Q67" i="21"/>
  <c r="P75" i="21"/>
  <c r="P125" i="21" s="1"/>
  <c r="R29" i="21"/>
  <c r="Q51" i="21"/>
  <c r="P81" i="21"/>
  <c r="R39" i="21"/>
  <c r="Q61" i="21"/>
  <c r="P89" i="21"/>
  <c r="P139" i="21" s="1"/>
  <c r="R41" i="21"/>
  <c r="Q63" i="21"/>
  <c r="P85" i="21"/>
  <c r="P78" i="21"/>
  <c r="P77" i="21"/>
  <c r="R37" i="21"/>
  <c r="Q59" i="21"/>
  <c r="O129" i="21"/>
  <c r="P80" i="21"/>
  <c r="P79" i="21"/>
  <c r="R46" i="21"/>
  <c r="Q68" i="21"/>
  <c r="O135" i="21"/>
  <c r="R28" i="21"/>
  <c r="Q50" i="21"/>
  <c r="P76" i="21"/>
  <c r="R34" i="21"/>
  <c r="Q56" i="21"/>
  <c r="P86" i="21"/>
  <c r="R43" i="21"/>
  <c r="Q65" i="21"/>
  <c r="P91" i="21"/>
  <c r="O143" i="21"/>
  <c r="R42" i="21"/>
  <c r="Q64" i="21"/>
  <c r="P88" i="21"/>
  <c r="P138" i="21" s="1"/>
  <c r="R38" i="21"/>
  <c r="Q60" i="21"/>
  <c r="N145" i="21"/>
  <c r="N13" i="23" s="1"/>
  <c r="R31" i="21"/>
  <c r="Q53" i="21"/>
  <c r="R30" i="21"/>
  <c r="Q52" i="21"/>
  <c r="P84" i="21"/>
  <c r="O131" i="21"/>
  <c r="N6" i="19"/>
  <c r="N9" i="19" s="1"/>
  <c r="M3" i="24" s="1"/>
  <c r="M26" i="24" s="1"/>
  <c r="O30" i="14"/>
  <c r="O151" i="19"/>
  <c r="O95" i="19"/>
  <c r="O71" i="19"/>
  <c r="O39" i="19"/>
  <c r="O31" i="19"/>
  <c r="O119" i="19"/>
  <c r="O143" i="19"/>
  <c r="O55" i="19"/>
  <c r="O7" i="19"/>
  <c r="O111" i="19"/>
  <c r="O79" i="19"/>
  <c r="O135" i="19"/>
  <c r="O87" i="19"/>
  <c r="O63" i="19"/>
  <c r="O23" i="19"/>
  <c r="O15" i="19"/>
  <c r="O127" i="19"/>
  <c r="O159" i="19"/>
  <c r="O103" i="19"/>
  <c r="O47" i="19"/>
  <c r="T29" i="14"/>
  <c r="K22" i="19"/>
  <c r="K14" i="19"/>
  <c r="C46" i="15"/>
  <c r="C22" i="15"/>
  <c r="N28" i="14"/>
  <c r="K42" i="13"/>
  <c r="J49" i="11"/>
  <c r="J39" i="13"/>
  <c r="H15" i="11" l="1"/>
  <c r="H67" i="11"/>
  <c r="O118" i="19"/>
  <c r="Y127" i="25"/>
  <c r="X127" i="25"/>
  <c r="W129" i="25"/>
  <c r="W126" i="25"/>
  <c r="V126" i="25"/>
  <c r="AC32" i="14"/>
  <c r="AD32" i="14" s="1"/>
  <c r="AC6" i="25"/>
  <c r="AC52" i="25" s="1"/>
  <c r="AB6" i="25"/>
  <c r="AB52" i="25" s="1"/>
  <c r="Z77" i="25"/>
  <c r="Y76" i="25"/>
  <c r="L120" i="25"/>
  <c r="K9" i="11" s="1"/>
  <c r="L125" i="25"/>
  <c r="L145" i="25" s="1"/>
  <c r="L4" i="23" s="1"/>
  <c r="L3" i="23" s="1"/>
  <c r="N75" i="25"/>
  <c r="N95" i="25" s="1"/>
  <c r="N6" i="22" s="1"/>
  <c r="N3" i="22" s="1"/>
  <c r="N16" i="22" s="1"/>
  <c r="N70" i="25"/>
  <c r="M4" i="12" s="1"/>
  <c r="B4" i="41" s="1"/>
  <c r="B3" i="41" s="1"/>
  <c r="C17" i="43" s="1"/>
  <c r="C48" i="43" s="1"/>
  <c r="X76" i="25"/>
  <c r="O75" i="25"/>
  <c r="O95" i="25" s="1"/>
  <c r="O6" i="22" s="1"/>
  <c r="O70" i="25"/>
  <c r="N4" i="12" s="1"/>
  <c r="AA31" i="14"/>
  <c r="AB31" i="14" s="1"/>
  <c r="AA5" i="25"/>
  <c r="AA51" i="25" s="1"/>
  <c r="AA76" i="25" s="1"/>
  <c r="Z5" i="25"/>
  <c r="Z51" i="25" s="1"/>
  <c r="M125" i="25"/>
  <c r="M145" i="25" s="1"/>
  <c r="M4" i="23" s="1"/>
  <c r="M3" i="23" s="1"/>
  <c r="V129" i="25"/>
  <c r="Y79" i="25"/>
  <c r="I17" i="22"/>
  <c r="I18" i="22" s="1"/>
  <c r="J22" i="22" s="1"/>
  <c r="X79" i="25"/>
  <c r="AA34" i="14"/>
  <c r="AB34" i="14" s="1"/>
  <c r="AA8" i="25"/>
  <c r="AA54" i="25" s="1"/>
  <c r="Z8" i="25"/>
  <c r="Z54" i="25" s="1"/>
  <c r="AA33" i="14"/>
  <c r="AB33" i="14" s="1"/>
  <c r="AA7" i="25"/>
  <c r="AA53" i="25" s="1"/>
  <c r="Z7" i="25"/>
  <c r="Z53" i="25" s="1"/>
  <c r="W128" i="25"/>
  <c r="Y78" i="25"/>
  <c r="V128" i="25"/>
  <c r="X78" i="25"/>
  <c r="U3" i="25"/>
  <c r="U49" i="25" s="1"/>
  <c r="T3" i="25"/>
  <c r="T49" i="25" s="1"/>
  <c r="H26" i="38"/>
  <c r="AX389" i="35"/>
  <c r="X20" i="34"/>
  <c r="X236" i="34"/>
  <c r="AB42" i="34"/>
  <c r="M29" i="22"/>
  <c r="N29" i="22" s="1"/>
  <c r="O62" i="19"/>
  <c r="O65" i="19" s="1"/>
  <c r="M10" i="24"/>
  <c r="M33" i="24" s="1"/>
  <c r="O150" i="19"/>
  <c r="O153" i="19" s="1"/>
  <c r="M21" i="24"/>
  <c r="M44" i="24" s="1"/>
  <c r="O46" i="19"/>
  <c r="O49" i="19" s="1"/>
  <c r="M8" i="24"/>
  <c r="M31" i="24" s="1"/>
  <c r="O30" i="19"/>
  <c r="O33" i="19" s="1"/>
  <c r="M6" i="24"/>
  <c r="M29" i="24" s="1"/>
  <c r="O38" i="19"/>
  <c r="O41" i="19" s="1"/>
  <c r="M7" i="24"/>
  <c r="M30" i="24" s="1"/>
  <c r="O86" i="19"/>
  <c r="O89" i="19" s="1"/>
  <c r="M13" i="24"/>
  <c r="M36" i="24" s="1"/>
  <c r="O158" i="19"/>
  <c r="O161" i="19" s="1"/>
  <c r="M22" i="24"/>
  <c r="M45" i="24" s="1"/>
  <c r="P129" i="21"/>
  <c r="P137" i="21"/>
  <c r="O134" i="19"/>
  <c r="O137" i="19" s="1"/>
  <c r="M19" i="24"/>
  <c r="M42" i="24" s="1"/>
  <c r="O126" i="19"/>
  <c r="O129" i="19" s="1"/>
  <c r="M18" i="24"/>
  <c r="M41" i="24" s="1"/>
  <c r="O142" i="19"/>
  <c r="O145" i="19" s="1"/>
  <c r="M20" i="24"/>
  <c r="M43" i="24" s="1"/>
  <c r="O78" i="19"/>
  <c r="O81" i="19" s="1"/>
  <c r="M12" i="24"/>
  <c r="M35" i="24" s="1"/>
  <c r="P127" i="21"/>
  <c r="O110" i="19"/>
  <c r="O113" i="19" s="1"/>
  <c r="M16" i="24"/>
  <c r="M39" i="24" s="1"/>
  <c r="P126" i="21"/>
  <c r="P131" i="21"/>
  <c r="O102" i="19"/>
  <c r="O105" i="19" s="1"/>
  <c r="M15" i="24"/>
  <c r="M38" i="24" s="1"/>
  <c r="O94" i="19"/>
  <c r="O97" i="19" s="1"/>
  <c r="M14" i="24"/>
  <c r="M37" i="24" s="1"/>
  <c r="P143" i="21"/>
  <c r="O70" i="19"/>
  <c r="O73" i="19" s="1"/>
  <c r="M11" i="24"/>
  <c r="M34" i="24" s="1"/>
  <c r="O121" i="19"/>
  <c r="O54" i="19"/>
  <c r="O57" i="19" s="1"/>
  <c r="M9" i="24"/>
  <c r="M32" i="24" s="1"/>
  <c r="O145" i="21"/>
  <c r="O13" i="23" s="1"/>
  <c r="S46" i="21"/>
  <c r="R68" i="21"/>
  <c r="S33" i="21"/>
  <c r="R55" i="21"/>
  <c r="Q87" i="21"/>
  <c r="S27" i="21"/>
  <c r="R49" i="21"/>
  <c r="P134" i="21"/>
  <c r="S31" i="21"/>
  <c r="R53" i="21"/>
  <c r="Q89" i="21"/>
  <c r="P130" i="21"/>
  <c r="S37" i="21"/>
  <c r="R59" i="21"/>
  <c r="Q76" i="21"/>
  <c r="Q82" i="21"/>
  <c r="Q74" i="21"/>
  <c r="Q124" i="21" s="1"/>
  <c r="Q70" i="21"/>
  <c r="P8" i="12" s="1"/>
  <c r="P21" i="38" s="1"/>
  <c r="P132" i="21"/>
  <c r="S43" i="21"/>
  <c r="R65" i="21"/>
  <c r="P136" i="21"/>
  <c r="Q93" i="21"/>
  <c r="P128" i="21"/>
  <c r="O8" i="22"/>
  <c r="Q80" i="21"/>
  <c r="S40" i="21"/>
  <c r="R62" i="21"/>
  <c r="Q133" i="21"/>
  <c r="Q83" i="21"/>
  <c r="P141" i="21"/>
  <c r="Q91" i="21"/>
  <c r="P140" i="21"/>
  <c r="Q90" i="21"/>
  <c r="Q140" i="21" s="1"/>
  <c r="S36" i="21"/>
  <c r="R58" i="21"/>
  <c r="S44" i="21"/>
  <c r="R66" i="21"/>
  <c r="S30" i="21"/>
  <c r="R52" i="21"/>
  <c r="S38" i="21"/>
  <c r="R60" i="21"/>
  <c r="S34" i="21"/>
  <c r="R56" i="21"/>
  <c r="Q75" i="21"/>
  <c r="Q125" i="21" s="1"/>
  <c r="S41" i="21"/>
  <c r="R63" i="21"/>
  <c r="S39" i="21"/>
  <c r="R61" i="21"/>
  <c r="S45" i="21"/>
  <c r="R67" i="21"/>
  <c r="S32" i="21"/>
  <c r="R54" i="21"/>
  <c r="P95" i="21"/>
  <c r="P10" i="22" s="1"/>
  <c r="P8" i="22" s="1"/>
  <c r="Q77" i="21"/>
  <c r="Q78" i="21"/>
  <c r="Q85" i="21"/>
  <c r="S42" i="21"/>
  <c r="R64" i="21"/>
  <c r="Q81" i="21"/>
  <c r="Q131" i="21" s="1"/>
  <c r="S28" i="21"/>
  <c r="R50" i="21"/>
  <c r="Q84" i="21"/>
  <c r="Q88" i="21"/>
  <c r="Q86" i="21"/>
  <c r="Q136" i="21" s="1"/>
  <c r="S29" i="21"/>
  <c r="R51" i="21"/>
  <c r="Q92" i="21"/>
  <c r="Q79" i="21"/>
  <c r="S35" i="21"/>
  <c r="R57" i="21"/>
  <c r="P142" i="21"/>
  <c r="P30" i="14"/>
  <c r="P111" i="19"/>
  <c r="P87" i="19"/>
  <c r="P55" i="19"/>
  <c r="P23" i="19"/>
  <c r="P7" i="19"/>
  <c r="P103" i="19"/>
  <c r="P71" i="19"/>
  <c r="P159" i="19"/>
  <c r="P127" i="19"/>
  <c r="P79" i="19"/>
  <c r="P47" i="19"/>
  <c r="P15" i="19"/>
  <c r="P135" i="19"/>
  <c r="P39" i="19"/>
  <c r="P119" i="19"/>
  <c r="P143" i="19"/>
  <c r="P95" i="19"/>
  <c r="P63" i="19"/>
  <c r="P31" i="19"/>
  <c r="P151" i="19"/>
  <c r="O6" i="19"/>
  <c r="O9" i="19" s="1"/>
  <c r="N3" i="24" s="1"/>
  <c r="N26" i="24" s="1"/>
  <c r="U29" i="14"/>
  <c r="K25" i="19"/>
  <c r="J5" i="24" s="1"/>
  <c r="J28" i="24" s="1"/>
  <c r="K17" i="19"/>
  <c r="J4" i="24" s="1"/>
  <c r="J27" i="24" s="1"/>
  <c r="C23" i="15"/>
  <c r="C47" i="15"/>
  <c r="O28" i="14"/>
  <c r="L39" i="13"/>
  <c r="D39" i="13"/>
  <c r="G39" i="13"/>
  <c r="I39" i="13"/>
  <c r="H39" i="13"/>
  <c r="B39" i="13"/>
  <c r="K39" i="13"/>
  <c r="C39" i="13"/>
  <c r="F39" i="13"/>
  <c r="E39" i="13"/>
  <c r="L42" i="13"/>
  <c r="K49" i="11"/>
  <c r="AD42" i="48" l="1"/>
  <c r="O3" i="22"/>
  <c r="O16" i="22" s="1"/>
  <c r="X126" i="25"/>
  <c r="N120" i="25"/>
  <c r="Y126" i="25"/>
  <c r="AB77" i="25"/>
  <c r="AB5" i="25"/>
  <c r="AB51" i="25" s="1"/>
  <c r="AC5" i="25"/>
  <c r="AC51" i="25" s="1"/>
  <c r="AC31" i="14"/>
  <c r="AD31" i="14" s="1"/>
  <c r="Z127" i="25"/>
  <c r="AC77" i="25"/>
  <c r="Z76" i="25"/>
  <c r="AA127" i="25"/>
  <c r="AE6" i="25"/>
  <c r="AE52" i="25" s="1"/>
  <c r="AE32" i="14"/>
  <c r="AF32" i="14" s="1"/>
  <c r="AD6" i="25"/>
  <c r="AD52" i="25" s="1"/>
  <c r="AD77" i="25" s="1"/>
  <c r="Q4" i="25"/>
  <c r="Q50" i="25" s="1"/>
  <c r="P4" i="25"/>
  <c r="P50" i="25" s="1"/>
  <c r="R124" i="25"/>
  <c r="X129" i="25"/>
  <c r="I19" i="22"/>
  <c r="J17" i="22" s="1"/>
  <c r="J18" i="22" s="1"/>
  <c r="K22" i="22" s="1"/>
  <c r="AC34" i="14"/>
  <c r="AD34" i="14" s="1"/>
  <c r="AB8" i="25"/>
  <c r="AB54" i="25" s="1"/>
  <c r="AB79" i="25" s="1"/>
  <c r="AC8" i="25"/>
  <c r="AC54" i="25" s="1"/>
  <c r="J40" i="22"/>
  <c r="J14" i="23" s="1"/>
  <c r="J36" i="22"/>
  <c r="Z79" i="25"/>
  <c r="AA79" i="25"/>
  <c r="AA129" i="25" s="1"/>
  <c r="Y129" i="25"/>
  <c r="X128" i="25"/>
  <c r="Z78" i="25"/>
  <c r="AA78" i="25"/>
  <c r="Y128" i="25"/>
  <c r="AC33" i="14"/>
  <c r="AD33" i="14" s="1"/>
  <c r="AC7" i="25"/>
  <c r="AC53" i="25" s="1"/>
  <c r="AB7" i="25"/>
  <c r="AB53" i="25" s="1"/>
  <c r="AB78" i="25" s="1"/>
  <c r="T74" i="25"/>
  <c r="S124" i="25"/>
  <c r="U74" i="25"/>
  <c r="J47" i="24"/>
  <c r="J7" i="12" s="1"/>
  <c r="X22" i="34"/>
  <c r="X237" i="34"/>
  <c r="AB43" i="34"/>
  <c r="P78" i="19"/>
  <c r="P81" i="19" s="1"/>
  <c r="N12" i="24"/>
  <c r="N35" i="24" s="1"/>
  <c r="P54" i="19"/>
  <c r="P57" i="19" s="1"/>
  <c r="N9" i="24"/>
  <c r="N32" i="24" s="1"/>
  <c r="P86" i="19"/>
  <c r="P89" i="19" s="1"/>
  <c r="N13" i="24"/>
  <c r="N36" i="24" s="1"/>
  <c r="P30" i="19"/>
  <c r="P33" i="19" s="1"/>
  <c r="N6" i="24"/>
  <c r="N29" i="24" s="1"/>
  <c r="P150" i="19"/>
  <c r="P153" i="19" s="1"/>
  <c r="N21" i="24"/>
  <c r="N44" i="24" s="1"/>
  <c r="Q143" i="21"/>
  <c r="P70" i="19"/>
  <c r="P73" i="19" s="1"/>
  <c r="N11" i="24"/>
  <c r="N34" i="24" s="1"/>
  <c r="P38" i="19"/>
  <c r="P41" i="19" s="1"/>
  <c r="N7" i="24"/>
  <c r="N30" i="24" s="1"/>
  <c r="P62" i="19"/>
  <c r="P65" i="19" s="1"/>
  <c r="N10" i="24"/>
  <c r="N33" i="24" s="1"/>
  <c r="Q130" i="21"/>
  <c r="P94" i="19"/>
  <c r="P97" i="19" s="1"/>
  <c r="N14" i="24"/>
  <c r="N37" i="24" s="1"/>
  <c r="P134" i="19"/>
  <c r="P137" i="19" s="1"/>
  <c r="N19" i="24"/>
  <c r="N42" i="24" s="1"/>
  <c r="P126" i="19"/>
  <c r="P129" i="19" s="1"/>
  <c r="N18" i="24"/>
  <c r="N41" i="24" s="1"/>
  <c r="P102" i="19"/>
  <c r="P105" i="19" s="1"/>
  <c r="N15" i="24"/>
  <c r="N38" i="24" s="1"/>
  <c r="P46" i="19"/>
  <c r="P49" i="19" s="1"/>
  <c r="N8" i="24"/>
  <c r="N31" i="24" s="1"/>
  <c r="Q141" i="21"/>
  <c r="P118" i="19"/>
  <c r="P121" i="19" s="1"/>
  <c r="N17" i="24"/>
  <c r="N40" i="24" s="1"/>
  <c r="P158" i="19"/>
  <c r="P161" i="19" s="1"/>
  <c r="N22" i="24"/>
  <c r="N45" i="24" s="1"/>
  <c r="Q138" i="21"/>
  <c r="P142" i="19"/>
  <c r="P145" i="19" s="1"/>
  <c r="N20" i="24"/>
  <c r="N43" i="24" s="1"/>
  <c r="Q135" i="21"/>
  <c r="P110" i="19"/>
  <c r="P113" i="19" s="1"/>
  <c r="N16" i="24"/>
  <c r="N39" i="24" s="1"/>
  <c r="Q126" i="21"/>
  <c r="Q132" i="21"/>
  <c r="R79" i="21"/>
  <c r="T39" i="21"/>
  <c r="S61" i="21"/>
  <c r="T34" i="21"/>
  <c r="S56" i="21"/>
  <c r="R84" i="21"/>
  <c r="R78" i="21"/>
  <c r="T29" i="21"/>
  <c r="S51" i="21"/>
  <c r="R134" i="21"/>
  <c r="T28" i="21"/>
  <c r="S50" i="21"/>
  <c r="T42" i="21"/>
  <c r="S64" i="21"/>
  <c r="Q127" i="21"/>
  <c r="T45" i="21"/>
  <c r="S67" i="21"/>
  <c r="R88" i="21"/>
  <c r="R85" i="21"/>
  <c r="T44" i="21"/>
  <c r="S66" i="21"/>
  <c r="T36" i="21"/>
  <c r="S58" i="21"/>
  <c r="T40" i="21"/>
  <c r="S62" i="21"/>
  <c r="T43" i="21"/>
  <c r="S65" i="21"/>
  <c r="Q137" i="21"/>
  <c r="T33" i="21"/>
  <c r="S55" i="21"/>
  <c r="Q129" i="21"/>
  <c r="Q142" i="21"/>
  <c r="Q139" i="21"/>
  <c r="Q128" i="21"/>
  <c r="Q134" i="21"/>
  <c r="T32" i="21"/>
  <c r="S54" i="21"/>
  <c r="R86" i="21"/>
  <c r="R131" i="21"/>
  <c r="R81" i="21"/>
  <c r="T30" i="21"/>
  <c r="S52" i="21"/>
  <c r="T35" i="21"/>
  <c r="S57" i="21"/>
  <c r="R76" i="21"/>
  <c r="R75" i="21"/>
  <c r="R125" i="21" s="1"/>
  <c r="R89" i="21"/>
  <c r="R92" i="21"/>
  <c r="T41" i="21"/>
  <c r="S63" i="21"/>
  <c r="T38" i="21"/>
  <c r="S60" i="21"/>
  <c r="R91" i="21"/>
  <c r="R83" i="21"/>
  <c r="R87" i="21"/>
  <c r="P135" i="21"/>
  <c r="P145" i="21" s="1"/>
  <c r="P13" i="23" s="1"/>
  <c r="R90" i="21"/>
  <c r="Q95" i="21"/>
  <c r="Q10" i="22" s="1"/>
  <c r="O27" i="22"/>
  <c r="O28" i="22" s="1"/>
  <c r="T27" i="21"/>
  <c r="S49" i="21"/>
  <c r="R80" i="21"/>
  <c r="R77" i="21"/>
  <c r="R127" i="21" s="1"/>
  <c r="R74" i="21"/>
  <c r="R124" i="21" s="1"/>
  <c r="R70" i="21"/>
  <c r="Q8" i="12" s="1"/>
  <c r="Q21" i="38" s="1"/>
  <c r="T46" i="21"/>
  <c r="S68" i="21"/>
  <c r="R82" i="21"/>
  <c r="T37" i="21"/>
  <c r="S59" i="21"/>
  <c r="T31" i="21"/>
  <c r="S53" i="21"/>
  <c r="R137" i="21"/>
  <c r="R93" i="21"/>
  <c r="Q30" i="14"/>
  <c r="Q143" i="19"/>
  <c r="Q7" i="19"/>
  <c r="Q71" i="19"/>
  <c r="Q39" i="19"/>
  <c r="Q31" i="19"/>
  <c r="Q111" i="19"/>
  <c r="Q103" i="19"/>
  <c r="Q63" i="19"/>
  <c r="Q159" i="19"/>
  <c r="Q15" i="19"/>
  <c r="Q127" i="19"/>
  <c r="Q135" i="19"/>
  <c r="Q95" i="19"/>
  <c r="Q55" i="19"/>
  <c r="Q151" i="19"/>
  <c r="Q79" i="19"/>
  <c r="Q119" i="19"/>
  <c r="Q87" i="19"/>
  <c r="Q47" i="19"/>
  <c r="Q23" i="19"/>
  <c r="P6" i="19"/>
  <c r="P9" i="19" s="1"/>
  <c r="O3" i="24" s="1"/>
  <c r="O26" i="24" s="1"/>
  <c r="V29" i="14"/>
  <c r="L22" i="19"/>
  <c r="L14" i="19"/>
  <c r="C48" i="15"/>
  <c r="C24" i="15"/>
  <c r="P28" i="14"/>
  <c r="M42" i="13"/>
  <c r="B42" i="42" s="1"/>
  <c r="L49" i="11"/>
  <c r="M9" i="11" l="1"/>
  <c r="B9" i="40" s="1"/>
  <c r="I15" i="11"/>
  <c r="I67" i="11"/>
  <c r="AD43" i="48"/>
  <c r="N125" i="25"/>
  <c r="N145" i="25" s="1"/>
  <c r="N4" i="23" s="1"/>
  <c r="N3" i="23" s="1"/>
  <c r="AC127" i="25"/>
  <c r="AA126" i="25"/>
  <c r="AB127" i="25"/>
  <c r="AB76" i="25"/>
  <c r="O125" i="25"/>
  <c r="O145" i="25" s="1"/>
  <c r="O4" i="23" s="1"/>
  <c r="O3" i="23" s="1"/>
  <c r="O120" i="25"/>
  <c r="N9" i="11" s="1"/>
  <c r="AG6" i="25"/>
  <c r="AG52" i="25" s="1"/>
  <c r="AG77" i="25" s="1"/>
  <c r="AF6" i="25"/>
  <c r="AF52" i="25" s="1"/>
  <c r="AG32" i="14"/>
  <c r="AH32" i="14" s="1"/>
  <c r="Z128" i="25"/>
  <c r="AE5" i="25"/>
  <c r="AE51" i="25" s="1"/>
  <c r="AE76" i="25" s="1"/>
  <c r="AD5" i="25"/>
  <c r="AD51" i="25" s="1"/>
  <c r="AE31" i="14"/>
  <c r="AF31" i="14" s="1"/>
  <c r="AE77" i="25"/>
  <c r="Z126" i="25"/>
  <c r="AC76" i="25"/>
  <c r="Q75" i="25"/>
  <c r="Q70" i="25"/>
  <c r="P4" i="12" s="1"/>
  <c r="P75" i="25"/>
  <c r="P70" i="25"/>
  <c r="O4" i="12" s="1"/>
  <c r="AB129" i="25"/>
  <c r="AE34" i="14"/>
  <c r="AF34" i="14" s="1"/>
  <c r="AE8" i="25"/>
  <c r="AE54" i="25" s="1"/>
  <c r="AE79" i="25" s="1"/>
  <c r="AD8" i="25"/>
  <c r="AD54" i="25" s="1"/>
  <c r="J19" i="22"/>
  <c r="AC79" i="25"/>
  <c r="K40" i="22"/>
  <c r="K14" i="23" s="1"/>
  <c r="K36" i="22"/>
  <c r="Z129" i="25"/>
  <c r="AC78" i="25"/>
  <c r="AA128" i="25"/>
  <c r="AE33" i="14"/>
  <c r="AF33" i="14" s="1"/>
  <c r="AE7" i="25"/>
  <c r="AE53" i="25" s="1"/>
  <c r="AD7" i="25"/>
  <c r="AD53" i="25" s="1"/>
  <c r="V3" i="25"/>
  <c r="V49" i="25" s="1"/>
  <c r="W3" i="25"/>
  <c r="W49" i="25" s="1"/>
  <c r="I26" i="38"/>
  <c r="Y18" i="34"/>
  <c r="X239" i="34"/>
  <c r="AB45" i="34"/>
  <c r="Q110" i="19"/>
  <c r="Q113" i="19" s="1"/>
  <c r="O16" i="24"/>
  <c r="O39" i="24" s="1"/>
  <c r="Q70" i="19"/>
  <c r="Q73" i="19" s="1"/>
  <c r="O11" i="24"/>
  <c r="O34" i="24" s="1"/>
  <c r="Q118" i="19"/>
  <c r="Q121" i="19" s="1"/>
  <c r="O17" i="24"/>
  <c r="O40" i="24" s="1"/>
  <c r="Q38" i="19"/>
  <c r="Q41" i="19" s="1"/>
  <c r="O7" i="24"/>
  <c r="O30" i="24" s="1"/>
  <c r="Q126" i="19"/>
  <c r="Q129" i="19" s="1"/>
  <c r="O18" i="24"/>
  <c r="O41" i="24" s="1"/>
  <c r="Q54" i="19"/>
  <c r="Q57" i="19" s="1"/>
  <c r="O9" i="24"/>
  <c r="O32" i="24" s="1"/>
  <c r="Q158" i="19"/>
  <c r="Q161" i="19" s="1"/>
  <c r="O22" i="24"/>
  <c r="O45" i="24" s="1"/>
  <c r="Q134" i="19"/>
  <c r="Q137" i="19" s="1"/>
  <c r="O19" i="24"/>
  <c r="O42" i="24" s="1"/>
  <c r="Q102" i="19"/>
  <c r="Q105" i="19" s="1"/>
  <c r="O15" i="24"/>
  <c r="O38" i="24" s="1"/>
  <c r="Q46" i="19"/>
  <c r="Q49" i="19" s="1"/>
  <c r="O8" i="24"/>
  <c r="O31" i="24" s="1"/>
  <c r="R130" i="21"/>
  <c r="R138" i="21"/>
  <c r="Q142" i="19"/>
  <c r="Q145" i="19" s="1"/>
  <c r="O20" i="24"/>
  <c r="O43" i="24" s="1"/>
  <c r="Q78" i="19"/>
  <c r="Q81" i="19" s="1"/>
  <c r="O12" i="24"/>
  <c r="O35" i="24" s="1"/>
  <c r="Q94" i="19"/>
  <c r="Q97" i="19" s="1"/>
  <c r="O14" i="24"/>
  <c r="O37" i="24" s="1"/>
  <c r="R136" i="21"/>
  <c r="Q150" i="19"/>
  <c r="Q153" i="19" s="1"/>
  <c r="O21" i="24"/>
  <c r="O44" i="24" s="1"/>
  <c r="Q62" i="19"/>
  <c r="Q65" i="19" s="1"/>
  <c r="O10" i="24"/>
  <c r="O33" i="24" s="1"/>
  <c r="Q30" i="19"/>
  <c r="Q33" i="19" s="1"/>
  <c r="O6" i="24"/>
  <c r="O29" i="24" s="1"/>
  <c r="R142" i="21"/>
  <c r="R128" i="21"/>
  <c r="Q86" i="19"/>
  <c r="Q89" i="19" s="1"/>
  <c r="O13" i="24"/>
  <c r="O36" i="24" s="1"/>
  <c r="Q145" i="21"/>
  <c r="Q13" i="23" s="1"/>
  <c r="S84" i="21"/>
  <c r="S134" i="21" s="1"/>
  <c r="S82" i="21"/>
  <c r="S77" i="21"/>
  <c r="U43" i="21"/>
  <c r="T65" i="21"/>
  <c r="U45" i="21"/>
  <c r="T67" i="21"/>
  <c r="U34" i="21"/>
  <c r="T56" i="21"/>
  <c r="S78" i="21"/>
  <c r="U46" i="21"/>
  <c r="T68" i="21"/>
  <c r="Q8" i="22"/>
  <c r="Q26" i="22"/>
  <c r="Q27" i="22" s="1"/>
  <c r="Q28" i="22" s="1"/>
  <c r="S32" i="22" s="1"/>
  <c r="U38" i="21"/>
  <c r="T60" i="21"/>
  <c r="S91" i="21"/>
  <c r="S75" i="21"/>
  <c r="S125" i="21" s="1"/>
  <c r="R132" i="21"/>
  <c r="R139" i="21"/>
  <c r="R141" i="21"/>
  <c r="U35" i="21"/>
  <c r="T57" i="21"/>
  <c r="U31" i="21"/>
  <c r="T53" i="21"/>
  <c r="S93" i="21"/>
  <c r="R95" i="21"/>
  <c r="R10" i="22" s="1"/>
  <c r="O29" i="22"/>
  <c r="R140" i="21"/>
  <c r="R133" i="21"/>
  <c r="S85" i="21"/>
  <c r="R126" i="21"/>
  <c r="U32" i="21"/>
  <c r="T54" i="21"/>
  <c r="S87" i="21"/>
  <c r="S137" i="21" s="1"/>
  <c r="U44" i="21"/>
  <c r="T66" i="21"/>
  <c r="U28" i="21"/>
  <c r="T50" i="21"/>
  <c r="U29" i="21"/>
  <c r="T51" i="21"/>
  <c r="U39" i="21"/>
  <c r="T61" i="21"/>
  <c r="U41" i="21"/>
  <c r="T63" i="21"/>
  <c r="S80" i="21"/>
  <c r="U36" i="21"/>
  <c r="T58" i="21"/>
  <c r="U42" i="21"/>
  <c r="T64" i="21"/>
  <c r="U27" i="21"/>
  <c r="T49" i="21"/>
  <c r="S79" i="21"/>
  <c r="U40" i="21"/>
  <c r="T62" i="21"/>
  <c r="S76" i="21"/>
  <c r="S126" i="21" s="1"/>
  <c r="S86" i="21"/>
  <c r="R143" i="21"/>
  <c r="U37" i="21"/>
  <c r="T59" i="21"/>
  <c r="S74" i="21"/>
  <c r="S70" i="21"/>
  <c r="R8" i="12" s="1"/>
  <c r="R21" i="38" s="1"/>
  <c r="S88" i="21"/>
  <c r="U30" i="21"/>
  <c r="T52" i="21"/>
  <c r="U33" i="21"/>
  <c r="T55" i="21"/>
  <c r="S90" i="21"/>
  <c r="S83" i="21"/>
  <c r="R135" i="21"/>
  <c r="S92" i="21"/>
  <c r="S89" i="21"/>
  <c r="S139" i="21" s="1"/>
  <c r="S81" i="21"/>
  <c r="Q6" i="19"/>
  <c r="Q9" i="19" s="1"/>
  <c r="P3" i="24" s="1"/>
  <c r="P26" i="24" s="1"/>
  <c r="R30" i="14"/>
  <c r="R151" i="19"/>
  <c r="R95" i="19"/>
  <c r="R55" i="19"/>
  <c r="R23" i="19"/>
  <c r="R79" i="19"/>
  <c r="R111" i="19"/>
  <c r="R159" i="19"/>
  <c r="R103" i="19"/>
  <c r="R63" i="19"/>
  <c r="R31" i="19"/>
  <c r="R127" i="19"/>
  <c r="R135" i="19"/>
  <c r="R87" i="19"/>
  <c r="R47" i="19"/>
  <c r="R15" i="19"/>
  <c r="R143" i="19"/>
  <c r="R119" i="19"/>
  <c r="R71" i="19"/>
  <c r="R39" i="19"/>
  <c r="R7" i="19"/>
  <c r="W29" i="14"/>
  <c r="L25" i="19"/>
  <c r="K5" i="24" s="1"/>
  <c r="K28" i="24" s="1"/>
  <c r="L17" i="19"/>
  <c r="K4" i="24" s="1"/>
  <c r="K27" i="24" s="1"/>
  <c r="C25" i="15"/>
  <c r="C49" i="15"/>
  <c r="Q28" i="14"/>
  <c r="N42" i="13"/>
  <c r="J15" i="11" l="1"/>
  <c r="J67" i="11"/>
  <c r="AD45" i="48"/>
  <c r="AC129" i="25"/>
  <c r="AC126" i="25"/>
  <c r="AD127" i="25"/>
  <c r="AE127" i="25"/>
  <c r="AD76" i="25"/>
  <c r="AI6" i="25"/>
  <c r="AI52" i="25" s="1"/>
  <c r="AI77" i="25" s="1"/>
  <c r="AH6" i="25"/>
  <c r="AH52" i="25" s="1"/>
  <c r="AH77" i="25" s="1"/>
  <c r="AI32" i="14"/>
  <c r="AJ32" i="14" s="1"/>
  <c r="AF77" i="25"/>
  <c r="AF127" i="25" s="1"/>
  <c r="AG31" i="14"/>
  <c r="AH31" i="14" s="1"/>
  <c r="AF5" i="25"/>
  <c r="AF51" i="25" s="1"/>
  <c r="AG5" i="25"/>
  <c r="AG51" i="25" s="1"/>
  <c r="AG76" i="25" s="1"/>
  <c r="AB126" i="25"/>
  <c r="Q120" i="25"/>
  <c r="P9" i="11" s="1"/>
  <c r="Q95" i="25"/>
  <c r="Q6" i="22" s="1"/>
  <c r="Q3" i="22" s="1"/>
  <c r="Q16" i="22" s="1"/>
  <c r="R4" i="25"/>
  <c r="R50" i="25" s="1"/>
  <c r="S4" i="25"/>
  <c r="S50" i="25" s="1"/>
  <c r="P95" i="25"/>
  <c r="P6" i="22" s="1"/>
  <c r="P3" i="22" s="1"/>
  <c r="P16" i="22" s="1"/>
  <c r="AG34" i="14"/>
  <c r="AH34" i="14" s="1"/>
  <c r="AF8" i="25"/>
  <c r="AF54" i="25" s="1"/>
  <c r="AG8" i="25"/>
  <c r="AG54" i="25" s="1"/>
  <c r="K17" i="22"/>
  <c r="K18" i="22" s="1"/>
  <c r="L22" i="22" s="1"/>
  <c r="AD79" i="25"/>
  <c r="AD129" i="25" s="1"/>
  <c r="AE78" i="25"/>
  <c r="AB128" i="25"/>
  <c r="AC128" i="25"/>
  <c r="AG33" i="14"/>
  <c r="AH33" i="14" s="1"/>
  <c r="AF7" i="25"/>
  <c r="AF53" i="25" s="1"/>
  <c r="AG7" i="25"/>
  <c r="AG53" i="25" s="1"/>
  <c r="AD78" i="25"/>
  <c r="T124" i="25"/>
  <c r="U124" i="25"/>
  <c r="W74" i="25"/>
  <c r="V74" i="25"/>
  <c r="K47" i="24"/>
  <c r="K7" i="12" s="1"/>
  <c r="X241" i="34"/>
  <c r="X5" i="23" s="1"/>
  <c r="Y21" i="34"/>
  <c r="Y235" i="34"/>
  <c r="AC41" i="34"/>
  <c r="S136" i="21"/>
  <c r="S130" i="21"/>
  <c r="R102" i="19"/>
  <c r="R105" i="19" s="1"/>
  <c r="P15" i="24"/>
  <c r="P38" i="24" s="1"/>
  <c r="R86" i="19"/>
  <c r="R89" i="19" s="1"/>
  <c r="P13" i="24"/>
  <c r="P36" i="24" s="1"/>
  <c r="R38" i="19"/>
  <c r="R41" i="19" s="1"/>
  <c r="P7" i="24"/>
  <c r="P30" i="24" s="1"/>
  <c r="R70" i="19"/>
  <c r="R73" i="19" s="1"/>
  <c r="P11" i="24"/>
  <c r="P34" i="24" s="1"/>
  <c r="R30" i="19"/>
  <c r="R33" i="19" s="1"/>
  <c r="P6" i="24"/>
  <c r="P29" i="24" s="1"/>
  <c r="R62" i="19"/>
  <c r="R65" i="19" s="1"/>
  <c r="P10" i="24"/>
  <c r="P33" i="24" s="1"/>
  <c r="R94" i="19"/>
  <c r="R97" i="19" s="1"/>
  <c r="P14" i="24"/>
  <c r="P37" i="24" s="1"/>
  <c r="R142" i="19"/>
  <c r="R145" i="19" s="1"/>
  <c r="P20" i="24"/>
  <c r="P43" i="24" s="1"/>
  <c r="R134" i="19"/>
  <c r="R137" i="19" s="1"/>
  <c r="P19" i="24"/>
  <c r="P42" i="24" s="1"/>
  <c r="S129" i="21"/>
  <c r="S131" i="21"/>
  <c r="S141" i="21"/>
  <c r="R126" i="19"/>
  <c r="P18" i="24"/>
  <c r="P41" i="24" s="1"/>
  <c r="R158" i="19"/>
  <c r="R161" i="19" s="1"/>
  <c r="P22" i="24"/>
  <c r="P45" i="24" s="1"/>
  <c r="R46" i="19"/>
  <c r="R49" i="19" s="1"/>
  <c r="P8" i="24"/>
  <c r="P31" i="24" s="1"/>
  <c r="R110" i="19"/>
  <c r="R113" i="19" s="1"/>
  <c r="P16" i="24"/>
  <c r="P39" i="24" s="1"/>
  <c r="R150" i="19"/>
  <c r="R153" i="19" s="1"/>
  <c r="P21" i="24"/>
  <c r="P44" i="24" s="1"/>
  <c r="R78" i="19"/>
  <c r="R81" i="19" s="1"/>
  <c r="P12" i="24"/>
  <c r="P35" i="24" s="1"/>
  <c r="R129" i="19"/>
  <c r="R54" i="19"/>
  <c r="R57" i="19" s="1"/>
  <c r="P9" i="24"/>
  <c r="P32" i="24" s="1"/>
  <c r="S138" i="21"/>
  <c r="R118" i="19"/>
  <c r="R121" i="19" s="1"/>
  <c r="P17" i="24"/>
  <c r="P40" i="24" s="1"/>
  <c r="S132" i="21"/>
  <c r="V37" i="21"/>
  <c r="U59" i="21"/>
  <c r="T89" i="21"/>
  <c r="T139" i="21" s="1"/>
  <c r="T75" i="21"/>
  <c r="T125" i="21" s="1"/>
  <c r="R8" i="22"/>
  <c r="T82" i="21"/>
  <c r="V46" i="21"/>
  <c r="U68" i="21"/>
  <c r="T88" i="21"/>
  <c r="T79" i="21"/>
  <c r="T85" i="21"/>
  <c r="S142" i="21"/>
  <c r="T80" i="21"/>
  <c r="T77" i="21"/>
  <c r="T87" i="21"/>
  <c r="T83" i="21"/>
  <c r="V41" i="21"/>
  <c r="U63" i="21"/>
  <c r="V39" i="21"/>
  <c r="U61" i="21"/>
  <c r="V29" i="21"/>
  <c r="U51" i="21"/>
  <c r="T91" i="21"/>
  <c r="V32" i="21"/>
  <c r="U54" i="21"/>
  <c r="S143" i="21"/>
  <c r="V38" i="21"/>
  <c r="U60" i="21"/>
  <c r="S128" i="21"/>
  <c r="T92" i="21"/>
  <c r="S127" i="21"/>
  <c r="S95" i="21"/>
  <c r="S10" i="22" s="1"/>
  <c r="S8" i="22" s="1"/>
  <c r="T78" i="21"/>
  <c r="T131" i="21"/>
  <c r="T81" i="21"/>
  <c r="V43" i="21"/>
  <c r="U65" i="21"/>
  <c r="V33" i="21"/>
  <c r="U55" i="21"/>
  <c r="V30" i="21"/>
  <c r="U52" i="21"/>
  <c r="S124" i="21"/>
  <c r="V40" i="21"/>
  <c r="U62" i="21"/>
  <c r="V27" i="21"/>
  <c r="U49" i="21"/>
  <c r="V36" i="21"/>
  <c r="U58" i="21"/>
  <c r="T86" i="21"/>
  <c r="T76" i="21"/>
  <c r="V44" i="21"/>
  <c r="U66" i="21"/>
  <c r="V45" i="21"/>
  <c r="U67" i="21"/>
  <c r="T132" i="21"/>
  <c r="S133" i="21"/>
  <c r="S140" i="21"/>
  <c r="T84" i="21"/>
  <c r="S135" i="21"/>
  <c r="T74" i="21"/>
  <c r="T124" i="21" s="1"/>
  <c r="T70" i="21"/>
  <c r="S8" i="12" s="1"/>
  <c r="S21" i="38" s="1"/>
  <c r="V42" i="21"/>
  <c r="U64" i="21"/>
  <c r="V28" i="21"/>
  <c r="U50" i="21"/>
  <c r="P27" i="22"/>
  <c r="P28" i="22" s="1"/>
  <c r="V31" i="21"/>
  <c r="U53" i="21"/>
  <c r="V35" i="21"/>
  <c r="U57" i="21"/>
  <c r="T93" i="21"/>
  <c r="T143" i="21" s="1"/>
  <c r="V34" i="21"/>
  <c r="U56" i="21"/>
  <c r="T90" i="21"/>
  <c r="R129" i="21"/>
  <c r="R145" i="21" s="1"/>
  <c r="R13" i="23" s="1"/>
  <c r="R6" i="19"/>
  <c r="R9" i="19" s="1"/>
  <c r="Q3" i="24" s="1"/>
  <c r="Q26" i="24" s="1"/>
  <c r="S30" i="14"/>
  <c r="S151" i="19"/>
  <c r="S95" i="19"/>
  <c r="S31" i="19"/>
  <c r="S55" i="19"/>
  <c r="S111" i="19"/>
  <c r="S135" i="19"/>
  <c r="S87" i="19"/>
  <c r="S15" i="19"/>
  <c r="S47" i="19"/>
  <c r="S23" i="19"/>
  <c r="S119" i="19"/>
  <c r="S127" i="19"/>
  <c r="S71" i="19"/>
  <c r="S39" i="19"/>
  <c r="S143" i="19"/>
  <c r="S159" i="19"/>
  <c r="S103" i="19"/>
  <c r="S79" i="19"/>
  <c r="S63" i="19"/>
  <c r="S7" i="19"/>
  <c r="X29" i="14"/>
  <c r="M22" i="19"/>
  <c r="M14" i="19"/>
  <c r="C50" i="15"/>
  <c r="C27" i="15" s="1"/>
  <c r="C26" i="15"/>
  <c r="R28" i="14"/>
  <c r="O42" i="13"/>
  <c r="M49" i="11"/>
  <c r="N49" i="11"/>
  <c r="AE41" i="48" l="1"/>
  <c r="AE44" i="48" s="1"/>
  <c r="AE126" i="25"/>
  <c r="AE129" i="25"/>
  <c r="K19" i="22"/>
  <c r="L17" i="22" s="1"/>
  <c r="L18" i="22" s="1"/>
  <c r="M22" i="22" s="1"/>
  <c r="AF76" i="25"/>
  <c r="AD126" i="25"/>
  <c r="AH5" i="25"/>
  <c r="AH51" i="25" s="1"/>
  <c r="AI31" i="14"/>
  <c r="AJ31" i="14" s="1"/>
  <c r="AI5" i="25"/>
  <c r="AI51" i="25" s="1"/>
  <c r="AH127" i="25"/>
  <c r="AK6" i="25"/>
  <c r="AK52" i="25" s="1"/>
  <c r="AK77" i="25" s="1"/>
  <c r="AJ6" i="25"/>
  <c r="AJ52" i="25" s="1"/>
  <c r="AK32" i="14"/>
  <c r="AL32" i="14" s="1"/>
  <c r="AL6" i="25" s="1"/>
  <c r="AL52" i="25" s="1"/>
  <c r="AG127" i="25"/>
  <c r="AI127" i="25"/>
  <c r="AD128" i="25"/>
  <c r="S75" i="25"/>
  <c r="S95" i="25" s="1"/>
  <c r="S6" i="22" s="1"/>
  <c r="S3" i="22" s="1"/>
  <c r="S16" i="22" s="1"/>
  <c r="S70" i="25"/>
  <c r="R4" i="12" s="1"/>
  <c r="R75" i="25"/>
  <c r="R70" i="25"/>
  <c r="Q4" i="12" s="1"/>
  <c r="P120" i="25"/>
  <c r="O9" i="11" s="1"/>
  <c r="P125" i="25"/>
  <c r="P145" i="25" s="1"/>
  <c r="P4" i="23" s="1"/>
  <c r="P3" i="23" s="1"/>
  <c r="Q125" i="25"/>
  <c r="Q145" i="25" s="1"/>
  <c r="Q4" i="23" s="1"/>
  <c r="Q3" i="23" s="1"/>
  <c r="AE128" i="25"/>
  <c r="AI34" i="14"/>
  <c r="AJ34" i="14" s="1"/>
  <c r="AI8" i="25"/>
  <c r="AI54" i="25" s="1"/>
  <c r="AI79" i="25" s="1"/>
  <c r="AH8" i="25"/>
  <c r="AH54" i="25" s="1"/>
  <c r="AH79" i="25" s="1"/>
  <c r="AF79" i="25"/>
  <c r="L40" i="22"/>
  <c r="L14" i="23" s="1"/>
  <c r="L36" i="22"/>
  <c r="AG79" i="25"/>
  <c r="AG78" i="25"/>
  <c r="AF78" i="25"/>
  <c r="AI33" i="14"/>
  <c r="AJ33" i="14" s="1"/>
  <c r="AI7" i="25"/>
  <c r="AI53" i="25" s="1"/>
  <c r="AH7" i="25"/>
  <c r="AH53" i="25" s="1"/>
  <c r="X3" i="25"/>
  <c r="X49" i="25" s="1"/>
  <c r="Y3" i="25"/>
  <c r="Y49" i="25" s="1"/>
  <c r="J26" i="38"/>
  <c r="Y19" i="34"/>
  <c r="Y238" i="34"/>
  <c r="AC44" i="34"/>
  <c r="AC42" i="34" s="1"/>
  <c r="S94" i="19"/>
  <c r="Q14" i="24"/>
  <c r="Q37" i="24" s="1"/>
  <c r="S102" i="19"/>
  <c r="S105" i="19" s="1"/>
  <c r="Q15" i="24"/>
  <c r="Q38" i="24" s="1"/>
  <c r="S78" i="19"/>
  <c r="S81" i="19" s="1"/>
  <c r="Q12" i="24"/>
  <c r="Q35" i="24" s="1"/>
  <c r="T133" i="21"/>
  <c r="S150" i="19"/>
  <c r="S153" i="19" s="1"/>
  <c r="Q21" i="24"/>
  <c r="Q44" i="24" s="1"/>
  <c r="S30" i="19"/>
  <c r="S33" i="19" s="1"/>
  <c r="Q6" i="24"/>
  <c r="Q29" i="24" s="1"/>
  <c r="S158" i="19"/>
  <c r="S161" i="19" s="1"/>
  <c r="Q22" i="24"/>
  <c r="Q45" i="24" s="1"/>
  <c r="S54" i="19"/>
  <c r="S57" i="19" s="1"/>
  <c r="Q9" i="24"/>
  <c r="Q32" i="24" s="1"/>
  <c r="S142" i="19"/>
  <c r="S145" i="19" s="1"/>
  <c r="Q20" i="24"/>
  <c r="Q43" i="24" s="1"/>
  <c r="S62" i="19"/>
  <c r="S65" i="19" s="1"/>
  <c r="Q10" i="24"/>
  <c r="Q33" i="24" s="1"/>
  <c r="T135" i="21"/>
  <c r="S126" i="19"/>
  <c r="S129" i="19" s="1"/>
  <c r="Q18" i="24"/>
  <c r="Q41" i="24" s="1"/>
  <c r="S38" i="19"/>
  <c r="S41" i="19" s="1"/>
  <c r="Q7" i="24"/>
  <c r="Q30" i="24" s="1"/>
  <c r="T141" i="21"/>
  <c r="T127" i="21"/>
  <c r="T130" i="21"/>
  <c r="S46" i="19"/>
  <c r="S49" i="19" s="1"/>
  <c r="Q8" i="24"/>
  <c r="Q31" i="24" s="1"/>
  <c r="S86" i="19"/>
  <c r="S89" i="19" s="1"/>
  <c r="Q13" i="24"/>
  <c r="Q36" i="24" s="1"/>
  <c r="S134" i="19"/>
  <c r="S137" i="19" s="1"/>
  <c r="Q19" i="24"/>
  <c r="Q42" i="24" s="1"/>
  <c r="S97" i="19"/>
  <c r="T134" i="21"/>
  <c r="T128" i="21"/>
  <c r="S118" i="19"/>
  <c r="S121" i="19" s="1"/>
  <c r="Q17" i="24"/>
  <c r="Q40" i="24" s="1"/>
  <c r="S110" i="19"/>
  <c r="S113" i="19" s="1"/>
  <c r="Q16" i="24"/>
  <c r="Q39" i="24" s="1"/>
  <c r="S70" i="19"/>
  <c r="S73" i="19" s="1"/>
  <c r="Q11" i="24"/>
  <c r="Q34" i="24" s="1"/>
  <c r="S145" i="21"/>
  <c r="S13" i="23" s="1"/>
  <c r="U78" i="21"/>
  <c r="U89" i="21"/>
  <c r="W40" i="21"/>
  <c r="V62" i="21"/>
  <c r="W30" i="21"/>
  <c r="V52" i="21"/>
  <c r="U90" i="21"/>
  <c r="T142" i="21"/>
  <c r="T140" i="21"/>
  <c r="U82" i="21"/>
  <c r="U75" i="21"/>
  <c r="U125" i="21" s="1"/>
  <c r="T136" i="21"/>
  <c r="W27" i="21"/>
  <c r="V49" i="21"/>
  <c r="U126" i="21"/>
  <c r="U76" i="21"/>
  <c r="W41" i="21"/>
  <c r="V63" i="21"/>
  <c r="T137" i="21"/>
  <c r="T129" i="21"/>
  <c r="T138" i="21"/>
  <c r="U84" i="21"/>
  <c r="U140" i="21"/>
  <c r="W42" i="21"/>
  <c r="V64" i="21"/>
  <c r="U91" i="21"/>
  <c r="U81" i="21"/>
  <c r="W35" i="21"/>
  <c r="V57" i="21"/>
  <c r="P29" i="22"/>
  <c r="Q29" i="22" s="1"/>
  <c r="W28" i="21"/>
  <c r="V50" i="21"/>
  <c r="W45" i="21"/>
  <c r="V67" i="21"/>
  <c r="T126" i="21"/>
  <c r="U83" i="21"/>
  <c r="W33" i="21"/>
  <c r="V55" i="21"/>
  <c r="U141" i="21"/>
  <c r="W29" i="21"/>
  <c r="V51" i="21"/>
  <c r="U88" i="21"/>
  <c r="W37" i="21"/>
  <c r="V59" i="21"/>
  <c r="T95" i="21"/>
  <c r="T10" i="22" s="1"/>
  <c r="T8" i="22" s="1"/>
  <c r="W44" i="21"/>
  <c r="V66" i="21"/>
  <c r="U85" i="21"/>
  <c r="W32" i="21"/>
  <c r="V54" i="21"/>
  <c r="U86" i="21"/>
  <c r="U93" i="21"/>
  <c r="W34" i="21"/>
  <c r="V56" i="21"/>
  <c r="U92" i="21"/>
  <c r="W36" i="21"/>
  <c r="V58" i="21"/>
  <c r="U80" i="21"/>
  <c r="W31" i="21"/>
  <c r="V53" i="21"/>
  <c r="U74" i="21"/>
  <c r="U124" i="21" s="1"/>
  <c r="U70" i="21"/>
  <c r="T8" i="12" s="1"/>
  <c r="T21" i="38" s="1"/>
  <c r="U87" i="21"/>
  <c r="U137" i="21" s="1"/>
  <c r="U127" i="21"/>
  <c r="U77" i="21"/>
  <c r="W43" i="21"/>
  <c r="V65" i="21"/>
  <c r="W38" i="21"/>
  <c r="V60" i="21"/>
  <c r="U79" i="21"/>
  <c r="W39" i="21"/>
  <c r="V61" i="21"/>
  <c r="U135" i="21"/>
  <c r="W46" i="21"/>
  <c r="V68" i="21"/>
  <c r="T30" i="14"/>
  <c r="T159" i="19"/>
  <c r="T103" i="19"/>
  <c r="T87" i="19"/>
  <c r="T47" i="19"/>
  <c r="T79" i="19"/>
  <c r="T143" i="19"/>
  <c r="T135" i="19"/>
  <c r="T31" i="19"/>
  <c r="T63" i="19"/>
  <c r="T151" i="19"/>
  <c r="T95" i="19"/>
  <c r="T71" i="19"/>
  <c r="T39" i="19"/>
  <c r="T23" i="19"/>
  <c r="T7" i="19"/>
  <c r="T111" i="19"/>
  <c r="T119" i="19"/>
  <c r="T15" i="19"/>
  <c r="T55" i="19"/>
  <c r="T127" i="19"/>
  <c r="S6" i="19"/>
  <c r="S9" i="19" s="1"/>
  <c r="R3" i="24" s="1"/>
  <c r="R26" i="24" s="1"/>
  <c r="Y29" i="14"/>
  <c r="M25" i="19"/>
  <c r="L5" i="24" s="1"/>
  <c r="L28" i="24" s="1"/>
  <c r="M17" i="19"/>
  <c r="L4" i="24" s="1"/>
  <c r="L27" i="24" s="1"/>
  <c r="S28" i="14"/>
  <c r="P42" i="13"/>
  <c r="O49" i="11"/>
  <c r="K15" i="11" l="1"/>
  <c r="K67" i="11"/>
  <c r="AE42" i="48"/>
  <c r="AG129" i="25"/>
  <c r="AF126" i="25"/>
  <c r="AG126" i="25"/>
  <c r="AJ77" i="25"/>
  <c r="AJ127" i="25" s="1"/>
  <c r="AK5" i="25"/>
  <c r="AK51" i="25" s="1"/>
  <c r="AK31" i="14"/>
  <c r="AL31" i="14" s="1"/>
  <c r="AL5" i="25" s="1"/>
  <c r="AL51" i="25" s="1"/>
  <c r="AL76" i="25" s="1"/>
  <c r="AJ5" i="25"/>
  <c r="AJ51" i="25" s="1"/>
  <c r="AJ76" i="25" s="1"/>
  <c r="AF129" i="25"/>
  <c r="AH76" i="25"/>
  <c r="AL77" i="25"/>
  <c r="AI76" i="25"/>
  <c r="R95" i="25"/>
  <c r="R6" i="22" s="1"/>
  <c r="R3" i="22" s="1"/>
  <c r="R16" i="22" s="1"/>
  <c r="U4" i="25"/>
  <c r="U50" i="25" s="1"/>
  <c r="T4" i="25"/>
  <c r="T50" i="25" s="1"/>
  <c r="L19" i="22"/>
  <c r="M17" i="22" s="1"/>
  <c r="M18" i="22" s="1"/>
  <c r="N22" i="22" s="1"/>
  <c r="M40" i="22"/>
  <c r="M14" i="23" s="1"/>
  <c r="M36" i="22"/>
  <c r="AK34" i="14"/>
  <c r="AL34" i="14" s="1"/>
  <c r="AL8" i="25" s="1"/>
  <c r="AL54" i="25" s="1"/>
  <c r="AL79" i="25" s="1"/>
  <c r="AJ8" i="25"/>
  <c r="AJ54" i="25" s="1"/>
  <c r="AK8" i="25"/>
  <c r="AK54" i="25" s="1"/>
  <c r="AK33" i="14"/>
  <c r="AL33" i="14" s="1"/>
  <c r="AL7" i="25" s="1"/>
  <c r="AL53" i="25" s="1"/>
  <c r="AL78" i="25" s="1"/>
  <c r="AK7" i="25"/>
  <c r="AK53" i="25" s="1"/>
  <c r="AJ7" i="25"/>
  <c r="AJ53" i="25" s="1"/>
  <c r="AI78" i="25"/>
  <c r="AF128" i="25"/>
  <c r="AH78" i="25"/>
  <c r="AG128" i="25"/>
  <c r="X74" i="25"/>
  <c r="V124" i="25"/>
  <c r="W124" i="25"/>
  <c r="Y74" i="25"/>
  <c r="L47" i="24"/>
  <c r="L7" i="12" s="1"/>
  <c r="Y20" i="34"/>
  <c r="Y236" i="34"/>
  <c r="AC43" i="34"/>
  <c r="T126" i="19"/>
  <c r="T129" i="19" s="1"/>
  <c r="R18" i="24"/>
  <c r="R41" i="24" s="1"/>
  <c r="T102" i="19"/>
  <c r="T105" i="19" s="1"/>
  <c r="R15" i="24"/>
  <c r="R38" i="24" s="1"/>
  <c r="T110" i="19"/>
  <c r="T113" i="19" s="1"/>
  <c r="R16" i="24"/>
  <c r="R39" i="24" s="1"/>
  <c r="T62" i="19"/>
  <c r="T65" i="19" s="1"/>
  <c r="R10" i="24"/>
  <c r="R33" i="24" s="1"/>
  <c r="T54" i="19"/>
  <c r="T57" i="19" s="1"/>
  <c r="R9" i="24"/>
  <c r="R32" i="24" s="1"/>
  <c r="U138" i="21"/>
  <c r="T86" i="19"/>
  <c r="T89" i="19" s="1"/>
  <c r="R13" i="24"/>
  <c r="R36" i="24" s="1"/>
  <c r="T46" i="19"/>
  <c r="T49" i="19" s="1"/>
  <c r="R8" i="24"/>
  <c r="R31" i="24" s="1"/>
  <c r="T158" i="19"/>
  <c r="T161" i="19" s="1"/>
  <c r="R22" i="24"/>
  <c r="R45" i="24" s="1"/>
  <c r="T70" i="19"/>
  <c r="T73" i="19" s="1"/>
  <c r="R11" i="24"/>
  <c r="R34" i="24" s="1"/>
  <c r="T78" i="19"/>
  <c r="T81" i="19" s="1"/>
  <c r="R12" i="24"/>
  <c r="R35" i="24" s="1"/>
  <c r="T118" i="19"/>
  <c r="T121" i="19" s="1"/>
  <c r="R17" i="24"/>
  <c r="R40" i="24" s="1"/>
  <c r="U136" i="21"/>
  <c r="U139" i="21"/>
  <c r="T38" i="19"/>
  <c r="T41" i="19" s="1"/>
  <c r="R7" i="24"/>
  <c r="R30" i="24" s="1"/>
  <c r="T142" i="19"/>
  <c r="T145" i="19" s="1"/>
  <c r="R20" i="24"/>
  <c r="R43" i="24" s="1"/>
  <c r="T134" i="19"/>
  <c r="T137" i="19" s="1"/>
  <c r="R19" i="24"/>
  <c r="R42" i="24" s="1"/>
  <c r="T30" i="19"/>
  <c r="T33" i="19" s="1"/>
  <c r="R6" i="24"/>
  <c r="R29" i="24" s="1"/>
  <c r="U130" i="21"/>
  <c r="U142" i="21"/>
  <c r="U131" i="21"/>
  <c r="U132" i="21"/>
  <c r="T150" i="19"/>
  <c r="T153" i="19" s="1"/>
  <c r="R21" i="24"/>
  <c r="R44" i="24" s="1"/>
  <c r="T94" i="19"/>
  <c r="T97" i="19" s="1"/>
  <c r="R14" i="24"/>
  <c r="R37" i="24" s="1"/>
  <c r="T145" i="21"/>
  <c r="T13" i="23" s="1"/>
  <c r="X39" i="21"/>
  <c r="W61" i="21"/>
  <c r="X31" i="21"/>
  <c r="W53" i="21"/>
  <c r="X34" i="21"/>
  <c r="W56" i="21"/>
  <c r="V125" i="21"/>
  <c r="V75" i="21"/>
  <c r="V87" i="21"/>
  <c r="X46" i="21"/>
  <c r="W68" i="21"/>
  <c r="V84" i="21"/>
  <c r="V92" i="21"/>
  <c r="V89" i="21"/>
  <c r="X41" i="21"/>
  <c r="W63" i="21"/>
  <c r="V86" i="21"/>
  <c r="X38" i="21"/>
  <c r="W60" i="21"/>
  <c r="X43" i="21"/>
  <c r="W65" i="21"/>
  <c r="U95" i="21"/>
  <c r="U10" i="22" s="1"/>
  <c r="V78" i="21"/>
  <c r="V128" i="21" s="1"/>
  <c r="X36" i="21"/>
  <c r="W58" i="21"/>
  <c r="V81" i="21"/>
  <c r="U133" i="21"/>
  <c r="X28" i="21"/>
  <c r="W50" i="21"/>
  <c r="X35" i="21"/>
  <c r="W57" i="21"/>
  <c r="X27" i="21"/>
  <c r="W49" i="21"/>
  <c r="X40" i="21"/>
  <c r="W62" i="21"/>
  <c r="U128" i="21"/>
  <c r="V85" i="21"/>
  <c r="V90" i="21"/>
  <c r="V140" i="21" s="1"/>
  <c r="V83" i="21"/>
  <c r="V133" i="21" s="1"/>
  <c r="V82" i="21"/>
  <c r="X32" i="21"/>
  <c r="W54" i="21"/>
  <c r="V91" i="21"/>
  <c r="V141" i="21" s="1"/>
  <c r="T26" i="22"/>
  <c r="T27" i="22" s="1"/>
  <c r="T28" i="22" s="1"/>
  <c r="V32" i="22" s="1"/>
  <c r="V76" i="21"/>
  <c r="V126" i="21" s="1"/>
  <c r="V80" i="21"/>
  <c r="V127" i="21"/>
  <c r="V77" i="21"/>
  <c r="V93" i="21"/>
  <c r="U129" i="21"/>
  <c r="U143" i="21"/>
  <c r="V79" i="21"/>
  <c r="X44" i="21"/>
  <c r="W66" i="21"/>
  <c r="X37" i="21"/>
  <c r="W59" i="21"/>
  <c r="X29" i="21"/>
  <c r="W51" i="21"/>
  <c r="X33" i="21"/>
  <c r="W55" i="21"/>
  <c r="X45" i="21"/>
  <c r="W67" i="21"/>
  <c r="R27" i="22"/>
  <c r="R28" i="22" s="1"/>
  <c r="X42" i="21"/>
  <c r="W64" i="21"/>
  <c r="U134" i="21"/>
  <c r="V88" i="21"/>
  <c r="V74" i="21"/>
  <c r="V124" i="21" s="1"/>
  <c r="V70" i="21"/>
  <c r="U8" i="12" s="1"/>
  <c r="U21" i="38" s="1"/>
  <c r="X30" i="21"/>
  <c r="W52" i="21"/>
  <c r="V139" i="21"/>
  <c r="T6" i="19"/>
  <c r="T9" i="19" s="1"/>
  <c r="S3" i="24" s="1"/>
  <c r="S26" i="24" s="1"/>
  <c r="U30" i="14"/>
  <c r="U143" i="19"/>
  <c r="U55" i="19"/>
  <c r="U23" i="19"/>
  <c r="U103" i="19"/>
  <c r="U87" i="19"/>
  <c r="U7" i="19"/>
  <c r="U159" i="19"/>
  <c r="U151" i="19"/>
  <c r="U111" i="19"/>
  <c r="U47" i="19"/>
  <c r="U15" i="19"/>
  <c r="U135" i="19"/>
  <c r="U127" i="19"/>
  <c r="U71" i="19"/>
  <c r="U39" i="19"/>
  <c r="U95" i="19"/>
  <c r="U79" i="19"/>
  <c r="U63" i="19"/>
  <c r="U31" i="19"/>
  <c r="U119" i="19"/>
  <c r="Z29" i="14"/>
  <c r="N22" i="19"/>
  <c r="N14" i="19"/>
  <c r="T28" i="14"/>
  <c r="Q42" i="13"/>
  <c r="P49" i="11"/>
  <c r="L15" i="11" l="1"/>
  <c r="L67" i="11"/>
  <c r="AE43" i="48"/>
  <c r="AH129" i="25"/>
  <c r="AI128" i="25"/>
  <c r="AK76" i="25"/>
  <c r="AL126" i="25"/>
  <c r="AH126" i="25"/>
  <c r="AJ126" i="25"/>
  <c r="S125" i="25"/>
  <c r="S145" i="25" s="1"/>
  <c r="S4" i="23" s="1"/>
  <c r="S3" i="23" s="1"/>
  <c r="S120" i="25"/>
  <c r="R9" i="11" s="1"/>
  <c r="R120" i="25"/>
  <c r="Q9" i="11" s="1"/>
  <c r="R125" i="25"/>
  <c r="R145" i="25" s="1"/>
  <c r="R4" i="23" s="1"/>
  <c r="R3" i="23" s="1"/>
  <c r="T75" i="25"/>
  <c r="T70" i="25"/>
  <c r="S4" i="12" s="1"/>
  <c r="AI129" i="25"/>
  <c r="U75" i="25"/>
  <c r="U70" i="25"/>
  <c r="T4" i="12" s="1"/>
  <c r="AJ79" i="25"/>
  <c r="M19" i="22"/>
  <c r="AK79" i="25"/>
  <c r="N40" i="22"/>
  <c r="N14" i="23" s="1"/>
  <c r="N36" i="22"/>
  <c r="AJ78" i="25"/>
  <c r="AK78" i="25"/>
  <c r="AH128" i="25"/>
  <c r="Z3" i="25"/>
  <c r="Z49" i="25" s="1"/>
  <c r="AA3" i="25"/>
  <c r="AA49" i="25" s="1"/>
  <c r="K26" i="38"/>
  <c r="Y22" i="34"/>
  <c r="Y237" i="34"/>
  <c r="AC45" i="34"/>
  <c r="R29" i="22"/>
  <c r="S27" i="22" s="1"/>
  <c r="S28" i="22" s="1"/>
  <c r="U78" i="19"/>
  <c r="U81" i="19" s="1"/>
  <c r="S12" i="24"/>
  <c r="S35" i="24" s="1"/>
  <c r="U94" i="19"/>
  <c r="U97" i="19" s="1"/>
  <c r="S14" i="24"/>
  <c r="S37" i="24" s="1"/>
  <c r="U30" i="19"/>
  <c r="S6" i="24"/>
  <c r="S29" i="24" s="1"/>
  <c r="U142" i="19"/>
  <c r="U145" i="19" s="1"/>
  <c r="S20" i="24"/>
  <c r="S43" i="24" s="1"/>
  <c r="U102" i="19"/>
  <c r="U105" i="19" s="1"/>
  <c r="S15" i="24"/>
  <c r="S38" i="24" s="1"/>
  <c r="U158" i="19"/>
  <c r="U161" i="19" s="1"/>
  <c r="S22" i="24"/>
  <c r="S45" i="24" s="1"/>
  <c r="V136" i="21"/>
  <c r="U134" i="19"/>
  <c r="U137" i="19" s="1"/>
  <c r="S19" i="24"/>
  <c r="S42" i="24" s="1"/>
  <c r="U110" i="19"/>
  <c r="U113" i="19" s="1"/>
  <c r="S16" i="24"/>
  <c r="S39" i="24" s="1"/>
  <c r="U38" i="19"/>
  <c r="U41" i="19" s="1"/>
  <c r="S7" i="24"/>
  <c r="S30" i="24" s="1"/>
  <c r="U150" i="19"/>
  <c r="U153" i="19" s="1"/>
  <c r="S21" i="24"/>
  <c r="S44" i="24" s="1"/>
  <c r="U46" i="19"/>
  <c r="U49" i="19" s="1"/>
  <c r="S8" i="24"/>
  <c r="S31" i="24" s="1"/>
  <c r="U62" i="19"/>
  <c r="U65" i="19" s="1"/>
  <c r="S10" i="24"/>
  <c r="S33" i="24" s="1"/>
  <c r="V134" i="21"/>
  <c r="U118" i="19"/>
  <c r="U121" i="19" s="1"/>
  <c r="S17" i="24"/>
  <c r="S40" i="24" s="1"/>
  <c r="U33" i="19"/>
  <c r="U86" i="19"/>
  <c r="U89" i="19" s="1"/>
  <c r="S13" i="24"/>
  <c r="S36" i="24" s="1"/>
  <c r="U70" i="19"/>
  <c r="U73" i="19" s="1"/>
  <c r="S11" i="24"/>
  <c r="S34" i="24" s="1"/>
  <c r="V138" i="21"/>
  <c r="U145" i="21"/>
  <c r="U13" i="23" s="1"/>
  <c r="U54" i="19"/>
  <c r="U57" i="19" s="1"/>
  <c r="S9" i="24"/>
  <c r="S32" i="24" s="1"/>
  <c r="U126" i="19"/>
  <c r="U129" i="19" s="1"/>
  <c r="S18" i="24"/>
  <c r="S41" i="24" s="1"/>
  <c r="Y30" i="21"/>
  <c r="X52" i="21"/>
  <c r="W92" i="21"/>
  <c r="Y37" i="21"/>
  <c r="X59" i="21"/>
  <c r="Y40" i="21"/>
  <c r="X62" i="21"/>
  <c r="Y35" i="21"/>
  <c r="X57" i="21"/>
  <c r="Y29" i="21"/>
  <c r="X51" i="21"/>
  <c r="W91" i="21"/>
  <c r="V143" i="21"/>
  <c r="V130" i="21"/>
  <c r="W74" i="21"/>
  <c r="W124" i="21" s="1"/>
  <c r="W70" i="21"/>
  <c r="V8" i="12" s="1"/>
  <c r="V21" i="38" s="1"/>
  <c r="V129" i="21"/>
  <c r="W93" i="21"/>
  <c r="W81" i="21"/>
  <c r="Y39" i="21"/>
  <c r="X61" i="21"/>
  <c r="Y33" i="21"/>
  <c r="X55" i="21"/>
  <c r="W84" i="21"/>
  <c r="W79" i="21"/>
  <c r="V132" i="21"/>
  <c r="W87" i="21"/>
  <c r="W82" i="21"/>
  <c r="Y36" i="21"/>
  <c r="X58" i="21"/>
  <c r="U8" i="22"/>
  <c r="W85" i="21"/>
  <c r="Y41" i="21"/>
  <c r="X63" i="21"/>
  <c r="V137" i="21"/>
  <c r="Y31" i="21"/>
  <c r="X53" i="21"/>
  <c r="V135" i="21"/>
  <c r="Y42" i="21"/>
  <c r="X64" i="21"/>
  <c r="W80" i="21"/>
  <c r="Y32" i="21"/>
  <c r="X54" i="21"/>
  <c r="Y27" i="21"/>
  <c r="X49" i="21"/>
  <c r="W83" i="21"/>
  <c r="Y38" i="21"/>
  <c r="X60" i="21"/>
  <c r="W138" i="21"/>
  <c r="W88" i="21"/>
  <c r="W78" i="21"/>
  <c r="W75" i="21"/>
  <c r="W125" i="21" s="1"/>
  <c r="Y43" i="21"/>
  <c r="X65" i="21"/>
  <c r="W77" i="21"/>
  <c r="W127" i="21" s="1"/>
  <c r="W89" i="21"/>
  <c r="Y45" i="21"/>
  <c r="X67" i="21"/>
  <c r="V95" i="21"/>
  <c r="V10" i="22" s="1"/>
  <c r="V8" i="22" s="1"/>
  <c r="W126" i="21"/>
  <c r="W76" i="21"/>
  <c r="Y44" i="21"/>
  <c r="X66" i="21"/>
  <c r="Y28" i="21"/>
  <c r="X50" i="21"/>
  <c r="V131" i="21"/>
  <c r="W90" i="21"/>
  <c r="W140" i="21" s="1"/>
  <c r="V142" i="21"/>
  <c r="W134" i="21"/>
  <c r="Y46" i="21"/>
  <c r="X68" i="21"/>
  <c r="Y34" i="21"/>
  <c r="X56" i="21"/>
  <c r="W136" i="21"/>
  <c r="W86" i="21"/>
  <c r="V30" i="14"/>
  <c r="V159" i="19"/>
  <c r="V103" i="19"/>
  <c r="V63" i="19"/>
  <c r="V31" i="19"/>
  <c r="V127" i="19"/>
  <c r="V87" i="19"/>
  <c r="V15" i="19"/>
  <c r="V7" i="19"/>
  <c r="V151" i="19"/>
  <c r="V95" i="19"/>
  <c r="V55" i="19"/>
  <c r="V23" i="19"/>
  <c r="V79" i="19"/>
  <c r="V135" i="19"/>
  <c r="V47" i="19"/>
  <c r="V111" i="19"/>
  <c r="V119" i="19"/>
  <c r="V71" i="19"/>
  <c r="V39" i="19"/>
  <c r="V143" i="19"/>
  <c r="U6" i="19"/>
  <c r="U9" i="19" s="1"/>
  <c r="T3" i="24" s="1"/>
  <c r="T26" i="24" s="1"/>
  <c r="AA29" i="14"/>
  <c r="N25" i="19"/>
  <c r="M5" i="24" s="1"/>
  <c r="M28" i="24" s="1"/>
  <c r="N17" i="19"/>
  <c r="M4" i="24" s="1"/>
  <c r="M27" i="24" s="1"/>
  <c r="U28" i="14"/>
  <c r="R42" i="13"/>
  <c r="N28" i="11"/>
  <c r="Q49" i="11"/>
  <c r="M15" i="11" l="1"/>
  <c r="M67" i="11"/>
  <c r="B67" i="40" s="1"/>
  <c r="B66" i="40" s="1"/>
  <c r="AE45" i="48"/>
  <c r="B15" i="40"/>
  <c r="B14" i="40" s="1"/>
  <c r="Y124" i="25"/>
  <c r="AK127" i="25"/>
  <c r="AL127" i="25"/>
  <c r="AK126" i="25"/>
  <c r="AI126" i="25"/>
  <c r="U95" i="25"/>
  <c r="U6" i="22" s="1"/>
  <c r="U3" i="22" s="1"/>
  <c r="U16" i="22" s="1"/>
  <c r="X124" i="25"/>
  <c r="T95" i="25"/>
  <c r="T6" i="22" s="1"/>
  <c r="T3" i="22" s="1"/>
  <c r="T16" i="22" s="1"/>
  <c r="V4" i="25"/>
  <c r="V50" i="25" s="1"/>
  <c r="W4" i="25"/>
  <c r="W50" i="25" s="1"/>
  <c r="AL129" i="25"/>
  <c r="N17" i="22"/>
  <c r="N18" i="22" s="1"/>
  <c r="O22" i="22" s="1"/>
  <c r="AJ129" i="25"/>
  <c r="AK129" i="25"/>
  <c r="AL128" i="25"/>
  <c r="AJ128" i="25"/>
  <c r="AK128" i="25"/>
  <c r="AA74" i="25"/>
  <c r="Z74" i="25"/>
  <c r="M47" i="24"/>
  <c r="M7" i="12" s="1"/>
  <c r="Z18" i="34"/>
  <c r="Y239" i="34"/>
  <c r="AD41" i="34"/>
  <c r="V150" i="19"/>
  <c r="V153" i="19" s="1"/>
  <c r="T21" i="24"/>
  <c r="T44" i="24" s="1"/>
  <c r="V126" i="19"/>
  <c r="V129" i="19" s="1"/>
  <c r="T18" i="24"/>
  <c r="T41" i="24" s="1"/>
  <c r="V54" i="19"/>
  <c r="V57" i="19" s="1"/>
  <c r="T9" i="24"/>
  <c r="T32" i="24" s="1"/>
  <c r="V86" i="19"/>
  <c r="V89" i="19" s="1"/>
  <c r="T13" i="24"/>
  <c r="T36" i="24" s="1"/>
  <c r="V110" i="19"/>
  <c r="T16" i="24"/>
  <c r="T39" i="24" s="1"/>
  <c r="V158" i="19"/>
  <c r="V161" i="19" s="1"/>
  <c r="T22" i="24"/>
  <c r="T45" i="24" s="1"/>
  <c r="V142" i="19"/>
  <c r="V145" i="19" s="1"/>
  <c r="T20" i="24"/>
  <c r="T43" i="24" s="1"/>
  <c r="V94" i="19"/>
  <c r="V97" i="19" s="1"/>
  <c r="T14" i="24"/>
  <c r="T37" i="24" s="1"/>
  <c r="V113" i="19"/>
  <c r="W129" i="21"/>
  <c r="V70" i="19"/>
  <c r="V73" i="19" s="1"/>
  <c r="T11" i="24"/>
  <c r="T34" i="24" s="1"/>
  <c r="V62" i="19"/>
  <c r="V65" i="19" s="1"/>
  <c r="T10" i="24"/>
  <c r="T33" i="24" s="1"/>
  <c r="W139" i="21"/>
  <c r="S29" i="22"/>
  <c r="T29" i="22" s="1"/>
  <c r="U27" i="22" s="1"/>
  <c r="U28" i="22" s="1"/>
  <c r="V38" i="19"/>
  <c r="V41" i="19" s="1"/>
  <c r="T7" i="24"/>
  <c r="T30" i="24" s="1"/>
  <c r="V134" i="19"/>
  <c r="V137" i="19" s="1"/>
  <c r="T19" i="24"/>
  <c r="T42" i="24" s="1"/>
  <c r="V78" i="19"/>
  <c r="V81" i="19" s="1"/>
  <c r="T12" i="24"/>
  <c r="T35" i="24" s="1"/>
  <c r="V118" i="19"/>
  <c r="V121" i="19" s="1"/>
  <c r="T17" i="24"/>
  <c r="T40" i="24" s="1"/>
  <c r="V46" i="19"/>
  <c r="V49" i="19" s="1"/>
  <c r="T8" i="24"/>
  <c r="T31" i="24" s="1"/>
  <c r="W135" i="21"/>
  <c r="W143" i="21"/>
  <c r="W128" i="21"/>
  <c r="V102" i="19"/>
  <c r="V105" i="19" s="1"/>
  <c r="T15" i="24"/>
  <c r="T38" i="24" s="1"/>
  <c r="V30" i="19"/>
  <c r="V33" i="19" s="1"/>
  <c r="T6" i="24"/>
  <c r="T29" i="24" s="1"/>
  <c r="V145" i="21"/>
  <c r="V13" i="23" s="1"/>
  <c r="Z34" i="21"/>
  <c r="Y56" i="21"/>
  <c r="Z43" i="21"/>
  <c r="Y65" i="21"/>
  <c r="Z38" i="21"/>
  <c r="Y60" i="21"/>
  <c r="X79" i="21"/>
  <c r="X129" i="21" s="1"/>
  <c r="Z33" i="21"/>
  <c r="Y55" i="21"/>
  <c r="Z37" i="21"/>
  <c r="Y59" i="21"/>
  <c r="X77" i="21"/>
  <c r="W137" i="21"/>
  <c r="Z31" i="21"/>
  <c r="Y53" i="21"/>
  <c r="Z39" i="21"/>
  <c r="Y61" i="21"/>
  <c r="X76" i="21"/>
  <c r="Z40" i="21"/>
  <c r="Y62" i="21"/>
  <c r="X81" i="21"/>
  <c r="Z44" i="21"/>
  <c r="Y66" i="21"/>
  <c r="Z45" i="21"/>
  <c r="Y67" i="21"/>
  <c r="X90" i="21"/>
  <c r="Z46" i="21"/>
  <c r="Y68" i="21"/>
  <c r="X75" i="21"/>
  <c r="X125" i="21" s="1"/>
  <c r="W133" i="21"/>
  <c r="Z27" i="21"/>
  <c r="Y49" i="21"/>
  <c r="X89" i="21"/>
  <c r="X78" i="21"/>
  <c r="X88" i="21"/>
  <c r="W131" i="21"/>
  <c r="X86" i="21"/>
  <c r="W141" i="21"/>
  <c r="Z29" i="21"/>
  <c r="Y51" i="21"/>
  <c r="X87" i="21"/>
  <c r="X137" i="21" s="1"/>
  <c r="W142" i="21"/>
  <c r="X91" i="21"/>
  <c r="X141" i="21" s="1"/>
  <c r="X92" i="21"/>
  <c r="X74" i="21"/>
  <c r="X70" i="21"/>
  <c r="W8" i="12" s="1"/>
  <c r="W21" i="38" s="1"/>
  <c r="X83" i="21"/>
  <c r="W132" i="21"/>
  <c r="X82" i="21"/>
  <c r="X93" i="21"/>
  <c r="Z28" i="21"/>
  <c r="Y50" i="21"/>
  <c r="Z42" i="21"/>
  <c r="Y64" i="21"/>
  <c r="Z41" i="21"/>
  <c r="Y63" i="21"/>
  <c r="X85" i="21"/>
  <c r="Z32" i="21"/>
  <c r="Y54" i="21"/>
  <c r="Z36" i="21"/>
  <c r="Y58" i="21"/>
  <c r="X80" i="21"/>
  <c r="W95" i="21"/>
  <c r="W10" i="22" s="1"/>
  <c r="W8" i="22" s="1"/>
  <c r="Z35" i="21"/>
  <c r="Y57" i="21"/>
  <c r="X84" i="21"/>
  <c r="Z30" i="21"/>
  <c r="Y52" i="21"/>
  <c r="V6" i="19"/>
  <c r="V9" i="19" s="1"/>
  <c r="U3" i="24" s="1"/>
  <c r="U26" i="24" s="1"/>
  <c r="W30" i="14"/>
  <c r="W159" i="19"/>
  <c r="W103" i="19"/>
  <c r="W7" i="19"/>
  <c r="W55" i="19"/>
  <c r="W79" i="19"/>
  <c r="W135" i="19"/>
  <c r="W87" i="19"/>
  <c r="W71" i="19"/>
  <c r="W39" i="19"/>
  <c r="W31" i="19"/>
  <c r="W119" i="19"/>
  <c r="W143" i="19"/>
  <c r="W63" i="19"/>
  <c r="W127" i="19"/>
  <c r="W15" i="19"/>
  <c r="W151" i="19"/>
  <c r="W95" i="19"/>
  <c r="W111" i="19"/>
  <c r="W47" i="19"/>
  <c r="W23" i="19"/>
  <c r="AB29" i="14"/>
  <c r="O22" i="19"/>
  <c r="O14" i="19"/>
  <c r="V28" i="14"/>
  <c r="E15" i="13"/>
  <c r="S42" i="13"/>
  <c r="D15" i="13"/>
  <c r="AE15" i="13"/>
  <c r="AA15" i="13"/>
  <c r="W15" i="13"/>
  <c r="K15" i="13"/>
  <c r="AH15" i="13"/>
  <c r="N40" i="11"/>
  <c r="L15" i="13"/>
  <c r="B15" i="13"/>
  <c r="R15" i="13"/>
  <c r="F15" i="13"/>
  <c r="AF15" i="13"/>
  <c r="AB15" i="13"/>
  <c r="X15" i="13"/>
  <c r="T15" i="13"/>
  <c r="H15" i="13"/>
  <c r="I15" i="13"/>
  <c r="S15" i="13"/>
  <c r="J15" i="13"/>
  <c r="G15" i="13"/>
  <c r="R49" i="11"/>
  <c r="AI15" i="13"/>
  <c r="AF41" i="48" l="1"/>
  <c r="AF44" i="48" s="1"/>
  <c r="V75" i="25"/>
  <c r="V70" i="25"/>
  <c r="U4" i="12" s="1"/>
  <c r="U125" i="25"/>
  <c r="U145" i="25" s="1"/>
  <c r="U4" i="23" s="1"/>
  <c r="U3" i="23" s="1"/>
  <c r="U120" i="25"/>
  <c r="T9" i="11" s="1"/>
  <c r="T120" i="25"/>
  <c r="S9" i="11" s="1"/>
  <c r="T125" i="25"/>
  <c r="T145" i="25" s="1"/>
  <c r="T4" i="23" s="1"/>
  <c r="T3" i="23" s="1"/>
  <c r="W75" i="25"/>
  <c r="W70" i="25"/>
  <c r="V4" i="12" s="1"/>
  <c r="O36" i="22"/>
  <c r="O40" i="22"/>
  <c r="O14" i="23" s="1"/>
  <c r="N19" i="22"/>
  <c r="AB3" i="25"/>
  <c r="AB49" i="25" s="1"/>
  <c r="AC3" i="25"/>
  <c r="AC49" i="25" s="1"/>
  <c r="L26" i="38"/>
  <c r="Y241" i="34"/>
  <c r="Y5" i="23" s="1"/>
  <c r="Z21" i="34"/>
  <c r="Z238" i="34" s="1"/>
  <c r="Z235" i="34"/>
  <c r="AD44" i="34"/>
  <c r="U29" i="22"/>
  <c r="V27" i="22" s="1"/>
  <c r="V28" i="22" s="1"/>
  <c r="W94" i="19"/>
  <c r="W97" i="19" s="1"/>
  <c r="U14" i="24"/>
  <c r="U37" i="24" s="1"/>
  <c r="W86" i="19"/>
  <c r="W89" i="19" s="1"/>
  <c r="U13" i="24"/>
  <c r="U36" i="24" s="1"/>
  <c r="W78" i="19"/>
  <c r="W81" i="19" s="1"/>
  <c r="U12" i="24"/>
  <c r="U35" i="24" s="1"/>
  <c r="W38" i="19"/>
  <c r="W41" i="19" s="1"/>
  <c r="U7" i="24"/>
  <c r="U30" i="24" s="1"/>
  <c r="W30" i="19"/>
  <c r="W33" i="19" s="1"/>
  <c r="U6" i="24"/>
  <c r="U29" i="24" s="1"/>
  <c r="W158" i="19"/>
  <c r="W161" i="19" s="1"/>
  <c r="U22" i="24"/>
  <c r="U45" i="24" s="1"/>
  <c r="W118" i="19"/>
  <c r="W121" i="19" s="1"/>
  <c r="U17" i="24"/>
  <c r="U40" i="24" s="1"/>
  <c r="X133" i="21"/>
  <c r="X131" i="21"/>
  <c r="X143" i="21"/>
  <c r="X132" i="21"/>
  <c r="W62" i="19"/>
  <c r="W65" i="19" s="1"/>
  <c r="U10" i="24"/>
  <c r="U33" i="24" s="1"/>
  <c r="W134" i="19"/>
  <c r="W137" i="19" s="1"/>
  <c r="U19" i="24"/>
  <c r="U42" i="24" s="1"/>
  <c r="W46" i="19"/>
  <c r="W49" i="19" s="1"/>
  <c r="U8" i="24"/>
  <c r="U31" i="24" s="1"/>
  <c r="W126" i="19"/>
  <c r="U18" i="24"/>
  <c r="U41" i="24" s="1"/>
  <c r="W54" i="19"/>
  <c r="W57" i="19" s="1"/>
  <c r="U9" i="24"/>
  <c r="U32" i="24" s="1"/>
  <c r="W129" i="19"/>
  <c r="X142" i="21"/>
  <c r="X138" i="21"/>
  <c r="W102" i="19"/>
  <c r="W105" i="19" s="1"/>
  <c r="U15" i="24"/>
  <c r="U38" i="24" s="1"/>
  <c r="W150" i="19"/>
  <c r="W153" i="19" s="1"/>
  <c r="U21" i="24"/>
  <c r="U44" i="24" s="1"/>
  <c r="W70" i="19"/>
  <c r="W73" i="19" s="1"/>
  <c r="U11" i="24"/>
  <c r="U34" i="24" s="1"/>
  <c r="X127" i="21"/>
  <c r="W142" i="19"/>
  <c r="W145" i="19" s="1"/>
  <c r="U20" i="24"/>
  <c r="U43" i="24" s="1"/>
  <c r="W110" i="19"/>
  <c r="W113" i="19" s="1"/>
  <c r="U16" i="24"/>
  <c r="U39" i="24" s="1"/>
  <c r="Y77" i="21"/>
  <c r="Y127" i="21" s="1"/>
  <c r="Y89" i="21"/>
  <c r="Y139" i="21" s="1"/>
  <c r="Y92" i="21"/>
  <c r="Y81" i="21"/>
  <c r="Y142" i="21"/>
  <c r="W130" i="21"/>
  <c r="W145" i="21" s="1"/>
  <c r="W13" i="23" s="1"/>
  <c r="AA33" i="21"/>
  <c r="Z55" i="21"/>
  <c r="Y90" i="21"/>
  <c r="AA30" i="21"/>
  <c r="Z52" i="21"/>
  <c r="X134" i="21"/>
  <c r="Y82" i="21"/>
  <c r="Y83" i="21"/>
  <c r="AA32" i="21"/>
  <c r="Z54" i="21"/>
  <c r="X135" i="21"/>
  <c r="AA41" i="21"/>
  <c r="Z63" i="21"/>
  <c r="Y75" i="21"/>
  <c r="Y125" i="21" s="1"/>
  <c r="X136" i="21"/>
  <c r="X128" i="21"/>
  <c r="Y74" i="21"/>
  <c r="Y124" i="21" s="1"/>
  <c r="Y70" i="21"/>
  <c r="X8" i="12" s="1"/>
  <c r="X21" i="38" s="1"/>
  <c r="Y140" i="21"/>
  <c r="Y91" i="21"/>
  <c r="AA40" i="21"/>
  <c r="Z62" i="21"/>
  <c r="Y136" i="21"/>
  <c r="Y86" i="21"/>
  <c r="Y80" i="21"/>
  <c r="AA43" i="21"/>
  <c r="Z65" i="21"/>
  <c r="AA29" i="21"/>
  <c r="Z51" i="21"/>
  <c r="AA46" i="21"/>
  <c r="Z68" i="21"/>
  <c r="AA31" i="21"/>
  <c r="Z53" i="21"/>
  <c r="Y84" i="21"/>
  <c r="Y134" i="21" s="1"/>
  <c r="AA38" i="21"/>
  <c r="Z60" i="21"/>
  <c r="AA35" i="21"/>
  <c r="Z57" i="21"/>
  <c r="AA36" i="21"/>
  <c r="Z58" i="21"/>
  <c r="Y79" i="21"/>
  <c r="Y88" i="21"/>
  <c r="Y138" i="21" s="1"/>
  <c r="AA28" i="21"/>
  <c r="Z50" i="21"/>
  <c r="X95" i="21"/>
  <c r="X10" i="22" s="1"/>
  <c r="AA44" i="21"/>
  <c r="Z66" i="21"/>
  <c r="Y87" i="21"/>
  <c r="AA39" i="21"/>
  <c r="Z61" i="21"/>
  <c r="X130" i="21"/>
  <c r="W26" i="22"/>
  <c r="W27" i="22" s="1"/>
  <c r="W28" i="22" s="1"/>
  <c r="Y32" i="22" s="1"/>
  <c r="AA42" i="21"/>
  <c r="Z64" i="21"/>
  <c r="X124" i="21"/>
  <c r="Y76" i="21"/>
  <c r="X139" i="21"/>
  <c r="AA27" i="21"/>
  <c r="Z49" i="21"/>
  <c r="Y93" i="21"/>
  <c r="X140" i="21"/>
  <c r="AA45" i="21"/>
  <c r="Z67" i="21"/>
  <c r="X126" i="21"/>
  <c r="Y78" i="21"/>
  <c r="AA37" i="21"/>
  <c r="Z59" i="21"/>
  <c r="Y85" i="21"/>
  <c r="AA34" i="21"/>
  <c r="Z56" i="21"/>
  <c r="X30" i="14"/>
  <c r="X103" i="19"/>
  <c r="X119" i="19"/>
  <c r="X151" i="19"/>
  <c r="X55" i="19"/>
  <c r="X15" i="19"/>
  <c r="X111" i="19"/>
  <c r="X87" i="19"/>
  <c r="X23" i="19"/>
  <c r="X71" i="19"/>
  <c r="X31" i="19"/>
  <c r="X143" i="19"/>
  <c r="X95" i="19"/>
  <c r="X7" i="19"/>
  <c r="X135" i="19"/>
  <c r="X47" i="19"/>
  <c r="X39" i="19"/>
  <c r="X127" i="19"/>
  <c r="X79" i="19"/>
  <c r="X159" i="19"/>
  <c r="X63" i="19"/>
  <c r="W6" i="19"/>
  <c r="W9" i="19" s="1"/>
  <c r="V3" i="24" s="1"/>
  <c r="V26" i="24" s="1"/>
  <c r="AC29" i="14"/>
  <c r="O25" i="19"/>
  <c r="N5" i="24" s="1"/>
  <c r="N28" i="24" s="1"/>
  <c r="O17" i="19"/>
  <c r="N4" i="24" s="1"/>
  <c r="N27" i="24" s="1"/>
  <c r="W28" i="14"/>
  <c r="V15" i="13"/>
  <c r="C15" i="13"/>
  <c r="Z15" i="13"/>
  <c r="T42" i="13"/>
  <c r="N15" i="13"/>
  <c r="M15" i="13"/>
  <c r="AC15" i="13"/>
  <c r="AK15" i="13"/>
  <c r="AD15" i="13"/>
  <c r="AJ15" i="13"/>
  <c r="Q15" i="13"/>
  <c r="U15" i="13"/>
  <c r="Y15" i="13"/>
  <c r="AG15" i="13"/>
  <c r="S49" i="11"/>
  <c r="O15" i="13"/>
  <c r="P15" i="13"/>
  <c r="C16" i="13"/>
  <c r="B16" i="13"/>
  <c r="N15" i="11" l="1"/>
  <c r="N67" i="11"/>
  <c r="AF42" i="48"/>
  <c r="Y4" i="25"/>
  <c r="Y50" i="25" s="1"/>
  <c r="X4" i="25"/>
  <c r="X50" i="25" s="1"/>
  <c r="W120" i="25"/>
  <c r="V9" i="11" s="1"/>
  <c r="W95" i="25"/>
  <c r="W6" i="22" s="1"/>
  <c r="W3" i="22" s="1"/>
  <c r="W16" i="22" s="1"/>
  <c r="V95" i="25"/>
  <c r="V6" i="22" s="1"/>
  <c r="V3" i="22" s="1"/>
  <c r="V16" i="22" s="1"/>
  <c r="O17" i="22"/>
  <c r="O18" i="22" s="1"/>
  <c r="P22" i="22" s="1"/>
  <c r="AB74" i="25"/>
  <c r="AA124" i="25"/>
  <c r="Z124" i="25"/>
  <c r="AC74" i="25"/>
  <c r="N47" i="24"/>
  <c r="N7" i="12" s="1"/>
  <c r="D15" i="42"/>
  <c r="B15" i="42"/>
  <c r="C15" i="42"/>
  <c r="Z19" i="34"/>
  <c r="AD42" i="34"/>
  <c r="V29" i="22"/>
  <c r="W29" i="22" s="1"/>
  <c r="X150" i="19"/>
  <c r="X153" i="19" s="1"/>
  <c r="V21" i="24"/>
  <c r="V44" i="24" s="1"/>
  <c r="X54" i="19"/>
  <c r="X57" i="19" s="1"/>
  <c r="V9" i="24"/>
  <c r="V32" i="24" s="1"/>
  <c r="X46" i="19"/>
  <c r="X49" i="19" s="1"/>
  <c r="V8" i="24"/>
  <c r="V31" i="24" s="1"/>
  <c r="Y141" i="21"/>
  <c r="X142" i="19"/>
  <c r="X145" i="19" s="1"/>
  <c r="V20" i="24"/>
  <c r="V43" i="24" s="1"/>
  <c r="X70" i="19"/>
  <c r="X73" i="19" s="1"/>
  <c r="V11" i="24"/>
  <c r="V34" i="24" s="1"/>
  <c r="X102" i="19"/>
  <c r="X105" i="19" s="1"/>
  <c r="V15" i="24"/>
  <c r="V38" i="24" s="1"/>
  <c r="X118" i="19"/>
  <c r="X121" i="19" s="1"/>
  <c r="V17" i="24"/>
  <c r="V40" i="24" s="1"/>
  <c r="X30" i="19"/>
  <c r="X33" i="19" s="1"/>
  <c r="V6" i="24"/>
  <c r="V29" i="24" s="1"/>
  <c r="X78" i="19"/>
  <c r="X81" i="19" s="1"/>
  <c r="V12" i="24"/>
  <c r="V35" i="24" s="1"/>
  <c r="X94" i="19"/>
  <c r="X97" i="19" s="1"/>
  <c r="V14" i="24"/>
  <c r="V37" i="24" s="1"/>
  <c r="X110" i="19"/>
  <c r="X113" i="19" s="1"/>
  <c r="V16" i="24"/>
  <c r="V39" i="24" s="1"/>
  <c r="X62" i="19"/>
  <c r="X65" i="19" s="1"/>
  <c r="V10" i="24"/>
  <c r="V33" i="24" s="1"/>
  <c r="X145" i="21"/>
  <c r="X13" i="23" s="1"/>
  <c r="X126" i="19"/>
  <c r="X129" i="19" s="1"/>
  <c r="V18" i="24"/>
  <c r="V41" i="24" s="1"/>
  <c r="X158" i="19"/>
  <c r="X161" i="19" s="1"/>
  <c r="V22" i="24"/>
  <c r="V45" i="24" s="1"/>
  <c r="X38" i="19"/>
  <c r="X41" i="19" s="1"/>
  <c r="V7" i="24"/>
  <c r="V30" i="24" s="1"/>
  <c r="X86" i="19"/>
  <c r="X89" i="19" s="1"/>
  <c r="V13" i="24"/>
  <c r="V36" i="24" s="1"/>
  <c r="Y133" i="21"/>
  <c r="X134" i="19"/>
  <c r="X137" i="19" s="1"/>
  <c r="V19" i="24"/>
  <c r="V42" i="24" s="1"/>
  <c r="Z84" i="21"/>
  <c r="Z134" i="21" s="1"/>
  <c r="Z92" i="21"/>
  <c r="AB39" i="21"/>
  <c r="AA61" i="21"/>
  <c r="Z91" i="21"/>
  <c r="Z83" i="21"/>
  <c r="Z93" i="21"/>
  <c r="Z76" i="21"/>
  <c r="AB40" i="21"/>
  <c r="AA62" i="21"/>
  <c r="Z88" i="21"/>
  <c r="AB32" i="21"/>
  <c r="AA54" i="21"/>
  <c r="Y143" i="21"/>
  <c r="Z89" i="21"/>
  <c r="AB28" i="21"/>
  <c r="AA50" i="21"/>
  <c r="AB38" i="21"/>
  <c r="AA60" i="21"/>
  <c r="Z90" i="21"/>
  <c r="Y132" i="21"/>
  <c r="Y131" i="21"/>
  <c r="Z81" i="21"/>
  <c r="Z131" i="21" s="1"/>
  <c r="Y135" i="21"/>
  <c r="AB37" i="21"/>
  <c r="AA59" i="21"/>
  <c r="Y128" i="21"/>
  <c r="AB45" i="21"/>
  <c r="AA67" i="21"/>
  <c r="Z143" i="21"/>
  <c r="AB27" i="21"/>
  <c r="AA49" i="21"/>
  <c r="Z86" i="21"/>
  <c r="Y137" i="21"/>
  <c r="AB44" i="21"/>
  <c r="AA66" i="21"/>
  <c r="X8" i="22"/>
  <c r="AB36" i="21"/>
  <c r="AA58" i="21"/>
  <c r="AB46" i="21"/>
  <c r="AA68" i="21"/>
  <c r="AB29" i="21"/>
  <c r="AA51" i="21"/>
  <c r="Y130" i="21"/>
  <c r="Z87" i="21"/>
  <c r="AB41" i="21"/>
  <c r="AA63" i="21"/>
  <c r="Z79" i="21"/>
  <c r="AB30" i="21"/>
  <c r="AA52" i="21"/>
  <c r="Z80" i="21"/>
  <c r="AB34" i="21"/>
  <c r="AA56" i="21"/>
  <c r="Z77" i="21"/>
  <c r="AB33" i="21"/>
  <c r="AA55" i="21"/>
  <c r="AB35" i="21"/>
  <c r="AA57" i="21"/>
  <c r="Z78" i="21"/>
  <c r="Z74" i="21"/>
  <c r="Z70" i="21"/>
  <c r="Y8" i="12" s="1"/>
  <c r="AB42" i="21"/>
  <c r="AA64" i="21"/>
  <c r="Z137" i="21"/>
  <c r="Z125" i="21"/>
  <c r="Z75" i="21"/>
  <c r="Y129" i="21"/>
  <c r="Z82" i="21"/>
  <c r="Z85" i="21"/>
  <c r="Z135" i="21" s="1"/>
  <c r="AB31" i="21"/>
  <c r="AA53" i="21"/>
  <c r="AB43" i="21"/>
  <c r="AA65" i="21"/>
  <c r="Y95" i="21"/>
  <c r="Y10" i="22" s="1"/>
  <c r="Y8" i="22" s="1"/>
  <c r="Y30" i="14"/>
  <c r="Y127" i="19"/>
  <c r="Y135" i="19"/>
  <c r="Y87" i="19"/>
  <c r="Y47" i="19"/>
  <c r="Y7" i="19"/>
  <c r="Y143" i="19"/>
  <c r="Y103" i="19"/>
  <c r="Y63" i="19"/>
  <c r="Y159" i="19"/>
  <c r="Y111" i="19"/>
  <c r="Y95" i="19"/>
  <c r="Y55" i="19"/>
  <c r="Y15" i="19"/>
  <c r="Y79" i="19"/>
  <c r="Y119" i="19"/>
  <c r="Y71" i="19"/>
  <c r="Y39" i="19"/>
  <c r="Y23" i="19"/>
  <c r="Y31" i="19"/>
  <c r="Y151" i="19"/>
  <c r="X6" i="19"/>
  <c r="X9" i="19" s="1"/>
  <c r="W3" i="24" s="1"/>
  <c r="W26" i="24" s="1"/>
  <c r="AD29" i="14"/>
  <c r="P22" i="19"/>
  <c r="P14" i="19"/>
  <c r="X28" i="14"/>
  <c r="U42" i="13"/>
  <c r="T49" i="11"/>
  <c r="D16" i="13"/>
  <c r="Y21" i="38" l="1"/>
  <c r="C8" i="41"/>
  <c r="AF43" i="48"/>
  <c r="X75" i="25"/>
  <c r="X70" i="25"/>
  <c r="W4" i="12" s="1"/>
  <c r="V120" i="25"/>
  <c r="U9" i="11" s="1"/>
  <c r="V125" i="25"/>
  <c r="V145" i="25" s="1"/>
  <c r="V4" i="23" s="1"/>
  <c r="V3" i="23" s="1"/>
  <c r="W125" i="25"/>
  <c r="W145" i="25" s="1"/>
  <c r="W4" i="23" s="1"/>
  <c r="W3" i="23" s="1"/>
  <c r="Y75" i="25"/>
  <c r="Y95" i="25" s="1"/>
  <c r="Y6" i="22" s="1"/>
  <c r="Y3" i="22" s="1"/>
  <c r="Y16" i="22" s="1"/>
  <c r="Y70" i="25"/>
  <c r="X4" i="12" s="1"/>
  <c r="P36" i="22"/>
  <c r="P40" i="22"/>
  <c r="P14" i="23" s="1"/>
  <c r="O19" i="22"/>
  <c r="AD3" i="25"/>
  <c r="AD49" i="25" s="1"/>
  <c r="AE3" i="25"/>
  <c r="AE49" i="25" s="1"/>
  <c r="AB124" i="25"/>
  <c r="M26" i="38"/>
  <c r="B9" i="41"/>
  <c r="C7" i="41" s="1"/>
  <c r="Z20" i="34"/>
  <c r="Z236" i="34"/>
  <c r="AD43" i="34"/>
  <c r="Y158" i="19"/>
  <c r="Y161" i="19" s="1"/>
  <c r="W22" i="24"/>
  <c r="W45" i="24" s="1"/>
  <c r="Y38" i="19"/>
  <c r="Y41" i="19" s="1"/>
  <c r="W7" i="24"/>
  <c r="W30" i="24" s="1"/>
  <c r="Y54" i="19"/>
  <c r="Y57" i="19" s="1"/>
  <c r="W9" i="24"/>
  <c r="W32" i="24" s="1"/>
  <c r="Y62" i="19"/>
  <c r="Y65" i="19" s="1"/>
  <c r="W10" i="24"/>
  <c r="W33" i="24" s="1"/>
  <c r="Z142" i="21"/>
  <c r="Z140" i="21"/>
  <c r="Y86" i="19"/>
  <c r="Y89" i="19" s="1"/>
  <c r="W13" i="24"/>
  <c r="W36" i="24" s="1"/>
  <c r="Y118" i="19"/>
  <c r="Y121" i="19" s="1"/>
  <c r="W17" i="24"/>
  <c r="W40" i="24" s="1"/>
  <c r="Y126" i="19"/>
  <c r="Y129" i="19" s="1"/>
  <c r="W18" i="24"/>
  <c r="W41" i="24" s="1"/>
  <c r="Z136" i="21"/>
  <c r="Y30" i="19"/>
  <c r="Y33" i="19" s="1"/>
  <c r="W6" i="24"/>
  <c r="W29" i="24" s="1"/>
  <c r="Y94" i="19"/>
  <c r="Y97" i="19" s="1"/>
  <c r="W14" i="24"/>
  <c r="W37" i="24" s="1"/>
  <c r="Y150" i="19"/>
  <c r="Y153" i="19" s="1"/>
  <c r="W21" i="24"/>
  <c r="W44" i="24" s="1"/>
  <c r="Y134" i="19"/>
  <c r="Y137" i="19" s="1"/>
  <c r="W19" i="24"/>
  <c r="W42" i="24" s="1"/>
  <c r="Y70" i="19"/>
  <c r="Y73" i="19" s="1"/>
  <c r="W11" i="24"/>
  <c r="W34" i="24" s="1"/>
  <c r="Y78" i="19"/>
  <c r="Y81" i="19" s="1"/>
  <c r="W12" i="24"/>
  <c r="W35" i="24" s="1"/>
  <c r="Z130" i="21"/>
  <c r="Z128" i="21"/>
  <c r="Y142" i="19"/>
  <c r="Y145" i="19" s="1"/>
  <c r="W20" i="24"/>
  <c r="W43" i="24" s="1"/>
  <c r="Y102" i="19"/>
  <c r="Y105" i="19" s="1"/>
  <c r="W15" i="24"/>
  <c r="W38" i="24" s="1"/>
  <c r="Y110" i="19"/>
  <c r="Y113" i="19" s="1"/>
  <c r="W16" i="24"/>
  <c r="W39" i="24" s="1"/>
  <c r="Y46" i="19"/>
  <c r="Y49" i="19" s="1"/>
  <c r="W8" i="24"/>
  <c r="W31" i="24" s="1"/>
  <c r="AC31" i="21"/>
  <c r="AB53" i="21"/>
  <c r="AA82" i="21"/>
  <c r="AA83" i="21"/>
  <c r="AC44" i="21"/>
  <c r="AB66" i="21"/>
  <c r="AC27" i="21"/>
  <c r="AB49" i="21"/>
  <c r="AC37" i="21"/>
  <c r="AB59" i="21"/>
  <c r="Z141" i="21"/>
  <c r="Z95" i="21"/>
  <c r="Z10" i="22" s="1"/>
  <c r="Z8" i="22" s="1"/>
  <c r="AC41" i="21"/>
  <c r="AB63" i="21"/>
  <c r="AA93" i="21"/>
  <c r="AA143" i="21" s="1"/>
  <c r="Z132" i="21"/>
  <c r="AA75" i="21"/>
  <c r="AA125" i="21" s="1"/>
  <c r="AA79" i="21"/>
  <c r="Z138" i="21"/>
  <c r="AC39" i="21"/>
  <c r="AB61" i="21"/>
  <c r="AA90" i="21"/>
  <c r="AA78" i="21"/>
  <c r="Z124" i="21"/>
  <c r="AC35" i="21"/>
  <c r="AB57" i="21"/>
  <c r="Z127" i="21"/>
  <c r="AC34" i="21"/>
  <c r="AB56" i="21"/>
  <c r="AC30" i="21"/>
  <c r="AB52" i="21"/>
  <c r="Z129" i="21"/>
  <c r="AA76" i="21"/>
  <c r="AC36" i="21"/>
  <c r="AB58" i="21"/>
  <c r="AA91" i="21"/>
  <c r="AA141" i="21" s="1"/>
  <c r="AA92" i="21"/>
  <c r="AA84" i="21"/>
  <c r="X27" i="22"/>
  <c r="X28" i="22" s="1"/>
  <c r="AA135" i="21"/>
  <c r="AA85" i="21"/>
  <c r="AC40" i="21"/>
  <c r="AB62" i="21"/>
  <c r="AC43" i="21"/>
  <c r="AB65" i="21"/>
  <c r="AA81" i="21"/>
  <c r="AA77" i="21"/>
  <c r="AC29" i="21"/>
  <c r="AB51" i="21"/>
  <c r="AC45" i="21"/>
  <c r="AB67" i="21"/>
  <c r="AC38" i="21"/>
  <c r="AB60" i="21"/>
  <c r="AA87" i="21"/>
  <c r="Z126" i="21"/>
  <c r="AA89" i="21"/>
  <c r="AA80" i="21"/>
  <c r="AA74" i="21"/>
  <c r="AA124" i="21" s="1"/>
  <c r="AA70" i="21"/>
  <c r="Z8" i="12" s="1"/>
  <c r="Z139" i="21"/>
  <c r="AC42" i="21"/>
  <c r="AB64" i="21"/>
  <c r="AC33" i="21"/>
  <c r="AB55" i="21"/>
  <c r="AA130" i="21"/>
  <c r="AA88" i="21"/>
  <c r="AC46" i="21"/>
  <c r="AB68" i="21"/>
  <c r="AC28" i="21"/>
  <c r="AB50" i="21"/>
  <c r="AC32" i="21"/>
  <c r="AB54" i="21"/>
  <c r="AA86" i="21"/>
  <c r="Y126" i="21"/>
  <c r="Y145" i="21" s="1"/>
  <c r="Y13" i="23" s="1"/>
  <c r="Y6" i="19"/>
  <c r="Y9" i="19" s="1"/>
  <c r="X3" i="24" s="1"/>
  <c r="X26" i="24" s="1"/>
  <c r="Z30" i="14"/>
  <c r="Z119" i="19"/>
  <c r="Z71" i="19"/>
  <c r="Z39" i="19"/>
  <c r="Z7" i="19"/>
  <c r="Z111" i="19"/>
  <c r="Z151" i="19"/>
  <c r="Z95" i="19"/>
  <c r="Z55" i="19"/>
  <c r="Z79" i="19"/>
  <c r="Z143" i="19"/>
  <c r="Z159" i="19"/>
  <c r="Z103" i="19"/>
  <c r="Z63" i="19"/>
  <c r="Z31" i="19"/>
  <c r="Z127" i="19"/>
  <c r="Z23" i="19"/>
  <c r="Z135" i="19"/>
  <c r="Z87" i="19"/>
  <c r="Z47" i="19"/>
  <c r="Z15" i="19"/>
  <c r="AE29" i="14"/>
  <c r="P25" i="19"/>
  <c r="O5" i="24" s="1"/>
  <c r="O28" i="24" s="1"/>
  <c r="P17" i="19"/>
  <c r="O4" i="24" s="1"/>
  <c r="O27" i="24" s="1"/>
  <c r="Y28" i="14"/>
  <c r="V42" i="13"/>
  <c r="U49" i="11"/>
  <c r="E16" i="13"/>
  <c r="Z21" i="38" l="1"/>
  <c r="O67" i="11"/>
  <c r="O15" i="11"/>
  <c r="AF45" i="48"/>
  <c r="Y120" i="25"/>
  <c r="X9" i="11" s="1"/>
  <c r="Z4" i="25"/>
  <c r="Z50" i="25" s="1"/>
  <c r="AA4" i="25"/>
  <c r="AA50" i="25" s="1"/>
  <c r="X95" i="25"/>
  <c r="X6" i="22" s="1"/>
  <c r="X3" i="22" s="1"/>
  <c r="X16" i="22" s="1"/>
  <c r="P17" i="22"/>
  <c r="P18" i="22" s="1"/>
  <c r="Q22" i="22" s="1"/>
  <c r="AD74" i="25"/>
  <c r="AC124" i="25"/>
  <c r="AE74" i="25"/>
  <c r="B6" i="41"/>
  <c r="B11" i="41" s="1"/>
  <c r="B22" i="41" s="1"/>
  <c r="O47" i="24"/>
  <c r="O7" i="12" s="1"/>
  <c r="Z22" i="34"/>
  <c r="Z237" i="34"/>
  <c r="AD45" i="34"/>
  <c r="X29" i="22"/>
  <c r="Y27" i="22" s="1"/>
  <c r="Y28" i="22" s="1"/>
  <c r="Z94" i="19"/>
  <c r="Z97" i="19" s="1"/>
  <c r="X14" i="24"/>
  <c r="X37" i="24" s="1"/>
  <c r="Z86" i="19"/>
  <c r="Z89" i="19" s="1"/>
  <c r="X13" i="24"/>
  <c r="X36" i="24" s="1"/>
  <c r="Z110" i="19"/>
  <c r="Z113" i="19" s="1"/>
  <c r="X16" i="24"/>
  <c r="X39" i="24" s="1"/>
  <c r="Z150" i="19"/>
  <c r="Z153" i="19" s="1"/>
  <c r="X21" i="24"/>
  <c r="X44" i="24" s="1"/>
  <c r="Z126" i="19"/>
  <c r="Z129" i="19" s="1"/>
  <c r="X18" i="24"/>
  <c r="X41" i="24" s="1"/>
  <c r="Z142" i="19"/>
  <c r="Z145" i="19" s="1"/>
  <c r="X20" i="24"/>
  <c r="X43" i="24" s="1"/>
  <c r="Z70" i="19"/>
  <c r="Z73" i="19" s="1"/>
  <c r="X11" i="24"/>
  <c r="X34" i="24" s="1"/>
  <c r="Z38" i="19"/>
  <c r="Z41" i="19" s="1"/>
  <c r="X7" i="24"/>
  <c r="X30" i="24" s="1"/>
  <c r="Z46" i="19"/>
  <c r="Z49" i="19" s="1"/>
  <c r="X8" i="24"/>
  <c r="X31" i="24" s="1"/>
  <c r="Z102" i="19"/>
  <c r="Z105" i="19" s="1"/>
  <c r="X15" i="24"/>
  <c r="X38" i="24" s="1"/>
  <c r="Z78" i="19"/>
  <c r="Z81" i="19" s="1"/>
  <c r="X12" i="24"/>
  <c r="X35" i="24" s="1"/>
  <c r="Z62" i="19"/>
  <c r="Z65" i="19" s="1"/>
  <c r="X10" i="24"/>
  <c r="X33" i="24" s="1"/>
  <c r="Z118" i="19"/>
  <c r="X17" i="24"/>
  <c r="X40" i="24" s="1"/>
  <c r="Z54" i="19"/>
  <c r="Z57" i="19" s="1"/>
  <c r="X9" i="24"/>
  <c r="X32" i="24" s="1"/>
  <c r="Z134" i="19"/>
  <c r="Z137" i="19" s="1"/>
  <c r="X19" i="24"/>
  <c r="X42" i="24" s="1"/>
  <c r="Z30" i="19"/>
  <c r="Z33" i="19" s="1"/>
  <c r="X6" i="24"/>
  <c r="X29" i="24" s="1"/>
  <c r="Z26" i="22"/>
  <c r="Z27" i="22" s="1"/>
  <c r="Z28" i="22" s="1"/>
  <c r="AB32" i="22" s="1"/>
  <c r="Z158" i="19"/>
  <c r="Z161" i="19" s="1"/>
  <c r="X22" i="24"/>
  <c r="X45" i="24" s="1"/>
  <c r="AA142" i="21"/>
  <c r="Z121" i="19"/>
  <c r="AA139" i="21"/>
  <c r="AA137" i="21"/>
  <c r="AA132" i="21"/>
  <c r="AB79" i="21"/>
  <c r="AD33" i="21"/>
  <c r="AC55" i="21"/>
  <c r="AD29" i="21"/>
  <c r="AC51" i="21"/>
  <c r="AD36" i="21"/>
  <c r="AC58" i="21"/>
  <c r="AB81" i="21"/>
  <c r="AB93" i="21"/>
  <c r="AB89" i="21"/>
  <c r="AD38" i="21"/>
  <c r="AC60" i="21"/>
  <c r="AD43" i="21"/>
  <c r="AC65" i="21"/>
  <c r="AD37" i="21"/>
  <c r="AC59" i="21"/>
  <c r="AA136" i="21"/>
  <c r="AB75" i="21"/>
  <c r="AB125" i="21" s="1"/>
  <c r="AA131" i="21"/>
  <c r="AD46" i="21"/>
  <c r="AC68" i="21"/>
  <c r="AA138" i="21"/>
  <c r="AD42" i="21"/>
  <c r="AC64" i="21"/>
  <c r="AB135" i="21"/>
  <c r="AB85" i="21"/>
  <c r="AA127" i="21"/>
  <c r="AB90" i="21"/>
  <c r="AA133" i="21"/>
  <c r="AA126" i="21"/>
  <c r="AD30" i="21"/>
  <c r="AC52" i="21"/>
  <c r="AA128" i="21"/>
  <c r="AA140" i="21"/>
  <c r="AA129" i="21"/>
  <c r="AB84" i="21"/>
  <c r="AB78" i="21"/>
  <c r="AB128" i="21" s="1"/>
  <c r="AD45" i="21"/>
  <c r="AC67" i="21"/>
  <c r="AB87" i="21"/>
  <c r="AB82" i="21"/>
  <c r="AB86" i="21"/>
  <c r="AB136" i="21" s="1"/>
  <c r="AD41" i="21"/>
  <c r="AC63" i="21"/>
  <c r="AD44" i="21"/>
  <c r="AC66" i="21"/>
  <c r="Z133" i="21"/>
  <c r="Z145" i="21" s="1"/>
  <c r="Z13" i="23" s="1"/>
  <c r="AD28" i="21"/>
  <c r="AC50" i="21"/>
  <c r="AA134" i="21"/>
  <c r="AB77" i="21"/>
  <c r="AD27" i="21"/>
  <c r="AC49" i="21"/>
  <c r="AD31" i="21"/>
  <c r="AC53" i="21"/>
  <c r="AD32" i="21"/>
  <c r="AC54" i="21"/>
  <c r="AB80" i="21"/>
  <c r="AA95" i="21"/>
  <c r="AA10" i="22" s="1"/>
  <c r="AA8" i="22" s="1"/>
  <c r="AB92" i="21"/>
  <c r="AB76" i="21"/>
  <c r="AD40" i="21"/>
  <c r="AC62" i="21"/>
  <c r="AB134" i="21"/>
  <c r="AB83" i="21"/>
  <c r="AD34" i="21"/>
  <c r="AC56" i="21"/>
  <c r="AD35" i="21"/>
  <c r="AC57" i="21"/>
  <c r="AB140" i="21"/>
  <c r="AD39" i="21"/>
  <c r="AC61" i="21"/>
  <c r="AB88" i="21"/>
  <c r="AB74" i="21"/>
  <c r="AB124" i="21" s="1"/>
  <c r="AB70" i="21"/>
  <c r="AA8" i="12" s="1"/>
  <c r="AA21" i="38" s="1"/>
  <c r="AB91" i="21"/>
  <c r="AA30" i="14"/>
  <c r="AA135" i="19"/>
  <c r="AA87" i="19"/>
  <c r="AA47" i="19"/>
  <c r="AA15" i="19"/>
  <c r="AA143" i="19"/>
  <c r="AA159" i="19"/>
  <c r="AA103" i="19"/>
  <c r="AA63" i="19"/>
  <c r="AA31" i="19"/>
  <c r="AA79" i="19"/>
  <c r="AA119" i="19"/>
  <c r="AA71" i="19"/>
  <c r="AA39" i="19"/>
  <c r="AA127" i="19"/>
  <c r="AA7" i="19"/>
  <c r="AA151" i="19"/>
  <c r="AA95" i="19"/>
  <c r="AA55" i="19"/>
  <c r="AA23" i="19"/>
  <c r="AA111" i="19"/>
  <c r="Z6" i="19"/>
  <c r="Z9" i="19" s="1"/>
  <c r="Y3" i="24" s="1"/>
  <c r="Y26" i="24" s="1"/>
  <c r="AF29" i="14"/>
  <c r="Q22" i="19"/>
  <c r="Q14" i="19"/>
  <c r="Z28" i="14"/>
  <c r="W42" i="13"/>
  <c r="V49" i="11"/>
  <c r="F16" i="13"/>
  <c r="AG41" i="48" l="1"/>
  <c r="AG44" i="48" s="1"/>
  <c r="X120" i="25"/>
  <c r="W9" i="11" s="1"/>
  <c r="X125" i="25"/>
  <c r="X145" i="25" s="1"/>
  <c r="X4" i="23" s="1"/>
  <c r="X3" i="23" s="1"/>
  <c r="AA75" i="25"/>
  <c r="AA70" i="25"/>
  <c r="Z4" i="12" s="1"/>
  <c r="Y125" i="25"/>
  <c r="Y145" i="25" s="1"/>
  <c r="Y4" i="23" s="1"/>
  <c r="Y3" i="23" s="1"/>
  <c r="Z75" i="25"/>
  <c r="Z95" i="25" s="1"/>
  <c r="Z6" i="22" s="1"/>
  <c r="Z3" i="22" s="1"/>
  <c r="Z16" i="22" s="1"/>
  <c r="Z70" i="25"/>
  <c r="Y4" i="12" s="1"/>
  <c r="C4" i="41" s="1"/>
  <c r="C3" i="41" s="1"/>
  <c r="D17" i="43" s="1"/>
  <c r="D48" i="43" s="1"/>
  <c r="P19" i="22"/>
  <c r="Q36" i="22"/>
  <c r="Q40" i="22"/>
  <c r="Q14" i="23" s="1"/>
  <c r="AG3" i="25"/>
  <c r="AG49" i="25" s="1"/>
  <c r="AF3" i="25"/>
  <c r="AF49" i="25" s="1"/>
  <c r="N26" i="38"/>
  <c r="AA18" i="34"/>
  <c r="Z239" i="34"/>
  <c r="AE41" i="34"/>
  <c r="Y29" i="22"/>
  <c r="Z29" i="22" s="1"/>
  <c r="AA27" i="22" s="1"/>
  <c r="AA28" i="22" s="1"/>
  <c r="AA62" i="19"/>
  <c r="AA65" i="19" s="1"/>
  <c r="Y10" i="24"/>
  <c r="Y33" i="24" s="1"/>
  <c r="AA150" i="19"/>
  <c r="AA153" i="19" s="1"/>
  <c r="Y21" i="24"/>
  <c r="Y44" i="24" s="1"/>
  <c r="AA134" i="19"/>
  <c r="AA137" i="19" s="1"/>
  <c r="Y19" i="24"/>
  <c r="Y42" i="24" s="1"/>
  <c r="AA38" i="19"/>
  <c r="AA41" i="19" s="1"/>
  <c r="Y7" i="24"/>
  <c r="Y30" i="24" s="1"/>
  <c r="AA142" i="19"/>
  <c r="AA145" i="19" s="1"/>
  <c r="Y20" i="24"/>
  <c r="Y43" i="24" s="1"/>
  <c r="AA86" i="19"/>
  <c r="AA89" i="19" s="1"/>
  <c r="Y13" i="24"/>
  <c r="Y36" i="24" s="1"/>
  <c r="AA126" i="19"/>
  <c r="AA129" i="19" s="1"/>
  <c r="Y18" i="24"/>
  <c r="Y41" i="24" s="1"/>
  <c r="AB139" i="21"/>
  <c r="AA70" i="19"/>
  <c r="AA73" i="19" s="1"/>
  <c r="Y11" i="24"/>
  <c r="Y34" i="24" s="1"/>
  <c r="AB137" i="21"/>
  <c r="AA110" i="19"/>
  <c r="AA113" i="19" s="1"/>
  <c r="Y16" i="24"/>
  <c r="Y39" i="24" s="1"/>
  <c r="AA46" i="19"/>
  <c r="AA49" i="19" s="1"/>
  <c r="Y8" i="24"/>
  <c r="Y31" i="24" s="1"/>
  <c r="AA30" i="19"/>
  <c r="AA33" i="19" s="1"/>
  <c r="Y6" i="24"/>
  <c r="Y29" i="24" s="1"/>
  <c r="AB132" i="21"/>
  <c r="AB129" i="21"/>
  <c r="AA78" i="19"/>
  <c r="AA81" i="19" s="1"/>
  <c r="Y12" i="24"/>
  <c r="Y35" i="24" s="1"/>
  <c r="AA102" i="19"/>
  <c r="AA105" i="19" s="1"/>
  <c r="Y15" i="24"/>
  <c r="Y38" i="24" s="1"/>
  <c r="AA54" i="19"/>
  <c r="AA57" i="19" s="1"/>
  <c r="Y9" i="24"/>
  <c r="Y32" i="24" s="1"/>
  <c r="AB141" i="21"/>
  <c r="AB130" i="21"/>
  <c r="AA145" i="21"/>
  <c r="AA13" i="23" s="1"/>
  <c r="AB131" i="21"/>
  <c r="AA118" i="19"/>
  <c r="AA121" i="19" s="1"/>
  <c r="Y17" i="24"/>
  <c r="Y40" i="24" s="1"/>
  <c r="AA158" i="19"/>
  <c r="AA161" i="19" s="1"/>
  <c r="Y22" i="24"/>
  <c r="Y45" i="24" s="1"/>
  <c r="AA94" i="19"/>
  <c r="AA97" i="19" s="1"/>
  <c r="Y14" i="24"/>
  <c r="Y37" i="24" s="1"/>
  <c r="AE40" i="21"/>
  <c r="AD62" i="21"/>
  <c r="AE32" i="21"/>
  <c r="AD54" i="21"/>
  <c r="AE27" i="21"/>
  <c r="AD49" i="21"/>
  <c r="AE42" i="21"/>
  <c r="AD64" i="21"/>
  <c r="AC90" i="21"/>
  <c r="AE29" i="21"/>
  <c r="AD51" i="21"/>
  <c r="AC86" i="21"/>
  <c r="AB127" i="21"/>
  <c r="AC78" i="21"/>
  <c r="AC91" i="21"/>
  <c r="AC84" i="21"/>
  <c r="AE36" i="21"/>
  <c r="AD58" i="21"/>
  <c r="AB133" i="21"/>
  <c r="AB95" i="21"/>
  <c r="AB10" i="22" s="1"/>
  <c r="AE39" i="21"/>
  <c r="AD61" i="21"/>
  <c r="AE35" i="21"/>
  <c r="AD57" i="21"/>
  <c r="AB142" i="21"/>
  <c r="AE31" i="21"/>
  <c r="AD53" i="21"/>
  <c r="AE28" i="21"/>
  <c r="AD50" i="21"/>
  <c r="AE44" i="21"/>
  <c r="AD66" i="21"/>
  <c r="AE30" i="21"/>
  <c r="AD52" i="21"/>
  <c r="AC140" i="21"/>
  <c r="AE37" i="21"/>
  <c r="AD59" i="21"/>
  <c r="AC85" i="21"/>
  <c r="AB143" i="21"/>
  <c r="AC83" i="21"/>
  <c r="AE33" i="21"/>
  <c r="AD55" i="21"/>
  <c r="AC81" i="21"/>
  <c r="AC88" i="21"/>
  <c r="AC138" i="21" s="1"/>
  <c r="AC92" i="21"/>
  <c r="AE46" i="21"/>
  <c r="AD68" i="21"/>
  <c r="AC82" i="21"/>
  <c r="AB138" i="21"/>
  <c r="AC74" i="21"/>
  <c r="AC124" i="21" s="1"/>
  <c r="AC70" i="21"/>
  <c r="AB8" i="12" s="1"/>
  <c r="AB21" i="38" s="1"/>
  <c r="AC75" i="21"/>
  <c r="AC125" i="21" s="1"/>
  <c r="AC77" i="21"/>
  <c r="AE38" i="21"/>
  <c r="AD60" i="21"/>
  <c r="AC80" i="21"/>
  <c r="AC130" i="21" s="1"/>
  <c r="AE34" i="21"/>
  <c r="AD56" i="21"/>
  <c r="AC87" i="21"/>
  <c r="AC79" i="21"/>
  <c r="AE41" i="21"/>
  <c r="AD63" i="21"/>
  <c r="AE45" i="21"/>
  <c r="AD67" i="21"/>
  <c r="AC139" i="21"/>
  <c r="AC89" i="21"/>
  <c r="AC93" i="21"/>
  <c r="AE43" i="21"/>
  <c r="AD65" i="21"/>
  <c r="AC76" i="21"/>
  <c r="AA6" i="19"/>
  <c r="AA9" i="19" s="1"/>
  <c r="Z3" i="24" s="1"/>
  <c r="Z26" i="24" s="1"/>
  <c r="AB30" i="14"/>
  <c r="AB111" i="19"/>
  <c r="AB135" i="19"/>
  <c r="AB55" i="19"/>
  <c r="AB127" i="19"/>
  <c r="AB103" i="19"/>
  <c r="AB159" i="19"/>
  <c r="AB119" i="19"/>
  <c r="AB47" i="19"/>
  <c r="AB79" i="19"/>
  <c r="AB95" i="19"/>
  <c r="AB151" i="19"/>
  <c r="AB71" i="19"/>
  <c r="AB39" i="19"/>
  <c r="AB31" i="19"/>
  <c r="AB23" i="19"/>
  <c r="AB143" i="19"/>
  <c r="AB7" i="19"/>
  <c r="AB63" i="19"/>
  <c r="AB87" i="19"/>
  <c r="AB15" i="19"/>
  <c r="AG29" i="14"/>
  <c r="Q25" i="19"/>
  <c r="P5" i="24" s="1"/>
  <c r="P28" i="24" s="1"/>
  <c r="Q17" i="19"/>
  <c r="P4" i="24" s="1"/>
  <c r="P27" i="24" s="1"/>
  <c r="AA28" i="14"/>
  <c r="X42" i="13"/>
  <c r="W49" i="11"/>
  <c r="G16" i="13"/>
  <c r="P15" i="11" l="1"/>
  <c r="P67" i="11"/>
  <c r="AG42" i="48"/>
  <c r="AA120" i="25"/>
  <c r="Z9" i="11" s="1"/>
  <c r="AA95" i="25"/>
  <c r="AA6" i="22" s="1"/>
  <c r="AA3" i="22" s="1"/>
  <c r="AA16" i="22" s="1"/>
  <c r="AC4" i="25"/>
  <c r="AC50" i="25" s="1"/>
  <c r="AB4" i="25"/>
  <c r="AB50" i="25" s="1"/>
  <c r="Q17" i="22"/>
  <c r="Q18" i="22" s="1"/>
  <c r="R22" i="22" s="1"/>
  <c r="AG74" i="25"/>
  <c r="AD124" i="25"/>
  <c r="AE124" i="25"/>
  <c r="AF74" i="25"/>
  <c r="Z241" i="34"/>
  <c r="Z5" i="23" s="1"/>
  <c r="AA21" i="34"/>
  <c r="AA235" i="34"/>
  <c r="AE44" i="34"/>
  <c r="AB158" i="19"/>
  <c r="AB161" i="19" s="1"/>
  <c r="Z22" i="24"/>
  <c r="Z45" i="24" s="1"/>
  <c r="AB126" i="19"/>
  <c r="AB129" i="19" s="1"/>
  <c r="Z18" i="24"/>
  <c r="Z41" i="24" s="1"/>
  <c r="AB150" i="19"/>
  <c r="AB153" i="19" s="1"/>
  <c r="Z21" i="24"/>
  <c r="Z44" i="24" s="1"/>
  <c r="AB30" i="19"/>
  <c r="AB33" i="19" s="1"/>
  <c r="Z6" i="24"/>
  <c r="Z29" i="24" s="1"/>
  <c r="AB110" i="19"/>
  <c r="AB113" i="19" s="1"/>
  <c r="Z16" i="24"/>
  <c r="Z39" i="24" s="1"/>
  <c r="AB46" i="19"/>
  <c r="AB49" i="19" s="1"/>
  <c r="Z8" i="24"/>
  <c r="Z31" i="24" s="1"/>
  <c r="AB94" i="19"/>
  <c r="AB97" i="19" s="1"/>
  <c r="Z14" i="24"/>
  <c r="Z37" i="24" s="1"/>
  <c r="AB102" i="19"/>
  <c r="AB105" i="19" s="1"/>
  <c r="Z15" i="24"/>
  <c r="Z38" i="24" s="1"/>
  <c r="AB86" i="19"/>
  <c r="AB89" i="19" s="1"/>
  <c r="Z13" i="24"/>
  <c r="Z36" i="24" s="1"/>
  <c r="AB54" i="19"/>
  <c r="AB57" i="19" s="1"/>
  <c r="Z9" i="24"/>
  <c r="Z32" i="24" s="1"/>
  <c r="AB118" i="19"/>
  <c r="AB121" i="19" s="1"/>
  <c r="Z17" i="24"/>
  <c r="Z40" i="24" s="1"/>
  <c r="AB38" i="19"/>
  <c r="AB41" i="19" s="1"/>
  <c r="Z7" i="24"/>
  <c r="Z30" i="24" s="1"/>
  <c r="AB134" i="19"/>
  <c r="AB137" i="19" s="1"/>
  <c r="Z19" i="24"/>
  <c r="Z42" i="24" s="1"/>
  <c r="AB70" i="19"/>
  <c r="AB73" i="19" s="1"/>
  <c r="Z11" i="24"/>
  <c r="Z34" i="24" s="1"/>
  <c r="P47" i="24"/>
  <c r="AC143" i="21"/>
  <c r="AC127" i="21"/>
  <c r="AB78" i="19"/>
  <c r="AB81" i="19" s="1"/>
  <c r="Z12" i="24"/>
  <c r="Z35" i="24" s="1"/>
  <c r="AC136" i="21"/>
  <c r="AC131" i="21"/>
  <c r="AB62" i="19"/>
  <c r="AB65" i="19" s="1"/>
  <c r="Z10" i="24"/>
  <c r="Z33" i="24" s="1"/>
  <c r="AC129" i="21"/>
  <c r="AB142" i="19"/>
  <c r="AB145" i="19" s="1"/>
  <c r="Z20" i="24"/>
  <c r="Z43" i="24" s="1"/>
  <c r="AD82" i="21"/>
  <c r="AD132" i="21" s="1"/>
  <c r="AD90" i="21"/>
  <c r="AD138" i="21"/>
  <c r="AD88" i="21"/>
  <c r="AF38" i="21"/>
  <c r="AE60" i="21"/>
  <c r="AC132" i="21"/>
  <c r="AD93" i="21"/>
  <c r="AD80" i="21"/>
  <c r="AC133" i="21"/>
  <c r="AF37" i="21"/>
  <c r="AE59" i="21"/>
  <c r="AD127" i="21"/>
  <c r="AD77" i="21"/>
  <c r="AF28" i="21"/>
  <c r="AE50" i="21"/>
  <c r="AF39" i="21"/>
  <c r="AE61" i="21"/>
  <c r="AF34" i="21"/>
  <c r="AE56" i="21"/>
  <c r="AC142" i="21"/>
  <c r="AC135" i="21"/>
  <c r="AF44" i="21"/>
  <c r="AE66" i="21"/>
  <c r="AF35" i="21"/>
  <c r="AE57" i="21"/>
  <c r="AB8" i="22"/>
  <c r="AC134" i="21"/>
  <c r="AF32" i="21"/>
  <c r="AE54" i="21"/>
  <c r="AA29" i="22"/>
  <c r="AF45" i="21"/>
  <c r="AE67" i="21"/>
  <c r="AD81" i="21"/>
  <c r="AD91" i="21"/>
  <c r="AD74" i="21"/>
  <c r="AD124" i="21" s="1"/>
  <c r="AD70" i="21"/>
  <c r="AC8" i="12" s="1"/>
  <c r="AC21" i="38" s="1"/>
  <c r="AD79" i="21"/>
  <c r="AD129" i="21" s="1"/>
  <c r="AC95" i="21"/>
  <c r="AC10" i="22" s="1"/>
  <c r="AC8" i="22" s="1"/>
  <c r="AF31" i="21"/>
  <c r="AE53" i="21"/>
  <c r="AD83" i="21"/>
  <c r="AD133" i="21" s="1"/>
  <c r="AF29" i="21"/>
  <c r="AE51" i="21"/>
  <c r="AD89" i="21"/>
  <c r="AF40" i="21"/>
  <c r="AE62" i="21"/>
  <c r="AC137" i="21"/>
  <c r="AD142" i="21"/>
  <c r="AD92" i="21"/>
  <c r="AC126" i="21"/>
  <c r="AF43" i="21"/>
  <c r="AE65" i="21"/>
  <c r="AF41" i="21"/>
  <c r="AE63" i="21"/>
  <c r="AD85" i="21"/>
  <c r="AF46" i="21"/>
  <c r="AE68" i="21"/>
  <c r="AF33" i="21"/>
  <c r="AE55" i="21"/>
  <c r="AD84" i="21"/>
  <c r="AF30" i="21"/>
  <c r="AE52" i="21"/>
  <c r="AD75" i="21"/>
  <c r="AD125" i="21" s="1"/>
  <c r="AD78" i="21"/>
  <c r="AD128" i="21" s="1"/>
  <c r="AB126" i="21"/>
  <c r="AB145" i="21" s="1"/>
  <c r="AB13" i="23" s="1"/>
  <c r="AD86" i="21"/>
  <c r="AD136" i="21" s="1"/>
  <c r="AF36" i="21"/>
  <c r="AE58" i="21"/>
  <c r="AC141" i="21"/>
  <c r="AD76" i="21"/>
  <c r="AF42" i="21"/>
  <c r="AE64" i="21"/>
  <c r="AF27" i="21"/>
  <c r="AE49" i="21"/>
  <c r="AD87" i="21"/>
  <c r="AD137" i="21" s="1"/>
  <c r="AB6" i="19"/>
  <c r="AB9" i="19" s="1"/>
  <c r="AA3" i="24" s="1"/>
  <c r="AA26" i="24" s="1"/>
  <c r="AC30" i="14"/>
  <c r="AC143" i="19"/>
  <c r="AC135" i="19"/>
  <c r="AC87" i="19"/>
  <c r="AC47" i="19"/>
  <c r="AC103" i="19"/>
  <c r="AC127" i="19"/>
  <c r="AC159" i="19"/>
  <c r="AC23" i="19"/>
  <c r="AC63" i="19"/>
  <c r="AC31" i="19"/>
  <c r="AC79" i="19"/>
  <c r="AC151" i="19"/>
  <c r="AC119" i="19"/>
  <c r="AC55" i="19"/>
  <c r="AC15" i="19"/>
  <c r="AC111" i="19"/>
  <c r="AC95" i="19"/>
  <c r="AC71" i="19"/>
  <c r="AC39" i="19"/>
  <c r="AC7" i="19"/>
  <c r="AH29" i="14"/>
  <c r="R22" i="19"/>
  <c r="R14" i="19"/>
  <c r="AB28" i="14"/>
  <c r="Y42" i="13"/>
  <c r="C42" i="42" s="1"/>
  <c r="X49" i="11"/>
  <c r="H16" i="13"/>
  <c r="AG43" i="48" l="1"/>
  <c r="Q19" i="22"/>
  <c r="AC75" i="25"/>
  <c r="AC70" i="25"/>
  <c r="AB4" i="12" s="1"/>
  <c r="Z125" i="25"/>
  <c r="Z145" i="25" s="1"/>
  <c r="Z4" i="23" s="1"/>
  <c r="Z3" i="23" s="1"/>
  <c r="Z120" i="25"/>
  <c r="AA125" i="25"/>
  <c r="AA145" i="25" s="1"/>
  <c r="AA4" i="23" s="1"/>
  <c r="AF124" i="25"/>
  <c r="AB75" i="25"/>
  <c r="AB70" i="25"/>
  <c r="AA4" i="12" s="1"/>
  <c r="R17" i="22"/>
  <c r="R18" i="22" s="1"/>
  <c r="S22" i="22" s="1"/>
  <c r="R40" i="22"/>
  <c r="R14" i="23" s="1"/>
  <c r="R36" i="22"/>
  <c r="AH3" i="25"/>
  <c r="AH49" i="25" s="1"/>
  <c r="AI3" i="25"/>
  <c r="AI49" i="25" s="1"/>
  <c r="P7" i="12"/>
  <c r="O26" i="38"/>
  <c r="AA19" i="34"/>
  <c r="AA238" i="34"/>
  <c r="AE42" i="34"/>
  <c r="AC30" i="19"/>
  <c r="AC33" i="19" s="1"/>
  <c r="AA6" i="24"/>
  <c r="AA29" i="24" s="1"/>
  <c r="AC70" i="19"/>
  <c r="AC73" i="19" s="1"/>
  <c r="AA11" i="24"/>
  <c r="AA34" i="24" s="1"/>
  <c r="AC38" i="19"/>
  <c r="AC41" i="19" s="1"/>
  <c r="AA7" i="24"/>
  <c r="AA30" i="24" s="1"/>
  <c r="AC102" i="19"/>
  <c r="AC105" i="19" s="1"/>
  <c r="AA15" i="24"/>
  <c r="AA38" i="24" s="1"/>
  <c r="AC118" i="19"/>
  <c r="AC121" i="19" s="1"/>
  <c r="AA17" i="24"/>
  <c r="AA40" i="24" s="1"/>
  <c r="AC62" i="19"/>
  <c r="AC65" i="19" s="1"/>
  <c r="AA10" i="24"/>
  <c r="AA33" i="24" s="1"/>
  <c r="AC126" i="19"/>
  <c r="AA18" i="24"/>
  <c r="AA41" i="24" s="1"/>
  <c r="AC78" i="19"/>
  <c r="AC81" i="19" s="1"/>
  <c r="AA12" i="24"/>
  <c r="AA35" i="24" s="1"/>
  <c r="AC150" i="19"/>
  <c r="AC153" i="19" s="1"/>
  <c r="AA21" i="24"/>
  <c r="AA44" i="24" s="1"/>
  <c r="AC46" i="19"/>
  <c r="AC49" i="19" s="1"/>
  <c r="AA8" i="24"/>
  <c r="AA31" i="24" s="1"/>
  <c r="AC129" i="19"/>
  <c r="AD140" i="21"/>
  <c r="AD139" i="21"/>
  <c r="AD134" i="21"/>
  <c r="AC94" i="19"/>
  <c r="AC97" i="19" s="1"/>
  <c r="AA14" i="24"/>
  <c r="AA37" i="24" s="1"/>
  <c r="AC54" i="19"/>
  <c r="AC57" i="19" s="1"/>
  <c r="AA9" i="24"/>
  <c r="AA32" i="24" s="1"/>
  <c r="AC134" i="19"/>
  <c r="AC137" i="19" s="1"/>
  <c r="AA19" i="24"/>
  <c r="AA42" i="24" s="1"/>
  <c r="AC86" i="19"/>
  <c r="AC89" i="19" s="1"/>
  <c r="AA13" i="24"/>
  <c r="AA36" i="24" s="1"/>
  <c r="AC142" i="19"/>
  <c r="AC145" i="19" s="1"/>
  <c r="AA20" i="24"/>
  <c r="AA43" i="24" s="1"/>
  <c r="AD135" i="21"/>
  <c r="AC110" i="19"/>
  <c r="AC113" i="19" s="1"/>
  <c r="AA16" i="24"/>
  <c r="AA39" i="24" s="1"/>
  <c r="AC158" i="19"/>
  <c r="AC161" i="19" s="1"/>
  <c r="AA22" i="24"/>
  <c r="AA45" i="24" s="1"/>
  <c r="AD126" i="21"/>
  <c r="AE77" i="21"/>
  <c r="AG33" i="21"/>
  <c r="AF55" i="21"/>
  <c r="AE138" i="21"/>
  <c r="AE88" i="21"/>
  <c r="AE79" i="21"/>
  <c r="AE86" i="21"/>
  <c r="AE135" i="21"/>
  <c r="AE85" i="21"/>
  <c r="AG27" i="21"/>
  <c r="AF49" i="21"/>
  <c r="AG36" i="21"/>
  <c r="AF58" i="21"/>
  <c r="AD131" i="21"/>
  <c r="AC26" i="22"/>
  <c r="AC27" i="22" s="1"/>
  <c r="AC28" i="22" s="1"/>
  <c r="AE32" i="22" s="1"/>
  <c r="AE91" i="21"/>
  <c r="AE141" i="21" s="1"/>
  <c r="AG28" i="21"/>
  <c r="AF50" i="21"/>
  <c r="AE84" i="21"/>
  <c r="AD143" i="21"/>
  <c r="AE74" i="21"/>
  <c r="AE124" i="21" s="1"/>
  <c r="AE70" i="21"/>
  <c r="AD8" i="12" s="1"/>
  <c r="AD21" i="38" s="1"/>
  <c r="AE89" i="21"/>
  <c r="AG30" i="21"/>
  <c r="AF52" i="21"/>
  <c r="AE80" i="21"/>
  <c r="AG41" i="21"/>
  <c r="AF63" i="21"/>
  <c r="AG40" i="21"/>
  <c r="AF62" i="21"/>
  <c r="AE126" i="21"/>
  <c r="AE76" i="21"/>
  <c r="AD95" i="21"/>
  <c r="AD10" i="22" s="1"/>
  <c r="AD8" i="22" s="1"/>
  <c r="AD141" i="21"/>
  <c r="AG32" i="21"/>
  <c r="AF54" i="21"/>
  <c r="AE82" i="21"/>
  <c r="AE81" i="21"/>
  <c r="AG39" i="21"/>
  <c r="AF61" i="21"/>
  <c r="AG38" i="21"/>
  <c r="AF60" i="21"/>
  <c r="AG42" i="21"/>
  <c r="AF64" i="21"/>
  <c r="AE87" i="21"/>
  <c r="AG29" i="21"/>
  <c r="AF51" i="21"/>
  <c r="AG35" i="21"/>
  <c r="AF57" i="21"/>
  <c r="AG34" i="21"/>
  <c r="AF56" i="21"/>
  <c r="AE93" i="21"/>
  <c r="AG43" i="21"/>
  <c r="AF65" i="21"/>
  <c r="AE128" i="21"/>
  <c r="AE78" i="21"/>
  <c r="AG45" i="21"/>
  <c r="AF67" i="21"/>
  <c r="AE83" i="21"/>
  <c r="AG46" i="21"/>
  <c r="AF68" i="21"/>
  <c r="AE90" i="21"/>
  <c r="AG31" i="21"/>
  <c r="AF53" i="21"/>
  <c r="AE92" i="21"/>
  <c r="AB27" i="22"/>
  <c r="AB28" i="22" s="1"/>
  <c r="AG44" i="21"/>
  <c r="AF66" i="21"/>
  <c r="AE75" i="21"/>
  <c r="AE125" i="21" s="1"/>
  <c r="AG37" i="21"/>
  <c r="AF59" i="21"/>
  <c r="AD130" i="21"/>
  <c r="AC128" i="21"/>
  <c r="AC145" i="21" s="1"/>
  <c r="AC13" i="23" s="1"/>
  <c r="AD30" i="14"/>
  <c r="AD151" i="19"/>
  <c r="AD95" i="19"/>
  <c r="AD55" i="19"/>
  <c r="AD23" i="19"/>
  <c r="AD111" i="19"/>
  <c r="AD39" i="19"/>
  <c r="AD79" i="19"/>
  <c r="AD159" i="19"/>
  <c r="AD103" i="19"/>
  <c r="AD63" i="19"/>
  <c r="AD31" i="19"/>
  <c r="AD127" i="19"/>
  <c r="AD135" i="19"/>
  <c r="AD87" i="19"/>
  <c r="AD47" i="19"/>
  <c r="AD15" i="19"/>
  <c r="AD143" i="19"/>
  <c r="AD119" i="19"/>
  <c r="AD71" i="19"/>
  <c r="AD7" i="19"/>
  <c r="AC6" i="19"/>
  <c r="AC9" i="19" s="1"/>
  <c r="AB3" i="24" s="1"/>
  <c r="AB26" i="24" s="1"/>
  <c r="AI29" i="14"/>
  <c r="R25" i="19"/>
  <c r="Q5" i="24" s="1"/>
  <c r="Q28" i="24" s="1"/>
  <c r="R17" i="19"/>
  <c r="Q4" i="24" s="1"/>
  <c r="Q27" i="24" s="1"/>
  <c r="AC28" i="14"/>
  <c r="Z42" i="13"/>
  <c r="I16" i="13"/>
  <c r="C9" i="40" l="1"/>
  <c r="Y9" i="11"/>
  <c r="Q15" i="11"/>
  <c r="Q67" i="11"/>
  <c r="AG45" i="48"/>
  <c r="R19" i="22"/>
  <c r="S17" i="22" s="1"/>
  <c r="S18" i="22" s="1"/>
  <c r="T22" i="22" s="1"/>
  <c r="T40" i="22" s="1"/>
  <c r="T14" i="23" s="1"/>
  <c r="AG124" i="25"/>
  <c r="AB95" i="25"/>
  <c r="AB6" i="22" s="1"/>
  <c r="AB3" i="22" s="1"/>
  <c r="AB16" i="22" s="1"/>
  <c r="AD4" i="25"/>
  <c r="AD50" i="25" s="1"/>
  <c r="AE4" i="25"/>
  <c r="AE50" i="25" s="1"/>
  <c r="AC95" i="25"/>
  <c r="AC6" i="22" s="1"/>
  <c r="AC3" i="22" s="1"/>
  <c r="AC16" i="22" s="1"/>
  <c r="S36" i="22"/>
  <c r="S40" i="22"/>
  <c r="S14" i="23" s="1"/>
  <c r="AH74" i="25"/>
  <c r="AI74" i="25"/>
  <c r="AA20" i="34"/>
  <c r="AA236" i="34"/>
  <c r="AE43" i="34"/>
  <c r="AD158" i="19"/>
  <c r="AD161" i="19" s="1"/>
  <c r="AB22" i="24"/>
  <c r="AB45" i="24" s="1"/>
  <c r="AD102" i="19"/>
  <c r="AD105" i="19" s="1"/>
  <c r="AB15" i="24"/>
  <c r="AB38" i="24" s="1"/>
  <c r="AD86" i="19"/>
  <c r="AD89" i="19" s="1"/>
  <c r="AB13" i="24"/>
  <c r="AB36" i="24" s="1"/>
  <c r="AD46" i="19"/>
  <c r="AD49" i="19" s="1"/>
  <c r="AB8" i="24"/>
  <c r="AB31" i="24" s="1"/>
  <c r="AD78" i="19"/>
  <c r="AD81" i="19" s="1"/>
  <c r="AB12" i="24"/>
  <c r="AB35" i="24" s="1"/>
  <c r="AD62" i="19"/>
  <c r="AD65" i="19" s="1"/>
  <c r="AB10" i="24"/>
  <c r="AB33" i="24" s="1"/>
  <c r="AD54" i="19"/>
  <c r="AD57" i="19" s="1"/>
  <c r="AB9" i="24"/>
  <c r="AB32" i="24" s="1"/>
  <c r="AD118" i="19"/>
  <c r="AD121" i="19" s="1"/>
  <c r="AB17" i="24"/>
  <c r="AB40" i="24" s="1"/>
  <c r="AE127" i="21"/>
  <c r="AD110" i="19"/>
  <c r="AD113" i="19" s="1"/>
  <c r="AB16" i="24"/>
  <c r="AB39" i="24" s="1"/>
  <c r="AD30" i="19"/>
  <c r="AD33" i="19" s="1"/>
  <c r="AB6" i="24"/>
  <c r="AB29" i="24" s="1"/>
  <c r="AD142" i="19"/>
  <c r="AD145" i="19" s="1"/>
  <c r="AB20" i="24"/>
  <c r="AB43" i="24" s="1"/>
  <c r="AD94" i="19"/>
  <c r="AD97" i="19" s="1"/>
  <c r="AB14" i="24"/>
  <c r="AB37" i="24" s="1"/>
  <c r="AD126" i="19"/>
  <c r="AD129" i="19" s="1"/>
  <c r="AB18" i="24"/>
  <c r="AB41" i="24" s="1"/>
  <c r="AE136" i="21"/>
  <c r="AE137" i="21"/>
  <c r="AE143" i="21"/>
  <c r="AD70" i="19"/>
  <c r="AD73" i="19" s="1"/>
  <c r="AB11" i="24"/>
  <c r="AB34" i="24" s="1"/>
  <c r="Q47" i="24"/>
  <c r="Q7" i="12" s="1"/>
  <c r="AB29" i="22"/>
  <c r="AC29" i="22" s="1"/>
  <c r="AE131" i="21"/>
  <c r="AD150" i="19"/>
  <c r="AD153" i="19" s="1"/>
  <c r="AB21" i="24"/>
  <c r="AB44" i="24" s="1"/>
  <c r="AD134" i="19"/>
  <c r="AD137" i="19" s="1"/>
  <c r="AB19" i="24"/>
  <c r="AB42" i="24" s="1"/>
  <c r="AD38" i="19"/>
  <c r="AD41" i="19" s="1"/>
  <c r="AB7" i="24"/>
  <c r="AB30" i="24" s="1"/>
  <c r="AF93" i="21"/>
  <c r="AF143" i="21" s="1"/>
  <c r="AF76" i="21"/>
  <c r="AH39" i="21"/>
  <c r="AG61" i="21"/>
  <c r="AH40" i="21"/>
  <c r="AG62" i="21"/>
  <c r="AF84" i="21"/>
  <c r="AF134" i="21" s="1"/>
  <c r="AE133" i="21"/>
  <c r="AF82" i="21"/>
  <c r="AE130" i="21"/>
  <c r="AH32" i="21"/>
  <c r="AG54" i="21"/>
  <c r="AH28" i="21"/>
  <c r="AG50" i="21"/>
  <c r="AD145" i="21"/>
  <c r="AD13" i="23" s="1"/>
  <c r="AE140" i="21"/>
  <c r="AH37" i="21"/>
  <c r="AG59" i="21"/>
  <c r="AF91" i="21"/>
  <c r="AE129" i="21"/>
  <c r="AH35" i="21"/>
  <c r="AG57" i="21"/>
  <c r="AF139" i="21"/>
  <c r="AF89" i="21"/>
  <c r="AF79" i="21"/>
  <c r="AH41" i="21"/>
  <c r="AG63" i="21"/>
  <c r="AF77" i="21"/>
  <c r="AE139" i="21"/>
  <c r="AF75" i="21"/>
  <c r="AF125" i="21" s="1"/>
  <c r="AF74" i="21"/>
  <c r="AF124" i="21" s="1"/>
  <c r="AF70" i="21"/>
  <c r="AE8" i="12" s="1"/>
  <c r="AE21" i="38" s="1"/>
  <c r="AF78" i="21"/>
  <c r="AF92" i="21"/>
  <c r="AH43" i="21"/>
  <c r="AG65" i="21"/>
  <c r="AH34" i="21"/>
  <c r="AG56" i="21"/>
  <c r="AH38" i="21"/>
  <c r="AG60" i="21"/>
  <c r="AF83" i="21"/>
  <c r="AF133" i="21" s="1"/>
  <c r="AH33" i="21"/>
  <c r="AG55" i="21"/>
  <c r="AH44" i="21"/>
  <c r="AG66" i="21"/>
  <c r="AH42" i="21"/>
  <c r="AG64" i="21"/>
  <c r="AF88" i="21"/>
  <c r="AH30" i="21"/>
  <c r="AG52" i="21"/>
  <c r="AE132" i="21"/>
  <c r="AE142" i="21"/>
  <c r="AH31" i="21"/>
  <c r="AG53" i="21"/>
  <c r="AH46" i="21"/>
  <c r="AG68" i="21"/>
  <c r="AH45" i="21"/>
  <c r="AG67" i="21"/>
  <c r="AF90" i="21"/>
  <c r="AF81" i="21"/>
  <c r="AF131" i="21" s="1"/>
  <c r="AH29" i="21"/>
  <c r="AG51" i="21"/>
  <c r="AF85" i="21"/>
  <c r="AF86" i="21"/>
  <c r="AF87" i="21"/>
  <c r="AE95" i="21"/>
  <c r="AE10" i="22" s="1"/>
  <c r="AE134" i="21"/>
  <c r="AH36" i="21"/>
  <c r="AG58" i="21"/>
  <c r="AH27" i="21"/>
  <c r="AG49" i="21"/>
  <c r="AF80" i="21"/>
  <c r="AD6" i="19"/>
  <c r="AD9" i="19" s="1"/>
  <c r="AC3" i="24" s="1"/>
  <c r="AC26" i="24" s="1"/>
  <c r="AE30" i="14"/>
  <c r="AE159" i="19"/>
  <c r="AE103" i="19"/>
  <c r="AE79" i="19"/>
  <c r="AE127" i="19"/>
  <c r="AE47" i="19"/>
  <c r="AE135" i="19"/>
  <c r="AE87" i="19"/>
  <c r="AE7" i="19"/>
  <c r="AE31" i="19"/>
  <c r="AE151" i="19"/>
  <c r="AE95" i="19"/>
  <c r="AE111" i="19"/>
  <c r="AE71" i="19"/>
  <c r="AE39" i="19"/>
  <c r="AE63" i="19"/>
  <c r="AE119" i="19"/>
  <c r="AE143" i="19"/>
  <c r="AE23" i="19"/>
  <c r="AE55" i="19"/>
  <c r="AE15" i="19"/>
  <c r="AJ29" i="14"/>
  <c r="S22" i="19"/>
  <c r="S14" i="19"/>
  <c r="AD28" i="14"/>
  <c r="AA42" i="13"/>
  <c r="Y49" i="11"/>
  <c r="Z49" i="11"/>
  <c r="R67" i="11" l="1"/>
  <c r="R15" i="11"/>
  <c r="AH41" i="48"/>
  <c r="AH44" i="48" s="1"/>
  <c r="S19" i="22"/>
  <c r="T17" i="22" s="1"/>
  <c r="T18" i="22" s="1"/>
  <c r="U22" i="22" s="1"/>
  <c r="U40" i="22" s="1"/>
  <c r="U14" i="23" s="1"/>
  <c r="AC125" i="25"/>
  <c r="AC145" i="25" s="1"/>
  <c r="AC4" i="23" s="1"/>
  <c r="AC120" i="25"/>
  <c r="AB9" i="11" s="1"/>
  <c r="AE75" i="25"/>
  <c r="AE70" i="25"/>
  <c r="AD4" i="12" s="1"/>
  <c r="AD75" i="25"/>
  <c r="AD70" i="25"/>
  <c r="AC4" i="12" s="1"/>
  <c r="AB125" i="25"/>
  <c r="AB145" i="25" s="1"/>
  <c r="AB4" i="23" s="1"/>
  <c r="AB120" i="25"/>
  <c r="AA9" i="11" s="1"/>
  <c r="T36" i="22"/>
  <c r="AK3" i="25"/>
  <c r="AK49" i="25" s="1"/>
  <c r="AJ3" i="25"/>
  <c r="AJ49" i="25" s="1"/>
  <c r="AH124" i="25"/>
  <c r="P26" i="38"/>
  <c r="AA22" i="34"/>
  <c r="AA237" i="34"/>
  <c r="AE45" i="34"/>
  <c r="AE62" i="19"/>
  <c r="AE65" i="19" s="1"/>
  <c r="AC10" i="24"/>
  <c r="AC33" i="24" s="1"/>
  <c r="AE134" i="19"/>
  <c r="AE137" i="19" s="1"/>
  <c r="AC19" i="24"/>
  <c r="AC42" i="24" s="1"/>
  <c r="AE150" i="19"/>
  <c r="AE153" i="19" s="1"/>
  <c r="AC21" i="24"/>
  <c r="AC44" i="24" s="1"/>
  <c r="AE94" i="19"/>
  <c r="AE97" i="19" s="1"/>
  <c r="AC14" i="24"/>
  <c r="AC37" i="24" s="1"/>
  <c r="AE70" i="19"/>
  <c r="AE73" i="19" s="1"/>
  <c r="AC11" i="24"/>
  <c r="AC34" i="24" s="1"/>
  <c r="AE46" i="19"/>
  <c r="AE49" i="19" s="1"/>
  <c r="AC8" i="24"/>
  <c r="AC31" i="24" s="1"/>
  <c r="AE30" i="19"/>
  <c r="AE33" i="19" s="1"/>
  <c r="AC6" i="24"/>
  <c r="AC29" i="24" s="1"/>
  <c r="AF130" i="21"/>
  <c r="AF137" i="21"/>
  <c r="AF140" i="21"/>
  <c r="AF132" i="21"/>
  <c r="AE110" i="19"/>
  <c r="AE113" i="19" s="1"/>
  <c r="AC16" i="24"/>
  <c r="AC39" i="24" s="1"/>
  <c r="AE118" i="19"/>
  <c r="AE121" i="19" s="1"/>
  <c r="AC17" i="24"/>
  <c r="AC40" i="24" s="1"/>
  <c r="AE102" i="19"/>
  <c r="AE105" i="19" s="1"/>
  <c r="AC15" i="24"/>
  <c r="AC38" i="24" s="1"/>
  <c r="AE54" i="19"/>
  <c r="AE57" i="19" s="1"/>
  <c r="AC9" i="24"/>
  <c r="AC32" i="24" s="1"/>
  <c r="AE126" i="19"/>
  <c r="AE129" i="19" s="1"/>
  <c r="AC18" i="24"/>
  <c r="AC41" i="24" s="1"/>
  <c r="AE38" i="19"/>
  <c r="AE41" i="19" s="1"/>
  <c r="AC7" i="24"/>
  <c r="AC30" i="24" s="1"/>
  <c r="AF138" i="21"/>
  <c r="AF141" i="21"/>
  <c r="AF127" i="21"/>
  <c r="AE142" i="19"/>
  <c r="AE145" i="19" s="1"/>
  <c r="AC20" i="24"/>
  <c r="AC43" i="24" s="1"/>
  <c r="AE86" i="19"/>
  <c r="AE89" i="19" s="1"/>
  <c r="AC13" i="24"/>
  <c r="AC36" i="24" s="1"/>
  <c r="AE78" i="19"/>
  <c r="AE81" i="19" s="1"/>
  <c r="AC12" i="24"/>
  <c r="AC35" i="24" s="1"/>
  <c r="AE158" i="19"/>
  <c r="AE161" i="19" s="1"/>
  <c r="AC22" i="24"/>
  <c r="AC45" i="24" s="1"/>
  <c r="AE145" i="21"/>
  <c r="AE13" i="23" s="1"/>
  <c r="AI45" i="21"/>
  <c r="AH67" i="21"/>
  <c r="AI42" i="21"/>
  <c r="AH64" i="21"/>
  <c r="AG88" i="21"/>
  <c r="AG84" i="21"/>
  <c r="AG134" i="21" s="1"/>
  <c r="AI32" i="21"/>
  <c r="AH54" i="21"/>
  <c r="AI27" i="21"/>
  <c r="AH49" i="21"/>
  <c r="AD27" i="22"/>
  <c r="AD28" i="22" s="1"/>
  <c r="AI44" i="21"/>
  <c r="AH66" i="21"/>
  <c r="AI34" i="21"/>
  <c r="AH56" i="21"/>
  <c r="AF128" i="21"/>
  <c r="AF129" i="21"/>
  <c r="AG75" i="21"/>
  <c r="AG125" i="21" s="1"/>
  <c r="AG86" i="21"/>
  <c r="AG74" i="21"/>
  <c r="AG70" i="21"/>
  <c r="AF8" i="12" s="1"/>
  <c r="AF21" i="38" s="1"/>
  <c r="AG83" i="21"/>
  <c r="AF135" i="21"/>
  <c r="AI29" i="21"/>
  <c r="AH51" i="21"/>
  <c r="AG92" i="21"/>
  <c r="AF136" i="21"/>
  <c r="AI31" i="21"/>
  <c r="AH53" i="21"/>
  <c r="AG77" i="21"/>
  <c r="AG91" i="21"/>
  <c r="AG81" i="21"/>
  <c r="AG142" i="21"/>
  <c r="AF95" i="21"/>
  <c r="AF10" i="22" s="1"/>
  <c r="AF8" i="22" s="1"/>
  <c r="AI35" i="21"/>
  <c r="AH57" i="21"/>
  <c r="AI28" i="21"/>
  <c r="AH50" i="21"/>
  <c r="AI39" i="21"/>
  <c r="AH61" i="21"/>
  <c r="AI36" i="21"/>
  <c r="AH58" i="21"/>
  <c r="AG76" i="21"/>
  <c r="AI46" i="21"/>
  <c r="AH68" i="21"/>
  <c r="AG80" i="21"/>
  <c r="AG85" i="21"/>
  <c r="AI43" i="21"/>
  <c r="AH65" i="21"/>
  <c r="AI40" i="21"/>
  <c r="AH62" i="21"/>
  <c r="AG78" i="21"/>
  <c r="AG128" i="21" s="1"/>
  <c r="AI30" i="21"/>
  <c r="AH52" i="21"/>
  <c r="AG132" i="21"/>
  <c r="AG82" i="21"/>
  <c r="AE8" i="22"/>
  <c r="AG93" i="21"/>
  <c r="AG89" i="21"/>
  <c r="AI33" i="21"/>
  <c r="AH55" i="21"/>
  <c r="AI38" i="21"/>
  <c r="AH60" i="21"/>
  <c r="AG90" i="21"/>
  <c r="AF142" i="21"/>
  <c r="AI41" i="21"/>
  <c r="AH63" i="21"/>
  <c r="AI37" i="21"/>
  <c r="AH59" i="21"/>
  <c r="AG79" i="21"/>
  <c r="AG87" i="21"/>
  <c r="AE6" i="19"/>
  <c r="AE9" i="19" s="1"/>
  <c r="AD3" i="24" s="1"/>
  <c r="AD26" i="24" s="1"/>
  <c r="AF30" i="14"/>
  <c r="AF143" i="19"/>
  <c r="AF95" i="19"/>
  <c r="AF55" i="19"/>
  <c r="AF23" i="19"/>
  <c r="AF151" i="19"/>
  <c r="AF127" i="19"/>
  <c r="AF39" i="19"/>
  <c r="AF7" i="19"/>
  <c r="AF119" i="19"/>
  <c r="AF111" i="19"/>
  <c r="AF87" i="19"/>
  <c r="AF47" i="19"/>
  <c r="AF15" i="19"/>
  <c r="AF135" i="19"/>
  <c r="AF71" i="19"/>
  <c r="AF79" i="19"/>
  <c r="AF103" i="19"/>
  <c r="AF63" i="19"/>
  <c r="AF31" i="19"/>
  <c r="AF159" i="19"/>
  <c r="AK29" i="14"/>
  <c r="S25" i="19"/>
  <c r="R5" i="24" s="1"/>
  <c r="R28" i="24" s="1"/>
  <c r="S17" i="19"/>
  <c r="R4" i="24" s="1"/>
  <c r="R27" i="24" s="1"/>
  <c r="AE28" i="14"/>
  <c r="AB42" i="13"/>
  <c r="AA49" i="11"/>
  <c r="S15" i="11" l="1"/>
  <c r="S67" i="11"/>
  <c r="AH42" i="48"/>
  <c r="U36" i="22"/>
  <c r="T19" i="22"/>
  <c r="U17" i="22" s="1"/>
  <c r="U18" i="22" s="1"/>
  <c r="V22" i="22" s="1"/>
  <c r="AG4" i="25"/>
  <c r="AG50" i="25" s="1"/>
  <c r="AF4" i="25"/>
  <c r="AF50" i="25" s="1"/>
  <c r="AE120" i="25"/>
  <c r="AD9" i="11" s="1"/>
  <c r="AE95" i="25"/>
  <c r="AE6" i="22" s="1"/>
  <c r="AE3" i="22" s="1"/>
  <c r="AE16" i="22" s="1"/>
  <c r="AD95" i="25"/>
  <c r="AD6" i="22" s="1"/>
  <c r="AD3" i="22" s="1"/>
  <c r="AD16" i="22" s="1"/>
  <c r="AK74" i="25"/>
  <c r="AI124" i="25"/>
  <c r="AJ74" i="25"/>
  <c r="AB18" i="34"/>
  <c r="AA239" i="34"/>
  <c r="AF41" i="34"/>
  <c r="V40" i="22"/>
  <c r="V14" i="23" s="1"/>
  <c r="U19" i="22"/>
  <c r="AD29" i="22"/>
  <c r="AE27" i="22" s="1"/>
  <c r="AE28" i="22" s="1"/>
  <c r="AF126" i="19"/>
  <c r="AD18" i="24"/>
  <c r="AD41" i="24" s="1"/>
  <c r="AF134" i="19"/>
  <c r="AF137" i="19" s="1"/>
  <c r="AD19" i="24"/>
  <c r="AD42" i="24" s="1"/>
  <c r="AF118" i="19"/>
  <c r="AF121" i="19" s="1"/>
  <c r="AD17" i="24"/>
  <c r="AD40" i="24" s="1"/>
  <c r="AF110" i="19"/>
  <c r="AF113" i="19" s="1"/>
  <c r="AD16" i="24"/>
  <c r="AD39" i="24" s="1"/>
  <c r="AF142" i="19"/>
  <c r="AF145" i="19" s="1"/>
  <c r="AD20" i="24"/>
  <c r="AD43" i="24" s="1"/>
  <c r="AF94" i="19"/>
  <c r="AF97" i="19" s="1"/>
  <c r="AD14" i="24"/>
  <c r="AD37" i="24" s="1"/>
  <c r="AF158" i="19"/>
  <c r="AF161" i="19" s="1"/>
  <c r="AD22" i="24"/>
  <c r="AD45" i="24" s="1"/>
  <c r="AF150" i="19"/>
  <c r="AF153" i="19" s="1"/>
  <c r="AD21" i="24"/>
  <c r="AD44" i="24" s="1"/>
  <c r="AF129" i="19"/>
  <c r="AF86" i="19"/>
  <c r="AF89" i="19" s="1"/>
  <c r="AD13" i="24"/>
  <c r="AD36" i="24" s="1"/>
  <c r="AF54" i="19"/>
  <c r="AF57" i="19" s="1"/>
  <c r="AD9" i="24"/>
  <c r="AD32" i="24" s="1"/>
  <c r="AF102" i="19"/>
  <c r="AF105" i="19" s="1"/>
  <c r="AD15" i="24"/>
  <c r="AD38" i="24" s="1"/>
  <c r="R47" i="24"/>
  <c r="AG135" i="21"/>
  <c r="AG141" i="21"/>
  <c r="AF38" i="19"/>
  <c r="AF41" i="19" s="1"/>
  <c r="AD7" i="24"/>
  <c r="AD30" i="24" s="1"/>
  <c r="AF46" i="19"/>
  <c r="AF49" i="19" s="1"/>
  <c r="AD8" i="24"/>
  <c r="AD31" i="24" s="1"/>
  <c r="AG136" i="21"/>
  <c r="AF62" i="19"/>
  <c r="AF65" i="19" s="1"/>
  <c r="AD10" i="24"/>
  <c r="AD33" i="24" s="1"/>
  <c r="AF30" i="19"/>
  <c r="AF33" i="19" s="1"/>
  <c r="AD6" i="24"/>
  <c r="AD29" i="24" s="1"/>
  <c r="AG131" i="21"/>
  <c r="AG127" i="21"/>
  <c r="AG138" i="21"/>
  <c r="AG139" i="21"/>
  <c r="AF70" i="19"/>
  <c r="AF73" i="19" s="1"/>
  <c r="AD11" i="24"/>
  <c r="AD34" i="24" s="1"/>
  <c r="AF78" i="19"/>
  <c r="AF81" i="19" s="1"/>
  <c r="AD12" i="24"/>
  <c r="AD35" i="24" s="1"/>
  <c r="AG126" i="21"/>
  <c r="AJ41" i="21"/>
  <c r="AI63" i="21"/>
  <c r="AJ33" i="21"/>
  <c r="AI55" i="21"/>
  <c r="AH89" i="21"/>
  <c r="AG129" i="21"/>
  <c r="AJ38" i="21"/>
  <c r="AI60" i="21"/>
  <c r="AJ30" i="21"/>
  <c r="AI52" i="21"/>
  <c r="AJ43" i="21"/>
  <c r="AI65" i="21"/>
  <c r="AH75" i="21"/>
  <c r="AH125" i="21" s="1"/>
  <c r="AH82" i="21"/>
  <c r="AH76" i="21"/>
  <c r="AG95" i="21"/>
  <c r="AG10" i="22" s="1"/>
  <c r="AJ32" i="21"/>
  <c r="AI54" i="21"/>
  <c r="AH80" i="21"/>
  <c r="AG143" i="21"/>
  <c r="AG137" i="21"/>
  <c r="AH84" i="21"/>
  <c r="AH134" i="21" s="1"/>
  <c r="AH85" i="21"/>
  <c r="AH77" i="21"/>
  <c r="AJ40" i="21"/>
  <c r="AI62" i="21"/>
  <c r="AH140" i="21"/>
  <c r="AH90" i="21"/>
  <c r="AG130" i="21"/>
  <c r="AJ39" i="21"/>
  <c r="AI61" i="21"/>
  <c r="AJ28" i="21"/>
  <c r="AI50" i="21"/>
  <c r="AJ35" i="21"/>
  <c r="AI57" i="21"/>
  <c r="AH131" i="21"/>
  <c r="AJ31" i="21"/>
  <c r="AI53" i="21"/>
  <c r="AJ29" i="21"/>
  <c r="AI51" i="21"/>
  <c r="AG133" i="21"/>
  <c r="AH81" i="21"/>
  <c r="AH74" i="21"/>
  <c r="AH70" i="21"/>
  <c r="AG8" i="12" s="1"/>
  <c r="AG21" i="38" s="1"/>
  <c r="AH79" i="21"/>
  <c r="AH92" i="21"/>
  <c r="AH93" i="21"/>
  <c r="AH143" i="21" s="1"/>
  <c r="AJ36" i="21"/>
  <c r="AI58" i="21"/>
  <c r="AJ44" i="21"/>
  <c r="AI66" i="21"/>
  <c r="AJ37" i="21"/>
  <c r="AI59" i="21"/>
  <c r="AH87" i="21"/>
  <c r="AH86" i="21"/>
  <c r="AH136" i="21" s="1"/>
  <c r="AH78" i="21"/>
  <c r="AJ34" i="21"/>
  <c r="AI56" i="21"/>
  <c r="AJ45" i="21"/>
  <c r="AI67" i="21"/>
  <c r="AH88" i="21"/>
  <c r="AG140" i="21"/>
  <c r="AF26" i="22"/>
  <c r="AF27" i="22" s="1"/>
  <c r="AF28" i="22" s="1"/>
  <c r="AH32" i="22" s="1"/>
  <c r="AJ46" i="21"/>
  <c r="AI68" i="21"/>
  <c r="AH83" i="21"/>
  <c r="AG124" i="21"/>
  <c r="AH91" i="21"/>
  <c r="AJ27" i="21"/>
  <c r="AI49" i="21"/>
  <c r="AJ42" i="21"/>
  <c r="AI64" i="21"/>
  <c r="AF126" i="21"/>
  <c r="AF145" i="21" s="1"/>
  <c r="AF13" i="23" s="1"/>
  <c r="AF6" i="19"/>
  <c r="AF9" i="19" s="1"/>
  <c r="AE3" i="24" s="1"/>
  <c r="AE26" i="24" s="1"/>
  <c r="AG30" i="14"/>
  <c r="AG143" i="19"/>
  <c r="AG7" i="19"/>
  <c r="AG71" i="19"/>
  <c r="AG39" i="19"/>
  <c r="AG151" i="19"/>
  <c r="AG127" i="19"/>
  <c r="AG95" i="19"/>
  <c r="AG111" i="19"/>
  <c r="AG103" i="19"/>
  <c r="AG63" i="19"/>
  <c r="AG31" i="19"/>
  <c r="AG23" i="19"/>
  <c r="AG135" i="19"/>
  <c r="AG55" i="19"/>
  <c r="AG15" i="19"/>
  <c r="AG79" i="19"/>
  <c r="AG119" i="19"/>
  <c r="AG87" i="19"/>
  <c r="AG47" i="19"/>
  <c r="AG159" i="19"/>
  <c r="AL29" i="14"/>
  <c r="AL3" i="25" s="1"/>
  <c r="AL49" i="25" s="1"/>
  <c r="T22" i="19"/>
  <c r="T14" i="19"/>
  <c r="AF28" i="14"/>
  <c r="AC42" i="13"/>
  <c r="AB49" i="11"/>
  <c r="T15" i="11" l="1"/>
  <c r="T67" i="11"/>
  <c r="AH43" i="48"/>
  <c r="V36" i="22"/>
  <c r="AG75" i="25"/>
  <c r="AG70" i="25"/>
  <c r="AF4" i="12" s="1"/>
  <c r="AD120" i="25"/>
  <c r="AC9" i="11" s="1"/>
  <c r="AD125" i="25"/>
  <c r="AD145" i="25" s="1"/>
  <c r="AD4" i="23" s="1"/>
  <c r="AF75" i="25"/>
  <c r="AF70" i="25"/>
  <c r="AE4" i="12" s="1"/>
  <c r="AE125" i="25"/>
  <c r="AE145" i="25" s="1"/>
  <c r="AE4" i="23" s="1"/>
  <c r="AL74" i="25"/>
  <c r="AK124" i="25"/>
  <c r="AJ124" i="25"/>
  <c r="R7" i="12"/>
  <c r="Q26" i="38"/>
  <c r="AA241" i="34"/>
  <c r="AA5" i="23" s="1"/>
  <c r="AA3" i="23" s="1"/>
  <c r="AB21" i="34"/>
  <c r="AB235" i="34"/>
  <c r="AF44" i="34"/>
  <c r="V17" i="22"/>
  <c r="V18" i="22" s="1"/>
  <c r="W22" i="22" s="1"/>
  <c r="AG30" i="19"/>
  <c r="AG33" i="19" s="1"/>
  <c r="AE6" i="24"/>
  <c r="AE29" i="24" s="1"/>
  <c r="AG134" i="19"/>
  <c r="AG137" i="19" s="1"/>
  <c r="AE19" i="24"/>
  <c r="AE42" i="24" s="1"/>
  <c r="AG78" i="19"/>
  <c r="AG81" i="19" s="1"/>
  <c r="AE12" i="24"/>
  <c r="AE35" i="24" s="1"/>
  <c r="AG54" i="19"/>
  <c r="AG57" i="19" s="1"/>
  <c r="AE9" i="24"/>
  <c r="AE32" i="24" s="1"/>
  <c r="AG150" i="19"/>
  <c r="AG153" i="19" s="1"/>
  <c r="AE21" i="24"/>
  <c r="AE44" i="24" s="1"/>
  <c r="AG110" i="19"/>
  <c r="AG113" i="19" s="1"/>
  <c r="AE16" i="24"/>
  <c r="AE39" i="24" s="1"/>
  <c r="AG62" i="19"/>
  <c r="AG65" i="19" s="1"/>
  <c r="AE10" i="24"/>
  <c r="AE33" i="24" s="1"/>
  <c r="AG46" i="19"/>
  <c r="AG49" i="19" s="1"/>
  <c r="AE8" i="24"/>
  <c r="AE31" i="24" s="1"/>
  <c r="AG94" i="19"/>
  <c r="AG97" i="19" s="1"/>
  <c r="AE14" i="24"/>
  <c r="AE37" i="24" s="1"/>
  <c r="AG38" i="19"/>
  <c r="AG41" i="19" s="1"/>
  <c r="AE7" i="24"/>
  <c r="AE30" i="24" s="1"/>
  <c r="AG142" i="19"/>
  <c r="AE20" i="24"/>
  <c r="AE43" i="24" s="1"/>
  <c r="AG126" i="19"/>
  <c r="AG129" i="19" s="1"/>
  <c r="AE18" i="24"/>
  <c r="AE41" i="24" s="1"/>
  <c r="AH137" i="21"/>
  <c r="AG86" i="19"/>
  <c r="AG89" i="19" s="1"/>
  <c r="AE13" i="24"/>
  <c r="AE36" i="24" s="1"/>
  <c r="AG158" i="19"/>
  <c r="AE22" i="24"/>
  <c r="AE45" i="24" s="1"/>
  <c r="AG118" i="19"/>
  <c r="AG121" i="19" s="1"/>
  <c r="AE17" i="24"/>
  <c r="AE40" i="24" s="1"/>
  <c r="AG161" i="19"/>
  <c r="AH141" i="21"/>
  <c r="AH138" i="21"/>
  <c r="AH126" i="21"/>
  <c r="AG145" i="19"/>
  <c r="AG70" i="19"/>
  <c r="AG73" i="19" s="1"/>
  <c r="AE11" i="24"/>
  <c r="AE34" i="24" s="1"/>
  <c r="AG102" i="19"/>
  <c r="AG105" i="19" s="1"/>
  <c r="AE15" i="24"/>
  <c r="AE38" i="24" s="1"/>
  <c r="AK45" i="21"/>
  <c r="AJ67" i="21"/>
  <c r="AK37" i="21"/>
  <c r="AJ59" i="21"/>
  <c r="AI83" i="21"/>
  <c r="AI133" i="21" s="1"/>
  <c r="AK29" i="21"/>
  <c r="AJ51" i="21"/>
  <c r="AI75" i="21"/>
  <c r="AI125" i="21" s="1"/>
  <c r="AK40" i="21"/>
  <c r="AJ62" i="21"/>
  <c r="AK30" i="21"/>
  <c r="AJ52" i="21"/>
  <c r="AK27" i="21"/>
  <c r="AJ49" i="21"/>
  <c r="AI91" i="21"/>
  <c r="AI82" i="21"/>
  <c r="AI132" i="21" s="1"/>
  <c r="AK39" i="21"/>
  <c r="AJ61" i="21"/>
  <c r="AH130" i="21"/>
  <c r="AI85" i="21"/>
  <c r="AH133" i="21"/>
  <c r="AK34" i="21"/>
  <c r="AJ56" i="21"/>
  <c r="AK44" i="21"/>
  <c r="AJ66" i="21"/>
  <c r="AK31" i="21"/>
  <c r="AJ53" i="21"/>
  <c r="AK35" i="21"/>
  <c r="AJ57" i="21"/>
  <c r="AI86" i="21"/>
  <c r="AH127" i="21"/>
  <c r="AH129" i="21"/>
  <c r="AE29" i="22"/>
  <c r="AF29" i="22" s="1"/>
  <c r="AH132" i="21"/>
  <c r="AK38" i="21"/>
  <c r="AJ60" i="21"/>
  <c r="AI88" i="21"/>
  <c r="AK42" i="21"/>
  <c r="AJ64" i="21"/>
  <c r="AI93" i="21"/>
  <c r="AH95" i="21"/>
  <c r="AH10" i="22" s="1"/>
  <c r="AH8" i="22" s="1"/>
  <c r="AI79" i="21"/>
  <c r="AK43" i="21"/>
  <c r="AJ65" i="21"/>
  <c r="AI80" i="21"/>
  <c r="AI81" i="21"/>
  <c r="AH124" i="21"/>
  <c r="AI78" i="21"/>
  <c r="AG8" i="22"/>
  <c r="AK41" i="21"/>
  <c r="AJ63" i="21"/>
  <c r="AI89" i="21"/>
  <c r="AI74" i="21"/>
  <c r="AI124" i="21" s="1"/>
  <c r="AI70" i="21"/>
  <c r="AH8" i="12" s="1"/>
  <c r="AH21" i="38" s="1"/>
  <c r="AG145" i="21"/>
  <c r="AG13" i="23" s="1"/>
  <c r="AK46" i="21"/>
  <c r="AJ68" i="21"/>
  <c r="AI92" i="21"/>
  <c r="AI84" i="21"/>
  <c r="AK36" i="21"/>
  <c r="AJ58" i="21"/>
  <c r="AH142" i="21"/>
  <c r="AI76" i="21"/>
  <c r="AK28" i="21"/>
  <c r="AJ50" i="21"/>
  <c r="AI87" i="21"/>
  <c r="AI137" i="21" s="1"/>
  <c r="AH135" i="21"/>
  <c r="AK32" i="21"/>
  <c r="AJ54" i="21"/>
  <c r="AI90" i="21"/>
  <c r="AI77" i="21"/>
  <c r="AH139" i="21"/>
  <c r="AK33" i="21"/>
  <c r="AJ55" i="21"/>
  <c r="AG6" i="19"/>
  <c r="AG9" i="19" s="1"/>
  <c r="AF3" i="24" s="1"/>
  <c r="AF26" i="24" s="1"/>
  <c r="AH30" i="14"/>
  <c r="AH151" i="19"/>
  <c r="AH95" i="19"/>
  <c r="AH55" i="19"/>
  <c r="AH23" i="19"/>
  <c r="AH143" i="19"/>
  <c r="AH79" i="19"/>
  <c r="AH159" i="19"/>
  <c r="AH103" i="19"/>
  <c r="AH63" i="19"/>
  <c r="AH31" i="19"/>
  <c r="AH127" i="19"/>
  <c r="AH135" i="19"/>
  <c r="AH87" i="19"/>
  <c r="AH47" i="19"/>
  <c r="AH15" i="19"/>
  <c r="AH111" i="19"/>
  <c r="AH119" i="19"/>
  <c r="AH71" i="19"/>
  <c r="AH39" i="19"/>
  <c r="AH7" i="19"/>
  <c r="T25" i="19"/>
  <c r="S5" i="24" s="1"/>
  <c r="S28" i="24" s="1"/>
  <c r="T17" i="19"/>
  <c r="S4" i="24" s="1"/>
  <c r="S27" i="24" s="1"/>
  <c r="AG28" i="14"/>
  <c r="AD42" i="13"/>
  <c r="AC49" i="11"/>
  <c r="N44" i="11"/>
  <c r="U15" i="11" l="1"/>
  <c r="U67" i="11"/>
  <c r="AH45" i="48"/>
  <c r="AH4" i="25"/>
  <c r="AH50" i="25" s="1"/>
  <c r="AI4" i="25"/>
  <c r="AI50" i="25" s="1"/>
  <c r="AF95" i="25"/>
  <c r="AF6" i="22" s="1"/>
  <c r="AF3" i="22" s="1"/>
  <c r="AF16" i="22" s="1"/>
  <c r="AG120" i="25"/>
  <c r="AF9" i="11" s="1"/>
  <c r="AG95" i="25"/>
  <c r="AG6" i="22" s="1"/>
  <c r="AG3" i="22" s="1"/>
  <c r="AG16" i="22" s="1"/>
  <c r="S47" i="24"/>
  <c r="S7" i="12" s="1"/>
  <c r="N39" i="11"/>
  <c r="AB19" i="34"/>
  <c r="AB238" i="34"/>
  <c r="AF42" i="34"/>
  <c r="W40" i="22"/>
  <c r="W14" i="23" s="1"/>
  <c r="W36" i="22"/>
  <c r="V19" i="22"/>
  <c r="AH118" i="19"/>
  <c r="AH121" i="19" s="1"/>
  <c r="AF17" i="24"/>
  <c r="AF40" i="24" s="1"/>
  <c r="AH54" i="19"/>
  <c r="AH57" i="19" s="1"/>
  <c r="AF9" i="24"/>
  <c r="AF32" i="24" s="1"/>
  <c r="AH86" i="19"/>
  <c r="AH89" i="19" s="1"/>
  <c r="AF13" i="24"/>
  <c r="AF36" i="24" s="1"/>
  <c r="AH110" i="19"/>
  <c r="AH113" i="19" s="1"/>
  <c r="AF16" i="24"/>
  <c r="AF39" i="24" s="1"/>
  <c r="AH134" i="19"/>
  <c r="AH137" i="19" s="1"/>
  <c r="AF19" i="24"/>
  <c r="AF42" i="24" s="1"/>
  <c r="AH126" i="19"/>
  <c r="AH129" i="19" s="1"/>
  <c r="AF18" i="24"/>
  <c r="AF41" i="24" s="1"/>
  <c r="AH38" i="19"/>
  <c r="AH41" i="19" s="1"/>
  <c r="AF7" i="24"/>
  <c r="AF30" i="24" s="1"/>
  <c r="AH30" i="19"/>
  <c r="AH33" i="19" s="1"/>
  <c r="AF6" i="24"/>
  <c r="AF29" i="24" s="1"/>
  <c r="AH142" i="19"/>
  <c r="AH145" i="19" s="1"/>
  <c r="AF20" i="24"/>
  <c r="AF43" i="24" s="1"/>
  <c r="AH94" i="19"/>
  <c r="AH97" i="19" s="1"/>
  <c r="AF14" i="24"/>
  <c r="AF37" i="24" s="1"/>
  <c r="AH46" i="19"/>
  <c r="AH49" i="19" s="1"/>
  <c r="AF8" i="24"/>
  <c r="AF31" i="24" s="1"/>
  <c r="AI142" i="21"/>
  <c r="AH150" i="19"/>
  <c r="AH153" i="19" s="1"/>
  <c r="AF21" i="24"/>
  <c r="AF44" i="24" s="1"/>
  <c r="AH62" i="19"/>
  <c r="AH65" i="19" s="1"/>
  <c r="AF10" i="24"/>
  <c r="AF33" i="24" s="1"/>
  <c r="AH158" i="19"/>
  <c r="AH161" i="19" s="1"/>
  <c r="AF22" i="24"/>
  <c r="AF45" i="24" s="1"/>
  <c r="AI134" i="21"/>
  <c r="AI131" i="21"/>
  <c r="AI143" i="21"/>
  <c r="AH78" i="19"/>
  <c r="AH81" i="19" s="1"/>
  <c r="AF12" i="24"/>
  <c r="AF35" i="24" s="1"/>
  <c r="AH102" i="19"/>
  <c r="AH105" i="19" s="1"/>
  <c r="AF15" i="24"/>
  <c r="AF38" i="24" s="1"/>
  <c r="AH70" i="19"/>
  <c r="AH73" i="19" s="1"/>
  <c r="AF11" i="24"/>
  <c r="AF34" i="24" s="1"/>
  <c r="AJ79" i="21"/>
  <c r="AJ88" i="21"/>
  <c r="AJ138" i="21" s="1"/>
  <c r="AJ90" i="21"/>
  <c r="AL38" i="21"/>
  <c r="AK60" i="21"/>
  <c r="AJ82" i="21"/>
  <c r="AJ132" i="21" s="1"/>
  <c r="AJ77" i="21"/>
  <c r="AJ127" i="21" s="1"/>
  <c r="AJ76" i="21"/>
  <c r="AL37" i="21"/>
  <c r="AK59" i="21"/>
  <c r="AJ75" i="21"/>
  <c r="AJ125" i="21" s="1"/>
  <c r="AI138" i="21"/>
  <c r="AL31" i="21"/>
  <c r="AK53" i="21"/>
  <c r="AL44" i="21"/>
  <c r="AK66" i="21"/>
  <c r="AL40" i="21"/>
  <c r="AK62" i="21"/>
  <c r="AJ92" i="21"/>
  <c r="AI127" i="21"/>
  <c r="AI140" i="21"/>
  <c r="AL32" i="21"/>
  <c r="AK54" i="21"/>
  <c r="AI126" i="21"/>
  <c r="AL36" i="21"/>
  <c r="AK58" i="21"/>
  <c r="AL41" i="21"/>
  <c r="AK63" i="21"/>
  <c r="AL43" i="21"/>
  <c r="AK65" i="21"/>
  <c r="AL42" i="21"/>
  <c r="AK64" i="21"/>
  <c r="AJ85" i="21"/>
  <c r="AG27" i="22"/>
  <c r="AG28" i="22" s="1"/>
  <c r="AL35" i="21"/>
  <c r="AK57" i="21"/>
  <c r="AJ81" i="21"/>
  <c r="AI141" i="21"/>
  <c r="AI135" i="21"/>
  <c r="AJ74" i="21"/>
  <c r="AJ124" i="21" s="1"/>
  <c r="AJ70" i="21"/>
  <c r="AI8" i="12" s="1"/>
  <c r="AI21" i="38" s="1"/>
  <c r="AL30" i="21"/>
  <c r="AK52" i="21"/>
  <c r="AL29" i="21"/>
  <c r="AK51" i="21"/>
  <c r="AJ84" i="21"/>
  <c r="AI139" i="21"/>
  <c r="AJ83" i="21"/>
  <c r="AJ89" i="21"/>
  <c r="AL34" i="21"/>
  <c r="AK56" i="21"/>
  <c r="AJ80" i="21"/>
  <c r="AJ93" i="21"/>
  <c r="AL39" i="21"/>
  <c r="AK61" i="21"/>
  <c r="AL27" i="21"/>
  <c r="AK49" i="21"/>
  <c r="AL33" i="21"/>
  <c r="AK55" i="21"/>
  <c r="AI130" i="21"/>
  <c r="AL28" i="21"/>
  <c r="AK50" i="21"/>
  <c r="AL46" i="21"/>
  <c r="AK68" i="21"/>
  <c r="AI95" i="21"/>
  <c r="AI10" i="22" s="1"/>
  <c r="AI136" i="21"/>
  <c r="AJ78" i="21"/>
  <c r="AJ91" i="21"/>
  <c r="AJ141" i="21" s="1"/>
  <c r="AJ86" i="21"/>
  <c r="AJ87" i="21"/>
  <c r="AL45" i="21"/>
  <c r="AK67" i="21"/>
  <c r="AH128" i="21"/>
  <c r="AH145" i="21" s="1"/>
  <c r="AH13" i="23" s="1"/>
  <c r="AI30" i="14"/>
  <c r="AI119" i="19"/>
  <c r="AI127" i="19"/>
  <c r="AI111" i="19"/>
  <c r="AI63" i="19"/>
  <c r="AI23" i="19"/>
  <c r="AI151" i="19"/>
  <c r="AI95" i="19"/>
  <c r="AI31" i="19"/>
  <c r="AI143" i="19"/>
  <c r="AI47" i="19"/>
  <c r="AI159" i="19"/>
  <c r="AI103" i="19"/>
  <c r="AI79" i="19"/>
  <c r="AI7" i="19"/>
  <c r="AI55" i="19"/>
  <c r="AI135" i="19"/>
  <c r="AI87" i="19"/>
  <c r="AI15" i="19"/>
  <c r="AI71" i="19"/>
  <c r="AI39" i="19"/>
  <c r="AH6" i="19"/>
  <c r="AH9" i="19" s="1"/>
  <c r="AG3" i="24" s="1"/>
  <c r="AG26" i="24" s="1"/>
  <c r="U22" i="19"/>
  <c r="U14" i="19"/>
  <c r="AH28" i="14"/>
  <c r="AE42" i="13"/>
  <c r="AD49" i="11"/>
  <c r="N35" i="11"/>
  <c r="V15" i="11" l="1"/>
  <c r="V67" i="11"/>
  <c r="AI41" i="48"/>
  <c r="AI44" i="48" s="1"/>
  <c r="AI75" i="25"/>
  <c r="AI70" i="25"/>
  <c r="AH4" i="12" s="1"/>
  <c r="AF120" i="25"/>
  <c r="AE9" i="11" s="1"/>
  <c r="AF125" i="25"/>
  <c r="AF145" i="25" s="1"/>
  <c r="AF4" i="23" s="1"/>
  <c r="AG125" i="25"/>
  <c r="AG145" i="25" s="1"/>
  <c r="AG4" i="23" s="1"/>
  <c r="AH75" i="25"/>
  <c r="AH70" i="25"/>
  <c r="AG4" i="12" s="1"/>
  <c r="AL124" i="25"/>
  <c r="R26" i="38"/>
  <c r="AB20" i="34"/>
  <c r="AB236" i="34"/>
  <c r="AF43" i="34"/>
  <c r="W17" i="22"/>
  <c r="W18" i="22" s="1"/>
  <c r="X22" i="22" s="1"/>
  <c r="AJ136" i="21"/>
  <c r="AI126" i="19"/>
  <c r="AI129" i="19" s="1"/>
  <c r="AG18" i="24"/>
  <c r="AG41" i="24" s="1"/>
  <c r="AI150" i="19"/>
  <c r="AI153" i="19" s="1"/>
  <c r="AG21" i="24"/>
  <c r="AG44" i="24" s="1"/>
  <c r="AI30" i="19"/>
  <c r="AI33" i="19" s="1"/>
  <c r="AG6" i="24"/>
  <c r="AG29" i="24" s="1"/>
  <c r="AI110" i="19"/>
  <c r="AI113" i="19" s="1"/>
  <c r="AG16" i="24"/>
  <c r="AG39" i="24" s="1"/>
  <c r="AI62" i="19"/>
  <c r="AI65" i="19" s="1"/>
  <c r="AG10" i="24"/>
  <c r="AG33" i="24" s="1"/>
  <c r="AI70" i="19"/>
  <c r="AI73" i="19" s="1"/>
  <c r="AG11" i="24"/>
  <c r="AG34" i="24" s="1"/>
  <c r="AI158" i="19"/>
  <c r="AI161" i="19" s="1"/>
  <c r="AG22" i="24"/>
  <c r="AG45" i="24" s="1"/>
  <c r="AI142" i="19"/>
  <c r="AI145" i="19" s="1"/>
  <c r="AG20" i="24"/>
  <c r="AG43" i="24" s="1"/>
  <c r="AI46" i="19"/>
  <c r="AI49" i="19" s="1"/>
  <c r="AG8" i="24"/>
  <c r="AG31" i="24" s="1"/>
  <c r="AI54" i="19"/>
  <c r="AI57" i="19" s="1"/>
  <c r="AG9" i="24"/>
  <c r="AG32" i="24" s="1"/>
  <c r="AJ143" i="21"/>
  <c r="AI134" i="19"/>
  <c r="AI137" i="19" s="1"/>
  <c r="AG19" i="24"/>
  <c r="AG42" i="24" s="1"/>
  <c r="AI118" i="19"/>
  <c r="AI121" i="19" s="1"/>
  <c r="AG17" i="24"/>
  <c r="AG40" i="24" s="1"/>
  <c r="AJ129" i="21"/>
  <c r="AI94" i="19"/>
  <c r="AI97" i="19" s="1"/>
  <c r="AG14" i="24"/>
  <c r="AG37" i="24" s="1"/>
  <c r="AI102" i="19"/>
  <c r="AI105" i="19" s="1"/>
  <c r="AG15" i="24"/>
  <c r="AG38" i="24" s="1"/>
  <c r="AI78" i="19"/>
  <c r="AI81" i="19" s="1"/>
  <c r="AG12" i="24"/>
  <c r="AG35" i="24" s="1"/>
  <c r="AI86" i="19"/>
  <c r="AI89" i="19" s="1"/>
  <c r="AG13" i="24"/>
  <c r="AG36" i="24" s="1"/>
  <c r="AI38" i="19"/>
  <c r="AI41" i="19" s="1"/>
  <c r="AG7" i="24"/>
  <c r="AG30" i="24" s="1"/>
  <c r="AL67" i="21"/>
  <c r="AL57" i="21"/>
  <c r="AK89" i="21"/>
  <c r="AL68" i="21"/>
  <c r="AL50" i="21"/>
  <c r="AK80" i="21"/>
  <c r="AJ126" i="21"/>
  <c r="AL53" i="21"/>
  <c r="AK84" i="21"/>
  <c r="AK92" i="21"/>
  <c r="AJ137" i="21"/>
  <c r="AJ128" i="21"/>
  <c r="AI8" i="22"/>
  <c r="AI26" i="22"/>
  <c r="AI27" i="22" s="1"/>
  <c r="AI28" i="22" s="1"/>
  <c r="AK32" i="22" s="1"/>
  <c r="AJ142" i="21"/>
  <c r="AL61" i="21"/>
  <c r="AJ133" i="21"/>
  <c r="AL51" i="21"/>
  <c r="AK82" i="21"/>
  <c r="AG29" i="22"/>
  <c r="AJ135" i="21"/>
  <c r="AL64" i="21"/>
  <c r="AL65" i="21"/>
  <c r="AL63" i="21"/>
  <c r="AL54" i="21"/>
  <c r="AL62" i="21"/>
  <c r="AL66" i="21"/>
  <c r="AI128" i="21"/>
  <c r="AI129" i="21"/>
  <c r="AJ131" i="21"/>
  <c r="AK74" i="21"/>
  <c r="AK124" i="21" s="1"/>
  <c r="AK70" i="21"/>
  <c r="AJ8" i="12" s="1"/>
  <c r="AJ21" i="38" s="1"/>
  <c r="AK86" i="21"/>
  <c r="AK76" i="21"/>
  <c r="AJ95" i="21"/>
  <c r="AJ10" i="22" s="1"/>
  <c r="AK90" i="21"/>
  <c r="AK88" i="21"/>
  <c r="AK129" i="21"/>
  <c r="AK79" i="21"/>
  <c r="AK87" i="21"/>
  <c r="AK91" i="21"/>
  <c r="AK81" i="21"/>
  <c r="AL52" i="21"/>
  <c r="AL58" i="21"/>
  <c r="AK85" i="21"/>
  <c r="AJ140" i="21"/>
  <c r="AK93" i="21"/>
  <c r="AK75" i="21"/>
  <c r="AK125" i="21" s="1"/>
  <c r="AL55" i="21"/>
  <c r="AL49" i="21"/>
  <c r="AJ130" i="21"/>
  <c r="AL56" i="21"/>
  <c r="AJ134" i="21"/>
  <c r="AK77" i="21"/>
  <c r="AK83" i="21"/>
  <c r="AK78" i="21"/>
  <c r="AL59" i="21"/>
  <c r="AL60" i="21"/>
  <c r="AI6" i="19"/>
  <c r="AI9" i="19" s="1"/>
  <c r="AH3" i="24" s="1"/>
  <c r="AH26" i="24" s="1"/>
  <c r="AJ30" i="14"/>
  <c r="AJ151" i="19"/>
  <c r="AJ103" i="19"/>
  <c r="AJ47" i="19"/>
  <c r="AJ87" i="19"/>
  <c r="AJ7" i="19"/>
  <c r="AJ111" i="19"/>
  <c r="AJ135" i="19"/>
  <c r="AJ63" i="19"/>
  <c r="AJ15" i="19"/>
  <c r="AJ143" i="19"/>
  <c r="AJ79" i="19"/>
  <c r="AJ71" i="19"/>
  <c r="AJ39" i="19"/>
  <c r="AJ31" i="19"/>
  <c r="AJ23" i="19"/>
  <c r="AJ159" i="19"/>
  <c r="AJ119" i="19"/>
  <c r="AJ55" i="19"/>
  <c r="AJ95" i="19"/>
  <c r="AJ127" i="19"/>
  <c r="U25" i="19"/>
  <c r="T5" i="24" s="1"/>
  <c r="T28" i="24" s="1"/>
  <c r="U17" i="19"/>
  <c r="T4" i="24" s="1"/>
  <c r="T27" i="24" s="1"/>
  <c r="AI28" i="14"/>
  <c r="AF42" i="13"/>
  <c r="AE49" i="11"/>
  <c r="AK4" i="25" l="1"/>
  <c r="AK50" i="25" s="1"/>
  <c r="AJ4" i="25"/>
  <c r="AJ50" i="25" s="1"/>
  <c r="AH120" i="25"/>
  <c r="AG9" i="11" s="1"/>
  <c r="AH95" i="25"/>
  <c r="AH6" i="22" s="1"/>
  <c r="AH3" i="22" s="1"/>
  <c r="AH16" i="22" s="1"/>
  <c r="AI95" i="25"/>
  <c r="AI6" i="22" s="1"/>
  <c r="AI3" i="22" s="1"/>
  <c r="AI16" i="22" s="1"/>
  <c r="T47" i="24"/>
  <c r="T7" i="12" s="1"/>
  <c r="AB22" i="34"/>
  <c r="AB237" i="34"/>
  <c r="AF45" i="34"/>
  <c r="W19" i="22"/>
  <c r="X17" i="22" s="1"/>
  <c r="X18" i="22" s="1"/>
  <c r="Y22" i="22" s="1"/>
  <c r="X40" i="22"/>
  <c r="X14" i="23" s="1"/>
  <c r="X36" i="22"/>
  <c r="AJ38" i="19"/>
  <c r="AH7" i="24"/>
  <c r="AH30" i="24" s="1"/>
  <c r="AJ78" i="19"/>
  <c r="AJ81" i="19" s="1"/>
  <c r="AH12" i="24"/>
  <c r="AH35" i="24" s="1"/>
  <c r="AJ30" i="19"/>
  <c r="AJ33" i="19" s="1"/>
  <c r="AH6" i="24"/>
  <c r="AH29" i="24" s="1"/>
  <c r="AJ126" i="19"/>
  <c r="AJ129" i="19" s="1"/>
  <c r="AH18" i="24"/>
  <c r="AH41" i="24" s="1"/>
  <c r="AJ158" i="19"/>
  <c r="AJ161" i="19" s="1"/>
  <c r="AH22" i="24"/>
  <c r="AH45" i="24" s="1"/>
  <c r="AJ118" i="19"/>
  <c r="AJ121" i="19" s="1"/>
  <c r="AH17" i="24"/>
  <c r="AH40" i="24" s="1"/>
  <c r="AJ150" i="19"/>
  <c r="AJ153" i="19" s="1"/>
  <c r="AH21" i="24"/>
  <c r="AH44" i="24" s="1"/>
  <c r="AJ86" i="19"/>
  <c r="AJ89" i="19" s="1"/>
  <c r="AH13" i="24"/>
  <c r="AH36" i="24" s="1"/>
  <c r="AJ94" i="19"/>
  <c r="AJ97" i="19" s="1"/>
  <c r="AH14" i="24"/>
  <c r="AH37" i="24" s="1"/>
  <c r="AJ62" i="19"/>
  <c r="AJ65" i="19" s="1"/>
  <c r="AH10" i="24"/>
  <c r="AH33" i="24" s="1"/>
  <c r="AK133" i="21"/>
  <c r="AK143" i="21"/>
  <c r="AJ46" i="19"/>
  <c r="AJ49" i="19" s="1"/>
  <c r="AH8" i="24"/>
  <c r="AH31" i="24" s="1"/>
  <c r="AJ54" i="19"/>
  <c r="AJ57" i="19" s="1"/>
  <c r="AH9" i="24"/>
  <c r="AH32" i="24" s="1"/>
  <c r="AJ102" i="19"/>
  <c r="AJ105" i="19" s="1"/>
  <c r="AH15" i="24"/>
  <c r="AH38" i="24" s="1"/>
  <c r="AJ41" i="19"/>
  <c r="AK127" i="21"/>
  <c r="AI145" i="21"/>
  <c r="AI13" i="23" s="1"/>
  <c r="AK138" i="21"/>
  <c r="AJ134" i="19"/>
  <c r="AJ137" i="19" s="1"/>
  <c r="AH19" i="24"/>
  <c r="AH42" i="24" s="1"/>
  <c r="AJ70" i="19"/>
  <c r="AJ73" i="19" s="1"/>
  <c r="AH11" i="24"/>
  <c r="AH34" i="24" s="1"/>
  <c r="AK126" i="21"/>
  <c r="AK142" i="21"/>
  <c r="AK139" i="21"/>
  <c r="AJ110" i="19"/>
  <c r="AJ113" i="19" s="1"/>
  <c r="AH16" i="24"/>
  <c r="AH39" i="24" s="1"/>
  <c r="AJ142" i="19"/>
  <c r="AJ145" i="19" s="1"/>
  <c r="AH20" i="24"/>
  <c r="AH43" i="24" s="1"/>
  <c r="AL88" i="21"/>
  <c r="AL78" i="21"/>
  <c r="AL92" i="21"/>
  <c r="AK128" i="21"/>
  <c r="AL83" i="21"/>
  <c r="AL91" i="21"/>
  <c r="AK132" i="21"/>
  <c r="AL76" i="21"/>
  <c r="AL86" i="21"/>
  <c r="AL93" i="21"/>
  <c r="AJ139" i="21"/>
  <c r="AJ145" i="21" s="1"/>
  <c r="AJ13" i="23" s="1"/>
  <c r="AL80" i="21"/>
  <c r="AL130" i="21" s="1"/>
  <c r="AK141" i="21"/>
  <c r="AK135" i="21"/>
  <c r="AK137" i="21"/>
  <c r="AL126" i="21"/>
  <c r="AK136" i="21"/>
  <c r="AL129" i="21"/>
  <c r="AL79" i="21"/>
  <c r="AL90" i="21"/>
  <c r="AL142" i="21"/>
  <c r="AK130" i="21"/>
  <c r="AL82" i="21"/>
  <c r="AK131" i="21"/>
  <c r="AL77" i="21"/>
  <c r="AJ8" i="22"/>
  <c r="AK95" i="21"/>
  <c r="AK10" i="22" s="1"/>
  <c r="AK8" i="22" s="1"/>
  <c r="AL89" i="21"/>
  <c r="AL84" i="21"/>
  <c r="AL85" i="21"/>
  <c r="AL127" i="21"/>
  <c r="AL81" i="21"/>
  <c r="AL74" i="21"/>
  <c r="AL70" i="21"/>
  <c r="AK8" i="12" s="1"/>
  <c r="AL143" i="21"/>
  <c r="AK140" i="21"/>
  <c r="AL87" i="21"/>
  <c r="AH27" i="22"/>
  <c r="AH28" i="22" s="1"/>
  <c r="AK134" i="21"/>
  <c r="AL75" i="21"/>
  <c r="AL125" i="21" s="1"/>
  <c r="AK30" i="14"/>
  <c r="AK143" i="19"/>
  <c r="AK55" i="19"/>
  <c r="AK23" i="19"/>
  <c r="AK7" i="19"/>
  <c r="AK119" i="19"/>
  <c r="AK79" i="19"/>
  <c r="AK63" i="19"/>
  <c r="AK31" i="19"/>
  <c r="AK151" i="19"/>
  <c r="AK95" i="19"/>
  <c r="AK111" i="19"/>
  <c r="AK47" i="19"/>
  <c r="AK15" i="19"/>
  <c r="AK103" i="19"/>
  <c r="AK87" i="19"/>
  <c r="AK127" i="19"/>
  <c r="AK71" i="19"/>
  <c r="AK39" i="19"/>
  <c r="AK159" i="19"/>
  <c r="AK135" i="19"/>
  <c r="AJ6" i="19"/>
  <c r="AJ9" i="19" s="1"/>
  <c r="AI3" i="24" s="1"/>
  <c r="AI26" i="24" s="1"/>
  <c r="V22" i="19"/>
  <c r="V14" i="19"/>
  <c r="AJ28" i="14"/>
  <c r="AG42" i="13"/>
  <c r="AF49" i="11"/>
  <c r="AK21" i="38" l="1"/>
  <c r="D8" i="41"/>
  <c r="W67" i="11"/>
  <c r="W15" i="11"/>
  <c r="AI42" i="48"/>
  <c r="AI43" i="48" s="1"/>
  <c r="AI125" i="25"/>
  <c r="AI145" i="25" s="1"/>
  <c r="AI4" i="23" s="1"/>
  <c r="AI120" i="25"/>
  <c r="AH9" i="11" s="1"/>
  <c r="AJ75" i="25"/>
  <c r="AJ70" i="25"/>
  <c r="AI4" i="12" s="1"/>
  <c r="AK75" i="25"/>
  <c r="AK70" i="25"/>
  <c r="AJ4" i="12" s="1"/>
  <c r="AH125" i="25"/>
  <c r="AH145" i="25" s="1"/>
  <c r="AH4" i="23" s="1"/>
  <c r="S26" i="38"/>
  <c r="AC18" i="34"/>
  <c r="AB239" i="34"/>
  <c r="AG41" i="34"/>
  <c r="X19" i="22"/>
  <c r="Y40" i="22"/>
  <c r="Y14" i="23" s="1"/>
  <c r="Y36" i="22"/>
  <c r="AK78" i="19"/>
  <c r="AK81" i="19" s="1"/>
  <c r="AI12" i="24"/>
  <c r="AI35" i="24" s="1"/>
  <c r="AK134" i="19"/>
  <c r="AK137" i="19" s="1"/>
  <c r="AI19" i="24"/>
  <c r="AI42" i="24" s="1"/>
  <c r="AK94" i="19"/>
  <c r="AK97" i="19" s="1"/>
  <c r="AI14" i="24"/>
  <c r="AI37" i="24" s="1"/>
  <c r="AK110" i="19"/>
  <c r="AK113" i="19" s="1"/>
  <c r="AI16" i="24"/>
  <c r="AI39" i="24" s="1"/>
  <c r="AK70" i="19"/>
  <c r="AK73" i="19" s="1"/>
  <c r="AI11" i="24"/>
  <c r="AI34" i="24" s="1"/>
  <c r="AK102" i="19"/>
  <c r="AK105" i="19" s="1"/>
  <c r="AI15" i="24"/>
  <c r="AI38" i="24" s="1"/>
  <c r="AK158" i="19"/>
  <c r="AK161" i="19" s="1"/>
  <c r="AI22" i="24"/>
  <c r="AI45" i="24" s="1"/>
  <c r="AL139" i="21"/>
  <c r="AL141" i="21"/>
  <c r="AL128" i="21"/>
  <c r="AK54" i="19"/>
  <c r="AK57" i="19" s="1"/>
  <c r="AI9" i="24"/>
  <c r="AI32" i="24" s="1"/>
  <c r="AL138" i="21"/>
  <c r="AL95" i="21"/>
  <c r="AL10" i="22" s="1"/>
  <c r="AL8" i="22" s="1"/>
  <c r="AL134" i="21"/>
  <c r="AK30" i="19"/>
  <c r="AK33" i="19" s="1"/>
  <c r="AI6" i="24"/>
  <c r="AI29" i="24" s="1"/>
  <c r="AK142" i="19"/>
  <c r="AK145" i="19" s="1"/>
  <c r="AI20" i="24"/>
  <c r="AI43" i="24" s="1"/>
  <c r="AK46" i="19"/>
  <c r="AK49" i="19" s="1"/>
  <c r="AI8" i="24"/>
  <c r="AI31" i="24" s="1"/>
  <c r="AK150" i="19"/>
  <c r="AK153" i="19" s="1"/>
  <c r="AI21" i="24"/>
  <c r="AI44" i="24" s="1"/>
  <c r="AK126" i="19"/>
  <c r="AK129" i="19" s="1"/>
  <c r="AI18" i="24"/>
  <c r="AI41" i="24" s="1"/>
  <c r="AK62" i="19"/>
  <c r="AK65" i="19" s="1"/>
  <c r="AI10" i="24"/>
  <c r="AI33" i="24" s="1"/>
  <c r="AK38" i="19"/>
  <c r="AK41" i="19" s="1"/>
  <c r="AI7" i="24"/>
  <c r="AI30" i="24" s="1"/>
  <c r="AL135" i="21"/>
  <c r="AL137" i="21"/>
  <c r="AK118" i="19"/>
  <c r="AK121" i="19" s="1"/>
  <c r="AI17" i="24"/>
  <c r="AI40" i="24" s="1"/>
  <c r="AK86" i="19"/>
  <c r="AK89" i="19" s="1"/>
  <c r="AI13" i="24"/>
  <c r="AI36" i="24" s="1"/>
  <c r="AL132" i="21"/>
  <c r="AK145" i="21"/>
  <c r="AK13" i="23" s="1"/>
  <c r="AL124" i="21"/>
  <c r="AL140" i="21"/>
  <c r="AL133" i="21"/>
  <c r="AL136" i="21"/>
  <c r="AH29" i="22"/>
  <c r="AI29" i="22" s="1"/>
  <c r="AL131" i="21"/>
  <c r="AK6" i="19"/>
  <c r="AK9" i="19" s="1"/>
  <c r="AJ3" i="24" s="1"/>
  <c r="AJ26" i="24" s="1"/>
  <c r="AL30" i="14"/>
  <c r="AL4" i="25" s="1"/>
  <c r="AL50" i="25" s="1"/>
  <c r="AL151" i="19"/>
  <c r="AL95" i="19"/>
  <c r="AL55" i="19"/>
  <c r="AL23" i="19"/>
  <c r="AL111" i="19"/>
  <c r="AL119" i="19"/>
  <c r="AL39" i="19"/>
  <c r="AL7" i="19"/>
  <c r="AL159" i="19"/>
  <c r="AL103" i="19"/>
  <c r="AL63" i="19"/>
  <c r="AL31" i="19"/>
  <c r="AL127" i="19"/>
  <c r="AL135" i="19"/>
  <c r="AL87" i="19"/>
  <c r="AL47" i="19"/>
  <c r="AL15" i="19"/>
  <c r="AL79" i="19"/>
  <c r="AL71" i="19"/>
  <c r="AL143" i="19"/>
  <c r="V25" i="19"/>
  <c r="U5" i="24" s="1"/>
  <c r="U28" i="24" s="1"/>
  <c r="V17" i="19"/>
  <c r="U4" i="24" s="1"/>
  <c r="U27" i="24" s="1"/>
  <c r="AK28" i="14"/>
  <c r="AL28" i="14"/>
  <c r="AH42" i="13"/>
  <c r="AG49" i="11"/>
  <c r="X15" i="11" l="1"/>
  <c r="X67" i="11"/>
  <c r="AI45" i="48"/>
  <c r="AL75" i="25"/>
  <c r="AL70" i="25"/>
  <c r="AK4" i="12" s="1"/>
  <c r="D4" i="41" s="1"/>
  <c r="D3" i="41" s="1"/>
  <c r="E17" i="43" s="1"/>
  <c r="E48" i="43" s="1"/>
  <c r="AJ95" i="25"/>
  <c r="AJ6" i="22" s="1"/>
  <c r="AJ3" i="22" s="1"/>
  <c r="AJ16" i="22" s="1"/>
  <c r="AK95" i="25"/>
  <c r="AK6" i="22" s="1"/>
  <c r="AK3" i="22" s="1"/>
  <c r="AK16" i="22" s="1"/>
  <c r="U47" i="24"/>
  <c r="U7" i="12" s="1"/>
  <c r="AB241" i="34"/>
  <c r="AB5" i="23" s="1"/>
  <c r="AB3" i="23" s="1"/>
  <c r="AC21" i="34"/>
  <c r="AC235" i="34"/>
  <c r="AG44" i="34"/>
  <c r="AG42" i="34" s="1"/>
  <c r="Y17" i="22"/>
  <c r="Y18" i="22" s="1"/>
  <c r="Z22" i="22" s="1"/>
  <c r="AL46" i="19"/>
  <c r="AL49" i="19" s="1"/>
  <c r="AJ8" i="24"/>
  <c r="AJ31" i="24" s="1"/>
  <c r="AL102" i="19"/>
  <c r="AL105" i="19" s="1"/>
  <c r="AJ15" i="24"/>
  <c r="AJ38" i="24" s="1"/>
  <c r="AL110" i="19"/>
  <c r="AL113" i="19" s="1"/>
  <c r="AJ16" i="24"/>
  <c r="AJ39" i="24" s="1"/>
  <c r="AL30" i="19"/>
  <c r="AL33" i="19" s="1"/>
  <c r="AJ6" i="24"/>
  <c r="AJ29" i="24" s="1"/>
  <c r="AL86" i="19"/>
  <c r="AJ13" i="24"/>
  <c r="AJ36" i="24" s="1"/>
  <c r="AL126" i="19"/>
  <c r="AL129" i="19" s="1"/>
  <c r="AJ18" i="24"/>
  <c r="AJ41" i="24" s="1"/>
  <c r="AL134" i="19"/>
  <c r="AL137" i="19" s="1"/>
  <c r="AJ19" i="24"/>
  <c r="AJ42" i="24" s="1"/>
  <c r="AL150" i="19"/>
  <c r="AL153" i="19" s="1"/>
  <c r="AJ21" i="24"/>
  <c r="AJ44" i="24" s="1"/>
  <c r="AL89" i="19"/>
  <c r="AL118" i="19"/>
  <c r="AL121" i="19" s="1"/>
  <c r="AJ17" i="24"/>
  <c r="AJ40" i="24" s="1"/>
  <c r="AL158" i="19"/>
  <c r="AL161" i="19" s="1"/>
  <c r="AJ22" i="24"/>
  <c r="AJ45" i="24" s="1"/>
  <c r="AL38" i="19"/>
  <c r="AL41" i="19" s="1"/>
  <c r="AJ7" i="24"/>
  <c r="AJ30" i="24" s="1"/>
  <c r="AL145" i="21"/>
  <c r="AL13" i="23" s="1"/>
  <c r="AL54" i="19"/>
  <c r="AL57" i="19" s="1"/>
  <c r="AJ9" i="24"/>
  <c r="AJ32" i="24" s="1"/>
  <c r="AL26" i="22"/>
  <c r="AL27" i="22" s="1"/>
  <c r="AL28" i="22" s="1"/>
  <c r="AL142" i="19"/>
  <c r="AL145" i="19" s="1"/>
  <c r="AJ20" i="24"/>
  <c r="AJ43" i="24" s="1"/>
  <c r="AL94" i="19"/>
  <c r="AL97" i="19" s="1"/>
  <c r="AJ14" i="24"/>
  <c r="AJ37" i="24" s="1"/>
  <c r="AL78" i="19"/>
  <c r="AL81" i="19" s="1"/>
  <c r="AJ12" i="24"/>
  <c r="AJ35" i="24" s="1"/>
  <c r="AL62" i="19"/>
  <c r="AL65" i="19" s="1"/>
  <c r="AJ10" i="24"/>
  <c r="AJ33" i="24" s="1"/>
  <c r="AL70" i="19"/>
  <c r="AL73" i="19" s="1"/>
  <c r="AJ11" i="24"/>
  <c r="AJ34" i="24" s="1"/>
  <c r="AJ27" i="22"/>
  <c r="AJ28" i="22" s="1"/>
  <c r="AM159" i="19"/>
  <c r="AM103" i="19"/>
  <c r="AM7" i="19"/>
  <c r="AM55" i="19"/>
  <c r="AM23" i="19"/>
  <c r="AM71" i="19"/>
  <c r="AM15" i="19"/>
  <c r="AM79" i="19"/>
  <c r="AM119" i="19"/>
  <c r="AM143" i="19"/>
  <c r="AM63" i="19"/>
  <c r="AM39" i="19"/>
  <c r="AM151" i="19"/>
  <c r="AM95" i="19"/>
  <c r="AM111" i="19"/>
  <c r="AM47" i="19"/>
  <c r="AM31" i="19"/>
  <c r="AM135" i="19"/>
  <c r="AM87" i="19"/>
  <c r="AM127" i="19"/>
  <c r="AL6" i="19"/>
  <c r="AL9" i="19" s="1"/>
  <c r="AK3" i="24" s="1"/>
  <c r="AK26" i="24" s="1"/>
  <c r="W22" i="19"/>
  <c r="W14" i="19"/>
  <c r="AI42" i="13"/>
  <c r="AH49" i="11"/>
  <c r="AJ41" i="48" l="1"/>
  <c r="AJ44" i="48" s="1"/>
  <c r="AK125" i="25"/>
  <c r="AK145" i="25" s="1"/>
  <c r="AK4" i="23" s="1"/>
  <c r="AK120" i="25"/>
  <c r="AJ9" i="11" s="1"/>
  <c r="AL120" i="25"/>
  <c r="AL95" i="25"/>
  <c r="AL6" i="22" s="1"/>
  <c r="AL3" i="22" s="1"/>
  <c r="AL16" i="22" s="1"/>
  <c r="AJ125" i="25"/>
  <c r="AJ145" i="25" s="1"/>
  <c r="AJ4" i="23" s="1"/>
  <c r="AJ120" i="25"/>
  <c r="AI9" i="11" s="1"/>
  <c r="T26" i="38"/>
  <c r="AC19" i="34"/>
  <c r="AC238" i="34"/>
  <c r="AG43" i="34"/>
  <c r="Y19" i="22"/>
  <c r="Z40" i="22"/>
  <c r="Z14" i="23" s="1"/>
  <c r="Z36" i="22"/>
  <c r="AJ29" i="22"/>
  <c r="AK27" i="22" s="1"/>
  <c r="AK28" i="22" s="1"/>
  <c r="AM38" i="19"/>
  <c r="AM41" i="19" s="1"/>
  <c r="AL7" i="24" s="1"/>
  <c r="AL30" i="24" s="1"/>
  <c r="AK7" i="24"/>
  <c r="AK30" i="24" s="1"/>
  <c r="AM126" i="19"/>
  <c r="AM129" i="19" s="1"/>
  <c r="AL18" i="24" s="1"/>
  <c r="AL41" i="24" s="1"/>
  <c r="AK18" i="24"/>
  <c r="AK41" i="24" s="1"/>
  <c r="AM102" i="19"/>
  <c r="AK15" i="24"/>
  <c r="AK38" i="24" s="1"/>
  <c r="AM54" i="19"/>
  <c r="AM57" i="19" s="1"/>
  <c r="AL9" i="24" s="1"/>
  <c r="AL32" i="24" s="1"/>
  <c r="AK9" i="24"/>
  <c r="AK32" i="24" s="1"/>
  <c r="AM150" i="19"/>
  <c r="AM153" i="19" s="1"/>
  <c r="AL21" i="24" s="1"/>
  <c r="AL44" i="24" s="1"/>
  <c r="AK21" i="24"/>
  <c r="AK44" i="24" s="1"/>
  <c r="AM70" i="19"/>
  <c r="AM73" i="19" s="1"/>
  <c r="AL11" i="24" s="1"/>
  <c r="AL34" i="24" s="1"/>
  <c r="AK11" i="24"/>
  <c r="AK34" i="24" s="1"/>
  <c r="AM78" i="19"/>
  <c r="AM81" i="19" s="1"/>
  <c r="AL12" i="24" s="1"/>
  <c r="AL35" i="24" s="1"/>
  <c r="AK12" i="24"/>
  <c r="AK35" i="24" s="1"/>
  <c r="AM142" i="19"/>
  <c r="AM145" i="19" s="1"/>
  <c r="AL20" i="24" s="1"/>
  <c r="AL43" i="24" s="1"/>
  <c r="AK20" i="24"/>
  <c r="AK43" i="24" s="1"/>
  <c r="AM105" i="19"/>
  <c r="AL15" i="24" s="1"/>
  <c r="AL38" i="24" s="1"/>
  <c r="AM62" i="19"/>
  <c r="AM65" i="19" s="1"/>
  <c r="AL10" i="24" s="1"/>
  <c r="AL33" i="24" s="1"/>
  <c r="AK10" i="24"/>
  <c r="AK33" i="24" s="1"/>
  <c r="AM30" i="19"/>
  <c r="AM33" i="19" s="1"/>
  <c r="AL6" i="24" s="1"/>
  <c r="AL29" i="24" s="1"/>
  <c r="AK6" i="24"/>
  <c r="AK29" i="24" s="1"/>
  <c r="AM118" i="19"/>
  <c r="AM121" i="19" s="1"/>
  <c r="AL17" i="24" s="1"/>
  <c r="AL40" i="24" s="1"/>
  <c r="AK17" i="24"/>
  <c r="AK40" i="24" s="1"/>
  <c r="AM46" i="19"/>
  <c r="AM49" i="19" s="1"/>
  <c r="AL8" i="24" s="1"/>
  <c r="AL31" i="24" s="1"/>
  <c r="AK8" i="24"/>
  <c r="AK31" i="24" s="1"/>
  <c r="AM94" i="19"/>
  <c r="AM97" i="19" s="1"/>
  <c r="AL14" i="24" s="1"/>
  <c r="AL37" i="24" s="1"/>
  <c r="AK14" i="24"/>
  <c r="AK37" i="24" s="1"/>
  <c r="AM110" i="19"/>
  <c r="AM113" i="19" s="1"/>
  <c r="AL16" i="24" s="1"/>
  <c r="AL39" i="24" s="1"/>
  <c r="AK16" i="24"/>
  <c r="AK39" i="24" s="1"/>
  <c r="AM158" i="19"/>
  <c r="AM161" i="19" s="1"/>
  <c r="AL22" i="24" s="1"/>
  <c r="AL45" i="24" s="1"/>
  <c r="AK22" i="24"/>
  <c r="AK45" i="24" s="1"/>
  <c r="AM134" i="19"/>
  <c r="AM137" i="19" s="1"/>
  <c r="AL19" i="24" s="1"/>
  <c r="AL42" i="24" s="1"/>
  <c r="AK19" i="24"/>
  <c r="AK42" i="24" s="1"/>
  <c r="AM86" i="19"/>
  <c r="AM89" i="19" s="1"/>
  <c r="AL13" i="24" s="1"/>
  <c r="AL36" i="24" s="1"/>
  <c r="AK13" i="24"/>
  <c r="AK36" i="24" s="1"/>
  <c r="AM6" i="19"/>
  <c r="AM9" i="19" s="1"/>
  <c r="AL3" i="24" s="1"/>
  <c r="AL26" i="24" s="1"/>
  <c r="W25" i="19"/>
  <c r="V5" i="24" s="1"/>
  <c r="V28" i="24" s="1"/>
  <c r="W17" i="19"/>
  <c r="V4" i="24" s="1"/>
  <c r="V27" i="24" s="1"/>
  <c r="AJ42" i="13"/>
  <c r="AI49" i="11"/>
  <c r="D9" i="40" l="1"/>
  <c r="AK9" i="11"/>
  <c r="Y15" i="11"/>
  <c r="Y67" i="11"/>
  <c r="AJ42" i="48"/>
  <c r="C67" i="40"/>
  <c r="C66" i="40" s="1"/>
  <c r="AL125" i="25"/>
  <c r="AL145" i="25" s="1"/>
  <c r="AL4" i="23" s="1"/>
  <c r="V47" i="24"/>
  <c r="V7" i="12" s="1"/>
  <c r="AC20" i="34"/>
  <c r="AC236" i="34"/>
  <c r="AG45" i="34"/>
  <c r="C15" i="40"/>
  <c r="C14" i="40" s="1"/>
  <c r="Z17" i="22"/>
  <c r="Z18" i="22" s="1"/>
  <c r="AA22" i="22" s="1"/>
  <c r="AK29" i="22"/>
  <c r="AL29" i="22" s="1"/>
  <c r="X22" i="19"/>
  <c r="X14" i="19"/>
  <c r="AK42" i="13"/>
  <c r="D42" i="42" s="1"/>
  <c r="AJ49" i="11"/>
  <c r="AJ43" i="48" l="1"/>
  <c r="U26" i="38"/>
  <c r="AC22" i="34"/>
  <c r="AC237" i="34"/>
  <c r="AH41" i="34"/>
  <c r="AA40" i="22"/>
  <c r="AA14" i="23" s="1"/>
  <c r="AA36" i="22"/>
  <c r="Z19" i="22"/>
  <c r="X25" i="19"/>
  <c r="W5" i="24" s="1"/>
  <c r="W28" i="24" s="1"/>
  <c r="X17" i="19"/>
  <c r="W4" i="24" s="1"/>
  <c r="W27" i="24" s="1"/>
  <c r="AK49" i="11"/>
  <c r="Z67" i="11" l="1"/>
  <c r="Z15" i="11"/>
  <c r="AJ45" i="48"/>
  <c r="W47" i="24"/>
  <c r="W7" i="12" s="1"/>
  <c r="AD18" i="34"/>
  <c r="AC239" i="34"/>
  <c r="AH44" i="34"/>
  <c r="AH42" i="34" s="1"/>
  <c r="AA17" i="22"/>
  <c r="AA18" i="22" s="1"/>
  <c r="AB22" i="22" s="1"/>
  <c r="Y22" i="19"/>
  <c r="Y14" i="19"/>
  <c r="AB17" i="12"/>
  <c r="AA44" i="11"/>
  <c r="Z35" i="11"/>
  <c r="C4" i="13"/>
  <c r="C32" i="13" s="1"/>
  <c r="D4" i="13"/>
  <c r="D32" i="13" s="1"/>
  <c r="E4" i="13"/>
  <c r="E32" i="13" s="1"/>
  <c r="F4" i="13"/>
  <c r="F32" i="13" s="1"/>
  <c r="G4" i="13"/>
  <c r="G32" i="13" s="1"/>
  <c r="H4" i="13"/>
  <c r="H32" i="13" s="1"/>
  <c r="I4" i="13"/>
  <c r="I32" i="13" s="1"/>
  <c r="C59" i="12"/>
  <c r="D59" i="12"/>
  <c r="E59" i="12"/>
  <c r="F59" i="12"/>
  <c r="G59" i="12"/>
  <c r="H59" i="12"/>
  <c r="I59" i="12"/>
  <c r="J59" i="12"/>
  <c r="K59" i="12"/>
  <c r="L59" i="12"/>
  <c r="M59" i="12"/>
  <c r="N59" i="12"/>
  <c r="O59" i="12"/>
  <c r="P59" i="12"/>
  <c r="Q59" i="12"/>
  <c r="R59" i="12"/>
  <c r="S59" i="12"/>
  <c r="T59" i="12"/>
  <c r="U59" i="12"/>
  <c r="V59" i="12"/>
  <c r="W59" i="12"/>
  <c r="X59" i="12"/>
  <c r="Y59" i="12"/>
  <c r="Z59" i="12"/>
  <c r="AA59" i="12"/>
  <c r="AB59" i="12"/>
  <c r="AC59" i="12"/>
  <c r="AD59" i="12"/>
  <c r="AE59" i="12"/>
  <c r="AF59" i="12"/>
  <c r="AG59" i="12"/>
  <c r="AH59" i="12"/>
  <c r="AI59" i="12"/>
  <c r="AJ59" i="12"/>
  <c r="AK59" i="12"/>
  <c r="C63" i="12"/>
  <c r="E63" i="12"/>
  <c r="F63" i="12"/>
  <c r="H63" i="12"/>
  <c r="I63" i="12"/>
  <c r="C41" i="12"/>
  <c r="D41" i="12"/>
  <c r="E41" i="12"/>
  <c r="F41" i="12"/>
  <c r="G41" i="12"/>
  <c r="H41" i="12"/>
  <c r="I41" i="12"/>
  <c r="J41" i="12"/>
  <c r="K41" i="12"/>
  <c r="L41" i="12"/>
  <c r="M41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C15" i="12"/>
  <c r="D15" i="12"/>
  <c r="E15" i="12"/>
  <c r="F15" i="12"/>
  <c r="G15" i="12"/>
  <c r="H15" i="12"/>
  <c r="I15" i="12"/>
  <c r="J15" i="12"/>
  <c r="K15" i="12"/>
  <c r="L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Y15" i="12"/>
  <c r="Z15" i="12"/>
  <c r="AA15" i="12"/>
  <c r="AB15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B4" i="13"/>
  <c r="B63" i="12"/>
  <c r="B59" i="12"/>
  <c r="B41" i="12"/>
  <c r="B17" i="12"/>
  <c r="B15" i="12"/>
  <c r="C11" i="11"/>
  <c r="D11" i="11"/>
  <c r="E11" i="11"/>
  <c r="F11" i="11"/>
  <c r="G11" i="11"/>
  <c r="H11" i="11"/>
  <c r="I11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C28" i="11"/>
  <c r="D28" i="11"/>
  <c r="E28" i="11"/>
  <c r="F28" i="11"/>
  <c r="G28" i="11"/>
  <c r="H28" i="11"/>
  <c r="I28" i="11"/>
  <c r="J28" i="11"/>
  <c r="K28" i="11"/>
  <c r="L28" i="11"/>
  <c r="M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C35" i="11"/>
  <c r="D35" i="11"/>
  <c r="E35" i="11"/>
  <c r="F35" i="11"/>
  <c r="G35" i="11"/>
  <c r="H35" i="11"/>
  <c r="I35" i="11"/>
  <c r="J35" i="11"/>
  <c r="K35" i="11"/>
  <c r="L35" i="11"/>
  <c r="M35" i="11"/>
  <c r="O35" i="11"/>
  <c r="P35" i="11"/>
  <c r="Q35" i="11"/>
  <c r="R35" i="11"/>
  <c r="S35" i="11"/>
  <c r="T35" i="11"/>
  <c r="U35" i="11"/>
  <c r="V35" i="11"/>
  <c r="W35" i="11"/>
  <c r="X35" i="11"/>
  <c r="Y35" i="11"/>
  <c r="C40" i="11"/>
  <c r="D40" i="11"/>
  <c r="E40" i="11"/>
  <c r="F40" i="11"/>
  <c r="G40" i="11"/>
  <c r="H40" i="11"/>
  <c r="I40" i="11"/>
  <c r="J40" i="11"/>
  <c r="K40" i="11"/>
  <c r="L40" i="11"/>
  <c r="M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C44" i="11"/>
  <c r="D44" i="11"/>
  <c r="E44" i="11"/>
  <c r="F44" i="11"/>
  <c r="G44" i="11"/>
  <c r="G51" i="12" s="1"/>
  <c r="G24" i="38" s="1"/>
  <c r="H44" i="11"/>
  <c r="I44" i="11"/>
  <c r="J44" i="11"/>
  <c r="K44" i="11"/>
  <c r="K51" i="12" s="1"/>
  <c r="K24" i="38" s="1"/>
  <c r="L44" i="11"/>
  <c r="M44" i="11"/>
  <c r="O44" i="11"/>
  <c r="O51" i="12" s="1"/>
  <c r="O24" i="38" s="1"/>
  <c r="P44" i="11"/>
  <c r="P51" i="12" s="1"/>
  <c r="P24" i="38" s="1"/>
  <c r="Q44" i="11"/>
  <c r="R44" i="11"/>
  <c r="S44" i="11"/>
  <c r="T44" i="11"/>
  <c r="T51" i="12" s="1"/>
  <c r="T24" i="38" s="1"/>
  <c r="U44" i="11"/>
  <c r="V44" i="11"/>
  <c r="W44" i="11"/>
  <c r="X44" i="11"/>
  <c r="X51" i="12" s="1"/>
  <c r="X24" i="38" s="1"/>
  <c r="Y44" i="11"/>
  <c r="Z44" i="11"/>
  <c r="C70" i="11"/>
  <c r="D70" i="11"/>
  <c r="E70" i="11"/>
  <c r="F70" i="11"/>
  <c r="G70" i="11"/>
  <c r="H70" i="11"/>
  <c r="I70" i="11"/>
  <c r="J70" i="11"/>
  <c r="K70" i="11"/>
  <c r="L70" i="11"/>
  <c r="M70" i="11"/>
  <c r="N70" i="11"/>
  <c r="O70" i="11"/>
  <c r="P70" i="11"/>
  <c r="Q70" i="11"/>
  <c r="R70" i="11"/>
  <c r="S70" i="11"/>
  <c r="T70" i="11"/>
  <c r="U70" i="11"/>
  <c r="V70" i="11"/>
  <c r="W70" i="11"/>
  <c r="X70" i="11"/>
  <c r="Y70" i="11"/>
  <c r="Z70" i="11"/>
  <c r="AA70" i="11"/>
  <c r="AB70" i="11"/>
  <c r="AC70" i="11"/>
  <c r="AD70" i="11"/>
  <c r="AE70" i="11"/>
  <c r="AF70" i="11"/>
  <c r="AG70" i="11"/>
  <c r="AH70" i="11"/>
  <c r="AI70" i="11"/>
  <c r="AJ70" i="11"/>
  <c r="AK70" i="11"/>
  <c r="C84" i="11"/>
  <c r="D84" i="11"/>
  <c r="E84" i="11"/>
  <c r="F84" i="11"/>
  <c r="G84" i="11"/>
  <c r="H84" i="11"/>
  <c r="I84" i="11"/>
  <c r="J84" i="11"/>
  <c r="K84" i="11"/>
  <c r="L84" i="11"/>
  <c r="M84" i="11"/>
  <c r="N84" i="11"/>
  <c r="O84" i="11"/>
  <c r="P84" i="11"/>
  <c r="Q84" i="11"/>
  <c r="R84" i="11"/>
  <c r="S84" i="11"/>
  <c r="T84" i="11"/>
  <c r="U84" i="11"/>
  <c r="V84" i="11"/>
  <c r="W84" i="11"/>
  <c r="X84" i="11"/>
  <c r="Y84" i="11"/>
  <c r="Z84" i="11"/>
  <c r="AA84" i="11"/>
  <c r="AB84" i="11"/>
  <c r="AC84" i="11"/>
  <c r="AD84" i="11"/>
  <c r="AE84" i="11"/>
  <c r="AF84" i="11"/>
  <c r="AG84" i="11"/>
  <c r="AH84" i="11"/>
  <c r="AI84" i="11"/>
  <c r="AJ84" i="11"/>
  <c r="AK84" i="11"/>
  <c r="AK41" i="48" l="1"/>
  <c r="AK44" i="48" s="1"/>
  <c r="Y51" i="12"/>
  <c r="Y24" i="38" s="1"/>
  <c r="U51" i="12"/>
  <c r="U24" i="38" s="1"/>
  <c r="Q51" i="12"/>
  <c r="Q24" i="38" s="1"/>
  <c r="L51" i="12"/>
  <c r="L24" i="38" s="1"/>
  <c r="H51" i="12"/>
  <c r="H24" i="38" s="1"/>
  <c r="D51" i="12"/>
  <c r="D24" i="38" s="1"/>
  <c r="AK11" i="13"/>
  <c r="AG11" i="13"/>
  <c r="AC11" i="13"/>
  <c r="Y11" i="13"/>
  <c r="U11" i="13"/>
  <c r="Q11" i="13"/>
  <c r="M11" i="13"/>
  <c r="I11" i="13"/>
  <c r="E11" i="13"/>
  <c r="AF11" i="13"/>
  <c r="X11" i="13"/>
  <c r="P11" i="13"/>
  <c r="L11" i="13"/>
  <c r="D11" i="13"/>
  <c r="AI11" i="13"/>
  <c r="AE11" i="13"/>
  <c r="AA11" i="13"/>
  <c r="W11" i="13"/>
  <c r="S11" i="13"/>
  <c r="O11" i="13"/>
  <c r="G11" i="13"/>
  <c r="AH11" i="13"/>
  <c r="AD11" i="13"/>
  <c r="Z11" i="13"/>
  <c r="V11" i="13"/>
  <c r="R11" i="13"/>
  <c r="N11" i="13"/>
  <c r="J11" i="13"/>
  <c r="F11" i="13"/>
  <c r="AJ11" i="13"/>
  <c r="AB11" i="13"/>
  <c r="T11" i="13"/>
  <c r="H11" i="13"/>
  <c r="K11" i="13"/>
  <c r="B32" i="13"/>
  <c r="V26" i="38"/>
  <c r="Z51" i="12"/>
  <c r="V51" i="12"/>
  <c r="V24" i="38" s="1"/>
  <c r="R51" i="12"/>
  <c r="R24" i="38" s="1"/>
  <c r="I51" i="12"/>
  <c r="I24" i="38" s="1"/>
  <c r="E51" i="12"/>
  <c r="E24" i="38" s="1"/>
  <c r="M51" i="12"/>
  <c r="M24" i="38" s="1"/>
  <c r="N51" i="12"/>
  <c r="AA51" i="12"/>
  <c r="AA24" i="38" s="1"/>
  <c r="Z24" i="38"/>
  <c r="W51" i="12"/>
  <c r="W24" i="38" s="1"/>
  <c r="S51" i="12"/>
  <c r="S24" i="38" s="1"/>
  <c r="J51" i="12"/>
  <c r="J24" i="38" s="1"/>
  <c r="F51" i="12"/>
  <c r="F24" i="38" s="1"/>
  <c r="AC241" i="34"/>
  <c r="AC5" i="23" s="1"/>
  <c r="AC3" i="23" s="1"/>
  <c r="AD21" i="34"/>
  <c r="AD238" i="34" s="1"/>
  <c r="AD235" i="34"/>
  <c r="AH43" i="34"/>
  <c r="AA19" i="22"/>
  <c r="AB17" i="22" s="1"/>
  <c r="AB18" i="22" s="1"/>
  <c r="AC22" i="22" s="1"/>
  <c r="AB40" i="22"/>
  <c r="AB14" i="23" s="1"/>
  <c r="AB36" i="22"/>
  <c r="Y25" i="19"/>
  <c r="X5" i="24" s="1"/>
  <c r="X28" i="24" s="1"/>
  <c r="Y17" i="19"/>
  <c r="X4" i="24" s="1"/>
  <c r="X27" i="24" s="1"/>
  <c r="AI44" i="13"/>
  <c r="AE44" i="13"/>
  <c r="AA44" i="13"/>
  <c r="W44" i="13"/>
  <c r="S44" i="13"/>
  <c r="O44" i="13"/>
  <c r="K44" i="13"/>
  <c r="G44" i="13"/>
  <c r="AH44" i="13"/>
  <c r="AD44" i="13"/>
  <c r="Z44" i="13"/>
  <c r="V44" i="13"/>
  <c r="R44" i="13"/>
  <c r="N44" i="13"/>
  <c r="J44" i="13"/>
  <c r="F44" i="13"/>
  <c r="AJ44" i="13"/>
  <c r="AF44" i="13"/>
  <c r="AB44" i="13"/>
  <c r="X44" i="13"/>
  <c r="T44" i="13"/>
  <c r="P44" i="13"/>
  <c r="L44" i="13"/>
  <c r="H44" i="13"/>
  <c r="D44" i="13"/>
  <c r="AK44" i="13"/>
  <c r="AG44" i="13"/>
  <c r="AC44" i="13"/>
  <c r="Y44" i="13"/>
  <c r="U44" i="13"/>
  <c r="Q44" i="13"/>
  <c r="M44" i="13"/>
  <c r="I44" i="13"/>
  <c r="E44" i="13"/>
  <c r="AD36" i="13"/>
  <c r="R36" i="13"/>
  <c r="B36" i="13"/>
  <c r="AI36" i="13"/>
  <c r="AE36" i="13"/>
  <c r="AA36" i="13"/>
  <c r="W36" i="13"/>
  <c r="S36" i="13"/>
  <c r="O36" i="13"/>
  <c r="K36" i="13"/>
  <c r="G36" i="13"/>
  <c r="C36" i="13"/>
  <c r="AH36" i="13"/>
  <c r="Z36" i="13"/>
  <c r="V36" i="13"/>
  <c r="N36" i="13"/>
  <c r="J36" i="13"/>
  <c r="F36" i="13"/>
  <c r="AK36" i="13"/>
  <c r="AG36" i="13"/>
  <c r="AC36" i="13"/>
  <c r="Y36" i="13"/>
  <c r="U36" i="13"/>
  <c r="Q36" i="13"/>
  <c r="M36" i="13"/>
  <c r="I36" i="13"/>
  <c r="E36" i="13"/>
  <c r="AJ36" i="13"/>
  <c r="AF36" i="13"/>
  <c r="AB36" i="13"/>
  <c r="X36" i="13"/>
  <c r="T36" i="13"/>
  <c r="P36" i="13"/>
  <c r="L36" i="13"/>
  <c r="H36" i="13"/>
  <c r="D36" i="13"/>
  <c r="AB41" i="12"/>
  <c r="H17" i="13"/>
  <c r="F17" i="13"/>
  <c r="AC17" i="12"/>
  <c r="AC15" i="12"/>
  <c r="D17" i="13"/>
  <c r="I17" i="13"/>
  <c r="G17" i="13"/>
  <c r="E17" i="13"/>
  <c r="AB44" i="11"/>
  <c r="AB51" i="12" s="1"/>
  <c r="AB24" i="38" s="1"/>
  <c r="AA35" i="11"/>
  <c r="Y14" i="12"/>
  <c r="U14" i="12"/>
  <c r="Q14" i="12"/>
  <c r="M14" i="12"/>
  <c r="I14" i="12"/>
  <c r="E14" i="12"/>
  <c r="AA14" i="12"/>
  <c r="W14" i="12"/>
  <c r="S14" i="12"/>
  <c r="O14" i="12"/>
  <c r="K14" i="12"/>
  <c r="G14" i="12"/>
  <c r="C14" i="12"/>
  <c r="AB14" i="12"/>
  <c r="X14" i="12"/>
  <c r="T14" i="12"/>
  <c r="P14" i="12"/>
  <c r="L14" i="12"/>
  <c r="H14" i="12"/>
  <c r="D14" i="12"/>
  <c r="AJ25" i="13"/>
  <c r="AJ24" i="13" s="1"/>
  <c r="AJ23" i="13" s="1"/>
  <c r="AF25" i="13"/>
  <c r="AF24" i="13" s="1"/>
  <c r="AF23" i="13" s="1"/>
  <c r="AB25" i="13"/>
  <c r="AB24" i="13" s="1"/>
  <c r="AB23" i="13" s="1"/>
  <c r="X25" i="13"/>
  <c r="X24" i="13" s="1"/>
  <c r="X23" i="13" s="1"/>
  <c r="T25" i="13"/>
  <c r="T24" i="13" s="1"/>
  <c r="T23" i="13" s="1"/>
  <c r="P25" i="13"/>
  <c r="P24" i="13" s="1"/>
  <c r="P23" i="13" s="1"/>
  <c r="O25" i="13"/>
  <c r="O24" i="13" s="1"/>
  <c r="O23" i="13" s="1"/>
  <c r="K25" i="13"/>
  <c r="K24" i="13" s="1"/>
  <c r="K23" i="13" s="1"/>
  <c r="G25" i="13"/>
  <c r="G24" i="13" s="1"/>
  <c r="G23" i="13" s="1"/>
  <c r="AH25" i="13"/>
  <c r="AH24" i="13" s="1"/>
  <c r="AH23" i="13" s="1"/>
  <c r="AD25" i="13"/>
  <c r="AD24" i="13" s="1"/>
  <c r="AD23" i="13" s="1"/>
  <c r="Z25" i="13"/>
  <c r="V25" i="13"/>
  <c r="V24" i="13" s="1"/>
  <c r="V23" i="13" s="1"/>
  <c r="R25" i="13"/>
  <c r="R24" i="13" s="1"/>
  <c r="R23" i="13" s="1"/>
  <c r="M25" i="13"/>
  <c r="M24" i="13" s="1"/>
  <c r="M23" i="13" s="1"/>
  <c r="I25" i="13"/>
  <c r="I24" i="13" s="1"/>
  <c r="I23" i="13" s="1"/>
  <c r="E25" i="13"/>
  <c r="E24" i="13" s="1"/>
  <c r="E23" i="13" s="1"/>
  <c r="AK25" i="13"/>
  <c r="AK24" i="13" s="1"/>
  <c r="AK23" i="13" s="1"/>
  <c r="AG25" i="13"/>
  <c r="AG24" i="13" s="1"/>
  <c r="AG23" i="13" s="1"/>
  <c r="AC25" i="13"/>
  <c r="AC24" i="13" s="1"/>
  <c r="AC23" i="13" s="1"/>
  <c r="Y25" i="13"/>
  <c r="Y24" i="13" s="1"/>
  <c r="Y23" i="13" s="1"/>
  <c r="U25" i="13"/>
  <c r="U24" i="13" s="1"/>
  <c r="U23" i="13" s="1"/>
  <c r="Q25" i="13"/>
  <c r="Q24" i="13" s="1"/>
  <c r="Q23" i="13" s="1"/>
  <c r="L25" i="13"/>
  <c r="L24" i="13" s="1"/>
  <c r="L23" i="13" s="1"/>
  <c r="H25" i="13"/>
  <c r="H24" i="13" s="1"/>
  <c r="H23" i="13" s="1"/>
  <c r="D25" i="13"/>
  <c r="D24" i="13" s="1"/>
  <c r="D23" i="13" s="1"/>
  <c r="AI25" i="13"/>
  <c r="AI24" i="13" s="1"/>
  <c r="AI23" i="13" s="1"/>
  <c r="AE25" i="13"/>
  <c r="AE24" i="13" s="1"/>
  <c r="AE23" i="13" s="1"/>
  <c r="AA25" i="13"/>
  <c r="AA24" i="13" s="1"/>
  <c r="AA23" i="13" s="1"/>
  <c r="W25" i="13"/>
  <c r="W24" i="13" s="1"/>
  <c r="W23" i="13" s="1"/>
  <c r="S25" i="13"/>
  <c r="S24" i="13" s="1"/>
  <c r="S23" i="13" s="1"/>
  <c r="N25" i="13"/>
  <c r="J25" i="13"/>
  <c r="J24" i="13" s="1"/>
  <c r="J23" i="13" s="1"/>
  <c r="F25" i="13"/>
  <c r="F24" i="13" s="1"/>
  <c r="F23" i="13" s="1"/>
  <c r="E39" i="11"/>
  <c r="Q39" i="11"/>
  <c r="X39" i="11"/>
  <c r="H39" i="11"/>
  <c r="T39" i="11"/>
  <c r="P39" i="11"/>
  <c r="L39" i="11"/>
  <c r="D39" i="11"/>
  <c r="Z39" i="11"/>
  <c r="V39" i="11"/>
  <c r="R39" i="11"/>
  <c r="J39" i="11"/>
  <c r="F39" i="11"/>
  <c r="Y39" i="11"/>
  <c r="U39" i="11"/>
  <c r="M39" i="11"/>
  <c r="I39" i="11"/>
  <c r="AA39" i="11"/>
  <c r="W39" i="11"/>
  <c r="S39" i="11"/>
  <c r="O39" i="11"/>
  <c r="K39" i="11"/>
  <c r="G39" i="11"/>
  <c r="C39" i="11"/>
  <c r="Z14" i="12"/>
  <c r="V14" i="12"/>
  <c r="R14" i="12"/>
  <c r="N14" i="12"/>
  <c r="J14" i="12"/>
  <c r="F14" i="12"/>
  <c r="B14" i="12"/>
  <c r="B84" i="11"/>
  <c r="B44" i="13" s="1"/>
  <c r="B75" i="11"/>
  <c r="B70" i="11"/>
  <c r="B35" i="11"/>
  <c r="B26" i="12" s="1"/>
  <c r="B32" i="11"/>
  <c r="B28" i="11"/>
  <c r="B17" i="11"/>
  <c r="B11" i="11"/>
  <c r="AA15" i="11" l="1"/>
  <c r="AA67" i="11"/>
  <c r="D44" i="42"/>
  <c r="C44" i="42"/>
  <c r="C11" i="42"/>
  <c r="D11" i="42"/>
  <c r="B11" i="13"/>
  <c r="C11" i="13"/>
  <c r="B30" i="13"/>
  <c r="X47" i="24"/>
  <c r="X7" i="12" s="1"/>
  <c r="C25" i="42"/>
  <c r="C24" i="42" s="1"/>
  <c r="C23" i="42" s="1"/>
  <c r="D25" i="42"/>
  <c r="D24" i="42" s="1"/>
  <c r="D23" i="42" s="1"/>
  <c r="C51" i="41"/>
  <c r="N24" i="38"/>
  <c r="AD19" i="34"/>
  <c r="AD20" i="34" s="1"/>
  <c r="AH45" i="34"/>
  <c r="AC40" i="22"/>
  <c r="AC14" i="23" s="1"/>
  <c r="AC36" i="22"/>
  <c r="AB19" i="22"/>
  <c r="Z22" i="19"/>
  <c r="Z14" i="19"/>
  <c r="B41" i="13"/>
  <c r="C44" i="13"/>
  <c r="B44" i="42" s="1"/>
  <c r="AC14" i="12"/>
  <c r="Z24" i="13"/>
  <c r="Z23" i="13" s="1"/>
  <c r="N24" i="13"/>
  <c r="N23" i="13" s="1"/>
  <c r="AB39" i="11"/>
  <c r="AC41" i="12"/>
  <c r="AD17" i="12"/>
  <c r="AD15" i="12"/>
  <c r="C17" i="13"/>
  <c r="B17" i="13"/>
  <c r="AC44" i="11"/>
  <c r="AC51" i="12" s="1"/>
  <c r="AC24" i="38" s="1"/>
  <c r="AB35" i="11"/>
  <c r="B44" i="11"/>
  <c r="B51" i="12" s="1"/>
  <c r="B40" i="11"/>
  <c r="B25" i="13" s="1"/>
  <c r="AB15" i="11" l="1"/>
  <c r="AB67" i="11"/>
  <c r="AK42" i="48"/>
  <c r="B11" i="42"/>
  <c r="W26" i="38"/>
  <c r="C49" i="41"/>
  <c r="C51" i="12"/>
  <c r="C24" i="38" s="1"/>
  <c r="AD236" i="34"/>
  <c r="AD22" i="34"/>
  <c r="AD237" i="34"/>
  <c r="AI41" i="34"/>
  <c r="G49" i="12"/>
  <c r="E49" i="12"/>
  <c r="H49" i="12"/>
  <c r="I49" i="12"/>
  <c r="D49" i="12"/>
  <c r="F49" i="12"/>
  <c r="AC17" i="22"/>
  <c r="AC18" i="22" s="1"/>
  <c r="AD22" i="22" s="1"/>
  <c r="Z25" i="19"/>
  <c r="Y5" i="24" s="1"/>
  <c r="Y28" i="24" s="1"/>
  <c r="Z17" i="19"/>
  <c r="Y4" i="24" s="1"/>
  <c r="Y27" i="24" s="1"/>
  <c r="B24" i="13"/>
  <c r="B23" i="13" s="1"/>
  <c r="D63" i="12"/>
  <c r="D35" i="13"/>
  <c r="G63" i="12"/>
  <c r="G35" i="13"/>
  <c r="AD41" i="12"/>
  <c r="AD14" i="12"/>
  <c r="AE17" i="12"/>
  <c r="AE15" i="12"/>
  <c r="AC39" i="11"/>
  <c r="AD44" i="11"/>
  <c r="AD51" i="12" s="1"/>
  <c r="AC35" i="11"/>
  <c r="C25" i="13"/>
  <c r="C24" i="13" s="1"/>
  <c r="C23" i="13" s="1"/>
  <c r="B39" i="11"/>
  <c r="AK43" i="48" l="1"/>
  <c r="Y47" i="24"/>
  <c r="Y7" i="12" s="1"/>
  <c r="B51" i="41"/>
  <c r="B24" i="38"/>
  <c r="B25" i="42"/>
  <c r="B24" i="42" s="1"/>
  <c r="B23" i="42" s="1"/>
  <c r="AD24" i="38"/>
  <c r="AE18" i="34"/>
  <c r="AD239" i="34"/>
  <c r="AI44" i="34"/>
  <c r="AI42" i="34" s="1"/>
  <c r="AD40" i="22"/>
  <c r="AD14" i="23" s="1"/>
  <c r="AD36" i="22"/>
  <c r="AC19" i="22"/>
  <c r="AA22" i="19"/>
  <c r="AA14" i="19"/>
  <c r="C49" i="12"/>
  <c r="AE41" i="12"/>
  <c r="AE14" i="12"/>
  <c r="AF17" i="12"/>
  <c r="AF15" i="12"/>
  <c r="AD39" i="11"/>
  <c r="AE44" i="11"/>
  <c r="AE51" i="12" s="1"/>
  <c r="AE24" i="38" s="1"/>
  <c r="AD35" i="11"/>
  <c r="B49" i="12"/>
  <c r="AC15" i="11" l="1"/>
  <c r="AC67" i="11"/>
  <c r="AK45" i="48"/>
  <c r="X26" i="38"/>
  <c r="B49" i="41"/>
  <c r="AD241" i="34"/>
  <c r="AD5" i="23" s="1"/>
  <c r="AD3" i="23" s="1"/>
  <c r="AE21" i="34"/>
  <c r="AE235" i="34"/>
  <c r="AI43" i="34"/>
  <c r="AD17" i="22"/>
  <c r="AD18" i="22" s="1"/>
  <c r="AE22" i="22" s="1"/>
  <c r="AA25" i="19"/>
  <c r="Z5" i="24" s="1"/>
  <c r="Z28" i="24" s="1"/>
  <c r="AA17" i="19"/>
  <c r="Z4" i="24" s="1"/>
  <c r="Z27" i="24" s="1"/>
  <c r="AF41" i="12"/>
  <c r="AF14" i="12"/>
  <c r="AG17" i="12"/>
  <c r="AG15" i="12"/>
  <c r="AE39" i="11"/>
  <c r="AF44" i="11"/>
  <c r="AF51" i="12" s="1"/>
  <c r="AF24" i="38" s="1"/>
  <c r="AE35" i="11"/>
  <c r="AL41" i="48" l="1"/>
  <c r="AL44" i="48" s="1"/>
  <c r="Z47" i="24"/>
  <c r="Z7" i="12" s="1"/>
  <c r="AE19" i="34"/>
  <c r="AE238" i="34"/>
  <c r="AI45" i="34"/>
  <c r="AE40" i="22"/>
  <c r="AE14" i="23" s="1"/>
  <c r="AE36" i="22"/>
  <c r="AD19" i="22"/>
  <c r="AB22" i="19"/>
  <c r="AB14" i="19"/>
  <c r="AG41" i="12"/>
  <c r="AG14" i="12"/>
  <c r="AH17" i="12"/>
  <c r="AH15" i="12"/>
  <c r="AF39" i="11"/>
  <c r="AG44" i="11"/>
  <c r="AG51" i="12" s="1"/>
  <c r="AG24" i="38" s="1"/>
  <c r="AF35" i="11"/>
  <c r="AD15" i="11" l="1"/>
  <c r="AD67" i="11"/>
  <c r="AL42" i="48"/>
  <c r="C9" i="41"/>
  <c r="D7" i="41" s="1"/>
  <c r="Y26" i="38"/>
  <c r="AE20" i="34"/>
  <c r="AE236" i="34"/>
  <c r="AJ41" i="34"/>
  <c r="AE17" i="22"/>
  <c r="AE18" i="22" s="1"/>
  <c r="AF22" i="22" s="1"/>
  <c r="AB25" i="19"/>
  <c r="AA5" i="24" s="1"/>
  <c r="AA28" i="24" s="1"/>
  <c r="AB17" i="19"/>
  <c r="AA4" i="24" s="1"/>
  <c r="AA27" i="24" s="1"/>
  <c r="AH41" i="12"/>
  <c r="AI17" i="12"/>
  <c r="AH14" i="12"/>
  <c r="AI15" i="12"/>
  <c r="AG39" i="11"/>
  <c r="AH44" i="11"/>
  <c r="AH51" i="12" s="1"/>
  <c r="AH24" i="38" s="1"/>
  <c r="AG35" i="11"/>
  <c r="AL43" i="48" l="1"/>
  <c r="AA47" i="24"/>
  <c r="AA7" i="12" s="1"/>
  <c r="C6" i="41"/>
  <c r="C11" i="41" s="1"/>
  <c r="C22" i="41" s="1"/>
  <c r="AE22" i="34"/>
  <c r="AE237" i="34"/>
  <c r="AJ44" i="34"/>
  <c r="AJ42" i="34" s="1"/>
  <c r="AE19" i="22"/>
  <c r="AF17" i="22" s="1"/>
  <c r="AF18" i="22" s="1"/>
  <c r="AG22" i="22" s="1"/>
  <c r="AF40" i="22"/>
  <c r="AF14" i="23" s="1"/>
  <c r="AF36" i="22"/>
  <c r="AC22" i="19"/>
  <c r="AC14" i="19"/>
  <c r="B18" i="13"/>
  <c r="AI41" i="12"/>
  <c r="AI14" i="12"/>
  <c r="AJ17" i="12"/>
  <c r="AJ15" i="12"/>
  <c r="AH39" i="11"/>
  <c r="AI44" i="11"/>
  <c r="AI51" i="12" s="1"/>
  <c r="AI24" i="38" s="1"/>
  <c r="AH35" i="11"/>
  <c r="AE15" i="11" l="1"/>
  <c r="AE67" i="11"/>
  <c r="AL45" i="48"/>
  <c r="Z26" i="38"/>
  <c r="AF18" i="34"/>
  <c r="AE239" i="34"/>
  <c r="AJ43" i="34"/>
  <c r="AF19" i="22"/>
  <c r="AG17" i="22" s="1"/>
  <c r="AG18" i="22" s="1"/>
  <c r="AH22" i="22" s="1"/>
  <c r="AG40" i="22"/>
  <c r="AG14" i="23" s="1"/>
  <c r="AG36" i="22"/>
  <c r="AC25" i="19"/>
  <c r="AB5" i="24" s="1"/>
  <c r="AB28" i="24" s="1"/>
  <c r="AC17" i="19"/>
  <c r="AB4" i="24" s="1"/>
  <c r="AB27" i="24" s="1"/>
  <c r="AJ41" i="12"/>
  <c r="AJ14" i="12"/>
  <c r="AI39" i="11"/>
  <c r="AJ44" i="11"/>
  <c r="AJ51" i="12" s="1"/>
  <c r="AJ24" i="38" s="1"/>
  <c r="AI35" i="11"/>
  <c r="AF15" i="11" l="1"/>
  <c r="AF67" i="11"/>
  <c r="AM41" i="48"/>
  <c r="AM44" i="48" s="1"/>
  <c r="AB47" i="24"/>
  <c r="AB7" i="12" s="1"/>
  <c r="AE241" i="34"/>
  <c r="AE5" i="23" s="1"/>
  <c r="AE3" i="23" s="1"/>
  <c r="AF21" i="34"/>
  <c r="AF238" i="34" s="1"/>
  <c r="AF235" i="34"/>
  <c r="AJ45" i="34"/>
  <c r="AH40" i="22"/>
  <c r="AH14" i="23" s="1"/>
  <c r="AH36" i="22"/>
  <c r="AG19" i="22"/>
  <c r="AD22" i="19"/>
  <c r="AD14" i="19"/>
  <c r="AK15" i="12"/>
  <c r="AK17" i="12"/>
  <c r="AK44" i="11"/>
  <c r="AK51" i="12" s="1"/>
  <c r="AK41" i="12"/>
  <c r="AJ39" i="11"/>
  <c r="AJ35" i="11"/>
  <c r="AG15" i="11" l="1"/>
  <c r="AG67" i="11"/>
  <c r="AA26" i="38"/>
  <c r="AK24" i="38"/>
  <c r="D51" i="41"/>
  <c r="AF19" i="34"/>
  <c r="AF20" i="34" s="1"/>
  <c r="AF236" i="34"/>
  <c r="AK41" i="34"/>
  <c r="AH17" i="22"/>
  <c r="AH18" i="22" s="1"/>
  <c r="AI22" i="22" s="1"/>
  <c r="AD25" i="19"/>
  <c r="AC5" i="24" s="1"/>
  <c r="AC28" i="24" s="1"/>
  <c r="AD17" i="19"/>
  <c r="AC4" i="24" s="1"/>
  <c r="AC27" i="24" s="1"/>
  <c r="AK14" i="12"/>
  <c r="AK39" i="11"/>
  <c r="AM42" i="48" l="1"/>
  <c r="AC47" i="24"/>
  <c r="AC7" i="12" s="1"/>
  <c r="D49" i="41"/>
  <c r="AF22" i="34"/>
  <c r="AF237" i="34"/>
  <c r="AK44" i="34"/>
  <c r="AH19" i="22"/>
  <c r="AI40" i="22"/>
  <c r="AI14" i="23" s="1"/>
  <c r="AI36" i="22"/>
  <c r="AE22" i="19"/>
  <c r="AE14" i="19"/>
  <c r="AK35" i="11"/>
  <c r="AH15" i="11" l="1"/>
  <c r="AH67" i="11"/>
  <c r="AM43" i="48"/>
  <c r="AB26" i="38"/>
  <c r="AG18" i="34"/>
  <c r="AF239" i="34"/>
  <c r="AK42" i="34"/>
  <c r="AI17" i="22"/>
  <c r="AI18" i="22" s="1"/>
  <c r="AJ22" i="22" s="1"/>
  <c r="AE25" i="19"/>
  <c r="AD5" i="24" s="1"/>
  <c r="AD28" i="24" s="1"/>
  <c r="AE17" i="19"/>
  <c r="AD4" i="24" s="1"/>
  <c r="AD27" i="24" s="1"/>
  <c r="AM45" i="48" l="1"/>
  <c r="AD47" i="24"/>
  <c r="AD7" i="12" s="1"/>
  <c r="AF241" i="34"/>
  <c r="AF5" i="23" s="1"/>
  <c r="AF3" i="23" s="1"/>
  <c r="AG21" i="34"/>
  <c r="AG235" i="34"/>
  <c r="AK43" i="34"/>
  <c r="AJ40" i="22"/>
  <c r="AJ14" i="23" s="1"/>
  <c r="AJ36" i="22"/>
  <c r="AI19" i="22"/>
  <c r="AF22" i="19"/>
  <c r="AF14" i="19"/>
  <c r="B6" i="12"/>
  <c r="B22" i="11"/>
  <c r="B14" i="13"/>
  <c r="B61" i="11"/>
  <c r="AI67" i="11" l="1"/>
  <c r="AI15" i="11"/>
  <c r="AN41" i="48"/>
  <c r="AN44" i="48" s="1"/>
  <c r="AC26" i="38"/>
  <c r="AG19" i="34"/>
  <c r="AG238" i="34"/>
  <c r="AK45" i="34"/>
  <c r="AJ17" i="22"/>
  <c r="AJ18" i="22" s="1"/>
  <c r="AK22" i="22" s="1"/>
  <c r="AF25" i="19"/>
  <c r="AE5" i="24" s="1"/>
  <c r="AE28" i="24" s="1"/>
  <c r="AF17" i="19"/>
  <c r="AE4" i="24" s="1"/>
  <c r="AE27" i="24" s="1"/>
  <c r="B13" i="13"/>
  <c r="AN42" i="48" l="1"/>
  <c r="AE47" i="24"/>
  <c r="AE7" i="12" s="1"/>
  <c r="AG20" i="34"/>
  <c r="AG236" i="34"/>
  <c r="AL41" i="34"/>
  <c r="AK40" i="22"/>
  <c r="AK14" i="23" s="1"/>
  <c r="AK36" i="22"/>
  <c r="AJ19" i="22"/>
  <c r="AG22" i="19"/>
  <c r="AG14" i="19"/>
  <c r="C6" i="12"/>
  <c r="C61" i="11"/>
  <c r="C14" i="13"/>
  <c r="C24" i="11"/>
  <c r="C22" i="11" s="1"/>
  <c r="AJ15" i="11" l="1"/>
  <c r="AJ67" i="11"/>
  <c r="AN43" i="48"/>
  <c r="AD26" i="38"/>
  <c r="AG22" i="34"/>
  <c r="AG237" i="34"/>
  <c r="AL44" i="34"/>
  <c r="AL42" i="34" s="1"/>
  <c r="AK17" i="22"/>
  <c r="AK18" i="22" s="1"/>
  <c r="AL22" i="22" s="1"/>
  <c r="AG25" i="19"/>
  <c r="AF5" i="24" s="1"/>
  <c r="AF28" i="24" s="1"/>
  <c r="AG17" i="19"/>
  <c r="AF4" i="24" s="1"/>
  <c r="AF27" i="24" s="1"/>
  <c r="C13" i="13"/>
  <c r="D14" i="13"/>
  <c r="AN45" i="48" l="1"/>
  <c r="AF47" i="24"/>
  <c r="AF7" i="12" s="1"/>
  <c r="AH18" i="34"/>
  <c r="AG239" i="34"/>
  <c r="AL43" i="34"/>
  <c r="AL40" i="22"/>
  <c r="AL14" i="23" s="1"/>
  <c r="AL36" i="22"/>
  <c r="AK19" i="22"/>
  <c r="AH22" i="19"/>
  <c r="AH14" i="19"/>
  <c r="D6" i="12"/>
  <c r="D61" i="11"/>
  <c r="D24" i="11"/>
  <c r="D22" i="11" s="1"/>
  <c r="AK15" i="11" l="1"/>
  <c r="AK67" i="11"/>
  <c r="AO41" i="48"/>
  <c r="AO44" i="48" s="1"/>
  <c r="D67" i="40"/>
  <c r="D66" i="40" s="1"/>
  <c r="D15" i="40"/>
  <c r="D14" i="40" s="1"/>
  <c r="AE26" i="38"/>
  <c r="AG241" i="34"/>
  <c r="AG5" i="23" s="1"/>
  <c r="AG3" i="23" s="1"/>
  <c r="AH21" i="34"/>
  <c r="AH238" i="34" s="1"/>
  <c r="AH235" i="34"/>
  <c r="AL45" i="34"/>
  <c r="AL17" i="22"/>
  <c r="AL18" i="22" s="1"/>
  <c r="AH25" i="19"/>
  <c r="AG5" i="24" s="1"/>
  <c r="AG28" i="24" s="1"/>
  <c r="AH17" i="19"/>
  <c r="AG4" i="24" s="1"/>
  <c r="AG27" i="24" s="1"/>
  <c r="D13" i="13"/>
  <c r="AG47" i="24" l="1"/>
  <c r="AG7" i="12" s="1"/>
  <c r="AH19" i="34"/>
  <c r="AM41" i="34"/>
  <c r="AL19" i="22"/>
  <c r="AI22" i="19"/>
  <c r="AI14" i="19"/>
  <c r="E6" i="12"/>
  <c r="E24" i="11"/>
  <c r="E22" i="11" s="1"/>
  <c r="AO42" i="48" l="1"/>
  <c r="AF26" i="38"/>
  <c r="AH20" i="34"/>
  <c r="AH236" i="34"/>
  <c r="AM44" i="34"/>
  <c r="AM42" i="34" s="1"/>
  <c r="AI25" i="19"/>
  <c r="AH5" i="24" s="1"/>
  <c r="AH28" i="24" s="1"/>
  <c r="AI17" i="19"/>
  <c r="AH4" i="24" s="1"/>
  <c r="AH27" i="24" s="1"/>
  <c r="E13" i="13"/>
  <c r="E61" i="11"/>
  <c r="E14" i="13"/>
  <c r="AO43" i="48" l="1"/>
  <c r="AH47" i="24"/>
  <c r="AH7" i="12" s="1"/>
  <c r="AH22" i="34"/>
  <c r="AH237" i="34"/>
  <c r="AM43" i="34"/>
  <c r="AJ22" i="19"/>
  <c r="AJ14" i="19"/>
  <c r="F6" i="12"/>
  <c r="F14" i="13"/>
  <c r="F61" i="11"/>
  <c r="F24" i="11"/>
  <c r="F22" i="11" s="1"/>
  <c r="AO45" i="48" l="1"/>
  <c r="AG26" i="38"/>
  <c r="AI18" i="34"/>
  <c r="AH239" i="34"/>
  <c r="AM45" i="34"/>
  <c r="AJ25" i="19"/>
  <c r="AI5" i="24" s="1"/>
  <c r="AI28" i="24" s="1"/>
  <c r="AJ17" i="19"/>
  <c r="AI4" i="24" s="1"/>
  <c r="AI27" i="24" s="1"/>
  <c r="F13" i="13"/>
  <c r="G6" i="12"/>
  <c r="AP41" i="48" l="1"/>
  <c r="AP44" i="48" s="1"/>
  <c r="AH241" i="34"/>
  <c r="AH5" i="23" s="1"/>
  <c r="AH3" i="23" s="1"/>
  <c r="AI21" i="34"/>
  <c r="AI235" i="34"/>
  <c r="AN41" i="34"/>
  <c r="AI47" i="24"/>
  <c r="AK22" i="19"/>
  <c r="AK14" i="19"/>
  <c r="G24" i="11"/>
  <c r="G22" i="11" s="1"/>
  <c r="G61" i="11"/>
  <c r="G14" i="13"/>
  <c r="AI7" i="12" l="1"/>
  <c r="AH26" i="38"/>
  <c r="AI19" i="34"/>
  <c r="AI238" i="34"/>
  <c r="AN44" i="34"/>
  <c r="AK25" i="19"/>
  <c r="AJ5" i="24" s="1"/>
  <c r="AJ28" i="24" s="1"/>
  <c r="AK17" i="19"/>
  <c r="AJ4" i="24" s="1"/>
  <c r="AJ27" i="24" s="1"/>
  <c r="G13" i="13"/>
  <c r="H6" i="12"/>
  <c r="AP42" i="48" l="1"/>
  <c r="AJ47" i="24"/>
  <c r="AJ7" i="12" s="1"/>
  <c r="AI20" i="34"/>
  <c r="AI236" i="34"/>
  <c r="AN42" i="34"/>
  <c r="AL22" i="19"/>
  <c r="AL14" i="19"/>
  <c r="H24" i="11"/>
  <c r="H22" i="11" s="1"/>
  <c r="H61" i="11"/>
  <c r="H14" i="13"/>
  <c r="AP43" i="48" l="1"/>
  <c r="AI26" i="38"/>
  <c r="AI22" i="34"/>
  <c r="AI237" i="34"/>
  <c r="AN43" i="34"/>
  <c r="AL25" i="19"/>
  <c r="AK5" i="24" s="1"/>
  <c r="AK28" i="24" s="1"/>
  <c r="AL17" i="19"/>
  <c r="AK4" i="24" s="1"/>
  <c r="AK27" i="24" s="1"/>
  <c r="H13" i="13"/>
  <c r="I61" i="11"/>
  <c r="I6" i="12"/>
  <c r="AP45" i="48" l="1"/>
  <c r="AK47" i="24"/>
  <c r="AK7" i="12" s="1"/>
  <c r="AJ18" i="34"/>
  <c r="AI239" i="34"/>
  <c r="AN45" i="34"/>
  <c r="AM22" i="19"/>
  <c r="AM14" i="19"/>
  <c r="I14" i="13"/>
  <c r="I24" i="11"/>
  <c r="I22" i="11" s="1"/>
  <c r="AQ41" i="48" l="1"/>
  <c r="AQ44" i="48" s="1"/>
  <c r="AJ26" i="38"/>
  <c r="AI241" i="34"/>
  <c r="AI5" i="23" s="1"/>
  <c r="AI3" i="23" s="1"/>
  <c r="AJ21" i="34"/>
  <c r="AJ238" i="34" s="1"/>
  <c r="AJ235" i="34"/>
  <c r="AO41" i="34"/>
  <c r="AM25" i="19"/>
  <c r="AL5" i="24" s="1"/>
  <c r="AL28" i="24" s="1"/>
  <c r="AM17" i="19"/>
  <c r="AL4" i="24" s="1"/>
  <c r="AL27" i="24" s="1"/>
  <c r="I13" i="13"/>
  <c r="AQ42" i="48" l="1"/>
  <c r="AJ19" i="34"/>
  <c r="AO44" i="34"/>
  <c r="AO42" i="34" s="1"/>
  <c r="AL47" i="24"/>
  <c r="AQ43" i="48" l="1"/>
  <c r="D9" i="41"/>
  <c r="D6" i="41" s="1"/>
  <c r="D11" i="41" s="1"/>
  <c r="D22" i="41" s="1"/>
  <c r="AK26" i="38"/>
  <c r="AJ20" i="34"/>
  <c r="AJ236" i="34"/>
  <c r="AO43" i="34"/>
  <c r="B3" i="12"/>
  <c r="AQ45" i="48" l="1"/>
  <c r="B11" i="12"/>
  <c r="B22" i="12" s="1"/>
  <c r="B12" i="38"/>
  <c r="B10" i="38" s="1"/>
  <c r="AJ22" i="34"/>
  <c r="AJ237" i="34"/>
  <c r="AO45" i="34"/>
  <c r="AR41" i="48" l="1"/>
  <c r="AR44" i="48" s="1"/>
  <c r="AK18" i="34"/>
  <c r="AJ239" i="34"/>
  <c r="AP41" i="34"/>
  <c r="C3" i="12"/>
  <c r="B9" i="13"/>
  <c r="C9" i="13"/>
  <c r="AR42" i="48" l="1"/>
  <c r="C11" i="12"/>
  <c r="C22" i="12" s="1"/>
  <c r="C12" i="38"/>
  <c r="C10" i="38" s="1"/>
  <c r="AJ241" i="34"/>
  <c r="AJ5" i="23" s="1"/>
  <c r="AJ3" i="23" s="1"/>
  <c r="AK21" i="34"/>
  <c r="AK235" i="34"/>
  <c r="AP44" i="34"/>
  <c r="AP42" i="34" s="1"/>
  <c r="C18" i="13"/>
  <c r="D9" i="13"/>
  <c r="D3" i="12"/>
  <c r="B57" i="11"/>
  <c r="B14" i="11"/>
  <c r="B8" i="11" s="1"/>
  <c r="AR43" i="48" l="1"/>
  <c r="D11" i="12"/>
  <c r="D22" i="12" s="1"/>
  <c r="D12" i="38"/>
  <c r="D10" i="38" s="1"/>
  <c r="AK19" i="34"/>
  <c r="AK238" i="34"/>
  <c r="AP43" i="34"/>
  <c r="D18" i="13"/>
  <c r="E3" i="12"/>
  <c r="B66" i="11"/>
  <c r="B60" i="11" s="1"/>
  <c r="B10" i="13"/>
  <c r="B49" i="13"/>
  <c r="AR45" i="48" l="1"/>
  <c r="B8" i="13"/>
  <c r="E11" i="12"/>
  <c r="E22" i="12" s="1"/>
  <c r="E12" i="38"/>
  <c r="E10" i="38" s="1"/>
  <c r="AK20" i="34"/>
  <c r="AK236" i="34"/>
  <c r="AP45" i="34"/>
  <c r="E18" i="13"/>
  <c r="C66" i="11"/>
  <c r="C60" i="11" s="1"/>
  <c r="C14" i="11"/>
  <c r="F3" i="12"/>
  <c r="E9" i="13"/>
  <c r="F9" i="13"/>
  <c r="AS41" i="48" l="1"/>
  <c r="AS44" i="48" s="1"/>
  <c r="F11" i="12"/>
  <c r="F22" i="12" s="1"/>
  <c r="F12" i="38"/>
  <c r="F10" i="38" s="1"/>
  <c r="AK22" i="34"/>
  <c r="AK237" i="34"/>
  <c r="AQ41" i="34"/>
  <c r="F18" i="13"/>
  <c r="G3" i="12"/>
  <c r="C10" i="13"/>
  <c r="C8" i="11"/>
  <c r="C8" i="13" l="1"/>
  <c r="G11" i="12"/>
  <c r="G22" i="12" s="1"/>
  <c r="G12" i="38"/>
  <c r="G10" i="38" s="1"/>
  <c r="AL18" i="34"/>
  <c r="AK239" i="34"/>
  <c r="AQ44" i="34"/>
  <c r="AQ42" i="34" s="1"/>
  <c r="D14" i="11"/>
  <c r="D8" i="11" s="1"/>
  <c r="G18" i="13"/>
  <c r="G9" i="13"/>
  <c r="H3" i="12"/>
  <c r="AS42" i="48" l="1"/>
  <c r="H11" i="12"/>
  <c r="H22" i="12" s="1"/>
  <c r="H12" i="38"/>
  <c r="H10" i="38" s="1"/>
  <c r="AK241" i="34"/>
  <c r="AK5" i="23" s="1"/>
  <c r="AK3" i="23" s="1"/>
  <c r="AL21" i="34"/>
  <c r="AL238" i="34" s="1"/>
  <c r="AL235" i="34"/>
  <c r="AQ43" i="34"/>
  <c r="D66" i="11"/>
  <c r="D60" i="11" s="1"/>
  <c r="I3" i="12"/>
  <c r="H9" i="13"/>
  <c r="I9" i="13"/>
  <c r="H18" i="13"/>
  <c r="AS43" i="48" l="1"/>
  <c r="I11" i="12"/>
  <c r="I22" i="12" s="1"/>
  <c r="I12" i="38"/>
  <c r="I10" i="38" s="1"/>
  <c r="AL19" i="34"/>
  <c r="AL20" i="34" s="1"/>
  <c r="AQ45" i="34"/>
  <c r="D10" i="13"/>
  <c r="I18" i="13"/>
  <c r="E14" i="11"/>
  <c r="E8" i="11" s="1"/>
  <c r="AS45" i="48" l="1"/>
  <c r="D8" i="13"/>
  <c r="AL236" i="34"/>
  <c r="AL22" i="34"/>
  <c r="AL237" i="34"/>
  <c r="AR41" i="34"/>
  <c r="E66" i="11"/>
  <c r="E60" i="11" s="1"/>
  <c r="E10" i="13"/>
  <c r="E8" i="13" s="1"/>
  <c r="AT41" i="48" l="1"/>
  <c r="AT44" i="48" s="1"/>
  <c r="AM18" i="34"/>
  <c r="AL239" i="34"/>
  <c r="AR44" i="34"/>
  <c r="AR42" i="34" s="1"/>
  <c r="F14" i="11"/>
  <c r="F8" i="11" s="1"/>
  <c r="AL241" i="34" l="1"/>
  <c r="AL5" i="23" s="1"/>
  <c r="AL3" i="23" s="1"/>
  <c r="AM21" i="34"/>
  <c r="AM238" i="34" s="1"/>
  <c r="AM235" i="34"/>
  <c r="AR43" i="34"/>
  <c r="F66" i="11"/>
  <c r="F60" i="11" s="1"/>
  <c r="F10" i="13"/>
  <c r="AT42" i="48" l="1"/>
  <c r="F8" i="13"/>
  <c r="AM19" i="34"/>
  <c r="AM20" i="34" s="1"/>
  <c r="AR45" i="34"/>
  <c r="G66" i="11"/>
  <c r="G60" i="11" s="1"/>
  <c r="G14" i="11"/>
  <c r="AT43" i="48" l="1"/>
  <c r="AM236" i="34"/>
  <c r="AM22" i="34"/>
  <c r="AM237" i="34"/>
  <c r="AS41" i="34"/>
  <c r="G10" i="13"/>
  <c r="G8" i="11"/>
  <c r="H14" i="11"/>
  <c r="H8" i="11" s="1"/>
  <c r="AT45" i="48" l="1"/>
  <c r="G8" i="13"/>
  <c r="AN18" i="34"/>
  <c r="AM239" i="34"/>
  <c r="AM241" i="34" s="1"/>
  <c r="AS44" i="34"/>
  <c r="AS42" i="34" s="1"/>
  <c r="H66" i="11"/>
  <c r="H60" i="11" s="1"/>
  <c r="H10" i="13"/>
  <c r="H8" i="13" s="1"/>
  <c r="AU41" i="48" l="1"/>
  <c r="AU44" i="48" s="1"/>
  <c r="AN21" i="34"/>
  <c r="AN238" i="34" s="1"/>
  <c r="AN235" i="34"/>
  <c r="AS43" i="34"/>
  <c r="I14" i="11"/>
  <c r="I8" i="11" s="1"/>
  <c r="AN19" i="34" l="1"/>
  <c r="AN20" i="34" s="1"/>
  <c r="AS45" i="34"/>
  <c r="I66" i="11"/>
  <c r="I60" i="11" s="1"/>
  <c r="I10" i="13"/>
  <c r="I8" i="13" s="1"/>
  <c r="AU42" i="48" l="1"/>
  <c r="AU43" i="48" s="1"/>
  <c r="AN236" i="34"/>
  <c r="AN22" i="34"/>
  <c r="AN237" i="34"/>
  <c r="AT41" i="34"/>
  <c r="AU45" i="48" l="1"/>
  <c r="AO18" i="34"/>
  <c r="AN239" i="34"/>
  <c r="AN241" i="34" s="1"/>
  <c r="AT44" i="34"/>
  <c r="AT42" i="34" s="1"/>
  <c r="J9" i="13"/>
  <c r="AV41" i="48" l="1"/>
  <c r="AV44" i="48" s="1"/>
  <c r="AO21" i="34"/>
  <c r="AO235" i="34"/>
  <c r="AT43" i="34"/>
  <c r="J18" i="13"/>
  <c r="J3" i="12"/>
  <c r="J12" i="38" s="1"/>
  <c r="J10" i="38" s="1"/>
  <c r="AV42" i="48" l="1"/>
  <c r="AO19" i="34"/>
  <c r="AO238" i="34"/>
  <c r="AT45" i="34"/>
  <c r="K9" i="13"/>
  <c r="AV43" i="48" l="1"/>
  <c r="AO20" i="34"/>
  <c r="AO236" i="34"/>
  <c r="AU41" i="34"/>
  <c r="J24" i="11"/>
  <c r="J22" i="11" s="1"/>
  <c r="K18" i="13"/>
  <c r="K3" i="12"/>
  <c r="K12" i="38" s="1"/>
  <c r="K10" i="38" s="1"/>
  <c r="AV45" i="48" l="1"/>
  <c r="AO22" i="34"/>
  <c r="AO237" i="34"/>
  <c r="AU44" i="34"/>
  <c r="J61" i="11"/>
  <c r="J6" i="12"/>
  <c r="J11" i="12" s="1"/>
  <c r="J22" i="12" s="1"/>
  <c r="L9" i="13"/>
  <c r="L18" i="13"/>
  <c r="J13" i="13"/>
  <c r="L3" i="12"/>
  <c r="L12" i="38" s="1"/>
  <c r="L10" i="38" s="1"/>
  <c r="AW41" i="48" l="1"/>
  <c r="AW44" i="48" s="1"/>
  <c r="AP18" i="34"/>
  <c r="AO239" i="34"/>
  <c r="AO241" i="34" s="1"/>
  <c r="AU42" i="34"/>
  <c r="J14" i="13"/>
  <c r="K6" i="12"/>
  <c r="K11" i="12" s="1"/>
  <c r="K22" i="12" s="1"/>
  <c r="K24" i="11"/>
  <c r="K22" i="11" s="1"/>
  <c r="M3" i="12"/>
  <c r="M12" i="38" s="1"/>
  <c r="M10" i="38" s="1"/>
  <c r="AW42" i="48" l="1"/>
  <c r="AP21" i="34"/>
  <c r="AP235" i="34"/>
  <c r="AU43" i="34"/>
  <c r="K14" i="13"/>
  <c r="K61" i="11"/>
  <c r="L24" i="11"/>
  <c r="L22" i="11" s="1"/>
  <c r="O9" i="13"/>
  <c r="J14" i="11"/>
  <c r="K13" i="13"/>
  <c r="M18" i="13"/>
  <c r="B18" i="42" s="1"/>
  <c r="N18" i="13"/>
  <c r="N9" i="13"/>
  <c r="M9" i="13"/>
  <c r="B9" i="42" s="1"/>
  <c r="L6" i="12"/>
  <c r="L11" i="12" s="1"/>
  <c r="L22" i="12" s="1"/>
  <c r="N3" i="12"/>
  <c r="N12" i="38" s="1"/>
  <c r="N10" i="38" s="1"/>
  <c r="AW43" i="48" l="1"/>
  <c r="AP19" i="34"/>
  <c r="AP238" i="34"/>
  <c r="AU45" i="34"/>
  <c r="L13" i="13"/>
  <c r="O3" i="12"/>
  <c r="O12" i="38" s="1"/>
  <c r="O10" i="38" s="1"/>
  <c r="O18" i="13"/>
  <c r="J66" i="11"/>
  <c r="J10" i="13"/>
  <c r="AW45" i="48" l="1"/>
  <c r="AP20" i="34"/>
  <c r="AP236" i="34"/>
  <c r="AV41" i="34"/>
  <c r="M24" i="11"/>
  <c r="B24" i="40" s="1"/>
  <c r="B22" i="40" s="1"/>
  <c r="N24" i="11"/>
  <c r="N22" i="11" s="1"/>
  <c r="P18" i="13"/>
  <c r="Q3" i="12"/>
  <c r="Q12" i="38" s="1"/>
  <c r="Q10" i="38" s="1"/>
  <c r="M6" i="12"/>
  <c r="M11" i="12" s="1"/>
  <c r="M22" i="12" s="1"/>
  <c r="Q9" i="13"/>
  <c r="P9" i="13"/>
  <c r="L14" i="13"/>
  <c r="L61" i="11"/>
  <c r="K14" i="11"/>
  <c r="P3" i="12"/>
  <c r="P12" i="38" s="1"/>
  <c r="P10" i="38" s="1"/>
  <c r="Q18" i="13"/>
  <c r="AX41" i="48" l="1"/>
  <c r="AX44" i="48" s="1"/>
  <c r="AP22" i="34"/>
  <c r="AP237" i="34"/>
  <c r="AV44" i="34"/>
  <c r="R18" i="13"/>
  <c r="S9" i="13"/>
  <c r="O24" i="11"/>
  <c r="O22" i="11" s="1"/>
  <c r="R3" i="12"/>
  <c r="R12" i="38" s="1"/>
  <c r="R10" i="38" s="1"/>
  <c r="K10" i="13"/>
  <c r="K66" i="11"/>
  <c r="R9" i="13"/>
  <c r="M22" i="11"/>
  <c r="N6" i="12"/>
  <c r="N11" i="12" s="1"/>
  <c r="N22" i="12" s="1"/>
  <c r="AQ18" i="34" l="1"/>
  <c r="AP239" i="34"/>
  <c r="AP241" i="34" s="1"/>
  <c r="AV42" i="34"/>
  <c r="O13" i="13"/>
  <c r="L14" i="11"/>
  <c r="T9" i="13"/>
  <c r="N13" i="13"/>
  <c r="M13" i="13"/>
  <c r="B13" i="42" s="1"/>
  <c r="S3" i="12"/>
  <c r="S12" i="38" s="1"/>
  <c r="S10" i="38" s="1"/>
  <c r="N14" i="13"/>
  <c r="N61" i="11"/>
  <c r="P24" i="11"/>
  <c r="P22" i="11" s="1"/>
  <c r="M14" i="13"/>
  <c r="B14" i="42" s="1"/>
  <c r="M61" i="11"/>
  <c r="O6" i="12"/>
  <c r="O11" i="12" s="1"/>
  <c r="O22" i="12" s="1"/>
  <c r="S18" i="13"/>
  <c r="AX42" i="48" l="1"/>
  <c r="AX43" i="48" s="1"/>
  <c r="AQ21" i="34"/>
  <c r="AQ238" i="34" s="1"/>
  <c r="AQ235" i="34"/>
  <c r="AV43" i="34"/>
  <c r="L66" i="11"/>
  <c r="P14" i="13"/>
  <c r="P61" i="11"/>
  <c r="O14" i="13"/>
  <c r="O61" i="11"/>
  <c r="R24" i="11"/>
  <c r="R22" i="11" s="1"/>
  <c r="T18" i="13"/>
  <c r="P13" i="13"/>
  <c r="Q24" i="11"/>
  <c r="Q22" i="11" s="1"/>
  <c r="P6" i="12"/>
  <c r="P11" i="12" s="1"/>
  <c r="P22" i="12" s="1"/>
  <c r="T3" i="12"/>
  <c r="T12" i="38" s="1"/>
  <c r="T10" i="38" s="1"/>
  <c r="W9" i="13"/>
  <c r="V3" i="12"/>
  <c r="V12" i="38" s="1"/>
  <c r="V10" i="38" s="1"/>
  <c r="Q6" i="12"/>
  <c r="Q11" i="12" s="1"/>
  <c r="Q22" i="12" s="1"/>
  <c r="AX45" i="48" l="1"/>
  <c r="AQ19" i="34"/>
  <c r="AV45" i="34"/>
  <c r="L10" i="13"/>
  <c r="M14" i="11"/>
  <c r="Q14" i="13"/>
  <c r="Q61" i="11"/>
  <c r="W18" i="13"/>
  <c r="R13" i="13"/>
  <c r="S6" i="12"/>
  <c r="S11" i="12" s="1"/>
  <c r="S22" i="12" s="1"/>
  <c r="Q13" i="13"/>
  <c r="U18" i="13"/>
  <c r="X3" i="12"/>
  <c r="X12" i="38" s="1"/>
  <c r="X10" i="38" s="1"/>
  <c r="R6" i="12"/>
  <c r="R11" i="12" s="1"/>
  <c r="R22" i="12" s="1"/>
  <c r="S24" i="11"/>
  <c r="S22" i="11" s="1"/>
  <c r="W3" i="12"/>
  <c r="W12" i="38" s="1"/>
  <c r="W10" i="38" s="1"/>
  <c r="U3" i="12"/>
  <c r="U12" i="38" s="1"/>
  <c r="U10" i="38" s="1"/>
  <c r="AQ20" i="34" l="1"/>
  <c r="AQ236" i="34"/>
  <c r="AW41" i="34"/>
  <c r="S13" i="13"/>
  <c r="M66" i="11"/>
  <c r="M10" i="13"/>
  <c r="B10" i="42" s="1"/>
  <c r="V18" i="13"/>
  <c r="X18" i="13"/>
  <c r="S14" i="13"/>
  <c r="S61" i="11"/>
  <c r="Y9" i="13"/>
  <c r="X9" i="13"/>
  <c r="Z9" i="13"/>
  <c r="Y3" i="12"/>
  <c r="Y12" i="38" s="1"/>
  <c r="Y10" i="38" s="1"/>
  <c r="R14" i="13"/>
  <c r="R61" i="11"/>
  <c r="V9" i="13"/>
  <c r="U9" i="13"/>
  <c r="T24" i="11"/>
  <c r="T22" i="11" s="1"/>
  <c r="C9" i="42" l="1"/>
  <c r="AQ22" i="34"/>
  <c r="AQ237" i="34"/>
  <c r="AW44" i="34"/>
  <c r="T13" i="13"/>
  <c r="Z18" i="13"/>
  <c r="AA9" i="13"/>
  <c r="Y18" i="13"/>
  <c r="C18" i="42" s="1"/>
  <c r="T6" i="12"/>
  <c r="T11" i="12" s="1"/>
  <c r="T22" i="12" s="1"/>
  <c r="Z3" i="12"/>
  <c r="Z12" i="38" s="1"/>
  <c r="Z10" i="38" s="1"/>
  <c r="T14" i="13"/>
  <c r="T61" i="11"/>
  <c r="AR18" i="34" l="1"/>
  <c r="AQ239" i="34"/>
  <c r="AQ241" i="34" s="1"/>
  <c r="AW42" i="34"/>
  <c r="AA18" i="13"/>
  <c r="N14" i="11"/>
  <c r="AA3" i="12"/>
  <c r="AA12" i="38" s="1"/>
  <c r="AA10" i="38" s="1"/>
  <c r="O14" i="11"/>
  <c r="U24" i="11"/>
  <c r="U22" i="11" s="1"/>
  <c r="U6" i="12"/>
  <c r="U11" i="12" s="1"/>
  <c r="U22" i="12" s="1"/>
  <c r="AR21" i="34" l="1"/>
  <c r="AR235" i="34"/>
  <c r="AW43" i="34"/>
  <c r="V24" i="11"/>
  <c r="V22" i="11" s="1"/>
  <c r="V6" i="12"/>
  <c r="V11" i="12" s="1"/>
  <c r="V22" i="12" s="1"/>
  <c r="AC9" i="13"/>
  <c r="AB9" i="13"/>
  <c r="O66" i="11"/>
  <c r="O10" i="13"/>
  <c r="AB18" i="13"/>
  <c r="X14" i="13"/>
  <c r="X61" i="11"/>
  <c r="U13" i="13"/>
  <c r="N66" i="11"/>
  <c r="N10" i="13"/>
  <c r="AB3" i="12"/>
  <c r="AB12" i="38" s="1"/>
  <c r="AB10" i="38" s="1"/>
  <c r="P14" i="11"/>
  <c r="AR19" i="34" l="1"/>
  <c r="AR238" i="34"/>
  <c r="AW45" i="34"/>
  <c r="V13" i="13"/>
  <c r="W24" i="11"/>
  <c r="W22" i="11" s="1"/>
  <c r="W13" i="13" s="1"/>
  <c r="W6" i="12"/>
  <c r="W11" i="12" s="1"/>
  <c r="W22" i="12" s="1"/>
  <c r="Z61" i="11"/>
  <c r="AC18" i="13"/>
  <c r="U14" i="13"/>
  <c r="U61" i="11"/>
  <c r="P10" i="13"/>
  <c r="P66" i="11"/>
  <c r="V14" i="13"/>
  <c r="V61" i="11"/>
  <c r="AC3" i="12"/>
  <c r="AC12" i="38" s="1"/>
  <c r="AC10" i="38" s="1"/>
  <c r="Q14" i="11"/>
  <c r="W14" i="13"/>
  <c r="W61" i="11"/>
  <c r="AR20" i="34" l="1"/>
  <c r="AR236" i="34"/>
  <c r="AX41" i="34"/>
  <c r="AA14" i="13"/>
  <c r="AA61" i="11"/>
  <c r="X24" i="11"/>
  <c r="X22" i="11" s="1"/>
  <c r="X13" i="13" s="1"/>
  <c r="X6" i="12"/>
  <c r="X11" i="12" s="1"/>
  <c r="X22" i="12" s="1"/>
  <c r="AD18" i="13"/>
  <c r="Y14" i="13"/>
  <c r="C14" i="42" s="1"/>
  <c r="Y61" i="11"/>
  <c r="Z14" i="13"/>
  <c r="Q10" i="13"/>
  <c r="Q66" i="11"/>
  <c r="AD3" i="12"/>
  <c r="AD12" i="38" s="1"/>
  <c r="AD10" i="38" s="1"/>
  <c r="R14" i="11"/>
  <c r="AD9" i="13"/>
  <c r="AR22" i="34" l="1"/>
  <c r="AR237" i="34"/>
  <c r="AX44" i="34"/>
  <c r="AE18" i="13"/>
  <c r="R10" i="13"/>
  <c r="R66" i="11"/>
  <c r="AE3" i="12"/>
  <c r="AE12" i="38" s="1"/>
  <c r="AE10" i="38" s="1"/>
  <c r="AS18" i="34" l="1"/>
  <c r="AR239" i="34"/>
  <c r="AR241" i="34" s="1"/>
  <c r="AX42" i="34"/>
  <c r="Z24" i="11"/>
  <c r="Z22" i="11" s="1"/>
  <c r="AH9" i="13"/>
  <c r="AI9" i="13"/>
  <c r="AF3" i="12"/>
  <c r="AF12" i="38" s="1"/>
  <c r="AF10" i="38" s="1"/>
  <c r="S14" i="11"/>
  <c r="AE9" i="13"/>
  <c r="AB14" i="13"/>
  <c r="AB61" i="11"/>
  <c r="AH3" i="12"/>
  <c r="AH12" i="38" s="1"/>
  <c r="AH10" i="38" s="1"/>
  <c r="AC14" i="13"/>
  <c r="AC61" i="11"/>
  <c r="AF18" i="13"/>
  <c r="Y24" i="11"/>
  <c r="C24" i="40" s="1"/>
  <c r="C22" i="40" s="1"/>
  <c r="Y6" i="12"/>
  <c r="Y11" i="12" s="1"/>
  <c r="Y22" i="12" s="1"/>
  <c r="AS21" i="34" l="1"/>
  <c r="AS235" i="34"/>
  <c r="AX43" i="34"/>
  <c r="AI18" i="13"/>
  <c r="AG3" i="12"/>
  <c r="AG12" i="38" s="1"/>
  <c r="AG10" i="38" s="1"/>
  <c r="AI3" i="12"/>
  <c r="AI12" i="38" s="1"/>
  <c r="AI10" i="38" s="1"/>
  <c r="Y22" i="11"/>
  <c r="AG9" i="13"/>
  <c r="AG18" i="13"/>
  <c r="AF9" i="13"/>
  <c r="S10" i="13"/>
  <c r="S66" i="11"/>
  <c r="AA24" i="11"/>
  <c r="AA22" i="11" s="1"/>
  <c r="AA6" i="12"/>
  <c r="AA11" i="12" s="1"/>
  <c r="AA22" i="12" s="1"/>
  <c r="Z6" i="12"/>
  <c r="Z11" i="12" s="1"/>
  <c r="Z22" i="12" s="1"/>
  <c r="AS19" i="34" l="1"/>
  <c r="AS238" i="34"/>
  <c r="AX45" i="34"/>
  <c r="AA13" i="13"/>
  <c r="Z13" i="13"/>
  <c r="Y13" i="13"/>
  <c r="C13" i="42" s="1"/>
  <c r="AB24" i="11"/>
  <c r="AB22" i="11" s="1"/>
  <c r="AB6" i="12"/>
  <c r="AB11" i="12" s="1"/>
  <c r="AB22" i="12" s="1"/>
  <c r="T14" i="11"/>
  <c r="AJ18" i="13"/>
  <c r="AH18" i="13"/>
  <c r="AJ3" i="12"/>
  <c r="AJ12" i="38" s="1"/>
  <c r="AJ10" i="38" s="1"/>
  <c r="AD14" i="13"/>
  <c r="AD61" i="11"/>
  <c r="AS20" i="34" l="1"/>
  <c r="AS236" i="34"/>
  <c r="AB13" i="13"/>
  <c r="AC24" i="11"/>
  <c r="AC22" i="11" s="1"/>
  <c r="AC13" i="13" s="1"/>
  <c r="AC6" i="12"/>
  <c r="AC11" i="12" s="1"/>
  <c r="AC22" i="12" s="1"/>
  <c r="AJ9" i="13"/>
  <c r="AE14" i="13"/>
  <c r="AE61" i="11"/>
  <c r="AK3" i="12"/>
  <c r="AK12" i="38" s="1"/>
  <c r="AK10" i="38" s="1"/>
  <c r="T66" i="11"/>
  <c r="T10" i="13"/>
  <c r="U14" i="11"/>
  <c r="AS22" i="34" l="1"/>
  <c r="AS237" i="34"/>
  <c r="AI61" i="11"/>
  <c r="U10" i="13"/>
  <c r="U66" i="11"/>
  <c r="AD24" i="11"/>
  <c r="AD22" i="11" s="1"/>
  <c r="AD6" i="12"/>
  <c r="AD11" i="12" s="1"/>
  <c r="AD22" i="12" s="1"/>
  <c r="AK9" i="13"/>
  <c r="D9" i="42" s="1"/>
  <c r="AK18" i="13"/>
  <c r="D18" i="42" s="1"/>
  <c r="AF14" i="13"/>
  <c r="AF61" i="11"/>
  <c r="AT18" i="34" l="1"/>
  <c r="AS239" i="34"/>
  <c r="AS241" i="34" s="1"/>
  <c r="AD13" i="13"/>
  <c r="AE24" i="11"/>
  <c r="AE22" i="11" s="1"/>
  <c r="AE6" i="12"/>
  <c r="AE11" i="12" s="1"/>
  <c r="AE22" i="12" s="1"/>
  <c r="AJ14" i="13"/>
  <c r="AJ61" i="11"/>
  <c r="AG14" i="13"/>
  <c r="AG61" i="11"/>
  <c r="V14" i="11"/>
  <c r="AT21" i="34" l="1"/>
  <c r="AT238" i="34" s="1"/>
  <c r="AT235" i="34"/>
  <c r="AE13" i="13"/>
  <c r="W14" i="11"/>
  <c r="AH14" i="13"/>
  <c r="AH61" i="11"/>
  <c r="AI14" i="13"/>
  <c r="V66" i="11"/>
  <c r="V10" i="13"/>
  <c r="AF24" i="11"/>
  <c r="AF22" i="11" s="1"/>
  <c r="AF6" i="12"/>
  <c r="AF11" i="12" s="1"/>
  <c r="AF22" i="12" s="1"/>
  <c r="AT19" i="34" l="1"/>
  <c r="AT20" i="34" s="1"/>
  <c r="X14" i="11"/>
  <c r="W66" i="11"/>
  <c r="W10" i="13"/>
  <c r="AF13" i="13"/>
  <c r="AG24" i="11"/>
  <c r="AG22" i="11" s="1"/>
  <c r="AG6" i="12"/>
  <c r="AG11" i="12" s="1"/>
  <c r="AG22" i="12" s="1"/>
  <c r="AT236" i="34" l="1"/>
  <c r="AT22" i="34"/>
  <c r="AT237" i="34"/>
  <c r="X66" i="11"/>
  <c r="X10" i="13"/>
  <c r="AH24" i="11"/>
  <c r="AH22" i="11" s="1"/>
  <c r="AH6" i="12"/>
  <c r="AH11" i="12" s="1"/>
  <c r="AH22" i="12" s="1"/>
  <c r="AK14" i="13"/>
  <c r="D14" i="42" s="1"/>
  <c r="AK61" i="11"/>
  <c r="AG13" i="13"/>
  <c r="AU18" i="34" l="1"/>
  <c r="AT239" i="34"/>
  <c r="AT241" i="34" s="1"/>
  <c r="AH13" i="13"/>
  <c r="AI24" i="11"/>
  <c r="AI22" i="11" s="1"/>
  <c r="AI6" i="12"/>
  <c r="AI11" i="12" s="1"/>
  <c r="AI22" i="12" s="1"/>
  <c r="AU21" i="34" l="1"/>
  <c r="AU235" i="34"/>
  <c r="AI13" i="13"/>
  <c r="AJ24" i="11"/>
  <c r="AJ22" i="11" s="1"/>
  <c r="AJ6" i="12"/>
  <c r="AJ11" i="12" s="1"/>
  <c r="AJ22" i="12" s="1"/>
  <c r="Y66" i="11"/>
  <c r="Y14" i="11"/>
  <c r="AU19" i="34" l="1"/>
  <c r="AU238" i="34"/>
  <c r="AJ13" i="13"/>
  <c r="Y10" i="13"/>
  <c r="C10" i="42" s="1"/>
  <c r="AU20" i="34" l="1"/>
  <c r="AU236" i="34"/>
  <c r="AK24" i="11"/>
  <c r="D24" i="40" s="1"/>
  <c r="D22" i="40" s="1"/>
  <c r="AK6" i="12"/>
  <c r="AK11" i="12" s="1"/>
  <c r="AK22" i="12" s="1"/>
  <c r="Z14" i="11"/>
  <c r="AU22" i="34" l="1"/>
  <c r="AU237" i="34"/>
  <c r="AA14" i="11"/>
  <c r="AK22" i="11"/>
  <c r="Z10" i="13"/>
  <c r="Z66" i="11"/>
  <c r="AV18" i="34" l="1"/>
  <c r="AU239" i="34"/>
  <c r="AU241" i="34" s="1"/>
  <c r="AB14" i="11"/>
  <c r="AK13" i="13"/>
  <c r="D13" i="42" s="1"/>
  <c r="AA66" i="11"/>
  <c r="AA10" i="13"/>
  <c r="AV21" i="34" l="1"/>
  <c r="AV235" i="34"/>
  <c r="AB10" i="13"/>
  <c r="AB66" i="11"/>
  <c r="AV19" i="34" l="1"/>
  <c r="AV238" i="34"/>
  <c r="AC14" i="11"/>
  <c r="AV20" i="34" l="1"/>
  <c r="AV236" i="34"/>
  <c r="AC66" i="11"/>
  <c r="AC10" i="13"/>
  <c r="AV22" i="34" l="1"/>
  <c r="AV237" i="34"/>
  <c r="AD14" i="11"/>
  <c r="AW18" i="34" l="1"/>
  <c r="AV239" i="34"/>
  <c r="AV241" i="34" s="1"/>
  <c r="AD66" i="11"/>
  <c r="AD10" i="13"/>
  <c r="AW21" i="34" l="1"/>
  <c r="AW235" i="34"/>
  <c r="AE14" i="11"/>
  <c r="AW19" i="34" l="1"/>
  <c r="AW238" i="34"/>
  <c r="AE66" i="11"/>
  <c r="AE10" i="13"/>
  <c r="AF14" i="11"/>
  <c r="AW20" i="34" l="1"/>
  <c r="AW236" i="34"/>
  <c r="AF10" i="13"/>
  <c r="AF66" i="11"/>
  <c r="AG14" i="11"/>
  <c r="AW22" i="34" l="1"/>
  <c r="AW237" i="34"/>
  <c r="AH14" i="11"/>
  <c r="AG10" i="13"/>
  <c r="AG66" i="11"/>
  <c r="AX18" i="34" l="1"/>
  <c r="AW239" i="34"/>
  <c r="AW241" i="34" s="1"/>
  <c r="AH66" i="11"/>
  <c r="AH10" i="13"/>
  <c r="AX21" i="34" l="1"/>
  <c r="AX235" i="34"/>
  <c r="AI14" i="11"/>
  <c r="AX19" i="34" l="1"/>
  <c r="AX238" i="34"/>
  <c r="AI66" i="11"/>
  <c r="AI10" i="13"/>
  <c r="AX20" i="34" l="1"/>
  <c r="AX236" i="34"/>
  <c r="AJ14" i="11"/>
  <c r="AX22" i="34" l="1"/>
  <c r="AX239" i="34" s="1"/>
  <c r="AX241" i="34" s="1"/>
  <c r="AX237" i="34"/>
  <c r="AJ10" i="13"/>
  <c r="AJ66" i="11"/>
  <c r="AK66" i="11" l="1"/>
  <c r="AK14" i="11"/>
  <c r="AK10" i="13" l="1"/>
  <c r="D10" i="42" s="1"/>
  <c r="K4" i="13" l="1"/>
  <c r="K49" i="12"/>
  <c r="J49" i="12" l="1"/>
  <c r="K16" i="13"/>
  <c r="L4" i="13"/>
  <c r="J16" i="13"/>
  <c r="J4" i="13"/>
  <c r="L16" i="13" l="1"/>
  <c r="J11" i="11"/>
  <c r="J60" i="11"/>
  <c r="J32" i="13"/>
  <c r="L49" i="12" l="1"/>
  <c r="K11" i="11"/>
  <c r="K8" i="11" s="1"/>
  <c r="K60" i="11"/>
  <c r="J8" i="11"/>
  <c r="J17" i="13"/>
  <c r="K32" i="13"/>
  <c r="M16" i="13" l="1"/>
  <c r="B16" i="42" s="1"/>
  <c r="O4" i="13"/>
  <c r="K17" i="13"/>
  <c r="K8" i="13" s="1"/>
  <c r="L11" i="11"/>
  <c r="L60" i="11"/>
  <c r="J8" i="13"/>
  <c r="L32" i="13"/>
  <c r="M4" i="13"/>
  <c r="B4" i="42" s="1"/>
  <c r="M49" i="12" l="1"/>
  <c r="M32" i="13"/>
  <c r="L17" i="13"/>
  <c r="L8" i="11"/>
  <c r="N4" i="13"/>
  <c r="O16" i="13"/>
  <c r="O49" i="12"/>
  <c r="N16" i="13"/>
  <c r="N49" i="12"/>
  <c r="B32" i="42" l="1"/>
  <c r="Q4" i="13"/>
  <c r="N11" i="11"/>
  <c r="L8" i="13"/>
  <c r="M11" i="11"/>
  <c r="N32" i="13"/>
  <c r="Q49" i="12"/>
  <c r="P16" i="13" l="1"/>
  <c r="N17" i="13"/>
  <c r="M17" i="13"/>
  <c r="B17" i="42" s="1"/>
  <c r="B8" i="42" s="1"/>
  <c r="O32" i="13"/>
  <c r="O11" i="11"/>
  <c r="O17" i="13" s="1"/>
  <c r="O8" i="13" s="1"/>
  <c r="P4" i="13"/>
  <c r="R4" i="13" l="1"/>
  <c r="P49" i="12"/>
  <c r="M8" i="13"/>
  <c r="N8" i="13"/>
  <c r="Q16" i="13"/>
  <c r="R16" i="13" l="1"/>
  <c r="R49" i="12"/>
  <c r="T4" i="13"/>
  <c r="S4" i="13"/>
  <c r="P32" i="13"/>
  <c r="U4" i="13"/>
  <c r="V4" i="13"/>
  <c r="S16" i="13"/>
  <c r="P11" i="11"/>
  <c r="T16" i="13"/>
  <c r="W4" i="13" l="1"/>
  <c r="S49" i="12"/>
  <c r="Q11" i="11"/>
  <c r="V49" i="12"/>
  <c r="Q32" i="13"/>
  <c r="P17" i="13"/>
  <c r="T49" i="12"/>
  <c r="X4" i="13"/>
  <c r="Q17" i="13" l="1"/>
  <c r="Q8" i="13" s="1"/>
  <c r="V16" i="13"/>
  <c r="P8" i="13"/>
  <c r="R11" i="11"/>
  <c r="R32" i="13"/>
  <c r="U16" i="13"/>
  <c r="W49" i="12"/>
  <c r="U49" i="12"/>
  <c r="R17" i="13" l="1"/>
  <c r="R8" i="13" s="1"/>
  <c r="S11" i="11"/>
  <c r="S32" i="13"/>
  <c r="S17" i="13" l="1"/>
  <c r="S8" i="13" s="1"/>
  <c r="W16" i="13"/>
  <c r="Y49" i="12"/>
  <c r="T11" i="11"/>
  <c r="T17" i="13" s="1"/>
  <c r="T8" i="13" s="1"/>
  <c r="X49" i="12"/>
  <c r="T32" i="13"/>
  <c r="Y4" i="13"/>
  <c r="C4" i="42" s="1"/>
  <c r="AA49" i="12" l="1"/>
  <c r="AA4" i="13"/>
  <c r="Y16" i="13"/>
  <c r="C16" i="42" s="1"/>
  <c r="Z16" i="13"/>
  <c r="U11" i="11"/>
  <c r="X16" i="13"/>
  <c r="U32" i="13"/>
  <c r="Z4" i="13"/>
  <c r="U17" i="13" l="1"/>
  <c r="U8" i="13" s="1"/>
  <c r="V11" i="11"/>
  <c r="AB4" i="13" l="1"/>
  <c r="AB49" i="12"/>
  <c r="Z49" i="12"/>
  <c r="AB16" i="13"/>
  <c r="W11" i="11"/>
  <c r="AA16" i="13"/>
  <c r="V17" i="13"/>
  <c r="V8" i="13" s="1"/>
  <c r="V32" i="13"/>
  <c r="AD4" i="13" l="1"/>
  <c r="AD49" i="12"/>
  <c r="W32" i="13"/>
  <c r="X11" i="11"/>
  <c r="W17" i="13"/>
  <c r="W8" i="13" s="1"/>
  <c r="AE4" i="13" l="1"/>
  <c r="AD16" i="13"/>
  <c r="AC16" i="13"/>
  <c r="AC4" i="13"/>
  <c r="X17" i="13"/>
  <c r="X8" i="13" s="1"/>
  <c r="X32" i="13"/>
  <c r="AC49" i="12"/>
  <c r="AE49" i="12" l="1"/>
  <c r="Y11" i="11"/>
  <c r="AH4" i="13"/>
  <c r="Z11" i="11"/>
  <c r="Y32" i="13"/>
  <c r="AE16" i="13"/>
  <c r="C32" i="42" l="1"/>
  <c r="AA11" i="11"/>
  <c r="AF4" i="13"/>
  <c r="AI4" i="13"/>
  <c r="Z32" i="13"/>
  <c r="Z17" i="13"/>
  <c r="Y17" i="13"/>
  <c r="C17" i="42" s="1"/>
  <c r="C8" i="42" s="1"/>
  <c r="AH49" i="12"/>
  <c r="AG4" i="13" l="1"/>
  <c r="AF16" i="13"/>
  <c r="AI49" i="12"/>
  <c r="AJ4" i="13"/>
  <c r="AA32" i="13"/>
  <c r="AB11" i="11"/>
  <c r="AA17" i="13"/>
  <c r="AA8" i="13" s="1"/>
  <c r="Y8" i="13"/>
  <c r="Z8" i="13"/>
  <c r="AG16" i="13" l="1"/>
  <c r="AB32" i="13"/>
  <c r="AC11" i="11"/>
  <c r="AJ49" i="12"/>
  <c r="AF49" i="12"/>
  <c r="AG49" i="12"/>
  <c r="AB17" i="13"/>
  <c r="AC17" i="13" l="1"/>
  <c r="AB8" i="13"/>
  <c r="AC32" i="13"/>
  <c r="AH16" i="13"/>
  <c r="AK4" i="13"/>
  <c r="D4" i="42" s="1"/>
  <c r="AD11" i="11"/>
  <c r="AC8" i="13" l="1"/>
  <c r="AI16" i="13"/>
  <c r="AE11" i="11"/>
  <c r="AE17" i="13" s="1"/>
  <c r="AE8" i="13" s="1"/>
  <c r="AD32" i="13"/>
  <c r="AD17" i="13"/>
  <c r="AJ16" i="13" l="1"/>
  <c r="AD8" i="13"/>
  <c r="AE32" i="13"/>
  <c r="AF11" i="11"/>
  <c r="AK49" i="12"/>
  <c r="AF17" i="13" l="1"/>
  <c r="AF8" i="13" s="1"/>
  <c r="AG11" i="11"/>
  <c r="AG17" i="13" s="1"/>
  <c r="AG8" i="13" s="1"/>
  <c r="AK16" i="13"/>
  <c r="D16" i="42" s="1"/>
  <c r="AF32" i="13"/>
  <c r="AH11" i="11" l="1"/>
  <c r="AG32" i="13"/>
  <c r="AH17" i="13" l="1"/>
  <c r="AH8" i="13" s="1"/>
  <c r="AI11" i="11"/>
  <c r="AI17" i="13" l="1"/>
  <c r="AI8" i="13" s="1"/>
  <c r="AJ11" i="11"/>
  <c r="AH32" i="13"/>
  <c r="AJ17" i="13" l="1"/>
  <c r="AJ8" i="13" s="1"/>
  <c r="AI32" i="13"/>
  <c r="AK32" i="13" l="1"/>
  <c r="AJ32" i="13"/>
  <c r="AK11" i="11"/>
  <c r="D32" i="42" l="1"/>
  <c r="AK17" i="13"/>
  <c r="D17" i="42" s="1"/>
  <c r="D8" i="42" s="1"/>
  <c r="AK8" i="13" l="1"/>
  <c r="J35" i="13" l="1"/>
  <c r="J63" i="12"/>
  <c r="L35" i="13"/>
  <c r="L63" i="12"/>
  <c r="K63" i="12" l="1"/>
  <c r="K35" i="13"/>
  <c r="M63" i="12" l="1"/>
  <c r="M35" i="13"/>
  <c r="B35" i="42" s="1"/>
  <c r="N35" i="13" l="1"/>
  <c r="N63" i="12"/>
  <c r="O35" i="13" l="1"/>
  <c r="O63" i="12"/>
  <c r="P35" i="13" l="1"/>
  <c r="P63" i="12"/>
  <c r="Q63" i="12" l="1"/>
  <c r="Q35" i="13"/>
  <c r="R35" i="13" l="1"/>
  <c r="R63" i="12"/>
  <c r="S35" i="13" l="1"/>
  <c r="S63" i="12"/>
  <c r="T35" i="13" l="1"/>
  <c r="T63" i="12"/>
  <c r="U35" i="13" l="1"/>
  <c r="U63" i="12"/>
  <c r="V35" i="13" l="1"/>
  <c r="V63" i="12"/>
  <c r="W35" i="13" l="1"/>
  <c r="W63" i="12"/>
  <c r="X35" i="13" l="1"/>
  <c r="X63" i="12"/>
  <c r="Y35" i="13" l="1"/>
  <c r="C35" i="42" s="1"/>
  <c r="Y63" i="12"/>
  <c r="Z35" i="13" l="1"/>
  <c r="Z63" i="12"/>
  <c r="AA35" i="13" l="1"/>
  <c r="AA63" i="12"/>
  <c r="AB35" i="13" l="1"/>
  <c r="AB63" i="12"/>
  <c r="AC35" i="13" l="1"/>
  <c r="AC63" i="12"/>
  <c r="AD63" i="12" l="1"/>
  <c r="AD35" i="13"/>
  <c r="AE35" i="13" l="1"/>
  <c r="AE63" i="12"/>
  <c r="AF63" i="12" l="1"/>
  <c r="AF35" i="13"/>
  <c r="AG35" i="13" l="1"/>
  <c r="AG63" i="12"/>
  <c r="AH35" i="13" l="1"/>
  <c r="AH63" i="12"/>
  <c r="AI35" i="13" l="1"/>
  <c r="AI63" i="12"/>
  <c r="AJ35" i="13" l="1"/>
  <c r="AJ63" i="12"/>
  <c r="AK35" i="13" l="1"/>
  <c r="D35" i="42" s="1"/>
  <c r="AK63" i="12"/>
  <c r="F24" i="27" l="1"/>
  <c r="F29" i="27"/>
  <c r="AY5" i="27" s="1"/>
  <c r="G5" i="27" s="1"/>
  <c r="G24" i="27" s="1"/>
  <c r="G29" i="27" l="1"/>
  <c r="G48" i="27" s="1"/>
  <c r="F48" i="27"/>
  <c r="B27" i="11" l="1"/>
  <c r="B53" i="11" s="1"/>
  <c r="AZ5" i="27"/>
  <c r="H5" i="27" s="1"/>
  <c r="C30" i="11"/>
  <c r="H24" i="27" l="1"/>
  <c r="H29" i="27"/>
  <c r="C26" i="12"/>
  <c r="C27" i="11"/>
  <c r="B25" i="38"/>
  <c r="B5" i="13"/>
  <c r="B25" i="12"/>
  <c r="B24" i="12" s="1"/>
  <c r="H48" i="27" l="1"/>
  <c r="D30" i="11"/>
  <c r="BA5" i="27"/>
  <c r="I5" i="27" s="1"/>
  <c r="C25" i="38"/>
  <c r="C5" i="13"/>
  <c r="C25" i="12"/>
  <c r="C24" i="12" s="1"/>
  <c r="B22" i="38"/>
  <c r="B19" i="38" s="1"/>
  <c r="B30" i="38" s="1"/>
  <c r="B57" i="12"/>
  <c r="C22" i="38" l="1"/>
  <c r="C19" i="38" s="1"/>
  <c r="C30" i="38" s="1"/>
  <c r="C57" i="12"/>
  <c r="B3" i="13"/>
  <c r="B68" i="12"/>
  <c r="D26" i="12"/>
  <c r="D27" i="11"/>
  <c r="I24" i="27"/>
  <c r="I29" i="27"/>
  <c r="B6" i="13" l="1"/>
  <c r="B21" i="13" s="1"/>
  <c r="B28" i="13" s="1"/>
  <c r="B47" i="13" s="1"/>
  <c r="B51" i="13" s="1"/>
  <c r="D25" i="38"/>
  <c r="D5" i="13"/>
  <c r="D25" i="12"/>
  <c r="D24" i="12" s="1"/>
  <c r="C3" i="13"/>
  <c r="C6" i="13" s="1"/>
  <c r="C21" i="13" s="1"/>
  <c r="C28" i="13" s="1"/>
  <c r="C68" i="12"/>
  <c r="E30" i="11"/>
  <c r="BB5" i="27"/>
  <c r="J5" i="27" s="1"/>
  <c r="I48" i="27"/>
  <c r="B72" i="12"/>
  <c r="B89" i="11" s="1"/>
  <c r="C88" i="11" s="1"/>
  <c r="B9" i="39"/>
  <c r="B12" i="39" s="1"/>
  <c r="B81" i="11" l="1"/>
  <c r="B91" i="11" s="1"/>
  <c r="B95" i="11" s="1"/>
  <c r="C9" i="39"/>
  <c r="C12" i="39" s="1"/>
  <c r="C72" i="12"/>
  <c r="C89" i="11" s="1"/>
  <c r="D88" i="11" s="1"/>
  <c r="J24" i="27"/>
  <c r="J29" i="27"/>
  <c r="E26" i="12"/>
  <c r="E27" i="11"/>
  <c r="D22" i="38"/>
  <c r="D19" i="38" s="1"/>
  <c r="D30" i="38" s="1"/>
  <c r="D57" i="12"/>
  <c r="F30" i="11" l="1"/>
  <c r="BC5" i="27"/>
  <c r="K5" i="27" s="1"/>
  <c r="K24" i="27" s="1"/>
  <c r="J48" i="27"/>
  <c r="E25" i="38"/>
  <c r="E5" i="13"/>
  <c r="E25" i="12"/>
  <c r="E24" i="12" s="1"/>
  <c r="C45" i="13"/>
  <c r="C81" i="11"/>
  <c r="D68" i="12"/>
  <c r="D3" i="13"/>
  <c r="D9" i="39" l="1"/>
  <c r="D12" i="39" s="1"/>
  <c r="D72" i="12"/>
  <c r="D89" i="11" s="1"/>
  <c r="E88" i="11" s="1"/>
  <c r="K29" i="27"/>
  <c r="E22" i="38"/>
  <c r="E19" i="38" s="1"/>
  <c r="E30" i="38" s="1"/>
  <c r="E57" i="12"/>
  <c r="D45" i="13"/>
  <c r="D41" i="13" s="1"/>
  <c r="C41" i="13"/>
  <c r="D6" i="13"/>
  <c r="D21" i="13" s="1"/>
  <c r="D28" i="13" s="1"/>
  <c r="F26" i="12"/>
  <c r="F27" i="11"/>
  <c r="D81" i="11" l="1"/>
  <c r="G30" i="11"/>
  <c r="K48" i="27"/>
  <c r="BD5" i="27"/>
  <c r="L5" i="27" s="1"/>
  <c r="L24" i="27" s="1"/>
  <c r="E45" i="13"/>
  <c r="E41" i="13" s="1"/>
  <c r="E68" i="12"/>
  <c r="E3" i="13"/>
  <c r="F25" i="38"/>
  <c r="F5" i="13"/>
  <c r="F25" i="12"/>
  <c r="F24" i="12" s="1"/>
  <c r="E6" i="13" l="1"/>
  <c r="E21" i="13" s="1"/>
  <c r="E28" i="13" s="1"/>
  <c r="F22" i="38"/>
  <c r="F19" i="38" s="1"/>
  <c r="F30" i="38" s="1"/>
  <c r="F57" i="12"/>
  <c r="E9" i="39"/>
  <c r="E12" i="39" s="1"/>
  <c r="E72" i="12"/>
  <c r="E89" i="11" s="1"/>
  <c r="L29" i="27"/>
  <c r="G26" i="12"/>
  <c r="G27" i="11"/>
  <c r="F3" i="13" l="1"/>
  <c r="F68" i="12"/>
  <c r="F88" i="11"/>
  <c r="E81" i="11"/>
  <c r="H30" i="11"/>
  <c r="L48" i="27"/>
  <c r="BE5" i="27"/>
  <c r="M5" i="27" s="1"/>
  <c r="M24" i="27" s="1"/>
  <c r="G25" i="38"/>
  <c r="G5" i="13"/>
  <c r="G25" i="12"/>
  <c r="G24" i="12" s="1"/>
  <c r="H26" i="12" l="1"/>
  <c r="H27" i="11"/>
  <c r="F9" i="39"/>
  <c r="F12" i="39" s="1"/>
  <c r="F72" i="12"/>
  <c r="F89" i="11" s="1"/>
  <c r="G88" i="11" s="1"/>
  <c r="G22" i="38"/>
  <c r="G19" i="38" s="1"/>
  <c r="G30" i="38" s="1"/>
  <c r="G57" i="12"/>
  <c r="F45" i="13"/>
  <c r="M29" i="27"/>
  <c r="F6" i="13"/>
  <c r="F21" i="13" s="1"/>
  <c r="F28" i="13" s="1"/>
  <c r="F81" i="11" l="1"/>
  <c r="I30" i="11"/>
  <c r="M48" i="27"/>
  <c r="BF5" i="27"/>
  <c r="N5" i="27" s="1"/>
  <c r="N24" i="27" s="1"/>
  <c r="H25" i="38"/>
  <c r="H5" i="13"/>
  <c r="H25" i="12"/>
  <c r="H24" i="12" s="1"/>
  <c r="F41" i="13"/>
  <c r="G45" i="13"/>
  <c r="G41" i="13" s="1"/>
  <c r="G68" i="12"/>
  <c r="G3" i="13"/>
  <c r="G6" i="13" s="1"/>
  <c r="G21" i="13" s="1"/>
  <c r="G28" i="13" s="1"/>
  <c r="N29" i="27" l="1"/>
  <c r="N48" i="27" s="1"/>
  <c r="H22" i="38"/>
  <c r="H19" i="38" s="1"/>
  <c r="H30" i="38" s="1"/>
  <c r="H57" i="12"/>
  <c r="G9" i="39"/>
  <c r="G12" i="39" s="1"/>
  <c r="G72" i="12"/>
  <c r="G89" i="11" s="1"/>
  <c r="J30" i="11"/>
  <c r="I26" i="12"/>
  <c r="I27" i="11"/>
  <c r="BG5" i="27" l="1"/>
  <c r="O5" i="27" s="1"/>
  <c r="O24" i="27" s="1"/>
  <c r="H88" i="11"/>
  <c r="G81" i="11"/>
  <c r="I25" i="38"/>
  <c r="I5" i="13"/>
  <c r="I25" i="12"/>
  <c r="I24" i="12" s="1"/>
  <c r="H68" i="12"/>
  <c r="H3" i="13"/>
  <c r="H6" i="13" s="1"/>
  <c r="H21" i="13" s="1"/>
  <c r="H28" i="13" s="1"/>
  <c r="J26" i="12"/>
  <c r="J27" i="11"/>
  <c r="O29" i="27" l="1"/>
  <c r="J25" i="38"/>
  <c r="J5" i="13"/>
  <c r="J25" i="12"/>
  <c r="J24" i="12" s="1"/>
  <c r="H9" i="39"/>
  <c r="H12" i="39" s="1"/>
  <c r="H72" i="12"/>
  <c r="H89" i="11" s="1"/>
  <c r="I88" i="11" s="1"/>
  <c r="H45" i="13"/>
  <c r="H41" i="13" s="1"/>
  <c r="I22" i="38"/>
  <c r="I19" i="38" s="1"/>
  <c r="I30" i="38" s="1"/>
  <c r="I57" i="12"/>
  <c r="K30" i="11" l="1"/>
  <c r="BH5" i="27"/>
  <c r="P5" i="27" s="1"/>
  <c r="P24" i="27" s="1"/>
  <c r="O48" i="27"/>
  <c r="H81" i="11"/>
  <c r="I3" i="13"/>
  <c r="I6" i="13" s="1"/>
  <c r="I21" i="13" s="1"/>
  <c r="I28" i="13" s="1"/>
  <c r="I68" i="12"/>
  <c r="I45" i="13"/>
  <c r="I41" i="13" s="1"/>
  <c r="J22" i="38"/>
  <c r="J19" i="38" s="1"/>
  <c r="J30" i="38" s="1"/>
  <c r="J57" i="12"/>
  <c r="P29" i="27" l="1"/>
  <c r="K26" i="12"/>
  <c r="K27" i="11"/>
  <c r="I9" i="39"/>
  <c r="I12" i="39" s="1"/>
  <c r="I72" i="12"/>
  <c r="I89" i="11" s="1"/>
  <c r="J3" i="13"/>
  <c r="J6" i="13" s="1"/>
  <c r="J21" i="13" s="1"/>
  <c r="J28" i="13" s="1"/>
  <c r="J68" i="12"/>
  <c r="K25" i="12" l="1"/>
  <c r="K24" i="12" s="1"/>
  <c r="K25" i="38"/>
  <c r="K5" i="13"/>
  <c r="L30" i="11"/>
  <c r="P48" i="27"/>
  <c r="BI5" i="27"/>
  <c r="Q5" i="27" s="1"/>
  <c r="Q24" i="27" s="1"/>
  <c r="J9" i="39"/>
  <c r="J12" i="39" s="1"/>
  <c r="J72" i="12"/>
  <c r="J89" i="11" s="1"/>
  <c r="J88" i="11"/>
  <c r="I81" i="11"/>
  <c r="Q29" i="27" l="1"/>
  <c r="Q48" i="27" s="1"/>
  <c r="L26" i="12"/>
  <c r="L27" i="11"/>
  <c r="K22" i="38"/>
  <c r="K19" i="38" s="1"/>
  <c r="K30" i="38" s="1"/>
  <c r="K57" i="12"/>
  <c r="K88" i="11"/>
  <c r="J45" i="13"/>
  <c r="J41" i="13" s="1"/>
  <c r="J81" i="11"/>
  <c r="B31" i="40" l="1"/>
  <c r="B30" i="40" s="1"/>
  <c r="B27" i="40" s="1"/>
  <c r="C4" i="43" s="1"/>
  <c r="BJ5" i="27"/>
  <c r="R5" i="27" s="1"/>
  <c r="K3" i="13"/>
  <c r="K6" i="13" s="1"/>
  <c r="K21" i="13" s="1"/>
  <c r="K28" i="13" s="1"/>
  <c r="K68" i="12"/>
  <c r="R24" i="27"/>
  <c r="R29" i="27"/>
  <c r="L25" i="12"/>
  <c r="L24" i="12" s="1"/>
  <c r="L25" i="38"/>
  <c r="L5" i="13"/>
  <c r="K45" i="13"/>
  <c r="K41" i="13" s="1"/>
  <c r="M30" i="11" l="1"/>
  <c r="M26" i="12" s="1"/>
  <c r="L22" i="38"/>
  <c r="L19" i="38" s="1"/>
  <c r="L30" i="38" s="1"/>
  <c r="L57" i="12"/>
  <c r="N30" i="11"/>
  <c r="R48" i="27"/>
  <c r="BK5" i="27"/>
  <c r="S5" i="27" s="1"/>
  <c r="S24" i="27" s="1"/>
  <c r="M27" i="11"/>
  <c r="K9" i="39"/>
  <c r="K12" i="39" s="1"/>
  <c r="K72" i="12"/>
  <c r="K89" i="11" s="1"/>
  <c r="M25" i="38" l="1"/>
  <c r="M5" i="13"/>
  <c r="B5" i="42" s="1"/>
  <c r="B26" i="41"/>
  <c r="M25" i="12"/>
  <c r="M24" i="12" s="1"/>
  <c r="N26" i="12"/>
  <c r="N27" i="11"/>
  <c r="K81" i="11"/>
  <c r="L88" i="11"/>
  <c r="S29" i="27"/>
  <c r="L3" i="13"/>
  <c r="L6" i="13" s="1"/>
  <c r="L21" i="13" s="1"/>
  <c r="L28" i="13" s="1"/>
  <c r="L68" i="12"/>
  <c r="M22" i="38" l="1"/>
  <c r="M19" i="38" s="1"/>
  <c r="M30" i="38" s="1"/>
  <c r="M31" i="38" s="1"/>
  <c r="M35" i="38" s="1"/>
  <c r="M57" i="12"/>
  <c r="L72" i="12"/>
  <c r="L89" i="11" s="1"/>
  <c r="L81" i="11" s="1"/>
  <c r="L9" i="39"/>
  <c r="L12" i="39" s="1"/>
  <c r="B25" i="41"/>
  <c r="B24" i="41" s="1"/>
  <c r="C24" i="43"/>
  <c r="L45" i="13"/>
  <c r="O30" i="11"/>
  <c r="BL5" i="27"/>
  <c r="T5" i="27" s="1"/>
  <c r="T24" i="27" s="1"/>
  <c r="S48" i="27"/>
  <c r="N25" i="38"/>
  <c r="N5" i="13"/>
  <c r="N25" i="12"/>
  <c r="N24" i="12" s="1"/>
  <c r="M88" i="11" l="1"/>
  <c r="M45" i="13" s="1"/>
  <c r="M41" i="13" s="1"/>
  <c r="T29" i="27"/>
  <c r="P30" i="11" s="1"/>
  <c r="N22" i="38"/>
  <c r="N19" i="38" s="1"/>
  <c r="N30" i="38" s="1"/>
  <c r="N57" i="12"/>
  <c r="L41" i="13"/>
  <c r="O26" i="12"/>
  <c r="O27" i="11"/>
  <c r="M68" i="12"/>
  <c r="M9" i="39" s="1"/>
  <c r="M12" i="39" s="1"/>
  <c r="M13" i="39" s="1"/>
  <c r="M17" i="39" s="1"/>
  <c r="P26" i="39" s="1"/>
  <c r="M3" i="13"/>
  <c r="B57" i="41"/>
  <c r="B68" i="41" s="1"/>
  <c r="C18" i="43"/>
  <c r="C19" i="43" s="1"/>
  <c r="N44" i="38"/>
  <c r="Q44" i="38"/>
  <c r="S37" i="38"/>
  <c r="O43" i="38"/>
  <c r="P43" i="38"/>
  <c r="S38" i="38"/>
  <c r="M71" i="12"/>
  <c r="B71" i="41" s="1"/>
  <c r="Q43" i="38"/>
  <c r="O44" i="38"/>
  <c r="X39" i="38"/>
  <c r="X40" i="38" s="1"/>
  <c r="Y21" i="23" s="1"/>
  <c r="M44" i="38"/>
  <c r="M43" i="38"/>
  <c r="P44" i="38"/>
  <c r="R43" i="38"/>
  <c r="R44" i="38"/>
  <c r="N43" i="38"/>
  <c r="P13" i="11" l="1"/>
  <c r="P8" i="11" s="1"/>
  <c r="Q25" i="39"/>
  <c r="Q68" i="11" s="1"/>
  <c r="B45" i="42"/>
  <c r="B41" i="42" s="1"/>
  <c r="N26" i="39"/>
  <c r="N13" i="11" s="1"/>
  <c r="T48" i="27"/>
  <c r="BM5" i="27"/>
  <c r="U5" i="27" s="1"/>
  <c r="P25" i="39"/>
  <c r="P68" i="11" s="1"/>
  <c r="R26" i="39"/>
  <c r="R13" i="11" s="1"/>
  <c r="Q26" i="39"/>
  <c r="Q13" i="11" s="1"/>
  <c r="M25" i="39"/>
  <c r="M68" i="11" s="1"/>
  <c r="O25" i="39"/>
  <c r="O68" i="11" s="1"/>
  <c r="R25" i="39"/>
  <c r="R68" i="11" s="1"/>
  <c r="M26" i="39"/>
  <c r="S19" i="39"/>
  <c r="X21" i="39"/>
  <c r="X22" i="39" s="1"/>
  <c r="Y20" i="23" s="1"/>
  <c r="S40" i="38"/>
  <c r="S43" i="38" s="1"/>
  <c r="M70" i="12"/>
  <c r="M37" i="13" s="1"/>
  <c r="M14" i="39"/>
  <c r="M6" i="13"/>
  <c r="M21" i="13" s="1"/>
  <c r="M28" i="13" s="1"/>
  <c r="B3" i="42"/>
  <c r="B6" i="42" s="1"/>
  <c r="B21" i="42" s="1"/>
  <c r="B28" i="42" s="1"/>
  <c r="N25" i="39"/>
  <c r="N68" i="11" s="1"/>
  <c r="O26" i="39"/>
  <c r="O13" i="11" s="1"/>
  <c r="S20" i="39"/>
  <c r="U24" i="27"/>
  <c r="U29" i="27"/>
  <c r="N68" i="12"/>
  <c r="N3" i="13"/>
  <c r="N6" i="13" s="1"/>
  <c r="N21" i="13" s="1"/>
  <c r="N28" i="13" s="1"/>
  <c r="C49" i="43"/>
  <c r="C22" i="43"/>
  <c r="C25" i="43" s="1"/>
  <c r="P26" i="12"/>
  <c r="P27" i="11"/>
  <c r="O5" i="13"/>
  <c r="O25" i="12"/>
  <c r="O24" i="12" s="1"/>
  <c r="O25" i="38"/>
  <c r="M13" i="11" l="1"/>
  <c r="M8" i="11" s="1"/>
  <c r="R60" i="11"/>
  <c r="O60" i="11"/>
  <c r="P60" i="11"/>
  <c r="M60" i="11"/>
  <c r="N60" i="11"/>
  <c r="N8" i="11"/>
  <c r="O8" i="11"/>
  <c r="Q8" i="11"/>
  <c r="R8" i="11"/>
  <c r="B70" i="41"/>
  <c r="C33" i="43" s="1"/>
  <c r="V44" i="38"/>
  <c r="C28" i="43"/>
  <c r="C31" i="43" s="1"/>
  <c r="T44" i="38"/>
  <c r="U44" i="38"/>
  <c r="U43" i="38"/>
  <c r="X43" i="38"/>
  <c r="S44" i="38"/>
  <c r="Q60" i="11"/>
  <c r="T21" i="23"/>
  <c r="M72" i="12"/>
  <c r="M89" i="11" s="1"/>
  <c r="B89" i="40" s="1"/>
  <c r="S45" i="38"/>
  <c r="T45" i="38" s="1"/>
  <c r="U45" i="38" s="1"/>
  <c r="V45" i="38" s="1"/>
  <c r="W45" i="38" s="1"/>
  <c r="X45" i="38" s="1"/>
  <c r="Y45" i="38" s="1"/>
  <c r="Z45" i="38" s="1"/>
  <c r="AA45" i="38" s="1"/>
  <c r="AB45" i="38" s="1"/>
  <c r="AC45" i="38" s="1"/>
  <c r="AD45" i="38" s="1"/>
  <c r="S22" i="39"/>
  <c r="W26" i="39" s="1"/>
  <c r="T43" i="38"/>
  <c r="V43" i="38"/>
  <c r="W44" i="38"/>
  <c r="X44" i="38"/>
  <c r="W43" i="38"/>
  <c r="N72" i="12"/>
  <c r="N89" i="11" s="1"/>
  <c r="N9" i="39"/>
  <c r="N12" i="39" s="1"/>
  <c r="B13" i="40"/>
  <c r="B8" i="40" s="1"/>
  <c r="Q30" i="11"/>
  <c r="BN5" i="27"/>
  <c r="V5" i="27" s="1"/>
  <c r="V24" i="27" s="1"/>
  <c r="U48" i="27"/>
  <c r="O22" i="38"/>
  <c r="O19" i="38" s="1"/>
  <c r="O30" i="38" s="1"/>
  <c r="O57" i="12"/>
  <c r="V29" i="27"/>
  <c r="R30" i="11" s="1"/>
  <c r="R27" i="11" s="1"/>
  <c r="P25" i="38"/>
  <c r="P5" i="13"/>
  <c r="P25" i="12"/>
  <c r="P24" i="12" s="1"/>
  <c r="B37" i="42"/>
  <c r="V48" i="27"/>
  <c r="W13" i="11" l="1"/>
  <c r="W8" i="11" s="1"/>
  <c r="M39" i="13"/>
  <c r="B39" i="42" s="1"/>
  <c r="B68" i="40"/>
  <c r="B60" i="40" s="1"/>
  <c r="P39" i="13"/>
  <c r="R39" i="13"/>
  <c r="N39" i="13"/>
  <c r="Q39" i="13"/>
  <c r="O39" i="13"/>
  <c r="B72" i="41"/>
  <c r="C8" i="44" s="1"/>
  <c r="X26" i="39"/>
  <c r="X13" i="11" s="1"/>
  <c r="X25" i="39"/>
  <c r="X68" i="11" s="1"/>
  <c r="U25" i="39"/>
  <c r="U68" i="11" s="1"/>
  <c r="S25" i="39"/>
  <c r="S68" i="11" s="1"/>
  <c r="S26" i="39"/>
  <c r="S13" i="11" s="1"/>
  <c r="T20" i="23"/>
  <c r="T25" i="39"/>
  <c r="T68" i="11" s="1"/>
  <c r="U26" i="39"/>
  <c r="U13" i="11" s="1"/>
  <c r="C34" i="43"/>
  <c r="S27" i="39"/>
  <c r="T27" i="39" s="1"/>
  <c r="U27" i="39" s="1"/>
  <c r="V27" i="39" s="1"/>
  <c r="W27" i="39" s="1"/>
  <c r="X27" i="39" s="1"/>
  <c r="Y27" i="39" s="1"/>
  <c r="Z27" i="39" s="1"/>
  <c r="AA27" i="39" s="1"/>
  <c r="AB27" i="39" s="1"/>
  <c r="AC27" i="39" s="1"/>
  <c r="AD27" i="39" s="1"/>
  <c r="W25" i="39"/>
  <c r="W68" i="11" s="1"/>
  <c r="M81" i="11"/>
  <c r="N88" i="11"/>
  <c r="O88" i="11" s="1"/>
  <c r="V26" i="39"/>
  <c r="V13" i="11" s="1"/>
  <c r="T26" i="39"/>
  <c r="T13" i="11" s="1"/>
  <c r="V25" i="39"/>
  <c r="V68" i="11" s="1"/>
  <c r="Q26" i="12"/>
  <c r="Q27" i="11"/>
  <c r="BO5" i="27"/>
  <c r="W5" i="27" s="1"/>
  <c r="W24" i="27" s="1"/>
  <c r="R26" i="12"/>
  <c r="R25" i="12" s="1"/>
  <c r="R24" i="12" s="1"/>
  <c r="P22" i="38"/>
  <c r="P19" i="38" s="1"/>
  <c r="P30" i="38" s="1"/>
  <c r="P57" i="12"/>
  <c r="O68" i="12"/>
  <c r="O3" i="13"/>
  <c r="O6" i="13" s="1"/>
  <c r="O21" i="13" s="1"/>
  <c r="O28" i="13" s="1"/>
  <c r="C88" i="40"/>
  <c r="B81" i="40"/>
  <c r="N81" i="11" l="1"/>
  <c r="T60" i="11"/>
  <c r="X60" i="11"/>
  <c r="W60" i="11"/>
  <c r="V60" i="11"/>
  <c r="S60" i="11"/>
  <c r="T8" i="11"/>
  <c r="X8" i="11"/>
  <c r="V8" i="11"/>
  <c r="U8" i="11"/>
  <c r="N45" i="13"/>
  <c r="N41" i="13" s="1"/>
  <c r="R5" i="13"/>
  <c r="R25" i="38"/>
  <c r="O72" i="12"/>
  <c r="O89" i="11" s="1"/>
  <c r="P88" i="11" s="1"/>
  <c r="O9" i="39"/>
  <c r="O12" i="39" s="1"/>
  <c r="W29" i="27"/>
  <c r="S30" i="11" s="1"/>
  <c r="S26" i="12" s="1"/>
  <c r="P3" i="13"/>
  <c r="P6" i="13" s="1"/>
  <c r="P21" i="13" s="1"/>
  <c r="P28" i="13" s="1"/>
  <c r="P68" i="12"/>
  <c r="Q5" i="13"/>
  <c r="Q25" i="38"/>
  <c r="Q25" i="12"/>
  <c r="Q24" i="12" s="1"/>
  <c r="R22" i="38"/>
  <c r="R57" i="12"/>
  <c r="C8" i="43"/>
  <c r="C40" i="43" s="1"/>
  <c r="O45" i="13"/>
  <c r="O41" i="13" s="1"/>
  <c r="W48" i="27"/>
  <c r="U39" i="13" l="1"/>
  <c r="T39" i="13"/>
  <c r="U60" i="11"/>
  <c r="S39" i="13"/>
  <c r="W39" i="13"/>
  <c r="X39" i="13"/>
  <c r="S8" i="11"/>
  <c r="V39" i="13"/>
  <c r="S27" i="11"/>
  <c r="R19" i="38"/>
  <c r="R30" i="38" s="1"/>
  <c r="O81" i="11"/>
  <c r="Q22" i="38"/>
  <c r="Q19" i="38" s="1"/>
  <c r="Q30" i="38" s="1"/>
  <c r="Q57" i="12"/>
  <c r="BP5" i="27"/>
  <c r="X5" i="27" s="1"/>
  <c r="X24" i="27" s="1"/>
  <c r="P9" i="39"/>
  <c r="P12" i="39" s="1"/>
  <c r="P72" i="12"/>
  <c r="P89" i="11" s="1"/>
  <c r="P81" i="11" s="1"/>
  <c r="C41" i="43"/>
  <c r="S25" i="38"/>
  <c r="S5" i="13"/>
  <c r="S25" i="12"/>
  <c r="S24" i="12" s="1"/>
  <c r="R3" i="13"/>
  <c r="R68" i="12"/>
  <c r="P45" i="13"/>
  <c r="P41" i="13" s="1"/>
  <c r="Q88" i="11" l="1"/>
  <c r="Q45" i="13" s="1"/>
  <c r="Q41" i="13" s="1"/>
  <c r="X29" i="27"/>
  <c r="T30" i="11" s="1"/>
  <c r="T27" i="11" s="1"/>
  <c r="Q68" i="12"/>
  <c r="Q3" i="13"/>
  <c r="Q6" i="13" s="1"/>
  <c r="Q21" i="13" s="1"/>
  <c r="Q28" i="13" s="1"/>
  <c r="R9" i="39"/>
  <c r="R12" i="39" s="1"/>
  <c r="R72" i="12"/>
  <c r="R89" i="11" s="1"/>
  <c r="R6" i="13"/>
  <c r="R21" i="13" s="1"/>
  <c r="R28" i="13" s="1"/>
  <c r="S22" i="38"/>
  <c r="S19" i="38" s="1"/>
  <c r="S30" i="38" s="1"/>
  <c r="S57" i="12"/>
  <c r="BQ5" i="27" l="1"/>
  <c r="Y5" i="27" s="1"/>
  <c r="Y24" i="27" s="1"/>
  <c r="X48" i="27"/>
  <c r="T26" i="12"/>
  <c r="T25" i="12" s="1"/>
  <c r="T24" i="12" s="1"/>
  <c r="Q9" i="39"/>
  <c r="Q12" i="39" s="1"/>
  <c r="Q72" i="12"/>
  <c r="Q89" i="11" s="1"/>
  <c r="S3" i="13"/>
  <c r="S6" i="13" s="1"/>
  <c r="S21" i="13" s="1"/>
  <c r="S28" i="13" s="1"/>
  <c r="S68" i="12"/>
  <c r="T5" i="13" l="1"/>
  <c r="T25" i="38"/>
  <c r="Y29" i="27"/>
  <c r="U30" i="11" s="1"/>
  <c r="U27" i="11" s="1"/>
  <c r="R88" i="11"/>
  <c r="Q81" i="11"/>
  <c r="T22" i="38"/>
  <c r="T19" i="38" s="1"/>
  <c r="T30" i="38" s="1"/>
  <c r="T57" i="12"/>
  <c r="S9" i="39"/>
  <c r="S12" i="39" s="1"/>
  <c r="S72" i="12"/>
  <c r="S89" i="11" s="1"/>
  <c r="Y48" i="27"/>
  <c r="BR5" i="27"/>
  <c r="Z5" i="27" s="1"/>
  <c r="Z24" i="27" s="1"/>
  <c r="U26" i="12" l="1"/>
  <c r="U25" i="38" s="1"/>
  <c r="R45" i="13"/>
  <c r="R41" i="13" s="1"/>
  <c r="S88" i="11"/>
  <c r="S45" i="13" s="1"/>
  <c r="S41" i="13" s="1"/>
  <c r="R81" i="11"/>
  <c r="T3" i="13"/>
  <c r="T6" i="13" s="1"/>
  <c r="T21" i="13" s="1"/>
  <c r="T28" i="13" s="1"/>
  <c r="T68" i="12"/>
  <c r="Z29" i="27"/>
  <c r="V30" i="11" s="1"/>
  <c r="T88" i="11" l="1"/>
  <c r="T45" i="13" s="1"/>
  <c r="S81" i="11"/>
  <c r="U25" i="12"/>
  <c r="U24" i="12" s="1"/>
  <c r="U57" i="12" s="1"/>
  <c r="U5" i="13"/>
  <c r="V26" i="12"/>
  <c r="V27" i="11"/>
  <c r="T9" i="39"/>
  <c r="T12" i="39" s="1"/>
  <c r="T72" i="12"/>
  <c r="T89" i="11" s="1"/>
  <c r="BS5" i="27"/>
  <c r="AA5" i="27" s="1"/>
  <c r="AA24" i="27" s="1"/>
  <c r="Z48" i="27"/>
  <c r="U88" i="11" l="1"/>
  <c r="U45" i="13" s="1"/>
  <c r="U41" i="13" s="1"/>
  <c r="U22" i="38"/>
  <c r="U19" i="38" s="1"/>
  <c r="U30" i="38" s="1"/>
  <c r="T81" i="11"/>
  <c r="U3" i="13"/>
  <c r="U6" i="13" s="1"/>
  <c r="U21" i="13" s="1"/>
  <c r="U28" i="13" s="1"/>
  <c r="U68" i="12"/>
  <c r="T41" i="13"/>
  <c r="V25" i="38"/>
  <c r="V5" i="13"/>
  <c r="V25" i="12"/>
  <c r="V24" i="12" s="1"/>
  <c r="AA29" i="27"/>
  <c r="W30" i="11" s="1"/>
  <c r="W26" i="12" l="1"/>
  <c r="W27" i="11"/>
  <c r="V22" i="38"/>
  <c r="V19" i="38" s="1"/>
  <c r="V30" i="38" s="1"/>
  <c r="V57" i="12"/>
  <c r="U9" i="39"/>
  <c r="U12" i="39" s="1"/>
  <c r="U72" i="12"/>
  <c r="U89" i="11" s="1"/>
  <c r="BT5" i="27"/>
  <c r="AB5" i="27" s="1"/>
  <c r="AB24" i="27" s="1"/>
  <c r="AA48" i="27"/>
  <c r="V88" i="11" l="1"/>
  <c r="U81" i="11"/>
  <c r="V3" i="13"/>
  <c r="V6" i="13" s="1"/>
  <c r="V21" i="13" s="1"/>
  <c r="V28" i="13" s="1"/>
  <c r="V68" i="12"/>
  <c r="W25" i="38"/>
  <c r="W5" i="13"/>
  <c r="W25" i="12"/>
  <c r="W24" i="12" s="1"/>
  <c r="AB29" i="27"/>
  <c r="X30" i="11" s="1"/>
  <c r="X26" i="12" l="1"/>
  <c r="X27" i="11"/>
  <c r="W22" i="38"/>
  <c r="W19" i="38" s="1"/>
  <c r="W30" i="38" s="1"/>
  <c r="W57" i="12"/>
  <c r="V9" i="39"/>
  <c r="V12" i="39" s="1"/>
  <c r="V72" i="12"/>
  <c r="V89" i="11" s="1"/>
  <c r="W88" i="11" s="1"/>
  <c r="V45" i="13"/>
  <c r="V41" i="13" s="1"/>
  <c r="AB48" i="27"/>
  <c r="BU5" i="27"/>
  <c r="AC5" i="27" s="1"/>
  <c r="AC24" i="27" s="1"/>
  <c r="W3" i="13" l="1"/>
  <c r="W6" i="13" s="1"/>
  <c r="W21" i="13" s="1"/>
  <c r="W28" i="13" s="1"/>
  <c r="W68" i="12"/>
  <c r="W45" i="13"/>
  <c r="W41" i="13" s="1"/>
  <c r="V81" i="11"/>
  <c r="X25" i="38"/>
  <c r="X5" i="13"/>
  <c r="X25" i="12"/>
  <c r="X24" i="12" s="1"/>
  <c r="AC29" i="27"/>
  <c r="C31" i="40" l="1"/>
  <c r="C30" i="40" s="1"/>
  <c r="C27" i="40" s="1"/>
  <c r="Y30" i="11"/>
  <c r="W9" i="39"/>
  <c r="W12" i="39" s="1"/>
  <c r="W72" i="12"/>
  <c r="W89" i="11" s="1"/>
  <c r="X22" i="38"/>
  <c r="X19" i="38" s="1"/>
  <c r="X30" i="38" s="1"/>
  <c r="X57" i="12"/>
  <c r="AC48" i="27"/>
  <c r="BV5" i="27"/>
  <c r="AD5" i="27" s="1"/>
  <c r="AD24" i="27" s="1"/>
  <c r="X3" i="13" l="1"/>
  <c r="X6" i="13" s="1"/>
  <c r="X21" i="13" s="1"/>
  <c r="X28" i="13" s="1"/>
  <c r="X68" i="12"/>
  <c r="X88" i="11"/>
  <c r="W81" i="11"/>
  <c r="Y26" i="12"/>
  <c r="Y27" i="11"/>
  <c r="D4" i="43"/>
  <c r="AD29" i="27"/>
  <c r="Z30" i="11" s="1"/>
  <c r="Z26" i="12" l="1"/>
  <c r="Z27" i="11"/>
  <c r="Y25" i="38"/>
  <c r="Y5" i="13"/>
  <c r="C5" i="42" s="1"/>
  <c r="Y25" i="12"/>
  <c r="Y24" i="12" s="1"/>
  <c r="C26" i="41"/>
  <c r="X9" i="39"/>
  <c r="X12" i="39" s="1"/>
  <c r="X72" i="12"/>
  <c r="X89" i="11" s="1"/>
  <c r="Y88" i="11" s="1"/>
  <c r="X45" i="13"/>
  <c r="X41" i="13" s="1"/>
  <c r="AD48" i="27"/>
  <c r="BW5" i="27"/>
  <c r="AE5" i="27" s="1"/>
  <c r="AE24" i="27" s="1"/>
  <c r="X81" i="11" l="1"/>
  <c r="C25" i="41"/>
  <c r="C24" i="41" s="1"/>
  <c r="D24" i="43"/>
  <c r="Y45" i="13"/>
  <c r="Y22" i="38"/>
  <c r="Y19" i="38" s="1"/>
  <c r="Y30" i="38" s="1"/>
  <c r="Y31" i="38" s="1"/>
  <c r="Y35" i="38" s="1"/>
  <c r="Y57" i="12"/>
  <c r="Z25" i="38"/>
  <c r="Z5" i="13"/>
  <c r="Z25" i="12"/>
  <c r="Z24" i="12" s="1"/>
  <c r="AE29" i="27"/>
  <c r="AA30" i="11" s="1"/>
  <c r="Y41" i="13" l="1"/>
  <c r="C45" i="42"/>
  <c r="C41" i="42" s="1"/>
  <c r="Y71" i="12"/>
  <c r="C71" i="41" s="1"/>
  <c r="AE38" i="38"/>
  <c r="AE37" i="38"/>
  <c r="AJ39" i="38"/>
  <c r="AJ40" i="38" s="1"/>
  <c r="AK21" i="23" s="1"/>
  <c r="AD44" i="38"/>
  <c r="AA44" i="38"/>
  <c r="Z43" i="38"/>
  <c r="AC44" i="38"/>
  <c r="AD43" i="38"/>
  <c r="AC43" i="38"/>
  <c r="Y44" i="38"/>
  <c r="Z44" i="38"/>
  <c r="AA43" i="38"/>
  <c r="Y43" i="38"/>
  <c r="AB44" i="38"/>
  <c r="AB43" i="38"/>
  <c r="D18" i="43"/>
  <c r="D19" i="43" s="1"/>
  <c r="C57" i="41"/>
  <c r="C68" i="41" s="1"/>
  <c r="AA26" i="12"/>
  <c r="AA27" i="11"/>
  <c r="Z22" i="38"/>
  <c r="Z19" i="38" s="1"/>
  <c r="Z30" i="38" s="1"/>
  <c r="Z57" i="12"/>
  <c r="Y3" i="13"/>
  <c r="Y68" i="12"/>
  <c r="AE48" i="27"/>
  <c r="BX5" i="27"/>
  <c r="AF5" i="27" s="1"/>
  <c r="AF24" i="27" s="1"/>
  <c r="Y9" i="39" l="1"/>
  <c r="Y12" i="39" s="1"/>
  <c r="Y6" i="13"/>
  <c r="Y21" i="13" s="1"/>
  <c r="Y28" i="13" s="1"/>
  <c r="C3" i="42"/>
  <c r="C6" i="42" s="1"/>
  <c r="C21" i="42" s="1"/>
  <c r="C28" i="42" s="1"/>
  <c r="Z3" i="13"/>
  <c r="Z68" i="12"/>
  <c r="AA25" i="38"/>
  <c r="AA5" i="13"/>
  <c r="AA25" i="12"/>
  <c r="AA24" i="12" s="1"/>
  <c r="D49" i="43"/>
  <c r="D22" i="43"/>
  <c r="D25" i="43" s="1"/>
  <c r="AE40" i="38"/>
  <c r="AF29" i="27"/>
  <c r="AB30" i="11" s="1"/>
  <c r="AB26" i="12" l="1"/>
  <c r="AB27" i="11"/>
  <c r="AF21" i="23"/>
  <c r="AE45" i="38"/>
  <c r="AF45" i="38" s="1"/>
  <c r="AG45" i="38" s="1"/>
  <c r="AH45" i="38" s="1"/>
  <c r="AI45" i="38" s="1"/>
  <c r="AJ45" i="38" s="1"/>
  <c r="AK45" i="38" s="1"/>
  <c r="AF44" i="38"/>
  <c r="AG43" i="38"/>
  <c r="AH43" i="38"/>
  <c r="AJ44" i="38"/>
  <c r="AE44" i="38"/>
  <c r="AI43" i="38"/>
  <c r="AF43" i="38"/>
  <c r="AH44" i="38"/>
  <c r="AE43" i="38"/>
  <c r="AG44" i="38"/>
  <c r="AI44" i="38"/>
  <c r="AJ43" i="38"/>
  <c r="AA57" i="12"/>
  <c r="AA22" i="38"/>
  <c r="AA19" i="38" s="1"/>
  <c r="AA30" i="38" s="1"/>
  <c r="Z9" i="39"/>
  <c r="Z12" i="39" s="1"/>
  <c r="Z72" i="12"/>
  <c r="Z89" i="11" s="1"/>
  <c r="D28" i="43"/>
  <c r="D31" i="43" s="1"/>
  <c r="Z6" i="13"/>
  <c r="Z21" i="13" s="1"/>
  <c r="Z28" i="13" s="1"/>
  <c r="Y13" i="39"/>
  <c r="Y17" i="39" s="1"/>
  <c r="BY5" i="27"/>
  <c r="AG5" i="27" s="1"/>
  <c r="AG24" i="27" s="1"/>
  <c r="AF48" i="27"/>
  <c r="Y14" i="39" l="1"/>
  <c r="AE20" i="39"/>
  <c r="Y70" i="12"/>
  <c r="AE19" i="39"/>
  <c r="AJ21" i="39"/>
  <c r="AJ22" i="39" s="1"/>
  <c r="AK20" i="23" s="1"/>
  <c r="AC26" i="39"/>
  <c r="AC13" i="11" s="1"/>
  <c r="AA26" i="39"/>
  <c r="AA13" i="11" s="1"/>
  <c r="Z25" i="39"/>
  <c r="Z68" i="11" s="1"/>
  <c r="Z26" i="39"/>
  <c r="Z13" i="11" s="1"/>
  <c r="AD25" i="39"/>
  <c r="AD68" i="11" s="1"/>
  <c r="AA25" i="39"/>
  <c r="AA68" i="11" s="1"/>
  <c r="Y25" i="39"/>
  <c r="Y68" i="11" s="1"/>
  <c r="Y26" i="39"/>
  <c r="Y13" i="11" s="1"/>
  <c r="AD26" i="39"/>
  <c r="AD13" i="11" s="1"/>
  <c r="AB26" i="39"/>
  <c r="AB13" i="11" s="1"/>
  <c r="AC25" i="39"/>
  <c r="AC68" i="11" s="1"/>
  <c r="AB25" i="39"/>
  <c r="AB68" i="11" s="1"/>
  <c r="AA3" i="13"/>
  <c r="AA68" i="12"/>
  <c r="AB25" i="38"/>
  <c r="AB5" i="13"/>
  <c r="AB25" i="12"/>
  <c r="AB24" i="12" s="1"/>
  <c r="AG29" i="27"/>
  <c r="AC30" i="11" s="1"/>
  <c r="AD8" i="11" l="1"/>
  <c r="C68" i="40"/>
  <c r="C60" i="40" s="1"/>
  <c r="Y60" i="11"/>
  <c r="Y39" i="13"/>
  <c r="C39" i="42" s="1"/>
  <c r="AD60" i="11"/>
  <c r="C70" i="41"/>
  <c r="Y37" i="13"/>
  <c r="Y72" i="12"/>
  <c r="Y89" i="11" s="1"/>
  <c r="C13" i="40"/>
  <c r="C8" i="40" s="1"/>
  <c r="Y8" i="11"/>
  <c r="AA9" i="39"/>
  <c r="AA12" i="39" s="1"/>
  <c r="AA72" i="12"/>
  <c r="AA89" i="11" s="1"/>
  <c r="AB60" i="11"/>
  <c r="Z8" i="11"/>
  <c r="AB8" i="11"/>
  <c r="AC26" i="12"/>
  <c r="AC27" i="11"/>
  <c r="AB22" i="38"/>
  <c r="AB19" i="38" s="1"/>
  <c r="AB30" i="38" s="1"/>
  <c r="AB57" i="12"/>
  <c r="AA6" i="13"/>
  <c r="AA21" i="13" s="1"/>
  <c r="AA28" i="13" s="1"/>
  <c r="AC60" i="11"/>
  <c r="AA60" i="11"/>
  <c r="AB39" i="13"/>
  <c r="AE22" i="39"/>
  <c r="AG48" i="27"/>
  <c r="BZ5" i="27"/>
  <c r="AH5" i="27" s="1"/>
  <c r="AH24" i="27" s="1"/>
  <c r="AD39" i="13" l="1"/>
  <c r="Z39" i="13"/>
  <c r="AC39" i="13"/>
  <c r="AC8" i="11"/>
  <c r="AF20" i="23"/>
  <c r="AE27" i="39"/>
  <c r="AF27" i="39" s="1"/>
  <c r="AG27" i="39" s="1"/>
  <c r="AH27" i="39" s="1"/>
  <c r="AI27" i="39" s="1"/>
  <c r="AJ27" i="39" s="1"/>
  <c r="AK27" i="39" s="1"/>
  <c r="AF25" i="39"/>
  <c r="AF68" i="11" s="1"/>
  <c r="AI26" i="39"/>
  <c r="AI13" i="11" s="1"/>
  <c r="AG25" i="39"/>
  <c r="AG68" i="11" s="1"/>
  <c r="AH26" i="39"/>
  <c r="AH13" i="11" s="1"/>
  <c r="AJ26" i="39"/>
  <c r="AJ13" i="11" s="1"/>
  <c r="AJ25" i="39"/>
  <c r="AJ68" i="11" s="1"/>
  <c r="AH25" i="39"/>
  <c r="AH68" i="11" s="1"/>
  <c r="AE25" i="39"/>
  <c r="AE68" i="11" s="1"/>
  <c r="AI25" i="39"/>
  <c r="AI68" i="11" s="1"/>
  <c r="AF26" i="39"/>
  <c r="AF13" i="11" s="1"/>
  <c r="AE26" i="39"/>
  <c r="AE13" i="11" s="1"/>
  <c r="AG26" i="39"/>
  <c r="AG13" i="11" s="1"/>
  <c r="C37" i="42"/>
  <c r="AB3" i="13"/>
  <c r="AB68" i="12"/>
  <c r="AA8" i="11"/>
  <c r="Z60" i="11"/>
  <c r="AC25" i="38"/>
  <c r="AC5" i="13"/>
  <c r="AC25" i="12"/>
  <c r="AC24" i="12" s="1"/>
  <c r="D33" i="43"/>
  <c r="D34" i="43" s="1"/>
  <c r="C72" i="41"/>
  <c r="D8" i="44" s="1"/>
  <c r="AA39" i="13"/>
  <c r="Z88" i="11"/>
  <c r="Y81" i="11"/>
  <c r="AH29" i="27"/>
  <c r="AD30" i="11" s="1"/>
  <c r="AF8" i="11" l="1"/>
  <c r="AH8" i="11"/>
  <c r="AE39" i="13"/>
  <c r="AE60" i="11"/>
  <c r="C89" i="40"/>
  <c r="AH60" i="11"/>
  <c r="AG60" i="11"/>
  <c r="Z45" i="13"/>
  <c r="Z81" i="11"/>
  <c r="AA88" i="11"/>
  <c r="AB6" i="13"/>
  <c r="AB21" i="13" s="1"/>
  <c r="AB28" i="13" s="1"/>
  <c r="AJ60" i="11"/>
  <c r="AC22" i="38"/>
  <c r="AC19" i="38" s="1"/>
  <c r="AC30" i="38" s="1"/>
  <c r="AC57" i="12"/>
  <c r="AB9" i="39"/>
  <c r="AB12" i="39" s="1"/>
  <c r="AB72" i="12"/>
  <c r="AB89" i="11" s="1"/>
  <c r="AD26" i="12"/>
  <c r="AD27" i="11"/>
  <c r="AI60" i="11"/>
  <c r="AJ8" i="11"/>
  <c r="AF60" i="11"/>
  <c r="CA5" i="27"/>
  <c r="AI5" i="27" s="1"/>
  <c r="AI24" i="27" s="1"/>
  <c r="AH48" i="27"/>
  <c r="AH39" i="13" l="1"/>
  <c r="AI39" i="13"/>
  <c r="AF39" i="13"/>
  <c r="AG39" i="13"/>
  <c r="AE8" i="11"/>
  <c r="AG8" i="11"/>
  <c r="AJ39" i="13"/>
  <c r="AD25" i="38"/>
  <c r="AD5" i="13"/>
  <c r="AD25" i="12"/>
  <c r="AD24" i="12" s="1"/>
  <c r="AI8" i="11"/>
  <c r="Z41" i="13"/>
  <c r="C81" i="40"/>
  <c r="D88" i="40"/>
  <c r="AA45" i="13"/>
  <c r="AA41" i="13" s="1"/>
  <c r="AA81" i="11"/>
  <c r="AB88" i="11"/>
  <c r="AC88" i="11" s="1"/>
  <c r="AC3" i="13"/>
  <c r="AC68" i="12"/>
  <c r="AI29" i="27"/>
  <c r="AE30" i="11" s="1"/>
  <c r="AC45" i="13" l="1"/>
  <c r="AC41" i="13" s="1"/>
  <c r="AE26" i="12"/>
  <c r="AE27" i="11"/>
  <c r="AC6" i="13"/>
  <c r="AC21" i="13" s="1"/>
  <c r="AC28" i="13" s="1"/>
  <c r="AD22" i="38"/>
  <c r="AD19" i="38" s="1"/>
  <c r="AD30" i="38" s="1"/>
  <c r="AD57" i="12"/>
  <c r="AC9" i="39"/>
  <c r="AC12" i="39" s="1"/>
  <c r="AC72" i="12"/>
  <c r="AC89" i="11" s="1"/>
  <c r="AD88" i="11" s="1"/>
  <c r="AB45" i="13"/>
  <c r="AB41" i="13" s="1"/>
  <c r="AB81" i="11"/>
  <c r="D8" i="43"/>
  <c r="D40" i="43" s="1"/>
  <c r="AI48" i="27"/>
  <c r="CB5" i="27"/>
  <c r="AJ5" i="27" s="1"/>
  <c r="AJ24" i="27" s="1"/>
  <c r="D41" i="43" l="1"/>
  <c r="AD45" i="13"/>
  <c r="AD41" i="13" s="1"/>
  <c r="AD3" i="13"/>
  <c r="AD68" i="12"/>
  <c r="AE25" i="38"/>
  <c r="AE5" i="13"/>
  <c r="AE25" i="12"/>
  <c r="AE24" i="12" s="1"/>
  <c r="AC81" i="11"/>
  <c r="AJ29" i="27"/>
  <c r="AF30" i="11" s="1"/>
  <c r="AE22" i="38" l="1"/>
  <c r="AE19" i="38" s="1"/>
  <c r="AE30" i="38" s="1"/>
  <c r="AE57" i="12"/>
  <c r="AD9" i="39"/>
  <c r="AD12" i="39" s="1"/>
  <c r="AD72" i="12"/>
  <c r="AD89" i="11" s="1"/>
  <c r="AD6" i="13"/>
  <c r="AD21" i="13" s="1"/>
  <c r="AD28" i="13" s="1"/>
  <c r="AF26" i="12"/>
  <c r="AF27" i="11"/>
  <c r="AJ48" i="27"/>
  <c r="CC5" i="27"/>
  <c r="AK5" i="27" s="1"/>
  <c r="AK24" i="27" s="1"/>
  <c r="AE3" i="13" l="1"/>
  <c r="AE6" i="13" s="1"/>
  <c r="AE21" i="13" s="1"/>
  <c r="AE28" i="13" s="1"/>
  <c r="AE68" i="12"/>
  <c r="AF25" i="38"/>
  <c r="AF5" i="13"/>
  <c r="AF25" i="12"/>
  <c r="AF24" i="12" s="1"/>
  <c r="AE88" i="11"/>
  <c r="AD81" i="11"/>
  <c r="AK29" i="27"/>
  <c r="AG30" i="11" s="1"/>
  <c r="AE9" i="39" l="1"/>
  <c r="AE12" i="39" s="1"/>
  <c r="AE72" i="12"/>
  <c r="AE89" i="11" s="1"/>
  <c r="AF88" i="11" s="1"/>
  <c r="AF22" i="38"/>
  <c r="AF19" i="38" s="1"/>
  <c r="AF30" i="38" s="1"/>
  <c r="AF57" i="12"/>
  <c r="AG26" i="12"/>
  <c r="AG27" i="11"/>
  <c r="AE45" i="13"/>
  <c r="CD5" i="27"/>
  <c r="AL5" i="27" s="1"/>
  <c r="AL24" i="27" s="1"/>
  <c r="AK48" i="27"/>
  <c r="AE81" i="11" l="1"/>
  <c r="AF3" i="13"/>
  <c r="AF6" i="13" s="1"/>
  <c r="AF21" i="13" s="1"/>
  <c r="AF28" i="13" s="1"/>
  <c r="AF68" i="12"/>
  <c r="AF45" i="13"/>
  <c r="AF41" i="13" s="1"/>
  <c r="AG25" i="38"/>
  <c r="AG5" i="13"/>
  <c r="AG25" i="12"/>
  <c r="AG24" i="12" s="1"/>
  <c r="AE41" i="13"/>
  <c r="AL29" i="27"/>
  <c r="AH30" i="11" s="1"/>
  <c r="AF9" i="39" l="1"/>
  <c r="AF12" i="39" s="1"/>
  <c r="AF72" i="12"/>
  <c r="AF89" i="11" s="1"/>
  <c r="AG22" i="38"/>
  <c r="AG19" i="38" s="1"/>
  <c r="AG30" i="38" s="1"/>
  <c r="AG57" i="12"/>
  <c r="AH26" i="12"/>
  <c r="AH27" i="11"/>
  <c r="AL48" i="27"/>
  <c r="CE5" i="27"/>
  <c r="AM5" i="27" s="1"/>
  <c r="AM24" i="27" s="1"/>
  <c r="AG88" i="11" l="1"/>
  <c r="AF81" i="11"/>
  <c r="AH25" i="38"/>
  <c r="AH5" i="13"/>
  <c r="AH25" i="12"/>
  <c r="AH24" i="12" s="1"/>
  <c r="AG3" i="13"/>
  <c r="AG6" i="13" s="1"/>
  <c r="AG21" i="13" s="1"/>
  <c r="AG28" i="13" s="1"/>
  <c r="AG68" i="12"/>
  <c r="AM29" i="27"/>
  <c r="AI30" i="11" s="1"/>
  <c r="AI26" i="12" l="1"/>
  <c r="AI27" i="11"/>
  <c r="AG9" i="39"/>
  <c r="AG12" i="39" s="1"/>
  <c r="AG72" i="12"/>
  <c r="AG89" i="11" s="1"/>
  <c r="AH88" i="11" s="1"/>
  <c r="AH22" i="38"/>
  <c r="AH19" i="38" s="1"/>
  <c r="AH30" i="38" s="1"/>
  <c r="AH57" i="12"/>
  <c r="AG45" i="13"/>
  <c r="AG41" i="13" s="1"/>
  <c r="CF5" i="27"/>
  <c r="AN5" i="27" s="1"/>
  <c r="AN24" i="27" s="1"/>
  <c r="AM48" i="27"/>
  <c r="AG81" i="11" l="1"/>
  <c r="AH3" i="13"/>
  <c r="AH6" i="13" s="1"/>
  <c r="AH21" i="13" s="1"/>
  <c r="AH28" i="13" s="1"/>
  <c r="AH68" i="12"/>
  <c r="AH45" i="13"/>
  <c r="AH41" i="13" s="1"/>
  <c r="AI25" i="38"/>
  <c r="AI5" i="13"/>
  <c r="AI25" i="12"/>
  <c r="AI24" i="12" s="1"/>
  <c r="AN29" i="27"/>
  <c r="AJ30" i="11" s="1"/>
  <c r="AH9" i="39" l="1"/>
  <c r="AH12" i="39" s="1"/>
  <c r="AH72" i="12"/>
  <c r="AH89" i="11" s="1"/>
  <c r="AJ26" i="12"/>
  <c r="AJ27" i="11"/>
  <c r="AI22" i="38"/>
  <c r="AI19" i="38" s="1"/>
  <c r="AI30" i="38" s="1"/>
  <c r="AI57" i="12"/>
  <c r="AN48" i="27"/>
  <c r="CG5" i="27"/>
  <c r="AO5" i="27" s="1"/>
  <c r="AO24" i="27" s="1"/>
  <c r="AJ25" i="38" l="1"/>
  <c r="AJ5" i="13"/>
  <c r="AJ25" i="12"/>
  <c r="AJ24" i="12" s="1"/>
  <c r="AI3" i="13"/>
  <c r="AI6" i="13" s="1"/>
  <c r="AI21" i="13" s="1"/>
  <c r="AI28" i="13" s="1"/>
  <c r="AI68" i="12"/>
  <c r="AI88" i="11"/>
  <c r="AH81" i="11"/>
  <c r="AO29" i="27"/>
  <c r="AJ22" i="38" l="1"/>
  <c r="AJ19" i="38" s="1"/>
  <c r="AJ30" i="38" s="1"/>
  <c r="AJ57" i="12"/>
  <c r="AI45" i="13"/>
  <c r="AI41" i="13" s="1"/>
  <c r="AI9" i="39"/>
  <c r="AI12" i="39" s="1"/>
  <c r="AI72" i="12"/>
  <c r="AI89" i="11" s="1"/>
  <c r="AJ88" i="11" s="1"/>
  <c r="D31" i="40"/>
  <c r="D30" i="40" s="1"/>
  <c r="D27" i="40" s="1"/>
  <c r="AK30" i="11"/>
  <c r="AO48" i="27"/>
  <c r="CH5" i="27"/>
  <c r="AI81" i="11" l="1"/>
  <c r="AJ45" i="13"/>
  <c r="AJ41" i="13" s="1"/>
  <c r="AJ3" i="13"/>
  <c r="AJ6" i="13" s="1"/>
  <c r="AJ21" i="13" s="1"/>
  <c r="AJ28" i="13" s="1"/>
  <c r="AJ68" i="12"/>
  <c r="AK26" i="12"/>
  <c r="AK27" i="11"/>
  <c r="E4" i="43"/>
  <c r="AJ9" i="39" l="1"/>
  <c r="AJ12" i="39" s="1"/>
  <c r="AJ72" i="12"/>
  <c r="AJ89" i="11" s="1"/>
  <c r="AK88" i="11" s="1"/>
  <c r="AK25" i="38"/>
  <c r="AK5" i="13"/>
  <c r="D5" i="42" s="1"/>
  <c r="AK25" i="12"/>
  <c r="AK24" i="12" s="1"/>
  <c r="D26" i="41"/>
  <c r="D25" i="41" l="1"/>
  <c r="D24" i="41" s="1"/>
  <c r="E24" i="43"/>
  <c r="AK45" i="13"/>
  <c r="AJ81" i="11"/>
  <c r="AK22" i="38"/>
  <c r="AK19" i="38" s="1"/>
  <c r="AK30" i="38" s="1"/>
  <c r="AK31" i="38" s="1"/>
  <c r="AK35" i="38" s="1"/>
  <c r="AK57" i="12"/>
  <c r="AK41" i="13" l="1"/>
  <c r="D45" i="42"/>
  <c r="D41" i="42" s="1"/>
  <c r="AK3" i="13"/>
  <c r="AK68" i="12"/>
  <c r="AK71" i="12"/>
  <c r="D71" i="41" s="1"/>
  <c r="AK43" i="38"/>
  <c r="AK44" i="38"/>
  <c r="E18" i="43"/>
  <c r="E19" i="43" s="1"/>
  <c r="D57" i="41"/>
  <c r="D68" i="41" s="1"/>
  <c r="AK6" i="13" l="1"/>
  <c r="AK21" i="13" s="1"/>
  <c r="AK28" i="13" s="1"/>
  <c r="D3" i="42"/>
  <c r="D6" i="42" s="1"/>
  <c r="D21" i="42" s="1"/>
  <c r="D28" i="42" s="1"/>
  <c r="E49" i="43"/>
  <c r="E22" i="43"/>
  <c r="E25" i="43" s="1"/>
  <c r="AK9" i="39"/>
  <c r="AK12" i="39" s="1"/>
  <c r="AK13" i="39" l="1"/>
  <c r="AK17" i="39" s="1"/>
  <c r="E28" i="43"/>
  <c r="E31" i="43" s="1"/>
  <c r="AK14" i="39" l="1"/>
  <c r="AK70" i="12"/>
  <c r="AK26" i="39"/>
  <c r="AK13" i="11" s="1"/>
  <c r="AK25" i="39"/>
  <c r="AK68" i="11" s="1"/>
  <c r="D13" i="40" l="1"/>
  <c r="D8" i="40" s="1"/>
  <c r="AK8" i="11"/>
  <c r="D70" i="41"/>
  <c r="AK37" i="13"/>
  <c r="AK72" i="12"/>
  <c r="AK89" i="11" s="1"/>
  <c r="AK81" i="11" s="1"/>
  <c r="D68" i="40"/>
  <c r="D60" i="40" s="1"/>
  <c r="AK60" i="11"/>
  <c r="AK39" i="13"/>
  <c r="D39" i="42" s="1"/>
  <c r="D37" i="42" l="1"/>
  <c r="E33" i="43"/>
  <c r="E34" i="43" s="1"/>
  <c r="D72" i="41"/>
  <c r="E8" i="44" s="1"/>
  <c r="D89" i="40" l="1"/>
  <c r="D81" i="40" s="1"/>
  <c r="E8" i="43" l="1"/>
  <c r="E40" i="43" s="1"/>
  <c r="E41" i="43" l="1"/>
  <c r="D76" i="11" l="1"/>
  <c r="O76" i="11"/>
  <c r="I76" i="11"/>
  <c r="M76" i="11"/>
  <c r="N76" i="11"/>
  <c r="U235" i="48"/>
  <c r="U18" i="23" s="1"/>
  <c r="U12" i="23" s="1"/>
  <c r="G235" i="48"/>
  <c r="G18" i="23" s="1"/>
  <c r="G12" i="23" s="1"/>
  <c r="S238" i="48"/>
  <c r="N235" i="48"/>
  <c r="N18" i="23" s="1"/>
  <c r="N12" i="23" s="1"/>
  <c r="R235" i="48"/>
  <c r="R18" i="23" s="1"/>
  <c r="R12" i="23" s="1"/>
  <c r="J238" i="48"/>
  <c r="Q235" i="48"/>
  <c r="Q18" i="23" s="1"/>
  <c r="Q12" i="23" s="1"/>
  <c r="E238" i="48"/>
  <c r="I238" i="48"/>
  <c r="P235" i="48"/>
  <c r="P18" i="23" s="1"/>
  <c r="P12" i="23" s="1"/>
  <c r="L238" i="48"/>
  <c r="K238" i="48"/>
  <c r="E236" i="48"/>
  <c r="N236" i="48"/>
  <c r="G236" i="48"/>
  <c r="Q236" i="48"/>
  <c r="T76" i="11"/>
  <c r="V235" i="48"/>
  <c r="V18" i="23" s="1"/>
  <c r="V12" i="23" s="1"/>
  <c r="W235" i="48"/>
  <c r="W18" i="23" s="1"/>
  <c r="W12" i="23" s="1"/>
  <c r="X236" i="48"/>
  <c r="Y235" i="48"/>
  <c r="Y18" i="23" s="1"/>
  <c r="Y12" i="23" s="1"/>
  <c r="X76" i="11"/>
  <c r="Z238" i="48"/>
  <c r="AA235" i="48"/>
  <c r="AA18" i="23" s="1"/>
  <c r="AA12" i="23" s="1"/>
  <c r="AB236" i="48"/>
  <c r="AC238" i="48"/>
  <c r="AB76" i="11"/>
  <c r="AD238" i="48"/>
  <c r="AE235" i="48"/>
  <c r="AE18" i="23" s="1"/>
  <c r="AE12" i="23" s="1"/>
  <c r="AF236" i="48"/>
  <c r="AG238" i="48"/>
  <c r="AF76" i="11"/>
  <c r="AH235" i="48"/>
  <c r="AH18" i="23" s="1"/>
  <c r="AH12" i="23" s="1"/>
  <c r="AI235" i="48"/>
  <c r="AI18" i="23" s="1"/>
  <c r="AI12" i="23" s="1"/>
  <c r="AJ236" i="48"/>
  <c r="AK235" i="48"/>
  <c r="AK18" i="23" s="1"/>
  <c r="AK12" i="23" s="1"/>
  <c r="AJ76" i="11"/>
  <c r="AL235" i="48"/>
  <c r="AL18" i="23" s="1"/>
  <c r="AL12" i="23" s="1"/>
  <c r="AM235" i="48"/>
  <c r="AN236" i="48"/>
  <c r="AO235" i="48"/>
  <c r="AP238" i="48"/>
  <c r="AQ235" i="48"/>
  <c r="AR236" i="48"/>
  <c r="AS238" i="48"/>
  <c r="AT235" i="48"/>
  <c r="AU235" i="48"/>
  <c r="AV236" i="48"/>
  <c r="AW238" i="48"/>
  <c r="AX235" i="48"/>
  <c r="D236" i="48"/>
  <c r="F236" i="48"/>
  <c r="K76" i="11"/>
  <c r="L76" i="11"/>
  <c r="C76" i="11"/>
  <c r="G238" i="48"/>
  <c r="M235" i="48"/>
  <c r="M18" i="23" s="1"/>
  <c r="M12" i="23" s="1"/>
  <c r="J235" i="48"/>
  <c r="J18" i="23" s="1"/>
  <c r="J12" i="23" s="1"/>
  <c r="F235" i="48"/>
  <c r="F18" i="23" s="1"/>
  <c r="F12" i="23" s="1"/>
  <c r="I235" i="48"/>
  <c r="I18" i="23" s="1"/>
  <c r="I12" i="23" s="1"/>
  <c r="D235" i="48"/>
  <c r="D18" i="23" s="1"/>
  <c r="D12" i="23" s="1"/>
  <c r="L235" i="48"/>
  <c r="L18" i="23" s="1"/>
  <c r="L12" i="23" s="1"/>
  <c r="H235" i="48"/>
  <c r="H18" i="23" s="1"/>
  <c r="H12" i="23" s="1"/>
  <c r="K236" i="48"/>
  <c r="H239" i="48"/>
  <c r="L236" i="48"/>
  <c r="O239" i="48"/>
  <c r="S239" i="48"/>
  <c r="T239" i="48"/>
  <c r="U76" i="11"/>
  <c r="W236" i="48"/>
  <c r="X235" i="48"/>
  <c r="X18" i="23" s="1"/>
  <c r="X12" i="23" s="1"/>
  <c r="Z236" i="48"/>
  <c r="AB235" i="48"/>
  <c r="AB18" i="23" s="1"/>
  <c r="AB12" i="23" s="1"/>
  <c r="AC236" i="48"/>
  <c r="AD235" i="48"/>
  <c r="AD18" i="23" s="1"/>
  <c r="AD12" i="23" s="1"/>
  <c r="AE239" i="48"/>
  <c r="AE76" i="11"/>
  <c r="AG235" i="48"/>
  <c r="AG18" i="23" s="1"/>
  <c r="AG12" i="23" s="1"/>
  <c r="AH238" i="48"/>
  <c r="AH239" i="48"/>
  <c r="AH76" i="11"/>
  <c r="AJ235" i="48"/>
  <c r="AJ18" i="23" s="1"/>
  <c r="AJ12" i="23" s="1"/>
  <c r="AK238" i="48"/>
  <c r="AK76" i="11"/>
  <c r="AM236" i="48"/>
  <c r="AN235" i="48"/>
  <c r="AP236" i="48"/>
  <c r="AQ238" i="48"/>
  <c r="AR238" i="48"/>
  <c r="AS236" i="48"/>
  <c r="AU238" i="48"/>
  <c r="AU239" i="48"/>
  <c r="AW235" i="48"/>
  <c r="AX238" i="48"/>
  <c r="AX239" i="48"/>
  <c r="H236" i="48"/>
  <c r="I236" i="48"/>
  <c r="J236" i="48"/>
  <c r="M236" i="48"/>
  <c r="O236" i="48"/>
  <c r="P236" i="48"/>
  <c r="R236" i="48"/>
  <c r="S236" i="48"/>
  <c r="T236" i="48"/>
  <c r="U236" i="48"/>
  <c r="V236" i="48"/>
  <c r="Y236" i="48"/>
  <c r="AA236" i="48"/>
  <c r="H76" i="11"/>
  <c r="P76" i="11"/>
  <c r="K235" i="48"/>
  <c r="K18" i="23" s="1"/>
  <c r="K12" i="23" s="1"/>
  <c r="O235" i="48"/>
  <c r="O18" i="23" s="1"/>
  <c r="O12" i="23" s="1"/>
  <c r="N238" i="48"/>
  <c r="F238" i="48"/>
  <c r="H238" i="48"/>
  <c r="D239" i="48"/>
  <c r="I239" i="48"/>
  <c r="T238" i="48"/>
  <c r="V76" i="11"/>
  <c r="Y76" i="11"/>
  <c r="AC76" i="11"/>
  <c r="AM239" i="48"/>
  <c r="AQ239" i="48"/>
  <c r="AV235" i="48"/>
  <c r="M239" i="48"/>
  <c r="S76" i="11"/>
  <c r="Y239" i="48"/>
  <c r="F76" i="11"/>
  <c r="E239" i="48"/>
  <c r="R239" i="48"/>
  <c r="T235" i="48"/>
  <c r="T18" i="23" s="1"/>
  <c r="T12" i="23" s="1"/>
  <c r="V239" i="48"/>
  <c r="X239" i="48"/>
  <c r="Z239" i="48"/>
  <c r="AB239" i="48"/>
  <c r="AD239" i="48"/>
  <c r="AJ239" i="48"/>
  <c r="AM238" i="48"/>
  <c r="AO238" i="48"/>
  <c r="AS235" i="48"/>
  <c r="P239" i="48"/>
  <c r="P241" i="48" s="1"/>
  <c r="R76" i="11"/>
  <c r="E76" i="11"/>
  <c r="J76" i="11"/>
  <c r="S235" i="48"/>
  <c r="S18" i="23" s="1"/>
  <c r="S12" i="23" s="1"/>
  <c r="R238" i="48"/>
  <c r="E235" i="48"/>
  <c r="E18" i="23" s="1"/>
  <c r="E12" i="23" s="1"/>
  <c r="D238" i="48"/>
  <c r="K239" i="48"/>
  <c r="L239" i="48"/>
  <c r="W238" i="48"/>
  <c r="Z235" i="48"/>
  <c r="Z18" i="23" s="1"/>
  <c r="Z12" i="23" s="1"/>
  <c r="AC235" i="48"/>
  <c r="AC18" i="23" s="1"/>
  <c r="AC12" i="23" s="1"/>
  <c r="AD236" i="48"/>
  <c r="AE236" i="48"/>
  <c r="AF235" i="48"/>
  <c r="AF18" i="23" s="1"/>
  <c r="AF12" i="23" s="1"/>
  <c r="AG236" i="48"/>
  <c r="AH236" i="48"/>
  <c r="AI236" i="48"/>
  <c r="AI76" i="11"/>
  <c r="AK236" i="48"/>
  <c r="AL236" i="48"/>
  <c r="AO236" i="48"/>
  <c r="J239" i="48"/>
  <c r="AP235" i="48"/>
  <c r="AR235" i="48"/>
  <c r="N239" i="48"/>
  <c r="W76" i="11"/>
  <c r="Z76" i="11"/>
  <c r="AA76" i="11"/>
  <c r="AD76" i="11"/>
  <c r="AF239" i="48"/>
  <c r="AG76" i="11"/>
  <c r="AI239" i="48"/>
  <c r="AK239" i="48"/>
  <c r="AL239" i="48"/>
  <c r="AN239" i="48"/>
  <c r="AO239" i="48"/>
  <c r="AP239" i="48"/>
  <c r="AR239" i="48"/>
  <c r="AS239" i="48"/>
  <c r="AT239" i="48"/>
  <c r="AV239" i="48"/>
  <c r="AW239" i="48"/>
  <c r="G76" i="11"/>
  <c r="AQ236" i="48"/>
  <c r="AT236" i="48"/>
  <c r="AU236" i="48"/>
  <c r="AW236" i="48"/>
  <c r="AX236" i="48"/>
  <c r="U238" i="48"/>
  <c r="F239" i="48"/>
  <c r="Q239" i="48"/>
  <c r="U239" i="48"/>
  <c r="W239" i="48"/>
  <c r="AA239" i="48"/>
  <c r="AC239" i="48"/>
  <c r="AF238" i="48"/>
  <c r="AG239" i="48"/>
  <c r="AL238" i="48"/>
  <c r="AN238" i="48"/>
  <c r="AT238" i="48"/>
  <c r="AV238" i="48"/>
  <c r="AE238" i="48"/>
  <c r="P238" i="48"/>
  <c r="X238" i="48"/>
  <c r="AB238" i="48"/>
  <c r="AJ238" i="48"/>
  <c r="M238" i="48"/>
  <c r="Y238" i="48"/>
  <c r="G239" i="48"/>
  <c r="Q76" i="11"/>
  <c r="Q238" i="48"/>
  <c r="V238" i="48"/>
  <c r="O238" i="48"/>
  <c r="AA238" i="48"/>
  <c r="AI238" i="48"/>
  <c r="E34" i="23" l="1"/>
  <c r="E33" i="23"/>
  <c r="C31" i="13"/>
  <c r="C30" i="13" s="1"/>
  <c r="C47" i="13" s="1"/>
  <c r="C75" i="11"/>
  <c r="D34" i="23"/>
  <c r="D33" i="23"/>
  <c r="AA31" i="13"/>
  <c r="AA30" i="13" s="1"/>
  <c r="AA47" i="13" s="1"/>
  <c r="AA75" i="11"/>
  <c r="S31" i="13"/>
  <c r="S30" i="13" s="1"/>
  <c r="S47" i="13" s="1"/>
  <c r="S75" i="11"/>
  <c r="AD33" i="23"/>
  <c r="AD34" i="23"/>
  <c r="I33" i="23"/>
  <c r="I34" i="23"/>
  <c r="AB31" i="13"/>
  <c r="AB30" i="13" s="1"/>
  <c r="AB47" i="13" s="1"/>
  <c r="AB75" i="11"/>
  <c r="Q33" i="23"/>
  <c r="Q34" i="23"/>
  <c r="G31" i="13"/>
  <c r="G30" i="13" s="1"/>
  <c r="G47" i="13" s="1"/>
  <c r="G75" i="11"/>
  <c r="Z31" i="13"/>
  <c r="Z30" i="13" s="1"/>
  <c r="Z47" i="13" s="1"/>
  <c r="Z75" i="11"/>
  <c r="S33" i="23"/>
  <c r="S34" i="23"/>
  <c r="AG34" i="23"/>
  <c r="AG33" i="23"/>
  <c r="H33" i="23"/>
  <c r="H34" i="23"/>
  <c r="AI33" i="23"/>
  <c r="AI34" i="23"/>
  <c r="V33" i="23"/>
  <c r="V34" i="23"/>
  <c r="I31" i="13"/>
  <c r="I30" i="13" s="1"/>
  <c r="I47" i="13" s="1"/>
  <c r="I75" i="11"/>
  <c r="AD31" i="13"/>
  <c r="AD30" i="13" s="1"/>
  <c r="AD47" i="13" s="1"/>
  <c r="AD75" i="11"/>
  <c r="E31" i="13"/>
  <c r="E30" i="13" s="1"/>
  <c r="E47" i="13" s="1"/>
  <c r="E75" i="11"/>
  <c r="T33" i="23"/>
  <c r="T34" i="23"/>
  <c r="V31" i="13"/>
  <c r="V30" i="13" s="1"/>
  <c r="V47" i="13" s="1"/>
  <c r="V75" i="11"/>
  <c r="K33" i="23"/>
  <c r="K34" i="23"/>
  <c r="D76" i="40"/>
  <c r="D75" i="40" s="1"/>
  <c r="AK31" i="13"/>
  <c r="AK75" i="11"/>
  <c r="M33" i="23"/>
  <c r="M34" i="23"/>
  <c r="K31" i="13"/>
  <c r="K30" i="13" s="1"/>
  <c r="K47" i="13" s="1"/>
  <c r="K75" i="11"/>
  <c r="AK33" i="23"/>
  <c r="AK34" i="23"/>
  <c r="AF31" i="13"/>
  <c r="AF30" i="13" s="1"/>
  <c r="AF47" i="13" s="1"/>
  <c r="AF75" i="11"/>
  <c r="AA33" i="23"/>
  <c r="AA34" i="23"/>
  <c r="N34" i="23"/>
  <c r="N33" i="23"/>
  <c r="N31" i="13"/>
  <c r="N30" i="13" s="1"/>
  <c r="N47" i="13" s="1"/>
  <c r="N75" i="11"/>
  <c r="D31" i="13"/>
  <c r="D75" i="11"/>
  <c r="R31" i="13"/>
  <c r="R30" i="13" s="1"/>
  <c r="R47" i="13" s="1"/>
  <c r="R75" i="11"/>
  <c r="P31" i="13"/>
  <c r="P30" i="13" s="1"/>
  <c r="P47" i="13" s="1"/>
  <c r="P75" i="11"/>
  <c r="X34" i="23"/>
  <c r="X33" i="23"/>
  <c r="W33" i="23"/>
  <c r="W34" i="23"/>
  <c r="B76" i="40"/>
  <c r="B75" i="40" s="1"/>
  <c r="M31" i="13"/>
  <c r="M30" i="13" s="1"/>
  <c r="M47" i="13" s="1"/>
  <c r="M75" i="11"/>
  <c r="AG31" i="13"/>
  <c r="AG30" i="13" s="1"/>
  <c r="AG47" i="13" s="1"/>
  <c r="AG75" i="11"/>
  <c r="AC34" i="23"/>
  <c r="AC33" i="23"/>
  <c r="AC31" i="13"/>
  <c r="AC30" i="13" s="1"/>
  <c r="AC47" i="13" s="1"/>
  <c r="AC75" i="11"/>
  <c r="H31" i="13"/>
  <c r="H30" i="13" s="1"/>
  <c r="H47" i="13" s="1"/>
  <c r="H75" i="11"/>
  <c r="AJ33" i="23"/>
  <c r="AJ34" i="23"/>
  <c r="F33" i="23"/>
  <c r="F34" i="23"/>
  <c r="AL34" i="23"/>
  <c r="AL33" i="23"/>
  <c r="X31" i="13"/>
  <c r="X30" i="13" s="1"/>
  <c r="X47" i="13" s="1"/>
  <c r="X75" i="11"/>
  <c r="P33" i="23"/>
  <c r="P34" i="23"/>
  <c r="G34" i="23"/>
  <c r="G33" i="23"/>
  <c r="Q31" i="13"/>
  <c r="Q30" i="13" s="1"/>
  <c r="Q47" i="13" s="1"/>
  <c r="Q75" i="11"/>
  <c r="W31" i="13"/>
  <c r="W30" i="13" s="1"/>
  <c r="W47" i="13" s="1"/>
  <c r="W75" i="11"/>
  <c r="AI31" i="13"/>
  <c r="AI30" i="13" s="1"/>
  <c r="AI47" i="13" s="1"/>
  <c r="AI75" i="11"/>
  <c r="AF34" i="23"/>
  <c r="AF33" i="23"/>
  <c r="Z34" i="23"/>
  <c r="Z33" i="23"/>
  <c r="J31" i="13"/>
  <c r="J30" i="13" s="1"/>
  <c r="J47" i="13" s="1"/>
  <c r="J75" i="11"/>
  <c r="F31" i="13"/>
  <c r="F30" i="13" s="1"/>
  <c r="F47" i="13" s="1"/>
  <c r="F75" i="11"/>
  <c r="C76" i="40"/>
  <c r="C75" i="40" s="1"/>
  <c r="Y31" i="13"/>
  <c r="Y75" i="11"/>
  <c r="O34" i="23"/>
  <c r="O33" i="23"/>
  <c r="AH31" i="13"/>
  <c r="AH30" i="13" s="1"/>
  <c r="AH47" i="13" s="1"/>
  <c r="AH75" i="11"/>
  <c r="AE31" i="13"/>
  <c r="AE30" i="13" s="1"/>
  <c r="AE47" i="13" s="1"/>
  <c r="AE75" i="11"/>
  <c r="AB34" i="23"/>
  <c r="AB33" i="23"/>
  <c r="U31" i="13"/>
  <c r="U30" i="13" s="1"/>
  <c r="U47" i="13" s="1"/>
  <c r="U75" i="11"/>
  <c r="L33" i="23"/>
  <c r="L34" i="23"/>
  <c r="J33" i="23"/>
  <c r="J34" i="23"/>
  <c r="L31" i="13"/>
  <c r="L30" i="13" s="1"/>
  <c r="L47" i="13" s="1"/>
  <c r="L75" i="11"/>
  <c r="AJ31" i="13"/>
  <c r="AJ30" i="13" s="1"/>
  <c r="AJ47" i="13" s="1"/>
  <c r="AJ75" i="11"/>
  <c r="AH33" i="23"/>
  <c r="AH34" i="23"/>
  <c r="AE34" i="23"/>
  <c r="AE33" i="23"/>
  <c r="Y34" i="23"/>
  <c r="Y33" i="23"/>
  <c r="T31" i="13"/>
  <c r="T30" i="13" s="1"/>
  <c r="T47" i="13" s="1"/>
  <c r="T75" i="11"/>
  <c r="R34" i="23"/>
  <c r="R33" i="23"/>
  <c r="U33" i="23"/>
  <c r="U34" i="23"/>
  <c r="O31" i="13"/>
  <c r="O30" i="13" s="1"/>
  <c r="O47" i="13" s="1"/>
  <c r="O75" i="11"/>
  <c r="L241" i="48"/>
  <c r="F241" i="48"/>
  <c r="AG241" i="48"/>
  <c r="N241" i="48"/>
  <c r="Y241" i="48"/>
  <c r="AN241" i="48"/>
  <c r="Q241" i="48"/>
  <c r="AA241" i="48"/>
  <c r="D241" i="48"/>
  <c r="U241" i="48"/>
  <c r="AF241" i="48"/>
  <c r="AM241" i="48"/>
  <c r="AJ241" i="48"/>
  <c r="I241" i="48"/>
  <c r="Z241" i="48"/>
  <c r="AV241" i="48"/>
  <c r="AP241" i="48"/>
  <c r="AE241" i="48"/>
  <c r="E241" i="48"/>
  <c r="AQ241" i="48"/>
  <c r="S241" i="48"/>
  <c r="H241" i="48"/>
  <c r="R241" i="48"/>
  <c r="AK241" i="48"/>
  <c r="J241" i="48"/>
  <c r="K241" i="48"/>
  <c r="X241" i="48"/>
  <c r="AS241" i="48"/>
  <c r="V241" i="48"/>
  <c r="M241" i="48"/>
  <c r="AX241" i="48"/>
  <c r="AH241" i="48"/>
  <c r="G241" i="48"/>
  <c r="AC241" i="48"/>
  <c r="AU241" i="48"/>
  <c r="AW241" i="48"/>
  <c r="AR241" i="48"/>
  <c r="AO241" i="48"/>
  <c r="AD241" i="48"/>
  <c r="AB241" i="48"/>
  <c r="T241" i="48"/>
  <c r="AI241" i="48"/>
  <c r="W241" i="48"/>
  <c r="O241" i="48"/>
  <c r="AT241" i="48"/>
  <c r="AL241" i="48"/>
  <c r="D36" i="23" l="1"/>
  <c r="C5" i="11" s="1"/>
  <c r="C58" i="11"/>
  <c r="C57" i="11" s="1"/>
  <c r="C91" i="11" s="1"/>
  <c r="E36" i="23"/>
  <c r="F36" i="23" s="1"/>
  <c r="E5" i="11" s="1"/>
  <c r="C31" i="42"/>
  <c r="C30" i="42" s="1"/>
  <c r="C47" i="42" s="1"/>
  <c r="Y30" i="13"/>
  <c r="Y47" i="13" s="1"/>
  <c r="D9" i="43"/>
  <c r="E9" i="43"/>
  <c r="C9" i="43"/>
  <c r="B31" i="42"/>
  <c r="B30" i="42" s="1"/>
  <c r="B47" i="42" s="1"/>
  <c r="D30" i="13"/>
  <c r="D47" i="13" s="1"/>
  <c r="D31" i="42"/>
  <c r="D30" i="42" s="1"/>
  <c r="D47" i="42" s="1"/>
  <c r="AK30" i="13"/>
  <c r="AK47" i="13" s="1"/>
  <c r="G36" i="23" l="1"/>
  <c r="F5" i="11" s="1"/>
  <c r="E58" i="11"/>
  <c r="E57" i="11" s="1"/>
  <c r="E91" i="11" s="1"/>
  <c r="D58" i="11"/>
  <c r="D57" i="11" s="1"/>
  <c r="D91" i="11" s="1"/>
  <c r="D5" i="11"/>
  <c r="C49" i="13"/>
  <c r="C51" i="13" s="1"/>
  <c r="C53" i="11"/>
  <c r="C95" i="11" s="1"/>
  <c r="E53" i="11"/>
  <c r="F58" i="11" l="1"/>
  <c r="F57" i="11" s="1"/>
  <c r="F91" i="11" s="1"/>
  <c r="E49" i="13"/>
  <c r="E51" i="13" s="1"/>
  <c r="E95" i="11"/>
  <c r="H36" i="23"/>
  <c r="G58" i="11" s="1"/>
  <c r="G57" i="11" s="1"/>
  <c r="G91" i="11" s="1"/>
  <c r="D49" i="13"/>
  <c r="D51" i="13" s="1"/>
  <c r="D53" i="11"/>
  <c r="D95" i="11" s="1"/>
  <c r="F53" i="11"/>
  <c r="F95" i="11" s="1"/>
  <c r="F49" i="13" l="1"/>
  <c r="F51" i="13" s="1"/>
  <c r="G5" i="11"/>
  <c r="G49" i="13" s="1"/>
  <c r="G51" i="13" s="1"/>
  <c r="I36" i="23"/>
  <c r="J36" i="23" s="1"/>
  <c r="H58" i="11" l="1"/>
  <c r="H57" i="11" s="1"/>
  <c r="H91" i="11" s="1"/>
  <c r="H5" i="11"/>
  <c r="G53" i="11"/>
  <c r="G95" i="11" s="1"/>
  <c r="I5" i="11"/>
  <c r="I58" i="11"/>
  <c r="I57" i="11" s="1"/>
  <c r="I91" i="11" s="1"/>
  <c r="K36" i="23"/>
  <c r="H49" i="13" l="1"/>
  <c r="H51" i="13" s="1"/>
  <c r="H53" i="11"/>
  <c r="H95" i="11" s="1"/>
  <c r="J58" i="11"/>
  <c r="J57" i="11" s="1"/>
  <c r="J91" i="11" s="1"/>
  <c r="J5" i="11"/>
  <c r="L36" i="23"/>
  <c r="I49" i="13"/>
  <c r="I51" i="13" s="1"/>
  <c r="I53" i="11"/>
  <c r="I95" i="11" s="1"/>
  <c r="K58" i="11" l="1"/>
  <c r="K57" i="11" s="1"/>
  <c r="K91" i="11" s="1"/>
  <c r="K5" i="11"/>
  <c r="M36" i="23"/>
  <c r="J49" i="13"/>
  <c r="J51" i="13" s="1"/>
  <c r="J53" i="11"/>
  <c r="J95" i="11" s="1"/>
  <c r="L58" i="11" l="1"/>
  <c r="L57" i="11" s="1"/>
  <c r="L91" i="11" s="1"/>
  <c r="L5" i="11"/>
  <c r="N36" i="23"/>
  <c r="K49" i="13"/>
  <c r="K51" i="13" s="1"/>
  <c r="K53" i="11"/>
  <c r="K95" i="11" s="1"/>
  <c r="M58" i="11" l="1"/>
  <c r="M5" i="11"/>
  <c r="O36" i="23"/>
  <c r="L49" i="13"/>
  <c r="L51" i="13" s="1"/>
  <c r="L53" i="11"/>
  <c r="L95" i="11" s="1"/>
  <c r="N58" i="11" l="1"/>
  <c r="N57" i="11" s="1"/>
  <c r="N91" i="11" s="1"/>
  <c r="N5" i="11"/>
  <c r="P36" i="23"/>
  <c r="B5" i="40"/>
  <c r="M49" i="13"/>
  <c r="M51" i="13" s="1"/>
  <c r="M53" i="11"/>
  <c r="B58" i="40"/>
  <c r="B57" i="40" s="1"/>
  <c r="M57" i="11"/>
  <c r="M91" i="11" s="1"/>
  <c r="M95" i="11" l="1"/>
  <c r="B49" i="42"/>
  <c r="C5" i="43"/>
  <c r="B53" i="40"/>
  <c r="C10" i="43"/>
  <c r="B91" i="40"/>
  <c r="O58" i="11"/>
  <c r="O57" i="11" s="1"/>
  <c r="O91" i="11" s="1"/>
  <c r="O5" i="11"/>
  <c r="Q36" i="23"/>
  <c r="N49" i="13"/>
  <c r="N51" i="13" s="1"/>
  <c r="N53" i="11"/>
  <c r="N95" i="11" s="1"/>
  <c r="P58" i="11" l="1"/>
  <c r="P57" i="11" s="1"/>
  <c r="P91" i="11" s="1"/>
  <c r="P5" i="11"/>
  <c r="R36" i="23"/>
  <c r="C56" i="43"/>
  <c r="C11" i="43"/>
  <c r="O49" i="13"/>
  <c r="O51" i="13" s="1"/>
  <c r="O53" i="11"/>
  <c r="O95" i="11" s="1"/>
  <c r="C6" i="43"/>
  <c r="C42" i="43" s="1"/>
  <c r="C58" i="43"/>
  <c r="C55" i="43"/>
  <c r="C57" i="43"/>
  <c r="B94" i="40"/>
  <c r="Q58" i="11" l="1"/>
  <c r="Q57" i="11" s="1"/>
  <c r="Q91" i="11" s="1"/>
  <c r="Q5" i="11"/>
  <c r="S36" i="23"/>
  <c r="P49" i="13"/>
  <c r="P51" i="13" s="1"/>
  <c r="P53" i="11"/>
  <c r="P95" i="11" s="1"/>
  <c r="R5" i="11" l="1"/>
  <c r="R58" i="11"/>
  <c r="R57" i="11" s="1"/>
  <c r="R91" i="11" s="1"/>
  <c r="T36" i="23"/>
  <c r="Q49" i="13"/>
  <c r="Q51" i="13" s="1"/>
  <c r="Q53" i="11"/>
  <c r="Q95" i="11" s="1"/>
  <c r="S58" i="11" l="1"/>
  <c r="S57" i="11" s="1"/>
  <c r="S91" i="11" s="1"/>
  <c r="S5" i="11"/>
  <c r="U36" i="23"/>
  <c r="R49" i="13"/>
  <c r="R51" i="13" s="1"/>
  <c r="R53" i="11"/>
  <c r="R95" i="11" s="1"/>
  <c r="T5" i="11" l="1"/>
  <c r="T58" i="11"/>
  <c r="T57" i="11" s="1"/>
  <c r="T91" i="11" s="1"/>
  <c r="V36" i="23"/>
  <c r="S49" i="13"/>
  <c r="S51" i="13" s="1"/>
  <c r="S53" i="11"/>
  <c r="S95" i="11" s="1"/>
  <c r="U5" i="11" l="1"/>
  <c r="U58" i="11"/>
  <c r="U57" i="11" s="1"/>
  <c r="U91" i="11" s="1"/>
  <c r="W36" i="23"/>
  <c r="T49" i="13"/>
  <c r="T51" i="13" s="1"/>
  <c r="T53" i="11"/>
  <c r="T95" i="11" s="1"/>
  <c r="V5" i="11" l="1"/>
  <c r="V58" i="11"/>
  <c r="V57" i="11" s="1"/>
  <c r="V91" i="11" s="1"/>
  <c r="X36" i="23"/>
  <c r="U49" i="13"/>
  <c r="U51" i="13" s="1"/>
  <c r="U53" i="11"/>
  <c r="U95" i="11" s="1"/>
  <c r="W58" i="11" l="1"/>
  <c r="W57" i="11" s="1"/>
  <c r="W91" i="11" s="1"/>
  <c r="W5" i="11"/>
  <c r="Y36" i="23"/>
  <c r="V49" i="13"/>
  <c r="V51" i="13" s="1"/>
  <c r="V53" i="11"/>
  <c r="V95" i="11" s="1"/>
  <c r="W49" i="13" l="1"/>
  <c r="W51" i="13" s="1"/>
  <c r="W53" i="11"/>
  <c r="W95" i="11" s="1"/>
  <c r="X5" i="11"/>
  <c r="X58" i="11"/>
  <c r="X57" i="11" s="1"/>
  <c r="X91" i="11" s="1"/>
  <c r="Z36" i="23"/>
  <c r="X49" i="13" l="1"/>
  <c r="X51" i="13" s="1"/>
  <c r="X53" i="11"/>
  <c r="X95" i="11" s="1"/>
  <c r="Y5" i="11"/>
  <c r="Y58" i="11"/>
  <c r="AA36" i="23"/>
  <c r="Y57" i="11" l="1"/>
  <c r="Y91" i="11" s="1"/>
  <c r="C58" i="40"/>
  <c r="C57" i="40" s="1"/>
  <c r="Y49" i="13"/>
  <c r="Y51" i="13" s="1"/>
  <c r="C5" i="40"/>
  <c r="Y53" i="11"/>
  <c r="Z5" i="11"/>
  <c r="Z58" i="11"/>
  <c r="Z57" i="11" s="1"/>
  <c r="Z91" i="11" s="1"/>
  <c r="AB36" i="23"/>
  <c r="AA5" i="11" l="1"/>
  <c r="AA58" i="11"/>
  <c r="AA57" i="11" s="1"/>
  <c r="AA91" i="11" s="1"/>
  <c r="AC36" i="23"/>
  <c r="C49" i="42"/>
  <c r="D5" i="43"/>
  <c r="C53" i="40"/>
  <c r="Z49" i="13"/>
  <c r="Z51" i="13" s="1"/>
  <c r="Z53" i="11"/>
  <c r="Z95" i="11" s="1"/>
  <c r="D10" i="43"/>
  <c r="D11" i="43" s="1"/>
  <c r="C91" i="40"/>
  <c r="C94" i="40" s="1"/>
  <c r="Y95" i="11"/>
  <c r="AB5" i="11" l="1"/>
  <c r="AB58" i="11"/>
  <c r="AB57" i="11" s="1"/>
  <c r="AB91" i="11" s="1"/>
  <c r="AD36" i="23"/>
  <c r="D6" i="43"/>
  <c r="D42" i="43" s="1"/>
  <c r="D57" i="43"/>
  <c r="D58" i="43"/>
  <c r="D55" i="43"/>
  <c r="AA49" i="13"/>
  <c r="AA51" i="13" s="1"/>
  <c r="AA53" i="11"/>
  <c r="AA95" i="11" s="1"/>
  <c r="AC5" i="11" l="1"/>
  <c r="AC58" i="11"/>
  <c r="AC57" i="11" s="1"/>
  <c r="AC91" i="11" s="1"/>
  <c r="AE36" i="23"/>
  <c r="AB49" i="13"/>
  <c r="AB51" i="13" s="1"/>
  <c r="AB53" i="11"/>
  <c r="AB95" i="11" s="1"/>
  <c r="AD5" i="11" l="1"/>
  <c r="AD58" i="11"/>
  <c r="AD57" i="11" s="1"/>
  <c r="AD91" i="11" s="1"/>
  <c r="AF36" i="23"/>
  <c r="AC49" i="13"/>
  <c r="AC51" i="13" s="1"/>
  <c r="AC53" i="11"/>
  <c r="AC95" i="11" s="1"/>
  <c r="AE58" i="11" l="1"/>
  <c r="AE57" i="11" s="1"/>
  <c r="AE91" i="11" s="1"/>
  <c r="AE5" i="11"/>
  <c r="AG36" i="23"/>
  <c r="AD49" i="13"/>
  <c r="AD51" i="13" s="1"/>
  <c r="AD53" i="11"/>
  <c r="AD95" i="11" s="1"/>
  <c r="AH36" i="23" l="1"/>
  <c r="AF5" i="11"/>
  <c r="AF58" i="11"/>
  <c r="AF57" i="11" s="1"/>
  <c r="AF91" i="11" s="1"/>
  <c r="AE53" i="11"/>
  <c r="AE95" i="11" s="1"/>
  <c r="AE49" i="13"/>
  <c r="AE51" i="13" s="1"/>
  <c r="AF49" i="13" l="1"/>
  <c r="AF51" i="13" s="1"/>
  <c r="AF53" i="11"/>
  <c r="AF95" i="11" s="1"/>
  <c r="AG5" i="11"/>
  <c r="AG58" i="11"/>
  <c r="AG57" i="11" s="1"/>
  <c r="AG91" i="11" s="1"/>
  <c r="AI36" i="23"/>
  <c r="AG49" i="13" l="1"/>
  <c r="AG51" i="13" s="1"/>
  <c r="AG53" i="11"/>
  <c r="AG95" i="11" s="1"/>
  <c r="AH5" i="11"/>
  <c r="AH58" i="11"/>
  <c r="AH57" i="11" s="1"/>
  <c r="AH91" i="11" s="1"/>
  <c r="AJ36" i="23"/>
  <c r="AH49" i="13" l="1"/>
  <c r="AH51" i="13" s="1"/>
  <c r="AH53" i="11"/>
  <c r="AH95" i="11" s="1"/>
  <c r="AI5" i="11"/>
  <c r="AI58" i="11"/>
  <c r="AI57" i="11" s="1"/>
  <c r="AI91" i="11" s="1"/>
  <c r="AK36" i="23"/>
  <c r="AJ5" i="11" l="1"/>
  <c r="AJ58" i="11"/>
  <c r="AJ57" i="11" s="1"/>
  <c r="AJ91" i="11" s="1"/>
  <c r="AL36" i="23"/>
  <c r="AI49" i="13"/>
  <c r="AI51" i="13" s="1"/>
  <c r="AI53" i="11"/>
  <c r="AI95" i="11" s="1"/>
  <c r="AK5" i="11" l="1"/>
  <c r="AK58" i="11"/>
  <c r="AJ49" i="13"/>
  <c r="AJ51" i="13" s="1"/>
  <c r="AJ53" i="11"/>
  <c r="AJ95" i="11" s="1"/>
  <c r="D58" i="40" l="1"/>
  <c r="D57" i="40" s="1"/>
  <c r="AK57" i="11"/>
  <c r="AK91" i="11" s="1"/>
  <c r="AK49" i="13"/>
  <c r="AK51" i="13" s="1"/>
  <c r="D5" i="40"/>
  <c r="AK53" i="11"/>
  <c r="D49" i="42" l="1"/>
  <c r="D53" i="40"/>
  <c r="E5" i="43"/>
  <c r="AK95" i="11"/>
  <c r="E10" i="43"/>
  <c r="E11" i="43" s="1"/>
  <c r="D91" i="40"/>
  <c r="D94" i="40" l="1"/>
  <c r="E55" i="43"/>
  <c r="E6" i="43"/>
  <c r="E42" i="43" s="1"/>
  <c r="E58" i="43"/>
  <c r="E57" i="43"/>
</calcChain>
</file>

<file path=xl/comments1.xml><?xml version="1.0" encoding="utf-8"?>
<comments xmlns="http://schemas.openxmlformats.org/spreadsheetml/2006/main">
  <authors>
    <author>Imperiale, Gianluca</author>
  </authors>
  <commentList>
    <comment ref="A4" authorId="0">
      <text>
        <r>
          <rPr>
            <sz val="9"/>
            <color indexed="81"/>
            <rFont val="Tahoma"/>
            <family val="2"/>
          </rPr>
          <t xml:space="preserve">inserire  la % di incremento nel mese dove prevediamo incremeto in relazione al prodotto
</t>
        </r>
      </text>
    </comment>
  </commentList>
</comments>
</file>

<file path=xl/sharedStrings.xml><?xml version="1.0" encoding="utf-8"?>
<sst xmlns="http://schemas.openxmlformats.org/spreadsheetml/2006/main" count="3554" uniqueCount="738">
  <si>
    <t>Attivo</t>
  </si>
  <si>
    <t>Cassa e Banca</t>
  </si>
  <si>
    <t>Crediti esegibili nell'esercizio</t>
  </si>
  <si>
    <t xml:space="preserve">       - Crediti v/clienti</t>
  </si>
  <si>
    <t xml:space="preserve">      - Impiegati c/stipendi</t>
  </si>
  <si>
    <t xml:space="preserve">      -  Enti Previd. ed Assistenziali</t>
  </si>
  <si>
    <t xml:space="preserve">               1) Credito v/INPS e INAIL</t>
  </si>
  <si>
    <t xml:space="preserve">      - Erario c/acc. Imposte e Ritenute</t>
  </si>
  <si>
    <t xml:space="preserve">      - Erario Iva</t>
  </si>
  <si>
    <t xml:space="preserve">      - Ratei e Risconti Attivi</t>
  </si>
  <si>
    <t xml:space="preserve">              1) Ratei attivi</t>
  </si>
  <si>
    <t xml:space="preserve">              2) Risconti attivi</t>
  </si>
  <si>
    <t xml:space="preserve">      - Altri Crediti, fatture da emettere,crediti v. banca, ecc</t>
  </si>
  <si>
    <t>Rim. Merci, Mat. Prime, Suss., Semilav.</t>
  </si>
  <si>
    <t xml:space="preserve">     - Rimanenze prodotti in corso di lavorazione, semilavorati e finiti</t>
  </si>
  <si>
    <t xml:space="preserve">     - Rimanenze materie prime, sussidiare di consumo e merci</t>
  </si>
  <si>
    <t>Immobilizzazioni Materiali</t>
  </si>
  <si>
    <t xml:space="preserve">    - Immobili</t>
  </si>
  <si>
    <t xml:space="preserve">           1) Fabbricati </t>
  </si>
  <si>
    <t xml:space="preserve">    - F.di Amm. Immobili</t>
  </si>
  <si>
    <t xml:space="preserve">           1) F.do amm.to fabbricati industriali</t>
  </si>
  <si>
    <t xml:space="preserve">    - Impianti  Macchinari e Attrezzature</t>
  </si>
  <si>
    <t xml:space="preserve">           1) Impianti e macchinari</t>
  </si>
  <si>
    <t xml:space="preserve">           2) Attrezzature industriali e commerciali</t>
  </si>
  <si>
    <t xml:space="preserve">    - F.di Amm. Impianti Macch. Attrezzature</t>
  </si>
  <si>
    <t xml:space="preserve">           1)  F.do amm.to Impianti e macchinari</t>
  </si>
  <si>
    <t xml:space="preserve">           2) F.do amm.to Attrezzature ind.li e com.li</t>
  </si>
  <si>
    <t>Immobilizzazioni immateriali</t>
  </si>
  <si>
    <t xml:space="preserve">   - Altri Costi Pluriennali</t>
  </si>
  <si>
    <t xml:space="preserve">           1) Costi d'impianto e ampliamento</t>
  </si>
  <si>
    <t xml:space="preserve">           2) Ricerca&amp; Sviluppo</t>
  </si>
  <si>
    <t xml:space="preserve">           3) Altre immobilizzazioni immateriali</t>
  </si>
  <si>
    <t xml:space="preserve">  - F.di Amm. Imm.ni immateriali</t>
  </si>
  <si>
    <t xml:space="preserve">           1) F.do amm.to Costi d'impianto e ampliamento</t>
  </si>
  <si>
    <t xml:space="preserve">           2) F.do amm.to Ricerca&amp; Sviluppo</t>
  </si>
  <si>
    <t xml:space="preserve">           3) F.do amm.to   Altre immobilizzazioni immateriali</t>
  </si>
  <si>
    <t>TOTALE ATTIVO</t>
  </si>
  <si>
    <t>Passivo</t>
  </si>
  <si>
    <t>Banche a breve termine</t>
  </si>
  <si>
    <t xml:space="preserve">    - Banche e Depositi postali</t>
  </si>
  <si>
    <t>Debiti Correnti</t>
  </si>
  <si>
    <t xml:space="preserve">    - Fornitori</t>
  </si>
  <si>
    <t xml:space="preserve">          1)  Commerciali</t>
  </si>
  <si>
    <t xml:space="preserve">          2)  Immobilizzazioni</t>
  </si>
  <si>
    <t xml:space="preserve">    - Impiegati c/stipendi</t>
  </si>
  <si>
    <t xml:space="preserve">    - Enti Previd., Assistenziali, Ritenute personale</t>
  </si>
  <si>
    <t xml:space="preserve">    - Erario Iva</t>
  </si>
  <si>
    <t xml:space="preserve">          1)  IVA a debito vendite</t>
  </si>
  <si>
    <t xml:space="preserve">    - Debiti tributari</t>
  </si>
  <si>
    <t xml:space="preserve">    - Altri debiti</t>
  </si>
  <si>
    <t xml:space="preserve">    - Ratei e Risconti Passivi</t>
  </si>
  <si>
    <t xml:space="preserve">         1)  Ratei passivi</t>
  </si>
  <si>
    <t xml:space="preserve">         2) Risconti passivi</t>
  </si>
  <si>
    <t>Debito a m/lungo termine</t>
  </si>
  <si>
    <t xml:space="preserve"> '  - Mutui e Finanziamenti</t>
  </si>
  <si>
    <t xml:space="preserve">    - Fondo TFR</t>
  </si>
  <si>
    <t xml:space="preserve">         1)  Aumento fondo per acc.ti</t>
  </si>
  <si>
    <t xml:space="preserve">    - Altri Fondi</t>
  </si>
  <si>
    <t>Capitale Netto</t>
  </si>
  <si>
    <t xml:space="preserve">    - Capitale Sociale</t>
  </si>
  <si>
    <t xml:space="preserve">    -  Riserva Legale</t>
  </si>
  <si>
    <t xml:space="preserve">    - Altre Riserve</t>
  </si>
  <si>
    <t xml:space="preserve">       1) Riserva statutaria</t>
  </si>
  <si>
    <t xml:space="preserve">       2) Altre Riserve</t>
  </si>
  <si>
    <t xml:space="preserve">       3) Riserva Ammortamenti anticipati</t>
  </si>
  <si>
    <t xml:space="preserve">   - Utile a nuovo</t>
  </si>
  <si>
    <t xml:space="preserve">   - Risultato di Esercizio</t>
  </si>
  <si>
    <t>TOTALE PASSIVO</t>
  </si>
  <si>
    <t xml:space="preserve">CONTROLLO </t>
  </si>
  <si>
    <t>CONTO ECONOMICO</t>
  </si>
  <si>
    <t>Consumo merci</t>
  </si>
  <si>
    <t xml:space="preserve">    - Rimanenze iniziali materie prime, sussidiare di consumo e merci</t>
  </si>
  <si>
    <t xml:space="preserve">    - Rimanenze finali materie prime, sussidiarie di consumo e merci</t>
  </si>
  <si>
    <t>MARGINE LORDO INDUSTRIALE (fatturato netto-consumo di merci)</t>
  </si>
  <si>
    <t>Costi variabili totali</t>
  </si>
  <si>
    <t xml:space="preserve">    - Costi variabili di produzione</t>
  </si>
  <si>
    <t xml:space="preserve">          1) spese energia elettrica, gas, acqua</t>
  </si>
  <si>
    <t xml:space="preserve">    - Costi variabili commerciali</t>
  </si>
  <si>
    <t xml:space="preserve">          1) spese di rappresentanza</t>
  </si>
  <si>
    <t xml:space="preserve">          2) spese di pubblicità e promozioni</t>
  </si>
  <si>
    <t xml:space="preserve">    - Altri costi variabili</t>
  </si>
  <si>
    <t>Costi fissi totali</t>
  </si>
  <si>
    <t xml:space="preserve">    - Costi fissi di produzione</t>
  </si>
  <si>
    <t xml:space="preserve">         1) ammortamenti materiali</t>
  </si>
  <si>
    <t xml:space="preserve">         3) beni strumentali inf. al milione</t>
  </si>
  <si>
    <t xml:space="preserve">         4) spese di trasporto</t>
  </si>
  <si>
    <t xml:space="preserve">         5) lavorazioni presso terzi</t>
  </si>
  <si>
    <t xml:space="preserve">         6) consulenze tecnico-produttive</t>
  </si>
  <si>
    <t xml:space="preserve">         7) manutenzioni industriali</t>
  </si>
  <si>
    <t xml:space="preserve">         8) servizi vari</t>
  </si>
  <si>
    <t xml:space="preserve">         9) provvigioni</t>
  </si>
  <si>
    <t xml:space="preserve">    - Costi fissi commerciali</t>
  </si>
  <si>
    <t xml:space="preserve">         1) canoni per affitto d'azienda</t>
  </si>
  <si>
    <t xml:space="preserve">         4) spese varie</t>
  </si>
  <si>
    <t xml:space="preserve">         5) royalties</t>
  </si>
  <si>
    <t xml:space="preserve">    - Costi fissi amministrativi</t>
  </si>
  <si>
    <t xml:space="preserve">         1) consulenze legali, fiscali, notarili, ecc…</t>
  </si>
  <si>
    <t xml:space="preserve">         2) compensi amministratori</t>
  </si>
  <si>
    <t xml:space="preserve">         3) spese postali</t>
  </si>
  <si>
    <t xml:space="preserve">         4) Oneri Bancari</t>
  </si>
  <si>
    <t xml:space="preserve">         5) utenze</t>
  </si>
  <si>
    <t xml:space="preserve">         6) affitti e locazioni passive</t>
  </si>
  <si>
    <t xml:space="preserve">         7) altri costi amministrativi</t>
  </si>
  <si>
    <t xml:space="preserve">     - Altri costi fissi</t>
  </si>
  <si>
    <t xml:space="preserve">         1) costi diversi</t>
  </si>
  <si>
    <t xml:space="preserve">         2) ammortamenti immateriali</t>
  </si>
  <si>
    <t>REDDITO OPERATIVO</t>
  </si>
  <si>
    <t>Gestione straordinaria</t>
  </si>
  <si>
    <t xml:space="preserve">    - Plusvalenze/Minusvalenze Materiali</t>
  </si>
  <si>
    <t xml:space="preserve">    - Plusvalenze/Minusvalenze Immateriali</t>
  </si>
  <si>
    <t>Gestione finaziaria</t>
  </si>
  <si>
    <t xml:space="preserve">    - Oneri Finanziari a breve termine</t>
  </si>
  <si>
    <t xml:space="preserve">    - Oneri Finanziari a medio/lungo termine</t>
  </si>
  <si>
    <t xml:space="preserve">    - Proventi Finanziari</t>
  </si>
  <si>
    <t>REDDITO ANTEIMPOSTE</t>
  </si>
  <si>
    <t>REDDITO NETTO</t>
  </si>
  <si>
    <t>STATO PATRIMONIALE</t>
  </si>
  <si>
    <t>Reddito Operativo</t>
  </si>
  <si>
    <t xml:space="preserve">    -   Accantonamento TFR ed Altri Fondi</t>
  </si>
  <si>
    <t xml:space="preserve">    -   AmmortamentI</t>
  </si>
  <si>
    <t>1° MARGINE</t>
  </si>
  <si>
    <t xml:space="preserve"> Variazione Circolante Netto</t>
  </si>
  <si>
    <t xml:space="preserve">     - Variazione Crediti v/clienti</t>
  </si>
  <si>
    <t xml:space="preserve">     - Variazione Erario Iva</t>
  </si>
  <si>
    <t xml:space="preserve">     - Variazionealtri crediti</t>
  </si>
  <si>
    <t xml:space="preserve">     - Valori finale lavori in corso su ordinazione</t>
  </si>
  <si>
    <t xml:space="preserve">     - Variazione Rim. Merci, Mat. Prime, Suss., Semilav.</t>
  </si>
  <si>
    <t xml:space="preserve">     - Variazione Fornitori Commerciali</t>
  </si>
  <si>
    <t xml:space="preserve">     - Variazione Impiegati c/stipendi</t>
  </si>
  <si>
    <t xml:space="preserve">     - Variazione enti previdenziali, ass.li</t>
  </si>
  <si>
    <t xml:space="preserve">     - Variazione altri debiti</t>
  </si>
  <si>
    <t>CASH FLOW DELLA GESTIONE CARATTERISTICA</t>
  </si>
  <si>
    <t>Investimenti/Disinvestimenti</t>
  </si>
  <si>
    <t xml:space="preserve">     - Investimenti</t>
  </si>
  <si>
    <t xml:space="preserve">          1) Materiali</t>
  </si>
  <si>
    <t xml:space="preserve">          2) Immateriali</t>
  </si>
  <si>
    <t>CASH FLOW OPERAZIONALE</t>
  </si>
  <si>
    <t>Variazione debiti A m/l termine</t>
  </si>
  <si>
    <t xml:space="preserve">     - Mutui e Finanziamenti</t>
  </si>
  <si>
    <t xml:space="preserve">     - Utilizzo TFR</t>
  </si>
  <si>
    <t xml:space="preserve">     - Variazione Fornitori Immobilizzazioni</t>
  </si>
  <si>
    <t xml:space="preserve">     - Oneri finanziari </t>
  </si>
  <si>
    <t xml:space="preserve">     - Gestione straordinaria</t>
  </si>
  <si>
    <t xml:space="preserve">     - Imposte di competenza</t>
  </si>
  <si>
    <t xml:space="preserve">     - Variazione erario c/Imposte e ritenute</t>
  </si>
  <si>
    <t xml:space="preserve">     - Variazione debiti tributari</t>
  </si>
  <si>
    <t>Variazione Capitale Netto</t>
  </si>
  <si>
    <t xml:space="preserve">     - Capitale Sociale</t>
  </si>
  <si>
    <t xml:space="preserve">     - Riserva Legale</t>
  </si>
  <si>
    <t xml:space="preserve">     - Altre Riserve</t>
  </si>
  <si>
    <t>CASH FLOW (VARIAZIONE LIQUIDITA' A BREVE)</t>
  </si>
  <si>
    <t>CONTROLLO</t>
  </si>
  <si>
    <t>CASH FLOW</t>
  </si>
  <si>
    <t xml:space="preserve">MARGINE LORDO DI CONTRIBUZIONE </t>
  </si>
  <si>
    <t xml:space="preserve">Fatturato </t>
  </si>
  <si>
    <t xml:space="preserve">         2) canoni leasing</t>
  </si>
  <si>
    <t>Irap</t>
  </si>
  <si>
    <t>Ires</t>
  </si>
  <si>
    <t xml:space="preserve">  -Investimenti Pregressi</t>
  </si>
  <si>
    <t xml:space="preserve">  -Fondo ammortamento</t>
  </si>
  <si>
    <t>Immobilizzaziono Pregresse</t>
  </si>
  <si>
    <t xml:space="preserve">         3) ammortamenti imm.ni pregresse</t>
  </si>
  <si>
    <t xml:space="preserve">         4) premi assicurativi</t>
  </si>
  <si>
    <t xml:space="preserve">         5) costi del personale dipendente</t>
  </si>
  <si>
    <t xml:space="preserve">         6) accantonamento al TFR</t>
  </si>
  <si>
    <t xml:space="preserve">     - Distribuzione Utili</t>
  </si>
  <si>
    <t>A1 M1</t>
  </si>
  <si>
    <t>A1 M2</t>
  </si>
  <si>
    <t>A1 M3</t>
  </si>
  <si>
    <t>A1 M4</t>
  </si>
  <si>
    <t>A1 M5</t>
  </si>
  <si>
    <t>A1 M6</t>
  </si>
  <si>
    <t>A1 M7</t>
  </si>
  <si>
    <t>A1 M8</t>
  </si>
  <si>
    <t>A1 M9</t>
  </si>
  <si>
    <t>A1 M10</t>
  </si>
  <si>
    <t>A1 M11</t>
  </si>
  <si>
    <t>A1 M12</t>
  </si>
  <si>
    <t>A3 M1</t>
  </si>
  <si>
    <t>A3 M2</t>
  </si>
  <si>
    <t>A3 M3</t>
  </si>
  <si>
    <t>A3 M4</t>
  </si>
  <si>
    <t>A3 M5</t>
  </si>
  <si>
    <t>A3 M6</t>
  </si>
  <si>
    <t>A3 M7</t>
  </si>
  <si>
    <t>A3 M8</t>
  </si>
  <si>
    <t>A3 M9</t>
  </si>
  <si>
    <t>A3 M10</t>
  </si>
  <si>
    <t>A3 M11</t>
  </si>
  <si>
    <t>A3 M12</t>
  </si>
  <si>
    <t>A2 M1</t>
  </si>
  <si>
    <t>A2 M2</t>
  </si>
  <si>
    <t>A2 M3</t>
  </si>
  <si>
    <t>A2 M4</t>
  </si>
  <si>
    <t>A2 M5</t>
  </si>
  <si>
    <t>A2 M6</t>
  </si>
  <si>
    <t>A2 M7</t>
  </si>
  <si>
    <t>A2 M8</t>
  </si>
  <si>
    <t>A2 M9</t>
  </si>
  <si>
    <t>A2 M10</t>
  </si>
  <si>
    <t>A2 M11</t>
  </si>
  <si>
    <t>A2 M12</t>
  </si>
  <si>
    <t xml:space="preserve">    - Vendite prodotti </t>
  </si>
  <si>
    <t xml:space="preserve">    - Acquisto merci </t>
  </si>
  <si>
    <t>view</t>
  </si>
  <si>
    <t>Quantità Iniziali</t>
  </si>
  <si>
    <t>Inserire incremento mensile</t>
  </si>
  <si>
    <t>Prodotti</t>
  </si>
  <si>
    <t>Prodotto 1</t>
  </si>
  <si>
    <t>Prodotto 2</t>
  </si>
  <si>
    <t>Prodotto 3</t>
  </si>
  <si>
    <t>Prodotto 4</t>
  </si>
  <si>
    <t>Prodotto 5</t>
  </si>
  <si>
    <t>Prodotto 6</t>
  </si>
  <si>
    <t>Prodotto 7</t>
  </si>
  <si>
    <t>Prodotto 8</t>
  </si>
  <si>
    <t>Prodotto 9</t>
  </si>
  <si>
    <t>Prodotto 10</t>
  </si>
  <si>
    <t>Prodotto 11</t>
  </si>
  <si>
    <t>Prodotto 12</t>
  </si>
  <si>
    <t>Prodotto 13</t>
  </si>
  <si>
    <t>Prodotto 14</t>
  </si>
  <si>
    <t>Prodotto 15</t>
  </si>
  <si>
    <t>Prodotto 16</t>
  </si>
  <si>
    <t>Prodotto 17</t>
  </si>
  <si>
    <t>Prodotto 18</t>
  </si>
  <si>
    <t>Prodotto 19</t>
  </si>
  <si>
    <t>Prodotto 20</t>
  </si>
  <si>
    <t>celle input</t>
  </si>
  <si>
    <t>Invrementi mese -&gt;</t>
  </si>
  <si>
    <t>celle Input</t>
  </si>
  <si>
    <t>Anagrafica Prodotti</t>
  </si>
  <si>
    <t>Name</t>
  </si>
  <si>
    <t>Anagrafica Materie Prime</t>
  </si>
  <si>
    <t>Unità misura</t>
  </si>
  <si>
    <t>Materia Prima 1</t>
  </si>
  <si>
    <t>Kg</t>
  </si>
  <si>
    <t>Materia Prima 2</t>
  </si>
  <si>
    <t>Materia Prima 3</t>
  </si>
  <si>
    <t>Lt</t>
  </si>
  <si>
    <t>Materia Prima 4</t>
  </si>
  <si>
    <t>Materia Prima 5</t>
  </si>
  <si>
    <t>Materia Prima 6</t>
  </si>
  <si>
    <t>Materia Prima 7</t>
  </si>
  <si>
    <t>Materia Prima 8</t>
  </si>
  <si>
    <t>Materia Prima 9</t>
  </si>
  <si>
    <t>Materia Prima 10</t>
  </si>
  <si>
    <t>Materia Prima 11</t>
  </si>
  <si>
    <t>Materia Prima 12</t>
  </si>
  <si>
    <t>Materia Prima 13</t>
  </si>
  <si>
    <t>Materia Prima 14</t>
  </si>
  <si>
    <t>Materia Prima 15</t>
  </si>
  <si>
    <t>Materia Prima 16</t>
  </si>
  <si>
    <t>Materia Prima 17</t>
  </si>
  <si>
    <t>Materia Prima 18</t>
  </si>
  <si>
    <t>Materia Prima 19</t>
  </si>
  <si>
    <t>Materia Prima 20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</si>
  <si>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</si>
  <si>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</si>
  <si>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</si>
  <si>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</si>
  <si>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</si>
  <si>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</si>
  <si>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</si>
  <si>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</si>
  <si>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</si>
  <si>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</si>
  <si>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</si>
  <si>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</si>
  <si>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</si>
  <si>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</si>
  <si>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</si>
  <si>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</si>
  <si>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</si>
  <si>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P18</t>
  </si>
  <si>
    <t>P19</t>
  </si>
  <si>
    <t>P20</t>
  </si>
  <si>
    <t>Mp1</t>
  </si>
  <si>
    <t>Mp2</t>
  </si>
  <si>
    <t>Mp3</t>
  </si>
  <si>
    <t>Mp4</t>
  </si>
  <si>
    <t>Mp5</t>
  </si>
  <si>
    <t>Mp6</t>
  </si>
  <si>
    <t>Mp7</t>
  </si>
  <si>
    <t>Mp8</t>
  </si>
  <si>
    <t>Mp9</t>
  </si>
  <si>
    <t>Mp10</t>
  </si>
  <si>
    <t>Mp11</t>
  </si>
  <si>
    <t>Mp12</t>
  </si>
  <si>
    <t>Mp13</t>
  </si>
  <si>
    <t>Mp14</t>
  </si>
  <si>
    <t>Mp15</t>
  </si>
  <si>
    <t>Mp16</t>
  </si>
  <si>
    <t>Mp17</t>
  </si>
  <si>
    <t>Mp18</t>
  </si>
  <si>
    <t>Mp19</t>
  </si>
  <si>
    <t>Mp20</t>
  </si>
  <si>
    <t>inserire quantità necessaria per 1 prodotto rispetto all'unità di misura</t>
  </si>
  <si>
    <t>Pz</t>
  </si>
  <si>
    <t>Rimanenze Iniziale</t>
  </si>
  <si>
    <t>Rimanenza finale</t>
  </si>
  <si>
    <t>Consumi</t>
  </si>
  <si>
    <t>VIEW</t>
  </si>
  <si>
    <t>Distinta Base</t>
  </si>
  <si>
    <t>Acquisti</t>
  </si>
  <si>
    <t>Pianificazione Vendite</t>
  </si>
  <si>
    <t>INPUT</t>
  </si>
  <si>
    <t>Pianificazione Magazzino</t>
  </si>
  <si>
    <t>CELLE INPUT</t>
  </si>
  <si>
    <t>Costo Unitario</t>
  </si>
  <si>
    <t>Inserire le % incremento  nel mese di rifermento</t>
  </si>
  <si>
    <t>Costo Un</t>
  </si>
  <si>
    <t>M c/acquisti</t>
  </si>
  <si>
    <t>gg dilazione</t>
  </si>
  <si>
    <t>TOTALE</t>
  </si>
  <si>
    <t>Iva a Credito</t>
  </si>
  <si>
    <t>Paramentri Iniziali</t>
  </si>
  <si>
    <t>Liquidazione Iva</t>
  </si>
  <si>
    <t>MENSILE</t>
  </si>
  <si>
    <t>TRIMESTRALE</t>
  </si>
  <si>
    <t>Aliquota Iva</t>
  </si>
  <si>
    <t>Elaborati</t>
  </si>
  <si>
    <t>Repost</t>
  </si>
  <si>
    <t>Input</t>
  </si>
  <si>
    <t>Debiti Commerciali</t>
  </si>
  <si>
    <t>Saldo Iva</t>
  </si>
  <si>
    <t>Iva a Debito</t>
  </si>
  <si>
    <t>Liquidazione mensile</t>
  </si>
  <si>
    <t xml:space="preserve">Erario c/iva </t>
  </si>
  <si>
    <t>Utilizzo Iva a credito</t>
  </si>
  <si>
    <t>Riporto Iva a Credito</t>
  </si>
  <si>
    <t>Acconto Iva</t>
  </si>
  <si>
    <t>Pagamento Iva</t>
  </si>
  <si>
    <t>Liquidazione trimestrale</t>
  </si>
  <si>
    <t>Stato Patrimoniale</t>
  </si>
  <si>
    <t>ERARIO C/IVA</t>
  </si>
  <si>
    <t>Banca/Cassa</t>
  </si>
  <si>
    <t>Liquidazione</t>
  </si>
  <si>
    <t>Entrate</t>
  </si>
  <si>
    <t>Uscite</t>
  </si>
  <si>
    <t>Passivo Banca</t>
  </si>
  <si>
    <t>Attivo Banca</t>
  </si>
  <si>
    <t>Banca</t>
  </si>
  <si>
    <t>Pagamenti</t>
  </si>
  <si>
    <t>Acqusti (qT)</t>
  </si>
  <si>
    <t>Magazzino</t>
  </si>
  <si>
    <t>Magazzino (qt)</t>
  </si>
  <si>
    <t>Valore Magazzino</t>
  </si>
  <si>
    <t xml:space="preserve">              1)  Iva a Credito</t>
  </si>
  <si>
    <t>Iva</t>
  </si>
  <si>
    <t>Banche</t>
  </si>
  <si>
    <t>Vendite</t>
  </si>
  <si>
    <t>Vendite (qt)</t>
  </si>
  <si>
    <t>Prezzo Unitario</t>
  </si>
  <si>
    <t>Crediti Commerciali</t>
  </si>
  <si>
    <t>Incassi</t>
  </si>
  <si>
    <t>Iva a Credito acquisti</t>
  </si>
  <si>
    <t>Iva s Debito Vendite</t>
  </si>
  <si>
    <t>Incassi Clienti</t>
  </si>
  <si>
    <t>Pagamento Fornitori comm.li</t>
  </si>
  <si>
    <t>Anagrafica Distinta Base e Prodotti</t>
  </si>
  <si>
    <t>Investimenti</t>
  </si>
  <si>
    <t>Ammortamento</t>
  </si>
  <si>
    <t>Tipologia</t>
  </si>
  <si>
    <t>Aliquota iva</t>
  </si>
  <si>
    <t>Anni amm.to</t>
  </si>
  <si>
    <t>Altre immobilizzazioni immateriali</t>
  </si>
  <si>
    <t>Attrezzature Industriali e commerciali</t>
  </si>
  <si>
    <t>Costi d'impianto e ampliamento</t>
  </si>
  <si>
    <t>Fabbricati</t>
  </si>
  <si>
    <t>Impianti e Macchinari</t>
  </si>
  <si>
    <t>Ricerca&amp; Sviluppo</t>
  </si>
  <si>
    <t>Brevetti</t>
  </si>
  <si>
    <t>inserire importo investimento al netto iva</t>
  </si>
  <si>
    <t>WWW.BPEXCEL.IT</t>
  </si>
  <si>
    <t>inserire pagamenti cespiti comprensivi di iva</t>
  </si>
  <si>
    <t>Pagamento Imm.ni</t>
  </si>
  <si>
    <t>Acquisto Imm.ni</t>
  </si>
  <si>
    <t>Credito Iva</t>
  </si>
  <si>
    <t>Debito V/Fornitori Immobilizzazioni</t>
  </si>
  <si>
    <t>Fabbricato 1</t>
  </si>
  <si>
    <t>Fondo Ammortamento</t>
  </si>
  <si>
    <t>Descrizione</t>
  </si>
  <si>
    <t>Controllo</t>
  </si>
  <si>
    <t>Impianti 1</t>
  </si>
  <si>
    <t>Costi Impianto 1</t>
  </si>
  <si>
    <t>Arredamenti</t>
  </si>
  <si>
    <t>R&amp;S</t>
  </si>
  <si>
    <t>Immateriali</t>
  </si>
  <si>
    <t>Iva a Credito Immobilizzazioni</t>
  </si>
  <si>
    <t>Pagamento Fornitori iimm.ni</t>
  </si>
  <si>
    <t>Personale</t>
  </si>
  <si>
    <t>Retribuzione lorda media  mensile</t>
  </si>
  <si>
    <t>INPS (in % retr.ne lorda media)</t>
  </si>
  <si>
    <t>INAIL (in % retr.ne lorda media)</t>
  </si>
  <si>
    <t>TFR/Fondo  (in % retr.ne lorda media)</t>
  </si>
  <si>
    <t>13 ° mensilita</t>
  </si>
  <si>
    <t>14 ° mensilita</t>
  </si>
  <si>
    <t>15 ° mensilita</t>
  </si>
  <si>
    <t>16 ° mensilita</t>
  </si>
  <si>
    <t>Numero mensilita</t>
  </si>
  <si>
    <t>m5</t>
  </si>
  <si>
    <t>m6</t>
  </si>
  <si>
    <t>Incremento annuo stipendi</t>
  </si>
  <si>
    <t>Dilazione Pagamento Contributi</t>
  </si>
  <si>
    <t>Numero dipendenti</t>
  </si>
  <si>
    <t>Figura Professionale</t>
  </si>
  <si>
    <t>Figura 1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</si>
  <si>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</si>
  <si>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</si>
  <si>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</si>
  <si>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</si>
  <si>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</si>
  <si>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</si>
  <si>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</si>
  <si>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</si>
  <si>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</si>
  <si>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</si>
  <si>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</si>
  <si>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</si>
  <si>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m7</t>
  </si>
  <si>
    <t>m8</t>
  </si>
  <si>
    <t>Figura 2</t>
  </si>
  <si>
    <t>Organico</t>
  </si>
  <si>
    <t xml:space="preserve">Numero Dipendenti </t>
  </si>
  <si>
    <t>Conto Economico</t>
  </si>
  <si>
    <t>Costo Manodopera</t>
  </si>
  <si>
    <t>Retribuzione</t>
  </si>
  <si>
    <t>INPS</t>
  </si>
  <si>
    <t>INAIL</t>
  </si>
  <si>
    <t>TFR</t>
  </si>
  <si>
    <t>Totale</t>
  </si>
  <si>
    <t>m1</t>
  </si>
  <si>
    <t>m2</t>
  </si>
  <si>
    <t>m3</t>
  </si>
  <si>
    <t>m4</t>
  </si>
  <si>
    <t>m9</t>
  </si>
  <si>
    <t>m10</t>
  </si>
  <si>
    <t>m11</t>
  </si>
  <si>
    <t>m12</t>
  </si>
  <si>
    <t>Uscite Manodopera</t>
  </si>
  <si>
    <t>mensilita aggiuntiva</t>
  </si>
  <si>
    <t>UTILIZZO TFR</t>
  </si>
  <si>
    <t>FONDO TFR</t>
  </si>
  <si>
    <t>+ DEBITO / - CREDITI V DIPENDENTI</t>
  </si>
  <si>
    <t>+ DEBITO / - CREDITI V ERARIO DIPENDENTI</t>
  </si>
  <si>
    <t>BANCA/CASSA</t>
  </si>
  <si>
    <t xml:space="preserve">Figura Professionale </t>
  </si>
  <si>
    <t>Figura 3</t>
  </si>
  <si>
    <t>RIEPILOGO</t>
  </si>
  <si>
    <t>COSTO PERSONALE NETTO TFR</t>
  </si>
  <si>
    <t>Pagamento Dipendenti</t>
  </si>
  <si>
    <t>Altri Costi</t>
  </si>
  <si>
    <t>Costi diversi</t>
  </si>
  <si>
    <t>Oneri Bancari</t>
  </si>
  <si>
    <t>Premi assicurativi</t>
  </si>
  <si>
    <t>Spese energia elettrica, gas, acqua</t>
  </si>
  <si>
    <t>Spese di rappresentanza</t>
  </si>
  <si>
    <t>Spese di pubblicità e promozioni</t>
  </si>
  <si>
    <t>Altri costi variabili</t>
  </si>
  <si>
    <t>Spese di trasporto</t>
  </si>
  <si>
    <t>Lavorazioni presso terzi</t>
  </si>
  <si>
    <t>Consulenze tecnico-produttive</t>
  </si>
  <si>
    <t>Manutenzioni industriali</t>
  </si>
  <si>
    <t>Servizi vari</t>
  </si>
  <si>
    <t>Provvigioni</t>
  </si>
  <si>
    <t>Canoni per affitto d'azienda</t>
  </si>
  <si>
    <t>Spese varie</t>
  </si>
  <si>
    <t>Royalties</t>
  </si>
  <si>
    <t>Consulenze legali, fiscali, notarili, ecc…</t>
  </si>
  <si>
    <t>Compensi amministratori</t>
  </si>
  <si>
    <t>Spese postali</t>
  </si>
  <si>
    <t>Utenze</t>
  </si>
  <si>
    <t>Affitti e locazioni passive</t>
  </si>
  <si>
    <t>Altri costi amministrativi</t>
  </si>
  <si>
    <t>Costi gestione</t>
  </si>
  <si>
    <t>Beni strumentali non ammortizzabili</t>
  </si>
  <si>
    <t xml:space="preserve">         3) altre spese commerciali</t>
  </si>
  <si>
    <t>Altre spese commerciali</t>
  </si>
  <si>
    <t>Pagamento Altri costi</t>
  </si>
  <si>
    <t>Iva a Credito altri costi</t>
  </si>
  <si>
    <t>Finanziamenti m/l termine</t>
  </si>
  <si>
    <t>Leasing</t>
  </si>
  <si>
    <t>PARAMETRI</t>
  </si>
  <si>
    <t>Data Stipula Contratto (mmm-aa)</t>
  </si>
  <si>
    <t>A1 m9</t>
  </si>
  <si>
    <t>Tasso di interesse annuale</t>
  </si>
  <si>
    <t>Finanziamento</t>
  </si>
  <si>
    <t>Durata (numero rate totali)</t>
  </si>
  <si>
    <t>Finanziamento 1</t>
  </si>
  <si>
    <t>Finanziamento 2</t>
  </si>
  <si>
    <t>Finanziamento 3</t>
  </si>
  <si>
    <t>Finanziamento 4</t>
  </si>
  <si>
    <t>Finanziamento 5</t>
  </si>
  <si>
    <t>Finanziamento 6</t>
  </si>
  <si>
    <t>Finanziamento 7</t>
  </si>
  <si>
    <t>Finanziamento 8</t>
  </si>
  <si>
    <t>Finanziamento 9</t>
  </si>
  <si>
    <t>Finanziamento 10</t>
  </si>
  <si>
    <t>Data Stipula Contratto</t>
  </si>
  <si>
    <t>A1 m12</t>
  </si>
  <si>
    <t>Valore del Bene</t>
  </si>
  <si>
    <t>Valore di Riscatto (% Valorre del Bene)</t>
  </si>
  <si>
    <t>MaxiCanone Iniziale (% Valore del Bene)</t>
  </si>
  <si>
    <t>Leasing 1</t>
  </si>
  <si>
    <t>Leasing 2</t>
  </si>
  <si>
    <t>Leasing 3</t>
  </si>
  <si>
    <t>Leasing 4</t>
  </si>
  <si>
    <t>Leasing 5</t>
  </si>
  <si>
    <t>Leasing 6</t>
  </si>
  <si>
    <t>Leasing 7</t>
  </si>
  <si>
    <t>Leasing 8</t>
  </si>
  <si>
    <t>Leasing 9</t>
  </si>
  <si>
    <t>Leasing 10</t>
  </si>
  <si>
    <t>FINANZIAMENTO  1</t>
  </si>
  <si>
    <t>A1 m1</t>
  </si>
  <si>
    <t>A1 m2</t>
  </si>
  <si>
    <t>A1 m3</t>
  </si>
  <si>
    <t>A1 m4</t>
  </si>
  <si>
    <t>A1 m5</t>
  </si>
  <si>
    <t>A1 m6</t>
  </si>
  <si>
    <t>Tasso di interesse effettivo</t>
  </si>
  <si>
    <t>mensile</t>
  </si>
  <si>
    <t>A1 m7</t>
  </si>
  <si>
    <t>A1 m8</t>
  </si>
  <si>
    <t>Rata (quota capitale + oneri finanziari)</t>
  </si>
  <si>
    <t>A1 m10</t>
  </si>
  <si>
    <t>A1 m11</t>
  </si>
  <si>
    <t>A2 m1</t>
  </si>
  <si>
    <t>A2 m2</t>
  </si>
  <si>
    <t>A2 m3</t>
  </si>
  <si>
    <t>A2 m4</t>
  </si>
  <si>
    <t>A2 m5</t>
  </si>
  <si>
    <t>A2 m6</t>
  </si>
  <si>
    <t>A2 m7</t>
  </si>
  <si>
    <t>A2 m8</t>
  </si>
  <si>
    <t>A2 m9</t>
  </si>
  <si>
    <t>A2 m10</t>
  </si>
  <si>
    <t>A2 m11</t>
  </si>
  <si>
    <t>A2 m12</t>
  </si>
  <si>
    <t>A3 m1</t>
  </si>
  <si>
    <t>A3 m2</t>
  </si>
  <si>
    <t>A3 m3</t>
  </si>
  <si>
    <t>A3 m4</t>
  </si>
  <si>
    <t>A3 m5</t>
  </si>
  <si>
    <t>A3 m6</t>
  </si>
  <si>
    <t>A3 m7</t>
  </si>
  <si>
    <t>A3 m8</t>
  </si>
  <si>
    <t>A3 m9</t>
  </si>
  <si>
    <t>A3 m10</t>
  </si>
  <si>
    <t>A3 m11</t>
  </si>
  <si>
    <t>A3 m12</t>
  </si>
  <si>
    <t>A4 m1</t>
  </si>
  <si>
    <t>A4 m2</t>
  </si>
  <si>
    <t>A4 m3</t>
  </si>
  <si>
    <t>A4 m4</t>
  </si>
  <si>
    <t>A4 m5</t>
  </si>
  <si>
    <t>A4 m6</t>
  </si>
  <si>
    <t>A4 m7</t>
  </si>
  <si>
    <t>A4 m8</t>
  </si>
  <si>
    <t>A4 m9</t>
  </si>
  <si>
    <t>A4 m10</t>
  </si>
  <si>
    <t>A4 m11</t>
  </si>
  <si>
    <t>A4 m12</t>
  </si>
  <si>
    <t>Rata</t>
  </si>
  <si>
    <t>Quota Capitale Rata</t>
  </si>
  <si>
    <t>Quota Capitale Cumulata</t>
  </si>
  <si>
    <t>Oneri Finanziari Rata</t>
  </si>
  <si>
    <t>Debito Residuo</t>
  </si>
  <si>
    <t>FINANZIAMENTO  2</t>
  </si>
  <si>
    <t>A4 m13</t>
  </si>
  <si>
    <t>FINANZIAMENTO  3</t>
  </si>
  <si>
    <t>FINANZIAMENTO  4</t>
  </si>
  <si>
    <t>FINANZIAMENTO 5</t>
  </si>
  <si>
    <t>FINANZIAMENTO 6</t>
  </si>
  <si>
    <t>FINANZIAMENTO 7</t>
  </si>
  <si>
    <t>FINANZIAMENTO 8</t>
  </si>
  <si>
    <t>FINANZIAMENTO 9</t>
  </si>
  <si>
    <t>FINANZIAMENTO 10</t>
  </si>
  <si>
    <t>Riepilogo Totale</t>
  </si>
  <si>
    <t>RATA</t>
  </si>
  <si>
    <t>QUOTA CAPITALE RATA</t>
  </si>
  <si>
    <t>QUOTA CAPITALE CUMULATA</t>
  </si>
  <si>
    <t>ONERI FINANZIARI RATA</t>
  </si>
  <si>
    <t>DEBITO RESIDUO</t>
  </si>
  <si>
    <t>ENTRATE</t>
  </si>
  <si>
    <t>Entrate Finanziamento</t>
  </si>
  <si>
    <t>Uscite Rimborso rate finanziamento</t>
  </si>
  <si>
    <t>LEASING 1</t>
  </si>
  <si>
    <t>Costo Leasing</t>
  </si>
  <si>
    <t>MaxiCanone Iniziale</t>
  </si>
  <si>
    <t>Valore di riscatto</t>
  </si>
  <si>
    <t>Totale Rata di Leasing</t>
  </si>
  <si>
    <t>LEASING 2</t>
  </si>
  <si>
    <t>LEASING 3</t>
  </si>
  <si>
    <t>LEASING 4</t>
  </si>
  <si>
    <t>LEASING 5</t>
  </si>
  <si>
    <t>LEASING 6</t>
  </si>
  <si>
    <t>LEASING 7</t>
  </si>
  <si>
    <t>LEASING 8</t>
  </si>
  <si>
    <t>LEASING 9</t>
  </si>
  <si>
    <t>LEASING 10</t>
  </si>
  <si>
    <t>CE</t>
  </si>
  <si>
    <t>MAXI CANONE INIZIALE</t>
  </si>
  <si>
    <t>SP</t>
  </si>
  <si>
    <t>RISCONTO MAXI CANONE</t>
  </si>
  <si>
    <t>VALORE DI RISCATTO</t>
  </si>
  <si>
    <t>CANONE LEASING</t>
  </si>
  <si>
    <t>Uscite canone leasing</t>
  </si>
  <si>
    <t>Aliquota IRES</t>
  </si>
  <si>
    <t>Importo minimo acconto per rateizzazione</t>
  </si>
  <si>
    <t>GEN</t>
  </si>
  <si>
    <t>FEB</t>
  </si>
  <si>
    <t>MAR</t>
  </si>
  <si>
    <t>APR</t>
  </si>
  <si>
    <t>MAG</t>
  </si>
  <si>
    <t>GIU</t>
  </si>
  <si>
    <t>LUG</t>
  </si>
  <si>
    <t>AGO</t>
  </si>
  <si>
    <t>SET</t>
  </si>
  <si>
    <t>OTT</t>
  </si>
  <si>
    <t>NOV</t>
  </si>
  <si>
    <t>DIC</t>
  </si>
  <si>
    <t>Reddito Anteimposte</t>
  </si>
  <si>
    <t>Imponibile anno</t>
  </si>
  <si>
    <t>Riporto perdita</t>
  </si>
  <si>
    <t>Imposta IRES</t>
  </si>
  <si>
    <t>Saldo</t>
  </si>
  <si>
    <t>1° Acconto</t>
  </si>
  <si>
    <t>2° Acconto</t>
  </si>
  <si>
    <t>VERSAMENTO</t>
  </si>
  <si>
    <t>Debiti Tributari</t>
  </si>
  <si>
    <t>Erario c/imposte</t>
  </si>
  <si>
    <t>Imponibile IRES</t>
  </si>
  <si>
    <t>Aliquota Ires</t>
  </si>
  <si>
    <t>Aliquota Irap</t>
  </si>
  <si>
    <t>Uscite pagamento Ires</t>
  </si>
  <si>
    <t>A) Valore della Produzione</t>
  </si>
  <si>
    <t>1) ricavi delle vendite e delle prestazioni;</t>
  </si>
  <si>
    <t>2) variazioni delle rimanenze di prodotti in corso di lavorazione, semilavorati e finiti;</t>
  </si>
  <si>
    <t>3) variazione dei lavori in corso su ordinazione;</t>
  </si>
  <si>
    <t>4) incrementi di immobilizzazioni per lavori interni;</t>
  </si>
  <si>
    <t>5) altri ricavi e proventi, con separata indicazione dei contributi in conto esercizio;</t>
  </si>
  <si>
    <t>B) Costi della Produzione</t>
  </si>
  <si>
    <t>6) per materie prime, sussidiarie, di consumo e di merci;</t>
  </si>
  <si>
    <t>7) per servizi;</t>
  </si>
  <si>
    <t>8) per godimento di beni  terzi (tranne gli interessi di leasing);</t>
  </si>
  <si>
    <t>10 a) ammortamento delle immobilizzazioni immateriali;</t>
  </si>
  <si>
    <t>10 b) ammortamento delle immobilizzazioni materiali;</t>
  </si>
  <si>
    <t>11) variazione delle rimanenze di materie prime, sussidiarie, di consumo e merci;</t>
  </si>
  <si>
    <t>14) oneri diversi di gestione</t>
  </si>
  <si>
    <t>Imponibile Fiscale IRAP</t>
  </si>
  <si>
    <t>Imposta IRAP</t>
  </si>
  <si>
    <t>Uscite Tributarie</t>
  </si>
  <si>
    <t>IRAP DEDUCIBILE AI FINI IRES</t>
  </si>
  <si>
    <t>Per Costo del lavoro</t>
  </si>
  <si>
    <t>10% in presenza oneri finanziari</t>
  </si>
  <si>
    <t>TOTALE DEDUCIBILE</t>
  </si>
  <si>
    <t>Uscite pagamento Irap</t>
  </si>
  <si>
    <t>Stato patrimoniale mese</t>
  </si>
  <si>
    <t>Conto Economico mese</t>
  </si>
  <si>
    <t>Cash Flow mese</t>
  </si>
  <si>
    <t xml:space="preserve">A1 </t>
  </si>
  <si>
    <t>A2</t>
  </si>
  <si>
    <t>A3</t>
  </si>
  <si>
    <t>RICLASSIFICAZION SP</t>
  </si>
  <si>
    <t>ATTIVITA</t>
  </si>
  <si>
    <t>Blocco 1 :  Attività Fisse</t>
  </si>
  <si>
    <t>Blocco 2 :  Attività Correnti</t>
  </si>
  <si>
    <t>PASSIVITA'</t>
  </si>
  <si>
    <t>Blocco 3 :  Capitale Proprio</t>
  </si>
  <si>
    <t>Blocco 4 :  Debiti a medio lungo termine</t>
  </si>
  <si>
    <t>Blocco 5 :  Passivià correnti</t>
  </si>
  <si>
    <t>RICLASSIFICAZIONE CE</t>
  </si>
  <si>
    <t>Blocco 1 Valore della Produzione</t>
  </si>
  <si>
    <t>Blocco 2 Costi della Produzione</t>
  </si>
  <si>
    <t xml:space="preserve">1° Margine -&gt;Valore aggiunto (Blocco 1 – Blocco 2): </t>
  </si>
  <si>
    <t>Blocco 3 Costo del Lavoro</t>
  </si>
  <si>
    <t xml:space="preserve">2° Margine -&gt; Margine Operativo Lordo  </t>
  </si>
  <si>
    <t>Blocco 4 Ammortamenti e accantonamenti</t>
  </si>
  <si>
    <t>3° Margine -&gt; Reddito Operativo (Ebit)</t>
  </si>
  <si>
    <t>Blocco 5 Saldo gestione finanziaria</t>
  </si>
  <si>
    <t>4° Margine -&gt; Reddito Corrente</t>
  </si>
  <si>
    <t>Blocco 6 Saldo gestione straordinaria</t>
  </si>
  <si>
    <t>5° Margine -&gt; Reddito prima delle imposte</t>
  </si>
  <si>
    <t>Blocco 7 Imposte ed onere tributari</t>
  </si>
  <si>
    <t>6° Margine -&gt; Risultato netto</t>
  </si>
  <si>
    <t>Indicatori di Redditività</t>
  </si>
  <si>
    <t>ROI</t>
  </si>
  <si>
    <t>ROE</t>
  </si>
  <si>
    <t>ROTA</t>
  </si>
  <si>
    <t>Indicatori Produttività</t>
  </si>
  <si>
    <t>Ricavi Pro Capite</t>
  </si>
  <si>
    <t>Valore aggiunto pro-capite</t>
  </si>
  <si>
    <t>Costo del lavoro Pro-Capite</t>
  </si>
  <si>
    <t>Indicatori di Liquidità</t>
  </si>
  <si>
    <t>Capitale circolante netto</t>
  </si>
  <si>
    <t>Margine di tesoreria</t>
  </si>
  <si>
    <t>Current ratio</t>
  </si>
  <si>
    <t>Quick Ratio</t>
  </si>
  <si>
    <t>Capitale sociale</t>
  </si>
  <si>
    <t>Aumento Capitale sociale</t>
  </si>
  <si>
    <t>Capitale Sociale</t>
  </si>
  <si>
    <t>Stato Patrimoniale anno</t>
  </si>
  <si>
    <t>Conto Economico anno</t>
  </si>
  <si>
    <t>Cash Flow anno</t>
  </si>
  <si>
    <t>Indicatori</t>
  </si>
  <si>
    <t>Distribuzione Utili</t>
  </si>
  <si>
    <t>Reddito Netto</t>
  </si>
  <si>
    <t>Distribuzione utili</t>
  </si>
  <si>
    <t>AO</t>
  </si>
  <si>
    <t>Indicazione piano rientro</t>
  </si>
  <si>
    <t>anni redidui amm.to</t>
  </si>
  <si>
    <t>aliq. amm.to</t>
  </si>
  <si>
    <t xml:space="preserve">         1)  Fondo tfr</t>
  </si>
  <si>
    <t>Incasso crediti iniziali Clienti</t>
  </si>
  <si>
    <t>Diminuzione uscite Credito v/INPS e INAIL</t>
  </si>
  <si>
    <t>Diminuzione uscite  Erario c/acc Imposte e Ritenute</t>
  </si>
  <si>
    <t>Anno 1</t>
  </si>
  <si>
    <t>Anno 2</t>
  </si>
  <si>
    <t>Anno 3</t>
  </si>
  <si>
    <t>Iva a credito bilancio inizale</t>
  </si>
  <si>
    <t>Stato Patrimoniale Iniziale</t>
  </si>
  <si>
    <t>Impianti e macchinari</t>
  </si>
  <si>
    <t>Attrezzature industriali e commerciali</t>
  </si>
  <si>
    <t>Amm.to</t>
  </si>
  <si>
    <t>F.do amm.to</t>
  </si>
  <si>
    <t>Iva a debito bilancio inizale</t>
  </si>
  <si>
    <t>Uscite debiti iniziali fornitori commerciali inziali</t>
  </si>
  <si>
    <t>Uscite debiti iniziali fornitori industriali iniziali</t>
  </si>
  <si>
    <t>Uscite Impiegati c/stipendi iniziali</t>
  </si>
  <si>
    <t>Uscite Enti Previd., Assistenziali, Ritenute personale iniziali</t>
  </si>
  <si>
    <t>uscite Debiti Tributari iniziali</t>
  </si>
  <si>
    <t>Ratei Passivi iniziali</t>
  </si>
  <si>
    <t>Risconti Passivi iniziali</t>
  </si>
  <si>
    <t>inserire dettaglio</t>
  </si>
  <si>
    <t>Finanziamento residuo</t>
  </si>
  <si>
    <t>rate residue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</si>
</sst>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-&quot;€&quot;\ * #,##0.00_-;\-&quot;€&quot;\ * #,##0.00_-;_-&quot;€&quot;\ * &quot;-&quot;??_-;_-@_-"/>
    <numFmt numFmtId="43" formatCode="_-* #,##0.00_-;\-* #,##0.00_-;_-* &quot;-&quot;??_-;_-@_-"/>
    <numFmt numFmtId="164" formatCode="&quot;€&quot;\ #,##0.00"/>
    <numFmt numFmtId="165" formatCode="&quot;€&quot;\ #,##0"/>
    <numFmt numFmtId="166" formatCode="&quot;€&quot;\ #,##0.0000"/>
    <numFmt numFmtId="167" formatCode="[$$-409]#,##0.00"/>
    <numFmt numFmtId="168" formatCode="[$€-2]\ #,##0"/>
    <numFmt numFmtId="169" formatCode="[$-410]mmm\-yy;@"/>
    <numFmt numFmtId="170" formatCode="&quot;€&quot;\ #,##0.0"/>
    <numFmt numFmtId="171" formatCode="_-* #,##0_-;\-* #,##0_-;_-* &quot;-&quot;??_-;_-@_-"/>
    <numFmt numFmtId="172" formatCode="0.0%"/>
    <numFmt numFmtId="173" formatCode="0.000"/>
  </numFmts>
  <fonts count="3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theme="0"/>
      <name val="Arial"/>
      <family val="2"/>
    </font>
    <font>
      <b/>
      <sz val="10"/>
      <name val="Arial"/>
      <family val="2"/>
    </font>
    <font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indexed="8"/>
      <name val="Calibri"/>
      <family val="2"/>
    </font>
    <font>
      <b/>
      <sz val="9"/>
      <name val="Calibri"/>
      <family val="2"/>
    </font>
    <font>
      <b/>
      <sz val="11"/>
      <color indexed="8"/>
      <name val="Calibri"/>
      <family val="2"/>
    </font>
    <font>
      <b/>
      <sz val="11"/>
      <name val="Calibri"/>
      <family val="2"/>
    </font>
    <font>
      <sz val="9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u/>
      <sz val="28"/>
      <color theme="10"/>
      <name val="Arial"/>
      <family val="2"/>
    </font>
    <font>
      <sz val="28"/>
      <color theme="1"/>
      <name val="Calibri"/>
      <family val="2"/>
      <scheme val="minor"/>
    </font>
    <font>
      <sz val="9"/>
      <color indexed="8"/>
      <name val="Calibri"/>
      <family val="2"/>
    </font>
    <font>
      <b/>
      <sz val="9"/>
      <color indexed="9"/>
      <name val="Calibri"/>
      <family val="2"/>
    </font>
    <font>
      <sz val="9"/>
      <color indexed="27"/>
      <name val="Calibri"/>
      <family val="2"/>
    </font>
    <font>
      <sz val="10"/>
      <color theme="0"/>
      <name val="Arial"/>
      <family val="2"/>
    </font>
    <font>
      <b/>
      <sz val="9"/>
      <name val="Book Antiqua"/>
      <family val="1"/>
    </font>
    <font>
      <b/>
      <sz val="8"/>
      <name val="Book Antiqua"/>
      <family val="1"/>
    </font>
    <font>
      <sz val="11"/>
      <color indexed="10"/>
      <name val="Calibri"/>
      <family val="2"/>
    </font>
    <font>
      <sz val="11"/>
      <color indexed="9"/>
      <name val="Calibri"/>
      <family val="2"/>
    </font>
    <font>
      <b/>
      <sz val="9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6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 style="thick">
        <color theme="2"/>
      </right>
      <top/>
      <bottom style="thick">
        <color theme="2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/>
      <top/>
      <bottom style="thick">
        <color theme="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theme="0"/>
      </top>
      <bottom/>
      <diagonal/>
    </border>
  </borders>
  <cellStyleXfs count="19">
    <xf numFmtId="167" fontId="0" fillId="0" borderId="0"/>
    <xf numFmtId="167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/>
    <xf numFmtId="44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/>
    <xf numFmtId="43" fontId="6" fillId="0" borderId="0" applyFont="0" applyFill="0" applyBorder="0" applyAlignment="0" applyProtection="0"/>
  </cellStyleXfs>
  <cellXfs count="192">
    <xf numFmtId="167" fontId="0" fillId="0" borderId="0" xfId="0"/>
    <xf numFmtId="167" fontId="0" fillId="2" borderId="0" xfId="0" applyFill="1"/>
    <xf numFmtId="167" fontId="1" fillId="2" borderId="0" xfId="0" applyFont="1" applyFill="1" applyAlignment="1">
      <alignment horizontal="center"/>
    </xf>
    <xf numFmtId="167" fontId="1" fillId="2" borderId="0" xfId="0" applyFont="1" applyFill="1"/>
    <xf numFmtId="165" fontId="1" fillId="2" borderId="0" xfId="0" applyNumberFormat="1" applyFont="1" applyFill="1"/>
    <xf numFmtId="165" fontId="0" fillId="2" borderId="0" xfId="0" applyNumberFormat="1" applyFill="1"/>
    <xf numFmtId="167" fontId="0" fillId="2" borderId="0" xfId="0" quotePrefix="1" applyFill="1"/>
    <xf numFmtId="167" fontId="0" fillId="2" borderId="0" xfId="0" applyFill="1"/>
    <xf numFmtId="167" fontId="3" fillId="0" borderId="0" xfId="0" applyFont="1" applyFill="1"/>
    <xf numFmtId="167" fontId="4" fillId="0" borderId="0" xfId="0" applyFont="1" applyFill="1"/>
    <xf numFmtId="167" fontId="4" fillId="0" borderId="0" xfId="0" applyFont="1" applyFill="1" applyAlignment="1">
      <alignment horizontal="center"/>
    </xf>
    <xf numFmtId="164" fontId="4" fillId="0" borderId="0" xfId="0" applyNumberFormat="1" applyFont="1" applyFill="1"/>
    <xf numFmtId="167" fontId="3" fillId="2" borderId="0" xfId="0" applyFont="1" applyFill="1"/>
    <xf numFmtId="167" fontId="4" fillId="2" borderId="0" xfId="0" applyFont="1" applyFill="1"/>
    <xf numFmtId="167" fontId="4" fillId="2" borderId="0" xfId="0" applyFont="1" applyFill="1" applyAlignment="1">
      <alignment horizontal="center"/>
    </xf>
    <xf numFmtId="165" fontId="4" fillId="2" borderId="0" xfId="0" applyNumberFormat="1" applyFont="1" applyFill="1"/>
    <xf numFmtId="165" fontId="3" fillId="2" borderId="0" xfId="0" applyNumberFormat="1" applyFont="1" applyFill="1"/>
    <xf numFmtId="164" fontId="3" fillId="2" borderId="0" xfId="0" applyNumberFormat="1" applyFont="1" applyFill="1"/>
    <xf numFmtId="164" fontId="4" fillId="2" borderId="0" xfId="0" applyNumberFormat="1" applyFont="1" applyFill="1"/>
    <xf numFmtId="166" fontId="3" fillId="0" borderId="0" xfId="0" applyNumberFormat="1" applyFont="1" applyFill="1"/>
    <xf numFmtId="165" fontId="3" fillId="0" borderId="0" xfId="0" applyNumberFormat="1" applyFont="1" applyFill="1"/>
    <xf numFmtId="165" fontId="4" fillId="0" borderId="0" xfId="0" applyNumberFormat="1" applyFont="1" applyFill="1"/>
    <xf numFmtId="167" fontId="3" fillId="0" borderId="0" xfId="0" quotePrefix="1" applyFont="1" applyFill="1"/>
    <xf numFmtId="166" fontId="4" fillId="0" borderId="0" xfId="0" applyNumberFormat="1" applyFont="1" applyFill="1"/>
    <xf numFmtId="167" fontId="3" fillId="0" borderId="0" xfId="0" applyFont="1" applyFill="1" applyAlignment="1">
      <alignment horizontal="center"/>
    </xf>
    <xf numFmtId="0" fontId="8" fillId="3" borderId="0" xfId="16" applyFont="1" applyFill="1" applyAlignment="1">
      <alignment horizontal="center"/>
    </xf>
    <xf numFmtId="167" fontId="2" fillId="0" borderId="0" xfId="0" applyFont="1"/>
    <xf numFmtId="167" fontId="2" fillId="0" borderId="0" xfId="0" applyFont="1" applyBorder="1"/>
    <xf numFmtId="167" fontId="2" fillId="0" borderId="0" xfId="0" applyFont="1" applyAlignment="1">
      <alignment horizontal="center"/>
    </xf>
    <xf numFmtId="17" fontId="2" fillId="0" borderId="0" xfId="0" applyNumberFormat="1" applyFont="1" applyAlignment="1">
      <alignment horizontal="center"/>
    </xf>
    <xf numFmtId="167" fontId="9" fillId="0" borderId="0" xfId="0" applyFont="1" applyAlignment="1">
      <alignment horizontal="center"/>
    </xf>
    <xf numFmtId="1" fontId="2" fillId="0" borderId="1" xfId="0" applyNumberFormat="1" applyFont="1" applyBorder="1" applyAlignment="1">
      <alignment horizontal="center"/>
    </xf>
    <xf numFmtId="2" fontId="2" fillId="0" borderId="2" xfId="0" applyNumberFormat="1" applyFont="1" applyBorder="1" applyAlignment="1">
      <alignment horizontal="center"/>
    </xf>
    <xf numFmtId="2" fontId="2" fillId="0" borderId="3" xfId="0" applyNumberFormat="1" applyFont="1" applyBorder="1" applyAlignment="1">
      <alignment horizontal="center"/>
    </xf>
    <xf numFmtId="1" fontId="2" fillId="0" borderId="4" xfId="0" applyNumberFormat="1" applyFont="1" applyBorder="1" applyAlignment="1">
      <alignment horizontal="center"/>
    </xf>
    <xf numFmtId="2" fontId="2" fillId="0" borderId="5" xfId="0" applyNumberFormat="1" applyFont="1" applyBorder="1" applyAlignment="1">
      <alignment horizontal="center"/>
    </xf>
    <xf numFmtId="2" fontId="2" fillId="0" borderId="6" xfId="0" applyNumberFormat="1" applyFont="1" applyBorder="1" applyAlignment="1">
      <alignment horizontal="center"/>
    </xf>
    <xf numFmtId="1" fontId="2" fillId="0" borderId="7" xfId="0" applyNumberFormat="1" applyFont="1" applyBorder="1" applyAlignment="1">
      <alignment horizontal="center"/>
    </xf>
    <xf numFmtId="2" fontId="2" fillId="0" borderId="8" xfId="0" applyNumberFormat="1" applyFont="1" applyBorder="1" applyAlignment="1">
      <alignment horizontal="center"/>
    </xf>
    <xf numFmtId="2" fontId="2" fillId="0" borderId="9" xfId="0" applyNumberFormat="1" applyFont="1" applyBorder="1" applyAlignment="1">
      <alignment horizontal="center"/>
    </xf>
    <xf numFmtId="167" fontId="9" fillId="0" borderId="0" xfId="0" applyFont="1"/>
    <xf numFmtId="3" fontId="2" fillId="0" borderId="0" xfId="0" applyNumberFormat="1" applyFont="1"/>
    <xf numFmtId="164" fontId="2" fillId="0" borderId="0" xfId="0" applyNumberFormat="1" applyFont="1" applyAlignment="1">
      <alignment horizontal="center"/>
    </xf>
    <xf numFmtId="167" fontId="2" fillId="4" borderId="0" xfId="0" applyFont="1" applyFill="1"/>
    <xf numFmtId="167" fontId="7" fillId="0" borderId="0" xfId="16" applyNumberFormat="1"/>
    <xf numFmtId="167" fontId="8" fillId="5" borderId="0" xfId="16" applyNumberFormat="1" applyFont="1" applyFill="1"/>
    <xf numFmtId="3" fontId="2" fillId="0" borderId="0" xfId="0" applyNumberFormat="1" applyFont="1" applyAlignment="1">
      <alignment horizontal="center"/>
    </xf>
    <xf numFmtId="167" fontId="12" fillId="6" borderId="0" xfId="0" applyFont="1" applyFill="1" applyAlignment="1">
      <alignment horizontal="center"/>
    </xf>
    <xf numFmtId="167" fontId="11" fillId="6" borderId="0" xfId="0" applyFont="1" applyFill="1" applyAlignment="1">
      <alignment horizontal="center"/>
    </xf>
    <xf numFmtId="9" fontId="2" fillId="4" borderId="10" xfId="15" applyFont="1" applyFill="1" applyBorder="1" applyAlignment="1">
      <alignment horizontal="center"/>
    </xf>
    <xf numFmtId="1" fontId="2" fillId="4" borderId="10" xfId="0" applyNumberFormat="1" applyFont="1" applyFill="1" applyBorder="1" applyAlignment="1">
      <alignment horizontal="center"/>
    </xf>
    <xf numFmtId="1" fontId="9" fillId="4" borderId="10" xfId="0" applyNumberFormat="1" applyFont="1" applyFill="1" applyBorder="1" applyAlignment="1">
      <alignment horizontal="center"/>
    </xf>
    <xf numFmtId="3" fontId="11" fillId="6" borderId="0" xfId="0" applyNumberFormat="1" applyFont="1" applyFill="1" applyAlignment="1">
      <alignment horizontal="center"/>
    </xf>
    <xf numFmtId="2" fontId="2" fillId="4" borderId="10" xfId="15" applyNumberFormat="1" applyFont="1" applyFill="1" applyBorder="1" applyAlignment="1">
      <alignment horizontal="center"/>
    </xf>
    <xf numFmtId="3" fontId="2" fillId="4" borderId="10" xfId="15" applyNumberFormat="1" applyFont="1" applyFill="1" applyBorder="1" applyAlignment="1">
      <alignment horizontal="center"/>
    </xf>
    <xf numFmtId="3" fontId="2" fillId="0" borderId="2" xfId="0" applyNumberFormat="1" applyFont="1" applyBorder="1" applyAlignment="1">
      <alignment horizontal="center"/>
    </xf>
    <xf numFmtId="164" fontId="2" fillId="4" borderId="10" xfId="15" applyNumberFormat="1" applyFont="1" applyFill="1" applyBorder="1" applyAlignment="1">
      <alignment horizontal="center"/>
    </xf>
    <xf numFmtId="3" fontId="11" fillId="6" borderId="11" xfId="0" applyNumberFormat="1" applyFont="1" applyFill="1" applyBorder="1" applyAlignment="1">
      <alignment horizontal="center"/>
    </xf>
    <xf numFmtId="167" fontId="1" fillId="0" borderId="0" xfId="0" applyFont="1"/>
    <xf numFmtId="165" fontId="2" fillId="0" borderId="2" xfId="0" applyNumberFormat="1" applyFont="1" applyBorder="1" applyAlignment="1">
      <alignment horizontal="center"/>
    </xf>
    <xf numFmtId="164" fontId="2" fillId="0" borderId="2" xfId="0" applyNumberFormat="1" applyFont="1" applyBorder="1" applyAlignment="1">
      <alignment horizontal="center"/>
    </xf>
    <xf numFmtId="3" fontId="13" fillId="2" borderId="0" xfId="0" applyNumberFormat="1" applyFont="1" applyFill="1" applyAlignment="1">
      <alignment horizontal="center"/>
    </xf>
    <xf numFmtId="3" fontId="14" fillId="0" borderId="0" xfId="0" applyNumberFormat="1" applyFont="1" applyAlignment="1">
      <alignment horizontal="center"/>
    </xf>
    <xf numFmtId="165" fontId="9" fillId="0" borderId="12" xfId="0" applyNumberFormat="1" applyFont="1" applyFill="1" applyBorder="1" applyAlignment="1">
      <alignment horizontal="center"/>
    </xf>
    <xf numFmtId="167" fontId="0" fillId="4" borderId="0" xfId="0" applyFill="1"/>
    <xf numFmtId="168" fontId="0" fillId="0" borderId="0" xfId="0" applyNumberFormat="1"/>
    <xf numFmtId="169" fontId="15" fillId="0" borderId="0" xfId="0" applyNumberFormat="1" applyFont="1" applyFill="1" applyAlignment="1">
      <alignment horizontal="center"/>
    </xf>
    <xf numFmtId="167" fontId="16" fillId="7" borderId="0" xfId="0" applyFont="1" applyFill="1"/>
    <xf numFmtId="165" fontId="17" fillId="0" borderId="0" xfId="0" applyNumberFormat="1" applyFont="1"/>
    <xf numFmtId="165" fontId="18" fillId="0" borderId="0" xfId="0" applyNumberFormat="1" applyFont="1"/>
    <xf numFmtId="167" fontId="19" fillId="7" borderId="0" xfId="0" applyFont="1" applyFill="1"/>
    <xf numFmtId="165" fontId="0" fillId="0" borderId="0" xfId="0" applyNumberFormat="1"/>
    <xf numFmtId="167" fontId="16" fillId="7" borderId="0" xfId="0" applyFont="1" applyFill="1" applyProtection="1">
      <protection locked="0" hidden="1"/>
    </xf>
    <xf numFmtId="165" fontId="16" fillId="7" borderId="0" xfId="0" applyNumberFormat="1" applyFont="1" applyFill="1" applyAlignment="1" applyProtection="1">
      <alignment horizontal="center"/>
      <protection hidden="1"/>
    </xf>
    <xf numFmtId="9" fontId="2" fillId="4" borderId="13" xfId="15" applyFont="1" applyFill="1" applyBorder="1" applyAlignment="1">
      <alignment horizontal="center"/>
    </xf>
    <xf numFmtId="0" fontId="20" fillId="0" borderId="0" xfId="17" applyFont="1" applyAlignment="1">
      <alignment horizontal="center"/>
    </xf>
    <xf numFmtId="0" fontId="20" fillId="0" borderId="0" xfId="17" applyFont="1"/>
    <xf numFmtId="0" fontId="6" fillId="0" borderId="0" xfId="17"/>
    <xf numFmtId="165" fontId="20" fillId="0" borderId="0" xfId="17" applyNumberFormat="1" applyFont="1" applyAlignment="1">
      <alignment horizontal="center"/>
    </xf>
    <xf numFmtId="0" fontId="21" fillId="0" borderId="0" xfId="17" applyFont="1"/>
    <xf numFmtId="165" fontId="21" fillId="0" borderId="0" xfId="17" applyNumberFormat="1" applyFont="1" applyAlignment="1">
      <alignment horizontal="center"/>
    </xf>
    <xf numFmtId="0" fontId="21" fillId="0" borderId="0" xfId="17" quotePrefix="1" applyFont="1"/>
    <xf numFmtId="165" fontId="21" fillId="0" borderId="0" xfId="0" applyNumberFormat="1" applyFont="1"/>
    <xf numFmtId="0" fontId="21" fillId="0" borderId="0" xfId="17" applyFont="1" applyFill="1"/>
    <xf numFmtId="170" fontId="0" fillId="0" borderId="0" xfId="0" applyNumberFormat="1"/>
    <xf numFmtId="164" fontId="3" fillId="0" borderId="0" xfId="0" applyNumberFormat="1" applyFont="1" applyFill="1" applyBorder="1" applyAlignment="1" applyProtection="1">
      <alignment horizontal="left"/>
      <protection locked="0" hidden="1"/>
    </xf>
    <xf numFmtId="165" fontId="24" fillId="0" borderId="0" xfId="0" applyNumberFormat="1" applyFont="1" applyFill="1" applyBorder="1" applyAlignment="1" applyProtection="1">
      <alignment horizontal="right"/>
      <protection hidden="1"/>
    </xf>
    <xf numFmtId="1" fontId="0" fillId="0" borderId="0" xfId="0" applyNumberFormat="1"/>
    <xf numFmtId="165" fontId="2" fillId="4" borderId="10" xfId="15" applyNumberFormat="1" applyFont="1" applyFill="1" applyBorder="1" applyAlignment="1">
      <alignment horizontal="center"/>
    </xf>
    <xf numFmtId="165" fontId="15" fillId="0" borderId="0" xfId="0" applyNumberFormat="1" applyFont="1" applyFill="1" applyAlignment="1" applyProtection="1">
      <alignment horizontal="center"/>
      <protection hidden="1"/>
    </xf>
    <xf numFmtId="167" fontId="24" fillId="0" borderId="0" xfId="0" applyFont="1" applyFill="1"/>
    <xf numFmtId="165" fontId="15" fillId="0" borderId="0" xfId="0" applyNumberFormat="1" applyFont="1" applyFill="1" applyAlignment="1" applyProtection="1">
      <alignment horizontal="left"/>
      <protection hidden="1"/>
    </xf>
    <xf numFmtId="1" fontId="24" fillId="0" borderId="0" xfId="0" applyNumberFormat="1" applyFont="1" applyFill="1" applyAlignment="1" applyProtection="1">
      <alignment horizontal="center"/>
      <protection locked="0" hidden="1"/>
    </xf>
    <xf numFmtId="165" fontId="15" fillId="0" borderId="0" xfId="0" applyNumberFormat="1" applyFont="1" applyFill="1" applyAlignment="1" applyProtection="1">
      <alignment horizontal="center" wrapText="1"/>
      <protection hidden="1"/>
    </xf>
    <xf numFmtId="167" fontId="0" fillId="8" borderId="0" xfId="0" applyFill="1"/>
    <xf numFmtId="1" fontId="0" fillId="0" borderId="0" xfId="0" applyNumberFormat="1" applyAlignment="1">
      <alignment horizontal="center"/>
    </xf>
    <xf numFmtId="167" fontId="11" fillId="6" borderId="0" xfId="0" applyFont="1" applyFill="1" applyAlignment="1">
      <alignment horizontal="center" wrapText="1"/>
    </xf>
    <xf numFmtId="167" fontId="11" fillId="6" borderId="0" xfId="0" applyFont="1" applyFill="1" applyAlignment="1">
      <alignment horizontal="left" wrapText="1"/>
    </xf>
    <xf numFmtId="167" fontId="11" fillId="6" borderId="0" xfId="0" applyFont="1" applyFill="1" applyAlignment="1">
      <alignment horizontal="left"/>
    </xf>
    <xf numFmtId="9" fontId="2" fillId="4" borderId="10" xfId="15" applyNumberFormat="1" applyFont="1" applyFill="1" applyBorder="1" applyAlignment="1">
      <alignment horizontal="center"/>
    </xf>
    <xf numFmtId="1" fontId="2" fillId="4" borderId="10" xfId="15" applyNumberFormat="1" applyFont="1" applyFill="1" applyBorder="1" applyAlignment="1">
      <alignment horizontal="center"/>
    </xf>
    <xf numFmtId="167" fontId="11" fillId="6" borderId="14" xfId="0" applyFont="1" applyFill="1" applyBorder="1" applyAlignment="1">
      <alignment horizontal="center" wrapText="1"/>
    </xf>
    <xf numFmtId="49" fontId="15" fillId="0" borderId="0" xfId="0" applyNumberFormat="1" applyFont="1" applyFill="1" applyAlignment="1" applyProtection="1">
      <alignment horizontal="center"/>
      <protection hidden="1"/>
    </xf>
    <xf numFmtId="9" fontId="15" fillId="0" borderId="0" xfId="15" applyFont="1" applyFill="1" applyAlignment="1" applyProtection="1">
      <alignment horizontal="center"/>
      <protection hidden="1"/>
    </xf>
    <xf numFmtId="2" fontId="25" fillId="0" borderId="0" xfId="0" applyNumberFormat="1" applyFont="1" applyFill="1" applyProtection="1">
      <protection locked="0" hidden="1"/>
    </xf>
    <xf numFmtId="2" fontId="15" fillId="0" borderId="0" xfId="0" applyNumberFormat="1" applyFont="1" applyFill="1" applyAlignment="1" applyProtection="1">
      <alignment horizontal="center"/>
      <protection hidden="1"/>
    </xf>
    <xf numFmtId="165" fontId="24" fillId="0" borderId="0" xfId="0" applyNumberFormat="1" applyFont="1" applyFill="1" applyAlignment="1" applyProtection="1">
      <alignment horizontal="left"/>
      <protection hidden="1"/>
    </xf>
    <xf numFmtId="165" fontId="24" fillId="0" borderId="0" xfId="0" applyNumberFormat="1" applyFont="1" applyFill="1" applyAlignment="1" applyProtection="1">
      <alignment horizontal="center"/>
      <protection hidden="1"/>
    </xf>
    <xf numFmtId="165" fontId="26" fillId="0" borderId="0" xfId="0" applyNumberFormat="1" applyFont="1" applyFill="1" applyAlignment="1" applyProtection="1">
      <alignment horizontal="left"/>
      <protection hidden="1"/>
    </xf>
    <xf numFmtId="165" fontId="26" fillId="0" borderId="0" xfId="0" applyNumberFormat="1" applyFont="1" applyFill="1" applyAlignment="1" applyProtection="1">
      <alignment horizontal="center"/>
      <protection hidden="1"/>
    </xf>
    <xf numFmtId="0" fontId="19" fillId="0" borderId="0" xfId="0" applyNumberFormat="1" applyFont="1" applyFill="1" applyAlignment="1" applyProtection="1">
      <alignment horizontal="center"/>
      <protection hidden="1"/>
    </xf>
    <xf numFmtId="165" fontId="19" fillId="0" borderId="0" xfId="0" applyNumberFormat="1" applyFont="1" applyFill="1" applyAlignment="1" applyProtection="1">
      <alignment horizontal="center"/>
      <protection hidden="1"/>
    </xf>
    <xf numFmtId="167" fontId="25" fillId="0" borderId="0" xfId="0" applyFont="1" applyFill="1" applyProtection="1">
      <protection locked="0" hidden="1"/>
    </xf>
    <xf numFmtId="3" fontId="11" fillId="6" borderId="11" xfId="0" applyNumberFormat="1" applyFont="1" applyFill="1" applyBorder="1" applyAlignment="1">
      <alignment horizontal="left"/>
    </xf>
    <xf numFmtId="164" fontId="15" fillId="0" borderId="0" xfId="0" applyNumberFormat="1" applyFont="1" applyFill="1" applyAlignment="1" applyProtection="1">
      <alignment horizontal="center"/>
      <protection hidden="1"/>
    </xf>
    <xf numFmtId="10" fontId="15" fillId="0" borderId="0" xfId="15" applyNumberFormat="1" applyFont="1" applyFill="1" applyAlignment="1" applyProtection="1">
      <alignment horizontal="center"/>
      <protection hidden="1"/>
    </xf>
    <xf numFmtId="1" fontId="15" fillId="0" borderId="0" xfId="0" applyNumberFormat="1" applyFont="1" applyFill="1" applyAlignment="1" applyProtection="1">
      <alignment horizontal="center"/>
      <protection hidden="1"/>
    </xf>
    <xf numFmtId="3" fontId="11" fillId="6" borderId="15" xfId="0" applyNumberFormat="1" applyFont="1" applyFill="1" applyBorder="1" applyAlignment="1">
      <alignment horizontal="center"/>
    </xf>
    <xf numFmtId="171" fontId="15" fillId="0" borderId="0" xfId="18" applyNumberFormat="1" applyFont="1" applyFill="1" applyAlignment="1" applyProtection="1">
      <alignment horizontal="center"/>
      <protection hidden="1"/>
    </xf>
    <xf numFmtId="165" fontId="4" fillId="0" borderId="0" xfId="0" applyNumberFormat="1" applyFont="1" applyFill="1" applyAlignment="1" applyProtection="1">
      <alignment horizontal="left"/>
      <protection hidden="1"/>
    </xf>
    <xf numFmtId="9" fontId="0" fillId="0" borderId="0" xfId="15" applyFont="1" applyAlignment="1">
      <alignment horizontal="center"/>
    </xf>
    <xf numFmtId="3" fontId="2" fillId="0" borderId="10" xfId="15" applyNumberFormat="1" applyFont="1" applyFill="1" applyBorder="1" applyAlignment="1">
      <alignment horizontal="center"/>
    </xf>
    <xf numFmtId="9" fontId="12" fillId="0" borderId="0" xfId="15" applyFont="1" applyAlignment="1">
      <alignment horizontal="center"/>
    </xf>
    <xf numFmtId="3" fontId="27" fillId="0" borderId="10" xfId="15" applyNumberFormat="1" applyFont="1" applyFill="1" applyBorder="1" applyAlignment="1">
      <alignment horizontal="center"/>
    </xf>
    <xf numFmtId="167" fontId="12" fillId="0" borderId="0" xfId="0" applyFont="1"/>
    <xf numFmtId="3" fontId="27" fillId="0" borderId="0" xfId="15" applyNumberFormat="1" applyFont="1" applyFill="1" applyBorder="1" applyAlignment="1">
      <alignment horizontal="center"/>
    </xf>
    <xf numFmtId="167" fontId="28" fillId="0" borderId="6" xfId="0" applyFont="1" applyFill="1" applyBorder="1" applyAlignment="1" applyProtection="1">
      <alignment vertical="center"/>
      <protection hidden="1"/>
    </xf>
    <xf numFmtId="165" fontId="0" fillId="0" borderId="0" xfId="0" applyNumberFormat="1" applyFill="1" applyAlignment="1">
      <alignment horizontal="center"/>
    </xf>
    <xf numFmtId="167" fontId="28" fillId="0" borderId="16" xfId="0" applyFont="1" applyFill="1" applyBorder="1" applyAlignment="1" applyProtection="1">
      <alignment vertical="center"/>
      <protection hidden="1"/>
    </xf>
    <xf numFmtId="167" fontId="29" fillId="0" borderId="16" xfId="0" applyFont="1" applyFill="1" applyBorder="1" applyAlignment="1" applyProtection="1">
      <alignment vertical="center"/>
      <protection hidden="1"/>
    </xf>
    <xf numFmtId="167" fontId="29" fillId="0" borderId="18" xfId="0" applyFont="1" applyFill="1" applyBorder="1" applyAlignment="1" applyProtection="1">
      <alignment vertical="center" wrapText="1"/>
      <protection hidden="1"/>
    </xf>
    <xf numFmtId="10" fontId="2" fillId="4" borderId="10" xfId="15" applyNumberFormat="1" applyFont="1" applyFill="1" applyBorder="1" applyAlignment="1">
      <alignment horizontal="center"/>
    </xf>
    <xf numFmtId="167" fontId="11" fillId="6" borderId="14" xfId="0" applyFont="1" applyFill="1" applyBorder="1" applyAlignment="1">
      <alignment horizontal="left"/>
    </xf>
    <xf numFmtId="165" fontId="30" fillId="0" borderId="0" xfId="0" applyNumberFormat="1" applyFont="1" applyFill="1" applyAlignment="1">
      <alignment horizontal="center"/>
    </xf>
    <xf numFmtId="167" fontId="0" fillId="0" borderId="0" xfId="0" applyFill="1"/>
    <xf numFmtId="167" fontId="0" fillId="0" borderId="0" xfId="0" applyFill="1" applyAlignment="1"/>
    <xf numFmtId="165" fontId="0" fillId="0" borderId="0" xfId="0" applyNumberFormat="1" applyFill="1" applyAlignment="1"/>
    <xf numFmtId="167" fontId="0" fillId="0" borderId="0" xfId="0" applyFill="1" applyAlignment="1">
      <alignment horizontal="center"/>
    </xf>
    <xf numFmtId="1" fontId="28" fillId="0" borderId="6" xfId="0" quotePrefix="1" applyNumberFormat="1" applyFont="1" applyFill="1" applyBorder="1" applyAlignment="1" applyProtection="1">
      <alignment horizontal="center" vertical="center" wrapText="1"/>
      <protection hidden="1"/>
    </xf>
    <xf numFmtId="10" fontId="28" fillId="0" borderId="6" xfId="15" applyNumberFormat="1" applyFont="1" applyFill="1" applyBorder="1" applyAlignment="1" applyProtection="1">
      <alignment horizontal="center" vertical="center"/>
      <protection hidden="1"/>
    </xf>
    <xf numFmtId="165" fontId="0" fillId="0" borderId="6" xfId="0" applyNumberFormat="1" applyFill="1" applyBorder="1" applyAlignment="1">
      <alignment horizontal="center"/>
    </xf>
    <xf numFmtId="167" fontId="28" fillId="0" borderId="6" xfId="0" applyFont="1" applyFill="1" applyBorder="1" applyAlignment="1" applyProtection="1">
      <alignment horizontal="center" vertical="center" wrapText="1"/>
      <protection hidden="1"/>
    </xf>
    <xf numFmtId="17" fontId="28" fillId="0" borderId="17" xfId="0" quotePrefix="1" applyNumberFormat="1" applyFont="1" applyFill="1" applyBorder="1" applyAlignment="1" applyProtection="1">
      <alignment horizontal="center" vertical="center" wrapText="1"/>
      <protection hidden="1"/>
    </xf>
    <xf numFmtId="167" fontId="29" fillId="0" borderId="18" xfId="0" applyFont="1" applyFill="1" applyBorder="1" applyAlignment="1" applyProtection="1">
      <alignment vertical="center"/>
      <protection hidden="1"/>
    </xf>
    <xf numFmtId="165" fontId="31" fillId="0" borderId="0" xfId="0" applyNumberFormat="1" applyFont="1" applyFill="1" applyAlignment="1">
      <alignment horizontal="center"/>
    </xf>
    <xf numFmtId="165" fontId="17" fillId="0" borderId="0" xfId="0" applyNumberFormat="1" applyFont="1" applyFill="1" applyAlignment="1">
      <alignment horizontal="center"/>
    </xf>
    <xf numFmtId="167" fontId="17" fillId="0" borderId="0" xfId="0" applyFont="1" applyFill="1" applyAlignment="1">
      <alignment horizontal="center"/>
    </xf>
    <xf numFmtId="3" fontId="0" fillId="0" borderId="0" xfId="0" applyNumberFormat="1" applyFill="1" applyAlignment="1"/>
    <xf numFmtId="2" fontId="0" fillId="0" borderId="0" xfId="0" applyNumberFormat="1" applyFill="1" applyAlignment="1"/>
    <xf numFmtId="167" fontId="17" fillId="0" borderId="0" xfId="0" applyFont="1" applyFill="1" applyAlignment="1"/>
    <xf numFmtId="169" fontId="28" fillId="0" borderId="17" xfId="0" applyNumberFormat="1" applyFont="1" applyFill="1" applyBorder="1" applyAlignment="1" applyProtection="1">
      <alignment horizontal="center" vertical="center" wrapText="1"/>
      <protection hidden="1"/>
    </xf>
    <xf numFmtId="167" fontId="28" fillId="0" borderId="18" xfId="0" applyFont="1" applyFill="1" applyBorder="1" applyAlignment="1" applyProtection="1">
      <alignment vertical="center"/>
      <protection hidden="1"/>
    </xf>
    <xf numFmtId="9" fontId="28" fillId="0" borderId="17" xfId="15" applyFont="1" applyFill="1" applyBorder="1" applyAlignment="1" applyProtection="1">
      <alignment horizontal="center" vertical="center" wrapText="1"/>
      <protection hidden="1"/>
    </xf>
    <xf numFmtId="3" fontId="28" fillId="0" borderId="17" xfId="15" applyNumberFormat="1" applyFont="1" applyFill="1" applyBorder="1" applyAlignment="1" applyProtection="1">
      <alignment horizontal="center" vertical="center" wrapText="1"/>
      <protection hidden="1"/>
    </xf>
    <xf numFmtId="164" fontId="0" fillId="0" borderId="0" xfId="0" applyNumberFormat="1" applyFill="1"/>
    <xf numFmtId="167" fontId="17" fillId="0" borderId="0" xfId="0" applyFont="1" applyFill="1"/>
    <xf numFmtId="164" fontId="17" fillId="0" borderId="0" xfId="0" applyNumberFormat="1" applyFont="1" applyFill="1"/>
    <xf numFmtId="10" fontId="28" fillId="0" borderId="17" xfId="15" applyNumberFormat="1" applyFont="1" applyFill="1" applyBorder="1" applyAlignment="1" applyProtection="1">
      <alignment horizontal="center" vertical="center" wrapText="1"/>
      <protection hidden="1"/>
    </xf>
    <xf numFmtId="165" fontId="4" fillId="0" borderId="6" xfId="0" applyNumberFormat="1" applyFont="1" applyFill="1" applyBorder="1" applyAlignment="1">
      <alignment horizontal="center"/>
    </xf>
    <xf numFmtId="10" fontId="3" fillId="0" borderId="0" xfId="15" applyNumberFormat="1" applyFont="1" applyFill="1" applyAlignment="1" applyProtection="1">
      <alignment horizontal="center"/>
      <protection locked="0" hidden="1"/>
    </xf>
    <xf numFmtId="164" fontId="3" fillId="0" borderId="0" xfId="0" applyNumberFormat="1" applyFont="1" applyFill="1" applyAlignment="1" applyProtection="1">
      <alignment horizontal="center"/>
      <protection locked="0"/>
    </xf>
    <xf numFmtId="165" fontId="4" fillId="0" borderId="0" xfId="0" applyNumberFormat="1" applyFont="1" applyFill="1" applyAlignment="1" applyProtection="1">
      <alignment horizontal="center"/>
      <protection hidden="1"/>
    </xf>
    <xf numFmtId="164" fontId="3" fillId="0" borderId="0" xfId="0" applyNumberFormat="1" applyFont="1" applyFill="1"/>
    <xf numFmtId="167" fontId="3" fillId="0" borderId="0" xfId="0" applyFont="1" applyFill="1" applyAlignment="1">
      <alignment horizontal="left" wrapText="1"/>
    </xf>
    <xf numFmtId="167" fontId="32" fillId="0" borderId="0" xfId="0" applyFont="1" applyFill="1" applyProtection="1">
      <protection locked="0" hidden="1"/>
    </xf>
    <xf numFmtId="165" fontId="3" fillId="0" borderId="0" xfId="0" applyNumberFormat="1" applyFont="1" applyFill="1" applyAlignment="1">
      <alignment horizontal="center"/>
    </xf>
    <xf numFmtId="165" fontId="4" fillId="0" borderId="0" xfId="0" applyNumberFormat="1" applyFont="1" applyFill="1" applyAlignment="1">
      <alignment horizontal="center"/>
    </xf>
    <xf numFmtId="172" fontId="0" fillId="4" borderId="0" xfId="15" applyNumberFormat="1" applyFont="1" applyFill="1" applyAlignment="1">
      <alignment horizontal="center"/>
    </xf>
    <xf numFmtId="172" fontId="0" fillId="4" borderId="19" xfId="15" applyNumberFormat="1" applyFont="1" applyFill="1" applyBorder="1" applyAlignment="1">
      <alignment horizontal="center"/>
    </xf>
    <xf numFmtId="167" fontId="12" fillId="6" borderId="0" xfId="0" applyFont="1" applyFill="1" applyAlignment="1">
      <alignment horizontal="left"/>
    </xf>
    <xf numFmtId="10" fontId="6" fillId="0" borderId="0" xfId="15" applyNumberFormat="1" applyFont="1" applyFill="1" applyAlignment="1" applyProtection="1">
      <alignment horizontal="center"/>
      <protection locked="0" hidden="1"/>
    </xf>
    <xf numFmtId="164" fontId="0" fillId="0" borderId="0" xfId="0" applyNumberFormat="1" applyFill="1" applyAlignment="1" applyProtection="1">
      <alignment horizontal="center"/>
      <protection locked="0"/>
    </xf>
    <xf numFmtId="167" fontId="1" fillId="0" borderId="0" xfId="0" applyFont="1" applyFill="1" applyAlignment="1">
      <alignment horizontal="center"/>
    </xf>
    <xf numFmtId="165" fontId="1" fillId="0" borderId="0" xfId="0" applyNumberFormat="1" applyFont="1" applyFill="1" applyAlignment="1" applyProtection="1">
      <alignment horizontal="center"/>
      <protection hidden="1"/>
    </xf>
    <xf numFmtId="167" fontId="0" fillId="0" borderId="0" xfId="0" applyFill="1" applyAlignment="1">
      <alignment horizontal="left" wrapText="1"/>
    </xf>
    <xf numFmtId="167" fontId="1" fillId="0" borderId="0" xfId="0" applyFont="1" applyFill="1"/>
    <xf numFmtId="164" fontId="1" fillId="0" borderId="0" xfId="0" applyNumberFormat="1" applyFont="1" applyFill="1"/>
    <xf numFmtId="165" fontId="1" fillId="0" borderId="0" xfId="0" applyNumberFormat="1" applyFont="1" applyFill="1" applyAlignment="1" applyProtection="1">
      <alignment horizontal="left"/>
      <protection hidden="1"/>
    </xf>
    <xf numFmtId="167" fontId="1" fillId="0" borderId="0" xfId="0" applyFont="1" applyAlignment="1">
      <alignment horizontal="center"/>
    </xf>
    <xf numFmtId="165" fontId="1" fillId="0" borderId="0" xfId="0" applyNumberFormat="1" applyFont="1"/>
    <xf numFmtId="167" fontId="14" fillId="0" borderId="0" xfId="0" applyFont="1" applyAlignment="1">
      <alignment vertical="center"/>
    </xf>
    <xf numFmtId="167" fontId="14" fillId="0" borderId="0" xfId="0" applyFont="1"/>
    <xf numFmtId="167" fontId="13" fillId="0" borderId="0" xfId="0" applyFont="1"/>
    <xf numFmtId="173" fontId="0" fillId="0" borderId="0" xfId="0" applyNumberFormat="1"/>
    <xf numFmtId="9" fontId="6" fillId="0" borderId="0" xfId="15" applyFont="1" applyAlignment="1">
      <alignment horizontal="center"/>
    </xf>
    <xf numFmtId="172" fontId="6" fillId="0" borderId="0" xfId="15" applyNumberFormat="1" applyFont="1" applyAlignment="1">
      <alignment horizontal="center"/>
    </xf>
    <xf numFmtId="3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67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167" fontId="22" fillId="0" borderId="0" xfId="16" applyNumberFormat="1" applyFont="1" applyAlignment="1">
      <alignment horizontal="center"/>
    </xf>
    <xf numFmtId="167" fontId="23" fillId="0" borderId="0" xfId="0" applyFont="1" applyAlignment="1">
      <alignment horizontal="center"/>
    </xf>
  </cellXfs>
  <cellStyles count="19">
    <cellStyle name="Comma" xfId="18" builtinId="3"/>
    <cellStyle name="Currency 2" xfId="12"/>
    <cellStyle name="Euro" xfId="11"/>
    <cellStyle name="Euro 3" xfId="2"/>
    <cellStyle name="Hyperlink" xfId="16" builtinId="8"/>
    <cellStyle name="Migliaia 3" xfId="3"/>
    <cellStyle name="Migliaia 4" xfId="4"/>
    <cellStyle name="Normal" xfId="0" builtinId="0"/>
    <cellStyle name="Normal 2" xfId="10"/>
    <cellStyle name="Normal 3" xfId="17"/>
    <cellStyle name="Normale 2" xfId="13"/>
    <cellStyle name="Normale 3" xfId="1"/>
    <cellStyle name="Normale 4" xfId="5"/>
    <cellStyle name="Percent" xfId="15" builtinId="5"/>
    <cellStyle name="Percentuale 3" xfId="6"/>
    <cellStyle name="Percentuale 4" xfId="7"/>
    <cellStyle name="Valuta 2" xfId="8"/>
    <cellStyle name="Valuta 3" xfId="9"/>
    <cellStyle name="Valuta 4" xfId="14"/>
  </cellStyles>
  <dxfs count="20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bpexcel.it/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21"/>
  <sheetViews>
    <sheetView showGridLines="0" tabSelected="1" zoomScaleNormal="100" workbookViewId="0">
      <selection activeCell="G17" sqref="G17"/>
    </sheetView>
  </sheetViews>
  <sheetFormatPr defaultRowHeight="15" x14ac:dyDescent="0.25"/>
  <cols>
    <col min="2" max="2" width="30.7109375" bestFit="1" customWidth="1"/>
    <col min="3" max="3" width="25.140625" bestFit="1" customWidth="1"/>
    <col min="4" max="4" width="24.42578125" customWidth="1"/>
  </cols>
  <sheetData>
    <row r="1" spans="2:13" x14ac:dyDescent="0.25">
      <c r="B1" s="64" t="s">
        <v>230</v>
      </c>
    </row>
    <row r="4" spans="2:13" x14ac:dyDescent="0.25">
      <c r="B4" s="47" t="s">
        <v>306</v>
      </c>
      <c r="C4" s="47" t="s">
        <v>321</v>
      </c>
      <c r="D4" s="47" t="s">
        <v>322</v>
      </c>
    </row>
    <row r="5" spans="2:13" x14ac:dyDescent="0.25">
      <c r="B5" s="44" t="s">
        <v>360</v>
      </c>
      <c r="C5" s="44" t="s">
        <v>304</v>
      </c>
      <c r="D5" s="44" t="s">
        <v>659</v>
      </c>
    </row>
    <row r="6" spans="2:13" x14ac:dyDescent="0.25">
      <c r="B6" s="44" t="s">
        <v>303</v>
      </c>
      <c r="C6" s="44" t="s">
        <v>345</v>
      </c>
      <c r="D6" s="44" t="s">
        <v>660</v>
      </c>
    </row>
    <row r="7" spans="2:13" x14ac:dyDescent="0.25">
      <c r="B7" s="44" t="s">
        <v>305</v>
      </c>
      <c r="C7" s="44" t="s">
        <v>349</v>
      </c>
      <c r="D7" s="44" t="s">
        <v>661</v>
      </c>
      <c r="H7" s="190" t="s">
        <v>374</v>
      </c>
      <c r="I7" s="191"/>
      <c r="J7" s="191"/>
      <c r="K7" s="191"/>
      <c r="L7" s="191"/>
      <c r="M7" s="191"/>
    </row>
    <row r="8" spans="2:13" x14ac:dyDescent="0.25">
      <c r="B8" s="44" t="s">
        <v>307</v>
      </c>
      <c r="C8" s="44" t="s">
        <v>350</v>
      </c>
      <c r="H8" s="191"/>
      <c r="I8" s="191"/>
      <c r="J8" s="191"/>
      <c r="K8" s="191"/>
      <c r="L8" s="191"/>
      <c r="M8" s="191"/>
    </row>
    <row r="9" spans="2:13" x14ac:dyDescent="0.25">
      <c r="B9" s="44" t="s">
        <v>361</v>
      </c>
      <c r="C9" s="44" t="s">
        <v>351</v>
      </c>
      <c r="D9" s="44" t="s">
        <v>703</v>
      </c>
      <c r="H9" s="191"/>
      <c r="I9" s="191"/>
      <c r="J9" s="191"/>
      <c r="K9" s="191"/>
      <c r="L9" s="191"/>
      <c r="M9" s="191"/>
    </row>
    <row r="10" spans="2:13" x14ac:dyDescent="0.25">
      <c r="B10" s="44" t="s">
        <v>391</v>
      </c>
      <c r="C10" s="44" t="s">
        <v>362</v>
      </c>
      <c r="D10" s="44" t="s">
        <v>704</v>
      </c>
      <c r="H10" s="191"/>
      <c r="I10" s="191"/>
      <c r="J10" s="191"/>
      <c r="K10" s="191"/>
      <c r="L10" s="191"/>
      <c r="M10" s="191"/>
    </row>
    <row r="11" spans="2:13" x14ac:dyDescent="0.25">
      <c r="B11" s="44" t="s">
        <v>452</v>
      </c>
      <c r="C11" s="44" t="s">
        <v>391</v>
      </c>
      <c r="D11" s="44" t="s">
        <v>705</v>
      </c>
    </row>
    <row r="12" spans="2:13" x14ac:dyDescent="0.25">
      <c r="B12" s="44" t="s">
        <v>481</v>
      </c>
      <c r="C12" s="44" t="s">
        <v>452</v>
      </c>
    </row>
    <row r="13" spans="2:13" x14ac:dyDescent="0.25">
      <c r="B13" s="44" t="s">
        <v>482</v>
      </c>
      <c r="C13" s="44" t="s">
        <v>481</v>
      </c>
      <c r="D13" s="44" t="s">
        <v>706</v>
      </c>
    </row>
    <row r="14" spans="2:13" x14ac:dyDescent="0.25">
      <c r="B14" s="44" t="s">
        <v>700</v>
      </c>
      <c r="C14" s="44" t="s">
        <v>482</v>
      </c>
    </row>
    <row r="15" spans="2:13" x14ac:dyDescent="0.25">
      <c r="B15" s="44" t="s">
        <v>722</v>
      </c>
      <c r="C15" s="44" t="s">
        <v>157</v>
      </c>
    </row>
    <row r="16" spans="2:13" x14ac:dyDescent="0.25">
      <c r="C16" s="44" t="s">
        <v>156</v>
      </c>
    </row>
    <row r="18" spans="2:3" x14ac:dyDescent="0.25">
      <c r="B18" s="47" t="s">
        <v>316</v>
      </c>
      <c r="C18" s="47"/>
    </row>
    <row r="19" spans="2:3" ht="15.75" thickBot="1" x14ac:dyDescent="0.3">
      <c r="B19" s="169" t="s">
        <v>317</v>
      </c>
      <c r="C19" s="74" t="s">
        <v>318</v>
      </c>
    </row>
    <row r="20" spans="2:3" ht="16.5" thickTop="1" thickBot="1" x14ac:dyDescent="0.3">
      <c r="B20" s="169" t="s">
        <v>634</v>
      </c>
      <c r="C20" s="167">
        <v>0.27500000000000002</v>
      </c>
    </row>
    <row r="21" spans="2:3" x14ac:dyDescent="0.25">
      <c r="B21" s="169" t="s">
        <v>635</v>
      </c>
      <c r="C21" s="168">
        <v>3.9E-2</v>
      </c>
    </row>
  </sheetData>
  <mergeCells count="1">
    <mergeCell ref="H7:M10"/>
  </mergeCells>
  <hyperlinks>
    <hyperlink ref="B5" location="'An Distinta Base'!A1" display="Anagrafica Distinta Base"/>
    <hyperlink ref="B6" location="'Distinta Base'!A1" display="Distinta Base"/>
    <hyperlink ref="B7" location="Vendite!A1" display="Pianificazione Vendite"/>
    <hyperlink ref="B8" location="magazzino!A1" display="Pianificazione Magazzino"/>
    <hyperlink ref="C5" location="E_Acquisti!A1" display="Acquisti"/>
    <hyperlink ref="C6" location="E_Magazzino!A1" display="Magazzino"/>
    <hyperlink ref="C7" location="L_Iva!A1" display="Iva"/>
    <hyperlink ref="C8" location="L_Banche!A1" display="Banche"/>
    <hyperlink ref="D5" location="SPm!A1" display="Stato patrimoniale"/>
    <hyperlink ref="D6" location="CEm!A1" display="Conto Economico "/>
    <hyperlink ref="D7" location="'Cash Flow'!A1" display="Cash Flow"/>
    <hyperlink ref="C9" location="E_Vendite!A1" display="Vendite"/>
    <hyperlink ref="B9" location="E_Investimenti!A1" display="Investimenti"/>
    <hyperlink ref="H7" r:id="rId1"/>
    <hyperlink ref="C10" location="E_Ammortamenti!A1" display="Ammortamento"/>
    <hyperlink ref="B10" location="Personale!A1" display="Personale"/>
    <hyperlink ref="C11" location="E_Personale!A1" display="Personale"/>
    <hyperlink ref="B11" location="'Altri costi'!A1" display="Altri Costi"/>
    <hyperlink ref="C12" location="'E_Altri costi'!A1" display="Altri Costi"/>
    <hyperlink ref="B12" location="Finanziamneti!A1" display="Finanziamenti m/l termine"/>
    <hyperlink ref="B13" location="Leasing!A1" display="Leasing"/>
    <hyperlink ref="C13" location="E_Finanziamenti!A1" display="Finanziamenti m/l termine"/>
    <hyperlink ref="C14" location="E_Leasing!A1" display="Leasing"/>
    <hyperlink ref="C15" location="Ires!A1" display="Ires"/>
    <hyperlink ref="C16" location="Irap!A1" display="Irap"/>
    <hyperlink ref="D9" location="'SP an'!A1" display="Stato Patrimoniale anno"/>
    <hyperlink ref="D10" location="'CE an'!A1" display="Conto Economico anno"/>
    <hyperlink ref="D11" location="'Cf an'!A1" display="Cash Flow anno"/>
    <hyperlink ref="D13" location="Indicatori!A1" display="Indicatori"/>
    <hyperlink ref="B14" location="'Capitale Sociale'!A1" display="Capitale sociale"/>
    <hyperlink ref="B15" location="'Bilancio iniziale'!A1" display="Stato Patrimoniale Iniziale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app!$C$62:$C$63</xm:f>
          </x14:formula1>
          <xm:sqref>C19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K51"/>
  <sheetViews>
    <sheetView showGridLines="0" workbookViewId="0">
      <selection activeCell="A25" sqref="A25"/>
    </sheetView>
  </sheetViews>
  <sheetFormatPr defaultRowHeight="15" x14ac:dyDescent="0.25"/>
  <cols>
    <col min="1" max="1" width="35" bestFit="1" customWidth="1"/>
  </cols>
  <sheetData>
    <row r="1" spans="1:37" x14ac:dyDescent="0.25">
      <c r="A1" s="25" t="s">
        <v>204</v>
      </c>
      <c r="B1" s="26"/>
      <c r="C1" s="43" t="s">
        <v>228</v>
      </c>
      <c r="D1" s="26"/>
    </row>
    <row r="2" spans="1:37" ht="15.75" thickBot="1" x14ac:dyDescent="0.3">
      <c r="A2" s="89"/>
      <c r="B2" s="90"/>
      <c r="C2" s="90"/>
      <c r="D2" s="90"/>
      <c r="E2" s="90"/>
      <c r="F2" s="90"/>
    </row>
    <row r="3" spans="1:37" ht="16.5" thickTop="1" thickBot="1" x14ac:dyDescent="0.3">
      <c r="A3" s="98" t="s">
        <v>406</v>
      </c>
      <c r="B3" s="54" t="s">
        <v>407</v>
      </c>
      <c r="C3" s="89"/>
      <c r="D3" s="89"/>
      <c r="E3" s="89"/>
      <c r="F3" s="89"/>
    </row>
    <row r="4" spans="1:37" ht="16.5" thickTop="1" thickBot="1" x14ac:dyDescent="0.3">
      <c r="A4" s="98" t="s">
        <v>392</v>
      </c>
      <c r="B4" s="88">
        <v>1800</v>
      </c>
      <c r="C4" s="89"/>
      <c r="D4" s="89"/>
      <c r="E4" s="89"/>
      <c r="F4" s="89"/>
    </row>
    <row r="5" spans="1:37" ht="16.5" thickTop="1" thickBot="1" x14ac:dyDescent="0.3">
      <c r="A5" s="98" t="s">
        <v>393</v>
      </c>
      <c r="B5" s="99">
        <v>0.25</v>
      </c>
      <c r="C5" s="89"/>
      <c r="D5" s="89"/>
      <c r="E5" s="89"/>
      <c r="F5" s="89"/>
    </row>
    <row r="6" spans="1:37" ht="16.5" thickTop="1" thickBot="1" x14ac:dyDescent="0.3">
      <c r="A6" s="98" t="s">
        <v>394</v>
      </c>
      <c r="B6" s="99">
        <v>0.01</v>
      </c>
      <c r="C6" s="89"/>
      <c r="D6" s="89"/>
      <c r="E6" s="89"/>
      <c r="F6" s="89"/>
    </row>
    <row r="7" spans="1:37" ht="16.5" thickTop="1" thickBot="1" x14ac:dyDescent="0.3">
      <c r="A7" s="98" t="s">
        <v>395</v>
      </c>
      <c r="B7" s="99">
        <v>0.08</v>
      </c>
      <c r="C7" s="89"/>
      <c r="D7" s="89"/>
      <c r="E7" s="89"/>
      <c r="F7" s="89"/>
    </row>
    <row r="8" spans="1:37" ht="31.5" thickTop="1" thickBot="1" x14ac:dyDescent="0.3">
      <c r="A8" s="91"/>
      <c r="B8" s="92"/>
      <c r="D8" s="101" t="str">
        <f>+IF($B$9&gt;12,"inserire mese"," lasciare vuoto ")</f>
        <v>inserire mese</v>
      </c>
      <c r="E8" s="101" t="str">
        <f>+IF($B$9&gt;13,"inserire mese"," lasciare vuoto ")</f>
        <v xml:space="preserve"> lasciare vuoto </v>
      </c>
      <c r="F8" s="101" t="str">
        <f>+IF($B$9&gt;14,"inserire mese"," lasciare vuoto ")</f>
        <v xml:space="preserve"> lasciare vuoto </v>
      </c>
      <c r="G8" s="101" t="str">
        <f>+IF($B$9&gt;15,"inserire mese"," lasciare vuoto ")</f>
        <v xml:space="preserve"> lasciare vuoto </v>
      </c>
    </row>
    <row r="9" spans="1:37" ht="31.5" customHeight="1" thickTop="1" thickBot="1" x14ac:dyDescent="0.3">
      <c r="A9" s="97" t="s">
        <v>400</v>
      </c>
      <c r="B9" s="100">
        <v>13</v>
      </c>
      <c r="D9" s="101" t="s">
        <v>396</v>
      </c>
      <c r="E9" s="101" t="s">
        <v>397</v>
      </c>
      <c r="F9" s="101" t="s">
        <v>398</v>
      </c>
      <c r="G9" s="101" t="s">
        <v>399</v>
      </c>
    </row>
    <row r="10" spans="1:37" ht="16.5" thickTop="1" thickBot="1" x14ac:dyDescent="0.3">
      <c r="D10" s="100" t="s">
        <v>419</v>
      </c>
      <c r="E10" s="100"/>
      <c r="F10" s="100"/>
      <c r="G10" s="100"/>
    </row>
    <row r="11" spans="1:37" ht="16.5" thickTop="1" thickBot="1" x14ac:dyDescent="0.3">
      <c r="A11" s="97" t="s">
        <v>403</v>
      </c>
      <c r="B11" s="99">
        <v>0.02</v>
      </c>
      <c r="D11" s="100">
        <v>1</v>
      </c>
      <c r="E11" s="100">
        <v>0</v>
      </c>
      <c r="F11" s="100">
        <v>0</v>
      </c>
      <c r="G11" s="100">
        <v>0</v>
      </c>
    </row>
    <row r="12" spans="1:37" ht="16.5" thickTop="1" thickBot="1" x14ac:dyDescent="0.3">
      <c r="A12" s="97" t="s">
        <v>404</v>
      </c>
      <c r="B12" s="100">
        <v>15</v>
      </c>
      <c r="C12" s="89"/>
      <c r="D12" s="89"/>
      <c r="E12" s="89"/>
      <c r="F12" s="89"/>
    </row>
    <row r="13" spans="1:37" ht="15.75" thickTop="1" x14ac:dyDescent="0.25">
      <c r="C13" s="89"/>
      <c r="D13" s="89"/>
      <c r="E13" s="89"/>
      <c r="F13" s="89"/>
    </row>
    <row r="14" spans="1:37" x14ac:dyDescent="0.25">
      <c r="A14" s="91"/>
      <c r="C14" s="89"/>
      <c r="D14" s="89"/>
      <c r="E14" s="89"/>
      <c r="F14" s="89"/>
    </row>
    <row r="15" spans="1:37" ht="15.75" thickBot="1" x14ac:dyDescent="0.3">
      <c r="A15" s="91"/>
      <c r="B15" s="96" t="str">
        <f>+SPm!B2</f>
        <v>A1 M1</v>
      </c>
      <c r="C15" s="96" t="str">
        <f>+SPm!C2</f>
        <v>A1 M2</v>
      </c>
      <c r="D15" s="96" t="str">
        <f>+SPm!D2</f>
        <v>A1 M3</v>
      </c>
      <c r="E15" s="96" t="str">
        <f>+SPm!E2</f>
        <v>A1 M4</v>
      </c>
      <c r="F15" s="96" t="str">
        <f>+SPm!F2</f>
        <v>A1 M5</v>
      </c>
      <c r="G15" s="96" t="str">
        <f>+SPm!G2</f>
        <v>A1 M6</v>
      </c>
      <c r="H15" s="96" t="str">
        <f>+SPm!H2</f>
        <v>A1 M7</v>
      </c>
      <c r="I15" s="96" t="str">
        <f>+SPm!I2</f>
        <v>A1 M8</v>
      </c>
      <c r="J15" s="96" t="str">
        <f>+SPm!J2</f>
        <v>A1 M9</v>
      </c>
      <c r="K15" s="96" t="str">
        <f>+SPm!K2</f>
        <v>A1 M10</v>
      </c>
      <c r="L15" s="96" t="str">
        <f>+SPm!L2</f>
        <v>A1 M11</v>
      </c>
      <c r="M15" s="96" t="str">
        <f>+SPm!M2</f>
        <v>A1 M12</v>
      </c>
      <c r="N15" s="96" t="str">
        <f>+SPm!N2</f>
        <v>A2 M1</v>
      </c>
      <c r="O15" s="96" t="str">
        <f>+SPm!O2</f>
        <v>A2 M2</v>
      </c>
      <c r="P15" s="96" t="str">
        <f>+SPm!P2</f>
        <v>A2 M3</v>
      </c>
      <c r="Q15" s="96" t="str">
        <f>+SPm!Q2</f>
        <v>A2 M4</v>
      </c>
      <c r="R15" s="96" t="str">
        <f>+SPm!R2</f>
        <v>A2 M5</v>
      </c>
      <c r="S15" s="96" t="str">
        <f>+SPm!S2</f>
        <v>A2 M6</v>
      </c>
      <c r="T15" s="96" t="str">
        <f>+SPm!T2</f>
        <v>A2 M7</v>
      </c>
      <c r="U15" s="96" t="str">
        <f>+SPm!U2</f>
        <v>A2 M8</v>
      </c>
      <c r="V15" s="96" t="str">
        <f>+SPm!V2</f>
        <v>A2 M9</v>
      </c>
      <c r="W15" s="96" t="str">
        <f>+SPm!W2</f>
        <v>A2 M10</v>
      </c>
      <c r="X15" s="96" t="str">
        <f>+SPm!X2</f>
        <v>A2 M11</v>
      </c>
      <c r="Y15" s="96" t="str">
        <f>+SPm!Y2</f>
        <v>A2 M12</v>
      </c>
      <c r="Z15" s="96" t="str">
        <f>+SPm!Z2</f>
        <v>A3 M1</v>
      </c>
      <c r="AA15" s="96" t="str">
        <f>+SPm!AA2</f>
        <v>A3 M2</v>
      </c>
      <c r="AB15" s="96" t="str">
        <f>+SPm!AB2</f>
        <v>A3 M3</v>
      </c>
      <c r="AC15" s="96" t="str">
        <f>+SPm!AC2</f>
        <v>A3 M4</v>
      </c>
      <c r="AD15" s="96" t="str">
        <f>+SPm!AD2</f>
        <v>A3 M5</v>
      </c>
      <c r="AE15" s="96" t="str">
        <f>+SPm!AE2</f>
        <v>A3 M6</v>
      </c>
      <c r="AF15" s="96" t="str">
        <f>+SPm!AF2</f>
        <v>A3 M7</v>
      </c>
      <c r="AG15" s="96" t="str">
        <f>+SPm!AG2</f>
        <v>A3 M8</v>
      </c>
      <c r="AH15" s="96" t="str">
        <f>+SPm!AH2</f>
        <v>A3 M9</v>
      </c>
      <c r="AI15" s="96" t="str">
        <f>+SPm!AI2</f>
        <v>A3 M10</v>
      </c>
      <c r="AJ15" s="96" t="str">
        <f>+SPm!AJ2</f>
        <v>A3 M11</v>
      </c>
      <c r="AK15" s="96" t="str">
        <f>+SPm!AK2</f>
        <v>A3 M12</v>
      </c>
    </row>
    <row r="16" spans="1:37" ht="16.5" thickTop="1" thickBot="1" x14ac:dyDescent="0.3">
      <c r="A16" s="97" t="s">
        <v>405</v>
      </c>
      <c r="B16" s="54">
        <v>6</v>
      </c>
      <c r="C16" s="54">
        <v>6</v>
      </c>
      <c r="D16" s="54">
        <v>6</v>
      </c>
      <c r="E16" s="54">
        <v>6</v>
      </c>
      <c r="F16" s="54">
        <v>6</v>
      </c>
      <c r="G16" s="54">
        <v>6</v>
      </c>
      <c r="H16" s="54">
        <v>6</v>
      </c>
      <c r="I16" s="54">
        <v>6</v>
      </c>
      <c r="J16" s="54">
        <v>6</v>
      </c>
      <c r="K16" s="54">
        <v>6</v>
      </c>
      <c r="L16" s="54">
        <v>6</v>
      </c>
      <c r="M16" s="54">
        <v>6</v>
      </c>
      <c r="N16" s="54">
        <v>6</v>
      </c>
      <c r="O16" s="54">
        <v>6</v>
      </c>
      <c r="P16" s="54">
        <v>6</v>
      </c>
      <c r="Q16" s="54">
        <v>6</v>
      </c>
      <c r="R16" s="54">
        <v>6</v>
      </c>
      <c r="S16" s="54">
        <v>6</v>
      </c>
      <c r="T16" s="54">
        <v>6</v>
      </c>
      <c r="U16" s="54">
        <v>6</v>
      </c>
      <c r="V16" s="54">
        <v>6</v>
      </c>
      <c r="W16" s="54">
        <v>6</v>
      </c>
      <c r="X16" s="54">
        <v>6</v>
      </c>
      <c r="Y16" s="54">
        <v>6</v>
      </c>
      <c r="Z16" s="54">
        <v>6</v>
      </c>
      <c r="AA16" s="54">
        <v>6</v>
      </c>
      <c r="AB16" s="54">
        <v>6</v>
      </c>
      <c r="AC16" s="54">
        <v>6</v>
      </c>
      <c r="AD16" s="54">
        <v>6</v>
      </c>
      <c r="AE16" s="54">
        <v>6</v>
      </c>
      <c r="AF16" s="54">
        <v>6</v>
      </c>
      <c r="AG16" s="54">
        <v>6</v>
      </c>
      <c r="AH16" s="54">
        <v>6</v>
      </c>
      <c r="AI16" s="54">
        <v>6</v>
      </c>
      <c r="AJ16" s="54">
        <v>6</v>
      </c>
      <c r="AK16" s="54">
        <v>6</v>
      </c>
    </row>
    <row r="17" spans="1:37" ht="15.75" thickTop="1" x14ac:dyDescent="0.25">
      <c r="A17" s="91"/>
      <c r="C17" s="89"/>
      <c r="D17" s="89"/>
      <c r="E17" s="89"/>
      <c r="F17" s="89"/>
    </row>
    <row r="18" spans="1:37" x14ac:dyDescent="0.25">
      <c r="A18" s="94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</row>
    <row r="19" spans="1:37" ht="15.75" thickBot="1" x14ac:dyDescent="0.3"/>
    <row r="20" spans="1:37" ht="16.5" thickTop="1" thickBot="1" x14ac:dyDescent="0.3">
      <c r="A20" s="98" t="s">
        <v>406</v>
      </c>
      <c r="B20" s="54" t="s">
        <v>422</v>
      </c>
      <c r="C20" s="89"/>
      <c r="D20" s="89"/>
      <c r="E20" s="89"/>
      <c r="F20" s="89"/>
    </row>
    <row r="21" spans="1:37" ht="16.5" thickTop="1" thickBot="1" x14ac:dyDescent="0.3">
      <c r="A21" s="98" t="s">
        <v>392</v>
      </c>
      <c r="B21" s="88">
        <v>1800</v>
      </c>
      <c r="C21" s="89"/>
      <c r="D21" s="89"/>
      <c r="E21" s="89"/>
      <c r="F21" s="89"/>
    </row>
    <row r="22" spans="1:37" ht="16.5" thickTop="1" thickBot="1" x14ac:dyDescent="0.3">
      <c r="A22" s="98" t="s">
        <v>393</v>
      </c>
      <c r="B22" s="99">
        <v>0.25</v>
      </c>
      <c r="C22" s="89"/>
      <c r="D22" s="89"/>
      <c r="E22" s="89"/>
      <c r="F22" s="89"/>
    </row>
    <row r="23" spans="1:37" ht="16.5" thickTop="1" thickBot="1" x14ac:dyDescent="0.3">
      <c r="A23" s="98" t="s">
        <v>394</v>
      </c>
      <c r="B23" s="99">
        <v>0.01</v>
      </c>
      <c r="C23" s="89"/>
      <c r="D23" s="89"/>
      <c r="E23" s="89"/>
      <c r="F23" s="89"/>
    </row>
    <row r="24" spans="1:37" ht="16.5" thickTop="1" thickBot="1" x14ac:dyDescent="0.3">
      <c r="A24" s="98" t="s">
        <v>395</v>
      </c>
      <c r="B24" s="99">
        <v>0.08</v>
      </c>
      <c r="C24" s="89"/>
      <c r="D24" s="89"/>
      <c r="E24" s="89"/>
      <c r="F24" s="89"/>
    </row>
    <row r="25" spans="1:37" ht="31.5" thickTop="1" thickBot="1" x14ac:dyDescent="0.3">
      <c r="A25" s="91"/>
      <c r="B25" s="92"/>
      <c r="D25" s="101" t="str">
        <f>+IF($B$9&gt;12,"inserire mese"," lasciare vuoto ")</f>
        <v>inserire mese</v>
      </c>
      <c r="E25" s="101" t="str">
        <f>+IF($B$9&gt;13,"inserire mese"," lasciare vuoto ")</f>
        <v xml:space="preserve"> lasciare vuoto </v>
      </c>
      <c r="F25" s="101" t="str">
        <f>+IF($B$9&gt;14,"inserire mese"," lasciare vuoto ")</f>
        <v xml:space="preserve"> lasciare vuoto </v>
      </c>
      <c r="G25" s="101" t="str">
        <f>+IF($B$9&gt;15,"inserire mese"," lasciare vuoto ")</f>
        <v xml:space="preserve"> lasciare vuoto </v>
      </c>
    </row>
    <row r="26" spans="1:37" ht="46.5" thickTop="1" thickBot="1" x14ac:dyDescent="0.3">
      <c r="A26" s="97" t="s">
        <v>400</v>
      </c>
      <c r="B26" s="100">
        <v>13</v>
      </c>
      <c r="D26" s="101" t="s">
        <v>396</v>
      </c>
      <c r="E26" s="101" t="s">
        <v>397</v>
      </c>
      <c r="F26" s="101" t="s">
        <v>398</v>
      </c>
      <c r="G26" s="101" t="s">
        <v>399</v>
      </c>
    </row>
    <row r="27" spans="1:37" ht="16.5" thickTop="1" thickBot="1" x14ac:dyDescent="0.3">
      <c r="D27" s="100" t="s">
        <v>401</v>
      </c>
      <c r="E27" s="100"/>
      <c r="F27" s="100"/>
      <c r="G27" s="100"/>
    </row>
    <row r="28" spans="1:37" ht="16.5" thickTop="1" thickBot="1" x14ac:dyDescent="0.3">
      <c r="A28" s="97" t="s">
        <v>403</v>
      </c>
      <c r="B28" s="99">
        <v>0.02</v>
      </c>
      <c r="D28" s="100">
        <v>1</v>
      </c>
      <c r="E28" s="100">
        <v>0</v>
      </c>
      <c r="F28" s="100">
        <v>0</v>
      </c>
      <c r="G28" s="100">
        <v>0</v>
      </c>
    </row>
    <row r="29" spans="1:37" ht="16.5" thickTop="1" thickBot="1" x14ac:dyDescent="0.3">
      <c r="A29" s="97" t="s">
        <v>404</v>
      </c>
      <c r="B29" s="100">
        <v>15</v>
      </c>
      <c r="C29" s="89"/>
      <c r="D29" s="89"/>
      <c r="E29" s="89"/>
      <c r="F29" s="89"/>
    </row>
    <row r="30" spans="1:37" ht="15.75" thickTop="1" x14ac:dyDescent="0.25">
      <c r="C30" s="89"/>
      <c r="D30" s="89"/>
      <c r="E30" s="89"/>
      <c r="F30" s="89"/>
    </row>
    <row r="31" spans="1:37" x14ac:dyDescent="0.25">
      <c r="A31" s="91"/>
      <c r="C31" s="89"/>
      <c r="D31" s="89"/>
      <c r="E31" s="89"/>
      <c r="F31" s="89"/>
    </row>
    <row r="32" spans="1:37" ht="15.75" thickBot="1" x14ac:dyDescent="0.3">
      <c r="A32" s="91"/>
      <c r="B32" s="96" t="str">
        <f>+SPm!B2</f>
        <v>A1 M1</v>
      </c>
      <c r="C32" s="96" t="str">
        <f>+SPm!C2</f>
        <v>A1 M2</v>
      </c>
      <c r="D32" s="96" t="str">
        <f>+SPm!D2</f>
        <v>A1 M3</v>
      </c>
      <c r="E32" s="96" t="str">
        <f>+SPm!E2</f>
        <v>A1 M4</v>
      </c>
      <c r="F32" s="96" t="str">
        <f>+SPm!F2</f>
        <v>A1 M5</v>
      </c>
      <c r="G32" s="96" t="str">
        <f>+SPm!G2</f>
        <v>A1 M6</v>
      </c>
      <c r="H32" s="96" t="str">
        <f>+SPm!H2</f>
        <v>A1 M7</v>
      </c>
      <c r="I32" s="96" t="str">
        <f>+SPm!I2</f>
        <v>A1 M8</v>
      </c>
      <c r="J32" s="96" t="str">
        <f>+SPm!J2</f>
        <v>A1 M9</v>
      </c>
      <c r="K32" s="96" t="str">
        <f>+SPm!K2</f>
        <v>A1 M10</v>
      </c>
      <c r="L32" s="96" t="str">
        <f>+SPm!L2</f>
        <v>A1 M11</v>
      </c>
      <c r="M32" s="96" t="str">
        <f>+SPm!M2</f>
        <v>A1 M12</v>
      </c>
      <c r="N32" s="96" t="str">
        <f>+SPm!N2</f>
        <v>A2 M1</v>
      </c>
      <c r="O32" s="96" t="str">
        <f>+SPm!O2</f>
        <v>A2 M2</v>
      </c>
      <c r="P32" s="96" t="str">
        <f>+SPm!P2</f>
        <v>A2 M3</v>
      </c>
      <c r="Q32" s="96" t="str">
        <f>+SPm!Q2</f>
        <v>A2 M4</v>
      </c>
      <c r="R32" s="96" t="str">
        <f>+SPm!R2</f>
        <v>A2 M5</v>
      </c>
      <c r="S32" s="96" t="str">
        <f>+SPm!S2</f>
        <v>A2 M6</v>
      </c>
      <c r="T32" s="96" t="str">
        <f>+SPm!T2</f>
        <v>A2 M7</v>
      </c>
      <c r="U32" s="96" t="str">
        <f>+SPm!U2</f>
        <v>A2 M8</v>
      </c>
      <c r="V32" s="96" t="str">
        <f>+SPm!V2</f>
        <v>A2 M9</v>
      </c>
      <c r="W32" s="96" t="str">
        <f>+SPm!W2</f>
        <v>A2 M10</v>
      </c>
      <c r="X32" s="96" t="str">
        <f>+SPm!X2</f>
        <v>A2 M11</v>
      </c>
      <c r="Y32" s="96" t="str">
        <f>+SPm!Y2</f>
        <v>A2 M12</v>
      </c>
      <c r="Z32" s="96" t="str">
        <f>+SPm!Z2</f>
        <v>A3 M1</v>
      </c>
      <c r="AA32" s="96" t="str">
        <f>+SPm!AA2</f>
        <v>A3 M2</v>
      </c>
      <c r="AB32" s="96" t="str">
        <f>+SPm!AB2</f>
        <v>A3 M3</v>
      </c>
      <c r="AC32" s="96" t="str">
        <f>+SPm!AC2</f>
        <v>A3 M4</v>
      </c>
      <c r="AD32" s="96" t="str">
        <f>+SPm!AD2</f>
        <v>A3 M5</v>
      </c>
      <c r="AE32" s="96" t="str">
        <f>+SPm!AE2</f>
        <v>A3 M6</v>
      </c>
      <c r="AF32" s="96" t="str">
        <f>+SPm!AF2</f>
        <v>A3 M7</v>
      </c>
      <c r="AG32" s="96" t="str">
        <f>+SPm!AG2</f>
        <v>A3 M8</v>
      </c>
      <c r="AH32" s="96" t="str">
        <f>+SPm!AH2</f>
        <v>A3 M9</v>
      </c>
      <c r="AI32" s="96" t="str">
        <f>+SPm!AI2</f>
        <v>A3 M10</v>
      </c>
      <c r="AJ32" s="96" t="str">
        <f>+SPm!AJ2</f>
        <v>A3 M11</v>
      </c>
      <c r="AK32" s="96" t="str">
        <f>+SPm!AK2</f>
        <v>A3 M12</v>
      </c>
    </row>
    <row r="33" spans="1:37" ht="16.5" thickTop="1" thickBot="1" x14ac:dyDescent="0.3">
      <c r="A33" s="97" t="s">
        <v>405</v>
      </c>
      <c r="B33" s="54">
        <v>1</v>
      </c>
      <c r="C33" s="54">
        <v>1</v>
      </c>
      <c r="D33" s="54">
        <v>1</v>
      </c>
      <c r="E33" s="54">
        <v>1</v>
      </c>
      <c r="F33" s="54">
        <v>1</v>
      </c>
      <c r="G33" s="54">
        <v>1</v>
      </c>
      <c r="H33" s="54">
        <v>1</v>
      </c>
      <c r="I33" s="54">
        <v>1</v>
      </c>
      <c r="J33" s="54">
        <v>1</v>
      </c>
      <c r="K33" s="54">
        <v>1</v>
      </c>
      <c r="L33" s="54">
        <v>1</v>
      </c>
      <c r="M33" s="54">
        <v>1</v>
      </c>
      <c r="N33" s="54">
        <v>1</v>
      </c>
      <c r="O33" s="54">
        <v>1</v>
      </c>
      <c r="P33" s="54">
        <v>1</v>
      </c>
      <c r="Q33" s="54">
        <v>1</v>
      </c>
      <c r="R33" s="54">
        <v>1</v>
      </c>
      <c r="S33" s="54">
        <v>1</v>
      </c>
      <c r="T33" s="54">
        <v>1</v>
      </c>
      <c r="U33" s="54">
        <v>1</v>
      </c>
      <c r="V33" s="54">
        <v>1</v>
      </c>
      <c r="W33" s="54">
        <v>1</v>
      </c>
      <c r="X33" s="54">
        <v>1</v>
      </c>
      <c r="Y33" s="54">
        <v>1</v>
      </c>
      <c r="Z33" s="54">
        <v>1</v>
      </c>
      <c r="AA33" s="54">
        <v>1</v>
      </c>
      <c r="AB33" s="54">
        <v>1</v>
      </c>
      <c r="AC33" s="54">
        <v>1</v>
      </c>
      <c r="AD33" s="54">
        <v>1</v>
      </c>
      <c r="AE33" s="54">
        <v>1</v>
      </c>
      <c r="AF33" s="54">
        <v>1</v>
      </c>
      <c r="AG33" s="54">
        <v>1</v>
      </c>
      <c r="AH33" s="54">
        <v>1</v>
      </c>
      <c r="AI33" s="54">
        <v>1</v>
      </c>
      <c r="AJ33" s="54">
        <v>1</v>
      </c>
      <c r="AK33" s="54">
        <v>1</v>
      </c>
    </row>
    <row r="34" spans="1:37" ht="15.75" thickTop="1" x14ac:dyDescent="0.25"/>
    <row r="35" spans="1:37" x14ac:dyDescent="0.25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</row>
    <row r="36" spans="1:37" ht="15.75" thickBot="1" x14ac:dyDescent="0.3"/>
    <row r="37" spans="1:37" ht="16.5" thickTop="1" thickBot="1" x14ac:dyDescent="0.3">
      <c r="A37" s="98" t="s">
        <v>406</v>
      </c>
      <c r="B37" s="54" t="s">
        <v>448</v>
      </c>
      <c r="C37" s="89"/>
      <c r="D37" s="89"/>
      <c r="E37" s="89"/>
      <c r="F37" s="89"/>
    </row>
    <row r="38" spans="1:37" ht="16.5" thickTop="1" thickBot="1" x14ac:dyDescent="0.3">
      <c r="A38" s="98" t="s">
        <v>392</v>
      </c>
      <c r="B38" s="88">
        <v>1800</v>
      </c>
      <c r="C38" s="89"/>
      <c r="D38" s="89"/>
      <c r="E38" s="89"/>
      <c r="F38" s="89"/>
    </row>
    <row r="39" spans="1:37" ht="16.5" thickTop="1" thickBot="1" x14ac:dyDescent="0.3">
      <c r="A39" s="98" t="s">
        <v>393</v>
      </c>
      <c r="B39" s="99">
        <v>0.25</v>
      </c>
      <c r="C39" s="89"/>
      <c r="D39" s="89"/>
      <c r="E39" s="89"/>
      <c r="F39" s="89"/>
    </row>
    <row r="40" spans="1:37" ht="16.5" thickTop="1" thickBot="1" x14ac:dyDescent="0.3">
      <c r="A40" s="98" t="s">
        <v>394</v>
      </c>
      <c r="B40" s="99">
        <v>0.01</v>
      </c>
      <c r="C40" s="89"/>
      <c r="D40" s="89"/>
      <c r="E40" s="89"/>
      <c r="F40" s="89"/>
    </row>
    <row r="41" spans="1:37" ht="16.5" thickTop="1" thickBot="1" x14ac:dyDescent="0.3">
      <c r="A41" s="98" t="s">
        <v>395</v>
      </c>
      <c r="B41" s="99">
        <v>0.08</v>
      </c>
      <c r="C41" s="89"/>
      <c r="D41" s="89"/>
      <c r="E41" s="89"/>
      <c r="F41" s="89"/>
    </row>
    <row r="42" spans="1:37" ht="31.5" thickTop="1" thickBot="1" x14ac:dyDescent="0.3">
      <c r="A42" s="91"/>
      <c r="B42" s="92"/>
      <c r="D42" s="101" t="str">
        <f>+IF($B$9&gt;12,"inserire mese"," lasciare vuoto ")</f>
        <v>inserire mese</v>
      </c>
      <c r="E42" s="101" t="str">
        <f>+IF($B$9&gt;13,"inserire mese"," lasciare vuoto ")</f>
        <v xml:space="preserve"> lasciare vuoto </v>
      </c>
      <c r="F42" s="101" t="str">
        <f>+IF($B$9&gt;14,"inserire mese"," lasciare vuoto ")</f>
        <v xml:space="preserve"> lasciare vuoto </v>
      </c>
      <c r="G42" s="101" t="str">
        <f>+IF($B$9&gt;15,"inserire mese"," lasciare vuoto ")</f>
        <v xml:space="preserve"> lasciare vuoto </v>
      </c>
    </row>
    <row r="43" spans="1:37" ht="46.5" thickTop="1" thickBot="1" x14ac:dyDescent="0.3">
      <c r="A43" s="97" t="s">
        <v>400</v>
      </c>
      <c r="B43" s="100">
        <v>13</v>
      </c>
      <c r="D43" s="101" t="s">
        <v>396</v>
      </c>
      <c r="E43" s="101" t="s">
        <v>397</v>
      </c>
      <c r="F43" s="101" t="s">
        <v>398</v>
      </c>
      <c r="G43" s="101" t="s">
        <v>399</v>
      </c>
    </row>
    <row r="44" spans="1:37" ht="16.5" thickTop="1" thickBot="1" x14ac:dyDescent="0.3">
      <c r="D44" s="100" t="s">
        <v>401</v>
      </c>
      <c r="E44" s="100"/>
      <c r="F44" s="100"/>
      <c r="G44" s="100"/>
    </row>
    <row r="45" spans="1:37" ht="16.5" thickTop="1" thickBot="1" x14ac:dyDescent="0.3">
      <c r="A45" s="97" t="s">
        <v>403</v>
      </c>
      <c r="B45" s="99">
        <v>0.02</v>
      </c>
      <c r="D45" s="100">
        <v>1</v>
      </c>
      <c r="E45" s="100">
        <v>0</v>
      </c>
      <c r="F45" s="100">
        <v>0</v>
      </c>
      <c r="G45" s="100">
        <v>0</v>
      </c>
    </row>
    <row r="46" spans="1:37" ht="16.5" thickTop="1" thickBot="1" x14ac:dyDescent="0.3">
      <c r="A46" s="97" t="s">
        <v>404</v>
      </c>
      <c r="B46" s="100">
        <v>15</v>
      </c>
      <c r="C46" s="89"/>
      <c r="D46" s="89"/>
      <c r="E46" s="89"/>
      <c r="F46" s="89"/>
    </row>
    <row r="47" spans="1:37" ht="15.75" thickTop="1" x14ac:dyDescent="0.25">
      <c r="C47" s="89"/>
      <c r="D47" s="89"/>
      <c r="E47" s="89"/>
      <c r="F47" s="89"/>
    </row>
    <row r="48" spans="1:37" x14ac:dyDescent="0.25">
      <c r="A48" s="91"/>
      <c r="C48" s="89"/>
      <c r="D48" s="89"/>
      <c r="E48" s="89"/>
      <c r="F48" s="89"/>
    </row>
    <row r="49" spans="1:37" ht="15.75" thickBot="1" x14ac:dyDescent="0.3">
      <c r="A49" s="91"/>
      <c r="B49" s="96" t="str">
        <f>+SPm!B2</f>
        <v>A1 M1</v>
      </c>
      <c r="C49" s="96" t="str">
        <f>+SPm!C2</f>
        <v>A1 M2</v>
      </c>
      <c r="D49" s="96" t="str">
        <f>+SPm!D2</f>
        <v>A1 M3</v>
      </c>
      <c r="E49" s="96" t="str">
        <f>+SPm!E2</f>
        <v>A1 M4</v>
      </c>
      <c r="F49" s="96" t="str">
        <f>+SPm!F2</f>
        <v>A1 M5</v>
      </c>
      <c r="G49" s="96" t="str">
        <f>+SPm!G2</f>
        <v>A1 M6</v>
      </c>
      <c r="H49" s="96" t="str">
        <f>+SPm!H2</f>
        <v>A1 M7</v>
      </c>
      <c r="I49" s="96" t="str">
        <f>+SPm!I2</f>
        <v>A1 M8</v>
      </c>
      <c r="J49" s="96" t="str">
        <f>+SPm!J2</f>
        <v>A1 M9</v>
      </c>
      <c r="K49" s="96" t="str">
        <f>+SPm!K2</f>
        <v>A1 M10</v>
      </c>
      <c r="L49" s="96" t="str">
        <f>+SPm!L2</f>
        <v>A1 M11</v>
      </c>
      <c r="M49" s="96" t="str">
        <f>+SPm!M2</f>
        <v>A1 M12</v>
      </c>
      <c r="N49" s="96" t="str">
        <f>+SPm!N2</f>
        <v>A2 M1</v>
      </c>
      <c r="O49" s="96" t="str">
        <f>+SPm!O2</f>
        <v>A2 M2</v>
      </c>
      <c r="P49" s="96" t="str">
        <f>+SPm!P2</f>
        <v>A2 M3</v>
      </c>
      <c r="Q49" s="96" t="str">
        <f>+SPm!Q2</f>
        <v>A2 M4</v>
      </c>
      <c r="R49" s="96" t="str">
        <f>+SPm!R2</f>
        <v>A2 M5</v>
      </c>
      <c r="S49" s="96" t="str">
        <f>+SPm!S2</f>
        <v>A2 M6</v>
      </c>
      <c r="T49" s="96" t="str">
        <f>+SPm!T2</f>
        <v>A2 M7</v>
      </c>
      <c r="U49" s="96" t="str">
        <f>+SPm!U2</f>
        <v>A2 M8</v>
      </c>
      <c r="V49" s="96" t="str">
        <f>+SPm!V2</f>
        <v>A2 M9</v>
      </c>
      <c r="W49" s="96" t="str">
        <f>+SPm!W2</f>
        <v>A2 M10</v>
      </c>
      <c r="X49" s="96" t="str">
        <f>+SPm!X2</f>
        <v>A2 M11</v>
      </c>
      <c r="Y49" s="96" t="str">
        <f>+SPm!Y2</f>
        <v>A2 M12</v>
      </c>
      <c r="Z49" s="96" t="str">
        <f>+SPm!Z2</f>
        <v>A3 M1</v>
      </c>
      <c r="AA49" s="96" t="str">
        <f>+SPm!AA2</f>
        <v>A3 M2</v>
      </c>
      <c r="AB49" s="96" t="str">
        <f>+SPm!AB2</f>
        <v>A3 M3</v>
      </c>
      <c r="AC49" s="96" t="str">
        <f>+SPm!AC2</f>
        <v>A3 M4</v>
      </c>
      <c r="AD49" s="96" t="str">
        <f>+SPm!AD2</f>
        <v>A3 M5</v>
      </c>
      <c r="AE49" s="96" t="str">
        <f>+SPm!AE2</f>
        <v>A3 M6</v>
      </c>
      <c r="AF49" s="96" t="str">
        <f>+SPm!AF2</f>
        <v>A3 M7</v>
      </c>
      <c r="AG49" s="96" t="str">
        <f>+SPm!AG2</f>
        <v>A3 M8</v>
      </c>
      <c r="AH49" s="96" t="str">
        <f>+SPm!AH2</f>
        <v>A3 M9</v>
      </c>
      <c r="AI49" s="96" t="str">
        <f>+SPm!AI2</f>
        <v>A3 M10</v>
      </c>
      <c r="AJ49" s="96" t="str">
        <f>+SPm!AJ2</f>
        <v>A3 M11</v>
      </c>
      <c r="AK49" s="96" t="str">
        <f>+SPm!AK2</f>
        <v>A3 M12</v>
      </c>
    </row>
    <row r="50" spans="1:37" ht="16.5" thickTop="1" thickBot="1" x14ac:dyDescent="0.3">
      <c r="A50" s="97" t="s">
        <v>405</v>
      </c>
      <c r="B50" s="54">
        <v>1</v>
      </c>
      <c r="C50" s="54">
        <v>1</v>
      </c>
      <c r="D50" s="54">
        <v>1</v>
      </c>
      <c r="E50" s="54">
        <v>1</v>
      </c>
      <c r="F50" s="54">
        <v>1</v>
      </c>
      <c r="G50" s="54">
        <v>1</v>
      </c>
      <c r="H50" s="54">
        <v>1</v>
      </c>
      <c r="I50" s="54">
        <v>1</v>
      </c>
      <c r="J50" s="54">
        <v>1</v>
      </c>
      <c r="K50" s="54">
        <v>1</v>
      </c>
      <c r="L50" s="54">
        <v>1</v>
      </c>
      <c r="M50" s="54">
        <v>1</v>
      </c>
      <c r="N50" s="54">
        <v>1</v>
      </c>
      <c r="O50" s="54">
        <v>1</v>
      </c>
      <c r="P50" s="54">
        <v>1</v>
      </c>
      <c r="Q50" s="54">
        <v>1</v>
      </c>
      <c r="R50" s="54">
        <v>1</v>
      </c>
      <c r="S50" s="54">
        <v>1</v>
      </c>
      <c r="T50" s="54">
        <v>1</v>
      </c>
      <c r="U50" s="54">
        <v>1</v>
      </c>
      <c r="V50" s="54">
        <v>1</v>
      </c>
      <c r="W50" s="54">
        <v>1</v>
      </c>
      <c r="X50" s="54">
        <v>1</v>
      </c>
      <c r="Y50" s="54">
        <v>1</v>
      </c>
      <c r="Z50" s="54">
        <v>1</v>
      </c>
      <c r="AA50" s="54">
        <v>1</v>
      </c>
      <c r="AB50" s="54">
        <v>1</v>
      </c>
      <c r="AC50" s="54">
        <v>1</v>
      </c>
      <c r="AD50" s="54">
        <v>1</v>
      </c>
      <c r="AE50" s="54">
        <v>1</v>
      </c>
      <c r="AF50" s="54">
        <v>1</v>
      </c>
      <c r="AG50" s="54">
        <v>1</v>
      </c>
      <c r="AH50" s="54">
        <v>1</v>
      </c>
      <c r="AI50" s="54">
        <v>1</v>
      </c>
      <c r="AJ50" s="54">
        <v>1</v>
      </c>
      <c r="AK50" s="54">
        <v>1</v>
      </c>
    </row>
    <row r="51" spans="1:37" ht="15.75" thickTop="1" x14ac:dyDescent="0.25"/>
  </sheetData>
  <hyperlinks>
    <hyperlink ref="A1" location="View!A1" display="view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app!$C$80:$C$84</xm:f>
          </x14:formula1>
          <xm:sqref>B9 B26 B43</xm:sqref>
        </x14:dataValidation>
        <x14:dataValidation type="list" allowBlank="1" showInputMessage="1" showErrorMessage="1">
          <x14:formula1>
            <xm:f>app!$C$87:$C$99</xm:f>
          </x14:formula1>
          <xm:sqref>D10:G10 D27:G27 D44:G44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N28"/>
  <sheetViews>
    <sheetView showGridLines="0" workbookViewId="0">
      <selection activeCell="G30" sqref="G30"/>
    </sheetView>
  </sheetViews>
  <sheetFormatPr defaultRowHeight="15" x14ac:dyDescent="0.25"/>
  <cols>
    <col min="1" max="1" width="36.140625" bestFit="1" customWidth="1"/>
    <col min="2" max="2" width="27.28515625" customWidth="1"/>
    <col min="3" max="3" width="11.5703125" bestFit="1" customWidth="1"/>
    <col min="4" max="4" width="3.42578125" customWidth="1"/>
  </cols>
  <sheetData>
    <row r="1" spans="1:40" x14ac:dyDescent="0.25">
      <c r="A1" s="25" t="s">
        <v>204</v>
      </c>
      <c r="B1" s="43" t="s">
        <v>228</v>
      </c>
    </row>
    <row r="2" spans="1:40" x14ac:dyDescent="0.25">
      <c r="A2" s="119"/>
      <c r="B2" s="119"/>
      <c r="C2" s="119"/>
      <c r="D2" s="119"/>
    </row>
    <row r="3" spans="1:40" ht="15.75" thickBot="1" x14ac:dyDescent="0.3">
      <c r="A3" s="57" t="s">
        <v>475</v>
      </c>
      <c r="B3" s="57" t="s">
        <v>320</v>
      </c>
      <c r="C3" s="57" t="s">
        <v>313</v>
      </c>
      <c r="E3" s="96" t="str">
        <f>+SPm!B2</f>
        <v>A1 M1</v>
      </c>
      <c r="F3" s="96" t="str">
        <f>+SPm!C2</f>
        <v>A1 M2</v>
      </c>
      <c r="G3" s="96" t="str">
        <f>+SPm!D2</f>
        <v>A1 M3</v>
      </c>
      <c r="H3" s="96" t="str">
        <f>+SPm!E2</f>
        <v>A1 M4</v>
      </c>
      <c r="I3" s="96" t="str">
        <f>+SPm!F2</f>
        <v>A1 M5</v>
      </c>
      <c r="J3" s="96" t="str">
        <f>+SPm!G2</f>
        <v>A1 M6</v>
      </c>
      <c r="K3" s="96" t="str">
        <f>+SPm!H2</f>
        <v>A1 M7</v>
      </c>
      <c r="L3" s="96" t="str">
        <f>+SPm!I2</f>
        <v>A1 M8</v>
      </c>
      <c r="M3" s="96" t="str">
        <f>+SPm!J2</f>
        <v>A1 M9</v>
      </c>
      <c r="N3" s="96" t="str">
        <f>+SPm!K2</f>
        <v>A1 M10</v>
      </c>
      <c r="O3" s="96" t="str">
        <f>+SPm!L2</f>
        <v>A1 M11</v>
      </c>
      <c r="P3" s="96" t="str">
        <f>+SPm!M2</f>
        <v>A1 M12</v>
      </c>
      <c r="Q3" s="96" t="str">
        <f>+SPm!N2</f>
        <v>A2 M1</v>
      </c>
      <c r="R3" s="96" t="str">
        <f>+SPm!O2</f>
        <v>A2 M2</v>
      </c>
      <c r="S3" s="96" t="str">
        <f>+SPm!P2</f>
        <v>A2 M3</v>
      </c>
      <c r="T3" s="96" t="str">
        <f>+SPm!Q2</f>
        <v>A2 M4</v>
      </c>
      <c r="U3" s="96" t="str">
        <f>+SPm!R2</f>
        <v>A2 M5</v>
      </c>
      <c r="V3" s="96" t="str">
        <f>+SPm!S2</f>
        <v>A2 M6</v>
      </c>
      <c r="W3" s="96" t="str">
        <f>+SPm!T2</f>
        <v>A2 M7</v>
      </c>
      <c r="X3" s="96" t="str">
        <f>+SPm!U2</f>
        <v>A2 M8</v>
      </c>
      <c r="Y3" s="96" t="str">
        <f>+SPm!V2</f>
        <v>A2 M9</v>
      </c>
      <c r="Z3" s="96" t="str">
        <f>+SPm!W2</f>
        <v>A2 M10</v>
      </c>
      <c r="AA3" s="96" t="str">
        <f>+SPm!X2</f>
        <v>A2 M11</v>
      </c>
      <c r="AB3" s="96" t="str">
        <f>+SPm!Y2</f>
        <v>A2 M12</v>
      </c>
      <c r="AC3" s="96" t="str">
        <f>+SPm!Z2</f>
        <v>A3 M1</v>
      </c>
      <c r="AD3" s="96" t="str">
        <f>+SPm!AA2</f>
        <v>A3 M2</v>
      </c>
      <c r="AE3" s="96" t="str">
        <f>+SPm!AB2</f>
        <v>A3 M3</v>
      </c>
      <c r="AF3" s="96" t="str">
        <f>+SPm!AC2</f>
        <v>A3 M4</v>
      </c>
      <c r="AG3" s="96" t="str">
        <f>+SPm!AD2</f>
        <v>A3 M5</v>
      </c>
      <c r="AH3" s="96" t="str">
        <f>+SPm!AE2</f>
        <v>A3 M6</v>
      </c>
      <c r="AI3" s="96" t="str">
        <f>+SPm!AF2</f>
        <v>A3 M7</v>
      </c>
      <c r="AJ3" s="96" t="str">
        <f>+SPm!AG2</f>
        <v>A3 M8</v>
      </c>
      <c r="AK3" s="96" t="str">
        <f>+SPm!AH2</f>
        <v>A3 M9</v>
      </c>
      <c r="AL3" s="96" t="str">
        <f>+SPm!AI2</f>
        <v>A3 M10</v>
      </c>
      <c r="AM3" s="96" t="str">
        <f>+SPm!AJ2</f>
        <v>A3 M11</v>
      </c>
      <c r="AN3" s="96" t="str">
        <f>+SPm!AK2</f>
        <v>A3 M12</v>
      </c>
    </row>
    <row r="4" spans="1:40" ht="16.5" thickTop="1" thickBot="1" x14ac:dyDescent="0.3">
      <c r="A4" s="98" t="s">
        <v>456</v>
      </c>
      <c r="B4" s="99">
        <v>0.21</v>
      </c>
      <c r="C4" s="54">
        <v>30</v>
      </c>
      <c r="E4" s="88">
        <v>100</v>
      </c>
      <c r="F4" s="88">
        <v>100</v>
      </c>
      <c r="G4" s="88">
        <v>100</v>
      </c>
      <c r="H4" s="88">
        <v>100</v>
      </c>
      <c r="I4" s="88">
        <v>100</v>
      </c>
      <c r="J4" s="88">
        <v>100</v>
      </c>
      <c r="K4" s="88">
        <v>100</v>
      </c>
      <c r="L4" s="88">
        <v>100</v>
      </c>
      <c r="M4" s="88">
        <v>100</v>
      </c>
      <c r="N4" s="88">
        <v>100</v>
      </c>
      <c r="O4" s="88">
        <v>100</v>
      </c>
      <c r="P4" s="88">
        <v>100</v>
      </c>
      <c r="Q4" s="88">
        <v>100</v>
      </c>
      <c r="R4" s="88">
        <v>100</v>
      </c>
      <c r="S4" s="88">
        <v>100</v>
      </c>
      <c r="T4" s="88">
        <v>100</v>
      </c>
      <c r="U4" s="88">
        <v>100</v>
      </c>
      <c r="V4" s="88">
        <v>100</v>
      </c>
      <c r="W4" s="88">
        <v>100</v>
      </c>
      <c r="X4" s="88">
        <v>100</v>
      </c>
      <c r="Y4" s="88">
        <v>100</v>
      </c>
      <c r="Z4" s="88">
        <v>100</v>
      </c>
      <c r="AA4" s="88">
        <v>100</v>
      </c>
      <c r="AB4" s="88">
        <v>100</v>
      </c>
      <c r="AC4" s="88">
        <v>100</v>
      </c>
      <c r="AD4" s="88">
        <v>100</v>
      </c>
      <c r="AE4" s="88">
        <v>100</v>
      </c>
      <c r="AF4" s="88">
        <v>100</v>
      </c>
      <c r="AG4" s="88">
        <v>100</v>
      </c>
      <c r="AH4" s="88">
        <v>100</v>
      </c>
      <c r="AI4" s="88">
        <v>100</v>
      </c>
      <c r="AJ4" s="88">
        <v>100</v>
      </c>
      <c r="AK4" s="88">
        <v>100</v>
      </c>
      <c r="AL4" s="88">
        <v>100</v>
      </c>
      <c r="AM4" s="88">
        <v>100</v>
      </c>
      <c r="AN4" s="88">
        <v>100</v>
      </c>
    </row>
    <row r="5" spans="1:40" ht="16.5" thickTop="1" thickBot="1" x14ac:dyDescent="0.3">
      <c r="A5" s="98" t="s">
        <v>457</v>
      </c>
      <c r="B5" s="99">
        <v>0.21</v>
      </c>
      <c r="C5" s="54">
        <v>60</v>
      </c>
      <c r="E5" s="88">
        <v>0</v>
      </c>
      <c r="F5" s="88">
        <v>0</v>
      </c>
      <c r="G5" s="88">
        <v>0</v>
      </c>
      <c r="H5" s="88">
        <v>0</v>
      </c>
      <c r="I5" s="88">
        <v>0</v>
      </c>
      <c r="J5" s="88">
        <v>0</v>
      </c>
      <c r="K5" s="88">
        <v>0</v>
      </c>
      <c r="L5" s="88">
        <v>0</v>
      </c>
      <c r="M5" s="88">
        <v>0</v>
      </c>
      <c r="N5" s="88">
        <v>0</v>
      </c>
      <c r="O5" s="88">
        <v>0</v>
      </c>
      <c r="P5" s="88">
        <v>0</v>
      </c>
      <c r="Q5" s="88">
        <v>0</v>
      </c>
      <c r="R5" s="88">
        <v>0</v>
      </c>
      <c r="S5" s="88">
        <v>0</v>
      </c>
      <c r="T5" s="88">
        <v>0</v>
      </c>
      <c r="U5" s="88">
        <v>0</v>
      </c>
      <c r="V5" s="88">
        <v>0</v>
      </c>
      <c r="W5" s="88">
        <v>0</v>
      </c>
      <c r="X5" s="88">
        <v>0</v>
      </c>
      <c r="Y5" s="88">
        <v>0</v>
      </c>
      <c r="Z5" s="88">
        <v>0</v>
      </c>
      <c r="AA5" s="88">
        <v>0</v>
      </c>
      <c r="AB5" s="88">
        <v>0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</row>
    <row r="6" spans="1:40" ht="16.5" thickTop="1" thickBot="1" x14ac:dyDescent="0.3">
      <c r="A6" s="98" t="s">
        <v>458</v>
      </c>
      <c r="B6" s="99">
        <v>0.21</v>
      </c>
      <c r="C6" s="54">
        <v>0</v>
      </c>
      <c r="E6" s="88">
        <v>100</v>
      </c>
      <c r="F6" s="88">
        <v>100</v>
      </c>
      <c r="G6" s="88">
        <v>100</v>
      </c>
      <c r="H6" s="88">
        <v>100</v>
      </c>
      <c r="I6" s="88">
        <v>100</v>
      </c>
      <c r="J6" s="88">
        <v>100</v>
      </c>
      <c r="K6" s="88">
        <v>100</v>
      </c>
      <c r="L6" s="88">
        <v>100</v>
      </c>
      <c r="M6" s="88">
        <v>100</v>
      </c>
      <c r="N6" s="88">
        <v>100</v>
      </c>
      <c r="O6" s="88">
        <v>100</v>
      </c>
      <c r="P6" s="88">
        <v>100</v>
      </c>
      <c r="Q6" s="88">
        <v>100</v>
      </c>
      <c r="R6" s="88">
        <v>100</v>
      </c>
      <c r="S6" s="88">
        <v>100</v>
      </c>
      <c r="T6" s="88">
        <v>100</v>
      </c>
      <c r="U6" s="88">
        <v>100</v>
      </c>
      <c r="V6" s="88">
        <v>100</v>
      </c>
      <c r="W6" s="88">
        <v>100</v>
      </c>
      <c r="X6" s="88">
        <v>100</v>
      </c>
      <c r="Y6" s="88">
        <v>100</v>
      </c>
      <c r="Z6" s="88">
        <v>100</v>
      </c>
      <c r="AA6" s="88">
        <v>100</v>
      </c>
      <c r="AB6" s="88">
        <v>100</v>
      </c>
      <c r="AC6" s="88">
        <v>100</v>
      </c>
      <c r="AD6" s="88">
        <v>100</v>
      </c>
      <c r="AE6" s="88">
        <v>100</v>
      </c>
      <c r="AF6" s="88">
        <v>100</v>
      </c>
      <c r="AG6" s="88">
        <v>100</v>
      </c>
      <c r="AH6" s="88">
        <v>100</v>
      </c>
      <c r="AI6" s="88">
        <v>100</v>
      </c>
      <c r="AJ6" s="88">
        <v>100</v>
      </c>
      <c r="AK6" s="88">
        <v>100</v>
      </c>
      <c r="AL6" s="88">
        <v>100</v>
      </c>
      <c r="AM6" s="88">
        <v>100</v>
      </c>
      <c r="AN6" s="88">
        <v>100</v>
      </c>
    </row>
    <row r="7" spans="1:40" ht="16.5" thickTop="1" thickBot="1" x14ac:dyDescent="0.3">
      <c r="A7" s="98" t="s">
        <v>459</v>
      </c>
      <c r="B7" s="99">
        <v>0.21</v>
      </c>
      <c r="C7" s="54">
        <v>30</v>
      </c>
      <c r="E7" s="88">
        <v>100</v>
      </c>
      <c r="F7" s="88">
        <v>100</v>
      </c>
      <c r="G7" s="88">
        <v>100</v>
      </c>
      <c r="H7" s="88">
        <v>100</v>
      </c>
      <c r="I7" s="88">
        <v>100</v>
      </c>
      <c r="J7" s="88">
        <v>100</v>
      </c>
      <c r="K7" s="88">
        <v>100</v>
      </c>
      <c r="L7" s="88">
        <v>100</v>
      </c>
      <c r="M7" s="88">
        <v>100</v>
      </c>
      <c r="N7" s="88">
        <v>100</v>
      </c>
      <c r="O7" s="88">
        <v>100</v>
      </c>
      <c r="P7" s="88">
        <v>100</v>
      </c>
      <c r="Q7" s="88">
        <v>100</v>
      </c>
      <c r="R7" s="88">
        <v>100</v>
      </c>
      <c r="S7" s="88">
        <v>100</v>
      </c>
      <c r="T7" s="88">
        <v>100</v>
      </c>
      <c r="U7" s="88">
        <v>100</v>
      </c>
      <c r="V7" s="88">
        <v>100</v>
      </c>
      <c r="W7" s="88">
        <v>100</v>
      </c>
      <c r="X7" s="88">
        <v>100</v>
      </c>
      <c r="Y7" s="88">
        <v>100</v>
      </c>
      <c r="Z7" s="88">
        <v>100</v>
      </c>
      <c r="AA7" s="88">
        <v>100</v>
      </c>
      <c r="AB7" s="88">
        <v>100</v>
      </c>
      <c r="AC7" s="88">
        <v>100</v>
      </c>
      <c r="AD7" s="88">
        <v>100</v>
      </c>
      <c r="AE7" s="88">
        <v>100</v>
      </c>
      <c r="AF7" s="88">
        <v>100</v>
      </c>
      <c r="AG7" s="88">
        <v>100</v>
      </c>
      <c r="AH7" s="88">
        <v>100</v>
      </c>
      <c r="AI7" s="88">
        <v>100</v>
      </c>
      <c r="AJ7" s="88">
        <v>100</v>
      </c>
      <c r="AK7" s="88">
        <v>100</v>
      </c>
      <c r="AL7" s="88">
        <v>100</v>
      </c>
      <c r="AM7" s="88">
        <v>100</v>
      </c>
      <c r="AN7" s="88">
        <v>100</v>
      </c>
    </row>
    <row r="8" spans="1:40" ht="16.5" thickTop="1" thickBot="1" x14ac:dyDescent="0.3">
      <c r="A8" s="98" t="s">
        <v>476</v>
      </c>
      <c r="B8" s="99">
        <v>0.21</v>
      </c>
      <c r="C8" s="54"/>
      <c r="E8" s="88"/>
      <c r="F8" s="88"/>
      <c r="G8" s="88"/>
      <c r="H8" s="88">
        <v>500</v>
      </c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</row>
    <row r="9" spans="1:40" ht="16.5" thickTop="1" thickBot="1" x14ac:dyDescent="0.3">
      <c r="A9" s="98" t="s">
        <v>460</v>
      </c>
      <c r="B9" s="99">
        <v>0.21</v>
      </c>
      <c r="C9" s="54"/>
      <c r="E9" s="88">
        <v>150</v>
      </c>
      <c r="F9" s="88">
        <v>150</v>
      </c>
      <c r="G9" s="88">
        <v>150</v>
      </c>
      <c r="H9" s="88">
        <v>150</v>
      </c>
      <c r="I9" s="88">
        <v>150</v>
      </c>
      <c r="J9" s="88">
        <v>150</v>
      </c>
      <c r="K9" s="88">
        <v>150</v>
      </c>
      <c r="L9" s="88">
        <v>150</v>
      </c>
      <c r="M9" s="88">
        <v>150</v>
      </c>
      <c r="N9" s="88">
        <v>150</v>
      </c>
      <c r="O9" s="88">
        <v>150</v>
      </c>
      <c r="P9" s="88">
        <v>150</v>
      </c>
      <c r="Q9" s="88">
        <v>150</v>
      </c>
      <c r="R9" s="88">
        <v>150</v>
      </c>
      <c r="S9" s="88">
        <v>150</v>
      </c>
      <c r="T9" s="88">
        <v>150</v>
      </c>
      <c r="U9" s="88">
        <v>150</v>
      </c>
      <c r="V9" s="88">
        <v>150</v>
      </c>
      <c r="W9" s="88">
        <v>150</v>
      </c>
      <c r="X9" s="88">
        <v>150</v>
      </c>
      <c r="Y9" s="88">
        <v>150</v>
      </c>
      <c r="Z9" s="88">
        <v>150</v>
      </c>
      <c r="AA9" s="88">
        <v>150</v>
      </c>
      <c r="AB9" s="88">
        <v>150</v>
      </c>
      <c r="AC9" s="88">
        <v>150</v>
      </c>
      <c r="AD9" s="88">
        <v>150</v>
      </c>
      <c r="AE9" s="88">
        <v>150</v>
      </c>
      <c r="AF9" s="88">
        <v>150</v>
      </c>
      <c r="AG9" s="88">
        <v>150</v>
      </c>
      <c r="AH9" s="88">
        <v>150</v>
      </c>
      <c r="AI9" s="88">
        <v>150</v>
      </c>
      <c r="AJ9" s="88">
        <v>150</v>
      </c>
      <c r="AK9" s="88">
        <v>150</v>
      </c>
      <c r="AL9" s="88">
        <v>150</v>
      </c>
      <c r="AM9" s="88">
        <v>150</v>
      </c>
      <c r="AN9" s="88">
        <v>150</v>
      </c>
    </row>
    <row r="10" spans="1:40" ht="16.5" thickTop="1" thickBot="1" x14ac:dyDescent="0.3">
      <c r="A10" s="98" t="s">
        <v>461</v>
      </c>
      <c r="B10" s="99">
        <v>0.21</v>
      </c>
      <c r="C10" s="54"/>
      <c r="E10" s="88">
        <v>0</v>
      </c>
      <c r="F10" s="88">
        <v>0</v>
      </c>
      <c r="G10" s="88">
        <v>0</v>
      </c>
      <c r="H10" s="88">
        <v>0</v>
      </c>
      <c r="I10" s="88">
        <v>0</v>
      </c>
      <c r="J10" s="88">
        <v>0</v>
      </c>
      <c r="K10" s="88">
        <v>0</v>
      </c>
      <c r="L10" s="88">
        <v>0</v>
      </c>
      <c r="M10" s="88">
        <v>0</v>
      </c>
      <c r="N10" s="88">
        <v>0</v>
      </c>
      <c r="O10" s="88">
        <v>0</v>
      </c>
      <c r="P10" s="88">
        <v>0</v>
      </c>
      <c r="Q10" s="88">
        <v>0</v>
      </c>
      <c r="R10" s="88">
        <v>0</v>
      </c>
      <c r="S10" s="88">
        <v>0</v>
      </c>
      <c r="T10" s="88">
        <v>0</v>
      </c>
      <c r="U10" s="88">
        <v>0</v>
      </c>
      <c r="V10" s="88">
        <v>0</v>
      </c>
      <c r="W10" s="88">
        <v>0</v>
      </c>
      <c r="X10" s="88">
        <v>0</v>
      </c>
      <c r="Y10" s="88">
        <v>0</v>
      </c>
      <c r="Z10" s="88">
        <v>0</v>
      </c>
      <c r="AA10" s="88">
        <v>0</v>
      </c>
      <c r="AB10" s="88">
        <v>0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</row>
    <row r="11" spans="1:40" ht="16.5" thickTop="1" thickBot="1" x14ac:dyDescent="0.3">
      <c r="A11" s="98" t="s">
        <v>462</v>
      </c>
      <c r="B11" s="99">
        <v>0.21</v>
      </c>
      <c r="C11" s="54"/>
      <c r="E11" s="88">
        <v>0</v>
      </c>
      <c r="F11" s="88">
        <v>0</v>
      </c>
      <c r="G11" s="88">
        <v>0</v>
      </c>
      <c r="H11" s="88">
        <v>0</v>
      </c>
      <c r="I11" s="88">
        <v>0</v>
      </c>
      <c r="J11" s="88">
        <v>0</v>
      </c>
      <c r="K11" s="88">
        <v>0</v>
      </c>
      <c r="L11" s="88">
        <v>0</v>
      </c>
      <c r="M11" s="88">
        <v>0</v>
      </c>
      <c r="N11" s="88">
        <v>0</v>
      </c>
      <c r="O11" s="88">
        <v>0</v>
      </c>
      <c r="P11" s="88">
        <v>0</v>
      </c>
      <c r="Q11" s="88">
        <v>0</v>
      </c>
      <c r="R11" s="88">
        <v>0</v>
      </c>
      <c r="S11" s="88">
        <v>0</v>
      </c>
      <c r="T11" s="88">
        <v>0</v>
      </c>
      <c r="U11" s="88">
        <v>0</v>
      </c>
      <c r="V11" s="88">
        <v>0</v>
      </c>
      <c r="W11" s="88">
        <v>0</v>
      </c>
      <c r="X11" s="88">
        <v>0</v>
      </c>
      <c r="Y11" s="88">
        <v>0</v>
      </c>
      <c r="Z11" s="88">
        <v>0</v>
      </c>
      <c r="AA11" s="88">
        <v>0</v>
      </c>
      <c r="AB11" s="88">
        <v>0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</row>
    <row r="12" spans="1:40" ht="16.5" thickTop="1" thickBot="1" x14ac:dyDescent="0.3">
      <c r="A12" s="98" t="s">
        <v>463</v>
      </c>
      <c r="B12" s="99">
        <v>0.21</v>
      </c>
      <c r="C12" s="54"/>
      <c r="E12" s="88">
        <v>150</v>
      </c>
      <c r="F12" s="88">
        <v>150</v>
      </c>
      <c r="G12" s="88">
        <v>150</v>
      </c>
      <c r="H12" s="88">
        <v>150</v>
      </c>
      <c r="I12" s="88">
        <v>150</v>
      </c>
      <c r="J12" s="88">
        <v>150</v>
      </c>
      <c r="K12" s="88">
        <v>150</v>
      </c>
      <c r="L12" s="88">
        <v>150</v>
      </c>
      <c r="M12" s="88">
        <v>150</v>
      </c>
      <c r="N12" s="88">
        <v>150</v>
      </c>
      <c r="O12" s="88">
        <v>150</v>
      </c>
      <c r="P12" s="88">
        <v>150</v>
      </c>
      <c r="Q12" s="88">
        <v>150</v>
      </c>
      <c r="R12" s="88">
        <v>150</v>
      </c>
      <c r="S12" s="88">
        <v>150</v>
      </c>
      <c r="T12" s="88">
        <v>150</v>
      </c>
      <c r="U12" s="88">
        <v>150</v>
      </c>
      <c r="V12" s="88">
        <v>150</v>
      </c>
      <c r="W12" s="88">
        <v>150</v>
      </c>
      <c r="X12" s="88">
        <v>150</v>
      </c>
      <c r="Y12" s="88">
        <v>150</v>
      </c>
      <c r="Z12" s="88">
        <v>150</v>
      </c>
      <c r="AA12" s="88">
        <v>150</v>
      </c>
      <c r="AB12" s="88">
        <v>150</v>
      </c>
      <c r="AC12" s="88">
        <v>150</v>
      </c>
      <c r="AD12" s="88">
        <v>150</v>
      </c>
      <c r="AE12" s="88">
        <v>150</v>
      </c>
      <c r="AF12" s="88">
        <v>150</v>
      </c>
      <c r="AG12" s="88">
        <v>150</v>
      </c>
      <c r="AH12" s="88">
        <v>150</v>
      </c>
      <c r="AI12" s="88">
        <v>150</v>
      </c>
      <c r="AJ12" s="88">
        <v>150</v>
      </c>
      <c r="AK12" s="88">
        <v>150</v>
      </c>
      <c r="AL12" s="88">
        <v>150</v>
      </c>
      <c r="AM12" s="88">
        <v>150</v>
      </c>
      <c r="AN12" s="88">
        <v>150</v>
      </c>
    </row>
    <row r="13" spans="1:40" ht="16.5" thickTop="1" thickBot="1" x14ac:dyDescent="0.3">
      <c r="A13" s="98" t="s">
        <v>464</v>
      </c>
      <c r="B13" s="99">
        <v>0.21</v>
      </c>
      <c r="C13" s="54"/>
      <c r="E13" s="88">
        <v>120</v>
      </c>
      <c r="F13" s="88">
        <v>120</v>
      </c>
      <c r="G13" s="88">
        <v>120</v>
      </c>
      <c r="H13" s="88">
        <v>120</v>
      </c>
      <c r="I13" s="88">
        <v>120</v>
      </c>
      <c r="J13" s="88">
        <v>120</v>
      </c>
      <c r="K13" s="88">
        <v>120</v>
      </c>
      <c r="L13" s="88">
        <v>120</v>
      </c>
      <c r="M13" s="88">
        <v>120</v>
      </c>
      <c r="N13" s="88">
        <v>120</v>
      </c>
      <c r="O13" s="88">
        <v>120</v>
      </c>
      <c r="P13" s="88">
        <v>120</v>
      </c>
      <c r="Q13" s="88">
        <v>120</v>
      </c>
      <c r="R13" s="88">
        <v>120</v>
      </c>
      <c r="S13" s="88">
        <v>120</v>
      </c>
      <c r="T13" s="88">
        <v>120</v>
      </c>
      <c r="U13" s="88">
        <v>120</v>
      </c>
      <c r="V13" s="88">
        <v>120</v>
      </c>
      <c r="W13" s="88">
        <v>120</v>
      </c>
      <c r="X13" s="88">
        <v>120</v>
      </c>
      <c r="Y13" s="88">
        <v>120</v>
      </c>
      <c r="Z13" s="88">
        <v>120</v>
      </c>
      <c r="AA13" s="88">
        <v>120</v>
      </c>
      <c r="AB13" s="88">
        <v>120</v>
      </c>
      <c r="AC13" s="88">
        <v>120</v>
      </c>
      <c r="AD13" s="88">
        <v>120</v>
      </c>
      <c r="AE13" s="88">
        <v>120</v>
      </c>
      <c r="AF13" s="88">
        <v>120</v>
      </c>
      <c r="AG13" s="88">
        <v>120</v>
      </c>
      <c r="AH13" s="88">
        <v>120</v>
      </c>
      <c r="AI13" s="88">
        <v>120</v>
      </c>
      <c r="AJ13" s="88">
        <v>120</v>
      </c>
      <c r="AK13" s="88">
        <v>120</v>
      </c>
      <c r="AL13" s="88">
        <v>120</v>
      </c>
      <c r="AM13" s="88">
        <v>120</v>
      </c>
      <c r="AN13" s="88">
        <v>120</v>
      </c>
    </row>
    <row r="14" spans="1:40" ht="16.5" thickTop="1" thickBot="1" x14ac:dyDescent="0.3">
      <c r="A14" s="98" t="s">
        <v>465</v>
      </c>
      <c r="B14" s="99">
        <v>0.21</v>
      </c>
      <c r="C14" s="54"/>
      <c r="E14" s="88">
        <v>0</v>
      </c>
      <c r="F14" s="88">
        <v>0</v>
      </c>
      <c r="G14" s="88">
        <v>0</v>
      </c>
      <c r="H14" s="88">
        <v>0</v>
      </c>
      <c r="I14" s="88">
        <v>0</v>
      </c>
      <c r="J14" s="88">
        <v>0</v>
      </c>
      <c r="K14" s="88">
        <v>0</v>
      </c>
      <c r="L14" s="88">
        <v>0</v>
      </c>
      <c r="M14" s="88">
        <v>0</v>
      </c>
      <c r="N14" s="88">
        <v>0</v>
      </c>
      <c r="O14" s="88">
        <v>0</v>
      </c>
      <c r="P14" s="88">
        <v>0</v>
      </c>
      <c r="Q14" s="88">
        <v>0</v>
      </c>
      <c r="R14" s="88">
        <v>0</v>
      </c>
      <c r="S14" s="88">
        <v>0</v>
      </c>
      <c r="T14" s="88">
        <v>0</v>
      </c>
      <c r="U14" s="88">
        <v>0</v>
      </c>
      <c r="V14" s="88">
        <v>0</v>
      </c>
      <c r="W14" s="88">
        <v>0</v>
      </c>
      <c r="X14" s="88">
        <v>0</v>
      </c>
      <c r="Y14" s="88">
        <v>0</v>
      </c>
      <c r="Z14" s="88">
        <v>0</v>
      </c>
      <c r="AA14" s="88">
        <v>0</v>
      </c>
      <c r="AB14" s="88">
        <v>0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</row>
    <row r="15" spans="1:40" ht="16.5" thickTop="1" thickBot="1" x14ac:dyDescent="0.3">
      <c r="A15" s="98" t="s">
        <v>466</v>
      </c>
      <c r="B15" s="99">
        <v>0.21</v>
      </c>
      <c r="C15" s="54"/>
      <c r="E15" s="88">
        <v>0</v>
      </c>
      <c r="F15" s="88">
        <v>0</v>
      </c>
      <c r="G15" s="88">
        <v>0</v>
      </c>
      <c r="H15" s="88">
        <v>0</v>
      </c>
      <c r="I15" s="88">
        <v>0</v>
      </c>
      <c r="J15" s="88">
        <v>0</v>
      </c>
      <c r="K15" s="88">
        <v>0</v>
      </c>
      <c r="L15" s="88">
        <v>0</v>
      </c>
      <c r="M15" s="88">
        <v>0</v>
      </c>
      <c r="N15" s="88">
        <v>0</v>
      </c>
      <c r="O15" s="88">
        <v>0</v>
      </c>
      <c r="P15" s="88">
        <v>0</v>
      </c>
      <c r="Q15" s="88">
        <v>0</v>
      </c>
      <c r="R15" s="88">
        <v>0</v>
      </c>
      <c r="S15" s="88">
        <v>0</v>
      </c>
      <c r="T15" s="88">
        <v>0</v>
      </c>
      <c r="U15" s="88">
        <v>0</v>
      </c>
      <c r="V15" s="88">
        <v>0</v>
      </c>
      <c r="W15" s="88">
        <v>0</v>
      </c>
      <c r="X15" s="88">
        <v>0</v>
      </c>
      <c r="Y15" s="88">
        <v>0</v>
      </c>
      <c r="Z15" s="88">
        <v>0</v>
      </c>
      <c r="AA15" s="88">
        <v>0</v>
      </c>
      <c r="AB15" s="88">
        <v>0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</row>
    <row r="16" spans="1:40" ht="16.5" thickTop="1" thickBot="1" x14ac:dyDescent="0.3">
      <c r="A16" s="98" t="s">
        <v>478</v>
      </c>
      <c r="B16" s="99">
        <v>0.21</v>
      </c>
      <c r="C16" s="54"/>
      <c r="E16" s="88">
        <v>0</v>
      </c>
      <c r="F16" s="88">
        <v>0</v>
      </c>
      <c r="G16" s="88">
        <v>0</v>
      </c>
      <c r="H16" s="88">
        <v>0</v>
      </c>
      <c r="I16" s="88">
        <v>0</v>
      </c>
      <c r="J16" s="88">
        <v>0</v>
      </c>
      <c r="K16" s="88">
        <v>0</v>
      </c>
      <c r="L16" s="88">
        <v>0</v>
      </c>
      <c r="M16" s="88">
        <v>0</v>
      </c>
      <c r="N16" s="88">
        <v>0</v>
      </c>
      <c r="O16" s="88">
        <v>0</v>
      </c>
      <c r="P16" s="88">
        <v>0</v>
      </c>
      <c r="Q16" s="88">
        <v>0</v>
      </c>
      <c r="R16" s="88">
        <v>0</v>
      </c>
      <c r="S16" s="88">
        <v>0</v>
      </c>
      <c r="T16" s="88">
        <v>0</v>
      </c>
      <c r="U16" s="88">
        <v>0</v>
      </c>
      <c r="V16" s="88">
        <v>0</v>
      </c>
      <c r="W16" s="88">
        <v>0</v>
      </c>
      <c r="X16" s="88">
        <v>0</v>
      </c>
      <c r="Y16" s="88">
        <v>0</v>
      </c>
      <c r="Z16" s="88">
        <v>0</v>
      </c>
      <c r="AA16" s="88">
        <v>0</v>
      </c>
      <c r="AB16" s="88">
        <v>0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</row>
    <row r="17" spans="1:40" ht="16.5" thickTop="1" thickBot="1" x14ac:dyDescent="0.3">
      <c r="A17" s="98" t="s">
        <v>467</v>
      </c>
      <c r="B17" s="99">
        <v>0.21</v>
      </c>
      <c r="C17" s="54"/>
      <c r="E17" s="88">
        <v>0</v>
      </c>
      <c r="F17" s="88">
        <v>0</v>
      </c>
      <c r="G17" s="88">
        <v>0</v>
      </c>
      <c r="H17" s="88">
        <v>0</v>
      </c>
      <c r="I17" s="88">
        <v>0</v>
      </c>
      <c r="J17" s="88">
        <v>0</v>
      </c>
      <c r="K17" s="88">
        <v>0</v>
      </c>
      <c r="L17" s="88">
        <v>0</v>
      </c>
      <c r="M17" s="88">
        <v>0</v>
      </c>
      <c r="N17" s="88">
        <v>0</v>
      </c>
      <c r="O17" s="88">
        <v>0</v>
      </c>
      <c r="P17" s="88">
        <v>0</v>
      </c>
      <c r="Q17" s="88">
        <v>0</v>
      </c>
      <c r="R17" s="88">
        <v>0</v>
      </c>
      <c r="S17" s="88">
        <v>0</v>
      </c>
      <c r="T17" s="88">
        <v>0</v>
      </c>
      <c r="U17" s="88">
        <v>0</v>
      </c>
      <c r="V17" s="88">
        <v>0</v>
      </c>
      <c r="W17" s="88">
        <v>0</v>
      </c>
      <c r="X17" s="88">
        <v>0</v>
      </c>
      <c r="Y17" s="88">
        <v>0</v>
      </c>
      <c r="Z17" s="88">
        <v>0</v>
      </c>
      <c r="AA17" s="88"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</row>
    <row r="18" spans="1:40" ht="16.5" thickTop="1" thickBot="1" x14ac:dyDescent="0.3">
      <c r="A18" s="98" t="s">
        <v>468</v>
      </c>
      <c r="B18" s="99">
        <v>0.21</v>
      </c>
      <c r="C18" s="54"/>
      <c r="E18" s="88">
        <v>0</v>
      </c>
      <c r="F18" s="88">
        <v>0</v>
      </c>
      <c r="G18" s="88">
        <v>0</v>
      </c>
      <c r="H18" s="88">
        <v>0</v>
      </c>
      <c r="I18" s="88">
        <v>0</v>
      </c>
      <c r="J18" s="88">
        <v>0</v>
      </c>
      <c r="K18" s="88">
        <v>0</v>
      </c>
      <c r="L18" s="88">
        <v>0</v>
      </c>
      <c r="M18" s="88">
        <v>0</v>
      </c>
      <c r="N18" s="88">
        <v>0</v>
      </c>
      <c r="O18" s="88">
        <v>0</v>
      </c>
      <c r="P18" s="88">
        <v>0</v>
      </c>
      <c r="Q18" s="88">
        <v>0</v>
      </c>
      <c r="R18" s="88">
        <v>0</v>
      </c>
      <c r="S18" s="88">
        <v>0</v>
      </c>
      <c r="T18" s="88">
        <v>0</v>
      </c>
      <c r="U18" s="88">
        <v>0</v>
      </c>
      <c r="V18" s="88">
        <v>0</v>
      </c>
      <c r="W18" s="88">
        <v>0</v>
      </c>
      <c r="X18" s="88">
        <v>0</v>
      </c>
      <c r="Y18" s="88">
        <v>0</v>
      </c>
      <c r="Z18" s="88">
        <v>0</v>
      </c>
      <c r="AA18" s="88">
        <v>0</v>
      </c>
      <c r="AB18" s="88">
        <v>0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</row>
    <row r="19" spans="1:40" ht="16.5" thickTop="1" thickBot="1" x14ac:dyDescent="0.3">
      <c r="A19" s="98" t="s">
        <v>469</v>
      </c>
      <c r="B19" s="99">
        <v>0.21</v>
      </c>
      <c r="C19" s="54"/>
      <c r="E19" s="88">
        <v>180</v>
      </c>
      <c r="F19" s="88">
        <v>180</v>
      </c>
      <c r="G19" s="88">
        <v>180</v>
      </c>
      <c r="H19" s="88">
        <v>180</v>
      </c>
      <c r="I19" s="88">
        <v>180</v>
      </c>
      <c r="J19" s="88">
        <v>180</v>
      </c>
      <c r="K19" s="88">
        <v>180</v>
      </c>
      <c r="L19" s="88">
        <v>180</v>
      </c>
      <c r="M19" s="88">
        <v>180</v>
      </c>
      <c r="N19" s="88">
        <v>180</v>
      </c>
      <c r="O19" s="88">
        <v>180</v>
      </c>
      <c r="P19" s="88">
        <v>180</v>
      </c>
      <c r="Q19" s="88">
        <v>180</v>
      </c>
      <c r="R19" s="88">
        <v>180</v>
      </c>
      <c r="S19" s="88">
        <v>180</v>
      </c>
      <c r="T19" s="88">
        <v>180</v>
      </c>
      <c r="U19" s="88">
        <v>180</v>
      </c>
      <c r="V19" s="88">
        <v>180</v>
      </c>
      <c r="W19" s="88">
        <v>180</v>
      </c>
      <c r="X19" s="88">
        <v>180</v>
      </c>
      <c r="Y19" s="88">
        <v>180</v>
      </c>
      <c r="Z19" s="88">
        <v>180</v>
      </c>
      <c r="AA19" s="88">
        <v>180</v>
      </c>
      <c r="AB19" s="88">
        <v>180</v>
      </c>
      <c r="AC19" s="88">
        <v>180</v>
      </c>
      <c r="AD19" s="88">
        <v>180</v>
      </c>
      <c r="AE19" s="88">
        <v>180</v>
      </c>
      <c r="AF19" s="88">
        <v>180</v>
      </c>
      <c r="AG19" s="88">
        <v>180</v>
      </c>
      <c r="AH19" s="88">
        <v>180</v>
      </c>
      <c r="AI19" s="88">
        <v>180</v>
      </c>
      <c r="AJ19" s="88">
        <v>180</v>
      </c>
      <c r="AK19" s="88">
        <v>180</v>
      </c>
      <c r="AL19" s="88">
        <v>180</v>
      </c>
      <c r="AM19" s="88">
        <v>180</v>
      </c>
      <c r="AN19" s="88">
        <v>180</v>
      </c>
    </row>
    <row r="20" spans="1:40" ht="16.5" thickTop="1" thickBot="1" x14ac:dyDescent="0.3">
      <c r="A20" s="98" t="s">
        <v>470</v>
      </c>
      <c r="B20" s="99"/>
      <c r="C20" s="54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</row>
    <row r="21" spans="1:40" ht="16.5" thickTop="1" thickBot="1" x14ac:dyDescent="0.3">
      <c r="A21" s="98" t="s">
        <v>471</v>
      </c>
      <c r="B21" s="99"/>
      <c r="C21" s="54"/>
      <c r="E21" s="88">
        <v>30</v>
      </c>
      <c r="F21" s="88">
        <v>30</v>
      </c>
      <c r="G21" s="88">
        <v>30</v>
      </c>
      <c r="H21" s="88">
        <v>30</v>
      </c>
      <c r="I21" s="88">
        <v>30</v>
      </c>
      <c r="J21" s="88">
        <v>30</v>
      </c>
      <c r="K21" s="88">
        <v>30</v>
      </c>
      <c r="L21" s="88">
        <v>30</v>
      </c>
      <c r="M21" s="88">
        <v>30</v>
      </c>
      <c r="N21" s="88">
        <v>30</v>
      </c>
      <c r="O21" s="88">
        <v>30</v>
      </c>
      <c r="P21" s="88">
        <v>30</v>
      </c>
      <c r="Q21" s="88">
        <v>30</v>
      </c>
      <c r="R21" s="88">
        <v>30</v>
      </c>
      <c r="S21" s="88">
        <v>30</v>
      </c>
      <c r="T21" s="88">
        <v>30</v>
      </c>
      <c r="U21" s="88">
        <v>30</v>
      </c>
      <c r="V21" s="88">
        <v>30</v>
      </c>
      <c r="W21" s="88">
        <v>30</v>
      </c>
      <c r="X21" s="88">
        <v>30</v>
      </c>
      <c r="Y21" s="88">
        <v>30</v>
      </c>
      <c r="Z21" s="88">
        <v>30</v>
      </c>
      <c r="AA21" s="88">
        <v>30</v>
      </c>
      <c r="AB21" s="88">
        <v>30</v>
      </c>
      <c r="AC21" s="88">
        <v>30</v>
      </c>
      <c r="AD21" s="88">
        <v>30</v>
      </c>
      <c r="AE21" s="88">
        <v>30</v>
      </c>
      <c r="AF21" s="88">
        <v>30</v>
      </c>
      <c r="AG21" s="88">
        <v>30</v>
      </c>
      <c r="AH21" s="88">
        <v>30</v>
      </c>
      <c r="AI21" s="88">
        <v>30</v>
      </c>
      <c r="AJ21" s="88">
        <v>30</v>
      </c>
      <c r="AK21" s="88">
        <v>30</v>
      </c>
      <c r="AL21" s="88">
        <v>30</v>
      </c>
      <c r="AM21" s="88">
        <v>30</v>
      </c>
      <c r="AN21" s="88">
        <v>30</v>
      </c>
    </row>
    <row r="22" spans="1:40" ht="16.5" thickTop="1" thickBot="1" x14ac:dyDescent="0.3">
      <c r="A22" s="98" t="s">
        <v>454</v>
      </c>
      <c r="B22" s="99"/>
      <c r="C22" s="54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</row>
    <row r="23" spans="1:40" ht="16.5" thickTop="1" thickBot="1" x14ac:dyDescent="0.3">
      <c r="A23" s="98" t="s">
        <v>472</v>
      </c>
      <c r="B23" s="99">
        <v>0.21</v>
      </c>
      <c r="C23" s="54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</row>
    <row r="24" spans="1:40" ht="16.5" thickTop="1" thickBot="1" x14ac:dyDescent="0.3">
      <c r="A24" s="98" t="s">
        <v>473</v>
      </c>
      <c r="B24" s="99"/>
      <c r="C24" s="54"/>
      <c r="E24" s="88">
        <v>1500</v>
      </c>
      <c r="F24" s="88">
        <v>1500</v>
      </c>
      <c r="G24" s="88">
        <v>1500</v>
      </c>
      <c r="H24" s="88">
        <v>1500</v>
      </c>
      <c r="I24" s="88">
        <v>1500</v>
      </c>
      <c r="J24" s="88">
        <v>1500</v>
      </c>
      <c r="K24" s="88">
        <v>1500</v>
      </c>
      <c r="L24" s="88">
        <v>1500</v>
      </c>
      <c r="M24" s="88">
        <v>1500</v>
      </c>
      <c r="N24" s="88">
        <v>1500</v>
      </c>
      <c r="O24" s="88">
        <v>1500</v>
      </c>
      <c r="P24" s="88">
        <v>1500</v>
      </c>
      <c r="Q24" s="88">
        <v>1500</v>
      </c>
      <c r="R24" s="88">
        <v>1500</v>
      </c>
      <c r="S24" s="88">
        <v>1500</v>
      </c>
      <c r="T24" s="88">
        <v>1500</v>
      </c>
      <c r="U24" s="88">
        <v>1500</v>
      </c>
      <c r="V24" s="88">
        <v>1500</v>
      </c>
      <c r="W24" s="88">
        <v>1500</v>
      </c>
      <c r="X24" s="88">
        <v>1500</v>
      </c>
      <c r="Y24" s="88">
        <v>1500</v>
      </c>
      <c r="Z24" s="88">
        <v>1500</v>
      </c>
      <c r="AA24" s="88">
        <v>1500</v>
      </c>
      <c r="AB24" s="88">
        <v>1500</v>
      </c>
      <c r="AC24" s="88">
        <v>1500</v>
      </c>
      <c r="AD24" s="88">
        <v>1500</v>
      </c>
      <c r="AE24" s="88">
        <v>1500</v>
      </c>
      <c r="AF24" s="88">
        <v>1500</v>
      </c>
      <c r="AG24" s="88">
        <v>1500</v>
      </c>
      <c r="AH24" s="88">
        <v>1500</v>
      </c>
      <c r="AI24" s="88">
        <v>1500</v>
      </c>
      <c r="AJ24" s="88">
        <v>1500</v>
      </c>
      <c r="AK24" s="88">
        <v>1500</v>
      </c>
      <c r="AL24" s="88">
        <v>1500</v>
      </c>
      <c r="AM24" s="88">
        <v>1500</v>
      </c>
      <c r="AN24" s="88">
        <v>1500</v>
      </c>
    </row>
    <row r="25" spans="1:40" ht="16.5" thickTop="1" thickBot="1" x14ac:dyDescent="0.3">
      <c r="A25" s="98" t="s">
        <v>474</v>
      </c>
      <c r="B25" s="99">
        <v>0.21</v>
      </c>
      <c r="C25" s="54"/>
      <c r="E25" s="88">
        <v>50</v>
      </c>
      <c r="F25" s="88">
        <v>50</v>
      </c>
      <c r="G25" s="88">
        <v>50</v>
      </c>
      <c r="H25" s="88">
        <v>50</v>
      </c>
      <c r="I25" s="88">
        <v>50</v>
      </c>
      <c r="J25" s="88">
        <v>50</v>
      </c>
      <c r="K25" s="88">
        <v>50</v>
      </c>
      <c r="L25" s="88">
        <v>50</v>
      </c>
      <c r="M25" s="88">
        <v>50</v>
      </c>
      <c r="N25" s="88">
        <v>50</v>
      </c>
      <c r="O25" s="88">
        <v>50</v>
      </c>
      <c r="P25" s="88">
        <v>50</v>
      </c>
      <c r="Q25" s="88">
        <v>50</v>
      </c>
      <c r="R25" s="88">
        <v>50</v>
      </c>
      <c r="S25" s="88">
        <v>50</v>
      </c>
      <c r="T25" s="88">
        <v>50</v>
      </c>
      <c r="U25" s="88">
        <v>50</v>
      </c>
      <c r="V25" s="88">
        <v>50</v>
      </c>
      <c r="W25" s="88">
        <v>50</v>
      </c>
      <c r="X25" s="88">
        <v>50</v>
      </c>
      <c r="Y25" s="88">
        <v>50</v>
      </c>
      <c r="Z25" s="88">
        <v>50</v>
      </c>
      <c r="AA25" s="88">
        <v>50</v>
      </c>
      <c r="AB25" s="88">
        <v>50</v>
      </c>
      <c r="AC25" s="88">
        <v>50</v>
      </c>
      <c r="AD25" s="88">
        <v>50</v>
      </c>
      <c r="AE25" s="88">
        <v>50</v>
      </c>
      <c r="AF25" s="88">
        <v>50</v>
      </c>
      <c r="AG25" s="88">
        <v>50</v>
      </c>
      <c r="AH25" s="88">
        <v>50</v>
      </c>
      <c r="AI25" s="88">
        <v>50</v>
      </c>
      <c r="AJ25" s="88">
        <v>50</v>
      </c>
      <c r="AK25" s="88">
        <v>50</v>
      </c>
      <c r="AL25" s="88">
        <v>50</v>
      </c>
      <c r="AM25" s="88">
        <v>50</v>
      </c>
      <c r="AN25" s="88">
        <v>50</v>
      </c>
    </row>
    <row r="26" spans="1:40" ht="16.5" thickTop="1" thickBot="1" x14ac:dyDescent="0.3">
      <c r="A26" s="98" t="s">
        <v>453</v>
      </c>
      <c r="B26" s="99">
        <v>0.21</v>
      </c>
      <c r="C26" s="54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</row>
    <row r="27" spans="1:40" ht="16.5" thickTop="1" thickBot="1" x14ac:dyDescent="0.3">
      <c r="A27" s="98" t="s">
        <v>455</v>
      </c>
      <c r="B27" s="99"/>
      <c r="C27" s="54"/>
      <c r="E27" s="88">
        <v>80</v>
      </c>
      <c r="F27" s="88">
        <v>80</v>
      </c>
      <c r="G27" s="88">
        <v>80</v>
      </c>
      <c r="H27" s="88">
        <v>80</v>
      </c>
      <c r="I27" s="88">
        <v>80</v>
      </c>
      <c r="J27" s="88">
        <v>80</v>
      </c>
      <c r="K27" s="88">
        <v>80</v>
      </c>
      <c r="L27" s="88">
        <v>80</v>
      </c>
      <c r="M27" s="88">
        <v>80</v>
      </c>
      <c r="N27" s="88">
        <v>80</v>
      </c>
      <c r="O27" s="88">
        <v>80</v>
      </c>
      <c r="P27" s="88">
        <v>80</v>
      </c>
      <c r="Q27" s="88">
        <v>80</v>
      </c>
      <c r="R27" s="88">
        <v>80</v>
      </c>
      <c r="S27" s="88">
        <v>80</v>
      </c>
      <c r="T27" s="88">
        <v>80</v>
      </c>
      <c r="U27" s="88">
        <v>80</v>
      </c>
      <c r="V27" s="88">
        <v>80</v>
      </c>
      <c r="W27" s="88">
        <v>80</v>
      </c>
      <c r="X27" s="88">
        <v>80</v>
      </c>
      <c r="Y27" s="88">
        <v>80</v>
      </c>
      <c r="Z27" s="88">
        <v>80</v>
      </c>
      <c r="AA27" s="88">
        <v>80</v>
      </c>
      <c r="AB27" s="88">
        <v>80</v>
      </c>
      <c r="AC27" s="88">
        <v>80</v>
      </c>
      <c r="AD27" s="88">
        <v>80</v>
      </c>
      <c r="AE27" s="88">
        <v>80</v>
      </c>
      <c r="AF27" s="88">
        <v>80</v>
      </c>
      <c r="AG27" s="88">
        <v>80</v>
      </c>
      <c r="AH27" s="88">
        <v>80</v>
      </c>
      <c r="AI27" s="88">
        <v>80</v>
      </c>
      <c r="AJ27" s="88">
        <v>80</v>
      </c>
      <c r="AK27" s="88">
        <v>80</v>
      </c>
      <c r="AL27" s="88">
        <v>80</v>
      </c>
      <c r="AM27" s="88">
        <v>80</v>
      </c>
      <c r="AN27" s="88">
        <v>80</v>
      </c>
    </row>
    <row r="28" spans="1:40" ht="15.75" thickTop="1" x14ac:dyDescent="0.25">
      <c r="B28" s="119"/>
    </row>
  </sheetData>
  <hyperlinks>
    <hyperlink ref="A1" location="View!A1" display="view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app!$C$55:$C$58</xm:f>
          </x14:formula1>
          <xm:sqref>C4:C27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L8"/>
  <sheetViews>
    <sheetView showGridLines="0" workbookViewId="0">
      <selection activeCell="B3" sqref="B3:L7"/>
    </sheetView>
  </sheetViews>
  <sheetFormatPr defaultRowHeight="15" x14ac:dyDescent="0.25"/>
  <cols>
    <col min="2" max="2" width="27.85546875" bestFit="1" customWidth="1"/>
    <col min="3" max="11" width="15.7109375" bestFit="1" customWidth="1"/>
    <col min="12" max="12" width="16.7109375" bestFit="1" customWidth="1"/>
  </cols>
  <sheetData>
    <row r="1" spans="1:12" x14ac:dyDescent="0.25">
      <c r="A1" s="25" t="s">
        <v>204</v>
      </c>
      <c r="B1" s="43" t="s">
        <v>228</v>
      </c>
    </row>
    <row r="3" spans="1:12" ht="15.75" thickBot="1" x14ac:dyDescent="0.3">
      <c r="B3" s="132" t="s">
        <v>483</v>
      </c>
      <c r="C3" s="132" t="s">
        <v>489</v>
      </c>
      <c r="D3" s="132" t="s">
        <v>490</v>
      </c>
      <c r="E3" s="132" t="s">
        <v>491</v>
      </c>
      <c r="F3" s="132" t="s">
        <v>492</v>
      </c>
      <c r="G3" s="132" t="s">
        <v>493</v>
      </c>
      <c r="H3" s="132" t="s">
        <v>494</v>
      </c>
      <c r="I3" s="132" t="s">
        <v>495</v>
      </c>
      <c r="J3" s="132" t="s">
        <v>496</v>
      </c>
      <c r="K3" s="132" t="s">
        <v>497</v>
      </c>
      <c r="L3" s="132" t="s">
        <v>498</v>
      </c>
    </row>
    <row r="4" spans="1:12" ht="16.5" thickTop="1" thickBot="1" x14ac:dyDescent="0.3">
      <c r="B4" s="98" t="s">
        <v>499</v>
      </c>
      <c r="C4" s="99" t="s">
        <v>195</v>
      </c>
      <c r="D4" s="99" t="s">
        <v>168</v>
      </c>
      <c r="E4" s="99" t="s">
        <v>169</v>
      </c>
      <c r="F4" s="99" t="s">
        <v>170</v>
      </c>
      <c r="G4" s="99" t="s">
        <v>171</v>
      </c>
      <c r="H4" s="99" t="s">
        <v>172</v>
      </c>
      <c r="I4" s="99" t="s">
        <v>173</v>
      </c>
      <c r="J4" s="99" t="s">
        <v>174</v>
      </c>
      <c r="K4" s="99" t="s">
        <v>175</v>
      </c>
      <c r="L4" s="99" t="s">
        <v>176</v>
      </c>
    </row>
    <row r="5" spans="1:12" ht="16.5" thickTop="1" thickBot="1" x14ac:dyDescent="0.3">
      <c r="B5" s="98" t="s">
        <v>486</v>
      </c>
      <c r="C5" s="131">
        <v>6.2E-2</v>
      </c>
      <c r="D5" s="131">
        <v>6.2E-2</v>
      </c>
      <c r="E5" s="131">
        <v>6.2E-2</v>
      </c>
      <c r="F5" s="131">
        <v>6.2E-2</v>
      </c>
      <c r="G5" s="131">
        <v>6.2E-2</v>
      </c>
      <c r="H5" s="131">
        <v>6.2E-2</v>
      </c>
      <c r="I5" s="131">
        <v>6.2E-2</v>
      </c>
      <c r="J5" s="131">
        <v>6.2E-2</v>
      </c>
      <c r="K5" s="131">
        <v>6.2E-2</v>
      </c>
      <c r="L5" s="131">
        <v>6.2E-2</v>
      </c>
    </row>
    <row r="6" spans="1:12" ht="16.5" thickTop="1" thickBot="1" x14ac:dyDescent="0.3">
      <c r="B6" s="98" t="s">
        <v>487</v>
      </c>
      <c r="C6" s="88">
        <v>80000</v>
      </c>
      <c r="D6" s="88">
        <v>20000</v>
      </c>
      <c r="E6" s="88">
        <v>20000</v>
      </c>
      <c r="F6" s="88">
        <v>25000</v>
      </c>
      <c r="G6" s="88">
        <v>25000</v>
      </c>
      <c r="H6" s="88">
        <v>30000</v>
      </c>
      <c r="I6" s="88">
        <v>30000</v>
      </c>
      <c r="J6" s="88">
        <v>30000</v>
      </c>
      <c r="K6" s="88">
        <v>30000</v>
      </c>
      <c r="L6" s="88">
        <v>30000</v>
      </c>
    </row>
    <row r="7" spans="1:12" ht="16.5" thickTop="1" thickBot="1" x14ac:dyDescent="0.3">
      <c r="B7" s="98" t="s">
        <v>488</v>
      </c>
      <c r="C7" s="54">
        <v>72</v>
      </c>
      <c r="D7" s="54">
        <v>73</v>
      </c>
      <c r="E7" s="54">
        <v>74</v>
      </c>
      <c r="F7" s="54">
        <v>75</v>
      </c>
      <c r="G7" s="54">
        <v>76</v>
      </c>
      <c r="H7" s="54">
        <v>77</v>
      </c>
      <c r="I7" s="54">
        <v>78</v>
      </c>
      <c r="J7" s="54">
        <v>79</v>
      </c>
      <c r="K7" s="54">
        <v>80</v>
      </c>
      <c r="L7" s="54">
        <v>81</v>
      </c>
    </row>
    <row r="8" spans="1:12" ht="15.75" thickTop="1" x14ac:dyDescent="0.25"/>
  </sheetData>
  <hyperlinks>
    <hyperlink ref="A1" location="View!A1" display="view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app!$C$17:$C$52</xm:f>
          </x14:formula1>
          <xm:sqref>C4:L4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L11"/>
  <sheetViews>
    <sheetView showGridLines="0" workbookViewId="0">
      <selection activeCell="D8" sqref="D8"/>
    </sheetView>
  </sheetViews>
  <sheetFormatPr defaultRowHeight="15" x14ac:dyDescent="0.25"/>
  <cols>
    <col min="2" max="2" width="38" bestFit="1" customWidth="1"/>
    <col min="3" max="3" width="11.28515625" customWidth="1"/>
  </cols>
  <sheetData>
    <row r="1" spans="1:12" x14ac:dyDescent="0.25">
      <c r="A1" s="25" t="s">
        <v>204</v>
      </c>
      <c r="B1" s="43" t="s">
        <v>228</v>
      </c>
    </row>
    <row r="4" spans="1:12" ht="15.75" thickBot="1" x14ac:dyDescent="0.3">
      <c r="B4" s="132" t="s">
        <v>483</v>
      </c>
      <c r="C4" s="132" t="s">
        <v>504</v>
      </c>
      <c r="D4" s="132" t="s">
        <v>505</v>
      </c>
      <c r="E4" s="132" t="s">
        <v>506</v>
      </c>
      <c r="F4" s="132" t="s">
        <v>507</v>
      </c>
      <c r="G4" s="132" t="s">
        <v>508</v>
      </c>
      <c r="H4" s="132" t="s">
        <v>509</v>
      </c>
      <c r="I4" s="132" t="s">
        <v>510</v>
      </c>
      <c r="J4" s="132" t="s">
        <v>511</v>
      </c>
      <c r="K4" s="132" t="s">
        <v>512</v>
      </c>
      <c r="L4" s="132" t="s">
        <v>513</v>
      </c>
    </row>
    <row r="5" spans="1:12" ht="16.5" thickTop="1" thickBot="1" x14ac:dyDescent="0.3">
      <c r="B5" s="98" t="s">
        <v>484</v>
      </c>
      <c r="C5" s="131" t="s">
        <v>500</v>
      </c>
      <c r="D5" s="131" t="s">
        <v>190</v>
      </c>
      <c r="E5" s="131" t="s">
        <v>170</v>
      </c>
      <c r="F5" s="131" t="s">
        <v>171</v>
      </c>
      <c r="G5" s="131" t="s">
        <v>191</v>
      </c>
      <c r="H5" s="131" t="s">
        <v>170</v>
      </c>
      <c r="I5" s="131" t="s">
        <v>173</v>
      </c>
      <c r="J5" s="131" t="s">
        <v>201</v>
      </c>
      <c r="K5" s="131" t="s">
        <v>196</v>
      </c>
      <c r="L5" s="131" t="s">
        <v>169</v>
      </c>
    </row>
    <row r="6" spans="1:12" ht="16.5" thickTop="1" thickBot="1" x14ac:dyDescent="0.3">
      <c r="B6" s="98" t="s">
        <v>486</v>
      </c>
      <c r="C6" s="131">
        <v>0.09</v>
      </c>
      <c r="D6" s="131">
        <v>0.09</v>
      </c>
      <c r="E6" s="131">
        <v>0.09</v>
      </c>
      <c r="F6" s="131">
        <v>0.09</v>
      </c>
      <c r="G6" s="131">
        <v>0.09</v>
      </c>
      <c r="H6" s="131">
        <v>0.09</v>
      </c>
      <c r="I6" s="131">
        <v>0.09</v>
      </c>
      <c r="J6" s="131">
        <v>0.09</v>
      </c>
      <c r="K6" s="131">
        <v>0.09</v>
      </c>
      <c r="L6" s="131">
        <v>0.09</v>
      </c>
    </row>
    <row r="7" spans="1:12" ht="16.5" thickTop="1" thickBot="1" x14ac:dyDescent="0.3">
      <c r="B7" s="98" t="s">
        <v>501</v>
      </c>
      <c r="C7" s="88">
        <v>20000</v>
      </c>
      <c r="D7" s="88">
        <v>20000</v>
      </c>
      <c r="E7" s="88">
        <v>20000</v>
      </c>
      <c r="F7" s="88">
        <v>20000</v>
      </c>
      <c r="G7" s="88">
        <v>20000</v>
      </c>
      <c r="H7" s="88">
        <v>20000</v>
      </c>
      <c r="I7" s="88">
        <v>20000</v>
      </c>
      <c r="J7" s="88">
        <v>20000</v>
      </c>
      <c r="K7" s="88">
        <v>20000</v>
      </c>
      <c r="L7" s="88">
        <v>20000</v>
      </c>
    </row>
    <row r="8" spans="1:12" ht="16.5" thickTop="1" thickBot="1" x14ac:dyDescent="0.3">
      <c r="B8" s="98" t="s">
        <v>502</v>
      </c>
      <c r="C8" s="131">
        <v>0.1</v>
      </c>
      <c r="D8" s="131">
        <v>0.1</v>
      </c>
      <c r="E8" s="131">
        <v>0.1</v>
      </c>
      <c r="F8" s="131">
        <v>0.1</v>
      </c>
      <c r="G8" s="131">
        <v>0.1</v>
      </c>
      <c r="H8" s="131">
        <v>0.1</v>
      </c>
      <c r="I8" s="131">
        <v>0.1</v>
      </c>
      <c r="J8" s="131">
        <v>0.1</v>
      </c>
      <c r="K8" s="131">
        <v>0.1</v>
      </c>
      <c r="L8" s="131">
        <v>0.1</v>
      </c>
    </row>
    <row r="9" spans="1:12" ht="16.5" thickTop="1" thickBot="1" x14ac:dyDescent="0.3">
      <c r="B9" s="98" t="s">
        <v>503</v>
      </c>
      <c r="C9" s="131">
        <v>0.1</v>
      </c>
      <c r="D9" s="131">
        <v>0.1</v>
      </c>
      <c r="E9" s="131">
        <v>0.1</v>
      </c>
      <c r="F9" s="131">
        <v>0.1</v>
      </c>
      <c r="G9" s="131">
        <v>0.1</v>
      </c>
      <c r="H9" s="131">
        <v>0.1</v>
      </c>
      <c r="I9" s="131">
        <v>0.1</v>
      </c>
      <c r="J9" s="131">
        <v>0.1</v>
      </c>
      <c r="K9" s="131">
        <v>0.1</v>
      </c>
      <c r="L9" s="131">
        <v>0.1</v>
      </c>
    </row>
    <row r="10" spans="1:12" ht="16.5" thickTop="1" thickBot="1" x14ac:dyDescent="0.3">
      <c r="B10" s="98" t="s">
        <v>488</v>
      </c>
      <c r="C10" s="54">
        <v>48</v>
      </c>
      <c r="D10" s="54">
        <v>48</v>
      </c>
      <c r="E10" s="54">
        <v>48</v>
      </c>
      <c r="F10" s="54">
        <v>48</v>
      </c>
      <c r="G10" s="54">
        <v>48</v>
      </c>
      <c r="H10" s="54">
        <v>48</v>
      </c>
      <c r="I10" s="54">
        <v>48</v>
      </c>
      <c r="J10" s="54">
        <v>48</v>
      </c>
      <c r="K10" s="54">
        <v>48</v>
      </c>
      <c r="L10" s="54">
        <v>48</v>
      </c>
    </row>
    <row r="11" spans="1:12" ht="15.75" thickTop="1" x14ac:dyDescent="0.25"/>
  </sheetData>
  <hyperlinks>
    <hyperlink ref="A1" location="View!A1" display="view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app!$C$17:$C$52</xm:f>
          </x14:formula1>
          <xm:sqref>C5:L5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L10"/>
  <sheetViews>
    <sheetView showGridLines="0" workbookViewId="0"/>
  </sheetViews>
  <sheetFormatPr defaultRowHeight="15" x14ac:dyDescent="0.25"/>
  <cols>
    <col min="2" max="2" width="24" bestFit="1" customWidth="1"/>
    <col min="3" max="3" width="11.7109375" bestFit="1" customWidth="1"/>
    <col min="4" max="5" width="9.140625" bestFit="1" customWidth="1"/>
  </cols>
  <sheetData>
    <row r="1" spans="1:38" x14ac:dyDescent="0.25">
      <c r="A1" s="25" t="s">
        <v>204</v>
      </c>
    </row>
    <row r="3" spans="1:38" ht="15.75" thickBot="1" x14ac:dyDescent="0.3">
      <c r="C3" t="str">
        <f>+SPm!B2</f>
        <v>A1 M1</v>
      </c>
      <c r="D3" t="str">
        <f>+SPm!C2</f>
        <v>A1 M2</v>
      </c>
      <c r="E3" t="str">
        <f>+SPm!D2</f>
        <v>A1 M3</v>
      </c>
      <c r="F3" t="str">
        <f>+SPm!E2</f>
        <v>A1 M4</v>
      </c>
      <c r="G3" t="str">
        <f>+SPm!F2</f>
        <v>A1 M5</v>
      </c>
      <c r="H3" t="str">
        <f>+SPm!G2</f>
        <v>A1 M6</v>
      </c>
      <c r="I3" t="str">
        <f>+SPm!H2</f>
        <v>A1 M7</v>
      </c>
      <c r="J3" t="str">
        <f>+SPm!I2</f>
        <v>A1 M8</v>
      </c>
      <c r="K3" t="str">
        <f>+SPm!J2</f>
        <v>A1 M9</v>
      </c>
      <c r="L3" t="str">
        <f>+SPm!K2</f>
        <v>A1 M10</v>
      </c>
      <c r="M3" t="str">
        <f>+SPm!L2</f>
        <v>A1 M11</v>
      </c>
      <c r="N3" t="str">
        <f>+SPm!M2</f>
        <v>A1 M12</v>
      </c>
      <c r="O3" t="str">
        <f>+SPm!N2</f>
        <v>A2 M1</v>
      </c>
      <c r="P3" t="str">
        <f>+SPm!O2</f>
        <v>A2 M2</v>
      </c>
      <c r="Q3" t="str">
        <f>+SPm!P2</f>
        <v>A2 M3</v>
      </c>
      <c r="R3" t="str">
        <f>+SPm!Q2</f>
        <v>A2 M4</v>
      </c>
      <c r="S3" t="str">
        <f>+SPm!R2</f>
        <v>A2 M5</v>
      </c>
      <c r="T3" t="str">
        <f>+SPm!S2</f>
        <v>A2 M6</v>
      </c>
      <c r="U3" t="str">
        <f>+SPm!T2</f>
        <v>A2 M7</v>
      </c>
      <c r="V3" t="str">
        <f>+SPm!U2</f>
        <v>A2 M8</v>
      </c>
      <c r="W3" t="str">
        <f>+SPm!V2</f>
        <v>A2 M9</v>
      </c>
      <c r="X3" t="str">
        <f>+SPm!W2</f>
        <v>A2 M10</v>
      </c>
      <c r="Y3" t="str">
        <f>+SPm!X2</f>
        <v>A2 M11</v>
      </c>
      <c r="Z3" t="str">
        <f>+SPm!Y2</f>
        <v>A2 M12</v>
      </c>
      <c r="AA3" t="str">
        <f>+SPm!Z2</f>
        <v>A3 M1</v>
      </c>
      <c r="AB3" t="str">
        <f>+SPm!AA2</f>
        <v>A3 M2</v>
      </c>
      <c r="AC3" t="str">
        <f>+SPm!AB2</f>
        <v>A3 M3</v>
      </c>
      <c r="AD3" t="str">
        <f>+SPm!AC2</f>
        <v>A3 M4</v>
      </c>
      <c r="AE3" t="str">
        <f>+SPm!AD2</f>
        <v>A3 M5</v>
      </c>
      <c r="AF3" t="str">
        <f>+SPm!AE2</f>
        <v>A3 M6</v>
      </c>
      <c r="AG3" t="str">
        <f>+SPm!AF2</f>
        <v>A3 M7</v>
      </c>
      <c r="AH3" t="str">
        <f>+SPm!AG2</f>
        <v>A3 M8</v>
      </c>
      <c r="AI3" t="str">
        <f>+SPm!AH2</f>
        <v>A3 M9</v>
      </c>
      <c r="AJ3" t="str">
        <f>+SPm!AI2</f>
        <v>A3 M10</v>
      </c>
      <c r="AK3" t="str">
        <f>+SPm!AJ2</f>
        <v>A3 M11</v>
      </c>
      <c r="AL3" t="str">
        <f>+SPm!AK2</f>
        <v>A3 M12</v>
      </c>
    </row>
    <row r="4" spans="1:38" ht="16.5" thickTop="1" thickBot="1" x14ac:dyDescent="0.3">
      <c r="B4" t="s">
        <v>701</v>
      </c>
      <c r="C4" s="88">
        <v>200000</v>
      </c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</row>
    <row r="5" spans="1:38" ht="15.75" thickTop="1" x14ac:dyDescent="0.25"/>
    <row r="7" spans="1:38" ht="15.75" thickBot="1" x14ac:dyDescent="0.3">
      <c r="C7" s="188" t="str">
        <f>+'SP an'!B2</f>
        <v xml:space="preserve">A1 </v>
      </c>
      <c r="D7" s="188" t="str">
        <f>+'SP an'!C2</f>
        <v>A2</v>
      </c>
      <c r="E7" s="188" t="str">
        <f>+'SP an'!D2</f>
        <v>A3</v>
      </c>
    </row>
    <row r="8" spans="1:38" ht="15.75" thickBot="1" x14ac:dyDescent="0.3">
      <c r="B8" t="s">
        <v>708</v>
      </c>
      <c r="C8" s="59">
        <f>+'CE an'!B72</f>
        <v>21090.719323083158</v>
      </c>
      <c r="D8" s="59">
        <f>+'CE an'!C72</f>
        <v>17634.364700140592</v>
      </c>
      <c r="E8" s="59">
        <f>+'CE an'!D72</f>
        <v>38436.887746407723</v>
      </c>
    </row>
    <row r="9" spans="1:38" ht="16.5" thickTop="1" thickBot="1" x14ac:dyDescent="0.3">
      <c r="B9" t="s">
        <v>707</v>
      </c>
      <c r="C9" s="88">
        <v>0</v>
      </c>
      <c r="D9" s="88">
        <v>0</v>
      </c>
      <c r="E9" s="88">
        <v>0</v>
      </c>
    </row>
    <row r="10" spans="1:38" ht="15.75" thickTop="1" x14ac:dyDescent="0.25"/>
  </sheetData>
  <hyperlinks>
    <hyperlink ref="A1" location="View!A1" display="view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J32" sqref="J32"/>
    </sheetView>
  </sheetViews>
  <sheetFormatPr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L145"/>
  <sheetViews>
    <sheetView showGridLines="0" topLeftCell="A85" workbookViewId="0">
      <selection activeCell="F27" sqref="F27"/>
    </sheetView>
  </sheetViews>
  <sheetFormatPr defaultRowHeight="15" x14ac:dyDescent="0.25"/>
  <cols>
    <col min="2" max="2" width="18.28515625" bestFit="1" customWidth="1"/>
    <col min="3" max="3" width="9.7109375" bestFit="1" customWidth="1"/>
  </cols>
  <sheetData>
    <row r="1" spans="1:38" x14ac:dyDescent="0.25">
      <c r="A1" s="25" t="s">
        <v>204</v>
      </c>
    </row>
    <row r="2" spans="1:38" ht="15.75" thickBot="1" x14ac:dyDescent="0.3">
      <c r="B2" s="47" t="s">
        <v>344</v>
      </c>
      <c r="C2" s="47" t="str">
        <f>+SPm!B2</f>
        <v>A1 M1</v>
      </c>
      <c r="D2" s="47" t="str">
        <f>+SPm!C2</f>
        <v>A1 M2</v>
      </c>
      <c r="E2" s="47" t="str">
        <f>+SPm!D2</f>
        <v>A1 M3</v>
      </c>
      <c r="F2" s="47" t="str">
        <f>+SPm!E2</f>
        <v>A1 M4</v>
      </c>
      <c r="G2" s="47" t="str">
        <f>+SPm!F2</f>
        <v>A1 M5</v>
      </c>
      <c r="H2" s="47" t="str">
        <f>+SPm!G2</f>
        <v>A1 M6</v>
      </c>
      <c r="I2" s="47" t="str">
        <f>+SPm!H2</f>
        <v>A1 M7</v>
      </c>
      <c r="J2" s="47" t="str">
        <f>+SPm!I2</f>
        <v>A1 M8</v>
      </c>
      <c r="K2" s="47" t="str">
        <f>+SPm!J2</f>
        <v>A1 M9</v>
      </c>
      <c r="L2" s="47" t="str">
        <f>+SPm!K2</f>
        <v>A1 M10</v>
      </c>
      <c r="M2" s="47" t="str">
        <f>+SPm!L2</f>
        <v>A1 M11</v>
      </c>
      <c r="N2" s="47" t="str">
        <f>+SPm!M2</f>
        <v>A1 M12</v>
      </c>
      <c r="O2" s="47" t="str">
        <f>+SPm!N2</f>
        <v>A2 M1</v>
      </c>
      <c r="P2" s="47" t="str">
        <f>+SPm!O2</f>
        <v>A2 M2</v>
      </c>
      <c r="Q2" s="47" t="str">
        <f>+SPm!P2</f>
        <v>A2 M3</v>
      </c>
      <c r="R2" s="47" t="str">
        <f>+SPm!Q2</f>
        <v>A2 M4</v>
      </c>
      <c r="S2" s="47" t="str">
        <f>+SPm!R2</f>
        <v>A2 M5</v>
      </c>
      <c r="T2" s="47" t="str">
        <f>+SPm!S2</f>
        <v>A2 M6</v>
      </c>
      <c r="U2" s="47" t="str">
        <f>+SPm!T2</f>
        <v>A2 M7</v>
      </c>
      <c r="V2" s="47" t="str">
        <f>+SPm!U2</f>
        <v>A2 M8</v>
      </c>
      <c r="W2" s="47" t="str">
        <f>+SPm!V2</f>
        <v>A2 M9</v>
      </c>
      <c r="X2" s="47" t="str">
        <f>+SPm!W2</f>
        <v>A2 M10</v>
      </c>
      <c r="Y2" s="47" t="str">
        <f>+SPm!X2</f>
        <v>A2 M11</v>
      </c>
      <c r="Z2" s="47" t="str">
        <f>+SPm!Y2</f>
        <v>A2 M12</v>
      </c>
      <c r="AA2" s="47" t="str">
        <f>+SPm!Z2</f>
        <v>A3 M1</v>
      </c>
      <c r="AB2" s="47" t="str">
        <f>+SPm!AA2</f>
        <v>A3 M2</v>
      </c>
      <c r="AC2" s="47" t="str">
        <f>+SPm!AB2</f>
        <v>A3 M3</v>
      </c>
      <c r="AD2" s="47" t="str">
        <f>+SPm!AC2</f>
        <v>A3 M4</v>
      </c>
      <c r="AE2" s="47" t="str">
        <f>+SPm!AD2</f>
        <v>A3 M5</v>
      </c>
      <c r="AF2" s="47" t="str">
        <f>+SPm!AE2</f>
        <v>A3 M6</v>
      </c>
      <c r="AG2" s="47" t="str">
        <f>+SPm!AF2</f>
        <v>A3 M7</v>
      </c>
      <c r="AH2" s="47" t="str">
        <f>+SPm!AG2</f>
        <v>A3 M8</v>
      </c>
      <c r="AI2" s="47" t="str">
        <f>+SPm!AH2</f>
        <v>A3 M9</v>
      </c>
      <c r="AJ2" s="47" t="str">
        <f>+SPm!AI2</f>
        <v>A3 M10</v>
      </c>
      <c r="AK2" s="47" t="str">
        <f>+SPm!AJ2</f>
        <v>A3 M11</v>
      </c>
      <c r="AL2" s="47" t="str">
        <f>+SPm!AK2</f>
        <v>A3 M12</v>
      </c>
    </row>
    <row r="3" spans="1:38" ht="15.75" thickBot="1" x14ac:dyDescent="0.3">
      <c r="B3" s="47" t="str">
        <f>+'An Distinta Base'!D8</f>
        <v>Materia Prima 1</v>
      </c>
      <c r="C3" s="55">
        <f>+magazzino!D8</f>
        <v>1000</v>
      </c>
      <c r="D3" s="55">
        <f>+magazzino!E8</f>
        <v>0</v>
      </c>
      <c r="E3" s="55">
        <f>+magazzino!F8</f>
        <v>0</v>
      </c>
      <c r="F3" s="55">
        <f>+magazzino!G8</f>
        <v>1000</v>
      </c>
      <c r="G3" s="55">
        <f>+magazzino!H8</f>
        <v>0</v>
      </c>
      <c r="H3" s="55">
        <f>+magazzino!I8</f>
        <v>0</v>
      </c>
      <c r="I3" s="55">
        <f>+magazzino!J8</f>
        <v>1000</v>
      </c>
      <c r="J3" s="55">
        <f>+magazzino!K8</f>
        <v>0</v>
      </c>
      <c r="K3" s="55">
        <f>+magazzino!L8</f>
        <v>0</v>
      </c>
      <c r="L3" s="55">
        <f>+magazzino!M8</f>
        <v>1000</v>
      </c>
      <c r="M3" s="55">
        <f>+magazzino!N8</f>
        <v>0</v>
      </c>
      <c r="N3" s="55">
        <f>+magazzino!O8</f>
        <v>0</v>
      </c>
      <c r="O3" s="55">
        <f>+magazzino!P8</f>
        <v>1000</v>
      </c>
      <c r="P3" s="55">
        <f>+magazzino!Q8</f>
        <v>0</v>
      </c>
      <c r="Q3" s="55">
        <f>+magazzino!R8</f>
        <v>0</v>
      </c>
      <c r="R3" s="55">
        <f>+magazzino!S8</f>
        <v>1000</v>
      </c>
      <c r="S3" s="55">
        <f>+magazzino!T8</f>
        <v>0</v>
      </c>
      <c r="T3" s="55">
        <f>+magazzino!U8</f>
        <v>0</v>
      </c>
      <c r="U3" s="55">
        <f>+magazzino!V8</f>
        <v>0</v>
      </c>
      <c r="V3" s="55">
        <f>+magazzino!W8</f>
        <v>1000</v>
      </c>
      <c r="W3" s="55">
        <f>+magazzino!X8</f>
        <v>0</v>
      </c>
      <c r="X3" s="55">
        <f>+magazzino!Y8</f>
        <v>0</v>
      </c>
      <c r="Y3" s="55">
        <f>+magazzino!Z8</f>
        <v>1000</v>
      </c>
      <c r="Z3" s="55">
        <f>+magazzino!AA8</f>
        <v>0</v>
      </c>
      <c r="AA3" s="55">
        <f>+magazzino!AB8</f>
        <v>0</v>
      </c>
      <c r="AB3" s="55">
        <f>+magazzino!AC8</f>
        <v>0</v>
      </c>
      <c r="AC3" s="55">
        <f>+magazzino!AD8</f>
        <v>1000</v>
      </c>
      <c r="AD3" s="55">
        <f>+magazzino!AE8</f>
        <v>0</v>
      </c>
      <c r="AE3" s="55">
        <f>+magazzino!AF8</f>
        <v>0</v>
      </c>
      <c r="AF3" s="55">
        <f>+magazzino!AG8</f>
        <v>0</v>
      </c>
      <c r="AG3" s="55">
        <f>+magazzino!AH8</f>
        <v>1000</v>
      </c>
      <c r="AH3" s="55">
        <f>+magazzino!AI8</f>
        <v>0</v>
      </c>
      <c r="AI3" s="55">
        <f>+magazzino!AJ8</f>
        <v>0</v>
      </c>
      <c r="AJ3" s="55">
        <f>+magazzino!AK8</f>
        <v>1000</v>
      </c>
      <c r="AK3" s="55">
        <f>+magazzino!AL8</f>
        <v>0</v>
      </c>
      <c r="AL3" s="55">
        <f>+magazzino!AM8</f>
        <v>0</v>
      </c>
    </row>
    <row r="4" spans="1:38" ht="15.75" thickBot="1" x14ac:dyDescent="0.3">
      <c r="B4" s="47" t="str">
        <f>+'An Distinta Base'!D9</f>
        <v>Materia Prima 2</v>
      </c>
      <c r="C4" s="55">
        <f>+magazzino!D16</f>
        <v>7000</v>
      </c>
      <c r="D4" s="55">
        <f>+magazzino!E16</f>
        <v>0</v>
      </c>
      <c r="E4" s="55">
        <f>+magazzino!F16</f>
        <v>0</v>
      </c>
      <c r="F4" s="55">
        <f>+magazzino!G16</f>
        <v>7000</v>
      </c>
      <c r="G4" s="55">
        <f>+magazzino!H16</f>
        <v>0</v>
      </c>
      <c r="H4" s="55">
        <f>+magazzino!I16</f>
        <v>0</v>
      </c>
      <c r="I4" s="55">
        <f>+magazzino!J16</f>
        <v>7000</v>
      </c>
      <c r="J4" s="55">
        <f>+magazzino!K16</f>
        <v>0</v>
      </c>
      <c r="K4" s="55">
        <f>+magazzino!L16</f>
        <v>0</v>
      </c>
      <c r="L4" s="55">
        <f>+magazzino!M16</f>
        <v>7000</v>
      </c>
      <c r="M4" s="55">
        <f>+magazzino!N16</f>
        <v>0</v>
      </c>
      <c r="N4" s="55">
        <f>+magazzino!O16</f>
        <v>0</v>
      </c>
      <c r="O4" s="55">
        <f>+magazzino!P16</f>
        <v>7000</v>
      </c>
      <c r="P4" s="55">
        <f>+magazzino!Q16</f>
        <v>0</v>
      </c>
      <c r="Q4" s="55">
        <f>+magazzino!R16</f>
        <v>0</v>
      </c>
      <c r="R4" s="55">
        <f>+magazzino!S16</f>
        <v>7000</v>
      </c>
      <c r="S4" s="55">
        <f>+magazzino!T16</f>
        <v>0</v>
      </c>
      <c r="T4" s="55">
        <f>+magazzino!U16</f>
        <v>0</v>
      </c>
      <c r="U4" s="55">
        <f>+magazzino!V16</f>
        <v>7000</v>
      </c>
      <c r="V4" s="55">
        <f>+magazzino!W16</f>
        <v>0</v>
      </c>
      <c r="W4" s="55">
        <f>+magazzino!X16</f>
        <v>0</v>
      </c>
      <c r="X4" s="55">
        <f>+magazzino!Y16</f>
        <v>7000</v>
      </c>
      <c r="Y4" s="55">
        <f>+magazzino!Z16</f>
        <v>0</v>
      </c>
      <c r="Z4" s="55">
        <f>+magazzino!AA16</f>
        <v>0</v>
      </c>
      <c r="AA4" s="55">
        <f>+magazzino!AB16</f>
        <v>7000</v>
      </c>
      <c r="AB4" s="55">
        <f>+magazzino!AC16</f>
        <v>0</v>
      </c>
      <c r="AC4" s="55">
        <f>+magazzino!AD16</f>
        <v>0</v>
      </c>
      <c r="AD4" s="55">
        <f>+magazzino!AE16</f>
        <v>7000</v>
      </c>
      <c r="AE4" s="55">
        <f>+magazzino!AF16</f>
        <v>0</v>
      </c>
      <c r="AF4" s="55">
        <f>+magazzino!AG16</f>
        <v>0</v>
      </c>
      <c r="AG4" s="55">
        <f>+magazzino!AH16</f>
        <v>7000</v>
      </c>
      <c r="AH4" s="55">
        <f>+magazzino!AI16</f>
        <v>0</v>
      </c>
      <c r="AI4" s="55">
        <f>+magazzino!AJ16</f>
        <v>0</v>
      </c>
      <c r="AJ4" s="55">
        <f>+magazzino!AK16</f>
        <v>0</v>
      </c>
      <c r="AK4" s="55">
        <f>+magazzino!AL16</f>
        <v>0</v>
      </c>
      <c r="AL4" s="55">
        <f>+magazzino!AM16</f>
        <v>0</v>
      </c>
    </row>
    <row r="5" spans="1:38" ht="15.75" thickBot="1" x14ac:dyDescent="0.3">
      <c r="B5" s="47" t="str">
        <f>+'An Distinta Base'!D10</f>
        <v>Materia Prima 3</v>
      </c>
      <c r="C5" s="55">
        <f>+magazzino!D24</f>
        <v>3000</v>
      </c>
      <c r="D5" s="55">
        <f>+magazzino!E24</f>
        <v>0</v>
      </c>
      <c r="E5" s="55">
        <f>+magazzino!F24</f>
        <v>0</v>
      </c>
      <c r="F5" s="55">
        <f>+magazzino!G24</f>
        <v>0</v>
      </c>
      <c r="G5" s="55">
        <f>+magazzino!H24</f>
        <v>0</v>
      </c>
      <c r="H5" s="55">
        <f>+magazzino!I24</f>
        <v>0</v>
      </c>
      <c r="I5" s="55">
        <f>+magazzino!J24</f>
        <v>3000</v>
      </c>
      <c r="J5" s="55">
        <f>+magazzino!K24</f>
        <v>0</v>
      </c>
      <c r="K5" s="55">
        <f>+magazzino!L24</f>
        <v>0</v>
      </c>
      <c r="L5" s="55">
        <f>+magazzino!M24</f>
        <v>0</v>
      </c>
      <c r="M5" s="55">
        <f>+magazzino!N24</f>
        <v>0</v>
      </c>
      <c r="N5" s="55">
        <f>+magazzino!O24</f>
        <v>0</v>
      </c>
      <c r="O5" s="55">
        <f>+magazzino!P24</f>
        <v>0</v>
      </c>
      <c r="P5" s="55">
        <f>+magazzino!Q24</f>
        <v>3000</v>
      </c>
      <c r="Q5" s="55">
        <f>+magazzino!R24</f>
        <v>0</v>
      </c>
      <c r="R5" s="55">
        <f>+magazzino!S24</f>
        <v>0</v>
      </c>
      <c r="S5" s="55">
        <f>+magazzino!T24</f>
        <v>0</v>
      </c>
      <c r="T5" s="55">
        <f>+magazzino!U24</f>
        <v>0</v>
      </c>
      <c r="U5" s="55">
        <f>+magazzino!V24</f>
        <v>0</v>
      </c>
      <c r="V5" s="55">
        <f>+magazzino!W24</f>
        <v>0</v>
      </c>
      <c r="W5" s="55">
        <f>+magazzino!X24</f>
        <v>3000</v>
      </c>
      <c r="X5" s="55">
        <f>+magazzino!Y24</f>
        <v>0</v>
      </c>
      <c r="Y5" s="55">
        <f>+magazzino!Z24</f>
        <v>0</v>
      </c>
      <c r="Z5" s="55">
        <f>+magazzino!AA24</f>
        <v>0</v>
      </c>
      <c r="AA5" s="55">
        <f>+magazzino!AB24</f>
        <v>0</v>
      </c>
      <c r="AB5" s="55">
        <f>+magazzino!AC24</f>
        <v>0</v>
      </c>
      <c r="AC5" s="55">
        <f>+magazzino!AD24</f>
        <v>3000</v>
      </c>
      <c r="AD5" s="55">
        <f>+magazzino!AE24</f>
        <v>0</v>
      </c>
      <c r="AE5" s="55">
        <f>+magazzino!AF24</f>
        <v>0</v>
      </c>
      <c r="AF5" s="55">
        <f>+magazzino!AG24</f>
        <v>0</v>
      </c>
      <c r="AG5" s="55">
        <f>+magazzino!AH24</f>
        <v>0</v>
      </c>
      <c r="AH5" s="55">
        <f>+magazzino!AI24</f>
        <v>0</v>
      </c>
      <c r="AI5" s="55">
        <f>+magazzino!AJ24</f>
        <v>0</v>
      </c>
      <c r="AJ5" s="55">
        <f>+magazzino!AK24</f>
        <v>3000</v>
      </c>
      <c r="AK5" s="55">
        <f>+magazzino!AL24</f>
        <v>0</v>
      </c>
      <c r="AL5" s="55">
        <f>+magazzino!AM24</f>
        <v>0</v>
      </c>
    </row>
    <row r="6" spans="1:38" ht="15.75" thickBot="1" x14ac:dyDescent="0.3">
      <c r="B6" s="47" t="str">
        <f>+'An Distinta Base'!D11</f>
        <v>Materia Prima 4</v>
      </c>
      <c r="C6" s="55">
        <f>+magazzino!D32</f>
        <v>2000</v>
      </c>
      <c r="D6" s="55">
        <f>+magazzino!E32</f>
        <v>0</v>
      </c>
      <c r="E6" s="55">
        <f>+magazzino!F32</f>
        <v>0</v>
      </c>
      <c r="F6" s="55">
        <f>+magazzino!G32</f>
        <v>0</v>
      </c>
      <c r="G6" s="55">
        <f>+magazzino!H32</f>
        <v>0</v>
      </c>
      <c r="H6" s="55">
        <f>+magazzino!I32</f>
        <v>0</v>
      </c>
      <c r="I6" s="55">
        <f>+magazzino!J32</f>
        <v>0</v>
      </c>
      <c r="J6" s="55">
        <f>+magazzino!K32</f>
        <v>2000</v>
      </c>
      <c r="K6" s="55">
        <f>+magazzino!L32</f>
        <v>0</v>
      </c>
      <c r="L6" s="55">
        <f>+magazzino!M32</f>
        <v>0</v>
      </c>
      <c r="M6" s="55">
        <f>+magazzino!N32</f>
        <v>0</v>
      </c>
      <c r="N6" s="55">
        <f>+magazzino!O32</f>
        <v>0</v>
      </c>
      <c r="O6" s="55">
        <f>+magazzino!P32</f>
        <v>0</v>
      </c>
      <c r="P6" s="55">
        <f>+magazzino!Q32</f>
        <v>0</v>
      </c>
      <c r="Q6" s="55">
        <f>+magazzino!R32</f>
        <v>2000</v>
      </c>
      <c r="R6" s="55">
        <f>+magazzino!S32</f>
        <v>0</v>
      </c>
      <c r="S6" s="55">
        <f>+magazzino!T32</f>
        <v>0</v>
      </c>
      <c r="T6" s="55">
        <f>+magazzino!U32</f>
        <v>0</v>
      </c>
      <c r="U6" s="55">
        <f>+magazzino!V32</f>
        <v>0</v>
      </c>
      <c r="V6" s="55">
        <f>+magazzino!W32</f>
        <v>0</v>
      </c>
      <c r="W6" s="55">
        <f>+magazzino!X32</f>
        <v>0</v>
      </c>
      <c r="X6" s="55">
        <f>+magazzino!Y32</f>
        <v>2000</v>
      </c>
      <c r="Y6" s="55">
        <f>+magazzino!Z32</f>
        <v>0</v>
      </c>
      <c r="Z6" s="55">
        <f>+magazzino!AA32</f>
        <v>0</v>
      </c>
      <c r="AA6" s="55">
        <f>+magazzino!AB32</f>
        <v>0</v>
      </c>
      <c r="AB6" s="55">
        <f>+magazzino!AC32</f>
        <v>0</v>
      </c>
      <c r="AC6" s="55">
        <f>+magazzino!AD32</f>
        <v>0</v>
      </c>
      <c r="AD6" s="55">
        <f>+magazzino!AE32</f>
        <v>0</v>
      </c>
      <c r="AE6" s="55">
        <f>+magazzino!AF32</f>
        <v>2000</v>
      </c>
      <c r="AF6" s="55">
        <f>+magazzino!AG32</f>
        <v>0</v>
      </c>
      <c r="AG6" s="55">
        <f>+magazzino!AH32</f>
        <v>0</v>
      </c>
      <c r="AH6" s="55">
        <f>+magazzino!AI32</f>
        <v>0</v>
      </c>
      <c r="AI6" s="55">
        <f>+magazzino!AJ32</f>
        <v>0</v>
      </c>
      <c r="AJ6" s="55">
        <f>+magazzino!AK32</f>
        <v>0</v>
      </c>
      <c r="AK6" s="55">
        <f>+magazzino!AL32</f>
        <v>0</v>
      </c>
      <c r="AL6" s="55">
        <f>+magazzino!AM32</f>
        <v>2000</v>
      </c>
    </row>
    <row r="7" spans="1:38" ht="15.75" thickBot="1" x14ac:dyDescent="0.3">
      <c r="B7" s="47" t="str">
        <f>+'An Distinta Base'!D12</f>
        <v>Materia Prima 5</v>
      </c>
      <c r="C7" s="55">
        <f>+magazzino!D40</f>
        <v>2000</v>
      </c>
      <c r="D7" s="55">
        <f>+magazzino!E40</f>
        <v>0</v>
      </c>
      <c r="E7" s="55">
        <f>+magazzino!F40</f>
        <v>0</v>
      </c>
      <c r="F7" s="55">
        <f>+magazzino!G40</f>
        <v>0</v>
      </c>
      <c r="G7" s="55">
        <f>+magazzino!H40</f>
        <v>0</v>
      </c>
      <c r="H7" s="55">
        <f>+magazzino!I40</f>
        <v>2000</v>
      </c>
      <c r="I7" s="55">
        <f>+magazzino!J40</f>
        <v>0</v>
      </c>
      <c r="J7" s="55">
        <f>+magazzino!K40</f>
        <v>0</v>
      </c>
      <c r="K7" s="55">
        <f>+magazzino!L40</f>
        <v>0</v>
      </c>
      <c r="L7" s="55">
        <f>+magazzino!M40</f>
        <v>0</v>
      </c>
      <c r="M7" s="55">
        <f>+magazzino!N40</f>
        <v>2000</v>
      </c>
      <c r="N7" s="55">
        <f>+magazzino!O40</f>
        <v>0</v>
      </c>
      <c r="O7" s="55">
        <f>+magazzino!P40</f>
        <v>0</v>
      </c>
      <c r="P7" s="55">
        <f>+magazzino!Q40</f>
        <v>0</v>
      </c>
      <c r="Q7" s="55">
        <f>+magazzino!R40</f>
        <v>0</v>
      </c>
      <c r="R7" s="55">
        <f>+magazzino!S40</f>
        <v>0</v>
      </c>
      <c r="S7" s="55">
        <f>+magazzino!T40</f>
        <v>2000</v>
      </c>
      <c r="T7" s="55">
        <f>+magazzino!U40</f>
        <v>0</v>
      </c>
      <c r="U7" s="55">
        <f>+magazzino!V40</f>
        <v>0</v>
      </c>
      <c r="V7" s="55">
        <f>+magazzino!W40</f>
        <v>0</v>
      </c>
      <c r="W7" s="55">
        <f>+magazzino!X40</f>
        <v>0</v>
      </c>
      <c r="X7" s="55">
        <f>+magazzino!Y40</f>
        <v>2000</v>
      </c>
      <c r="Y7" s="55">
        <f>+magazzino!Z40</f>
        <v>0</v>
      </c>
      <c r="Z7" s="55">
        <f>+magazzino!AA40</f>
        <v>0</v>
      </c>
      <c r="AA7" s="55">
        <f>+magazzino!AB40</f>
        <v>0</v>
      </c>
      <c r="AB7" s="55">
        <f>+magazzino!AC40</f>
        <v>0</v>
      </c>
      <c r="AC7" s="55">
        <f>+magazzino!AD40</f>
        <v>2000</v>
      </c>
      <c r="AD7" s="55">
        <f>+magazzino!AE40</f>
        <v>0</v>
      </c>
      <c r="AE7" s="55">
        <f>+magazzino!AF40</f>
        <v>0</v>
      </c>
      <c r="AF7" s="55">
        <f>+magazzino!AG40</f>
        <v>0</v>
      </c>
      <c r="AG7" s="55">
        <f>+magazzino!AH40</f>
        <v>0</v>
      </c>
      <c r="AH7" s="55">
        <f>+magazzino!AI40</f>
        <v>2000</v>
      </c>
      <c r="AI7" s="55">
        <f>+magazzino!AJ40</f>
        <v>0</v>
      </c>
      <c r="AJ7" s="55">
        <f>+magazzino!AK40</f>
        <v>0</v>
      </c>
      <c r="AK7" s="55">
        <f>+magazzino!AL40</f>
        <v>0</v>
      </c>
      <c r="AL7" s="55">
        <f>+magazzino!AM40</f>
        <v>0</v>
      </c>
    </row>
    <row r="8" spans="1:38" ht="15.75" thickBot="1" x14ac:dyDescent="0.3">
      <c r="B8" s="47" t="str">
        <f>+'An Distinta Base'!D13</f>
        <v>Materia Prima 6</v>
      </c>
      <c r="C8" s="55">
        <f>+magazzino!D48</f>
        <v>2000</v>
      </c>
      <c r="D8" s="55">
        <f>+magazzino!E48</f>
        <v>0</v>
      </c>
      <c r="E8" s="55">
        <f>+magazzino!F48</f>
        <v>0</v>
      </c>
      <c r="F8" s="55">
        <f>+magazzino!G48</f>
        <v>0</v>
      </c>
      <c r="G8" s="55">
        <f>+magazzino!H48</f>
        <v>0</v>
      </c>
      <c r="H8" s="55">
        <f>+magazzino!I48</f>
        <v>0</v>
      </c>
      <c r="I8" s="55">
        <f>+magazzino!J48</f>
        <v>0</v>
      </c>
      <c r="J8" s="55">
        <f>+magazzino!K48</f>
        <v>0</v>
      </c>
      <c r="K8" s="55">
        <f>+magazzino!L48</f>
        <v>2000</v>
      </c>
      <c r="L8" s="55">
        <f>+magazzino!M48</f>
        <v>0</v>
      </c>
      <c r="M8" s="55">
        <f>+magazzino!N48</f>
        <v>0</v>
      </c>
      <c r="N8" s="55">
        <f>+magazzino!O48</f>
        <v>0</v>
      </c>
      <c r="O8" s="55">
        <f>+magazzino!P48</f>
        <v>0</v>
      </c>
      <c r="P8" s="55">
        <f>+magazzino!Q48</f>
        <v>0</v>
      </c>
      <c r="Q8" s="55">
        <f>+magazzino!R48</f>
        <v>0</v>
      </c>
      <c r="R8" s="55">
        <f>+magazzino!S48</f>
        <v>0</v>
      </c>
      <c r="S8" s="55">
        <f>+magazzino!T48</f>
        <v>0</v>
      </c>
      <c r="T8" s="55">
        <f>+magazzino!U48</f>
        <v>2000</v>
      </c>
      <c r="U8" s="55">
        <f>+magazzino!V48</f>
        <v>0</v>
      </c>
      <c r="V8" s="55">
        <f>+magazzino!W48</f>
        <v>0</v>
      </c>
      <c r="W8" s="55">
        <f>+magazzino!X48</f>
        <v>0</v>
      </c>
      <c r="X8" s="55">
        <f>+magazzino!Y48</f>
        <v>0</v>
      </c>
      <c r="Y8" s="55">
        <f>+magazzino!Z48</f>
        <v>0</v>
      </c>
      <c r="Z8" s="55">
        <f>+magazzino!AA48</f>
        <v>0</v>
      </c>
      <c r="AA8" s="55">
        <f>+magazzino!AB48</f>
        <v>0</v>
      </c>
      <c r="AB8" s="55">
        <f>+magazzino!AC48</f>
        <v>2000</v>
      </c>
      <c r="AC8" s="55">
        <f>+magazzino!AD48</f>
        <v>0</v>
      </c>
      <c r="AD8" s="55">
        <f>+magazzino!AE48</f>
        <v>0</v>
      </c>
      <c r="AE8" s="55">
        <f>+magazzino!AF48</f>
        <v>0</v>
      </c>
      <c r="AF8" s="55">
        <f>+magazzino!AG48</f>
        <v>0</v>
      </c>
      <c r="AG8" s="55">
        <f>+magazzino!AH48</f>
        <v>0</v>
      </c>
      <c r="AH8" s="55">
        <f>+magazzino!AI48</f>
        <v>0</v>
      </c>
      <c r="AI8" s="55">
        <f>+magazzino!AJ48</f>
        <v>0</v>
      </c>
      <c r="AJ8" s="55">
        <f>+magazzino!AK48</f>
        <v>0</v>
      </c>
      <c r="AK8" s="55">
        <f>+magazzino!AL48</f>
        <v>2000</v>
      </c>
      <c r="AL8" s="55">
        <f>+magazzino!AM48</f>
        <v>0</v>
      </c>
    </row>
    <row r="9" spans="1:38" ht="15.75" thickBot="1" x14ac:dyDescent="0.3">
      <c r="B9" s="47" t="str">
        <f>+'An Distinta Base'!D14</f>
        <v>Materia Prima 7</v>
      </c>
      <c r="C9" s="55">
        <f>+magazzino!D56</f>
        <v>3000</v>
      </c>
      <c r="D9" s="55">
        <f>+magazzino!E56</f>
        <v>0</v>
      </c>
      <c r="E9" s="55">
        <f>+magazzino!F56</f>
        <v>0</v>
      </c>
      <c r="F9" s="55">
        <f>+magazzino!G56</f>
        <v>0</v>
      </c>
      <c r="G9" s="55">
        <f>+magazzino!H56</f>
        <v>0</v>
      </c>
      <c r="H9" s="55">
        <f>+magazzino!I56</f>
        <v>0</v>
      </c>
      <c r="I9" s="55">
        <f>+magazzino!J56</f>
        <v>3000</v>
      </c>
      <c r="J9" s="55">
        <f>+magazzino!K56</f>
        <v>0</v>
      </c>
      <c r="K9" s="55">
        <f>+magazzino!L56</f>
        <v>0</v>
      </c>
      <c r="L9" s="55">
        <f>+magazzino!M56</f>
        <v>0</v>
      </c>
      <c r="M9" s="55">
        <f>+magazzino!N56</f>
        <v>0</v>
      </c>
      <c r="N9" s="55">
        <f>+magazzino!O56</f>
        <v>0</v>
      </c>
      <c r="O9" s="55">
        <f>+magazzino!P56</f>
        <v>3000</v>
      </c>
      <c r="P9" s="55">
        <f>+magazzino!Q56</f>
        <v>0</v>
      </c>
      <c r="Q9" s="55">
        <f>+magazzino!R56</f>
        <v>0</v>
      </c>
      <c r="R9" s="55">
        <f>+magazzino!S56</f>
        <v>0</v>
      </c>
      <c r="S9" s="55">
        <f>+magazzino!T56</f>
        <v>0</v>
      </c>
      <c r="T9" s="55">
        <f>+magazzino!U56</f>
        <v>0</v>
      </c>
      <c r="U9" s="55">
        <f>+magazzino!V56</f>
        <v>3000</v>
      </c>
      <c r="V9" s="55">
        <f>+magazzino!W56</f>
        <v>0</v>
      </c>
      <c r="W9" s="55">
        <f>+magazzino!X56</f>
        <v>0</v>
      </c>
      <c r="X9" s="55">
        <f>+magazzino!Y56</f>
        <v>0</v>
      </c>
      <c r="Y9" s="55">
        <f>+magazzino!Z56</f>
        <v>0</v>
      </c>
      <c r="Z9" s="55">
        <f>+magazzino!AA56</f>
        <v>0</v>
      </c>
      <c r="AA9" s="55">
        <f>+magazzino!AB56</f>
        <v>0</v>
      </c>
      <c r="AB9" s="55">
        <f>+magazzino!AC56</f>
        <v>3000</v>
      </c>
      <c r="AC9" s="55">
        <f>+magazzino!AD56</f>
        <v>0</v>
      </c>
      <c r="AD9" s="55">
        <f>+magazzino!AE56</f>
        <v>0</v>
      </c>
      <c r="AE9" s="55">
        <f>+magazzino!AF56</f>
        <v>0</v>
      </c>
      <c r="AF9" s="55">
        <f>+magazzino!AG56</f>
        <v>0</v>
      </c>
      <c r="AG9" s="55">
        <f>+magazzino!AH56</f>
        <v>0</v>
      </c>
      <c r="AH9" s="55">
        <f>+magazzino!AI56</f>
        <v>3000</v>
      </c>
      <c r="AI9" s="55">
        <f>+magazzino!AJ56</f>
        <v>0</v>
      </c>
      <c r="AJ9" s="55">
        <f>+magazzino!AK56</f>
        <v>0</v>
      </c>
      <c r="AK9" s="55">
        <f>+magazzino!AL56</f>
        <v>0</v>
      </c>
      <c r="AL9" s="55">
        <f>+magazzino!AM56</f>
        <v>0</v>
      </c>
    </row>
    <row r="10" spans="1:38" ht="15.75" thickBot="1" x14ac:dyDescent="0.3">
      <c r="B10" s="47" t="str">
        <f>+'An Distinta Base'!D15</f>
        <v>Materia Prima 8</v>
      </c>
      <c r="C10" s="55">
        <f>+magazzino!D64</f>
        <v>9000</v>
      </c>
      <c r="D10" s="55">
        <f>+magazzino!E64</f>
        <v>0</v>
      </c>
      <c r="E10" s="55">
        <f>+magazzino!F64</f>
        <v>0</v>
      </c>
      <c r="F10" s="55">
        <f>+magazzino!G64</f>
        <v>0</v>
      </c>
      <c r="G10" s="55">
        <f>+magazzino!H64</f>
        <v>9000</v>
      </c>
      <c r="H10" s="55">
        <f>+magazzino!I64</f>
        <v>0</v>
      </c>
      <c r="I10" s="55">
        <f>+magazzino!J64</f>
        <v>0</v>
      </c>
      <c r="J10" s="55">
        <f>+magazzino!K64</f>
        <v>0</v>
      </c>
      <c r="K10" s="55">
        <f>+magazzino!L64</f>
        <v>9000</v>
      </c>
      <c r="L10" s="55">
        <f>+magazzino!M64</f>
        <v>0</v>
      </c>
      <c r="M10" s="55">
        <f>+magazzino!N64</f>
        <v>0</v>
      </c>
      <c r="N10" s="55">
        <f>+magazzino!O64</f>
        <v>0</v>
      </c>
      <c r="O10" s="55">
        <f>+magazzino!P64</f>
        <v>0</v>
      </c>
      <c r="P10" s="55">
        <f>+magazzino!Q64</f>
        <v>9000</v>
      </c>
      <c r="Q10" s="55">
        <f>+magazzino!R64</f>
        <v>0</v>
      </c>
      <c r="R10" s="55">
        <f>+magazzino!S64</f>
        <v>0</v>
      </c>
      <c r="S10" s="55">
        <f>+magazzino!T64</f>
        <v>0</v>
      </c>
      <c r="T10" s="55">
        <f>+magazzino!U64</f>
        <v>9000</v>
      </c>
      <c r="U10" s="55">
        <f>+magazzino!V64</f>
        <v>0</v>
      </c>
      <c r="V10" s="55">
        <f>+magazzino!W64</f>
        <v>0</v>
      </c>
      <c r="W10" s="55">
        <f>+magazzino!X64</f>
        <v>0</v>
      </c>
      <c r="X10" s="55">
        <f>+magazzino!Y64</f>
        <v>9000</v>
      </c>
      <c r="Y10" s="55">
        <f>+magazzino!Z64</f>
        <v>0</v>
      </c>
      <c r="Z10" s="55">
        <f>+magazzino!AA64</f>
        <v>0</v>
      </c>
      <c r="AA10" s="55">
        <f>+magazzino!AB64</f>
        <v>0</v>
      </c>
      <c r="AB10" s="55">
        <f>+magazzino!AC64</f>
        <v>9000</v>
      </c>
      <c r="AC10" s="55">
        <f>+magazzino!AD64</f>
        <v>0</v>
      </c>
      <c r="AD10" s="55">
        <f>+magazzino!AE64</f>
        <v>0</v>
      </c>
      <c r="AE10" s="55">
        <f>+magazzino!AF64</f>
        <v>0</v>
      </c>
      <c r="AF10" s="55">
        <f>+magazzino!AG64</f>
        <v>0</v>
      </c>
      <c r="AG10" s="55">
        <f>+magazzino!AH64</f>
        <v>9000</v>
      </c>
      <c r="AH10" s="55">
        <f>+magazzino!AI64</f>
        <v>0</v>
      </c>
      <c r="AI10" s="55">
        <f>+magazzino!AJ64</f>
        <v>0</v>
      </c>
      <c r="AJ10" s="55">
        <f>+magazzino!AK64</f>
        <v>0</v>
      </c>
      <c r="AK10" s="55">
        <f>+magazzino!AL64</f>
        <v>9000</v>
      </c>
      <c r="AL10" s="55">
        <f>+magazzino!AM64</f>
        <v>0</v>
      </c>
    </row>
    <row r="11" spans="1:38" ht="15.75" thickBot="1" x14ac:dyDescent="0.3">
      <c r="B11" s="47" t="str">
        <f>+'An Distinta Base'!D16</f>
        <v>Materia Prima 9</v>
      </c>
      <c r="C11" s="55">
        <f>+magazzino!D72</f>
        <v>10000</v>
      </c>
      <c r="D11" s="55">
        <f>+magazzino!E72</f>
        <v>0</v>
      </c>
      <c r="E11" s="55">
        <f>+magazzino!F72</f>
        <v>0</v>
      </c>
      <c r="F11" s="55">
        <f>+magazzino!G72</f>
        <v>0</v>
      </c>
      <c r="G11" s="55">
        <f>+magazzino!H72</f>
        <v>0</v>
      </c>
      <c r="H11" s="55">
        <f>+magazzino!I72</f>
        <v>10000</v>
      </c>
      <c r="I11" s="55">
        <f>+magazzino!J72</f>
        <v>0</v>
      </c>
      <c r="J11" s="55">
        <f>+magazzino!K72</f>
        <v>0</v>
      </c>
      <c r="K11" s="55">
        <f>+magazzino!L72</f>
        <v>0</v>
      </c>
      <c r="L11" s="55">
        <f>+magazzino!M72</f>
        <v>0</v>
      </c>
      <c r="M11" s="55">
        <f>+magazzino!N72</f>
        <v>0</v>
      </c>
      <c r="N11" s="55">
        <f>+magazzino!O72</f>
        <v>10000</v>
      </c>
      <c r="O11" s="55">
        <f>+magazzino!P72</f>
        <v>0</v>
      </c>
      <c r="P11" s="55">
        <f>+magazzino!Q72</f>
        <v>0</v>
      </c>
      <c r="Q11" s="55">
        <f>+magazzino!R72</f>
        <v>0</v>
      </c>
      <c r="R11" s="55">
        <f>+magazzino!S72</f>
        <v>0</v>
      </c>
      <c r="S11" s="55">
        <f>+magazzino!T72</f>
        <v>10000</v>
      </c>
      <c r="T11" s="55">
        <f>+magazzino!U72</f>
        <v>0</v>
      </c>
      <c r="U11" s="55">
        <f>+magazzino!V72</f>
        <v>0</v>
      </c>
      <c r="V11" s="55">
        <f>+magazzino!W72</f>
        <v>0</v>
      </c>
      <c r="W11" s="55">
        <f>+magazzino!X72</f>
        <v>0</v>
      </c>
      <c r="X11" s="55">
        <f>+magazzino!Y72</f>
        <v>10000</v>
      </c>
      <c r="Y11" s="55">
        <f>+magazzino!Z72</f>
        <v>0</v>
      </c>
      <c r="Z11" s="55">
        <f>+magazzino!AA72</f>
        <v>0</v>
      </c>
      <c r="AA11" s="55">
        <f>+magazzino!AB72</f>
        <v>0</v>
      </c>
      <c r="AB11" s="55">
        <f>+magazzino!AC72</f>
        <v>0</v>
      </c>
      <c r="AC11" s="55">
        <f>+magazzino!AD72</f>
        <v>10000</v>
      </c>
      <c r="AD11" s="55">
        <f>+magazzino!AE72</f>
        <v>0</v>
      </c>
      <c r="AE11" s="55">
        <f>+magazzino!AF72</f>
        <v>0</v>
      </c>
      <c r="AF11" s="55">
        <f>+magazzino!AG72</f>
        <v>0</v>
      </c>
      <c r="AG11" s="55">
        <f>+magazzino!AH72</f>
        <v>0</v>
      </c>
      <c r="AH11" s="55">
        <f>+magazzino!AI72</f>
        <v>0</v>
      </c>
      <c r="AI11" s="55">
        <f>+magazzino!AJ72</f>
        <v>10000</v>
      </c>
      <c r="AJ11" s="55">
        <f>+magazzino!AK72</f>
        <v>0</v>
      </c>
      <c r="AK11" s="55">
        <f>+magazzino!AL72</f>
        <v>0</v>
      </c>
      <c r="AL11" s="55">
        <f>+magazzino!AM72</f>
        <v>0</v>
      </c>
    </row>
    <row r="12" spans="1:38" ht="15.75" thickBot="1" x14ac:dyDescent="0.3">
      <c r="B12" s="47" t="str">
        <f>+'An Distinta Base'!D17</f>
        <v>Materia Prima 10</v>
      </c>
      <c r="C12" s="55">
        <f>+magazzino!D80</f>
        <v>10000</v>
      </c>
      <c r="D12" s="55">
        <f>+magazzino!E80</f>
        <v>0</v>
      </c>
      <c r="E12" s="55">
        <f>+magazzino!F80</f>
        <v>0</v>
      </c>
      <c r="F12" s="55">
        <f>+magazzino!G80</f>
        <v>0</v>
      </c>
      <c r="G12" s="55">
        <f>+magazzino!H80</f>
        <v>10000</v>
      </c>
      <c r="H12" s="55">
        <f>+magazzino!I80</f>
        <v>0</v>
      </c>
      <c r="I12" s="55">
        <f>+magazzino!J80</f>
        <v>0</v>
      </c>
      <c r="J12" s="55">
        <f>+magazzino!K80</f>
        <v>0</v>
      </c>
      <c r="K12" s="55">
        <f>+magazzino!L80</f>
        <v>10000</v>
      </c>
      <c r="L12" s="55">
        <f>+magazzino!M80</f>
        <v>0</v>
      </c>
      <c r="M12" s="55">
        <f>+magazzino!N80</f>
        <v>0</v>
      </c>
      <c r="N12" s="55">
        <f>+magazzino!O80</f>
        <v>0</v>
      </c>
      <c r="O12" s="55">
        <f>+magazzino!P80</f>
        <v>0</v>
      </c>
      <c r="P12" s="55">
        <f>+magazzino!Q80</f>
        <v>10000</v>
      </c>
      <c r="Q12" s="55">
        <f>+magazzino!R80</f>
        <v>0</v>
      </c>
      <c r="R12" s="55">
        <f>+magazzino!S80</f>
        <v>0</v>
      </c>
      <c r="S12" s="55">
        <f>+magazzino!T80</f>
        <v>0</v>
      </c>
      <c r="T12" s="55">
        <f>+magazzino!U80</f>
        <v>10000</v>
      </c>
      <c r="U12" s="55">
        <f>+magazzino!V80</f>
        <v>0</v>
      </c>
      <c r="V12" s="55">
        <f>+magazzino!W80</f>
        <v>0</v>
      </c>
      <c r="W12" s="55">
        <f>+magazzino!X80</f>
        <v>0</v>
      </c>
      <c r="X12" s="55">
        <f>+magazzino!Y80</f>
        <v>0</v>
      </c>
      <c r="Y12" s="55">
        <f>+magazzino!Z80</f>
        <v>10000</v>
      </c>
      <c r="Z12" s="55">
        <f>+magazzino!AA80</f>
        <v>0</v>
      </c>
      <c r="AA12" s="55">
        <f>+magazzino!AB80</f>
        <v>0</v>
      </c>
      <c r="AB12" s="55">
        <f>+magazzino!AC80</f>
        <v>0</v>
      </c>
      <c r="AC12" s="55">
        <f>+magazzino!AD80</f>
        <v>10000</v>
      </c>
      <c r="AD12" s="55">
        <f>+magazzino!AE80</f>
        <v>0</v>
      </c>
      <c r="AE12" s="55">
        <f>+magazzino!AF80</f>
        <v>0</v>
      </c>
      <c r="AF12" s="55">
        <f>+magazzino!AG80</f>
        <v>0</v>
      </c>
      <c r="AG12" s="55">
        <f>+magazzino!AH80</f>
        <v>10000</v>
      </c>
      <c r="AH12" s="55">
        <f>+magazzino!AI80</f>
        <v>0</v>
      </c>
      <c r="AI12" s="55">
        <f>+magazzino!AJ80</f>
        <v>0</v>
      </c>
      <c r="AJ12" s="55">
        <f>+magazzino!AK80</f>
        <v>0</v>
      </c>
      <c r="AK12" s="55">
        <f>+magazzino!AL80</f>
        <v>0</v>
      </c>
      <c r="AL12" s="55">
        <f>+magazzino!AM80</f>
        <v>10000</v>
      </c>
    </row>
    <row r="13" spans="1:38" ht="15.75" thickBot="1" x14ac:dyDescent="0.3">
      <c r="B13" s="47" t="str">
        <f>+'An Distinta Base'!D18</f>
        <v>Materia Prima 11</v>
      </c>
      <c r="C13" s="55">
        <f>+magazzino!D88</f>
        <v>3000</v>
      </c>
      <c r="D13" s="55">
        <f>+magazzino!E88</f>
        <v>0</v>
      </c>
      <c r="E13" s="55">
        <f>+magazzino!F88</f>
        <v>0</v>
      </c>
      <c r="F13" s="55">
        <f>+magazzino!G88</f>
        <v>0</v>
      </c>
      <c r="G13" s="55">
        <f>+magazzino!H88</f>
        <v>0</v>
      </c>
      <c r="H13" s="55">
        <f>+magazzino!I88</f>
        <v>0</v>
      </c>
      <c r="I13" s="55">
        <f>+magazzino!J88</f>
        <v>0</v>
      </c>
      <c r="J13" s="55">
        <f>+magazzino!K88</f>
        <v>3000</v>
      </c>
      <c r="K13" s="55">
        <f>+magazzino!L88</f>
        <v>0</v>
      </c>
      <c r="L13" s="55">
        <f>+magazzino!M88</f>
        <v>0</v>
      </c>
      <c r="M13" s="55">
        <f>+magazzino!N88</f>
        <v>0</v>
      </c>
      <c r="N13" s="55">
        <f>+magazzino!O88</f>
        <v>0</v>
      </c>
      <c r="O13" s="55">
        <f>+magazzino!P88</f>
        <v>0</v>
      </c>
      <c r="P13" s="55">
        <f>+magazzino!Q88</f>
        <v>0</v>
      </c>
      <c r="Q13" s="55">
        <f>+magazzino!R88</f>
        <v>0</v>
      </c>
      <c r="R13" s="55">
        <f>+magazzino!S88</f>
        <v>3000</v>
      </c>
      <c r="S13" s="55">
        <f>+magazzino!T88</f>
        <v>0</v>
      </c>
      <c r="T13" s="55">
        <f>+magazzino!U88</f>
        <v>0</v>
      </c>
      <c r="U13" s="55">
        <f>+magazzino!V88</f>
        <v>0</v>
      </c>
      <c r="V13" s="55">
        <f>+magazzino!W88</f>
        <v>0</v>
      </c>
      <c r="W13" s="55">
        <f>+magazzino!X88</f>
        <v>0</v>
      </c>
      <c r="X13" s="55">
        <f>+magazzino!Y88</f>
        <v>0</v>
      </c>
      <c r="Y13" s="55">
        <f>+magazzino!Z88</f>
        <v>3000</v>
      </c>
      <c r="Z13" s="55">
        <f>+magazzino!AA88</f>
        <v>0</v>
      </c>
      <c r="AA13" s="55">
        <f>+magazzino!AB88</f>
        <v>0</v>
      </c>
      <c r="AB13" s="55">
        <f>+magazzino!AC88</f>
        <v>0</v>
      </c>
      <c r="AC13" s="55">
        <f>+magazzino!AD88</f>
        <v>0</v>
      </c>
      <c r="AD13" s="55">
        <f>+magazzino!AE88</f>
        <v>0</v>
      </c>
      <c r="AE13" s="55">
        <f>+magazzino!AF88</f>
        <v>0</v>
      </c>
      <c r="AF13" s="55">
        <f>+magazzino!AG88</f>
        <v>3000</v>
      </c>
      <c r="AG13" s="55">
        <f>+magazzino!AH88</f>
        <v>0</v>
      </c>
      <c r="AH13" s="55">
        <f>+magazzino!AI88</f>
        <v>0</v>
      </c>
      <c r="AI13" s="55">
        <f>+magazzino!AJ88</f>
        <v>0</v>
      </c>
      <c r="AJ13" s="55">
        <f>+magazzino!AK88</f>
        <v>0</v>
      </c>
      <c r="AK13" s="55">
        <f>+magazzino!AL88</f>
        <v>0</v>
      </c>
      <c r="AL13" s="55">
        <f>+magazzino!AM88</f>
        <v>0</v>
      </c>
    </row>
    <row r="14" spans="1:38" ht="15.75" thickBot="1" x14ac:dyDescent="0.3">
      <c r="B14" s="47" t="str">
        <f>+'An Distinta Base'!D19</f>
        <v>Materia Prima 12</v>
      </c>
      <c r="C14" s="55">
        <f>+magazzino!D96</f>
        <v>5000</v>
      </c>
      <c r="D14" s="55">
        <f>+magazzino!E96</f>
        <v>0</v>
      </c>
      <c r="E14" s="55">
        <f>+magazzino!F96</f>
        <v>0</v>
      </c>
      <c r="F14" s="55">
        <f>+magazzino!G96</f>
        <v>0</v>
      </c>
      <c r="G14" s="55">
        <f>+magazzino!H96</f>
        <v>0</v>
      </c>
      <c r="H14" s="55">
        <f>+magazzino!I96</f>
        <v>0</v>
      </c>
      <c r="I14" s="55">
        <f>+magazzino!J96</f>
        <v>0</v>
      </c>
      <c r="J14" s="55">
        <f>+magazzino!K96</f>
        <v>0</v>
      </c>
      <c r="K14" s="55">
        <f>+magazzino!L96</f>
        <v>0</v>
      </c>
      <c r="L14" s="55">
        <f>+magazzino!M96</f>
        <v>0</v>
      </c>
      <c r="M14" s="55">
        <f>+magazzino!N96</f>
        <v>0</v>
      </c>
      <c r="N14" s="55">
        <f>+magazzino!O96</f>
        <v>0</v>
      </c>
      <c r="O14" s="55">
        <f>+magazzino!P96</f>
        <v>0</v>
      </c>
      <c r="P14" s="55">
        <f>+magazzino!Q96</f>
        <v>5000</v>
      </c>
      <c r="Q14" s="55">
        <f>+magazzino!R96</f>
        <v>0</v>
      </c>
      <c r="R14" s="55">
        <f>+magazzino!S96</f>
        <v>0</v>
      </c>
      <c r="S14" s="55">
        <f>+magazzino!T96</f>
        <v>0</v>
      </c>
      <c r="T14" s="55">
        <f>+magazzino!U96</f>
        <v>0</v>
      </c>
      <c r="U14" s="55">
        <f>+magazzino!V96</f>
        <v>0</v>
      </c>
      <c r="V14" s="55">
        <f>+magazzino!W96</f>
        <v>0</v>
      </c>
      <c r="W14" s="55">
        <f>+magazzino!X96</f>
        <v>0</v>
      </c>
      <c r="X14" s="55">
        <f>+magazzino!Y96</f>
        <v>0</v>
      </c>
      <c r="Y14" s="55">
        <f>+magazzino!Z96</f>
        <v>0</v>
      </c>
      <c r="Z14" s="55">
        <f>+magazzino!AA96</f>
        <v>0</v>
      </c>
      <c r="AA14" s="55">
        <f>+magazzino!AB96</f>
        <v>0</v>
      </c>
      <c r="AB14" s="55">
        <f>+magazzino!AC96</f>
        <v>5000</v>
      </c>
      <c r="AC14" s="55">
        <f>+magazzino!AD96</f>
        <v>0</v>
      </c>
      <c r="AD14" s="55">
        <f>+magazzino!AE96</f>
        <v>0</v>
      </c>
      <c r="AE14" s="55">
        <f>+magazzino!AF96</f>
        <v>0</v>
      </c>
      <c r="AF14" s="55">
        <f>+magazzino!AG96</f>
        <v>0</v>
      </c>
      <c r="AG14" s="55">
        <f>+magazzino!AH96</f>
        <v>0</v>
      </c>
      <c r="AH14" s="55">
        <f>+magazzino!AI96</f>
        <v>0</v>
      </c>
      <c r="AI14" s="55">
        <f>+magazzino!AJ96</f>
        <v>0</v>
      </c>
      <c r="AJ14" s="55">
        <f>+magazzino!AK96</f>
        <v>0</v>
      </c>
      <c r="AK14" s="55">
        <f>+magazzino!AL96</f>
        <v>0</v>
      </c>
      <c r="AL14" s="55">
        <f>+magazzino!AM96</f>
        <v>0</v>
      </c>
    </row>
    <row r="15" spans="1:38" ht="15.75" thickBot="1" x14ac:dyDescent="0.3">
      <c r="B15" s="47" t="str">
        <f>+'An Distinta Base'!D20</f>
        <v>Materia Prima 13</v>
      </c>
      <c r="C15" s="55">
        <f>+magazzino!D104</f>
        <v>2000</v>
      </c>
      <c r="D15" s="55">
        <f>+magazzino!E104</f>
        <v>0</v>
      </c>
      <c r="E15" s="55">
        <f>+magazzino!F104</f>
        <v>0</v>
      </c>
      <c r="F15" s="55">
        <f>+magazzino!G104</f>
        <v>0</v>
      </c>
      <c r="G15" s="55">
        <f>+magazzino!H104</f>
        <v>0</v>
      </c>
      <c r="H15" s="55">
        <f>+magazzino!I104</f>
        <v>0</v>
      </c>
      <c r="I15" s="55">
        <f>+magazzino!J104</f>
        <v>0</v>
      </c>
      <c r="J15" s="55">
        <f>+magazzino!K104</f>
        <v>0</v>
      </c>
      <c r="K15" s="55">
        <f>+magazzino!L104</f>
        <v>2000</v>
      </c>
      <c r="L15" s="55">
        <f>+magazzino!M104</f>
        <v>0</v>
      </c>
      <c r="M15" s="55">
        <f>+magazzino!N104</f>
        <v>0</v>
      </c>
      <c r="N15" s="55">
        <f>+magazzino!O104</f>
        <v>0</v>
      </c>
      <c r="O15" s="55">
        <f>+magazzino!P104</f>
        <v>0</v>
      </c>
      <c r="P15" s="55">
        <f>+magazzino!Q104</f>
        <v>0</v>
      </c>
      <c r="Q15" s="55">
        <f>+magazzino!R104</f>
        <v>0</v>
      </c>
      <c r="R15" s="55">
        <f>+magazzino!S104</f>
        <v>0</v>
      </c>
      <c r="S15" s="55">
        <f>+magazzino!T104</f>
        <v>2000</v>
      </c>
      <c r="T15" s="55">
        <f>+magazzino!U104</f>
        <v>0</v>
      </c>
      <c r="U15" s="55">
        <f>+magazzino!V104</f>
        <v>0</v>
      </c>
      <c r="V15" s="55">
        <f>+magazzino!W104</f>
        <v>0</v>
      </c>
      <c r="W15" s="55">
        <f>+magazzino!X104</f>
        <v>0</v>
      </c>
      <c r="X15" s="55">
        <f>+magazzino!Y104</f>
        <v>0</v>
      </c>
      <c r="Y15" s="55">
        <f>+magazzino!Z104</f>
        <v>0</v>
      </c>
      <c r="Z15" s="55">
        <f>+magazzino!AA104</f>
        <v>0</v>
      </c>
      <c r="AA15" s="55">
        <f>+magazzino!AB104</f>
        <v>2000</v>
      </c>
      <c r="AB15" s="55">
        <f>+magazzino!AC104</f>
        <v>0</v>
      </c>
      <c r="AC15" s="55">
        <f>+magazzino!AD104</f>
        <v>0</v>
      </c>
      <c r="AD15" s="55">
        <f>+magazzino!AE104</f>
        <v>0</v>
      </c>
      <c r="AE15" s="55">
        <f>+magazzino!AF104</f>
        <v>0</v>
      </c>
      <c r="AF15" s="55">
        <f>+magazzino!AG104</f>
        <v>0</v>
      </c>
      <c r="AG15" s="55">
        <f>+magazzino!AH104</f>
        <v>0</v>
      </c>
      <c r="AH15" s="55">
        <f>+magazzino!AI104</f>
        <v>0</v>
      </c>
      <c r="AI15" s="55">
        <f>+magazzino!AJ104</f>
        <v>2000</v>
      </c>
      <c r="AJ15" s="55">
        <f>+magazzino!AK104</f>
        <v>0</v>
      </c>
      <c r="AK15" s="55">
        <f>+magazzino!AL104</f>
        <v>0</v>
      </c>
      <c r="AL15" s="55">
        <f>+magazzino!AM104</f>
        <v>0</v>
      </c>
    </row>
    <row r="16" spans="1:38" ht="15.75" thickBot="1" x14ac:dyDescent="0.3">
      <c r="B16" s="47" t="str">
        <f>+'An Distinta Base'!D21</f>
        <v>Materia Prima 14</v>
      </c>
      <c r="C16" s="55">
        <f>+magazzino!D112</f>
        <v>2000</v>
      </c>
      <c r="D16" s="55">
        <f>+magazzino!E112</f>
        <v>0</v>
      </c>
      <c r="E16" s="55">
        <f>+magazzino!F112</f>
        <v>0</v>
      </c>
      <c r="F16" s="55">
        <f>+magazzino!G112</f>
        <v>0</v>
      </c>
      <c r="G16" s="55">
        <f>+magazzino!H112</f>
        <v>0</v>
      </c>
      <c r="H16" s="55">
        <f>+magazzino!I112</f>
        <v>2000</v>
      </c>
      <c r="I16" s="55">
        <f>+magazzino!J112</f>
        <v>0</v>
      </c>
      <c r="J16" s="55">
        <f>+magazzino!K112</f>
        <v>0</v>
      </c>
      <c r="K16" s="55">
        <f>+magazzino!L112</f>
        <v>0</v>
      </c>
      <c r="L16" s="55">
        <f>+magazzino!M112</f>
        <v>0</v>
      </c>
      <c r="M16" s="55">
        <f>+magazzino!N112</f>
        <v>2000</v>
      </c>
      <c r="N16" s="55">
        <f>+magazzino!O112</f>
        <v>0</v>
      </c>
      <c r="O16" s="55">
        <f>+magazzino!P112</f>
        <v>0</v>
      </c>
      <c r="P16" s="55">
        <f>+magazzino!Q112</f>
        <v>0</v>
      </c>
      <c r="Q16" s="55">
        <f>+magazzino!R112</f>
        <v>0</v>
      </c>
      <c r="R16" s="55">
        <f>+magazzino!S112</f>
        <v>2000</v>
      </c>
      <c r="S16" s="55">
        <f>+magazzino!T112</f>
        <v>0</v>
      </c>
      <c r="T16" s="55">
        <f>+magazzino!U112</f>
        <v>0</v>
      </c>
      <c r="U16" s="55">
        <f>+magazzino!V112</f>
        <v>0</v>
      </c>
      <c r="V16" s="55">
        <f>+magazzino!W112</f>
        <v>0</v>
      </c>
      <c r="W16" s="55">
        <f>+magazzino!X112</f>
        <v>2000</v>
      </c>
      <c r="X16" s="55">
        <f>+magazzino!Y112</f>
        <v>0</v>
      </c>
      <c r="Y16" s="55">
        <f>+magazzino!Z112</f>
        <v>0</v>
      </c>
      <c r="Z16" s="55">
        <f>+magazzino!AA112</f>
        <v>0</v>
      </c>
      <c r="AA16" s="55">
        <f>+magazzino!AB112</f>
        <v>0</v>
      </c>
      <c r="AB16" s="55">
        <f>+magazzino!AC112</f>
        <v>0</v>
      </c>
      <c r="AC16" s="55">
        <f>+magazzino!AD112</f>
        <v>2000</v>
      </c>
      <c r="AD16" s="55">
        <f>+magazzino!AE112</f>
        <v>0</v>
      </c>
      <c r="AE16" s="55">
        <f>+magazzino!AF112</f>
        <v>0</v>
      </c>
      <c r="AF16" s="55">
        <f>+magazzino!AG112</f>
        <v>0</v>
      </c>
      <c r="AG16" s="55">
        <f>+magazzino!AH112</f>
        <v>0</v>
      </c>
      <c r="AH16" s="55">
        <f>+magazzino!AI112</f>
        <v>2000</v>
      </c>
      <c r="AI16" s="55">
        <f>+magazzino!AJ112</f>
        <v>0</v>
      </c>
      <c r="AJ16" s="55">
        <f>+magazzino!AK112</f>
        <v>0</v>
      </c>
      <c r="AK16" s="55">
        <f>+magazzino!AL112</f>
        <v>0</v>
      </c>
      <c r="AL16" s="55">
        <f>+magazzino!AM112</f>
        <v>0</v>
      </c>
    </row>
    <row r="17" spans="2:38" ht="15.75" thickBot="1" x14ac:dyDescent="0.3">
      <c r="B17" s="47" t="str">
        <f>+'An Distinta Base'!D22</f>
        <v>Materia Prima 15</v>
      </c>
      <c r="C17" s="55">
        <f>+magazzino!D120</f>
        <v>9000</v>
      </c>
      <c r="D17" s="55">
        <f>+magazzino!E120</f>
        <v>0</v>
      </c>
      <c r="E17" s="55">
        <f>+magazzino!F120</f>
        <v>0</v>
      </c>
      <c r="F17" s="55">
        <f>+magazzino!G120</f>
        <v>0</v>
      </c>
      <c r="G17" s="55">
        <f>+magazzino!H120</f>
        <v>0</v>
      </c>
      <c r="H17" s="55">
        <f>+magazzino!I120</f>
        <v>9000</v>
      </c>
      <c r="I17" s="55">
        <f>+magazzino!J120</f>
        <v>0</v>
      </c>
      <c r="J17" s="55">
        <f>+magazzino!K120</f>
        <v>0</v>
      </c>
      <c r="K17" s="55">
        <f>+magazzino!L120</f>
        <v>0</v>
      </c>
      <c r="L17" s="55">
        <f>+magazzino!M120</f>
        <v>0</v>
      </c>
      <c r="M17" s="55">
        <f>+magazzino!N120</f>
        <v>9000</v>
      </c>
      <c r="N17" s="55">
        <f>+magazzino!O120</f>
        <v>0</v>
      </c>
      <c r="O17" s="55">
        <f>+magazzino!P120</f>
        <v>0</v>
      </c>
      <c r="P17" s="55">
        <f>+magazzino!Q120</f>
        <v>0</v>
      </c>
      <c r="Q17" s="55">
        <f>+magazzino!R120</f>
        <v>0</v>
      </c>
      <c r="R17" s="55">
        <f>+magazzino!S120</f>
        <v>9000</v>
      </c>
      <c r="S17" s="55">
        <f>+magazzino!T120</f>
        <v>0</v>
      </c>
      <c r="T17" s="55">
        <f>+magazzino!U120</f>
        <v>0</v>
      </c>
      <c r="U17" s="55">
        <f>+magazzino!V120</f>
        <v>0</v>
      </c>
      <c r="V17" s="55">
        <f>+magazzino!W120</f>
        <v>0</v>
      </c>
      <c r="W17" s="55">
        <f>+magazzino!X120</f>
        <v>9000</v>
      </c>
      <c r="X17" s="55">
        <f>+magazzino!Y120</f>
        <v>0</v>
      </c>
      <c r="Y17" s="55">
        <f>+magazzino!Z120</f>
        <v>0</v>
      </c>
      <c r="Z17" s="55">
        <f>+magazzino!AA120</f>
        <v>0</v>
      </c>
      <c r="AA17" s="55">
        <f>+magazzino!AB120</f>
        <v>0</v>
      </c>
      <c r="AB17" s="55">
        <f>+magazzino!AC120</f>
        <v>9000</v>
      </c>
      <c r="AC17" s="55">
        <f>+magazzino!AD120</f>
        <v>0</v>
      </c>
      <c r="AD17" s="55">
        <f>+magazzino!AE120</f>
        <v>0</v>
      </c>
      <c r="AE17" s="55">
        <f>+magazzino!AF120</f>
        <v>0</v>
      </c>
      <c r="AF17" s="55">
        <f>+magazzino!AG120</f>
        <v>0</v>
      </c>
      <c r="AG17" s="55">
        <f>+magazzino!AH120</f>
        <v>9000</v>
      </c>
      <c r="AH17" s="55">
        <f>+magazzino!AI120</f>
        <v>0</v>
      </c>
      <c r="AI17" s="55">
        <f>+magazzino!AJ120</f>
        <v>0</v>
      </c>
      <c r="AJ17" s="55">
        <f>+magazzino!AK120</f>
        <v>0</v>
      </c>
      <c r="AK17" s="55">
        <f>+magazzino!AL120</f>
        <v>0</v>
      </c>
      <c r="AL17" s="55">
        <f>+magazzino!AM120</f>
        <v>9000</v>
      </c>
    </row>
    <row r="18" spans="2:38" ht="15.75" thickBot="1" x14ac:dyDescent="0.3">
      <c r="B18" s="47" t="str">
        <f>+'An Distinta Base'!D23</f>
        <v>Materia Prima 16</v>
      </c>
      <c r="C18" s="55">
        <f>+magazzino!D128</f>
        <v>9000</v>
      </c>
      <c r="D18" s="55">
        <f>+magazzino!E128</f>
        <v>0</v>
      </c>
      <c r="E18" s="55">
        <f>+magazzino!F128</f>
        <v>0</v>
      </c>
      <c r="F18" s="55">
        <f>+magazzino!G128</f>
        <v>9000</v>
      </c>
      <c r="G18" s="55">
        <f>+magazzino!H128</f>
        <v>0</v>
      </c>
      <c r="H18" s="55">
        <f>+magazzino!I128</f>
        <v>0</v>
      </c>
      <c r="I18" s="55">
        <f>+magazzino!J128</f>
        <v>0</v>
      </c>
      <c r="J18" s="55">
        <f>+magazzino!K128</f>
        <v>9000</v>
      </c>
      <c r="K18" s="55">
        <f>+magazzino!L128</f>
        <v>0</v>
      </c>
      <c r="L18" s="55">
        <f>+magazzino!M128</f>
        <v>0</v>
      </c>
      <c r="M18" s="55">
        <f>+magazzino!N128</f>
        <v>9000</v>
      </c>
      <c r="N18" s="55">
        <f>+magazzino!O128</f>
        <v>0</v>
      </c>
      <c r="O18" s="55">
        <f>+magazzino!P128</f>
        <v>0</v>
      </c>
      <c r="P18" s="55">
        <f>+magazzino!Q128</f>
        <v>9000</v>
      </c>
      <c r="Q18" s="55">
        <f>+magazzino!R128</f>
        <v>0</v>
      </c>
      <c r="R18" s="55">
        <f>+magazzino!S128</f>
        <v>0</v>
      </c>
      <c r="S18" s="55">
        <f>+magazzino!T128</f>
        <v>0</v>
      </c>
      <c r="T18" s="55">
        <f>+magazzino!U128</f>
        <v>9000</v>
      </c>
      <c r="U18" s="55">
        <f>+magazzino!V128</f>
        <v>0</v>
      </c>
      <c r="V18" s="55">
        <f>+magazzino!W128</f>
        <v>0</v>
      </c>
      <c r="W18" s="55">
        <f>+magazzino!X128</f>
        <v>0</v>
      </c>
      <c r="X18" s="55">
        <f>+magazzino!Y128</f>
        <v>9000</v>
      </c>
      <c r="Y18" s="55">
        <f>+magazzino!Z128</f>
        <v>0</v>
      </c>
      <c r="Z18" s="55">
        <f>+magazzino!AA128</f>
        <v>0</v>
      </c>
      <c r="AA18" s="55">
        <f>+magazzino!AB128</f>
        <v>9000</v>
      </c>
      <c r="AB18" s="55">
        <f>+magazzino!AC128</f>
        <v>0</v>
      </c>
      <c r="AC18" s="55">
        <f>+magazzino!AD128</f>
        <v>0</v>
      </c>
      <c r="AD18" s="55">
        <f>+magazzino!AE128</f>
        <v>9000</v>
      </c>
      <c r="AE18" s="55">
        <f>+magazzino!AF128</f>
        <v>0</v>
      </c>
      <c r="AF18" s="55">
        <f>+magazzino!AG128</f>
        <v>0</v>
      </c>
      <c r="AG18" s="55">
        <f>+magazzino!AH128</f>
        <v>0</v>
      </c>
      <c r="AH18" s="55">
        <f>+magazzino!AI128</f>
        <v>9000</v>
      </c>
      <c r="AI18" s="55">
        <f>+magazzino!AJ128</f>
        <v>0</v>
      </c>
      <c r="AJ18" s="55">
        <f>+magazzino!AK128</f>
        <v>0</v>
      </c>
      <c r="AK18" s="55">
        <f>+magazzino!AL128</f>
        <v>9000</v>
      </c>
      <c r="AL18" s="55">
        <f>+magazzino!AM128</f>
        <v>0</v>
      </c>
    </row>
    <row r="19" spans="2:38" ht="15.75" thickBot="1" x14ac:dyDescent="0.3">
      <c r="B19" s="47" t="str">
        <f>+'An Distinta Base'!D24</f>
        <v>Materia Prima 17</v>
      </c>
      <c r="C19" s="55">
        <f>+magazzino!D136</f>
        <v>9000</v>
      </c>
      <c r="D19" s="55">
        <f>+magazzino!E136</f>
        <v>0</v>
      </c>
      <c r="E19" s="55">
        <f>+magazzino!F136</f>
        <v>0</v>
      </c>
      <c r="F19" s="55">
        <f>+magazzino!G136</f>
        <v>0</v>
      </c>
      <c r="G19" s="55">
        <f>+magazzino!H136</f>
        <v>0</v>
      </c>
      <c r="H19" s="55">
        <f>+magazzino!I136</f>
        <v>9000</v>
      </c>
      <c r="I19" s="55">
        <f>+magazzino!J136</f>
        <v>0</v>
      </c>
      <c r="J19" s="55">
        <f>+magazzino!K136</f>
        <v>0</v>
      </c>
      <c r="K19" s="55">
        <f>+magazzino!L136</f>
        <v>0</v>
      </c>
      <c r="L19" s="55">
        <f>+magazzino!M136</f>
        <v>0</v>
      </c>
      <c r="M19" s="55">
        <f>+magazzino!N136</f>
        <v>9000</v>
      </c>
      <c r="N19" s="55">
        <f>+magazzino!O136</f>
        <v>0</v>
      </c>
      <c r="O19" s="55">
        <f>+magazzino!P136</f>
        <v>0</v>
      </c>
      <c r="P19" s="55">
        <f>+magazzino!Q136</f>
        <v>0</v>
      </c>
      <c r="Q19" s="55">
        <f>+magazzino!R136</f>
        <v>0</v>
      </c>
      <c r="R19" s="55">
        <f>+magazzino!S136</f>
        <v>9000</v>
      </c>
      <c r="S19" s="55">
        <f>+magazzino!T136</f>
        <v>0</v>
      </c>
      <c r="T19" s="55">
        <f>+magazzino!U136</f>
        <v>0</v>
      </c>
      <c r="U19" s="55">
        <f>+magazzino!V136</f>
        <v>0</v>
      </c>
      <c r="V19" s="55">
        <f>+magazzino!W136</f>
        <v>0</v>
      </c>
      <c r="W19" s="55">
        <f>+magazzino!X136</f>
        <v>9000</v>
      </c>
      <c r="X19" s="55">
        <f>+magazzino!Y136</f>
        <v>0</v>
      </c>
      <c r="Y19" s="55">
        <f>+magazzino!Z136</f>
        <v>0</v>
      </c>
      <c r="Z19" s="55">
        <f>+magazzino!AA136</f>
        <v>0</v>
      </c>
      <c r="AA19" s="55">
        <f>+magazzino!AB136</f>
        <v>0</v>
      </c>
      <c r="AB19" s="55">
        <f>+magazzino!AC136</f>
        <v>9000</v>
      </c>
      <c r="AC19" s="55">
        <f>+magazzino!AD136</f>
        <v>0</v>
      </c>
      <c r="AD19" s="55">
        <f>+magazzino!AE136</f>
        <v>0</v>
      </c>
      <c r="AE19" s="55">
        <f>+magazzino!AF136</f>
        <v>0</v>
      </c>
      <c r="AF19" s="55">
        <f>+magazzino!AG136</f>
        <v>0</v>
      </c>
      <c r="AG19" s="55">
        <f>+magazzino!AH136</f>
        <v>0</v>
      </c>
      <c r="AH19" s="55">
        <f>+magazzino!AI136</f>
        <v>9000</v>
      </c>
      <c r="AI19" s="55">
        <f>+magazzino!AJ136</f>
        <v>0</v>
      </c>
      <c r="AJ19" s="55">
        <f>+magazzino!AK136</f>
        <v>0</v>
      </c>
      <c r="AK19" s="55">
        <f>+magazzino!AL136</f>
        <v>0</v>
      </c>
      <c r="AL19" s="55">
        <f>+magazzino!AM136</f>
        <v>0</v>
      </c>
    </row>
    <row r="20" spans="2:38" ht="15.75" thickBot="1" x14ac:dyDescent="0.3">
      <c r="B20" s="47" t="str">
        <f>+'An Distinta Base'!D25</f>
        <v>Materia Prima 18</v>
      </c>
      <c r="C20" s="55">
        <f>+magazzino!D144</f>
        <v>3000</v>
      </c>
      <c r="D20" s="55">
        <f>+magazzino!E144</f>
        <v>0</v>
      </c>
      <c r="E20" s="55">
        <f>+magazzino!F144</f>
        <v>0</v>
      </c>
      <c r="F20" s="55">
        <f>+magazzino!G144</f>
        <v>0</v>
      </c>
      <c r="G20" s="55">
        <f>+magazzino!H144</f>
        <v>0</v>
      </c>
      <c r="H20" s="55">
        <f>+magazzino!I144</f>
        <v>0</v>
      </c>
      <c r="I20" s="55">
        <f>+magazzino!J144</f>
        <v>0</v>
      </c>
      <c r="J20" s="55">
        <f>+magazzino!K144</f>
        <v>3000</v>
      </c>
      <c r="K20" s="55">
        <f>+magazzino!L144</f>
        <v>0</v>
      </c>
      <c r="L20" s="55">
        <f>+magazzino!M144</f>
        <v>0</v>
      </c>
      <c r="M20" s="55">
        <f>+magazzino!N144</f>
        <v>0</v>
      </c>
      <c r="N20" s="55">
        <f>+magazzino!O144</f>
        <v>0</v>
      </c>
      <c r="O20" s="55">
        <f>+magazzino!P144</f>
        <v>0</v>
      </c>
      <c r="P20" s="55">
        <f>+magazzino!Q144</f>
        <v>0</v>
      </c>
      <c r="Q20" s="55">
        <f>+magazzino!R144</f>
        <v>3000</v>
      </c>
      <c r="R20" s="55">
        <f>+magazzino!S144</f>
        <v>0</v>
      </c>
      <c r="S20" s="55">
        <f>+magazzino!T144</f>
        <v>0</v>
      </c>
      <c r="T20" s="55">
        <f>+magazzino!U144</f>
        <v>0</v>
      </c>
      <c r="U20" s="55">
        <f>+magazzino!V144</f>
        <v>0</v>
      </c>
      <c r="V20" s="55">
        <f>+magazzino!W144</f>
        <v>0</v>
      </c>
      <c r="W20" s="55">
        <f>+magazzino!X144</f>
        <v>0</v>
      </c>
      <c r="X20" s="55">
        <f>+magazzino!Y144</f>
        <v>3000</v>
      </c>
      <c r="Y20" s="55">
        <f>+magazzino!Z144</f>
        <v>0</v>
      </c>
      <c r="Z20" s="55">
        <f>+magazzino!AA144</f>
        <v>0</v>
      </c>
      <c r="AA20" s="55">
        <f>+magazzino!AB144</f>
        <v>0</v>
      </c>
      <c r="AB20" s="55">
        <f>+magazzino!AC144</f>
        <v>0</v>
      </c>
      <c r="AC20" s="55">
        <f>+magazzino!AD144</f>
        <v>0</v>
      </c>
      <c r="AD20" s="55">
        <f>+magazzino!AE144</f>
        <v>0</v>
      </c>
      <c r="AE20" s="55">
        <f>+magazzino!AF144</f>
        <v>3000</v>
      </c>
      <c r="AF20" s="55">
        <f>+magazzino!AG144</f>
        <v>0</v>
      </c>
      <c r="AG20" s="55">
        <f>+magazzino!AH144</f>
        <v>0</v>
      </c>
      <c r="AH20" s="55">
        <f>+magazzino!AI144</f>
        <v>0</v>
      </c>
      <c r="AI20" s="55">
        <f>+magazzino!AJ144</f>
        <v>0</v>
      </c>
      <c r="AJ20" s="55">
        <f>+magazzino!AK144</f>
        <v>0</v>
      </c>
      <c r="AK20" s="55">
        <f>+magazzino!AL144</f>
        <v>0</v>
      </c>
      <c r="AL20" s="55">
        <f>+magazzino!AM144</f>
        <v>3000</v>
      </c>
    </row>
    <row r="21" spans="2:38" ht="15.75" thickBot="1" x14ac:dyDescent="0.3">
      <c r="B21" s="47" t="str">
        <f>+'An Distinta Base'!D26</f>
        <v>Materia Prima 19</v>
      </c>
      <c r="C21" s="55">
        <f>+magazzino!D152</f>
        <v>2000</v>
      </c>
      <c r="D21" s="55">
        <f>+magazzino!E152</f>
        <v>0</v>
      </c>
      <c r="E21" s="55">
        <f>+magazzino!F152</f>
        <v>0</v>
      </c>
      <c r="F21" s="55">
        <f>+magazzino!G152</f>
        <v>0</v>
      </c>
      <c r="G21" s="55">
        <f>+magazzino!H152</f>
        <v>0</v>
      </c>
      <c r="H21" s="55">
        <f>+magazzino!I152</f>
        <v>0</v>
      </c>
      <c r="I21" s="55">
        <f>+magazzino!J152</f>
        <v>0</v>
      </c>
      <c r="J21" s="55">
        <f>+magazzino!K152</f>
        <v>2000</v>
      </c>
      <c r="K21" s="55">
        <f>+magazzino!L152</f>
        <v>0</v>
      </c>
      <c r="L21" s="55">
        <f>+magazzino!M152</f>
        <v>0</v>
      </c>
      <c r="M21" s="55">
        <f>+magazzino!N152</f>
        <v>0</v>
      </c>
      <c r="N21" s="55">
        <f>+magazzino!O152</f>
        <v>0</v>
      </c>
      <c r="O21" s="55">
        <f>+magazzino!P152</f>
        <v>0</v>
      </c>
      <c r="P21" s="55">
        <f>+magazzino!Q152</f>
        <v>0</v>
      </c>
      <c r="Q21" s="55">
        <f>+magazzino!R152</f>
        <v>2000</v>
      </c>
      <c r="R21" s="55">
        <f>+magazzino!S152</f>
        <v>0</v>
      </c>
      <c r="S21" s="55">
        <f>+magazzino!T152</f>
        <v>0</v>
      </c>
      <c r="T21" s="55">
        <f>+magazzino!U152</f>
        <v>0</v>
      </c>
      <c r="U21" s="55">
        <f>+magazzino!V152</f>
        <v>0</v>
      </c>
      <c r="V21" s="55">
        <f>+magazzino!W152</f>
        <v>0</v>
      </c>
      <c r="W21" s="55">
        <f>+magazzino!X152</f>
        <v>0</v>
      </c>
      <c r="X21" s="55">
        <f>+magazzino!Y152</f>
        <v>2000</v>
      </c>
      <c r="Y21" s="55">
        <f>+magazzino!Z152</f>
        <v>0</v>
      </c>
      <c r="Z21" s="55">
        <f>+magazzino!AA152</f>
        <v>0</v>
      </c>
      <c r="AA21" s="55">
        <f>+magazzino!AB152</f>
        <v>0</v>
      </c>
      <c r="AB21" s="55">
        <f>+magazzino!AC152</f>
        <v>0</v>
      </c>
      <c r="AC21" s="55">
        <f>+magazzino!AD152</f>
        <v>0</v>
      </c>
      <c r="AD21" s="55">
        <f>+magazzino!AE152</f>
        <v>0</v>
      </c>
      <c r="AE21" s="55">
        <f>+magazzino!AF152</f>
        <v>2000</v>
      </c>
      <c r="AF21" s="55">
        <f>+magazzino!AG152</f>
        <v>0</v>
      </c>
      <c r="AG21" s="55">
        <f>+magazzino!AH152</f>
        <v>0</v>
      </c>
      <c r="AH21" s="55">
        <f>+magazzino!AI152</f>
        <v>0</v>
      </c>
      <c r="AI21" s="55">
        <f>+magazzino!AJ152</f>
        <v>0</v>
      </c>
      <c r="AJ21" s="55">
        <f>+magazzino!AK152</f>
        <v>0</v>
      </c>
      <c r="AK21" s="55">
        <f>+magazzino!AL152</f>
        <v>0</v>
      </c>
      <c r="AL21" s="55">
        <f>+magazzino!AM152</f>
        <v>2000</v>
      </c>
    </row>
    <row r="22" spans="2:38" x14ac:dyDescent="0.25">
      <c r="B22" s="47" t="str">
        <f>+'An Distinta Base'!D27</f>
        <v>Materia Prima 20</v>
      </c>
      <c r="C22" s="55">
        <f>+magazzino!D160</f>
        <v>2000</v>
      </c>
      <c r="D22" s="55">
        <f>+magazzino!E160</f>
        <v>0</v>
      </c>
      <c r="E22" s="55">
        <f>+magazzino!F160</f>
        <v>0</v>
      </c>
      <c r="F22" s="55">
        <f>+magazzino!G160</f>
        <v>0</v>
      </c>
      <c r="G22" s="55">
        <f>+magazzino!H160</f>
        <v>0</v>
      </c>
      <c r="H22" s="55">
        <f>+magazzino!I160</f>
        <v>0</v>
      </c>
      <c r="I22" s="55">
        <f>+magazzino!J160</f>
        <v>2000</v>
      </c>
      <c r="J22" s="55">
        <f>+magazzino!K160</f>
        <v>0</v>
      </c>
      <c r="K22" s="55">
        <f>+magazzino!L160</f>
        <v>0</v>
      </c>
      <c r="L22" s="55">
        <f>+magazzino!M160</f>
        <v>0</v>
      </c>
      <c r="M22" s="55">
        <f>+magazzino!N160</f>
        <v>0</v>
      </c>
      <c r="N22" s="55">
        <f>+magazzino!O160</f>
        <v>0</v>
      </c>
      <c r="O22" s="55">
        <f>+magazzino!P160</f>
        <v>2000</v>
      </c>
      <c r="P22" s="55">
        <f>+magazzino!Q160</f>
        <v>0</v>
      </c>
      <c r="Q22" s="55">
        <f>+magazzino!R160</f>
        <v>0</v>
      </c>
      <c r="R22" s="55">
        <f>+magazzino!S160</f>
        <v>0</v>
      </c>
      <c r="S22" s="55">
        <f>+magazzino!T160</f>
        <v>0</v>
      </c>
      <c r="T22" s="55">
        <f>+magazzino!U160</f>
        <v>0</v>
      </c>
      <c r="U22" s="55">
        <f>+magazzino!V160</f>
        <v>2000</v>
      </c>
      <c r="V22" s="55">
        <f>+magazzino!W160</f>
        <v>0</v>
      </c>
      <c r="W22" s="55">
        <f>+magazzino!X160</f>
        <v>0</v>
      </c>
      <c r="X22" s="55">
        <f>+magazzino!Y160</f>
        <v>0</v>
      </c>
      <c r="Y22" s="55">
        <f>+magazzino!Z160</f>
        <v>0</v>
      </c>
      <c r="Z22" s="55">
        <f>+magazzino!AA160</f>
        <v>0</v>
      </c>
      <c r="AA22" s="55">
        <f>+magazzino!AB160</f>
        <v>2000</v>
      </c>
      <c r="AB22" s="55">
        <f>+magazzino!AC160</f>
        <v>0</v>
      </c>
      <c r="AC22" s="55">
        <f>+magazzino!AD160</f>
        <v>0</v>
      </c>
      <c r="AD22" s="55">
        <f>+magazzino!AE160</f>
        <v>0</v>
      </c>
      <c r="AE22" s="55">
        <f>+magazzino!AF160</f>
        <v>0</v>
      </c>
      <c r="AF22" s="55">
        <f>+magazzino!AG160</f>
        <v>0</v>
      </c>
      <c r="AG22" s="55">
        <f>+magazzino!AH160</f>
        <v>2000</v>
      </c>
      <c r="AH22" s="55">
        <f>+magazzino!AI160</f>
        <v>0</v>
      </c>
      <c r="AI22" s="55">
        <f>+magazzino!AJ160</f>
        <v>0</v>
      </c>
      <c r="AJ22" s="55">
        <f>+magazzino!AK160</f>
        <v>0</v>
      </c>
      <c r="AK22" s="55">
        <f>+magazzino!AL160</f>
        <v>0</v>
      </c>
      <c r="AL22" s="55">
        <f>+magazzino!AM160</f>
        <v>0</v>
      </c>
    </row>
    <row r="26" spans="2:38" ht="15.75" thickBot="1" x14ac:dyDescent="0.3">
      <c r="B26" s="47" t="s">
        <v>309</v>
      </c>
      <c r="C26" s="47" t="str">
        <f>+SPm!B2</f>
        <v>A1 M1</v>
      </c>
      <c r="D26" s="47" t="str">
        <f>+SPm!C2</f>
        <v>A1 M2</v>
      </c>
      <c r="E26" s="47" t="str">
        <f>+SPm!D2</f>
        <v>A1 M3</v>
      </c>
      <c r="F26" s="47" t="str">
        <f>+SPm!E2</f>
        <v>A1 M4</v>
      </c>
      <c r="G26" s="47" t="str">
        <f>+SPm!F2</f>
        <v>A1 M5</v>
      </c>
      <c r="H26" s="47" t="str">
        <f>+SPm!G2</f>
        <v>A1 M6</v>
      </c>
      <c r="I26" s="47" t="str">
        <f>+SPm!H2</f>
        <v>A1 M7</v>
      </c>
      <c r="J26" s="47" t="str">
        <f>+SPm!I2</f>
        <v>A1 M8</v>
      </c>
      <c r="K26" s="47" t="str">
        <f>+SPm!J2</f>
        <v>A1 M9</v>
      </c>
      <c r="L26" s="47" t="str">
        <f>+SPm!K2</f>
        <v>A1 M10</v>
      </c>
      <c r="M26" s="47" t="str">
        <f>+SPm!L2</f>
        <v>A1 M11</v>
      </c>
      <c r="N26" s="47" t="str">
        <f>+SPm!M2</f>
        <v>A1 M12</v>
      </c>
      <c r="O26" s="47" t="str">
        <f>+SPm!N2</f>
        <v>A2 M1</v>
      </c>
      <c r="P26" s="47" t="str">
        <f>+SPm!O2</f>
        <v>A2 M2</v>
      </c>
      <c r="Q26" s="47" t="str">
        <f>+SPm!P2</f>
        <v>A2 M3</v>
      </c>
      <c r="R26" s="47" t="str">
        <f>+SPm!Q2</f>
        <v>A2 M4</v>
      </c>
      <c r="S26" s="47" t="str">
        <f>+SPm!R2</f>
        <v>A2 M5</v>
      </c>
      <c r="T26" s="47" t="str">
        <f>+SPm!S2</f>
        <v>A2 M6</v>
      </c>
      <c r="U26" s="47" t="str">
        <f>+SPm!T2</f>
        <v>A2 M7</v>
      </c>
      <c r="V26" s="47" t="str">
        <f>+SPm!U2</f>
        <v>A2 M8</v>
      </c>
      <c r="W26" s="47" t="str">
        <f>+SPm!V2</f>
        <v>A2 M9</v>
      </c>
      <c r="X26" s="47" t="str">
        <f>+SPm!W2</f>
        <v>A2 M10</v>
      </c>
      <c r="Y26" s="47" t="str">
        <f>+SPm!X2</f>
        <v>A2 M11</v>
      </c>
      <c r="Z26" s="47" t="str">
        <f>+SPm!Y2</f>
        <v>A2 M12</v>
      </c>
      <c r="AA26" s="47" t="str">
        <f>+SPm!Z2</f>
        <v>A3 M1</v>
      </c>
      <c r="AB26" s="47" t="str">
        <f>+SPm!AA2</f>
        <v>A3 M2</v>
      </c>
      <c r="AC26" s="47" t="str">
        <f>+SPm!AB2</f>
        <v>A3 M3</v>
      </c>
      <c r="AD26" s="47" t="str">
        <f>+SPm!AC2</f>
        <v>A3 M4</v>
      </c>
      <c r="AE26" s="47" t="str">
        <f>+SPm!AD2</f>
        <v>A3 M5</v>
      </c>
      <c r="AF26" s="47" t="str">
        <f>+SPm!AE2</f>
        <v>A3 M6</v>
      </c>
      <c r="AG26" s="47" t="str">
        <f>+SPm!AF2</f>
        <v>A3 M7</v>
      </c>
      <c r="AH26" s="47" t="str">
        <f>+SPm!AG2</f>
        <v>A3 M8</v>
      </c>
      <c r="AI26" s="47" t="str">
        <f>+SPm!AH2</f>
        <v>A3 M9</v>
      </c>
      <c r="AJ26" s="47" t="str">
        <f>+SPm!AI2</f>
        <v>A3 M10</v>
      </c>
      <c r="AK26" s="47" t="str">
        <f>+SPm!AJ2</f>
        <v>A3 M11</v>
      </c>
      <c r="AL26" s="47" t="str">
        <f>+SPm!AK2</f>
        <v>A3 M12</v>
      </c>
    </row>
    <row r="27" spans="2:38" ht="15.75" thickBot="1" x14ac:dyDescent="0.3">
      <c r="B27" s="47" t="str">
        <f>+B3</f>
        <v>Materia Prima 1</v>
      </c>
      <c r="C27" s="60">
        <f>+'An Distinta Base'!J8</f>
        <v>2</v>
      </c>
      <c r="D27" s="60">
        <f>+C27*(1+'An Distinta Base'!L8)</f>
        <v>2</v>
      </c>
      <c r="E27" s="60">
        <f>+D27*(1+'An Distinta Base'!M8)</f>
        <v>2</v>
      </c>
      <c r="F27" s="60">
        <f>+E27*(1+'An Distinta Base'!N8)</f>
        <v>2</v>
      </c>
      <c r="G27" s="60">
        <f>+F27*(1+'An Distinta Base'!O8)</f>
        <v>2</v>
      </c>
      <c r="H27" s="60">
        <f>+G27*(1+'An Distinta Base'!P8)</f>
        <v>2</v>
      </c>
      <c r="I27" s="60">
        <f>+H27*(1+'An Distinta Base'!Q8)</f>
        <v>2.1</v>
      </c>
      <c r="J27" s="60">
        <f>+I27*(1+'An Distinta Base'!R8)</f>
        <v>2.1</v>
      </c>
      <c r="K27" s="60">
        <f>+J27*(1+'An Distinta Base'!S8)</f>
        <v>2.1</v>
      </c>
      <c r="L27" s="60">
        <f>+K27*(1+'An Distinta Base'!T8)</f>
        <v>2.1</v>
      </c>
      <c r="M27" s="60">
        <f>+L27*(1+'An Distinta Base'!U8)</f>
        <v>2.1</v>
      </c>
      <c r="N27" s="60">
        <f>+M27*(1+'An Distinta Base'!V8)</f>
        <v>2.1</v>
      </c>
      <c r="O27" s="60">
        <f>+N27*(1+'An Distinta Base'!W8)</f>
        <v>2.1</v>
      </c>
      <c r="P27" s="60">
        <f>+O27*(1+'An Distinta Base'!X8)</f>
        <v>2.1</v>
      </c>
      <c r="Q27" s="60">
        <f>+P27*(1+'An Distinta Base'!Y8)</f>
        <v>2.1</v>
      </c>
      <c r="R27" s="60">
        <f>+Q27*(1+'An Distinta Base'!Z8)</f>
        <v>2.1</v>
      </c>
      <c r="S27" s="60">
        <f>+R27*(1+'An Distinta Base'!AA8)</f>
        <v>2.1</v>
      </c>
      <c r="T27" s="60">
        <f>+S27*(1+'An Distinta Base'!AB8)</f>
        <v>2.1</v>
      </c>
      <c r="U27" s="60">
        <f>+T27*(1+'An Distinta Base'!AC8)</f>
        <v>2.1</v>
      </c>
      <c r="V27" s="60">
        <f>+U27*(1+'An Distinta Base'!AD8)</f>
        <v>2.1</v>
      </c>
      <c r="W27" s="60">
        <f>+V27*(1+'An Distinta Base'!AE8)</f>
        <v>2.1</v>
      </c>
      <c r="X27" s="60">
        <f>+W27*(1+'An Distinta Base'!AF8)</f>
        <v>2.1</v>
      </c>
      <c r="Y27" s="60">
        <f>+X27*(1+'An Distinta Base'!AG8)</f>
        <v>2.1</v>
      </c>
      <c r="Z27" s="60">
        <f>+Y27*(1+'An Distinta Base'!AH8)</f>
        <v>2.1</v>
      </c>
      <c r="AA27" s="60">
        <f>+Z27*(1+'An Distinta Base'!AI8)</f>
        <v>2.1</v>
      </c>
      <c r="AB27" s="60">
        <f>+AA27*(1+'An Distinta Base'!AJ8)</f>
        <v>2.1</v>
      </c>
      <c r="AC27" s="60">
        <f>+AB27*(1+'An Distinta Base'!AK8)</f>
        <v>2.1</v>
      </c>
      <c r="AD27" s="60">
        <f>+AC27*(1+'An Distinta Base'!AL8)</f>
        <v>2.1</v>
      </c>
      <c r="AE27" s="60">
        <f>+AD27*(1+'An Distinta Base'!AM8)</f>
        <v>2.1</v>
      </c>
      <c r="AF27" s="60">
        <f>+AE27*(1+'An Distinta Base'!AN8)</f>
        <v>2.1</v>
      </c>
      <c r="AG27" s="60">
        <f>+AF27*(1+'An Distinta Base'!AO8)</f>
        <v>2.1</v>
      </c>
      <c r="AH27" s="60">
        <f>+AG27*(1+'An Distinta Base'!AP8)</f>
        <v>2.1</v>
      </c>
      <c r="AI27" s="60">
        <f>+AH27*(1+'An Distinta Base'!AQ8)</f>
        <v>2.1</v>
      </c>
      <c r="AJ27" s="60">
        <f>+AI27*(1+'An Distinta Base'!AR8)</f>
        <v>2.1</v>
      </c>
      <c r="AK27" s="60">
        <f>+AJ27*(1+'An Distinta Base'!AS8)</f>
        <v>2.1</v>
      </c>
      <c r="AL27" s="60">
        <f>+AK27*(1+'An Distinta Base'!AT8)</f>
        <v>2.1</v>
      </c>
    </row>
    <row r="28" spans="2:38" ht="15.75" thickBot="1" x14ac:dyDescent="0.3">
      <c r="B28" s="47" t="str">
        <f t="shared" ref="B28:B46" si="0">+B4</f>
        <v>Materia Prima 2</v>
      </c>
      <c r="C28" s="60">
        <f>+'An Distinta Base'!J9</f>
        <v>3</v>
      </c>
      <c r="D28" s="60">
        <f>+C28*(1+'An Distinta Base'!L9)</f>
        <v>3</v>
      </c>
      <c r="E28" s="60">
        <f>+D28*(1+'An Distinta Base'!M9)</f>
        <v>3</v>
      </c>
      <c r="F28" s="60">
        <f>+E28*(1+'An Distinta Base'!N9)</f>
        <v>3</v>
      </c>
      <c r="G28" s="60">
        <f>+F28*(1+'An Distinta Base'!O9)</f>
        <v>3</v>
      </c>
      <c r="H28" s="60">
        <f>+G28*(1+'An Distinta Base'!P9)</f>
        <v>3</v>
      </c>
      <c r="I28" s="60">
        <f>+H28*(1+'An Distinta Base'!Q9)</f>
        <v>3</v>
      </c>
      <c r="J28" s="60">
        <f>+I28*(1+'An Distinta Base'!R9)</f>
        <v>3</v>
      </c>
      <c r="K28" s="60">
        <f>+J28*(1+'An Distinta Base'!S9)</f>
        <v>3.06</v>
      </c>
      <c r="L28" s="60">
        <f>+K28*(1+'An Distinta Base'!T9)</f>
        <v>3.06</v>
      </c>
      <c r="M28" s="60">
        <f>+L28*(1+'An Distinta Base'!U9)</f>
        <v>3.06</v>
      </c>
      <c r="N28" s="60">
        <f>+M28*(1+'An Distinta Base'!V9)</f>
        <v>3.06</v>
      </c>
      <c r="O28" s="60">
        <f>+N28*(1+'An Distinta Base'!W9)</f>
        <v>3.06</v>
      </c>
      <c r="P28" s="60">
        <f>+O28*(1+'An Distinta Base'!X9)</f>
        <v>3.06</v>
      </c>
      <c r="Q28" s="60">
        <f>+P28*(1+'An Distinta Base'!Y9)</f>
        <v>3.06</v>
      </c>
      <c r="R28" s="60">
        <f>+Q28*(1+'An Distinta Base'!Z9)</f>
        <v>3.06</v>
      </c>
      <c r="S28" s="60">
        <f>+R28*(1+'An Distinta Base'!AA9)</f>
        <v>3.06</v>
      </c>
      <c r="T28" s="60">
        <f>+S28*(1+'An Distinta Base'!AB9)</f>
        <v>3.06</v>
      </c>
      <c r="U28" s="60">
        <f>+T28*(1+'An Distinta Base'!AC9)</f>
        <v>3.06</v>
      </c>
      <c r="V28" s="60">
        <f>+U28*(1+'An Distinta Base'!AD9)</f>
        <v>3.06</v>
      </c>
      <c r="W28" s="60">
        <f>+V28*(1+'An Distinta Base'!AE9)</f>
        <v>3.06</v>
      </c>
      <c r="X28" s="60">
        <f>+W28*(1+'An Distinta Base'!AF9)</f>
        <v>3.06</v>
      </c>
      <c r="Y28" s="60">
        <f>+X28*(1+'An Distinta Base'!AG9)</f>
        <v>3.06</v>
      </c>
      <c r="Z28" s="60">
        <f>+Y28*(1+'An Distinta Base'!AH9)</f>
        <v>3.06</v>
      </c>
      <c r="AA28" s="60">
        <f>+Z28*(1+'An Distinta Base'!AI9)</f>
        <v>3.06</v>
      </c>
      <c r="AB28" s="60">
        <f>+AA28*(1+'An Distinta Base'!AJ9)</f>
        <v>3.06</v>
      </c>
      <c r="AC28" s="60">
        <f>+AB28*(1+'An Distinta Base'!AK9)</f>
        <v>3.06</v>
      </c>
      <c r="AD28" s="60">
        <f>+AC28*(1+'An Distinta Base'!AL9)</f>
        <v>3.06</v>
      </c>
      <c r="AE28" s="60">
        <f>+AD28*(1+'An Distinta Base'!AM9)</f>
        <v>3.06</v>
      </c>
      <c r="AF28" s="60">
        <f>+AE28*(1+'An Distinta Base'!AN9)</f>
        <v>3.06</v>
      </c>
      <c r="AG28" s="60">
        <f>+AF28*(1+'An Distinta Base'!AO9)</f>
        <v>3.06</v>
      </c>
      <c r="AH28" s="60">
        <f>+AG28*(1+'An Distinta Base'!AP9)</f>
        <v>3.06</v>
      </c>
      <c r="AI28" s="60">
        <f>+AH28*(1+'An Distinta Base'!AQ9)</f>
        <v>3.06</v>
      </c>
      <c r="AJ28" s="60">
        <f>+AI28*(1+'An Distinta Base'!AR9)</f>
        <v>3.06</v>
      </c>
      <c r="AK28" s="60">
        <f>+AJ28*(1+'An Distinta Base'!AS9)</f>
        <v>3.06</v>
      </c>
      <c r="AL28" s="60">
        <f>+AK28*(1+'An Distinta Base'!AT9)</f>
        <v>3.06</v>
      </c>
    </row>
    <row r="29" spans="2:38" ht="15.75" thickBot="1" x14ac:dyDescent="0.3">
      <c r="B29" s="47" t="str">
        <f t="shared" si="0"/>
        <v>Materia Prima 3</v>
      </c>
      <c r="C29" s="60">
        <f>+'An Distinta Base'!J10</f>
        <v>3.5</v>
      </c>
      <c r="D29" s="60">
        <f>+C29*(1+'An Distinta Base'!L10)</f>
        <v>3.5</v>
      </c>
      <c r="E29" s="60">
        <f>+D29*(1+'An Distinta Base'!M10)</f>
        <v>3.5</v>
      </c>
      <c r="F29" s="60">
        <f>+E29*(1+'An Distinta Base'!N10)</f>
        <v>3.5</v>
      </c>
      <c r="G29" s="60">
        <f>+F29*(1+'An Distinta Base'!O10)</f>
        <v>3.5</v>
      </c>
      <c r="H29" s="60">
        <f>+G29*(1+'An Distinta Base'!P10)</f>
        <v>3.5</v>
      </c>
      <c r="I29" s="60">
        <f>+H29*(1+'An Distinta Base'!Q10)</f>
        <v>3.5</v>
      </c>
      <c r="J29" s="60">
        <f>+I29*(1+'An Distinta Base'!R10)</f>
        <v>3.5700000000000003</v>
      </c>
      <c r="K29" s="60">
        <f>+J29*(1+'An Distinta Base'!S10)</f>
        <v>3.5700000000000003</v>
      </c>
      <c r="L29" s="60">
        <f>+K29*(1+'An Distinta Base'!T10)</f>
        <v>3.5700000000000003</v>
      </c>
      <c r="M29" s="60">
        <f>+L29*(1+'An Distinta Base'!U10)</f>
        <v>3.6414000000000004</v>
      </c>
      <c r="N29" s="60">
        <f>+M29*(1+'An Distinta Base'!V10)</f>
        <v>3.6414000000000004</v>
      </c>
      <c r="O29" s="60">
        <f>+N29*(1+'An Distinta Base'!W10)</f>
        <v>3.6414000000000004</v>
      </c>
      <c r="P29" s="60">
        <f>+O29*(1+'An Distinta Base'!X10)</f>
        <v>3.6414000000000004</v>
      </c>
      <c r="Q29" s="60">
        <f>+P29*(1+'An Distinta Base'!Y10)</f>
        <v>3.6414000000000004</v>
      </c>
      <c r="R29" s="60">
        <f>+Q29*(1+'An Distinta Base'!Z10)</f>
        <v>3.6414000000000004</v>
      </c>
      <c r="S29" s="60">
        <f>+R29*(1+'An Distinta Base'!AA10)</f>
        <v>3.6414000000000004</v>
      </c>
      <c r="T29" s="60">
        <f>+S29*(1+'An Distinta Base'!AB10)</f>
        <v>3.6414000000000004</v>
      </c>
      <c r="U29" s="60">
        <f>+T29*(1+'An Distinta Base'!AC10)</f>
        <v>3.6414000000000004</v>
      </c>
      <c r="V29" s="60">
        <f>+U29*(1+'An Distinta Base'!AD10)</f>
        <v>3.6414000000000004</v>
      </c>
      <c r="W29" s="60">
        <f>+V29*(1+'An Distinta Base'!AE10)</f>
        <v>3.6414000000000004</v>
      </c>
      <c r="X29" s="60">
        <f>+W29*(1+'An Distinta Base'!AF10)</f>
        <v>3.6414000000000004</v>
      </c>
      <c r="Y29" s="60">
        <f>+X29*(1+'An Distinta Base'!AG10)</f>
        <v>3.6414000000000004</v>
      </c>
      <c r="Z29" s="60">
        <f>+Y29*(1+'An Distinta Base'!AH10)</f>
        <v>3.6414000000000004</v>
      </c>
      <c r="AA29" s="60">
        <f>+Z29*(1+'An Distinta Base'!AI10)</f>
        <v>3.6414000000000004</v>
      </c>
      <c r="AB29" s="60">
        <f>+AA29*(1+'An Distinta Base'!AJ10)</f>
        <v>3.6414000000000004</v>
      </c>
      <c r="AC29" s="60">
        <f>+AB29*(1+'An Distinta Base'!AK10)</f>
        <v>3.6414000000000004</v>
      </c>
      <c r="AD29" s="60">
        <f>+AC29*(1+'An Distinta Base'!AL10)</f>
        <v>3.6414000000000004</v>
      </c>
      <c r="AE29" s="60">
        <f>+AD29*(1+'An Distinta Base'!AM10)</f>
        <v>3.6414000000000004</v>
      </c>
      <c r="AF29" s="60">
        <f>+AE29*(1+'An Distinta Base'!AN10)</f>
        <v>3.6414000000000004</v>
      </c>
      <c r="AG29" s="60">
        <f>+AF29*(1+'An Distinta Base'!AO10)</f>
        <v>3.6414000000000004</v>
      </c>
      <c r="AH29" s="60">
        <f>+AG29*(1+'An Distinta Base'!AP10)</f>
        <v>3.6414000000000004</v>
      </c>
      <c r="AI29" s="60">
        <f>+AH29*(1+'An Distinta Base'!AQ10)</f>
        <v>3.6414000000000004</v>
      </c>
      <c r="AJ29" s="60">
        <f>+AI29*(1+'An Distinta Base'!AR10)</f>
        <v>3.6414000000000004</v>
      </c>
      <c r="AK29" s="60">
        <f>+AJ29*(1+'An Distinta Base'!AS10)</f>
        <v>3.6414000000000004</v>
      </c>
      <c r="AL29" s="60">
        <f>+AK29*(1+'An Distinta Base'!AT10)</f>
        <v>3.6414000000000004</v>
      </c>
    </row>
    <row r="30" spans="2:38" ht="15.75" thickBot="1" x14ac:dyDescent="0.3">
      <c r="B30" s="47" t="str">
        <f t="shared" si="0"/>
        <v>Materia Prima 4</v>
      </c>
      <c r="C30" s="60">
        <f>+'An Distinta Base'!J11</f>
        <v>2</v>
      </c>
      <c r="D30" s="60">
        <f>+C30*(1+'An Distinta Base'!L11)</f>
        <v>2</v>
      </c>
      <c r="E30" s="60">
        <f>+D30*(1+'An Distinta Base'!M11)</f>
        <v>2</v>
      </c>
      <c r="F30" s="60">
        <f>+E30*(1+'An Distinta Base'!N11)</f>
        <v>2</v>
      </c>
      <c r="G30" s="60">
        <f>+F30*(1+'An Distinta Base'!O11)</f>
        <v>2</v>
      </c>
      <c r="H30" s="60">
        <f>+G30*(1+'An Distinta Base'!P11)</f>
        <v>2</v>
      </c>
      <c r="I30" s="60">
        <f>+H30*(1+'An Distinta Base'!Q11)</f>
        <v>2</v>
      </c>
      <c r="J30" s="60">
        <f>+I30*(1+'An Distinta Base'!R11)</f>
        <v>2</v>
      </c>
      <c r="K30" s="60">
        <f>+J30*(1+'An Distinta Base'!S11)</f>
        <v>2.06</v>
      </c>
      <c r="L30" s="60">
        <f>+K30*(1+'An Distinta Base'!T11)</f>
        <v>2.06</v>
      </c>
      <c r="M30" s="60">
        <f>+L30*(1+'An Distinta Base'!U11)</f>
        <v>2.06</v>
      </c>
      <c r="N30" s="60">
        <f>+M30*(1+'An Distinta Base'!V11)</f>
        <v>2.06</v>
      </c>
      <c r="O30" s="60">
        <f>+N30*(1+'An Distinta Base'!W11)</f>
        <v>2.06</v>
      </c>
      <c r="P30" s="60">
        <f>+O30*(1+'An Distinta Base'!X11)</f>
        <v>2.06</v>
      </c>
      <c r="Q30" s="60">
        <f>+P30*(1+'An Distinta Base'!Y11)</f>
        <v>2.06</v>
      </c>
      <c r="R30" s="60">
        <f>+Q30*(1+'An Distinta Base'!Z11)</f>
        <v>2.06</v>
      </c>
      <c r="S30" s="60">
        <f>+R30*(1+'An Distinta Base'!AA11)</f>
        <v>2.06</v>
      </c>
      <c r="T30" s="60">
        <f>+S30*(1+'An Distinta Base'!AB11)</f>
        <v>2.06</v>
      </c>
      <c r="U30" s="60">
        <f>+T30*(1+'An Distinta Base'!AC11)</f>
        <v>2.06</v>
      </c>
      <c r="V30" s="60">
        <f>+U30*(1+'An Distinta Base'!AD11)</f>
        <v>2.06</v>
      </c>
      <c r="W30" s="60">
        <f>+V30*(1+'An Distinta Base'!AE11)</f>
        <v>2.06</v>
      </c>
      <c r="X30" s="60">
        <f>+W30*(1+'An Distinta Base'!AF11)</f>
        <v>2.06</v>
      </c>
      <c r="Y30" s="60">
        <f>+X30*(1+'An Distinta Base'!AG11)</f>
        <v>2.06</v>
      </c>
      <c r="Z30" s="60">
        <f>+Y30*(1+'An Distinta Base'!AH11)</f>
        <v>2.06</v>
      </c>
      <c r="AA30" s="60">
        <f>+Z30*(1+'An Distinta Base'!AI11)</f>
        <v>2.06</v>
      </c>
      <c r="AB30" s="60">
        <f>+AA30*(1+'An Distinta Base'!AJ11)</f>
        <v>2.06</v>
      </c>
      <c r="AC30" s="60">
        <f>+AB30*(1+'An Distinta Base'!AK11)</f>
        <v>2.06</v>
      </c>
      <c r="AD30" s="60">
        <f>+AC30*(1+'An Distinta Base'!AL11)</f>
        <v>2.06</v>
      </c>
      <c r="AE30" s="60">
        <f>+AD30*(1+'An Distinta Base'!AM11)</f>
        <v>2.06</v>
      </c>
      <c r="AF30" s="60">
        <f>+AE30*(1+'An Distinta Base'!AN11)</f>
        <v>2.06</v>
      </c>
      <c r="AG30" s="60">
        <f>+AF30*(1+'An Distinta Base'!AO11)</f>
        <v>2.06</v>
      </c>
      <c r="AH30" s="60">
        <f>+AG30*(1+'An Distinta Base'!AP11)</f>
        <v>2.06</v>
      </c>
      <c r="AI30" s="60">
        <f>+AH30*(1+'An Distinta Base'!AQ11)</f>
        <v>2.06</v>
      </c>
      <c r="AJ30" s="60">
        <f>+AI30*(1+'An Distinta Base'!AR11)</f>
        <v>2.06</v>
      </c>
      <c r="AK30" s="60">
        <f>+AJ30*(1+'An Distinta Base'!AS11)</f>
        <v>2.06</v>
      </c>
      <c r="AL30" s="60">
        <f>+AK30*(1+'An Distinta Base'!AT11)</f>
        <v>2.06</v>
      </c>
    </row>
    <row r="31" spans="2:38" ht="15.75" thickBot="1" x14ac:dyDescent="0.3">
      <c r="B31" s="47" t="str">
        <f t="shared" si="0"/>
        <v>Materia Prima 5</v>
      </c>
      <c r="C31" s="60">
        <f>+'An Distinta Base'!J12</f>
        <v>1</v>
      </c>
      <c r="D31" s="60">
        <f>+C31*(1+'An Distinta Base'!L12)</f>
        <v>1</v>
      </c>
      <c r="E31" s="60">
        <f>+D31*(1+'An Distinta Base'!M12)</f>
        <v>1</v>
      </c>
      <c r="F31" s="60">
        <f>+E31*(1+'An Distinta Base'!N12)</f>
        <v>1</v>
      </c>
      <c r="G31" s="60">
        <f>+F31*(1+'An Distinta Base'!O12)</f>
        <v>1</v>
      </c>
      <c r="H31" s="60">
        <f>+G31*(1+'An Distinta Base'!P12)</f>
        <v>1</v>
      </c>
      <c r="I31" s="60">
        <f>+H31*(1+'An Distinta Base'!Q12)</f>
        <v>1</v>
      </c>
      <c r="J31" s="60">
        <f>+I31*(1+'An Distinta Base'!R12)</f>
        <v>1.02</v>
      </c>
      <c r="K31" s="60">
        <f>+J31*(1+'An Distinta Base'!S12)</f>
        <v>1.02</v>
      </c>
      <c r="L31" s="60">
        <f>+K31*(1+'An Distinta Base'!T12)</f>
        <v>1.02</v>
      </c>
      <c r="M31" s="60">
        <f>+L31*(1+'An Distinta Base'!U12)</f>
        <v>1.02</v>
      </c>
      <c r="N31" s="60">
        <f>+M31*(1+'An Distinta Base'!V12)</f>
        <v>1.02</v>
      </c>
      <c r="O31" s="60">
        <f>+N31*(1+'An Distinta Base'!W12)</f>
        <v>1.02</v>
      </c>
      <c r="P31" s="60">
        <f>+O31*(1+'An Distinta Base'!X12)</f>
        <v>1.02</v>
      </c>
      <c r="Q31" s="60">
        <f>+P31*(1+'An Distinta Base'!Y12)</f>
        <v>1.02</v>
      </c>
      <c r="R31" s="60">
        <f>+Q31*(1+'An Distinta Base'!Z12)</f>
        <v>1.02</v>
      </c>
      <c r="S31" s="60">
        <f>+R31*(1+'An Distinta Base'!AA12)</f>
        <v>1.02</v>
      </c>
      <c r="T31" s="60">
        <f>+S31*(1+'An Distinta Base'!AB12)</f>
        <v>1.02</v>
      </c>
      <c r="U31" s="60">
        <f>+T31*(1+'An Distinta Base'!AC12)</f>
        <v>1.02</v>
      </c>
      <c r="V31" s="60">
        <f>+U31*(1+'An Distinta Base'!AD12)</f>
        <v>1.02</v>
      </c>
      <c r="W31" s="60">
        <f>+V31*(1+'An Distinta Base'!AE12)</f>
        <v>1.02</v>
      </c>
      <c r="X31" s="60">
        <f>+W31*(1+'An Distinta Base'!AF12)</f>
        <v>1.02</v>
      </c>
      <c r="Y31" s="60">
        <f>+X31*(1+'An Distinta Base'!AG12)</f>
        <v>1.02</v>
      </c>
      <c r="Z31" s="60">
        <f>+Y31*(1+'An Distinta Base'!AH12)</f>
        <v>1.02</v>
      </c>
      <c r="AA31" s="60">
        <f>+Z31*(1+'An Distinta Base'!AI12)</f>
        <v>1.02</v>
      </c>
      <c r="AB31" s="60">
        <f>+AA31*(1+'An Distinta Base'!AJ12)</f>
        <v>1.02</v>
      </c>
      <c r="AC31" s="60">
        <f>+AB31*(1+'An Distinta Base'!AK12)</f>
        <v>1.02</v>
      </c>
      <c r="AD31" s="60">
        <f>+AC31*(1+'An Distinta Base'!AL12)</f>
        <v>1.02</v>
      </c>
      <c r="AE31" s="60">
        <f>+AD31*(1+'An Distinta Base'!AM12)</f>
        <v>1.02</v>
      </c>
      <c r="AF31" s="60">
        <f>+AE31*(1+'An Distinta Base'!AN12)</f>
        <v>1.02</v>
      </c>
      <c r="AG31" s="60">
        <f>+AF31*(1+'An Distinta Base'!AO12)</f>
        <v>1.02</v>
      </c>
      <c r="AH31" s="60">
        <f>+AG31*(1+'An Distinta Base'!AP12)</f>
        <v>1.02</v>
      </c>
      <c r="AI31" s="60">
        <f>+AH31*(1+'An Distinta Base'!AQ12)</f>
        <v>1.02</v>
      </c>
      <c r="AJ31" s="60">
        <f>+AI31*(1+'An Distinta Base'!AR12)</f>
        <v>1.02</v>
      </c>
      <c r="AK31" s="60">
        <f>+AJ31*(1+'An Distinta Base'!AS12)</f>
        <v>1.02</v>
      </c>
      <c r="AL31" s="60">
        <f>+AK31*(1+'An Distinta Base'!AT12)</f>
        <v>1.02</v>
      </c>
    </row>
    <row r="32" spans="2:38" ht="15.75" thickBot="1" x14ac:dyDescent="0.3">
      <c r="B32" s="47" t="str">
        <f t="shared" si="0"/>
        <v>Materia Prima 6</v>
      </c>
      <c r="C32" s="60">
        <f>+'An Distinta Base'!J13</f>
        <v>2</v>
      </c>
      <c r="D32" s="60">
        <f>+C32*(1+'An Distinta Base'!L13)</f>
        <v>2</v>
      </c>
      <c r="E32" s="60">
        <f>+D32*(1+'An Distinta Base'!M13)</f>
        <v>2</v>
      </c>
      <c r="F32" s="60">
        <f>+E32*(1+'An Distinta Base'!N13)</f>
        <v>2</v>
      </c>
      <c r="G32" s="60">
        <f>+F32*(1+'An Distinta Base'!O13)</f>
        <v>2</v>
      </c>
      <c r="H32" s="60">
        <f>+G32*(1+'An Distinta Base'!P13)</f>
        <v>2</v>
      </c>
      <c r="I32" s="60">
        <f>+H32*(1+'An Distinta Base'!Q13)</f>
        <v>2</v>
      </c>
      <c r="J32" s="60">
        <f>+I32*(1+'An Distinta Base'!R13)</f>
        <v>2</v>
      </c>
      <c r="K32" s="60">
        <f>+J32*(1+'An Distinta Base'!S13)</f>
        <v>2</v>
      </c>
      <c r="L32" s="60">
        <f>+K32*(1+'An Distinta Base'!T13)</f>
        <v>2</v>
      </c>
      <c r="M32" s="60">
        <f>+L32*(1+'An Distinta Base'!U13)</f>
        <v>2.02</v>
      </c>
      <c r="N32" s="60">
        <f>+M32*(1+'An Distinta Base'!V13)</f>
        <v>2.02</v>
      </c>
      <c r="O32" s="60">
        <f>+N32*(1+'An Distinta Base'!W13)</f>
        <v>2.02</v>
      </c>
      <c r="P32" s="60">
        <f>+O32*(1+'An Distinta Base'!X13)</f>
        <v>2.02</v>
      </c>
      <c r="Q32" s="60">
        <f>+P32*(1+'An Distinta Base'!Y13)</f>
        <v>2.02</v>
      </c>
      <c r="R32" s="60">
        <f>+Q32*(1+'An Distinta Base'!Z13)</f>
        <v>2.02</v>
      </c>
      <c r="S32" s="60">
        <f>+R32*(1+'An Distinta Base'!AA13)</f>
        <v>2.02</v>
      </c>
      <c r="T32" s="60">
        <f>+S32*(1+'An Distinta Base'!AB13)</f>
        <v>2.02</v>
      </c>
      <c r="U32" s="60">
        <f>+T32*(1+'An Distinta Base'!AC13)</f>
        <v>2.02</v>
      </c>
      <c r="V32" s="60">
        <f>+U32*(1+'An Distinta Base'!AD13)</f>
        <v>2.02</v>
      </c>
      <c r="W32" s="60">
        <f>+V32*(1+'An Distinta Base'!AE13)</f>
        <v>2.02</v>
      </c>
      <c r="X32" s="60">
        <f>+W32*(1+'An Distinta Base'!AF13)</f>
        <v>2.02</v>
      </c>
      <c r="Y32" s="60">
        <f>+X32*(1+'An Distinta Base'!AG13)</f>
        <v>2.02</v>
      </c>
      <c r="Z32" s="60">
        <f>+Y32*(1+'An Distinta Base'!AH13)</f>
        <v>2.02</v>
      </c>
      <c r="AA32" s="60">
        <f>+Z32*(1+'An Distinta Base'!AI13)</f>
        <v>2.02</v>
      </c>
      <c r="AB32" s="60">
        <f>+AA32*(1+'An Distinta Base'!AJ13)</f>
        <v>2.02</v>
      </c>
      <c r="AC32" s="60">
        <f>+AB32*(1+'An Distinta Base'!AK13)</f>
        <v>2.02</v>
      </c>
      <c r="AD32" s="60">
        <f>+AC32*(1+'An Distinta Base'!AL13)</f>
        <v>2.02</v>
      </c>
      <c r="AE32" s="60">
        <f>+AD32*(1+'An Distinta Base'!AM13)</f>
        <v>2.02</v>
      </c>
      <c r="AF32" s="60">
        <f>+AE32*(1+'An Distinta Base'!AN13)</f>
        <v>2.02</v>
      </c>
      <c r="AG32" s="60">
        <f>+AF32*(1+'An Distinta Base'!AO13)</f>
        <v>2.02</v>
      </c>
      <c r="AH32" s="60">
        <f>+AG32*(1+'An Distinta Base'!AP13)</f>
        <v>2.02</v>
      </c>
      <c r="AI32" s="60">
        <f>+AH32*(1+'An Distinta Base'!AQ13)</f>
        <v>2.02</v>
      </c>
      <c r="AJ32" s="60">
        <f>+AI32*(1+'An Distinta Base'!AR13)</f>
        <v>2.02</v>
      </c>
      <c r="AK32" s="60">
        <f>+AJ32*(1+'An Distinta Base'!AS13)</f>
        <v>2.02</v>
      </c>
      <c r="AL32" s="60">
        <f>+AK32*(1+'An Distinta Base'!AT13)</f>
        <v>2.02</v>
      </c>
    </row>
    <row r="33" spans="2:38" ht="15.75" thickBot="1" x14ac:dyDescent="0.3">
      <c r="B33" s="47" t="str">
        <f t="shared" si="0"/>
        <v>Materia Prima 7</v>
      </c>
      <c r="C33" s="60">
        <f>+'An Distinta Base'!J14</f>
        <v>2.2000000000000002</v>
      </c>
      <c r="D33" s="60">
        <f>+C33*(1+'An Distinta Base'!L14)</f>
        <v>2.2000000000000002</v>
      </c>
      <c r="E33" s="60">
        <f>+D33*(1+'An Distinta Base'!M14)</f>
        <v>2.2000000000000002</v>
      </c>
      <c r="F33" s="60">
        <f>+E33*(1+'An Distinta Base'!N14)</f>
        <v>2.2000000000000002</v>
      </c>
      <c r="G33" s="60">
        <f>+F33*(1+'An Distinta Base'!O14)</f>
        <v>2.2000000000000002</v>
      </c>
      <c r="H33" s="60">
        <f>+G33*(1+'An Distinta Base'!P14)</f>
        <v>2.2440000000000002</v>
      </c>
      <c r="I33" s="60">
        <f>+H33*(1+'An Distinta Base'!Q14)</f>
        <v>2.2440000000000002</v>
      </c>
      <c r="J33" s="60">
        <f>+I33*(1+'An Distinta Base'!R14)</f>
        <v>2.2440000000000002</v>
      </c>
      <c r="K33" s="60">
        <f>+J33*(1+'An Distinta Base'!S14)</f>
        <v>2.2440000000000002</v>
      </c>
      <c r="L33" s="60">
        <f>+K33*(1+'An Distinta Base'!T14)</f>
        <v>2.2440000000000002</v>
      </c>
      <c r="M33" s="60">
        <f>+L33*(1+'An Distinta Base'!U14)</f>
        <v>2.2440000000000002</v>
      </c>
      <c r="N33" s="60">
        <f>+M33*(1+'An Distinta Base'!V14)</f>
        <v>2.2440000000000002</v>
      </c>
      <c r="O33" s="60">
        <f>+N33*(1+'An Distinta Base'!W14)</f>
        <v>2.2440000000000002</v>
      </c>
      <c r="P33" s="60">
        <f>+O33*(1+'An Distinta Base'!X14)</f>
        <v>2.2440000000000002</v>
      </c>
      <c r="Q33" s="60">
        <f>+P33*(1+'An Distinta Base'!Y14)</f>
        <v>2.2440000000000002</v>
      </c>
      <c r="R33" s="60">
        <f>+Q33*(1+'An Distinta Base'!Z14)</f>
        <v>2.2440000000000002</v>
      </c>
      <c r="S33" s="60">
        <f>+R33*(1+'An Distinta Base'!AA14)</f>
        <v>2.2440000000000002</v>
      </c>
      <c r="T33" s="60">
        <f>+S33*(1+'An Distinta Base'!AB14)</f>
        <v>2.2440000000000002</v>
      </c>
      <c r="U33" s="60">
        <f>+T33*(1+'An Distinta Base'!AC14)</f>
        <v>2.2440000000000002</v>
      </c>
      <c r="V33" s="60">
        <f>+U33*(1+'An Distinta Base'!AD14)</f>
        <v>2.2440000000000002</v>
      </c>
      <c r="W33" s="60">
        <f>+V33*(1+'An Distinta Base'!AE14)</f>
        <v>2.2440000000000002</v>
      </c>
      <c r="X33" s="60">
        <f>+W33*(1+'An Distinta Base'!AF14)</f>
        <v>2.2440000000000002</v>
      </c>
      <c r="Y33" s="60">
        <f>+X33*(1+'An Distinta Base'!AG14)</f>
        <v>2.2440000000000002</v>
      </c>
      <c r="Z33" s="60">
        <f>+Y33*(1+'An Distinta Base'!AH14)</f>
        <v>2.2440000000000002</v>
      </c>
      <c r="AA33" s="60">
        <f>+Z33*(1+'An Distinta Base'!AI14)</f>
        <v>2.2440000000000002</v>
      </c>
      <c r="AB33" s="60">
        <f>+AA33*(1+'An Distinta Base'!AJ14)</f>
        <v>2.2440000000000002</v>
      </c>
      <c r="AC33" s="60">
        <f>+AB33*(1+'An Distinta Base'!AK14)</f>
        <v>2.2440000000000002</v>
      </c>
      <c r="AD33" s="60">
        <f>+AC33*(1+'An Distinta Base'!AL14)</f>
        <v>2.2440000000000002</v>
      </c>
      <c r="AE33" s="60">
        <f>+AD33*(1+'An Distinta Base'!AM14)</f>
        <v>2.2440000000000002</v>
      </c>
      <c r="AF33" s="60">
        <f>+AE33*(1+'An Distinta Base'!AN14)</f>
        <v>2.2440000000000002</v>
      </c>
      <c r="AG33" s="60">
        <f>+AF33*(1+'An Distinta Base'!AO14)</f>
        <v>2.2440000000000002</v>
      </c>
      <c r="AH33" s="60">
        <f>+AG33*(1+'An Distinta Base'!AP14)</f>
        <v>2.2440000000000002</v>
      </c>
      <c r="AI33" s="60">
        <f>+AH33*(1+'An Distinta Base'!AQ14)</f>
        <v>2.2440000000000002</v>
      </c>
      <c r="AJ33" s="60">
        <f>+AI33*(1+'An Distinta Base'!AR14)</f>
        <v>2.2440000000000002</v>
      </c>
      <c r="AK33" s="60">
        <f>+AJ33*(1+'An Distinta Base'!AS14)</f>
        <v>2.2440000000000002</v>
      </c>
      <c r="AL33" s="60">
        <f>+AK33*(1+'An Distinta Base'!AT14)</f>
        <v>2.2440000000000002</v>
      </c>
    </row>
    <row r="34" spans="2:38" ht="15.75" thickBot="1" x14ac:dyDescent="0.3">
      <c r="B34" s="47" t="str">
        <f t="shared" si="0"/>
        <v>Materia Prima 8</v>
      </c>
      <c r="C34" s="60">
        <f>+'An Distinta Base'!J15</f>
        <v>2</v>
      </c>
      <c r="D34" s="60">
        <f>+C34*(1+'An Distinta Base'!L15)</f>
        <v>2</v>
      </c>
      <c r="E34" s="60">
        <f>+D34*(1+'An Distinta Base'!M15)</f>
        <v>2</v>
      </c>
      <c r="F34" s="60">
        <f>+E34*(1+'An Distinta Base'!N15)</f>
        <v>2</v>
      </c>
      <c r="G34" s="60">
        <f>+F34*(1+'An Distinta Base'!O15)</f>
        <v>2</v>
      </c>
      <c r="H34" s="60">
        <f>+G34*(1+'An Distinta Base'!P15)</f>
        <v>2.04</v>
      </c>
      <c r="I34" s="60">
        <f>+H34*(1+'An Distinta Base'!Q15)</f>
        <v>2.04</v>
      </c>
      <c r="J34" s="60">
        <f>+I34*(1+'An Distinta Base'!R15)</f>
        <v>2.04</v>
      </c>
      <c r="K34" s="60">
        <f>+J34*(1+'An Distinta Base'!S15)</f>
        <v>2.04</v>
      </c>
      <c r="L34" s="60">
        <f>+K34*(1+'An Distinta Base'!T15)</f>
        <v>2.04</v>
      </c>
      <c r="M34" s="60">
        <f>+L34*(1+'An Distinta Base'!U15)</f>
        <v>2.04</v>
      </c>
      <c r="N34" s="60">
        <f>+M34*(1+'An Distinta Base'!V15)</f>
        <v>2.04</v>
      </c>
      <c r="O34" s="60">
        <f>+N34*(1+'An Distinta Base'!W15)</f>
        <v>2.04</v>
      </c>
      <c r="P34" s="60">
        <f>+O34*(1+'An Distinta Base'!X15)</f>
        <v>2.04</v>
      </c>
      <c r="Q34" s="60">
        <f>+P34*(1+'An Distinta Base'!Y15)</f>
        <v>2.04</v>
      </c>
      <c r="R34" s="60">
        <f>+Q34*(1+'An Distinta Base'!Z15)</f>
        <v>2.04</v>
      </c>
      <c r="S34" s="60">
        <f>+R34*(1+'An Distinta Base'!AA15)</f>
        <v>2.04</v>
      </c>
      <c r="T34" s="60">
        <f>+S34*(1+'An Distinta Base'!AB15)</f>
        <v>2.04</v>
      </c>
      <c r="U34" s="60">
        <f>+T34*(1+'An Distinta Base'!AC15)</f>
        <v>2.04</v>
      </c>
      <c r="V34" s="60">
        <f>+U34*(1+'An Distinta Base'!AD15)</f>
        <v>2.04</v>
      </c>
      <c r="W34" s="60">
        <f>+V34*(1+'An Distinta Base'!AE15)</f>
        <v>2.04</v>
      </c>
      <c r="X34" s="60">
        <f>+W34*(1+'An Distinta Base'!AF15)</f>
        <v>2.04</v>
      </c>
      <c r="Y34" s="60">
        <f>+X34*(1+'An Distinta Base'!AG15)</f>
        <v>2.04</v>
      </c>
      <c r="Z34" s="60">
        <f>+Y34*(1+'An Distinta Base'!AH15)</f>
        <v>2.04</v>
      </c>
      <c r="AA34" s="60">
        <f>+Z34*(1+'An Distinta Base'!AI15)</f>
        <v>2.04</v>
      </c>
      <c r="AB34" s="60">
        <f>+AA34*(1+'An Distinta Base'!AJ15)</f>
        <v>2.04</v>
      </c>
      <c r="AC34" s="60">
        <f>+AB34*(1+'An Distinta Base'!AK15)</f>
        <v>2.04</v>
      </c>
      <c r="AD34" s="60">
        <f>+AC34*(1+'An Distinta Base'!AL15)</f>
        <v>2.04</v>
      </c>
      <c r="AE34" s="60">
        <f>+AD34*(1+'An Distinta Base'!AM15)</f>
        <v>2.04</v>
      </c>
      <c r="AF34" s="60">
        <f>+AE34*(1+'An Distinta Base'!AN15)</f>
        <v>2.04</v>
      </c>
      <c r="AG34" s="60">
        <f>+AF34*(1+'An Distinta Base'!AO15)</f>
        <v>2.04</v>
      </c>
      <c r="AH34" s="60">
        <f>+AG34*(1+'An Distinta Base'!AP15)</f>
        <v>2.04</v>
      </c>
      <c r="AI34" s="60">
        <f>+AH34*(1+'An Distinta Base'!AQ15)</f>
        <v>2.04</v>
      </c>
      <c r="AJ34" s="60">
        <f>+AI34*(1+'An Distinta Base'!AR15)</f>
        <v>2.04</v>
      </c>
      <c r="AK34" s="60">
        <f>+AJ34*(1+'An Distinta Base'!AS15)</f>
        <v>2.04</v>
      </c>
      <c r="AL34" s="60">
        <f>+AK34*(1+'An Distinta Base'!AT15)</f>
        <v>2.04</v>
      </c>
    </row>
    <row r="35" spans="2:38" ht="15.75" thickBot="1" x14ac:dyDescent="0.3">
      <c r="B35" s="47" t="str">
        <f t="shared" si="0"/>
        <v>Materia Prima 9</v>
      </c>
      <c r="C35" s="60">
        <f>+'An Distinta Base'!J16</f>
        <v>1</v>
      </c>
      <c r="D35" s="60">
        <f>+C35*(1+'An Distinta Base'!L16)</f>
        <v>1</v>
      </c>
      <c r="E35" s="60">
        <f>+D35*(1+'An Distinta Base'!M16)</f>
        <v>1</v>
      </c>
      <c r="F35" s="60">
        <f>+E35*(1+'An Distinta Base'!N16)</f>
        <v>1</v>
      </c>
      <c r="G35" s="60">
        <f>+F35*(1+'An Distinta Base'!O16)</f>
        <v>1</v>
      </c>
      <c r="H35" s="60">
        <f>+G35*(1+'An Distinta Base'!P16)</f>
        <v>1.02</v>
      </c>
      <c r="I35" s="60">
        <f>+H35*(1+'An Distinta Base'!Q16)</f>
        <v>1.02</v>
      </c>
      <c r="J35" s="60">
        <f>+I35*(1+'An Distinta Base'!R16)</f>
        <v>1.02</v>
      </c>
      <c r="K35" s="60">
        <f>+J35*(1+'An Distinta Base'!S16)</f>
        <v>1.02</v>
      </c>
      <c r="L35" s="60">
        <f>+K35*(1+'An Distinta Base'!T16)</f>
        <v>1.02</v>
      </c>
      <c r="M35" s="60">
        <f>+L35*(1+'An Distinta Base'!U16)</f>
        <v>1.02</v>
      </c>
      <c r="N35" s="60">
        <f>+M35*(1+'An Distinta Base'!V16)</f>
        <v>1.02</v>
      </c>
      <c r="O35" s="60">
        <f>+N35*(1+'An Distinta Base'!W16)</f>
        <v>1.02</v>
      </c>
      <c r="P35" s="60">
        <f>+O35*(1+'An Distinta Base'!X16)</f>
        <v>1.02</v>
      </c>
      <c r="Q35" s="60">
        <f>+P35*(1+'An Distinta Base'!Y16)</f>
        <v>1.02</v>
      </c>
      <c r="R35" s="60">
        <f>+Q35*(1+'An Distinta Base'!Z16)</f>
        <v>1.02</v>
      </c>
      <c r="S35" s="60">
        <f>+R35*(1+'An Distinta Base'!AA16)</f>
        <v>1.02</v>
      </c>
      <c r="T35" s="60">
        <f>+S35*(1+'An Distinta Base'!AB16)</f>
        <v>1.02</v>
      </c>
      <c r="U35" s="60">
        <f>+T35*(1+'An Distinta Base'!AC16)</f>
        <v>1.02</v>
      </c>
      <c r="V35" s="60">
        <f>+U35*(1+'An Distinta Base'!AD16)</f>
        <v>1.02</v>
      </c>
      <c r="W35" s="60">
        <f>+V35*(1+'An Distinta Base'!AE16)</f>
        <v>1.02</v>
      </c>
      <c r="X35" s="60">
        <f>+W35*(1+'An Distinta Base'!AF16)</f>
        <v>1.02</v>
      </c>
      <c r="Y35" s="60">
        <f>+X35*(1+'An Distinta Base'!AG16)</f>
        <v>1.02</v>
      </c>
      <c r="Z35" s="60">
        <f>+Y35*(1+'An Distinta Base'!AH16)</f>
        <v>1.02</v>
      </c>
      <c r="AA35" s="60">
        <f>+Z35*(1+'An Distinta Base'!AI16)</f>
        <v>1.02</v>
      </c>
      <c r="AB35" s="60">
        <f>+AA35*(1+'An Distinta Base'!AJ16)</f>
        <v>1.02</v>
      </c>
      <c r="AC35" s="60">
        <f>+AB35*(1+'An Distinta Base'!AK16)</f>
        <v>1.02</v>
      </c>
      <c r="AD35" s="60">
        <f>+AC35*(1+'An Distinta Base'!AL16)</f>
        <v>1.02</v>
      </c>
      <c r="AE35" s="60">
        <f>+AD35*(1+'An Distinta Base'!AM16)</f>
        <v>1.02</v>
      </c>
      <c r="AF35" s="60">
        <f>+AE35*(1+'An Distinta Base'!AN16)</f>
        <v>1.02</v>
      </c>
      <c r="AG35" s="60">
        <f>+AF35*(1+'An Distinta Base'!AO16)</f>
        <v>1.02</v>
      </c>
      <c r="AH35" s="60">
        <f>+AG35*(1+'An Distinta Base'!AP16)</f>
        <v>1.02</v>
      </c>
      <c r="AI35" s="60">
        <f>+AH35*(1+'An Distinta Base'!AQ16)</f>
        <v>1.02</v>
      </c>
      <c r="AJ35" s="60">
        <f>+AI35*(1+'An Distinta Base'!AR16)</f>
        <v>1.02</v>
      </c>
      <c r="AK35" s="60">
        <f>+AJ35*(1+'An Distinta Base'!AS16)</f>
        <v>1.02</v>
      </c>
      <c r="AL35" s="60">
        <f>+AK35*(1+'An Distinta Base'!AT16)</f>
        <v>1.02</v>
      </c>
    </row>
    <row r="36" spans="2:38" ht="15.75" thickBot="1" x14ac:dyDescent="0.3">
      <c r="B36" s="47" t="str">
        <f t="shared" si="0"/>
        <v>Materia Prima 10</v>
      </c>
      <c r="C36" s="60">
        <f>+'An Distinta Base'!J17</f>
        <v>1.5</v>
      </c>
      <c r="D36" s="60">
        <f>+C36*(1+'An Distinta Base'!L17)</f>
        <v>1.5</v>
      </c>
      <c r="E36" s="60">
        <f>+D36*(1+'An Distinta Base'!M17)</f>
        <v>1.5</v>
      </c>
      <c r="F36" s="60">
        <f>+E36*(1+'An Distinta Base'!N17)</f>
        <v>1.5</v>
      </c>
      <c r="G36" s="60">
        <f>+F36*(1+'An Distinta Base'!O17)</f>
        <v>1.5</v>
      </c>
      <c r="H36" s="60">
        <f>+G36*(1+'An Distinta Base'!P17)</f>
        <v>1.5</v>
      </c>
      <c r="I36" s="60">
        <f>+H36*(1+'An Distinta Base'!Q17)</f>
        <v>1.5</v>
      </c>
      <c r="J36" s="60">
        <f>+I36*(1+'An Distinta Base'!R17)</f>
        <v>1.5</v>
      </c>
      <c r="K36" s="60">
        <f>+J36*(1+'An Distinta Base'!S17)</f>
        <v>1.53</v>
      </c>
      <c r="L36" s="60">
        <f>+K36*(1+'An Distinta Base'!T17)</f>
        <v>1.53</v>
      </c>
      <c r="M36" s="60">
        <f>+L36*(1+'An Distinta Base'!U17)</f>
        <v>1.53</v>
      </c>
      <c r="N36" s="60">
        <f>+M36*(1+'An Distinta Base'!V17)</f>
        <v>1.53</v>
      </c>
      <c r="O36" s="60">
        <f>+N36*(1+'An Distinta Base'!W17)</f>
        <v>1.53</v>
      </c>
      <c r="P36" s="60">
        <f>+O36*(1+'An Distinta Base'!X17)</f>
        <v>1.53</v>
      </c>
      <c r="Q36" s="60">
        <f>+P36*(1+'An Distinta Base'!Y17)</f>
        <v>1.53</v>
      </c>
      <c r="R36" s="60">
        <f>+Q36*(1+'An Distinta Base'!Z17)</f>
        <v>1.53</v>
      </c>
      <c r="S36" s="60">
        <f>+R36*(1+'An Distinta Base'!AA17)</f>
        <v>1.53</v>
      </c>
      <c r="T36" s="60">
        <f>+S36*(1+'An Distinta Base'!AB17)</f>
        <v>1.53</v>
      </c>
      <c r="U36" s="60">
        <f>+T36*(1+'An Distinta Base'!AC17)</f>
        <v>1.53</v>
      </c>
      <c r="V36" s="60">
        <f>+U36*(1+'An Distinta Base'!AD17)</f>
        <v>1.53</v>
      </c>
      <c r="W36" s="60">
        <f>+V36*(1+'An Distinta Base'!AE17)</f>
        <v>1.53</v>
      </c>
      <c r="X36" s="60">
        <f>+W36*(1+'An Distinta Base'!AF17)</f>
        <v>1.53</v>
      </c>
      <c r="Y36" s="60">
        <f>+X36*(1+'An Distinta Base'!AG17)</f>
        <v>1.53</v>
      </c>
      <c r="Z36" s="60">
        <f>+Y36*(1+'An Distinta Base'!AH17)</f>
        <v>1.53</v>
      </c>
      <c r="AA36" s="60">
        <f>+Z36*(1+'An Distinta Base'!AI17)</f>
        <v>1.53</v>
      </c>
      <c r="AB36" s="60">
        <f>+AA36*(1+'An Distinta Base'!AJ17)</f>
        <v>1.53</v>
      </c>
      <c r="AC36" s="60">
        <f>+AB36*(1+'An Distinta Base'!AK17)</f>
        <v>1.53</v>
      </c>
      <c r="AD36" s="60">
        <f>+AC36*(1+'An Distinta Base'!AL17)</f>
        <v>1.53</v>
      </c>
      <c r="AE36" s="60">
        <f>+AD36*(1+'An Distinta Base'!AM17)</f>
        <v>1.53</v>
      </c>
      <c r="AF36" s="60">
        <f>+AE36*(1+'An Distinta Base'!AN17)</f>
        <v>1.53</v>
      </c>
      <c r="AG36" s="60">
        <f>+AF36*(1+'An Distinta Base'!AO17)</f>
        <v>1.53</v>
      </c>
      <c r="AH36" s="60">
        <f>+AG36*(1+'An Distinta Base'!AP17)</f>
        <v>1.53</v>
      </c>
      <c r="AI36" s="60">
        <f>+AH36*(1+'An Distinta Base'!AQ17)</f>
        <v>1.53</v>
      </c>
      <c r="AJ36" s="60">
        <f>+AI36*(1+'An Distinta Base'!AR17)</f>
        <v>1.53</v>
      </c>
      <c r="AK36" s="60">
        <f>+AJ36*(1+'An Distinta Base'!AS17)</f>
        <v>1.53</v>
      </c>
      <c r="AL36" s="60">
        <f>+AK36*(1+'An Distinta Base'!AT17)</f>
        <v>1.53</v>
      </c>
    </row>
    <row r="37" spans="2:38" ht="15.75" thickBot="1" x14ac:dyDescent="0.3">
      <c r="B37" s="47" t="str">
        <f t="shared" si="0"/>
        <v>Materia Prima 11</v>
      </c>
      <c r="C37" s="60">
        <f>+'An Distinta Base'!J18</f>
        <v>1.4</v>
      </c>
      <c r="D37" s="60">
        <f>+C37*(1+'An Distinta Base'!L18)</f>
        <v>1.4</v>
      </c>
      <c r="E37" s="60">
        <f>+D37*(1+'An Distinta Base'!M18)</f>
        <v>1.4</v>
      </c>
      <c r="F37" s="60">
        <f>+E37*(1+'An Distinta Base'!N18)</f>
        <v>1.4</v>
      </c>
      <c r="G37" s="60">
        <f>+F37*(1+'An Distinta Base'!O18)</f>
        <v>1.4</v>
      </c>
      <c r="H37" s="60">
        <f>+G37*(1+'An Distinta Base'!P18)</f>
        <v>1.4</v>
      </c>
      <c r="I37" s="60">
        <f>+H37*(1+'An Distinta Base'!Q18)</f>
        <v>1.4</v>
      </c>
      <c r="J37" s="60">
        <f>+I37*(1+'An Distinta Base'!R18)</f>
        <v>1.4</v>
      </c>
      <c r="K37" s="60">
        <f>+J37*(1+'An Distinta Base'!S18)</f>
        <v>1.4</v>
      </c>
      <c r="L37" s="60">
        <f>+K37*(1+'An Distinta Base'!T18)</f>
        <v>1.4279999999999999</v>
      </c>
      <c r="M37" s="60">
        <f>+L37*(1+'An Distinta Base'!U18)</f>
        <v>1.4279999999999999</v>
      </c>
      <c r="N37" s="60">
        <f>+M37*(1+'An Distinta Base'!V18)</f>
        <v>1.4279999999999999</v>
      </c>
      <c r="O37" s="60">
        <f>+N37*(1+'An Distinta Base'!W18)</f>
        <v>1.4279999999999999</v>
      </c>
      <c r="P37" s="60">
        <f>+O37*(1+'An Distinta Base'!X18)</f>
        <v>1.4279999999999999</v>
      </c>
      <c r="Q37" s="60">
        <f>+P37*(1+'An Distinta Base'!Y18)</f>
        <v>1.4279999999999999</v>
      </c>
      <c r="R37" s="60">
        <f>+Q37*(1+'An Distinta Base'!Z18)</f>
        <v>1.4279999999999999</v>
      </c>
      <c r="S37" s="60">
        <f>+R37*(1+'An Distinta Base'!AA18)</f>
        <v>1.4279999999999999</v>
      </c>
      <c r="T37" s="60">
        <f>+S37*(1+'An Distinta Base'!AB18)</f>
        <v>1.4279999999999999</v>
      </c>
      <c r="U37" s="60">
        <f>+T37*(1+'An Distinta Base'!AC18)</f>
        <v>1.4279999999999999</v>
      </c>
      <c r="V37" s="60">
        <f>+U37*(1+'An Distinta Base'!AD18)</f>
        <v>1.4279999999999999</v>
      </c>
      <c r="W37" s="60">
        <f>+V37*(1+'An Distinta Base'!AE18)</f>
        <v>1.4279999999999999</v>
      </c>
      <c r="X37" s="60">
        <f>+W37*(1+'An Distinta Base'!AF18)</f>
        <v>1.4279999999999999</v>
      </c>
      <c r="Y37" s="60">
        <f>+X37*(1+'An Distinta Base'!AG18)</f>
        <v>1.4279999999999999</v>
      </c>
      <c r="Z37" s="60">
        <f>+Y37*(1+'An Distinta Base'!AH18)</f>
        <v>1.4279999999999999</v>
      </c>
      <c r="AA37" s="60">
        <f>+Z37*(1+'An Distinta Base'!AI18)</f>
        <v>1.4279999999999999</v>
      </c>
      <c r="AB37" s="60">
        <f>+AA37*(1+'An Distinta Base'!AJ18)</f>
        <v>1.4279999999999999</v>
      </c>
      <c r="AC37" s="60">
        <f>+AB37*(1+'An Distinta Base'!AK18)</f>
        <v>1.4279999999999999</v>
      </c>
      <c r="AD37" s="60">
        <f>+AC37*(1+'An Distinta Base'!AL18)</f>
        <v>1.4279999999999999</v>
      </c>
      <c r="AE37" s="60">
        <f>+AD37*(1+'An Distinta Base'!AM18)</f>
        <v>1.4279999999999999</v>
      </c>
      <c r="AF37" s="60">
        <f>+AE37*(1+'An Distinta Base'!AN18)</f>
        <v>1.4279999999999999</v>
      </c>
      <c r="AG37" s="60">
        <f>+AF37*(1+'An Distinta Base'!AO18)</f>
        <v>1.4279999999999999</v>
      </c>
      <c r="AH37" s="60">
        <f>+AG37*(1+'An Distinta Base'!AP18)</f>
        <v>1.4279999999999999</v>
      </c>
      <c r="AI37" s="60">
        <f>+AH37*(1+'An Distinta Base'!AQ18)</f>
        <v>1.4279999999999999</v>
      </c>
      <c r="AJ37" s="60">
        <f>+AI37*(1+'An Distinta Base'!AR18)</f>
        <v>1.4279999999999999</v>
      </c>
      <c r="AK37" s="60">
        <f>+AJ37*(1+'An Distinta Base'!AS18)</f>
        <v>1.4279999999999999</v>
      </c>
      <c r="AL37" s="60">
        <f>+AK37*(1+'An Distinta Base'!AT18)</f>
        <v>1.4279999999999999</v>
      </c>
    </row>
    <row r="38" spans="2:38" ht="15.75" thickBot="1" x14ac:dyDescent="0.3">
      <c r="B38" s="47" t="str">
        <f t="shared" si="0"/>
        <v>Materia Prima 12</v>
      </c>
      <c r="C38" s="60">
        <f>+'An Distinta Base'!J19</f>
        <v>1.7</v>
      </c>
      <c r="D38" s="60">
        <f>+C38*(1+'An Distinta Base'!L19)</f>
        <v>1.7</v>
      </c>
      <c r="E38" s="60">
        <f>+D38*(1+'An Distinta Base'!M19)</f>
        <v>1.7</v>
      </c>
      <c r="F38" s="60">
        <f>+E38*(1+'An Distinta Base'!N19)</f>
        <v>1.7</v>
      </c>
      <c r="G38" s="60">
        <f>+F38*(1+'An Distinta Base'!O19)</f>
        <v>1.7</v>
      </c>
      <c r="H38" s="60">
        <f>+G38*(1+'An Distinta Base'!P19)</f>
        <v>1.7</v>
      </c>
      <c r="I38" s="60">
        <f>+H38*(1+'An Distinta Base'!Q19)</f>
        <v>1.7</v>
      </c>
      <c r="J38" s="60">
        <f>+I38*(1+'An Distinta Base'!R19)</f>
        <v>1.7</v>
      </c>
      <c r="K38" s="60">
        <f>+J38*(1+'An Distinta Base'!S19)</f>
        <v>1.7</v>
      </c>
      <c r="L38" s="60">
        <f>+K38*(1+'An Distinta Base'!T19)</f>
        <v>1.7</v>
      </c>
      <c r="M38" s="60">
        <f>+L38*(1+'An Distinta Base'!U19)</f>
        <v>1.734</v>
      </c>
      <c r="N38" s="60">
        <f>+M38*(1+'An Distinta Base'!V19)</f>
        <v>1.734</v>
      </c>
      <c r="O38" s="60">
        <f>+N38*(1+'An Distinta Base'!W19)</f>
        <v>1.734</v>
      </c>
      <c r="P38" s="60">
        <f>+O38*(1+'An Distinta Base'!X19)</f>
        <v>1.734</v>
      </c>
      <c r="Q38" s="60">
        <f>+P38*(1+'An Distinta Base'!Y19)</f>
        <v>1.734</v>
      </c>
      <c r="R38" s="60">
        <f>+Q38*(1+'An Distinta Base'!Z19)</f>
        <v>1.734</v>
      </c>
      <c r="S38" s="60">
        <f>+R38*(1+'An Distinta Base'!AA19)</f>
        <v>1.734</v>
      </c>
      <c r="T38" s="60">
        <f>+S38*(1+'An Distinta Base'!AB19)</f>
        <v>1.734</v>
      </c>
      <c r="U38" s="60">
        <f>+T38*(1+'An Distinta Base'!AC19)</f>
        <v>1.734</v>
      </c>
      <c r="V38" s="60">
        <f>+U38*(1+'An Distinta Base'!AD19)</f>
        <v>1.734</v>
      </c>
      <c r="W38" s="60">
        <f>+V38*(1+'An Distinta Base'!AE19)</f>
        <v>1.734</v>
      </c>
      <c r="X38" s="60">
        <f>+W38*(1+'An Distinta Base'!AF19)</f>
        <v>1.734</v>
      </c>
      <c r="Y38" s="60">
        <f>+X38*(1+'An Distinta Base'!AG19)</f>
        <v>1.734</v>
      </c>
      <c r="Z38" s="60">
        <f>+Y38*(1+'An Distinta Base'!AH19)</f>
        <v>1.734</v>
      </c>
      <c r="AA38" s="60">
        <f>+Z38*(1+'An Distinta Base'!AI19)</f>
        <v>1.734</v>
      </c>
      <c r="AB38" s="60">
        <f>+AA38*(1+'An Distinta Base'!AJ19)</f>
        <v>1.734</v>
      </c>
      <c r="AC38" s="60">
        <f>+AB38*(1+'An Distinta Base'!AK19)</f>
        <v>1.734</v>
      </c>
      <c r="AD38" s="60">
        <f>+AC38*(1+'An Distinta Base'!AL19)</f>
        <v>1.734</v>
      </c>
      <c r="AE38" s="60">
        <f>+AD38*(1+'An Distinta Base'!AM19)</f>
        <v>1.734</v>
      </c>
      <c r="AF38" s="60">
        <f>+AE38*(1+'An Distinta Base'!AN19)</f>
        <v>1.734</v>
      </c>
      <c r="AG38" s="60">
        <f>+AF38*(1+'An Distinta Base'!AO19)</f>
        <v>1.734</v>
      </c>
      <c r="AH38" s="60">
        <f>+AG38*(1+'An Distinta Base'!AP19)</f>
        <v>1.734</v>
      </c>
      <c r="AI38" s="60">
        <f>+AH38*(1+'An Distinta Base'!AQ19)</f>
        <v>1.734</v>
      </c>
      <c r="AJ38" s="60">
        <f>+AI38*(1+'An Distinta Base'!AR19)</f>
        <v>1.734</v>
      </c>
      <c r="AK38" s="60">
        <f>+AJ38*(1+'An Distinta Base'!AS19)</f>
        <v>1.734</v>
      </c>
      <c r="AL38" s="60">
        <f>+AK38*(1+'An Distinta Base'!AT19)</f>
        <v>1.734</v>
      </c>
    </row>
    <row r="39" spans="2:38" ht="15.75" thickBot="1" x14ac:dyDescent="0.3">
      <c r="B39" s="47" t="str">
        <f t="shared" si="0"/>
        <v>Materia Prima 13</v>
      </c>
      <c r="C39" s="60">
        <f>+'An Distinta Base'!J20</f>
        <v>2.2999999999999998</v>
      </c>
      <c r="D39" s="60">
        <f>+C39*(1+'An Distinta Base'!L20)</f>
        <v>2.2999999999999998</v>
      </c>
      <c r="E39" s="60">
        <f>+D39*(1+'An Distinta Base'!M20)</f>
        <v>2.2999999999999998</v>
      </c>
      <c r="F39" s="60">
        <f>+E39*(1+'An Distinta Base'!N20)</f>
        <v>2.2999999999999998</v>
      </c>
      <c r="G39" s="60">
        <f>+F39*(1+'An Distinta Base'!O20)</f>
        <v>2.2999999999999998</v>
      </c>
      <c r="H39" s="60">
        <f>+G39*(1+'An Distinta Base'!P20)</f>
        <v>2.2999999999999998</v>
      </c>
      <c r="I39" s="60">
        <f>+H39*(1+'An Distinta Base'!Q20)</f>
        <v>2.2999999999999998</v>
      </c>
      <c r="J39" s="60">
        <f>+I39*(1+'An Distinta Base'!R20)</f>
        <v>2.2999999999999998</v>
      </c>
      <c r="K39" s="60">
        <f>+J39*(1+'An Distinta Base'!S20)</f>
        <v>2.2999999999999998</v>
      </c>
      <c r="L39" s="60">
        <f>+K39*(1+'An Distinta Base'!T20)</f>
        <v>2.3459999999999996</v>
      </c>
      <c r="M39" s="60">
        <f>+L39*(1+'An Distinta Base'!U20)</f>
        <v>2.3459999999999996</v>
      </c>
      <c r="N39" s="60">
        <f>+M39*(1+'An Distinta Base'!V20)</f>
        <v>2.3459999999999996</v>
      </c>
      <c r="O39" s="60">
        <f>+N39*(1+'An Distinta Base'!W20)</f>
        <v>2.3459999999999996</v>
      </c>
      <c r="P39" s="60">
        <f>+O39*(1+'An Distinta Base'!X20)</f>
        <v>2.3459999999999996</v>
      </c>
      <c r="Q39" s="60">
        <f>+P39*(1+'An Distinta Base'!Y20)</f>
        <v>2.3459999999999996</v>
      </c>
      <c r="R39" s="60">
        <f>+Q39*(1+'An Distinta Base'!Z20)</f>
        <v>2.3459999999999996</v>
      </c>
      <c r="S39" s="60">
        <f>+R39*(1+'An Distinta Base'!AA20)</f>
        <v>2.3459999999999996</v>
      </c>
      <c r="T39" s="60">
        <f>+S39*(1+'An Distinta Base'!AB20)</f>
        <v>2.3459999999999996</v>
      </c>
      <c r="U39" s="60">
        <f>+T39*(1+'An Distinta Base'!AC20)</f>
        <v>2.3459999999999996</v>
      </c>
      <c r="V39" s="60">
        <f>+U39*(1+'An Distinta Base'!AD20)</f>
        <v>2.3459999999999996</v>
      </c>
      <c r="W39" s="60">
        <f>+V39*(1+'An Distinta Base'!AE20)</f>
        <v>2.3459999999999996</v>
      </c>
      <c r="X39" s="60">
        <f>+W39*(1+'An Distinta Base'!AF20)</f>
        <v>2.3459999999999996</v>
      </c>
      <c r="Y39" s="60">
        <f>+X39*(1+'An Distinta Base'!AG20)</f>
        <v>2.3459999999999996</v>
      </c>
      <c r="Z39" s="60">
        <f>+Y39*(1+'An Distinta Base'!AH20)</f>
        <v>2.3459999999999996</v>
      </c>
      <c r="AA39" s="60">
        <f>+Z39*(1+'An Distinta Base'!AI20)</f>
        <v>2.3459999999999996</v>
      </c>
      <c r="AB39" s="60">
        <f>+AA39*(1+'An Distinta Base'!AJ20)</f>
        <v>2.3459999999999996</v>
      </c>
      <c r="AC39" s="60">
        <f>+AB39*(1+'An Distinta Base'!AK20)</f>
        <v>2.3459999999999996</v>
      </c>
      <c r="AD39" s="60">
        <f>+AC39*(1+'An Distinta Base'!AL20)</f>
        <v>2.3459999999999996</v>
      </c>
      <c r="AE39" s="60">
        <f>+AD39*(1+'An Distinta Base'!AM20)</f>
        <v>2.3459999999999996</v>
      </c>
      <c r="AF39" s="60">
        <f>+AE39*(1+'An Distinta Base'!AN20)</f>
        <v>2.3459999999999996</v>
      </c>
      <c r="AG39" s="60">
        <f>+AF39*(1+'An Distinta Base'!AO20)</f>
        <v>2.3459999999999996</v>
      </c>
      <c r="AH39" s="60">
        <f>+AG39*(1+'An Distinta Base'!AP20)</f>
        <v>2.3459999999999996</v>
      </c>
      <c r="AI39" s="60">
        <f>+AH39*(1+'An Distinta Base'!AQ20)</f>
        <v>2.3459999999999996</v>
      </c>
      <c r="AJ39" s="60">
        <f>+AI39*(1+'An Distinta Base'!AR20)</f>
        <v>2.3459999999999996</v>
      </c>
      <c r="AK39" s="60">
        <f>+AJ39*(1+'An Distinta Base'!AS20)</f>
        <v>2.3459999999999996</v>
      </c>
      <c r="AL39" s="60">
        <f>+AK39*(1+'An Distinta Base'!AT20)</f>
        <v>2.3459999999999996</v>
      </c>
    </row>
    <row r="40" spans="2:38" ht="15.75" thickBot="1" x14ac:dyDescent="0.3">
      <c r="B40" s="47" t="str">
        <f t="shared" si="0"/>
        <v>Materia Prima 14</v>
      </c>
      <c r="C40" s="60">
        <f>+'An Distinta Base'!J21</f>
        <v>2</v>
      </c>
      <c r="D40" s="60">
        <f>+C40*(1+'An Distinta Base'!L21)</f>
        <v>2</v>
      </c>
      <c r="E40" s="60">
        <f>+D40*(1+'An Distinta Base'!M21)</f>
        <v>2</v>
      </c>
      <c r="F40" s="60">
        <f>+E40*(1+'An Distinta Base'!N21)</f>
        <v>2</v>
      </c>
      <c r="G40" s="60">
        <f>+F40*(1+'An Distinta Base'!O21)</f>
        <v>2</v>
      </c>
      <c r="H40" s="60">
        <f>+G40*(1+'An Distinta Base'!P21)</f>
        <v>2</v>
      </c>
      <c r="I40" s="60">
        <f>+H40*(1+'An Distinta Base'!Q21)</f>
        <v>2</v>
      </c>
      <c r="J40" s="60">
        <f>+I40*(1+'An Distinta Base'!R21)</f>
        <v>2</v>
      </c>
      <c r="K40" s="60">
        <f>+J40*(1+'An Distinta Base'!S21)</f>
        <v>2.04</v>
      </c>
      <c r="L40" s="60">
        <f>+K40*(1+'An Distinta Base'!T21)</f>
        <v>2.04</v>
      </c>
      <c r="M40" s="60">
        <f>+L40*(1+'An Distinta Base'!U21)</f>
        <v>2.04</v>
      </c>
      <c r="N40" s="60">
        <f>+M40*(1+'An Distinta Base'!V21)</f>
        <v>2.04</v>
      </c>
      <c r="O40" s="60">
        <f>+N40*(1+'An Distinta Base'!W21)</f>
        <v>2.04</v>
      </c>
      <c r="P40" s="60">
        <f>+O40*(1+'An Distinta Base'!X21)</f>
        <v>2.04</v>
      </c>
      <c r="Q40" s="60">
        <f>+P40*(1+'An Distinta Base'!Y21)</f>
        <v>2.04</v>
      </c>
      <c r="R40" s="60">
        <f>+Q40*(1+'An Distinta Base'!Z21)</f>
        <v>2.04</v>
      </c>
      <c r="S40" s="60">
        <f>+R40*(1+'An Distinta Base'!AA21)</f>
        <v>2.04</v>
      </c>
      <c r="T40" s="60">
        <f>+S40*(1+'An Distinta Base'!AB21)</f>
        <v>2.04</v>
      </c>
      <c r="U40" s="60">
        <f>+T40*(1+'An Distinta Base'!AC21)</f>
        <v>2.04</v>
      </c>
      <c r="V40" s="60">
        <f>+U40*(1+'An Distinta Base'!AD21)</f>
        <v>2.04</v>
      </c>
      <c r="W40" s="60">
        <f>+V40*(1+'An Distinta Base'!AE21)</f>
        <v>2.04</v>
      </c>
      <c r="X40" s="60">
        <f>+W40*(1+'An Distinta Base'!AF21)</f>
        <v>2.04</v>
      </c>
      <c r="Y40" s="60">
        <f>+X40*(1+'An Distinta Base'!AG21)</f>
        <v>2.04</v>
      </c>
      <c r="Z40" s="60">
        <f>+Y40*(1+'An Distinta Base'!AH21)</f>
        <v>2.04</v>
      </c>
      <c r="AA40" s="60">
        <f>+Z40*(1+'An Distinta Base'!AI21)</f>
        <v>2.04</v>
      </c>
      <c r="AB40" s="60">
        <f>+AA40*(1+'An Distinta Base'!AJ21)</f>
        <v>2.04</v>
      </c>
      <c r="AC40" s="60">
        <f>+AB40*(1+'An Distinta Base'!AK21)</f>
        <v>2.04</v>
      </c>
      <c r="AD40" s="60">
        <f>+AC40*(1+'An Distinta Base'!AL21)</f>
        <v>2.04</v>
      </c>
      <c r="AE40" s="60">
        <f>+AD40*(1+'An Distinta Base'!AM21)</f>
        <v>2.04</v>
      </c>
      <c r="AF40" s="60">
        <f>+AE40*(1+'An Distinta Base'!AN21)</f>
        <v>2.04</v>
      </c>
      <c r="AG40" s="60">
        <f>+AF40*(1+'An Distinta Base'!AO21)</f>
        <v>2.04</v>
      </c>
      <c r="AH40" s="60">
        <f>+AG40*(1+'An Distinta Base'!AP21)</f>
        <v>2.04</v>
      </c>
      <c r="AI40" s="60">
        <f>+AH40*(1+'An Distinta Base'!AQ21)</f>
        <v>2.04</v>
      </c>
      <c r="AJ40" s="60">
        <f>+AI40*(1+'An Distinta Base'!AR21)</f>
        <v>2.04</v>
      </c>
      <c r="AK40" s="60">
        <f>+AJ40*(1+'An Distinta Base'!AS21)</f>
        <v>2.04</v>
      </c>
      <c r="AL40" s="60">
        <f>+AK40*(1+'An Distinta Base'!AT21)</f>
        <v>2.04</v>
      </c>
    </row>
    <row r="41" spans="2:38" ht="15.75" thickBot="1" x14ac:dyDescent="0.3">
      <c r="B41" s="47" t="str">
        <f t="shared" si="0"/>
        <v>Materia Prima 15</v>
      </c>
      <c r="C41" s="60">
        <f>+'An Distinta Base'!J22</f>
        <v>3.2</v>
      </c>
      <c r="D41" s="60">
        <f>+C41*(1+'An Distinta Base'!L22)</f>
        <v>3.2</v>
      </c>
      <c r="E41" s="60">
        <f>+D41*(1+'An Distinta Base'!M22)</f>
        <v>3.2</v>
      </c>
      <c r="F41" s="60">
        <f>+E41*(1+'An Distinta Base'!N22)</f>
        <v>3.2</v>
      </c>
      <c r="G41" s="60">
        <f>+F41*(1+'An Distinta Base'!O22)</f>
        <v>3.2</v>
      </c>
      <c r="H41" s="60">
        <f>+G41*(1+'An Distinta Base'!P22)</f>
        <v>3.2</v>
      </c>
      <c r="I41" s="60">
        <f>+H41*(1+'An Distinta Base'!Q22)</f>
        <v>3.2</v>
      </c>
      <c r="J41" s="60">
        <f>+I41*(1+'An Distinta Base'!R22)</f>
        <v>3.2</v>
      </c>
      <c r="K41" s="60">
        <f>+J41*(1+'An Distinta Base'!S22)</f>
        <v>3.2</v>
      </c>
      <c r="L41" s="60">
        <f>+K41*(1+'An Distinta Base'!T22)</f>
        <v>3.2</v>
      </c>
      <c r="M41" s="60">
        <f>+L41*(1+'An Distinta Base'!U22)</f>
        <v>3.2960000000000003</v>
      </c>
      <c r="N41" s="60">
        <f>+M41*(1+'An Distinta Base'!V22)</f>
        <v>3.2960000000000003</v>
      </c>
      <c r="O41" s="60">
        <f>+N41*(1+'An Distinta Base'!W22)</f>
        <v>3.2960000000000003</v>
      </c>
      <c r="P41" s="60">
        <f>+O41*(1+'An Distinta Base'!X22)</f>
        <v>3.2960000000000003</v>
      </c>
      <c r="Q41" s="60">
        <f>+P41*(1+'An Distinta Base'!Y22)</f>
        <v>3.2960000000000003</v>
      </c>
      <c r="R41" s="60">
        <f>+Q41*(1+'An Distinta Base'!Z22)</f>
        <v>3.2960000000000003</v>
      </c>
      <c r="S41" s="60">
        <f>+R41*(1+'An Distinta Base'!AA22)</f>
        <v>3.2960000000000003</v>
      </c>
      <c r="T41" s="60">
        <f>+S41*(1+'An Distinta Base'!AB22)</f>
        <v>3.2960000000000003</v>
      </c>
      <c r="U41" s="60">
        <f>+T41*(1+'An Distinta Base'!AC22)</f>
        <v>3.2960000000000003</v>
      </c>
      <c r="V41" s="60">
        <f>+U41*(1+'An Distinta Base'!AD22)</f>
        <v>3.2960000000000003</v>
      </c>
      <c r="W41" s="60">
        <f>+V41*(1+'An Distinta Base'!AE22)</f>
        <v>3.2960000000000003</v>
      </c>
      <c r="X41" s="60">
        <f>+W41*(1+'An Distinta Base'!AF22)</f>
        <v>3.2960000000000003</v>
      </c>
      <c r="Y41" s="60">
        <f>+X41*(1+'An Distinta Base'!AG22)</f>
        <v>3.2960000000000003</v>
      </c>
      <c r="Z41" s="60">
        <f>+Y41*(1+'An Distinta Base'!AH22)</f>
        <v>3.2960000000000003</v>
      </c>
      <c r="AA41" s="60">
        <f>+Z41*(1+'An Distinta Base'!AI22)</f>
        <v>3.2960000000000003</v>
      </c>
      <c r="AB41" s="60">
        <f>+AA41*(1+'An Distinta Base'!AJ22)</f>
        <v>3.2960000000000003</v>
      </c>
      <c r="AC41" s="60">
        <f>+AB41*(1+'An Distinta Base'!AK22)</f>
        <v>3.2960000000000003</v>
      </c>
      <c r="AD41" s="60">
        <f>+AC41*(1+'An Distinta Base'!AL22)</f>
        <v>3.2960000000000003</v>
      </c>
      <c r="AE41" s="60">
        <f>+AD41*(1+'An Distinta Base'!AM22)</f>
        <v>3.2960000000000003</v>
      </c>
      <c r="AF41" s="60">
        <f>+AE41*(1+'An Distinta Base'!AN22)</f>
        <v>3.2960000000000003</v>
      </c>
      <c r="AG41" s="60">
        <f>+AF41*(1+'An Distinta Base'!AO22)</f>
        <v>3.2960000000000003</v>
      </c>
      <c r="AH41" s="60">
        <f>+AG41*(1+'An Distinta Base'!AP22)</f>
        <v>3.2960000000000003</v>
      </c>
      <c r="AI41" s="60">
        <f>+AH41*(1+'An Distinta Base'!AQ22)</f>
        <v>3.2960000000000003</v>
      </c>
      <c r="AJ41" s="60">
        <f>+AI41*(1+'An Distinta Base'!AR22)</f>
        <v>3.2960000000000003</v>
      </c>
      <c r="AK41" s="60">
        <f>+AJ41*(1+'An Distinta Base'!AS22)</f>
        <v>3.2960000000000003</v>
      </c>
      <c r="AL41" s="60">
        <f>+AK41*(1+'An Distinta Base'!AT22)</f>
        <v>3.2960000000000003</v>
      </c>
    </row>
    <row r="42" spans="2:38" ht="15.75" thickBot="1" x14ac:dyDescent="0.3">
      <c r="B42" s="47" t="str">
        <f t="shared" si="0"/>
        <v>Materia Prima 16</v>
      </c>
      <c r="C42" s="60">
        <f>+'An Distinta Base'!J23</f>
        <v>1.8</v>
      </c>
      <c r="D42" s="60">
        <f>+C42*(1+'An Distinta Base'!L23)</f>
        <v>1.8</v>
      </c>
      <c r="E42" s="60">
        <f>+D42*(1+'An Distinta Base'!M23)</f>
        <v>1.8</v>
      </c>
      <c r="F42" s="60">
        <f>+E42*(1+'An Distinta Base'!N23)</f>
        <v>1.8</v>
      </c>
      <c r="G42" s="60">
        <f>+F42*(1+'An Distinta Base'!O23)</f>
        <v>1.8</v>
      </c>
      <c r="H42" s="60">
        <f>+G42*(1+'An Distinta Base'!P23)</f>
        <v>1.8</v>
      </c>
      <c r="I42" s="60">
        <f>+H42*(1+'An Distinta Base'!Q23)</f>
        <v>1.8</v>
      </c>
      <c r="J42" s="60">
        <f>+I42*(1+'An Distinta Base'!R23)</f>
        <v>1.8</v>
      </c>
      <c r="K42" s="60">
        <f>+J42*(1+'An Distinta Base'!S23)</f>
        <v>1.8</v>
      </c>
      <c r="L42" s="60">
        <f>+K42*(1+'An Distinta Base'!T23)</f>
        <v>1.8</v>
      </c>
      <c r="M42" s="60">
        <f>+L42*(1+'An Distinta Base'!U23)</f>
        <v>1.8180000000000001</v>
      </c>
      <c r="N42" s="60">
        <f>+M42*(1+'An Distinta Base'!V23)</f>
        <v>1.8180000000000001</v>
      </c>
      <c r="O42" s="60">
        <f>+N42*(1+'An Distinta Base'!W23)</f>
        <v>1.8180000000000001</v>
      </c>
      <c r="P42" s="60">
        <f>+O42*(1+'An Distinta Base'!X23)</f>
        <v>1.8180000000000001</v>
      </c>
      <c r="Q42" s="60">
        <f>+P42*(1+'An Distinta Base'!Y23)</f>
        <v>1.8180000000000001</v>
      </c>
      <c r="R42" s="60">
        <f>+Q42*(1+'An Distinta Base'!Z23)</f>
        <v>1.8180000000000001</v>
      </c>
      <c r="S42" s="60">
        <f>+R42*(1+'An Distinta Base'!AA23)</f>
        <v>1.8180000000000001</v>
      </c>
      <c r="T42" s="60">
        <f>+S42*(1+'An Distinta Base'!AB23)</f>
        <v>1.8180000000000001</v>
      </c>
      <c r="U42" s="60">
        <f>+T42*(1+'An Distinta Base'!AC23)</f>
        <v>1.8180000000000001</v>
      </c>
      <c r="V42" s="60">
        <f>+U42*(1+'An Distinta Base'!AD23)</f>
        <v>1.8180000000000001</v>
      </c>
      <c r="W42" s="60">
        <f>+V42*(1+'An Distinta Base'!AE23)</f>
        <v>1.8180000000000001</v>
      </c>
      <c r="X42" s="60">
        <f>+W42*(1+'An Distinta Base'!AF23)</f>
        <v>1.8180000000000001</v>
      </c>
      <c r="Y42" s="60">
        <f>+X42*(1+'An Distinta Base'!AG23)</f>
        <v>1.8180000000000001</v>
      </c>
      <c r="Z42" s="60">
        <f>+Y42*(1+'An Distinta Base'!AH23)</f>
        <v>1.8180000000000001</v>
      </c>
      <c r="AA42" s="60">
        <f>+Z42*(1+'An Distinta Base'!AI23)</f>
        <v>1.8180000000000001</v>
      </c>
      <c r="AB42" s="60">
        <f>+AA42*(1+'An Distinta Base'!AJ23)</f>
        <v>1.8180000000000001</v>
      </c>
      <c r="AC42" s="60">
        <f>+AB42*(1+'An Distinta Base'!AK23)</f>
        <v>1.8180000000000001</v>
      </c>
      <c r="AD42" s="60">
        <f>+AC42*(1+'An Distinta Base'!AL23)</f>
        <v>1.8180000000000001</v>
      </c>
      <c r="AE42" s="60">
        <f>+AD42*(1+'An Distinta Base'!AM23)</f>
        <v>1.8180000000000001</v>
      </c>
      <c r="AF42" s="60">
        <f>+AE42*(1+'An Distinta Base'!AN23)</f>
        <v>1.8180000000000001</v>
      </c>
      <c r="AG42" s="60">
        <f>+AF42*(1+'An Distinta Base'!AO23)</f>
        <v>1.8180000000000001</v>
      </c>
      <c r="AH42" s="60">
        <f>+AG42*(1+'An Distinta Base'!AP23)</f>
        <v>1.8180000000000001</v>
      </c>
      <c r="AI42" s="60">
        <f>+AH42*(1+'An Distinta Base'!AQ23)</f>
        <v>1.8180000000000001</v>
      </c>
      <c r="AJ42" s="60">
        <f>+AI42*(1+'An Distinta Base'!AR23)</f>
        <v>1.8180000000000001</v>
      </c>
      <c r="AK42" s="60">
        <f>+AJ42*(1+'An Distinta Base'!AS23)</f>
        <v>1.8180000000000001</v>
      </c>
      <c r="AL42" s="60">
        <f>+AK42*(1+'An Distinta Base'!AT23)</f>
        <v>1.8180000000000001</v>
      </c>
    </row>
    <row r="43" spans="2:38" ht="15.75" thickBot="1" x14ac:dyDescent="0.3">
      <c r="B43" s="47" t="str">
        <f t="shared" si="0"/>
        <v>Materia Prima 17</v>
      </c>
      <c r="C43" s="60">
        <f>+'An Distinta Base'!J24</f>
        <v>0.7</v>
      </c>
      <c r="D43" s="60">
        <f>+C43*(1+'An Distinta Base'!L24)</f>
        <v>0.7</v>
      </c>
      <c r="E43" s="60">
        <f>+D43*(1+'An Distinta Base'!M24)</f>
        <v>0.7</v>
      </c>
      <c r="F43" s="60">
        <f>+E43*(1+'An Distinta Base'!N24)</f>
        <v>0.7</v>
      </c>
      <c r="G43" s="60">
        <f>+F43*(1+'An Distinta Base'!O24)</f>
        <v>0.7</v>
      </c>
      <c r="H43" s="60">
        <f>+G43*(1+'An Distinta Base'!P24)</f>
        <v>0.7</v>
      </c>
      <c r="I43" s="60">
        <f>+H43*(1+'An Distinta Base'!Q24)</f>
        <v>0.7</v>
      </c>
      <c r="J43" s="60">
        <f>+I43*(1+'An Distinta Base'!R24)</f>
        <v>0.7</v>
      </c>
      <c r="K43" s="60">
        <f>+J43*(1+'An Distinta Base'!S24)</f>
        <v>0.7</v>
      </c>
      <c r="L43" s="60">
        <f>+K43*(1+'An Distinta Base'!T24)</f>
        <v>0.7</v>
      </c>
      <c r="M43" s="60">
        <f>+L43*(1+'An Distinta Base'!U24)</f>
        <v>0.7</v>
      </c>
      <c r="N43" s="60">
        <f>+M43*(1+'An Distinta Base'!V24)</f>
        <v>0.70699999999999996</v>
      </c>
      <c r="O43" s="60">
        <f>+N43*(1+'An Distinta Base'!W24)</f>
        <v>0.70699999999999996</v>
      </c>
      <c r="P43" s="60">
        <f>+O43*(1+'An Distinta Base'!X24)</f>
        <v>0.70699999999999996</v>
      </c>
      <c r="Q43" s="60">
        <f>+P43*(1+'An Distinta Base'!Y24)</f>
        <v>0.70699999999999996</v>
      </c>
      <c r="R43" s="60">
        <f>+Q43*(1+'An Distinta Base'!Z24)</f>
        <v>0.70699999999999996</v>
      </c>
      <c r="S43" s="60">
        <f>+R43*(1+'An Distinta Base'!AA24)</f>
        <v>0.70699999999999996</v>
      </c>
      <c r="T43" s="60">
        <f>+S43*(1+'An Distinta Base'!AB24)</f>
        <v>0.70699999999999996</v>
      </c>
      <c r="U43" s="60">
        <f>+T43*(1+'An Distinta Base'!AC24)</f>
        <v>0.70699999999999996</v>
      </c>
      <c r="V43" s="60">
        <f>+U43*(1+'An Distinta Base'!AD24)</f>
        <v>0.70699999999999996</v>
      </c>
      <c r="W43" s="60">
        <f>+V43*(1+'An Distinta Base'!AE24)</f>
        <v>0.70699999999999996</v>
      </c>
      <c r="X43" s="60">
        <f>+W43*(1+'An Distinta Base'!AF24)</f>
        <v>0.70699999999999996</v>
      </c>
      <c r="Y43" s="60">
        <f>+X43*(1+'An Distinta Base'!AG24)</f>
        <v>0.70699999999999996</v>
      </c>
      <c r="Z43" s="60">
        <f>+Y43*(1+'An Distinta Base'!AH24)</f>
        <v>0.70699999999999996</v>
      </c>
      <c r="AA43" s="60">
        <f>+Z43*(1+'An Distinta Base'!AI24)</f>
        <v>0.70699999999999996</v>
      </c>
      <c r="AB43" s="60">
        <f>+AA43*(1+'An Distinta Base'!AJ24)</f>
        <v>0.70699999999999996</v>
      </c>
      <c r="AC43" s="60">
        <f>+AB43*(1+'An Distinta Base'!AK24)</f>
        <v>0.70699999999999996</v>
      </c>
      <c r="AD43" s="60">
        <f>+AC43*(1+'An Distinta Base'!AL24)</f>
        <v>0.70699999999999996</v>
      </c>
      <c r="AE43" s="60">
        <f>+AD43*(1+'An Distinta Base'!AM24)</f>
        <v>0.70699999999999996</v>
      </c>
      <c r="AF43" s="60">
        <f>+AE43*(1+'An Distinta Base'!AN24)</f>
        <v>0.70699999999999996</v>
      </c>
      <c r="AG43" s="60">
        <f>+AF43*(1+'An Distinta Base'!AO24)</f>
        <v>0.70699999999999996</v>
      </c>
      <c r="AH43" s="60">
        <f>+AG43*(1+'An Distinta Base'!AP24)</f>
        <v>0.70699999999999996</v>
      </c>
      <c r="AI43" s="60">
        <f>+AH43*(1+'An Distinta Base'!AQ24)</f>
        <v>0.70699999999999996</v>
      </c>
      <c r="AJ43" s="60">
        <f>+AI43*(1+'An Distinta Base'!AR24)</f>
        <v>0.70699999999999996</v>
      </c>
      <c r="AK43" s="60">
        <f>+AJ43*(1+'An Distinta Base'!AS24)</f>
        <v>0.70699999999999996</v>
      </c>
      <c r="AL43" s="60">
        <f>+AK43*(1+'An Distinta Base'!AT24)</f>
        <v>0.70699999999999996</v>
      </c>
    </row>
    <row r="44" spans="2:38" ht="15.75" thickBot="1" x14ac:dyDescent="0.3">
      <c r="B44" s="47" t="str">
        <f>+B20</f>
        <v>Materia Prima 18</v>
      </c>
      <c r="C44" s="60">
        <f>+'An Distinta Base'!J25</f>
        <v>1</v>
      </c>
      <c r="D44" s="60">
        <f>+C44*(1+'An Distinta Base'!L25)</f>
        <v>1</v>
      </c>
      <c r="E44" s="60">
        <f>+D44*(1+'An Distinta Base'!M25)</f>
        <v>1</v>
      </c>
      <c r="F44" s="60">
        <f>+E44*(1+'An Distinta Base'!N25)</f>
        <v>1</v>
      </c>
      <c r="G44" s="60">
        <f>+F44*(1+'An Distinta Base'!O25)</f>
        <v>1</v>
      </c>
      <c r="H44" s="60">
        <f>+G44*(1+'An Distinta Base'!P25)</f>
        <v>1</v>
      </c>
      <c r="I44" s="60">
        <f>+H44*(1+'An Distinta Base'!Q25)</f>
        <v>1</v>
      </c>
      <c r="J44" s="60">
        <f>+I44*(1+'An Distinta Base'!R25)</f>
        <v>1</v>
      </c>
      <c r="K44" s="60">
        <f>+J44*(1+'An Distinta Base'!S25)</f>
        <v>1</v>
      </c>
      <c r="L44" s="60">
        <f>+K44*(1+'An Distinta Base'!T25)</f>
        <v>1</v>
      </c>
      <c r="M44" s="60">
        <f>+L44*(1+'An Distinta Base'!U25)</f>
        <v>1</v>
      </c>
      <c r="N44" s="60">
        <f>+M44*(1+'An Distinta Base'!V25)</f>
        <v>1.01</v>
      </c>
      <c r="O44" s="60">
        <f>+N44*(1+'An Distinta Base'!W25)</f>
        <v>1.01</v>
      </c>
      <c r="P44" s="60">
        <f>+O44*(1+'An Distinta Base'!X25)</f>
        <v>1.01</v>
      </c>
      <c r="Q44" s="60">
        <f>+P44*(1+'An Distinta Base'!Y25)</f>
        <v>1.01</v>
      </c>
      <c r="R44" s="60">
        <f>+Q44*(1+'An Distinta Base'!Z25)</f>
        <v>1.01</v>
      </c>
      <c r="S44" s="60">
        <f>+R44*(1+'An Distinta Base'!AA25)</f>
        <v>1.01</v>
      </c>
      <c r="T44" s="60">
        <f>+S44*(1+'An Distinta Base'!AB25)</f>
        <v>1.01</v>
      </c>
      <c r="U44" s="60">
        <f>+T44*(1+'An Distinta Base'!AC25)</f>
        <v>1.01</v>
      </c>
      <c r="V44" s="60">
        <f>+U44*(1+'An Distinta Base'!AD25)</f>
        <v>1.01</v>
      </c>
      <c r="W44" s="60">
        <f>+V44*(1+'An Distinta Base'!AE25)</f>
        <v>1.01</v>
      </c>
      <c r="X44" s="60">
        <f>+W44*(1+'An Distinta Base'!AF25)</f>
        <v>1.01</v>
      </c>
      <c r="Y44" s="60">
        <f>+X44*(1+'An Distinta Base'!AG25)</f>
        <v>1.01</v>
      </c>
      <c r="Z44" s="60">
        <f>+Y44*(1+'An Distinta Base'!AH25)</f>
        <v>1.01</v>
      </c>
      <c r="AA44" s="60">
        <f>+Z44*(1+'An Distinta Base'!AI25)</f>
        <v>1.01</v>
      </c>
      <c r="AB44" s="60">
        <f>+AA44*(1+'An Distinta Base'!AJ25)</f>
        <v>1.01</v>
      </c>
      <c r="AC44" s="60">
        <f>+AB44*(1+'An Distinta Base'!AK25)</f>
        <v>1.01</v>
      </c>
      <c r="AD44" s="60">
        <f>+AC44*(1+'An Distinta Base'!AL25)</f>
        <v>1.01</v>
      </c>
      <c r="AE44" s="60">
        <f>+AD44*(1+'An Distinta Base'!AM25)</f>
        <v>1.01</v>
      </c>
      <c r="AF44" s="60">
        <f>+AE44*(1+'An Distinta Base'!AN25)</f>
        <v>1.01</v>
      </c>
      <c r="AG44" s="60">
        <f>+AF44*(1+'An Distinta Base'!AO25)</f>
        <v>1.01</v>
      </c>
      <c r="AH44" s="60">
        <f>+AG44*(1+'An Distinta Base'!AP25)</f>
        <v>1.01</v>
      </c>
      <c r="AI44" s="60">
        <f>+AH44*(1+'An Distinta Base'!AQ25)</f>
        <v>1.01</v>
      </c>
      <c r="AJ44" s="60">
        <f>+AI44*(1+'An Distinta Base'!AR25)</f>
        <v>1.01</v>
      </c>
      <c r="AK44" s="60">
        <f>+AJ44*(1+'An Distinta Base'!AS25)</f>
        <v>1.01</v>
      </c>
      <c r="AL44" s="60">
        <f>+AK44*(1+'An Distinta Base'!AT25)</f>
        <v>1.01</v>
      </c>
    </row>
    <row r="45" spans="2:38" ht="15.75" thickBot="1" x14ac:dyDescent="0.3">
      <c r="B45" s="47" t="str">
        <f t="shared" si="0"/>
        <v>Materia Prima 19</v>
      </c>
      <c r="C45" s="60">
        <f>+'An Distinta Base'!J26</f>
        <v>1.5</v>
      </c>
      <c r="D45" s="60">
        <f>+C45*(1+'An Distinta Base'!L26)</f>
        <v>1.5</v>
      </c>
      <c r="E45" s="60">
        <f>+D45*(1+'An Distinta Base'!M26)</f>
        <v>1.5</v>
      </c>
      <c r="F45" s="60">
        <f>+E45*(1+'An Distinta Base'!N26)</f>
        <v>1.5</v>
      </c>
      <c r="G45" s="60">
        <f>+F45*(1+'An Distinta Base'!O26)</f>
        <v>1.5</v>
      </c>
      <c r="H45" s="60">
        <f>+G45*(1+'An Distinta Base'!P26)</f>
        <v>1.5</v>
      </c>
      <c r="I45" s="60">
        <f>+H45*(1+'An Distinta Base'!Q26)</f>
        <v>1.5</v>
      </c>
      <c r="J45" s="60">
        <f>+I45*(1+'An Distinta Base'!R26)</f>
        <v>1.5</v>
      </c>
      <c r="K45" s="60">
        <f>+J45*(1+'An Distinta Base'!S26)</f>
        <v>1.5</v>
      </c>
      <c r="L45" s="60">
        <f>+K45*(1+'An Distinta Base'!T26)</f>
        <v>1.53</v>
      </c>
      <c r="M45" s="60">
        <f>+L45*(1+'An Distinta Base'!U26)</f>
        <v>1.53</v>
      </c>
      <c r="N45" s="60">
        <f>+M45*(1+'An Distinta Base'!V26)</f>
        <v>1.53</v>
      </c>
      <c r="O45" s="60">
        <f>+N45*(1+'An Distinta Base'!W26)</f>
        <v>1.53</v>
      </c>
      <c r="P45" s="60">
        <f>+O45*(1+'An Distinta Base'!X26)</f>
        <v>1.53</v>
      </c>
      <c r="Q45" s="60">
        <f>+P45*(1+'An Distinta Base'!Y26)</f>
        <v>1.53</v>
      </c>
      <c r="R45" s="60">
        <f>+Q45*(1+'An Distinta Base'!Z26)</f>
        <v>1.53</v>
      </c>
      <c r="S45" s="60">
        <f>+R45*(1+'An Distinta Base'!AA26)</f>
        <v>1.53</v>
      </c>
      <c r="T45" s="60">
        <f>+S45*(1+'An Distinta Base'!AB26)</f>
        <v>1.53</v>
      </c>
      <c r="U45" s="60">
        <f>+T45*(1+'An Distinta Base'!AC26)</f>
        <v>1.53</v>
      </c>
      <c r="V45" s="60">
        <f>+U45*(1+'An Distinta Base'!AD26)</f>
        <v>1.53</v>
      </c>
      <c r="W45" s="60">
        <f>+V45*(1+'An Distinta Base'!AE26)</f>
        <v>1.53</v>
      </c>
      <c r="X45" s="60">
        <f>+W45*(1+'An Distinta Base'!AF26)</f>
        <v>1.53</v>
      </c>
      <c r="Y45" s="60">
        <f>+X45*(1+'An Distinta Base'!AG26)</f>
        <v>1.53</v>
      </c>
      <c r="Z45" s="60">
        <f>+Y45*(1+'An Distinta Base'!AH26)</f>
        <v>1.53</v>
      </c>
      <c r="AA45" s="60">
        <f>+Z45*(1+'An Distinta Base'!AI26)</f>
        <v>1.53</v>
      </c>
      <c r="AB45" s="60">
        <f>+AA45*(1+'An Distinta Base'!AJ26)</f>
        <v>1.53</v>
      </c>
      <c r="AC45" s="60">
        <f>+AB45*(1+'An Distinta Base'!AK26)</f>
        <v>1.53</v>
      </c>
      <c r="AD45" s="60">
        <f>+AC45*(1+'An Distinta Base'!AL26)</f>
        <v>1.53</v>
      </c>
      <c r="AE45" s="60">
        <f>+AD45*(1+'An Distinta Base'!AM26)</f>
        <v>1.53</v>
      </c>
      <c r="AF45" s="60">
        <f>+AE45*(1+'An Distinta Base'!AN26)</f>
        <v>1.53</v>
      </c>
      <c r="AG45" s="60">
        <f>+AF45*(1+'An Distinta Base'!AO26)</f>
        <v>1.53</v>
      </c>
      <c r="AH45" s="60">
        <f>+AG45*(1+'An Distinta Base'!AP26)</f>
        <v>1.53</v>
      </c>
      <c r="AI45" s="60">
        <f>+AH45*(1+'An Distinta Base'!AQ26)</f>
        <v>1.53</v>
      </c>
      <c r="AJ45" s="60">
        <f>+AI45*(1+'An Distinta Base'!AR26)</f>
        <v>1.53</v>
      </c>
      <c r="AK45" s="60">
        <f>+AJ45*(1+'An Distinta Base'!AS26)</f>
        <v>1.53</v>
      </c>
      <c r="AL45" s="60">
        <f>+AK45*(1+'An Distinta Base'!AT26)</f>
        <v>1.53</v>
      </c>
    </row>
    <row r="46" spans="2:38" x14ac:dyDescent="0.25">
      <c r="B46" s="47" t="str">
        <f t="shared" si="0"/>
        <v>Materia Prima 20</v>
      </c>
      <c r="C46" s="60">
        <f>+'An Distinta Base'!J27</f>
        <v>2.6</v>
      </c>
      <c r="D46" s="60">
        <f>+C46*(1+'An Distinta Base'!L27)</f>
        <v>2.6</v>
      </c>
      <c r="E46" s="60">
        <f>+D46*(1+'An Distinta Base'!M27)</f>
        <v>2.6</v>
      </c>
      <c r="F46" s="60">
        <f>+E46*(1+'An Distinta Base'!N27)</f>
        <v>2.6</v>
      </c>
      <c r="G46" s="60">
        <f>+F46*(1+'An Distinta Base'!O27)</f>
        <v>2.6</v>
      </c>
      <c r="H46" s="60">
        <f>+G46*(1+'An Distinta Base'!P27)</f>
        <v>2.6</v>
      </c>
      <c r="I46" s="60">
        <f>+H46*(1+'An Distinta Base'!Q27)</f>
        <v>2.6</v>
      </c>
      <c r="J46" s="60">
        <f>+I46*(1+'An Distinta Base'!R27)</f>
        <v>2.6</v>
      </c>
      <c r="K46" s="60">
        <f>+J46*(1+'An Distinta Base'!S27)</f>
        <v>2.6</v>
      </c>
      <c r="L46" s="60">
        <f>+K46*(1+'An Distinta Base'!T27)</f>
        <v>2.6</v>
      </c>
      <c r="M46" s="60">
        <f>+L46*(1+'An Distinta Base'!U27)</f>
        <v>2.6</v>
      </c>
      <c r="N46" s="60">
        <f>+M46*(1+'An Distinta Base'!V27)</f>
        <v>2.6</v>
      </c>
      <c r="O46" s="60">
        <f>+N46*(1+'An Distinta Base'!W27)</f>
        <v>2.6520000000000001</v>
      </c>
      <c r="P46" s="60">
        <f>+O46*(1+'An Distinta Base'!X27)</f>
        <v>2.6520000000000001</v>
      </c>
      <c r="Q46" s="60">
        <f>+P46*(1+'An Distinta Base'!Y27)</f>
        <v>2.6520000000000001</v>
      </c>
      <c r="R46" s="60">
        <f>+Q46*(1+'An Distinta Base'!Z27)</f>
        <v>2.6520000000000001</v>
      </c>
      <c r="S46" s="60">
        <f>+R46*(1+'An Distinta Base'!AA27)</f>
        <v>2.6520000000000001</v>
      </c>
      <c r="T46" s="60">
        <f>+S46*(1+'An Distinta Base'!AB27)</f>
        <v>2.6520000000000001</v>
      </c>
      <c r="U46" s="60">
        <f>+T46*(1+'An Distinta Base'!AC27)</f>
        <v>2.6520000000000001</v>
      </c>
      <c r="V46" s="60">
        <f>+U46*(1+'An Distinta Base'!AD27)</f>
        <v>2.6520000000000001</v>
      </c>
      <c r="W46" s="60">
        <f>+V46*(1+'An Distinta Base'!AE27)</f>
        <v>2.6520000000000001</v>
      </c>
      <c r="X46" s="60">
        <f>+W46*(1+'An Distinta Base'!AF27)</f>
        <v>2.6520000000000001</v>
      </c>
      <c r="Y46" s="60">
        <f>+X46*(1+'An Distinta Base'!AG27)</f>
        <v>2.6520000000000001</v>
      </c>
      <c r="Z46" s="60">
        <f>+Y46*(1+'An Distinta Base'!AH27)</f>
        <v>2.6520000000000001</v>
      </c>
      <c r="AA46" s="60">
        <f>+Z46*(1+'An Distinta Base'!AI27)</f>
        <v>2.6520000000000001</v>
      </c>
      <c r="AB46" s="60">
        <f>+AA46*(1+'An Distinta Base'!AJ27)</f>
        <v>2.6520000000000001</v>
      </c>
      <c r="AC46" s="60">
        <f>+AB46*(1+'An Distinta Base'!AK27)</f>
        <v>2.6520000000000001</v>
      </c>
      <c r="AD46" s="60">
        <f>+AC46*(1+'An Distinta Base'!AL27)</f>
        <v>2.6520000000000001</v>
      </c>
      <c r="AE46" s="60">
        <f>+AD46*(1+'An Distinta Base'!AM27)</f>
        <v>2.6520000000000001</v>
      </c>
      <c r="AF46" s="60">
        <f>+AE46*(1+'An Distinta Base'!AN27)</f>
        <v>2.6520000000000001</v>
      </c>
      <c r="AG46" s="60">
        <f>+AF46*(1+'An Distinta Base'!AO27)</f>
        <v>2.6520000000000001</v>
      </c>
      <c r="AH46" s="60">
        <f>+AG46*(1+'An Distinta Base'!AP27)</f>
        <v>2.6520000000000001</v>
      </c>
      <c r="AI46" s="60">
        <f>+AH46*(1+'An Distinta Base'!AQ27)</f>
        <v>2.6520000000000001</v>
      </c>
      <c r="AJ46" s="60">
        <f>+AI46*(1+'An Distinta Base'!AR27)</f>
        <v>2.6520000000000001</v>
      </c>
      <c r="AK46" s="60">
        <f>+AJ46*(1+'An Distinta Base'!AS27)</f>
        <v>2.6520000000000001</v>
      </c>
      <c r="AL46" s="60">
        <f>+AK46*(1+'An Distinta Base'!AT27)</f>
        <v>2.6520000000000001</v>
      </c>
    </row>
    <row r="48" spans="2:38" ht="15.75" thickBot="1" x14ac:dyDescent="0.3">
      <c r="B48" s="47" t="s">
        <v>312</v>
      </c>
      <c r="C48" s="47" t="str">
        <f>+C26</f>
        <v>A1 M1</v>
      </c>
      <c r="D48" s="47" t="str">
        <f t="shared" ref="D48:AL48" si="1">+D26</f>
        <v>A1 M2</v>
      </c>
      <c r="E48" s="47" t="str">
        <f t="shared" si="1"/>
        <v>A1 M3</v>
      </c>
      <c r="F48" s="47" t="str">
        <f t="shared" si="1"/>
        <v>A1 M4</v>
      </c>
      <c r="G48" s="47" t="str">
        <f t="shared" si="1"/>
        <v>A1 M5</v>
      </c>
      <c r="H48" s="47" t="str">
        <f t="shared" si="1"/>
        <v>A1 M6</v>
      </c>
      <c r="I48" s="47" t="str">
        <f t="shared" si="1"/>
        <v>A1 M7</v>
      </c>
      <c r="J48" s="47" t="str">
        <f t="shared" si="1"/>
        <v>A1 M8</v>
      </c>
      <c r="K48" s="47" t="str">
        <f t="shared" si="1"/>
        <v>A1 M9</v>
      </c>
      <c r="L48" s="47" t="str">
        <f t="shared" si="1"/>
        <v>A1 M10</v>
      </c>
      <c r="M48" s="47" t="str">
        <f t="shared" si="1"/>
        <v>A1 M11</v>
      </c>
      <c r="N48" s="47" t="str">
        <f t="shared" si="1"/>
        <v>A1 M12</v>
      </c>
      <c r="O48" s="47" t="str">
        <f t="shared" si="1"/>
        <v>A2 M1</v>
      </c>
      <c r="P48" s="47" t="str">
        <f t="shared" si="1"/>
        <v>A2 M2</v>
      </c>
      <c r="Q48" s="47" t="str">
        <f t="shared" si="1"/>
        <v>A2 M3</v>
      </c>
      <c r="R48" s="47" t="str">
        <f t="shared" si="1"/>
        <v>A2 M4</v>
      </c>
      <c r="S48" s="47" t="str">
        <f t="shared" si="1"/>
        <v>A2 M5</v>
      </c>
      <c r="T48" s="47" t="str">
        <f t="shared" si="1"/>
        <v>A2 M6</v>
      </c>
      <c r="U48" s="47" t="str">
        <f t="shared" si="1"/>
        <v>A2 M7</v>
      </c>
      <c r="V48" s="47" t="str">
        <f t="shared" si="1"/>
        <v>A2 M8</v>
      </c>
      <c r="W48" s="47" t="str">
        <f t="shared" si="1"/>
        <v>A2 M9</v>
      </c>
      <c r="X48" s="47" t="str">
        <f t="shared" si="1"/>
        <v>A2 M10</v>
      </c>
      <c r="Y48" s="47" t="str">
        <f t="shared" si="1"/>
        <v>A2 M11</v>
      </c>
      <c r="Z48" s="47" t="str">
        <f t="shared" si="1"/>
        <v>A2 M12</v>
      </c>
      <c r="AA48" s="47" t="str">
        <f t="shared" si="1"/>
        <v>A3 M1</v>
      </c>
      <c r="AB48" s="47" t="str">
        <f t="shared" si="1"/>
        <v>A3 M2</v>
      </c>
      <c r="AC48" s="47" t="str">
        <f t="shared" si="1"/>
        <v>A3 M3</v>
      </c>
      <c r="AD48" s="47" t="str">
        <f t="shared" si="1"/>
        <v>A3 M4</v>
      </c>
      <c r="AE48" s="47" t="str">
        <f t="shared" si="1"/>
        <v>A3 M5</v>
      </c>
      <c r="AF48" s="47" t="str">
        <f t="shared" si="1"/>
        <v>A3 M6</v>
      </c>
      <c r="AG48" s="47" t="str">
        <f t="shared" si="1"/>
        <v>A3 M7</v>
      </c>
      <c r="AH48" s="47" t="str">
        <f t="shared" si="1"/>
        <v>A3 M8</v>
      </c>
      <c r="AI48" s="47" t="str">
        <f t="shared" si="1"/>
        <v>A3 M9</v>
      </c>
      <c r="AJ48" s="47" t="str">
        <f t="shared" si="1"/>
        <v>A3 M10</v>
      </c>
      <c r="AK48" s="47" t="str">
        <f t="shared" si="1"/>
        <v>A3 M11</v>
      </c>
      <c r="AL48" s="47" t="str">
        <f t="shared" si="1"/>
        <v>A3 M12</v>
      </c>
    </row>
    <row r="49" spans="2:38" ht="15.75" thickBot="1" x14ac:dyDescent="0.3">
      <c r="B49" s="47" t="str">
        <f>+B27</f>
        <v>Materia Prima 1</v>
      </c>
      <c r="C49" s="59">
        <f>+C3*C27</f>
        <v>2000</v>
      </c>
      <c r="D49" s="59">
        <f t="shared" ref="D49:AL56" si="2">+D3*D27</f>
        <v>0</v>
      </c>
      <c r="E49" s="59">
        <f t="shared" si="2"/>
        <v>0</v>
      </c>
      <c r="F49" s="59">
        <f t="shared" si="2"/>
        <v>2000</v>
      </c>
      <c r="G49" s="59">
        <f t="shared" si="2"/>
        <v>0</v>
      </c>
      <c r="H49" s="59">
        <f t="shared" si="2"/>
        <v>0</v>
      </c>
      <c r="I49" s="59">
        <f t="shared" si="2"/>
        <v>2100</v>
      </c>
      <c r="J49" s="59">
        <f t="shared" si="2"/>
        <v>0</v>
      </c>
      <c r="K49" s="59">
        <f t="shared" si="2"/>
        <v>0</v>
      </c>
      <c r="L49" s="59">
        <f t="shared" si="2"/>
        <v>2100</v>
      </c>
      <c r="M49" s="59">
        <f t="shared" si="2"/>
        <v>0</v>
      </c>
      <c r="N49" s="59">
        <f t="shared" si="2"/>
        <v>0</v>
      </c>
      <c r="O49" s="59">
        <f t="shared" si="2"/>
        <v>2100</v>
      </c>
      <c r="P49" s="59">
        <f t="shared" si="2"/>
        <v>0</v>
      </c>
      <c r="Q49" s="59">
        <f t="shared" si="2"/>
        <v>0</v>
      </c>
      <c r="R49" s="59">
        <f t="shared" si="2"/>
        <v>2100</v>
      </c>
      <c r="S49" s="59">
        <f t="shared" si="2"/>
        <v>0</v>
      </c>
      <c r="T49" s="59">
        <f t="shared" si="2"/>
        <v>0</v>
      </c>
      <c r="U49" s="59">
        <f t="shared" si="2"/>
        <v>0</v>
      </c>
      <c r="V49" s="59">
        <f t="shared" si="2"/>
        <v>2100</v>
      </c>
      <c r="W49" s="59">
        <f t="shared" si="2"/>
        <v>0</v>
      </c>
      <c r="X49" s="59">
        <f t="shared" si="2"/>
        <v>0</v>
      </c>
      <c r="Y49" s="59">
        <f t="shared" si="2"/>
        <v>2100</v>
      </c>
      <c r="Z49" s="59">
        <f t="shared" si="2"/>
        <v>0</v>
      </c>
      <c r="AA49" s="59">
        <f t="shared" si="2"/>
        <v>0</v>
      </c>
      <c r="AB49" s="59">
        <f t="shared" si="2"/>
        <v>0</v>
      </c>
      <c r="AC49" s="59">
        <f t="shared" si="2"/>
        <v>2100</v>
      </c>
      <c r="AD49" s="59">
        <f t="shared" si="2"/>
        <v>0</v>
      </c>
      <c r="AE49" s="59">
        <f t="shared" si="2"/>
        <v>0</v>
      </c>
      <c r="AF49" s="59">
        <f t="shared" si="2"/>
        <v>0</v>
      </c>
      <c r="AG49" s="59">
        <f t="shared" si="2"/>
        <v>2100</v>
      </c>
      <c r="AH49" s="59">
        <f t="shared" si="2"/>
        <v>0</v>
      </c>
      <c r="AI49" s="59">
        <f t="shared" si="2"/>
        <v>0</v>
      </c>
      <c r="AJ49" s="59">
        <f t="shared" si="2"/>
        <v>2100</v>
      </c>
      <c r="AK49" s="59">
        <f t="shared" si="2"/>
        <v>0</v>
      </c>
      <c r="AL49" s="59">
        <f t="shared" si="2"/>
        <v>0</v>
      </c>
    </row>
    <row r="50" spans="2:38" ht="15.75" thickBot="1" x14ac:dyDescent="0.3">
      <c r="B50" s="47" t="str">
        <f t="shared" ref="B50:B68" si="3">+B28</f>
        <v>Materia Prima 2</v>
      </c>
      <c r="C50" s="59">
        <f t="shared" ref="C50:R68" si="4">+C4*C28</f>
        <v>21000</v>
      </c>
      <c r="D50" s="59">
        <f t="shared" si="4"/>
        <v>0</v>
      </c>
      <c r="E50" s="59">
        <f t="shared" si="4"/>
        <v>0</v>
      </c>
      <c r="F50" s="59">
        <f t="shared" si="4"/>
        <v>21000</v>
      </c>
      <c r="G50" s="59">
        <f t="shared" si="4"/>
        <v>0</v>
      </c>
      <c r="H50" s="59">
        <f t="shared" si="4"/>
        <v>0</v>
      </c>
      <c r="I50" s="59">
        <f t="shared" si="4"/>
        <v>21000</v>
      </c>
      <c r="J50" s="59">
        <f t="shared" si="4"/>
        <v>0</v>
      </c>
      <c r="K50" s="59">
        <f t="shared" si="4"/>
        <v>0</v>
      </c>
      <c r="L50" s="59">
        <f t="shared" si="4"/>
        <v>21420</v>
      </c>
      <c r="M50" s="59">
        <f t="shared" si="4"/>
        <v>0</v>
      </c>
      <c r="N50" s="59">
        <f t="shared" si="4"/>
        <v>0</v>
      </c>
      <c r="O50" s="59">
        <f t="shared" si="4"/>
        <v>21420</v>
      </c>
      <c r="P50" s="59">
        <f t="shared" si="4"/>
        <v>0</v>
      </c>
      <c r="Q50" s="59">
        <f t="shared" si="4"/>
        <v>0</v>
      </c>
      <c r="R50" s="59">
        <f t="shared" si="4"/>
        <v>21420</v>
      </c>
      <c r="S50" s="59">
        <f t="shared" si="2"/>
        <v>0</v>
      </c>
      <c r="T50" s="59">
        <f t="shared" si="2"/>
        <v>0</v>
      </c>
      <c r="U50" s="59">
        <f t="shared" si="2"/>
        <v>21420</v>
      </c>
      <c r="V50" s="59">
        <f t="shared" si="2"/>
        <v>0</v>
      </c>
      <c r="W50" s="59">
        <f t="shared" si="2"/>
        <v>0</v>
      </c>
      <c r="X50" s="59">
        <f t="shared" si="2"/>
        <v>21420</v>
      </c>
      <c r="Y50" s="59">
        <f t="shared" si="2"/>
        <v>0</v>
      </c>
      <c r="Z50" s="59">
        <f t="shared" si="2"/>
        <v>0</v>
      </c>
      <c r="AA50" s="59">
        <f t="shared" si="2"/>
        <v>21420</v>
      </c>
      <c r="AB50" s="59">
        <f t="shared" si="2"/>
        <v>0</v>
      </c>
      <c r="AC50" s="59">
        <f t="shared" si="2"/>
        <v>0</v>
      </c>
      <c r="AD50" s="59">
        <f t="shared" si="2"/>
        <v>21420</v>
      </c>
      <c r="AE50" s="59">
        <f t="shared" si="2"/>
        <v>0</v>
      </c>
      <c r="AF50" s="59">
        <f t="shared" si="2"/>
        <v>0</v>
      </c>
      <c r="AG50" s="59">
        <f t="shared" si="2"/>
        <v>21420</v>
      </c>
      <c r="AH50" s="59">
        <f t="shared" si="2"/>
        <v>0</v>
      </c>
      <c r="AI50" s="59">
        <f t="shared" si="2"/>
        <v>0</v>
      </c>
      <c r="AJ50" s="59">
        <f t="shared" si="2"/>
        <v>0</v>
      </c>
      <c r="AK50" s="59">
        <f t="shared" si="2"/>
        <v>0</v>
      </c>
      <c r="AL50" s="59">
        <f t="shared" si="2"/>
        <v>0</v>
      </c>
    </row>
    <row r="51" spans="2:38" ht="15.75" thickBot="1" x14ac:dyDescent="0.3">
      <c r="B51" s="47" t="str">
        <f t="shared" si="3"/>
        <v>Materia Prima 3</v>
      </c>
      <c r="C51" s="59">
        <f t="shared" si="4"/>
        <v>10500</v>
      </c>
      <c r="D51" s="59">
        <f t="shared" si="2"/>
        <v>0</v>
      </c>
      <c r="E51" s="59">
        <f t="shared" si="2"/>
        <v>0</v>
      </c>
      <c r="F51" s="59">
        <f t="shared" si="2"/>
        <v>0</v>
      </c>
      <c r="G51" s="59">
        <f t="shared" si="2"/>
        <v>0</v>
      </c>
      <c r="H51" s="59">
        <f t="shared" si="2"/>
        <v>0</v>
      </c>
      <c r="I51" s="59">
        <f t="shared" si="2"/>
        <v>10500</v>
      </c>
      <c r="J51" s="59">
        <f t="shared" si="2"/>
        <v>0</v>
      </c>
      <c r="K51" s="59">
        <f t="shared" si="2"/>
        <v>0</v>
      </c>
      <c r="L51" s="59">
        <f t="shared" si="2"/>
        <v>0</v>
      </c>
      <c r="M51" s="59">
        <f t="shared" si="2"/>
        <v>0</v>
      </c>
      <c r="N51" s="59">
        <f t="shared" si="2"/>
        <v>0</v>
      </c>
      <c r="O51" s="59">
        <f t="shared" si="2"/>
        <v>0</v>
      </c>
      <c r="P51" s="59">
        <f t="shared" si="2"/>
        <v>10924.2</v>
      </c>
      <c r="Q51" s="59">
        <f t="shared" si="2"/>
        <v>0</v>
      </c>
      <c r="R51" s="59">
        <f t="shared" si="2"/>
        <v>0</v>
      </c>
      <c r="S51" s="59">
        <f t="shared" si="2"/>
        <v>0</v>
      </c>
      <c r="T51" s="59">
        <f t="shared" si="2"/>
        <v>0</v>
      </c>
      <c r="U51" s="59">
        <f t="shared" si="2"/>
        <v>0</v>
      </c>
      <c r="V51" s="59">
        <f t="shared" si="2"/>
        <v>0</v>
      </c>
      <c r="W51" s="59">
        <f t="shared" si="2"/>
        <v>10924.2</v>
      </c>
      <c r="X51" s="59">
        <f t="shared" si="2"/>
        <v>0</v>
      </c>
      <c r="Y51" s="59">
        <f t="shared" si="2"/>
        <v>0</v>
      </c>
      <c r="Z51" s="59">
        <f t="shared" si="2"/>
        <v>0</v>
      </c>
      <c r="AA51" s="59">
        <f t="shared" si="2"/>
        <v>0</v>
      </c>
      <c r="AB51" s="59">
        <f t="shared" si="2"/>
        <v>0</v>
      </c>
      <c r="AC51" s="59">
        <f t="shared" si="2"/>
        <v>10924.2</v>
      </c>
      <c r="AD51" s="59">
        <f t="shared" si="2"/>
        <v>0</v>
      </c>
      <c r="AE51" s="59">
        <f t="shared" si="2"/>
        <v>0</v>
      </c>
      <c r="AF51" s="59">
        <f t="shared" si="2"/>
        <v>0</v>
      </c>
      <c r="AG51" s="59">
        <f t="shared" si="2"/>
        <v>0</v>
      </c>
      <c r="AH51" s="59">
        <f t="shared" si="2"/>
        <v>0</v>
      </c>
      <c r="AI51" s="59">
        <f t="shared" si="2"/>
        <v>0</v>
      </c>
      <c r="AJ51" s="59">
        <f t="shared" si="2"/>
        <v>10924.2</v>
      </c>
      <c r="AK51" s="59">
        <f t="shared" si="2"/>
        <v>0</v>
      </c>
      <c r="AL51" s="59">
        <f t="shared" si="2"/>
        <v>0</v>
      </c>
    </row>
    <row r="52" spans="2:38" ht="15.75" thickBot="1" x14ac:dyDescent="0.3">
      <c r="B52" s="47" t="str">
        <f t="shared" si="3"/>
        <v>Materia Prima 4</v>
      </c>
      <c r="C52" s="59">
        <f t="shared" si="4"/>
        <v>4000</v>
      </c>
      <c r="D52" s="59">
        <f t="shared" si="2"/>
        <v>0</v>
      </c>
      <c r="E52" s="59">
        <f t="shared" si="2"/>
        <v>0</v>
      </c>
      <c r="F52" s="59">
        <f t="shared" si="2"/>
        <v>0</v>
      </c>
      <c r="G52" s="59">
        <f t="shared" si="2"/>
        <v>0</v>
      </c>
      <c r="H52" s="59">
        <f t="shared" si="2"/>
        <v>0</v>
      </c>
      <c r="I52" s="59">
        <f t="shared" si="2"/>
        <v>0</v>
      </c>
      <c r="J52" s="59">
        <f t="shared" si="2"/>
        <v>4000</v>
      </c>
      <c r="K52" s="59">
        <f t="shared" si="2"/>
        <v>0</v>
      </c>
      <c r="L52" s="59">
        <f t="shared" si="2"/>
        <v>0</v>
      </c>
      <c r="M52" s="59">
        <f t="shared" si="2"/>
        <v>0</v>
      </c>
      <c r="N52" s="59">
        <f t="shared" si="2"/>
        <v>0</v>
      </c>
      <c r="O52" s="59">
        <f t="shared" si="2"/>
        <v>0</v>
      </c>
      <c r="P52" s="59">
        <f t="shared" si="2"/>
        <v>0</v>
      </c>
      <c r="Q52" s="59">
        <f t="shared" si="2"/>
        <v>4120</v>
      </c>
      <c r="R52" s="59">
        <f t="shared" si="2"/>
        <v>0</v>
      </c>
      <c r="S52" s="59">
        <f t="shared" si="2"/>
        <v>0</v>
      </c>
      <c r="T52" s="59">
        <f t="shared" si="2"/>
        <v>0</v>
      </c>
      <c r="U52" s="59">
        <f t="shared" si="2"/>
        <v>0</v>
      </c>
      <c r="V52" s="59">
        <f t="shared" si="2"/>
        <v>0</v>
      </c>
      <c r="W52" s="59">
        <f t="shared" si="2"/>
        <v>0</v>
      </c>
      <c r="X52" s="59">
        <f t="shared" si="2"/>
        <v>4120</v>
      </c>
      <c r="Y52" s="59">
        <f t="shared" si="2"/>
        <v>0</v>
      </c>
      <c r="Z52" s="59">
        <f t="shared" si="2"/>
        <v>0</v>
      </c>
      <c r="AA52" s="59">
        <f t="shared" si="2"/>
        <v>0</v>
      </c>
      <c r="AB52" s="59">
        <f t="shared" si="2"/>
        <v>0</v>
      </c>
      <c r="AC52" s="59">
        <f t="shared" si="2"/>
        <v>0</v>
      </c>
      <c r="AD52" s="59">
        <f t="shared" si="2"/>
        <v>0</v>
      </c>
      <c r="AE52" s="59">
        <f t="shared" si="2"/>
        <v>4120</v>
      </c>
      <c r="AF52" s="59">
        <f t="shared" si="2"/>
        <v>0</v>
      </c>
      <c r="AG52" s="59">
        <f t="shared" si="2"/>
        <v>0</v>
      </c>
      <c r="AH52" s="59">
        <f t="shared" si="2"/>
        <v>0</v>
      </c>
      <c r="AI52" s="59">
        <f t="shared" si="2"/>
        <v>0</v>
      </c>
      <c r="AJ52" s="59">
        <f t="shared" si="2"/>
        <v>0</v>
      </c>
      <c r="AK52" s="59">
        <f t="shared" si="2"/>
        <v>0</v>
      </c>
      <c r="AL52" s="59">
        <f t="shared" si="2"/>
        <v>4120</v>
      </c>
    </row>
    <row r="53" spans="2:38" ht="15.75" thickBot="1" x14ac:dyDescent="0.3">
      <c r="B53" s="47" t="str">
        <f t="shared" si="3"/>
        <v>Materia Prima 5</v>
      </c>
      <c r="C53" s="59">
        <f t="shared" si="4"/>
        <v>2000</v>
      </c>
      <c r="D53" s="59">
        <f t="shared" si="2"/>
        <v>0</v>
      </c>
      <c r="E53" s="59">
        <f t="shared" si="2"/>
        <v>0</v>
      </c>
      <c r="F53" s="59">
        <f t="shared" si="2"/>
        <v>0</v>
      </c>
      <c r="G53" s="59">
        <f t="shared" si="2"/>
        <v>0</v>
      </c>
      <c r="H53" s="59">
        <f t="shared" si="2"/>
        <v>2000</v>
      </c>
      <c r="I53" s="59">
        <f t="shared" si="2"/>
        <v>0</v>
      </c>
      <c r="J53" s="59">
        <f t="shared" si="2"/>
        <v>0</v>
      </c>
      <c r="K53" s="59">
        <f t="shared" si="2"/>
        <v>0</v>
      </c>
      <c r="L53" s="59">
        <f t="shared" si="2"/>
        <v>0</v>
      </c>
      <c r="M53" s="59">
        <f t="shared" si="2"/>
        <v>2040</v>
      </c>
      <c r="N53" s="59">
        <f t="shared" si="2"/>
        <v>0</v>
      </c>
      <c r="O53" s="59">
        <f t="shared" si="2"/>
        <v>0</v>
      </c>
      <c r="P53" s="59">
        <f t="shared" si="2"/>
        <v>0</v>
      </c>
      <c r="Q53" s="59">
        <f t="shared" si="2"/>
        <v>0</v>
      </c>
      <c r="R53" s="59">
        <f t="shared" si="2"/>
        <v>0</v>
      </c>
      <c r="S53" s="59">
        <f t="shared" si="2"/>
        <v>2040</v>
      </c>
      <c r="T53" s="59">
        <f t="shared" si="2"/>
        <v>0</v>
      </c>
      <c r="U53" s="59">
        <f t="shared" si="2"/>
        <v>0</v>
      </c>
      <c r="V53" s="59">
        <f t="shared" si="2"/>
        <v>0</v>
      </c>
      <c r="W53" s="59">
        <f t="shared" si="2"/>
        <v>0</v>
      </c>
      <c r="X53" s="59">
        <f t="shared" si="2"/>
        <v>2040</v>
      </c>
      <c r="Y53" s="59">
        <f t="shared" si="2"/>
        <v>0</v>
      </c>
      <c r="Z53" s="59">
        <f t="shared" si="2"/>
        <v>0</v>
      </c>
      <c r="AA53" s="59">
        <f t="shared" si="2"/>
        <v>0</v>
      </c>
      <c r="AB53" s="59">
        <f t="shared" si="2"/>
        <v>0</v>
      </c>
      <c r="AC53" s="59">
        <f t="shared" si="2"/>
        <v>2040</v>
      </c>
      <c r="AD53" s="59">
        <f t="shared" si="2"/>
        <v>0</v>
      </c>
      <c r="AE53" s="59">
        <f t="shared" si="2"/>
        <v>0</v>
      </c>
      <c r="AF53" s="59">
        <f t="shared" si="2"/>
        <v>0</v>
      </c>
      <c r="AG53" s="59">
        <f t="shared" si="2"/>
        <v>0</v>
      </c>
      <c r="AH53" s="59">
        <f t="shared" si="2"/>
        <v>2040</v>
      </c>
      <c r="AI53" s="59">
        <f t="shared" si="2"/>
        <v>0</v>
      </c>
      <c r="AJ53" s="59">
        <f t="shared" si="2"/>
        <v>0</v>
      </c>
      <c r="AK53" s="59">
        <f t="shared" si="2"/>
        <v>0</v>
      </c>
      <c r="AL53" s="59">
        <f t="shared" si="2"/>
        <v>0</v>
      </c>
    </row>
    <row r="54" spans="2:38" ht="15.75" thickBot="1" x14ac:dyDescent="0.3">
      <c r="B54" s="47" t="str">
        <f t="shared" si="3"/>
        <v>Materia Prima 6</v>
      </c>
      <c r="C54" s="59">
        <f t="shared" si="4"/>
        <v>4000</v>
      </c>
      <c r="D54" s="59">
        <f t="shared" si="2"/>
        <v>0</v>
      </c>
      <c r="E54" s="59">
        <f t="shared" si="2"/>
        <v>0</v>
      </c>
      <c r="F54" s="59">
        <f t="shared" si="2"/>
        <v>0</v>
      </c>
      <c r="G54" s="59">
        <f t="shared" si="2"/>
        <v>0</v>
      </c>
      <c r="H54" s="59">
        <f t="shared" si="2"/>
        <v>0</v>
      </c>
      <c r="I54" s="59">
        <f t="shared" si="2"/>
        <v>0</v>
      </c>
      <c r="J54" s="59">
        <f t="shared" si="2"/>
        <v>0</v>
      </c>
      <c r="K54" s="59">
        <f t="shared" si="2"/>
        <v>4000</v>
      </c>
      <c r="L54" s="59">
        <f t="shared" si="2"/>
        <v>0</v>
      </c>
      <c r="M54" s="59">
        <f t="shared" si="2"/>
        <v>0</v>
      </c>
      <c r="N54" s="59">
        <f t="shared" si="2"/>
        <v>0</v>
      </c>
      <c r="O54" s="59">
        <f t="shared" si="2"/>
        <v>0</v>
      </c>
      <c r="P54" s="59">
        <f t="shared" si="2"/>
        <v>0</v>
      </c>
      <c r="Q54" s="59">
        <f t="shared" si="2"/>
        <v>0</v>
      </c>
      <c r="R54" s="59">
        <f t="shared" si="2"/>
        <v>0</v>
      </c>
      <c r="S54" s="59">
        <f t="shared" si="2"/>
        <v>0</v>
      </c>
      <c r="T54" s="59">
        <f t="shared" si="2"/>
        <v>4040</v>
      </c>
      <c r="U54" s="59">
        <f t="shared" si="2"/>
        <v>0</v>
      </c>
      <c r="V54" s="59">
        <f t="shared" si="2"/>
        <v>0</v>
      </c>
      <c r="W54" s="59">
        <f t="shared" si="2"/>
        <v>0</v>
      </c>
      <c r="X54" s="59">
        <f t="shared" si="2"/>
        <v>0</v>
      </c>
      <c r="Y54" s="59">
        <f t="shared" si="2"/>
        <v>0</v>
      </c>
      <c r="Z54" s="59">
        <f t="shared" si="2"/>
        <v>0</v>
      </c>
      <c r="AA54" s="59">
        <f t="shared" si="2"/>
        <v>0</v>
      </c>
      <c r="AB54" s="59">
        <f t="shared" si="2"/>
        <v>4040</v>
      </c>
      <c r="AC54" s="59">
        <f t="shared" si="2"/>
        <v>0</v>
      </c>
      <c r="AD54" s="59">
        <f t="shared" si="2"/>
        <v>0</v>
      </c>
      <c r="AE54" s="59">
        <f t="shared" si="2"/>
        <v>0</v>
      </c>
      <c r="AF54" s="59">
        <f t="shared" si="2"/>
        <v>0</v>
      </c>
      <c r="AG54" s="59">
        <f t="shared" si="2"/>
        <v>0</v>
      </c>
      <c r="AH54" s="59">
        <f t="shared" si="2"/>
        <v>0</v>
      </c>
      <c r="AI54" s="59">
        <f t="shared" si="2"/>
        <v>0</v>
      </c>
      <c r="AJ54" s="59">
        <f t="shared" si="2"/>
        <v>0</v>
      </c>
      <c r="AK54" s="59">
        <f t="shared" si="2"/>
        <v>4040</v>
      </c>
      <c r="AL54" s="59">
        <f t="shared" si="2"/>
        <v>0</v>
      </c>
    </row>
    <row r="55" spans="2:38" ht="15.75" thickBot="1" x14ac:dyDescent="0.3">
      <c r="B55" s="47" t="str">
        <f t="shared" si="3"/>
        <v>Materia Prima 7</v>
      </c>
      <c r="C55" s="59">
        <f t="shared" si="4"/>
        <v>6600.0000000000009</v>
      </c>
      <c r="D55" s="59">
        <f t="shared" si="2"/>
        <v>0</v>
      </c>
      <c r="E55" s="59">
        <f t="shared" si="2"/>
        <v>0</v>
      </c>
      <c r="F55" s="59">
        <f t="shared" si="2"/>
        <v>0</v>
      </c>
      <c r="G55" s="59">
        <f t="shared" si="2"/>
        <v>0</v>
      </c>
      <c r="H55" s="59">
        <f t="shared" si="2"/>
        <v>0</v>
      </c>
      <c r="I55" s="59">
        <f t="shared" si="2"/>
        <v>6732.0000000000009</v>
      </c>
      <c r="J55" s="59">
        <f t="shared" si="2"/>
        <v>0</v>
      </c>
      <c r="K55" s="59">
        <f t="shared" si="2"/>
        <v>0</v>
      </c>
      <c r="L55" s="59">
        <f t="shared" si="2"/>
        <v>0</v>
      </c>
      <c r="M55" s="59">
        <f t="shared" si="2"/>
        <v>0</v>
      </c>
      <c r="N55" s="59">
        <f t="shared" si="2"/>
        <v>0</v>
      </c>
      <c r="O55" s="59">
        <f t="shared" si="2"/>
        <v>6732.0000000000009</v>
      </c>
      <c r="P55" s="59">
        <f t="shared" si="2"/>
        <v>0</v>
      </c>
      <c r="Q55" s="59">
        <f t="shared" si="2"/>
        <v>0</v>
      </c>
      <c r="R55" s="59">
        <f t="shared" si="2"/>
        <v>0</v>
      </c>
      <c r="S55" s="59">
        <f t="shared" si="2"/>
        <v>0</v>
      </c>
      <c r="T55" s="59">
        <f t="shared" si="2"/>
        <v>0</v>
      </c>
      <c r="U55" s="59">
        <f t="shared" si="2"/>
        <v>6732.0000000000009</v>
      </c>
      <c r="V55" s="59">
        <f t="shared" si="2"/>
        <v>0</v>
      </c>
      <c r="W55" s="59">
        <f t="shared" si="2"/>
        <v>0</v>
      </c>
      <c r="X55" s="59">
        <f t="shared" si="2"/>
        <v>0</v>
      </c>
      <c r="Y55" s="59">
        <f t="shared" si="2"/>
        <v>0</v>
      </c>
      <c r="Z55" s="59">
        <f t="shared" si="2"/>
        <v>0</v>
      </c>
      <c r="AA55" s="59">
        <f t="shared" si="2"/>
        <v>0</v>
      </c>
      <c r="AB55" s="59">
        <f t="shared" si="2"/>
        <v>6732.0000000000009</v>
      </c>
      <c r="AC55" s="59">
        <f t="shared" si="2"/>
        <v>0</v>
      </c>
      <c r="AD55" s="59">
        <f t="shared" si="2"/>
        <v>0</v>
      </c>
      <c r="AE55" s="59">
        <f t="shared" si="2"/>
        <v>0</v>
      </c>
      <c r="AF55" s="59">
        <f t="shared" si="2"/>
        <v>0</v>
      </c>
      <c r="AG55" s="59">
        <f t="shared" si="2"/>
        <v>0</v>
      </c>
      <c r="AH55" s="59">
        <f t="shared" si="2"/>
        <v>6732.0000000000009</v>
      </c>
      <c r="AI55" s="59">
        <f t="shared" si="2"/>
        <v>0</v>
      </c>
      <c r="AJ55" s="59">
        <f t="shared" si="2"/>
        <v>0</v>
      </c>
      <c r="AK55" s="59">
        <f t="shared" si="2"/>
        <v>0</v>
      </c>
      <c r="AL55" s="59">
        <f t="shared" si="2"/>
        <v>0</v>
      </c>
    </row>
    <row r="56" spans="2:38" ht="15.75" thickBot="1" x14ac:dyDescent="0.3">
      <c r="B56" s="47" t="str">
        <f t="shared" si="3"/>
        <v>Materia Prima 8</v>
      </c>
      <c r="C56" s="59">
        <f t="shared" si="4"/>
        <v>18000</v>
      </c>
      <c r="D56" s="59">
        <f t="shared" si="2"/>
        <v>0</v>
      </c>
      <c r="E56" s="59">
        <f t="shared" si="2"/>
        <v>0</v>
      </c>
      <c r="F56" s="59">
        <f t="shared" si="2"/>
        <v>0</v>
      </c>
      <c r="G56" s="59">
        <f t="shared" si="2"/>
        <v>18000</v>
      </c>
      <c r="H56" s="59">
        <f t="shared" si="2"/>
        <v>0</v>
      </c>
      <c r="I56" s="59">
        <f t="shared" si="2"/>
        <v>0</v>
      </c>
      <c r="J56" s="59">
        <f t="shared" si="2"/>
        <v>0</v>
      </c>
      <c r="K56" s="59">
        <f t="shared" si="2"/>
        <v>18360</v>
      </c>
      <c r="L56" s="59">
        <f t="shared" si="2"/>
        <v>0</v>
      </c>
      <c r="M56" s="59">
        <f t="shared" si="2"/>
        <v>0</v>
      </c>
      <c r="N56" s="59">
        <f t="shared" si="2"/>
        <v>0</v>
      </c>
      <c r="O56" s="59">
        <f t="shared" si="2"/>
        <v>0</v>
      </c>
      <c r="P56" s="59">
        <f t="shared" si="2"/>
        <v>18360</v>
      </c>
      <c r="Q56" s="59">
        <f t="shared" si="2"/>
        <v>0</v>
      </c>
      <c r="R56" s="59">
        <f t="shared" si="2"/>
        <v>0</v>
      </c>
      <c r="S56" s="59">
        <f t="shared" si="2"/>
        <v>0</v>
      </c>
      <c r="T56" s="59">
        <f t="shared" si="2"/>
        <v>18360</v>
      </c>
      <c r="U56" s="59">
        <f t="shared" si="2"/>
        <v>0</v>
      </c>
      <c r="V56" s="59">
        <f t="shared" si="2"/>
        <v>0</v>
      </c>
      <c r="W56" s="59">
        <f t="shared" si="2"/>
        <v>0</v>
      </c>
      <c r="X56" s="59">
        <f t="shared" si="2"/>
        <v>18360</v>
      </c>
      <c r="Y56" s="59">
        <f t="shared" si="2"/>
        <v>0</v>
      </c>
      <c r="Z56" s="59">
        <f t="shared" si="2"/>
        <v>0</v>
      </c>
      <c r="AA56" s="59">
        <f t="shared" si="2"/>
        <v>0</v>
      </c>
      <c r="AB56" s="59">
        <f t="shared" si="2"/>
        <v>18360</v>
      </c>
      <c r="AC56" s="59">
        <f t="shared" ref="D56:AL63" si="5">+AC10*AC34</f>
        <v>0</v>
      </c>
      <c r="AD56" s="59">
        <f t="shared" si="5"/>
        <v>0</v>
      </c>
      <c r="AE56" s="59">
        <f t="shared" si="5"/>
        <v>0</v>
      </c>
      <c r="AF56" s="59">
        <f t="shared" si="5"/>
        <v>0</v>
      </c>
      <c r="AG56" s="59">
        <f t="shared" si="5"/>
        <v>18360</v>
      </c>
      <c r="AH56" s="59">
        <f t="shared" si="5"/>
        <v>0</v>
      </c>
      <c r="AI56" s="59">
        <f t="shared" si="5"/>
        <v>0</v>
      </c>
      <c r="AJ56" s="59">
        <f t="shared" si="5"/>
        <v>0</v>
      </c>
      <c r="AK56" s="59">
        <f t="shared" si="5"/>
        <v>18360</v>
      </c>
      <c r="AL56" s="59">
        <f t="shared" si="5"/>
        <v>0</v>
      </c>
    </row>
    <row r="57" spans="2:38" ht="15.75" thickBot="1" x14ac:dyDescent="0.3">
      <c r="B57" s="47" t="str">
        <f t="shared" si="3"/>
        <v>Materia Prima 9</v>
      </c>
      <c r="C57" s="59">
        <f t="shared" si="4"/>
        <v>10000</v>
      </c>
      <c r="D57" s="59">
        <f t="shared" si="5"/>
        <v>0</v>
      </c>
      <c r="E57" s="59">
        <f t="shared" si="5"/>
        <v>0</v>
      </c>
      <c r="F57" s="59">
        <f t="shared" si="5"/>
        <v>0</v>
      </c>
      <c r="G57" s="59">
        <f t="shared" si="5"/>
        <v>0</v>
      </c>
      <c r="H57" s="59">
        <f t="shared" si="5"/>
        <v>10200</v>
      </c>
      <c r="I57" s="59">
        <f t="shared" si="5"/>
        <v>0</v>
      </c>
      <c r="J57" s="59">
        <f t="shared" si="5"/>
        <v>0</v>
      </c>
      <c r="K57" s="59">
        <f t="shared" si="5"/>
        <v>0</v>
      </c>
      <c r="L57" s="59">
        <f t="shared" si="5"/>
        <v>0</v>
      </c>
      <c r="M57" s="59">
        <f t="shared" si="5"/>
        <v>0</v>
      </c>
      <c r="N57" s="59">
        <f t="shared" si="5"/>
        <v>10200</v>
      </c>
      <c r="O57" s="59">
        <f t="shared" si="5"/>
        <v>0</v>
      </c>
      <c r="P57" s="59">
        <f t="shared" si="5"/>
        <v>0</v>
      </c>
      <c r="Q57" s="59">
        <f t="shared" si="5"/>
        <v>0</v>
      </c>
      <c r="R57" s="59">
        <f t="shared" si="5"/>
        <v>0</v>
      </c>
      <c r="S57" s="59">
        <f t="shared" si="5"/>
        <v>10200</v>
      </c>
      <c r="T57" s="59">
        <f t="shared" si="5"/>
        <v>0</v>
      </c>
      <c r="U57" s="59">
        <f t="shared" si="5"/>
        <v>0</v>
      </c>
      <c r="V57" s="59">
        <f t="shared" si="5"/>
        <v>0</v>
      </c>
      <c r="W57" s="59">
        <f t="shared" si="5"/>
        <v>0</v>
      </c>
      <c r="X57" s="59">
        <f t="shared" si="5"/>
        <v>10200</v>
      </c>
      <c r="Y57" s="59">
        <f t="shared" si="5"/>
        <v>0</v>
      </c>
      <c r="Z57" s="59">
        <f t="shared" si="5"/>
        <v>0</v>
      </c>
      <c r="AA57" s="59">
        <f t="shared" si="5"/>
        <v>0</v>
      </c>
      <c r="AB57" s="59">
        <f t="shared" si="5"/>
        <v>0</v>
      </c>
      <c r="AC57" s="59">
        <f t="shared" si="5"/>
        <v>10200</v>
      </c>
      <c r="AD57" s="59">
        <f t="shared" si="5"/>
        <v>0</v>
      </c>
      <c r="AE57" s="59">
        <f t="shared" si="5"/>
        <v>0</v>
      </c>
      <c r="AF57" s="59">
        <f t="shared" si="5"/>
        <v>0</v>
      </c>
      <c r="AG57" s="59">
        <f t="shared" si="5"/>
        <v>0</v>
      </c>
      <c r="AH57" s="59">
        <f t="shared" si="5"/>
        <v>0</v>
      </c>
      <c r="AI57" s="59">
        <f t="shared" si="5"/>
        <v>10200</v>
      </c>
      <c r="AJ57" s="59">
        <f t="shared" si="5"/>
        <v>0</v>
      </c>
      <c r="AK57" s="59">
        <f t="shared" si="5"/>
        <v>0</v>
      </c>
      <c r="AL57" s="59">
        <f t="shared" si="5"/>
        <v>0</v>
      </c>
    </row>
    <row r="58" spans="2:38" ht="15.75" thickBot="1" x14ac:dyDescent="0.3">
      <c r="B58" s="47" t="str">
        <f t="shared" si="3"/>
        <v>Materia Prima 10</v>
      </c>
      <c r="C58" s="59">
        <f t="shared" si="4"/>
        <v>15000</v>
      </c>
      <c r="D58" s="59">
        <f t="shared" si="5"/>
        <v>0</v>
      </c>
      <c r="E58" s="59">
        <f t="shared" si="5"/>
        <v>0</v>
      </c>
      <c r="F58" s="59">
        <f t="shared" si="5"/>
        <v>0</v>
      </c>
      <c r="G58" s="59">
        <f t="shared" si="5"/>
        <v>15000</v>
      </c>
      <c r="H58" s="59">
        <f t="shared" si="5"/>
        <v>0</v>
      </c>
      <c r="I58" s="59">
        <f t="shared" si="5"/>
        <v>0</v>
      </c>
      <c r="J58" s="59">
        <f t="shared" si="5"/>
        <v>0</v>
      </c>
      <c r="K58" s="59">
        <f t="shared" si="5"/>
        <v>15300</v>
      </c>
      <c r="L58" s="59">
        <f t="shared" si="5"/>
        <v>0</v>
      </c>
      <c r="M58" s="59">
        <f t="shared" si="5"/>
        <v>0</v>
      </c>
      <c r="N58" s="59">
        <f t="shared" si="5"/>
        <v>0</v>
      </c>
      <c r="O58" s="59">
        <f t="shared" si="5"/>
        <v>0</v>
      </c>
      <c r="P58" s="59">
        <f t="shared" si="5"/>
        <v>15300</v>
      </c>
      <c r="Q58" s="59">
        <f t="shared" si="5"/>
        <v>0</v>
      </c>
      <c r="R58" s="59">
        <f t="shared" si="5"/>
        <v>0</v>
      </c>
      <c r="S58" s="59">
        <f t="shared" si="5"/>
        <v>0</v>
      </c>
      <c r="T58" s="59">
        <f t="shared" si="5"/>
        <v>15300</v>
      </c>
      <c r="U58" s="59">
        <f t="shared" si="5"/>
        <v>0</v>
      </c>
      <c r="V58" s="59">
        <f t="shared" si="5"/>
        <v>0</v>
      </c>
      <c r="W58" s="59">
        <f t="shared" si="5"/>
        <v>0</v>
      </c>
      <c r="X58" s="59">
        <f t="shared" si="5"/>
        <v>0</v>
      </c>
      <c r="Y58" s="59">
        <f t="shared" si="5"/>
        <v>15300</v>
      </c>
      <c r="Z58" s="59">
        <f t="shared" si="5"/>
        <v>0</v>
      </c>
      <c r="AA58" s="59">
        <f t="shared" si="5"/>
        <v>0</v>
      </c>
      <c r="AB58" s="59">
        <f t="shared" si="5"/>
        <v>0</v>
      </c>
      <c r="AC58" s="59">
        <f t="shared" si="5"/>
        <v>15300</v>
      </c>
      <c r="AD58" s="59">
        <f t="shared" si="5"/>
        <v>0</v>
      </c>
      <c r="AE58" s="59">
        <f t="shared" si="5"/>
        <v>0</v>
      </c>
      <c r="AF58" s="59">
        <f t="shared" si="5"/>
        <v>0</v>
      </c>
      <c r="AG58" s="59">
        <f t="shared" si="5"/>
        <v>15300</v>
      </c>
      <c r="AH58" s="59">
        <f t="shared" si="5"/>
        <v>0</v>
      </c>
      <c r="AI58" s="59">
        <f t="shared" si="5"/>
        <v>0</v>
      </c>
      <c r="AJ58" s="59">
        <f t="shared" si="5"/>
        <v>0</v>
      </c>
      <c r="AK58" s="59">
        <f t="shared" si="5"/>
        <v>0</v>
      </c>
      <c r="AL58" s="59">
        <f t="shared" si="5"/>
        <v>15300</v>
      </c>
    </row>
    <row r="59" spans="2:38" ht="15.75" thickBot="1" x14ac:dyDescent="0.3">
      <c r="B59" s="47" t="str">
        <f t="shared" si="3"/>
        <v>Materia Prima 11</v>
      </c>
      <c r="C59" s="59">
        <f t="shared" si="4"/>
        <v>4200</v>
      </c>
      <c r="D59" s="59">
        <f t="shared" si="5"/>
        <v>0</v>
      </c>
      <c r="E59" s="59">
        <f t="shared" si="5"/>
        <v>0</v>
      </c>
      <c r="F59" s="59">
        <f t="shared" si="5"/>
        <v>0</v>
      </c>
      <c r="G59" s="59">
        <f t="shared" si="5"/>
        <v>0</v>
      </c>
      <c r="H59" s="59">
        <f t="shared" si="5"/>
        <v>0</v>
      </c>
      <c r="I59" s="59">
        <f t="shared" si="5"/>
        <v>0</v>
      </c>
      <c r="J59" s="59">
        <f t="shared" si="5"/>
        <v>4200</v>
      </c>
      <c r="K59" s="59">
        <f t="shared" si="5"/>
        <v>0</v>
      </c>
      <c r="L59" s="59">
        <f t="shared" si="5"/>
        <v>0</v>
      </c>
      <c r="M59" s="59">
        <f t="shared" si="5"/>
        <v>0</v>
      </c>
      <c r="N59" s="59">
        <f t="shared" si="5"/>
        <v>0</v>
      </c>
      <c r="O59" s="59">
        <f t="shared" si="5"/>
        <v>0</v>
      </c>
      <c r="P59" s="59">
        <f t="shared" si="5"/>
        <v>0</v>
      </c>
      <c r="Q59" s="59">
        <f t="shared" si="5"/>
        <v>0</v>
      </c>
      <c r="R59" s="59">
        <f t="shared" si="5"/>
        <v>4284</v>
      </c>
      <c r="S59" s="59">
        <f t="shared" si="5"/>
        <v>0</v>
      </c>
      <c r="T59" s="59">
        <f t="shared" si="5"/>
        <v>0</v>
      </c>
      <c r="U59" s="59">
        <f t="shared" si="5"/>
        <v>0</v>
      </c>
      <c r="V59" s="59">
        <f t="shared" si="5"/>
        <v>0</v>
      </c>
      <c r="W59" s="59">
        <f t="shared" si="5"/>
        <v>0</v>
      </c>
      <c r="X59" s="59">
        <f t="shared" si="5"/>
        <v>0</v>
      </c>
      <c r="Y59" s="59">
        <f t="shared" si="5"/>
        <v>4284</v>
      </c>
      <c r="Z59" s="59">
        <f t="shared" si="5"/>
        <v>0</v>
      </c>
      <c r="AA59" s="59">
        <f t="shared" si="5"/>
        <v>0</v>
      </c>
      <c r="AB59" s="59">
        <f t="shared" si="5"/>
        <v>0</v>
      </c>
      <c r="AC59" s="59">
        <f t="shared" si="5"/>
        <v>0</v>
      </c>
      <c r="AD59" s="59">
        <f t="shared" si="5"/>
        <v>0</v>
      </c>
      <c r="AE59" s="59">
        <f t="shared" si="5"/>
        <v>0</v>
      </c>
      <c r="AF59" s="59">
        <f t="shared" si="5"/>
        <v>4284</v>
      </c>
      <c r="AG59" s="59">
        <f t="shared" si="5"/>
        <v>0</v>
      </c>
      <c r="AH59" s="59">
        <f t="shared" si="5"/>
        <v>0</v>
      </c>
      <c r="AI59" s="59">
        <f t="shared" si="5"/>
        <v>0</v>
      </c>
      <c r="AJ59" s="59">
        <f t="shared" si="5"/>
        <v>0</v>
      </c>
      <c r="AK59" s="59">
        <f t="shared" si="5"/>
        <v>0</v>
      </c>
      <c r="AL59" s="59">
        <f t="shared" si="5"/>
        <v>0</v>
      </c>
    </row>
    <row r="60" spans="2:38" ht="15.75" thickBot="1" x14ac:dyDescent="0.3">
      <c r="B60" s="47" t="str">
        <f t="shared" si="3"/>
        <v>Materia Prima 12</v>
      </c>
      <c r="C60" s="59">
        <f t="shared" si="4"/>
        <v>8500</v>
      </c>
      <c r="D60" s="59">
        <f t="shared" si="5"/>
        <v>0</v>
      </c>
      <c r="E60" s="59">
        <f t="shared" si="5"/>
        <v>0</v>
      </c>
      <c r="F60" s="59">
        <f t="shared" si="5"/>
        <v>0</v>
      </c>
      <c r="G60" s="59">
        <f t="shared" si="5"/>
        <v>0</v>
      </c>
      <c r="H60" s="59">
        <f t="shared" si="5"/>
        <v>0</v>
      </c>
      <c r="I60" s="59">
        <f t="shared" si="5"/>
        <v>0</v>
      </c>
      <c r="J60" s="59">
        <f t="shared" si="5"/>
        <v>0</v>
      </c>
      <c r="K60" s="59">
        <f t="shared" si="5"/>
        <v>0</v>
      </c>
      <c r="L60" s="59">
        <f t="shared" si="5"/>
        <v>0</v>
      </c>
      <c r="M60" s="59">
        <f t="shared" si="5"/>
        <v>0</v>
      </c>
      <c r="N60" s="59">
        <f t="shared" si="5"/>
        <v>0</v>
      </c>
      <c r="O60" s="59">
        <f t="shared" si="5"/>
        <v>0</v>
      </c>
      <c r="P60" s="59">
        <f t="shared" si="5"/>
        <v>8670</v>
      </c>
      <c r="Q60" s="59">
        <f t="shared" si="5"/>
        <v>0</v>
      </c>
      <c r="R60" s="59">
        <f t="shared" si="5"/>
        <v>0</v>
      </c>
      <c r="S60" s="59">
        <f t="shared" si="5"/>
        <v>0</v>
      </c>
      <c r="T60" s="59">
        <f t="shared" si="5"/>
        <v>0</v>
      </c>
      <c r="U60" s="59">
        <f t="shared" si="5"/>
        <v>0</v>
      </c>
      <c r="V60" s="59">
        <f t="shared" si="5"/>
        <v>0</v>
      </c>
      <c r="W60" s="59">
        <f t="shared" si="5"/>
        <v>0</v>
      </c>
      <c r="X60" s="59">
        <f t="shared" si="5"/>
        <v>0</v>
      </c>
      <c r="Y60" s="59">
        <f t="shared" si="5"/>
        <v>0</v>
      </c>
      <c r="Z60" s="59">
        <f t="shared" si="5"/>
        <v>0</v>
      </c>
      <c r="AA60" s="59">
        <f t="shared" si="5"/>
        <v>0</v>
      </c>
      <c r="AB60" s="59">
        <f t="shared" si="5"/>
        <v>8670</v>
      </c>
      <c r="AC60" s="59">
        <f t="shared" si="5"/>
        <v>0</v>
      </c>
      <c r="AD60" s="59">
        <f t="shared" si="5"/>
        <v>0</v>
      </c>
      <c r="AE60" s="59">
        <f t="shared" si="5"/>
        <v>0</v>
      </c>
      <c r="AF60" s="59">
        <f t="shared" si="5"/>
        <v>0</v>
      </c>
      <c r="AG60" s="59">
        <f t="shared" si="5"/>
        <v>0</v>
      </c>
      <c r="AH60" s="59">
        <f t="shared" si="5"/>
        <v>0</v>
      </c>
      <c r="AI60" s="59">
        <f t="shared" si="5"/>
        <v>0</v>
      </c>
      <c r="AJ60" s="59">
        <f t="shared" si="5"/>
        <v>0</v>
      </c>
      <c r="AK60" s="59">
        <f t="shared" si="5"/>
        <v>0</v>
      </c>
      <c r="AL60" s="59">
        <f t="shared" si="5"/>
        <v>0</v>
      </c>
    </row>
    <row r="61" spans="2:38" ht="15.75" thickBot="1" x14ac:dyDescent="0.3">
      <c r="B61" s="47" t="str">
        <f t="shared" si="3"/>
        <v>Materia Prima 13</v>
      </c>
      <c r="C61" s="59">
        <f t="shared" si="4"/>
        <v>4600</v>
      </c>
      <c r="D61" s="59">
        <f t="shared" si="5"/>
        <v>0</v>
      </c>
      <c r="E61" s="59">
        <f t="shared" si="5"/>
        <v>0</v>
      </c>
      <c r="F61" s="59">
        <f t="shared" si="5"/>
        <v>0</v>
      </c>
      <c r="G61" s="59">
        <f t="shared" si="5"/>
        <v>0</v>
      </c>
      <c r="H61" s="59">
        <f t="shared" si="5"/>
        <v>0</v>
      </c>
      <c r="I61" s="59">
        <f t="shared" si="5"/>
        <v>0</v>
      </c>
      <c r="J61" s="59">
        <f t="shared" si="5"/>
        <v>0</v>
      </c>
      <c r="K61" s="59">
        <f t="shared" si="5"/>
        <v>4600</v>
      </c>
      <c r="L61" s="59">
        <f t="shared" si="5"/>
        <v>0</v>
      </c>
      <c r="M61" s="59">
        <f t="shared" si="5"/>
        <v>0</v>
      </c>
      <c r="N61" s="59">
        <f t="shared" si="5"/>
        <v>0</v>
      </c>
      <c r="O61" s="59">
        <f t="shared" si="5"/>
        <v>0</v>
      </c>
      <c r="P61" s="59">
        <f t="shared" si="5"/>
        <v>0</v>
      </c>
      <c r="Q61" s="59">
        <f t="shared" si="5"/>
        <v>0</v>
      </c>
      <c r="R61" s="59">
        <f t="shared" si="5"/>
        <v>0</v>
      </c>
      <c r="S61" s="59">
        <f t="shared" si="5"/>
        <v>4691.9999999999991</v>
      </c>
      <c r="T61" s="59">
        <f t="shared" si="5"/>
        <v>0</v>
      </c>
      <c r="U61" s="59">
        <f t="shared" si="5"/>
        <v>0</v>
      </c>
      <c r="V61" s="59">
        <f t="shared" si="5"/>
        <v>0</v>
      </c>
      <c r="W61" s="59">
        <f t="shared" si="5"/>
        <v>0</v>
      </c>
      <c r="X61" s="59">
        <f t="shared" si="5"/>
        <v>0</v>
      </c>
      <c r="Y61" s="59">
        <f t="shared" si="5"/>
        <v>0</v>
      </c>
      <c r="Z61" s="59">
        <f t="shared" si="5"/>
        <v>0</v>
      </c>
      <c r="AA61" s="59">
        <f t="shared" si="5"/>
        <v>4691.9999999999991</v>
      </c>
      <c r="AB61" s="59">
        <f t="shared" si="5"/>
        <v>0</v>
      </c>
      <c r="AC61" s="59">
        <f t="shared" si="5"/>
        <v>0</v>
      </c>
      <c r="AD61" s="59">
        <f t="shared" si="5"/>
        <v>0</v>
      </c>
      <c r="AE61" s="59">
        <f t="shared" si="5"/>
        <v>0</v>
      </c>
      <c r="AF61" s="59">
        <f t="shared" si="5"/>
        <v>0</v>
      </c>
      <c r="AG61" s="59">
        <f t="shared" si="5"/>
        <v>0</v>
      </c>
      <c r="AH61" s="59">
        <f t="shared" si="5"/>
        <v>0</v>
      </c>
      <c r="AI61" s="59">
        <f t="shared" si="5"/>
        <v>4691.9999999999991</v>
      </c>
      <c r="AJ61" s="59">
        <f t="shared" si="5"/>
        <v>0</v>
      </c>
      <c r="AK61" s="59">
        <f t="shared" si="5"/>
        <v>0</v>
      </c>
      <c r="AL61" s="59">
        <f t="shared" si="5"/>
        <v>0</v>
      </c>
    </row>
    <row r="62" spans="2:38" ht="15.75" thickBot="1" x14ac:dyDescent="0.3">
      <c r="B62" s="47" t="str">
        <f t="shared" si="3"/>
        <v>Materia Prima 14</v>
      </c>
      <c r="C62" s="59">
        <f t="shared" si="4"/>
        <v>4000</v>
      </c>
      <c r="D62" s="59">
        <f t="shared" si="5"/>
        <v>0</v>
      </c>
      <c r="E62" s="59">
        <f t="shared" si="5"/>
        <v>0</v>
      </c>
      <c r="F62" s="59">
        <f t="shared" si="5"/>
        <v>0</v>
      </c>
      <c r="G62" s="59">
        <f t="shared" si="5"/>
        <v>0</v>
      </c>
      <c r="H62" s="59">
        <f t="shared" si="5"/>
        <v>4000</v>
      </c>
      <c r="I62" s="59">
        <f t="shared" si="5"/>
        <v>0</v>
      </c>
      <c r="J62" s="59">
        <f t="shared" si="5"/>
        <v>0</v>
      </c>
      <c r="K62" s="59">
        <f t="shared" si="5"/>
        <v>0</v>
      </c>
      <c r="L62" s="59">
        <f t="shared" si="5"/>
        <v>0</v>
      </c>
      <c r="M62" s="59">
        <f t="shared" si="5"/>
        <v>4080</v>
      </c>
      <c r="N62" s="59">
        <f t="shared" si="5"/>
        <v>0</v>
      </c>
      <c r="O62" s="59">
        <f t="shared" si="5"/>
        <v>0</v>
      </c>
      <c r="P62" s="59">
        <f t="shared" si="5"/>
        <v>0</v>
      </c>
      <c r="Q62" s="59">
        <f t="shared" si="5"/>
        <v>0</v>
      </c>
      <c r="R62" s="59">
        <f t="shared" si="5"/>
        <v>4080</v>
      </c>
      <c r="S62" s="59">
        <f t="shared" si="5"/>
        <v>0</v>
      </c>
      <c r="T62" s="59">
        <f t="shared" si="5"/>
        <v>0</v>
      </c>
      <c r="U62" s="59">
        <f t="shared" si="5"/>
        <v>0</v>
      </c>
      <c r="V62" s="59">
        <f t="shared" si="5"/>
        <v>0</v>
      </c>
      <c r="W62" s="59">
        <f t="shared" si="5"/>
        <v>4080</v>
      </c>
      <c r="X62" s="59">
        <f t="shared" si="5"/>
        <v>0</v>
      </c>
      <c r="Y62" s="59">
        <f t="shared" si="5"/>
        <v>0</v>
      </c>
      <c r="Z62" s="59">
        <f t="shared" si="5"/>
        <v>0</v>
      </c>
      <c r="AA62" s="59">
        <f t="shared" si="5"/>
        <v>0</v>
      </c>
      <c r="AB62" s="59">
        <f t="shared" si="5"/>
        <v>0</v>
      </c>
      <c r="AC62" s="59">
        <f t="shared" si="5"/>
        <v>4080</v>
      </c>
      <c r="AD62" s="59">
        <f t="shared" si="5"/>
        <v>0</v>
      </c>
      <c r="AE62" s="59">
        <f t="shared" si="5"/>
        <v>0</v>
      </c>
      <c r="AF62" s="59">
        <f t="shared" si="5"/>
        <v>0</v>
      </c>
      <c r="AG62" s="59">
        <f t="shared" si="5"/>
        <v>0</v>
      </c>
      <c r="AH62" s="59">
        <f t="shared" si="5"/>
        <v>4080</v>
      </c>
      <c r="AI62" s="59">
        <f t="shared" si="5"/>
        <v>0</v>
      </c>
      <c r="AJ62" s="59">
        <f t="shared" si="5"/>
        <v>0</v>
      </c>
      <c r="AK62" s="59">
        <f t="shared" si="5"/>
        <v>0</v>
      </c>
      <c r="AL62" s="59">
        <f t="shared" si="5"/>
        <v>0</v>
      </c>
    </row>
    <row r="63" spans="2:38" ht="15.75" thickBot="1" x14ac:dyDescent="0.3">
      <c r="B63" s="47" t="str">
        <f t="shared" si="3"/>
        <v>Materia Prima 15</v>
      </c>
      <c r="C63" s="59">
        <f t="shared" si="4"/>
        <v>28800</v>
      </c>
      <c r="D63" s="59">
        <f t="shared" si="5"/>
        <v>0</v>
      </c>
      <c r="E63" s="59">
        <f t="shared" si="5"/>
        <v>0</v>
      </c>
      <c r="F63" s="59">
        <f t="shared" si="5"/>
        <v>0</v>
      </c>
      <c r="G63" s="59">
        <f t="shared" si="5"/>
        <v>0</v>
      </c>
      <c r="H63" s="59">
        <f t="shared" si="5"/>
        <v>28800</v>
      </c>
      <c r="I63" s="59">
        <f t="shared" si="5"/>
        <v>0</v>
      </c>
      <c r="J63" s="59">
        <f t="shared" si="5"/>
        <v>0</v>
      </c>
      <c r="K63" s="59">
        <f t="shared" si="5"/>
        <v>0</v>
      </c>
      <c r="L63" s="59">
        <f t="shared" si="5"/>
        <v>0</v>
      </c>
      <c r="M63" s="59">
        <f t="shared" si="5"/>
        <v>29664.000000000004</v>
      </c>
      <c r="N63" s="59">
        <f t="shared" si="5"/>
        <v>0</v>
      </c>
      <c r="O63" s="59">
        <f t="shared" si="5"/>
        <v>0</v>
      </c>
      <c r="P63" s="59">
        <f t="shared" si="5"/>
        <v>0</v>
      </c>
      <c r="Q63" s="59">
        <f t="shared" si="5"/>
        <v>0</v>
      </c>
      <c r="R63" s="59">
        <f t="shared" si="5"/>
        <v>29664.000000000004</v>
      </c>
      <c r="S63" s="59">
        <f t="shared" si="5"/>
        <v>0</v>
      </c>
      <c r="T63" s="59">
        <f t="shared" si="5"/>
        <v>0</v>
      </c>
      <c r="U63" s="59">
        <f t="shared" si="5"/>
        <v>0</v>
      </c>
      <c r="V63" s="59">
        <f t="shared" si="5"/>
        <v>0</v>
      </c>
      <c r="W63" s="59">
        <f t="shared" si="5"/>
        <v>29664.000000000004</v>
      </c>
      <c r="X63" s="59">
        <f t="shared" si="5"/>
        <v>0</v>
      </c>
      <c r="Y63" s="59">
        <f t="shared" si="5"/>
        <v>0</v>
      </c>
      <c r="Z63" s="59">
        <f t="shared" si="5"/>
        <v>0</v>
      </c>
      <c r="AA63" s="59">
        <f t="shared" si="5"/>
        <v>0</v>
      </c>
      <c r="AB63" s="59">
        <f t="shared" si="5"/>
        <v>29664.000000000004</v>
      </c>
      <c r="AC63" s="59">
        <f t="shared" si="5"/>
        <v>0</v>
      </c>
      <c r="AD63" s="59">
        <f t="shared" si="5"/>
        <v>0</v>
      </c>
      <c r="AE63" s="59">
        <f t="shared" si="5"/>
        <v>0</v>
      </c>
      <c r="AF63" s="59">
        <f t="shared" si="5"/>
        <v>0</v>
      </c>
      <c r="AG63" s="59">
        <f t="shared" si="5"/>
        <v>29664.000000000004</v>
      </c>
      <c r="AH63" s="59">
        <f t="shared" si="5"/>
        <v>0</v>
      </c>
      <c r="AI63" s="59">
        <f t="shared" si="5"/>
        <v>0</v>
      </c>
      <c r="AJ63" s="59">
        <f t="shared" si="5"/>
        <v>0</v>
      </c>
      <c r="AK63" s="59">
        <f t="shared" si="5"/>
        <v>0</v>
      </c>
      <c r="AL63" s="59">
        <f t="shared" si="5"/>
        <v>29664.000000000004</v>
      </c>
    </row>
    <row r="64" spans="2:38" ht="15.75" thickBot="1" x14ac:dyDescent="0.3">
      <c r="B64" s="47" t="str">
        <f t="shared" si="3"/>
        <v>Materia Prima 16</v>
      </c>
      <c r="C64" s="59">
        <f t="shared" si="4"/>
        <v>16200</v>
      </c>
      <c r="D64" s="59">
        <f t="shared" ref="D64:AL68" si="6">+D18*D42</f>
        <v>0</v>
      </c>
      <c r="E64" s="59">
        <f t="shared" si="6"/>
        <v>0</v>
      </c>
      <c r="F64" s="59">
        <f t="shared" si="6"/>
        <v>16200</v>
      </c>
      <c r="G64" s="59">
        <f t="shared" si="6"/>
        <v>0</v>
      </c>
      <c r="H64" s="59">
        <f t="shared" si="6"/>
        <v>0</v>
      </c>
      <c r="I64" s="59">
        <f t="shared" si="6"/>
        <v>0</v>
      </c>
      <c r="J64" s="59">
        <f t="shared" si="6"/>
        <v>16200</v>
      </c>
      <c r="K64" s="59">
        <f t="shared" si="6"/>
        <v>0</v>
      </c>
      <c r="L64" s="59">
        <f t="shared" si="6"/>
        <v>0</v>
      </c>
      <c r="M64" s="59">
        <f t="shared" si="6"/>
        <v>16362</v>
      </c>
      <c r="N64" s="59">
        <f t="shared" si="6"/>
        <v>0</v>
      </c>
      <c r="O64" s="59">
        <f t="shared" si="6"/>
        <v>0</v>
      </c>
      <c r="P64" s="59">
        <f t="shared" si="6"/>
        <v>16362</v>
      </c>
      <c r="Q64" s="59">
        <f t="shared" si="6"/>
        <v>0</v>
      </c>
      <c r="R64" s="59">
        <f t="shared" si="6"/>
        <v>0</v>
      </c>
      <c r="S64" s="59">
        <f t="shared" si="6"/>
        <v>0</v>
      </c>
      <c r="T64" s="59">
        <f t="shared" si="6"/>
        <v>16362</v>
      </c>
      <c r="U64" s="59">
        <f t="shared" si="6"/>
        <v>0</v>
      </c>
      <c r="V64" s="59">
        <f t="shared" si="6"/>
        <v>0</v>
      </c>
      <c r="W64" s="59">
        <f t="shared" si="6"/>
        <v>0</v>
      </c>
      <c r="X64" s="59">
        <f t="shared" si="6"/>
        <v>16362</v>
      </c>
      <c r="Y64" s="59">
        <f t="shared" si="6"/>
        <v>0</v>
      </c>
      <c r="Z64" s="59">
        <f t="shared" si="6"/>
        <v>0</v>
      </c>
      <c r="AA64" s="59">
        <f t="shared" si="6"/>
        <v>16362</v>
      </c>
      <c r="AB64" s="59">
        <f t="shared" si="6"/>
        <v>0</v>
      </c>
      <c r="AC64" s="59">
        <f t="shared" si="6"/>
        <v>0</v>
      </c>
      <c r="AD64" s="59">
        <f t="shared" si="6"/>
        <v>16362</v>
      </c>
      <c r="AE64" s="59">
        <f t="shared" si="6"/>
        <v>0</v>
      </c>
      <c r="AF64" s="59">
        <f t="shared" si="6"/>
        <v>0</v>
      </c>
      <c r="AG64" s="59">
        <f t="shared" si="6"/>
        <v>0</v>
      </c>
      <c r="AH64" s="59">
        <f t="shared" si="6"/>
        <v>16362</v>
      </c>
      <c r="AI64" s="59">
        <f t="shared" si="6"/>
        <v>0</v>
      </c>
      <c r="AJ64" s="59">
        <f t="shared" si="6"/>
        <v>0</v>
      </c>
      <c r="AK64" s="59">
        <f t="shared" si="6"/>
        <v>16362</v>
      </c>
      <c r="AL64" s="59">
        <f t="shared" si="6"/>
        <v>0</v>
      </c>
    </row>
    <row r="65" spans="2:38" ht="15.75" thickBot="1" x14ac:dyDescent="0.3">
      <c r="B65" s="47" t="str">
        <f t="shared" si="3"/>
        <v>Materia Prima 17</v>
      </c>
      <c r="C65" s="59">
        <f t="shared" si="4"/>
        <v>6300</v>
      </c>
      <c r="D65" s="59">
        <f t="shared" si="6"/>
        <v>0</v>
      </c>
      <c r="E65" s="59">
        <f t="shared" si="6"/>
        <v>0</v>
      </c>
      <c r="F65" s="59">
        <f t="shared" si="6"/>
        <v>0</v>
      </c>
      <c r="G65" s="59">
        <f t="shared" si="6"/>
        <v>0</v>
      </c>
      <c r="H65" s="59">
        <f t="shared" si="6"/>
        <v>6300</v>
      </c>
      <c r="I65" s="59">
        <f t="shared" si="6"/>
        <v>0</v>
      </c>
      <c r="J65" s="59">
        <f t="shared" si="6"/>
        <v>0</v>
      </c>
      <c r="K65" s="59">
        <f t="shared" si="6"/>
        <v>0</v>
      </c>
      <c r="L65" s="59">
        <f t="shared" si="6"/>
        <v>0</v>
      </c>
      <c r="M65" s="59">
        <f t="shared" si="6"/>
        <v>6300</v>
      </c>
      <c r="N65" s="59">
        <f t="shared" si="6"/>
        <v>0</v>
      </c>
      <c r="O65" s="59">
        <f t="shared" si="6"/>
        <v>0</v>
      </c>
      <c r="P65" s="59">
        <f t="shared" si="6"/>
        <v>0</v>
      </c>
      <c r="Q65" s="59">
        <f t="shared" si="6"/>
        <v>0</v>
      </c>
      <c r="R65" s="59">
        <f t="shared" si="6"/>
        <v>6363</v>
      </c>
      <c r="S65" s="59">
        <f t="shared" si="6"/>
        <v>0</v>
      </c>
      <c r="T65" s="59">
        <f t="shared" si="6"/>
        <v>0</v>
      </c>
      <c r="U65" s="59">
        <f t="shared" si="6"/>
        <v>0</v>
      </c>
      <c r="V65" s="59">
        <f t="shared" si="6"/>
        <v>0</v>
      </c>
      <c r="W65" s="59">
        <f t="shared" si="6"/>
        <v>6363</v>
      </c>
      <c r="X65" s="59">
        <f t="shared" si="6"/>
        <v>0</v>
      </c>
      <c r="Y65" s="59">
        <f t="shared" si="6"/>
        <v>0</v>
      </c>
      <c r="Z65" s="59">
        <f t="shared" si="6"/>
        <v>0</v>
      </c>
      <c r="AA65" s="59">
        <f t="shared" si="6"/>
        <v>0</v>
      </c>
      <c r="AB65" s="59">
        <f t="shared" si="6"/>
        <v>6363</v>
      </c>
      <c r="AC65" s="59">
        <f t="shared" si="6"/>
        <v>0</v>
      </c>
      <c r="AD65" s="59">
        <f t="shared" si="6"/>
        <v>0</v>
      </c>
      <c r="AE65" s="59">
        <f t="shared" si="6"/>
        <v>0</v>
      </c>
      <c r="AF65" s="59">
        <f t="shared" si="6"/>
        <v>0</v>
      </c>
      <c r="AG65" s="59">
        <f t="shared" si="6"/>
        <v>0</v>
      </c>
      <c r="AH65" s="59">
        <f t="shared" si="6"/>
        <v>6363</v>
      </c>
      <c r="AI65" s="59">
        <f t="shared" si="6"/>
        <v>0</v>
      </c>
      <c r="AJ65" s="59">
        <f t="shared" si="6"/>
        <v>0</v>
      </c>
      <c r="AK65" s="59">
        <f t="shared" si="6"/>
        <v>0</v>
      </c>
      <c r="AL65" s="59">
        <f t="shared" si="6"/>
        <v>0</v>
      </c>
    </row>
    <row r="66" spans="2:38" ht="15.75" thickBot="1" x14ac:dyDescent="0.3">
      <c r="B66" s="47" t="str">
        <f t="shared" si="3"/>
        <v>Materia Prima 18</v>
      </c>
      <c r="C66" s="59">
        <f t="shared" si="4"/>
        <v>3000</v>
      </c>
      <c r="D66" s="59">
        <f t="shared" si="6"/>
        <v>0</v>
      </c>
      <c r="E66" s="59">
        <f t="shared" si="6"/>
        <v>0</v>
      </c>
      <c r="F66" s="59">
        <f t="shared" si="6"/>
        <v>0</v>
      </c>
      <c r="G66" s="59">
        <f t="shared" si="6"/>
        <v>0</v>
      </c>
      <c r="H66" s="59">
        <f t="shared" si="6"/>
        <v>0</v>
      </c>
      <c r="I66" s="59">
        <f t="shared" si="6"/>
        <v>0</v>
      </c>
      <c r="J66" s="59">
        <f t="shared" si="6"/>
        <v>3000</v>
      </c>
      <c r="K66" s="59">
        <f t="shared" si="6"/>
        <v>0</v>
      </c>
      <c r="L66" s="59">
        <f t="shared" si="6"/>
        <v>0</v>
      </c>
      <c r="M66" s="59">
        <f t="shared" si="6"/>
        <v>0</v>
      </c>
      <c r="N66" s="59">
        <f t="shared" si="6"/>
        <v>0</v>
      </c>
      <c r="O66" s="59">
        <f t="shared" si="6"/>
        <v>0</v>
      </c>
      <c r="P66" s="59">
        <f t="shared" si="6"/>
        <v>0</v>
      </c>
      <c r="Q66" s="59">
        <f t="shared" si="6"/>
        <v>3030</v>
      </c>
      <c r="R66" s="59">
        <f t="shared" si="6"/>
        <v>0</v>
      </c>
      <c r="S66" s="59">
        <f t="shared" si="6"/>
        <v>0</v>
      </c>
      <c r="T66" s="59">
        <f t="shared" si="6"/>
        <v>0</v>
      </c>
      <c r="U66" s="59">
        <f t="shared" si="6"/>
        <v>0</v>
      </c>
      <c r="V66" s="59">
        <f t="shared" si="6"/>
        <v>0</v>
      </c>
      <c r="W66" s="59">
        <f t="shared" si="6"/>
        <v>0</v>
      </c>
      <c r="X66" s="59">
        <f t="shared" si="6"/>
        <v>3030</v>
      </c>
      <c r="Y66" s="59">
        <f t="shared" si="6"/>
        <v>0</v>
      </c>
      <c r="Z66" s="59">
        <f t="shared" si="6"/>
        <v>0</v>
      </c>
      <c r="AA66" s="59">
        <f t="shared" si="6"/>
        <v>0</v>
      </c>
      <c r="AB66" s="59">
        <f t="shared" si="6"/>
        <v>0</v>
      </c>
      <c r="AC66" s="59">
        <f t="shared" si="6"/>
        <v>0</v>
      </c>
      <c r="AD66" s="59">
        <f t="shared" si="6"/>
        <v>0</v>
      </c>
      <c r="AE66" s="59">
        <f t="shared" si="6"/>
        <v>3030</v>
      </c>
      <c r="AF66" s="59">
        <f t="shared" si="6"/>
        <v>0</v>
      </c>
      <c r="AG66" s="59">
        <f t="shared" si="6"/>
        <v>0</v>
      </c>
      <c r="AH66" s="59">
        <f t="shared" si="6"/>
        <v>0</v>
      </c>
      <c r="AI66" s="59">
        <f t="shared" si="6"/>
        <v>0</v>
      </c>
      <c r="AJ66" s="59">
        <f t="shared" si="6"/>
        <v>0</v>
      </c>
      <c r="AK66" s="59">
        <f t="shared" si="6"/>
        <v>0</v>
      </c>
      <c r="AL66" s="59">
        <f t="shared" si="6"/>
        <v>3030</v>
      </c>
    </row>
    <row r="67" spans="2:38" ht="15.75" thickBot="1" x14ac:dyDescent="0.3">
      <c r="B67" s="47" t="str">
        <f t="shared" si="3"/>
        <v>Materia Prima 19</v>
      </c>
      <c r="C67" s="59">
        <f t="shared" si="4"/>
        <v>3000</v>
      </c>
      <c r="D67" s="59">
        <f t="shared" si="6"/>
        <v>0</v>
      </c>
      <c r="E67" s="59">
        <f t="shared" si="6"/>
        <v>0</v>
      </c>
      <c r="F67" s="59">
        <f t="shared" si="6"/>
        <v>0</v>
      </c>
      <c r="G67" s="59">
        <f t="shared" si="6"/>
        <v>0</v>
      </c>
      <c r="H67" s="59">
        <f t="shared" si="6"/>
        <v>0</v>
      </c>
      <c r="I67" s="59">
        <f t="shared" si="6"/>
        <v>0</v>
      </c>
      <c r="J67" s="59">
        <f t="shared" si="6"/>
        <v>3000</v>
      </c>
      <c r="K67" s="59">
        <f t="shared" si="6"/>
        <v>0</v>
      </c>
      <c r="L67" s="59">
        <f t="shared" si="6"/>
        <v>0</v>
      </c>
      <c r="M67" s="59">
        <f t="shared" si="6"/>
        <v>0</v>
      </c>
      <c r="N67" s="59">
        <f t="shared" si="6"/>
        <v>0</v>
      </c>
      <c r="O67" s="59">
        <f t="shared" si="6"/>
        <v>0</v>
      </c>
      <c r="P67" s="59">
        <f t="shared" si="6"/>
        <v>0</v>
      </c>
      <c r="Q67" s="59">
        <f t="shared" si="6"/>
        <v>3060</v>
      </c>
      <c r="R67" s="59">
        <f t="shared" si="6"/>
        <v>0</v>
      </c>
      <c r="S67" s="59">
        <f t="shared" si="6"/>
        <v>0</v>
      </c>
      <c r="T67" s="59">
        <f t="shared" si="6"/>
        <v>0</v>
      </c>
      <c r="U67" s="59">
        <f t="shared" si="6"/>
        <v>0</v>
      </c>
      <c r="V67" s="59">
        <f t="shared" si="6"/>
        <v>0</v>
      </c>
      <c r="W67" s="59">
        <f t="shared" si="6"/>
        <v>0</v>
      </c>
      <c r="X67" s="59">
        <f t="shared" si="6"/>
        <v>3060</v>
      </c>
      <c r="Y67" s="59">
        <f t="shared" si="6"/>
        <v>0</v>
      </c>
      <c r="Z67" s="59">
        <f t="shared" si="6"/>
        <v>0</v>
      </c>
      <c r="AA67" s="59">
        <f t="shared" si="6"/>
        <v>0</v>
      </c>
      <c r="AB67" s="59">
        <f t="shared" si="6"/>
        <v>0</v>
      </c>
      <c r="AC67" s="59">
        <f t="shared" si="6"/>
        <v>0</v>
      </c>
      <c r="AD67" s="59">
        <f t="shared" si="6"/>
        <v>0</v>
      </c>
      <c r="AE67" s="59">
        <f t="shared" si="6"/>
        <v>3060</v>
      </c>
      <c r="AF67" s="59">
        <f t="shared" si="6"/>
        <v>0</v>
      </c>
      <c r="AG67" s="59">
        <f t="shared" si="6"/>
        <v>0</v>
      </c>
      <c r="AH67" s="59">
        <f t="shared" si="6"/>
        <v>0</v>
      </c>
      <c r="AI67" s="59">
        <f t="shared" si="6"/>
        <v>0</v>
      </c>
      <c r="AJ67" s="59">
        <f t="shared" si="6"/>
        <v>0</v>
      </c>
      <c r="AK67" s="59">
        <f t="shared" si="6"/>
        <v>0</v>
      </c>
      <c r="AL67" s="59">
        <f t="shared" si="6"/>
        <v>3060</v>
      </c>
    </row>
    <row r="68" spans="2:38" x14ac:dyDescent="0.25">
      <c r="B68" s="47" t="str">
        <f t="shared" si="3"/>
        <v>Materia Prima 20</v>
      </c>
      <c r="C68" s="59">
        <f t="shared" si="4"/>
        <v>5200</v>
      </c>
      <c r="D68" s="59">
        <f t="shared" si="6"/>
        <v>0</v>
      </c>
      <c r="E68" s="59">
        <f t="shared" si="6"/>
        <v>0</v>
      </c>
      <c r="F68" s="59">
        <f t="shared" si="6"/>
        <v>0</v>
      </c>
      <c r="G68" s="59">
        <f t="shared" si="6"/>
        <v>0</v>
      </c>
      <c r="H68" s="59">
        <f t="shared" si="6"/>
        <v>0</v>
      </c>
      <c r="I68" s="59">
        <f t="shared" si="6"/>
        <v>5200</v>
      </c>
      <c r="J68" s="59">
        <f t="shared" si="6"/>
        <v>0</v>
      </c>
      <c r="K68" s="59">
        <f t="shared" si="6"/>
        <v>0</v>
      </c>
      <c r="L68" s="59">
        <f t="shared" si="6"/>
        <v>0</v>
      </c>
      <c r="M68" s="59">
        <f t="shared" si="6"/>
        <v>0</v>
      </c>
      <c r="N68" s="59">
        <f t="shared" si="6"/>
        <v>0</v>
      </c>
      <c r="O68" s="59">
        <f t="shared" si="6"/>
        <v>5304</v>
      </c>
      <c r="P68" s="59">
        <f t="shared" si="6"/>
        <v>0</v>
      </c>
      <c r="Q68" s="59">
        <f t="shared" si="6"/>
        <v>0</v>
      </c>
      <c r="R68" s="59">
        <f t="shared" si="6"/>
        <v>0</v>
      </c>
      <c r="S68" s="59">
        <f t="shared" si="6"/>
        <v>0</v>
      </c>
      <c r="T68" s="59">
        <f t="shared" si="6"/>
        <v>0</v>
      </c>
      <c r="U68" s="59">
        <f t="shared" si="6"/>
        <v>5304</v>
      </c>
      <c r="V68" s="59">
        <f t="shared" si="6"/>
        <v>0</v>
      </c>
      <c r="W68" s="59">
        <f t="shared" si="6"/>
        <v>0</v>
      </c>
      <c r="X68" s="59">
        <f t="shared" si="6"/>
        <v>0</v>
      </c>
      <c r="Y68" s="59">
        <f t="shared" si="6"/>
        <v>0</v>
      </c>
      <c r="Z68" s="59">
        <f t="shared" si="6"/>
        <v>0</v>
      </c>
      <c r="AA68" s="59">
        <f t="shared" si="6"/>
        <v>5304</v>
      </c>
      <c r="AB68" s="59">
        <f t="shared" si="6"/>
        <v>0</v>
      </c>
      <c r="AC68" s="59">
        <f t="shared" si="6"/>
        <v>0</v>
      </c>
      <c r="AD68" s="59">
        <f t="shared" si="6"/>
        <v>0</v>
      </c>
      <c r="AE68" s="59">
        <f t="shared" si="6"/>
        <v>0</v>
      </c>
      <c r="AF68" s="59">
        <f t="shared" si="6"/>
        <v>0</v>
      </c>
      <c r="AG68" s="59">
        <f t="shared" si="6"/>
        <v>5304</v>
      </c>
      <c r="AH68" s="59">
        <f t="shared" si="6"/>
        <v>0</v>
      </c>
      <c r="AI68" s="59">
        <f t="shared" si="6"/>
        <v>0</v>
      </c>
      <c r="AJ68" s="59">
        <f t="shared" si="6"/>
        <v>0</v>
      </c>
      <c r="AK68" s="59">
        <f t="shared" si="6"/>
        <v>0</v>
      </c>
      <c r="AL68" s="59">
        <f t="shared" si="6"/>
        <v>0</v>
      </c>
    </row>
    <row r="69" spans="2:38" ht="10.5" customHeight="1" x14ac:dyDescent="0.25"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</row>
    <row r="70" spans="2:38" x14ac:dyDescent="0.25">
      <c r="B70" s="47" t="s">
        <v>314</v>
      </c>
      <c r="C70" s="63">
        <f>SUM(C49:C68)</f>
        <v>176900</v>
      </c>
      <c r="D70" s="63">
        <f t="shared" ref="D70:AL70" si="7">SUM(D49:D68)</f>
        <v>0</v>
      </c>
      <c r="E70" s="63">
        <f t="shared" si="7"/>
        <v>0</v>
      </c>
      <c r="F70" s="63">
        <f t="shared" si="7"/>
        <v>39200</v>
      </c>
      <c r="G70" s="63">
        <f t="shared" si="7"/>
        <v>33000</v>
      </c>
      <c r="H70" s="63">
        <f t="shared" si="7"/>
        <v>51300</v>
      </c>
      <c r="I70" s="63">
        <f t="shared" si="7"/>
        <v>45532</v>
      </c>
      <c r="J70" s="63">
        <f t="shared" si="7"/>
        <v>30400</v>
      </c>
      <c r="K70" s="63">
        <f t="shared" si="7"/>
        <v>42260</v>
      </c>
      <c r="L70" s="63">
        <f t="shared" si="7"/>
        <v>23520</v>
      </c>
      <c r="M70" s="63">
        <f t="shared" si="7"/>
        <v>58446</v>
      </c>
      <c r="N70" s="63">
        <f t="shared" si="7"/>
        <v>10200</v>
      </c>
      <c r="O70" s="63">
        <f t="shared" si="7"/>
        <v>35556</v>
      </c>
      <c r="P70" s="63">
        <f t="shared" si="7"/>
        <v>69616.2</v>
      </c>
      <c r="Q70" s="63">
        <f t="shared" si="7"/>
        <v>10210</v>
      </c>
      <c r="R70" s="63">
        <f t="shared" si="7"/>
        <v>67911</v>
      </c>
      <c r="S70" s="63">
        <f t="shared" si="7"/>
        <v>16932</v>
      </c>
      <c r="T70" s="63">
        <f t="shared" si="7"/>
        <v>54062</v>
      </c>
      <c r="U70" s="63">
        <f t="shared" si="7"/>
        <v>33456</v>
      </c>
      <c r="V70" s="63">
        <f t="shared" si="7"/>
        <v>2100</v>
      </c>
      <c r="W70" s="63">
        <f t="shared" si="7"/>
        <v>51031.200000000004</v>
      </c>
      <c r="X70" s="63">
        <f t="shared" si="7"/>
        <v>78592</v>
      </c>
      <c r="Y70" s="63">
        <f t="shared" si="7"/>
        <v>21684</v>
      </c>
      <c r="Z70" s="63">
        <f t="shared" si="7"/>
        <v>0</v>
      </c>
      <c r="AA70" s="63">
        <f t="shared" si="7"/>
        <v>47778</v>
      </c>
      <c r="AB70" s="63">
        <f t="shared" si="7"/>
        <v>73829</v>
      </c>
      <c r="AC70" s="63">
        <f t="shared" si="7"/>
        <v>44644.2</v>
      </c>
      <c r="AD70" s="63">
        <f t="shared" si="7"/>
        <v>37782</v>
      </c>
      <c r="AE70" s="63">
        <f t="shared" si="7"/>
        <v>10210</v>
      </c>
      <c r="AF70" s="63">
        <f t="shared" si="7"/>
        <v>4284</v>
      </c>
      <c r="AG70" s="63">
        <f t="shared" si="7"/>
        <v>92148</v>
      </c>
      <c r="AH70" s="63">
        <f t="shared" si="7"/>
        <v>35577</v>
      </c>
      <c r="AI70" s="63">
        <f t="shared" si="7"/>
        <v>14892</v>
      </c>
      <c r="AJ70" s="63">
        <f t="shared" si="7"/>
        <v>13024.2</v>
      </c>
      <c r="AK70" s="63">
        <f t="shared" si="7"/>
        <v>38762</v>
      </c>
      <c r="AL70" s="63">
        <f t="shared" si="7"/>
        <v>55174</v>
      </c>
    </row>
    <row r="73" spans="2:38" ht="15.75" thickBot="1" x14ac:dyDescent="0.3">
      <c r="B73" s="47" t="s">
        <v>315</v>
      </c>
      <c r="C73" s="47" t="str">
        <f>+C48</f>
        <v>A1 M1</v>
      </c>
      <c r="D73" s="47" t="str">
        <f t="shared" ref="D73:AL73" si="8">+D48</f>
        <v>A1 M2</v>
      </c>
      <c r="E73" s="47" t="str">
        <f t="shared" si="8"/>
        <v>A1 M3</v>
      </c>
      <c r="F73" s="47" t="str">
        <f t="shared" si="8"/>
        <v>A1 M4</v>
      </c>
      <c r="G73" s="47" t="str">
        <f t="shared" si="8"/>
        <v>A1 M5</v>
      </c>
      <c r="H73" s="47" t="str">
        <f t="shared" si="8"/>
        <v>A1 M6</v>
      </c>
      <c r="I73" s="47" t="str">
        <f t="shared" si="8"/>
        <v>A1 M7</v>
      </c>
      <c r="J73" s="47" t="str">
        <f t="shared" si="8"/>
        <v>A1 M8</v>
      </c>
      <c r="K73" s="47" t="str">
        <f t="shared" si="8"/>
        <v>A1 M9</v>
      </c>
      <c r="L73" s="47" t="str">
        <f t="shared" si="8"/>
        <v>A1 M10</v>
      </c>
      <c r="M73" s="47" t="str">
        <f t="shared" si="8"/>
        <v>A1 M11</v>
      </c>
      <c r="N73" s="47" t="str">
        <f t="shared" si="8"/>
        <v>A1 M12</v>
      </c>
      <c r="O73" s="47" t="str">
        <f t="shared" si="8"/>
        <v>A2 M1</v>
      </c>
      <c r="P73" s="47" t="str">
        <f t="shared" si="8"/>
        <v>A2 M2</v>
      </c>
      <c r="Q73" s="47" t="str">
        <f t="shared" si="8"/>
        <v>A2 M3</v>
      </c>
      <c r="R73" s="47" t="str">
        <f t="shared" si="8"/>
        <v>A2 M4</v>
      </c>
      <c r="S73" s="47" t="str">
        <f t="shared" si="8"/>
        <v>A2 M5</v>
      </c>
      <c r="T73" s="47" t="str">
        <f t="shared" si="8"/>
        <v>A2 M6</v>
      </c>
      <c r="U73" s="47" t="str">
        <f t="shared" si="8"/>
        <v>A2 M7</v>
      </c>
      <c r="V73" s="47" t="str">
        <f t="shared" si="8"/>
        <v>A2 M8</v>
      </c>
      <c r="W73" s="47" t="str">
        <f t="shared" si="8"/>
        <v>A2 M9</v>
      </c>
      <c r="X73" s="47" t="str">
        <f t="shared" si="8"/>
        <v>A2 M10</v>
      </c>
      <c r="Y73" s="47" t="str">
        <f t="shared" si="8"/>
        <v>A2 M11</v>
      </c>
      <c r="Z73" s="47" t="str">
        <f t="shared" si="8"/>
        <v>A2 M12</v>
      </c>
      <c r="AA73" s="47" t="str">
        <f t="shared" si="8"/>
        <v>A3 M1</v>
      </c>
      <c r="AB73" s="47" t="str">
        <f t="shared" si="8"/>
        <v>A3 M2</v>
      </c>
      <c r="AC73" s="47" t="str">
        <f t="shared" si="8"/>
        <v>A3 M3</v>
      </c>
      <c r="AD73" s="47" t="str">
        <f t="shared" si="8"/>
        <v>A3 M4</v>
      </c>
      <c r="AE73" s="47" t="str">
        <f t="shared" si="8"/>
        <v>A3 M5</v>
      </c>
      <c r="AF73" s="47" t="str">
        <f t="shared" si="8"/>
        <v>A3 M6</v>
      </c>
      <c r="AG73" s="47" t="str">
        <f t="shared" si="8"/>
        <v>A3 M7</v>
      </c>
      <c r="AH73" s="47" t="str">
        <f t="shared" si="8"/>
        <v>A3 M8</v>
      </c>
      <c r="AI73" s="47" t="str">
        <f t="shared" si="8"/>
        <v>A3 M9</v>
      </c>
      <c r="AJ73" s="47" t="str">
        <f t="shared" si="8"/>
        <v>A3 M10</v>
      </c>
      <c r="AK73" s="47" t="str">
        <f t="shared" si="8"/>
        <v>A3 M11</v>
      </c>
      <c r="AL73" s="47" t="str">
        <f t="shared" si="8"/>
        <v>A3 M12</v>
      </c>
    </row>
    <row r="74" spans="2:38" ht="15.75" thickBot="1" x14ac:dyDescent="0.3">
      <c r="B74" s="47" t="str">
        <f>+B49</f>
        <v>Materia Prima 1</v>
      </c>
      <c r="C74" s="59">
        <f>+C49*'An Distinta Base'!$G8</f>
        <v>420</v>
      </c>
      <c r="D74" s="59">
        <f>+D49*'An Distinta Base'!$G8</f>
        <v>0</v>
      </c>
      <c r="E74" s="59">
        <f>+E49*'An Distinta Base'!$G8</f>
        <v>0</v>
      </c>
      <c r="F74" s="59">
        <f>+F49*'An Distinta Base'!$G8</f>
        <v>420</v>
      </c>
      <c r="G74" s="59">
        <f>+G49*'An Distinta Base'!$G8</f>
        <v>0</v>
      </c>
      <c r="H74" s="59">
        <f>+H49*'An Distinta Base'!$G8</f>
        <v>0</v>
      </c>
      <c r="I74" s="59">
        <f>+I49*'An Distinta Base'!$G8</f>
        <v>441</v>
      </c>
      <c r="J74" s="59">
        <f>+J49*'An Distinta Base'!$G8</f>
        <v>0</v>
      </c>
      <c r="K74" s="59">
        <f>+K49*'An Distinta Base'!$G8</f>
        <v>0</v>
      </c>
      <c r="L74" s="59">
        <f>+L49*'An Distinta Base'!$G8</f>
        <v>441</v>
      </c>
      <c r="M74" s="59">
        <f>+M49*'An Distinta Base'!$G8</f>
        <v>0</v>
      </c>
      <c r="N74" s="59">
        <f>+N49*'An Distinta Base'!$G8</f>
        <v>0</v>
      </c>
      <c r="O74" s="59">
        <f>+O49*'An Distinta Base'!$G8</f>
        <v>441</v>
      </c>
      <c r="P74" s="59">
        <f>+P49*'An Distinta Base'!$G8</f>
        <v>0</v>
      </c>
      <c r="Q74" s="59">
        <f>+Q49*'An Distinta Base'!$G8</f>
        <v>0</v>
      </c>
      <c r="R74" s="59">
        <f>+R49*'An Distinta Base'!$G8</f>
        <v>441</v>
      </c>
      <c r="S74" s="59">
        <f>+S49*'An Distinta Base'!$G8</f>
        <v>0</v>
      </c>
      <c r="T74" s="59">
        <f>+T49*'An Distinta Base'!$G8</f>
        <v>0</v>
      </c>
      <c r="U74" s="59">
        <f>+U49*'An Distinta Base'!$G8</f>
        <v>0</v>
      </c>
      <c r="V74" s="59">
        <f>+V49*'An Distinta Base'!$G8</f>
        <v>441</v>
      </c>
      <c r="W74" s="59">
        <f>+W49*'An Distinta Base'!$G8</f>
        <v>0</v>
      </c>
      <c r="X74" s="59">
        <f>+X49*'An Distinta Base'!$G8</f>
        <v>0</v>
      </c>
      <c r="Y74" s="59">
        <f>+Y49*'An Distinta Base'!$G8</f>
        <v>441</v>
      </c>
      <c r="Z74" s="59">
        <f>+Z49*'An Distinta Base'!$G8</f>
        <v>0</v>
      </c>
      <c r="AA74" s="59">
        <f>+AA49*'An Distinta Base'!$G8</f>
        <v>0</v>
      </c>
      <c r="AB74" s="59">
        <f>+AB49*'An Distinta Base'!$G8</f>
        <v>0</v>
      </c>
      <c r="AC74" s="59">
        <f>+AC49*'An Distinta Base'!$G8</f>
        <v>441</v>
      </c>
      <c r="AD74" s="59">
        <f>+AD49*'An Distinta Base'!$G8</f>
        <v>0</v>
      </c>
      <c r="AE74" s="59">
        <f>+AE49*'An Distinta Base'!$G8</f>
        <v>0</v>
      </c>
      <c r="AF74" s="59">
        <f>+AF49*'An Distinta Base'!$G8</f>
        <v>0</v>
      </c>
      <c r="AG74" s="59">
        <f>+AG49*'An Distinta Base'!$G8</f>
        <v>441</v>
      </c>
      <c r="AH74" s="59">
        <f>+AH49*'An Distinta Base'!$G8</f>
        <v>0</v>
      </c>
      <c r="AI74" s="59">
        <f>+AI49*'An Distinta Base'!$G8</f>
        <v>0</v>
      </c>
      <c r="AJ74" s="59">
        <f>+AJ49*'An Distinta Base'!$G8</f>
        <v>441</v>
      </c>
      <c r="AK74" s="59">
        <f>+AK49*'An Distinta Base'!$G8</f>
        <v>0</v>
      </c>
      <c r="AL74" s="59">
        <f>+AL49*'An Distinta Base'!$G8</f>
        <v>0</v>
      </c>
    </row>
    <row r="75" spans="2:38" ht="15.75" thickBot="1" x14ac:dyDescent="0.3">
      <c r="B75" s="47" t="str">
        <f t="shared" ref="B75:B93" si="9">+B50</f>
        <v>Materia Prima 2</v>
      </c>
      <c r="C75" s="59">
        <f>+C50*'An Distinta Base'!$G9</f>
        <v>4410</v>
      </c>
      <c r="D75" s="59">
        <f>+D50*'An Distinta Base'!$G9</f>
        <v>0</v>
      </c>
      <c r="E75" s="59">
        <f>+E50*'An Distinta Base'!$G9</f>
        <v>0</v>
      </c>
      <c r="F75" s="59">
        <f>+F50*'An Distinta Base'!$G9</f>
        <v>4410</v>
      </c>
      <c r="G75" s="59">
        <f>+G50*'An Distinta Base'!$G9</f>
        <v>0</v>
      </c>
      <c r="H75" s="59">
        <f>+H50*'An Distinta Base'!$G9</f>
        <v>0</v>
      </c>
      <c r="I75" s="59">
        <f>+I50*'An Distinta Base'!$G9</f>
        <v>4410</v>
      </c>
      <c r="J75" s="59">
        <f>+J50*'An Distinta Base'!$G9</f>
        <v>0</v>
      </c>
      <c r="K75" s="59">
        <f>+K50*'An Distinta Base'!$G9</f>
        <v>0</v>
      </c>
      <c r="L75" s="59">
        <f>+L50*'An Distinta Base'!$G9</f>
        <v>4498.2</v>
      </c>
      <c r="M75" s="59">
        <f>+M50*'An Distinta Base'!$G9</f>
        <v>0</v>
      </c>
      <c r="N75" s="59">
        <f>+N50*'An Distinta Base'!$G9</f>
        <v>0</v>
      </c>
      <c r="O75" s="59">
        <f>+O50*'An Distinta Base'!$G9</f>
        <v>4498.2</v>
      </c>
      <c r="P75" s="59">
        <f>+P50*'An Distinta Base'!$G9</f>
        <v>0</v>
      </c>
      <c r="Q75" s="59">
        <f>+Q50*'An Distinta Base'!$G9</f>
        <v>0</v>
      </c>
      <c r="R75" s="59">
        <f>+R50*'An Distinta Base'!$G9</f>
        <v>4498.2</v>
      </c>
      <c r="S75" s="59">
        <f>+S50*'An Distinta Base'!$G9</f>
        <v>0</v>
      </c>
      <c r="T75" s="59">
        <f>+T50*'An Distinta Base'!$G9</f>
        <v>0</v>
      </c>
      <c r="U75" s="59">
        <f>+U50*'An Distinta Base'!$G9</f>
        <v>4498.2</v>
      </c>
      <c r="V75" s="59">
        <f>+V50*'An Distinta Base'!$G9</f>
        <v>0</v>
      </c>
      <c r="W75" s="59">
        <f>+W50*'An Distinta Base'!$G9</f>
        <v>0</v>
      </c>
      <c r="X75" s="59">
        <f>+X50*'An Distinta Base'!$G9</f>
        <v>4498.2</v>
      </c>
      <c r="Y75" s="59">
        <f>+Y50*'An Distinta Base'!$G9</f>
        <v>0</v>
      </c>
      <c r="Z75" s="59">
        <f>+Z50*'An Distinta Base'!$G9</f>
        <v>0</v>
      </c>
      <c r="AA75" s="59">
        <f>+AA50*'An Distinta Base'!$G9</f>
        <v>4498.2</v>
      </c>
      <c r="AB75" s="59">
        <f>+AB50*'An Distinta Base'!$G9</f>
        <v>0</v>
      </c>
      <c r="AC75" s="59">
        <f>+AC50*'An Distinta Base'!$G9</f>
        <v>0</v>
      </c>
      <c r="AD75" s="59">
        <f>+AD50*'An Distinta Base'!$G9</f>
        <v>4498.2</v>
      </c>
      <c r="AE75" s="59">
        <f>+AE50*'An Distinta Base'!$G9</f>
        <v>0</v>
      </c>
      <c r="AF75" s="59">
        <f>+AF50*'An Distinta Base'!$G9</f>
        <v>0</v>
      </c>
      <c r="AG75" s="59">
        <f>+AG50*'An Distinta Base'!$G9</f>
        <v>4498.2</v>
      </c>
      <c r="AH75" s="59">
        <f>+AH50*'An Distinta Base'!$G9</f>
        <v>0</v>
      </c>
      <c r="AI75" s="59">
        <f>+AI50*'An Distinta Base'!$G9</f>
        <v>0</v>
      </c>
      <c r="AJ75" s="59">
        <f>+AJ50*'An Distinta Base'!$G9</f>
        <v>0</v>
      </c>
      <c r="AK75" s="59">
        <f>+AK50*'An Distinta Base'!$G9</f>
        <v>0</v>
      </c>
      <c r="AL75" s="59">
        <f>+AL50*'An Distinta Base'!$G9</f>
        <v>0</v>
      </c>
    </row>
    <row r="76" spans="2:38" ht="15.75" thickBot="1" x14ac:dyDescent="0.3">
      <c r="B76" s="47" t="str">
        <f t="shared" si="9"/>
        <v>Materia Prima 3</v>
      </c>
      <c r="C76" s="59">
        <f>+C51*'An Distinta Base'!$G10</f>
        <v>1050</v>
      </c>
      <c r="D76" s="59">
        <f>+D51*'An Distinta Base'!$G10</f>
        <v>0</v>
      </c>
      <c r="E76" s="59">
        <f>+E51*'An Distinta Base'!$G10</f>
        <v>0</v>
      </c>
      <c r="F76" s="59">
        <f>+F51*'An Distinta Base'!$G10</f>
        <v>0</v>
      </c>
      <c r="G76" s="59">
        <f>+G51*'An Distinta Base'!$G10</f>
        <v>0</v>
      </c>
      <c r="H76" s="59">
        <f>+H51*'An Distinta Base'!$G10</f>
        <v>0</v>
      </c>
      <c r="I76" s="59">
        <f>+I51*'An Distinta Base'!$G10</f>
        <v>1050</v>
      </c>
      <c r="J76" s="59">
        <f>+J51*'An Distinta Base'!$G10</f>
        <v>0</v>
      </c>
      <c r="K76" s="59">
        <f>+K51*'An Distinta Base'!$G10</f>
        <v>0</v>
      </c>
      <c r="L76" s="59">
        <f>+L51*'An Distinta Base'!$G10</f>
        <v>0</v>
      </c>
      <c r="M76" s="59">
        <f>+M51*'An Distinta Base'!$G10</f>
        <v>0</v>
      </c>
      <c r="N76" s="59">
        <f>+N51*'An Distinta Base'!$G10</f>
        <v>0</v>
      </c>
      <c r="O76" s="59">
        <f>+O51*'An Distinta Base'!$G10</f>
        <v>0</v>
      </c>
      <c r="P76" s="59">
        <f>+P51*'An Distinta Base'!$G10</f>
        <v>1092.42</v>
      </c>
      <c r="Q76" s="59">
        <f>+Q51*'An Distinta Base'!$G10</f>
        <v>0</v>
      </c>
      <c r="R76" s="59">
        <f>+R51*'An Distinta Base'!$G10</f>
        <v>0</v>
      </c>
      <c r="S76" s="59">
        <f>+S51*'An Distinta Base'!$G10</f>
        <v>0</v>
      </c>
      <c r="T76" s="59">
        <f>+T51*'An Distinta Base'!$G10</f>
        <v>0</v>
      </c>
      <c r="U76" s="59">
        <f>+U51*'An Distinta Base'!$G10</f>
        <v>0</v>
      </c>
      <c r="V76" s="59">
        <f>+V51*'An Distinta Base'!$G10</f>
        <v>0</v>
      </c>
      <c r="W76" s="59">
        <f>+W51*'An Distinta Base'!$G10</f>
        <v>1092.42</v>
      </c>
      <c r="X76" s="59">
        <f>+X51*'An Distinta Base'!$G10</f>
        <v>0</v>
      </c>
      <c r="Y76" s="59">
        <f>+Y51*'An Distinta Base'!$G10</f>
        <v>0</v>
      </c>
      <c r="Z76" s="59">
        <f>+Z51*'An Distinta Base'!$G10</f>
        <v>0</v>
      </c>
      <c r="AA76" s="59">
        <f>+AA51*'An Distinta Base'!$G10</f>
        <v>0</v>
      </c>
      <c r="AB76" s="59">
        <f>+AB51*'An Distinta Base'!$G10</f>
        <v>0</v>
      </c>
      <c r="AC76" s="59">
        <f>+AC51*'An Distinta Base'!$G10</f>
        <v>1092.42</v>
      </c>
      <c r="AD76" s="59">
        <f>+AD51*'An Distinta Base'!$G10</f>
        <v>0</v>
      </c>
      <c r="AE76" s="59">
        <f>+AE51*'An Distinta Base'!$G10</f>
        <v>0</v>
      </c>
      <c r="AF76" s="59">
        <f>+AF51*'An Distinta Base'!$G10</f>
        <v>0</v>
      </c>
      <c r="AG76" s="59">
        <f>+AG51*'An Distinta Base'!$G10</f>
        <v>0</v>
      </c>
      <c r="AH76" s="59">
        <f>+AH51*'An Distinta Base'!$G10</f>
        <v>0</v>
      </c>
      <c r="AI76" s="59">
        <f>+AI51*'An Distinta Base'!$G10</f>
        <v>0</v>
      </c>
      <c r="AJ76" s="59">
        <f>+AJ51*'An Distinta Base'!$G10</f>
        <v>1092.42</v>
      </c>
      <c r="AK76" s="59">
        <f>+AK51*'An Distinta Base'!$G10</f>
        <v>0</v>
      </c>
      <c r="AL76" s="59">
        <f>+AL51*'An Distinta Base'!$G10</f>
        <v>0</v>
      </c>
    </row>
    <row r="77" spans="2:38" ht="15.75" thickBot="1" x14ac:dyDescent="0.3">
      <c r="B77" s="47" t="str">
        <f t="shared" si="9"/>
        <v>Materia Prima 4</v>
      </c>
      <c r="C77" s="59">
        <f>+C52*'An Distinta Base'!$G11</f>
        <v>160</v>
      </c>
      <c r="D77" s="59">
        <f>+D52*'An Distinta Base'!$G11</f>
        <v>0</v>
      </c>
      <c r="E77" s="59">
        <f>+E52*'An Distinta Base'!$G11</f>
        <v>0</v>
      </c>
      <c r="F77" s="59">
        <f>+F52*'An Distinta Base'!$G11</f>
        <v>0</v>
      </c>
      <c r="G77" s="59">
        <f>+G52*'An Distinta Base'!$G11</f>
        <v>0</v>
      </c>
      <c r="H77" s="59">
        <f>+H52*'An Distinta Base'!$G11</f>
        <v>0</v>
      </c>
      <c r="I77" s="59">
        <f>+I52*'An Distinta Base'!$G11</f>
        <v>0</v>
      </c>
      <c r="J77" s="59">
        <f>+J52*'An Distinta Base'!$G11</f>
        <v>160</v>
      </c>
      <c r="K77" s="59">
        <f>+K52*'An Distinta Base'!$G11</f>
        <v>0</v>
      </c>
      <c r="L77" s="59">
        <f>+L52*'An Distinta Base'!$G11</f>
        <v>0</v>
      </c>
      <c r="M77" s="59">
        <f>+M52*'An Distinta Base'!$G11</f>
        <v>0</v>
      </c>
      <c r="N77" s="59">
        <f>+N52*'An Distinta Base'!$G11</f>
        <v>0</v>
      </c>
      <c r="O77" s="59">
        <f>+O52*'An Distinta Base'!$G11</f>
        <v>0</v>
      </c>
      <c r="P77" s="59">
        <f>+P52*'An Distinta Base'!$G11</f>
        <v>0</v>
      </c>
      <c r="Q77" s="59">
        <f>+Q52*'An Distinta Base'!$G11</f>
        <v>164.8</v>
      </c>
      <c r="R77" s="59">
        <f>+R52*'An Distinta Base'!$G11</f>
        <v>0</v>
      </c>
      <c r="S77" s="59">
        <f>+S52*'An Distinta Base'!$G11</f>
        <v>0</v>
      </c>
      <c r="T77" s="59">
        <f>+T52*'An Distinta Base'!$G11</f>
        <v>0</v>
      </c>
      <c r="U77" s="59">
        <f>+U52*'An Distinta Base'!$G11</f>
        <v>0</v>
      </c>
      <c r="V77" s="59">
        <f>+V52*'An Distinta Base'!$G11</f>
        <v>0</v>
      </c>
      <c r="W77" s="59">
        <f>+W52*'An Distinta Base'!$G11</f>
        <v>0</v>
      </c>
      <c r="X77" s="59">
        <f>+X52*'An Distinta Base'!$G11</f>
        <v>164.8</v>
      </c>
      <c r="Y77" s="59">
        <f>+Y52*'An Distinta Base'!$G11</f>
        <v>0</v>
      </c>
      <c r="Z77" s="59">
        <f>+Z52*'An Distinta Base'!$G11</f>
        <v>0</v>
      </c>
      <c r="AA77" s="59">
        <f>+AA52*'An Distinta Base'!$G11</f>
        <v>0</v>
      </c>
      <c r="AB77" s="59">
        <f>+AB52*'An Distinta Base'!$G11</f>
        <v>0</v>
      </c>
      <c r="AC77" s="59">
        <f>+AC52*'An Distinta Base'!$G11</f>
        <v>0</v>
      </c>
      <c r="AD77" s="59">
        <f>+AD52*'An Distinta Base'!$G11</f>
        <v>0</v>
      </c>
      <c r="AE77" s="59">
        <f>+AE52*'An Distinta Base'!$G11</f>
        <v>164.8</v>
      </c>
      <c r="AF77" s="59">
        <f>+AF52*'An Distinta Base'!$G11</f>
        <v>0</v>
      </c>
      <c r="AG77" s="59">
        <f>+AG52*'An Distinta Base'!$G11</f>
        <v>0</v>
      </c>
      <c r="AH77" s="59">
        <f>+AH52*'An Distinta Base'!$G11</f>
        <v>0</v>
      </c>
      <c r="AI77" s="59">
        <f>+AI52*'An Distinta Base'!$G11</f>
        <v>0</v>
      </c>
      <c r="AJ77" s="59">
        <f>+AJ52*'An Distinta Base'!$G11</f>
        <v>0</v>
      </c>
      <c r="AK77" s="59">
        <f>+AK52*'An Distinta Base'!$G11</f>
        <v>0</v>
      </c>
      <c r="AL77" s="59">
        <f>+AL52*'An Distinta Base'!$G11</f>
        <v>164.8</v>
      </c>
    </row>
    <row r="78" spans="2:38" ht="15.75" thickBot="1" x14ac:dyDescent="0.3">
      <c r="B78" s="47" t="str">
        <f t="shared" si="9"/>
        <v>Materia Prima 5</v>
      </c>
      <c r="C78" s="59">
        <f>+C53*'An Distinta Base'!$G12</f>
        <v>420</v>
      </c>
      <c r="D78" s="59">
        <f>+D53*'An Distinta Base'!$G12</f>
        <v>0</v>
      </c>
      <c r="E78" s="59">
        <f>+E53*'An Distinta Base'!$G12</f>
        <v>0</v>
      </c>
      <c r="F78" s="59">
        <f>+F53*'An Distinta Base'!$G12</f>
        <v>0</v>
      </c>
      <c r="G78" s="59">
        <f>+G53*'An Distinta Base'!$G12</f>
        <v>0</v>
      </c>
      <c r="H78" s="59">
        <f>+H53*'An Distinta Base'!$G12</f>
        <v>420</v>
      </c>
      <c r="I78" s="59">
        <f>+I53*'An Distinta Base'!$G12</f>
        <v>0</v>
      </c>
      <c r="J78" s="59">
        <f>+J53*'An Distinta Base'!$G12</f>
        <v>0</v>
      </c>
      <c r="K78" s="59">
        <f>+K53*'An Distinta Base'!$G12</f>
        <v>0</v>
      </c>
      <c r="L78" s="59">
        <f>+L53*'An Distinta Base'!$G12</f>
        <v>0</v>
      </c>
      <c r="M78" s="59">
        <f>+M53*'An Distinta Base'!$G12</f>
        <v>428.4</v>
      </c>
      <c r="N78" s="59">
        <f>+N53*'An Distinta Base'!$G12</f>
        <v>0</v>
      </c>
      <c r="O78" s="59">
        <f>+O53*'An Distinta Base'!$G12</f>
        <v>0</v>
      </c>
      <c r="P78" s="59">
        <f>+P53*'An Distinta Base'!$G12</f>
        <v>0</v>
      </c>
      <c r="Q78" s="59">
        <f>+Q53*'An Distinta Base'!$G12</f>
        <v>0</v>
      </c>
      <c r="R78" s="59">
        <f>+R53*'An Distinta Base'!$G12</f>
        <v>0</v>
      </c>
      <c r="S78" s="59">
        <f>+S53*'An Distinta Base'!$G12</f>
        <v>428.4</v>
      </c>
      <c r="T78" s="59">
        <f>+T53*'An Distinta Base'!$G12</f>
        <v>0</v>
      </c>
      <c r="U78" s="59">
        <f>+U53*'An Distinta Base'!$G12</f>
        <v>0</v>
      </c>
      <c r="V78" s="59">
        <f>+V53*'An Distinta Base'!$G12</f>
        <v>0</v>
      </c>
      <c r="W78" s="59">
        <f>+W53*'An Distinta Base'!$G12</f>
        <v>0</v>
      </c>
      <c r="X78" s="59">
        <f>+X53*'An Distinta Base'!$G12</f>
        <v>428.4</v>
      </c>
      <c r="Y78" s="59">
        <f>+Y53*'An Distinta Base'!$G12</f>
        <v>0</v>
      </c>
      <c r="Z78" s="59">
        <f>+Z53*'An Distinta Base'!$G12</f>
        <v>0</v>
      </c>
      <c r="AA78" s="59">
        <f>+AA53*'An Distinta Base'!$G12</f>
        <v>0</v>
      </c>
      <c r="AB78" s="59">
        <f>+AB53*'An Distinta Base'!$G12</f>
        <v>0</v>
      </c>
      <c r="AC78" s="59">
        <f>+AC53*'An Distinta Base'!$G12</f>
        <v>428.4</v>
      </c>
      <c r="AD78" s="59">
        <f>+AD53*'An Distinta Base'!$G12</f>
        <v>0</v>
      </c>
      <c r="AE78" s="59">
        <f>+AE53*'An Distinta Base'!$G12</f>
        <v>0</v>
      </c>
      <c r="AF78" s="59">
        <f>+AF53*'An Distinta Base'!$G12</f>
        <v>0</v>
      </c>
      <c r="AG78" s="59">
        <f>+AG53*'An Distinta Base'!$G12</f>
        <v>0</v>
      </c>
      <c r="AH78" s="59">
        <f>+AH53*'An Distinta Base'!$G12</f>
        <v>428.4</v>
      </c>
      <c r="AI78" s="59">
        <f>+AI53*'An Distinta Base'!$G12</f>
        <v>0</v>
      </c>
      <c r="AJ78" s="59">
        <f>+AJ53*'An Distinta Base'!$G12</f>
        <v>0</v>
      </c>
      <c r="AK78" s="59">
        <f>+AK53*'An Distinta Base'!$G12</f>
        <v>0</v>
      </c>
      <c r="AL78" s="59">
        <f>+AL53*'An Distinta Base'!$G12</f>
        <v>0</v>
      </c>
    </row>
    <row r="79" spans="2:38" ht="15.75" thickBot="1" x14ac:dyDescent="0.3">
      <c r="B79" s="47" t="str">
        <f t="shared" si="9"/>
        <v>Materia Prima 6</v>
      </c>
      <c r="C79" s="59">
        <f>+C54*'An Distinta Base'!$G13</f>
        <v>840</v>
      </c>
      <c r="D79" s="59">
        <f>+D54*'An Distinta Base'!$G13</f>
        <v>0</v>
      </c>
      <c r="E79" s="59">
        <f>+E54*'An Distinta Base'!$G13</f>
        <v>0</v>
      </c>
      <c r="F79" s="59">
        <f>+F54*'An Distinta Base'!$G13</f>
        <v>0</v>
      </c>
      <c r="G79" s="59">
        <f>+G54*'An Distinta Base'!$G13</f>
        <v>0</v>
      </c>
      <c r="H79" s="59">
        <f>+H54*'An Distinta Base'!$G13</f>
        <v>0</v>
      </c>
      <c r="I79" s="59">
        <f>+I54*'An Distinta Base'!$G13</f>
        <v>0</v>
      </c>
      <c r="J79" s="59">
        <f>+J54*'An Distinta Base'!$G13</f>
        <v>0</v>
      </c>
      <c r="K79" s="59">
        <f>+K54*'An Distinta Base'!$G13</f>
        <v>840</v>
      </c>
      <c r="L79" s="59">
        <f>+L54*'An Distinta Base'!$G13</f>
        <v>0</v>
      </c>
      <c r="M79" s="59">
        <f>+M54*'An Distinta Base'!$G13</f>
        <v>0</v>
      </c>
      <c r="N79" s="59">
        <f>+N54*'An Distinta Base'!$G13</f>
        <v>0</v>
      </c>
      <c r="O79" s="59">
        <f>+O54*'An Distinta Base'!$G13</f>
        <v>0</v>
      </c>
      <c r="P79" s="59">
        <f>+P54*'An Distinta Base'!$G13</f>
        <v>0</v>
      </c>
      <c r="Q79" s="59">
        <f>+Q54*'An Distinta Base'!$G13</f>
        <v>0</v>
      </c>
      <c r="R79" s="59">
        <f>+R54*'An Distinta Base'!$G13</f>
        <v>0</v>
      </c>
      <c r="S79" s="59">
        <f>+S54*'An Distinta Base'!$G13</f>
        <v>0</v>
      </c>
      <c r="T79" s="59">
        <f>+T54*'An Distinta Base'!$G13</f>
        <v>848.4</v>
      </c>
      <c r="U79" s="59">
        <f>+U54*'An Distinta Base'!$G13</f>
        <v>0</v>
      </c>
      <c r="V79" s="59">
        <f>+V54*'An Distinta Base'!$G13</f>
        <v>0</v>
      </c>
      <c r="W79" s="59">
        <f>+W54*'An Distinta Base'!$G13</f>
        <v>0</v>
      </c>
      <c r="X79" s="59">
        <f>+X54*'An Distinta Base'!$G13</f>
        <v>0</v>
      </c>
      <c r="Y79" s="59">
        <f>+Y54*'An Distinta Base'!$G13</f>
        <v>0</v>
      </c>
      <c r="Z79" s="59">
        <f>+Z54*'An Distinta Base'!$G13</f>
        <v>0</v>
      </c>
      <c r="AA79" s="59">
        <f>+AA54*'An Distinta Base'!$G13</f>
        <v>0</v>
      </c>
      <c r="AB79" s="59">
        <f>+AB54*'An Distinta Base'!$G13</f>
        <v>848.4</v>
      </c>
      <c r="AC79" s="59">
        <f>+AC54*'An Distinta Base'!$G13</f>
        <v>0</v>
      </c>
      <c r="AD79" s="59">
        <f>+AD54*'An Distinta Base'!$G13</f>
        <v>0</v>
      </c>
      <c r="AE79" s="59">
        <f>+AE54*'An Distinta Base'!$G13</f>
        <v>0</v>
      </c>
      <c r="AF79" s="59">
        <f>+AF54*'An Distinta Base'!$G13</f>
        <v>0</v>
      </c>
      <c r="AG79" s="59">
        <f>+AG54*'An Distinta Base'!$G13</f>
        <v>0</v>
      </c>
      <c r="AH79" s="59">
        <f>+AH54*'An Distinta Base'!$G13</f>
        <v>0</v>
      </c>
      <c r="AI79" s="59">
        <f>+AI54*'An Distinta Base'!$G13</f>
        <v>0</v>
      </c>
      <c r="AJ79" s="59">
        <f>+AJ54*'An Distinta Base'!$G13</f>
        <v>0</v>
      </c>
      <c r="AK79" s="59">
        <f>+AK54*'An Distinta Base'!$G13</f>
        <v>848.4</v>
      </c>
      <c r="AL79" s="59">
        <f>+AL54*'An Distinta Base'!$G13</f>
        <v>0</v>
      </c>
    </row>
    <row r="80" spans="2:38" ht="15.75" thickBot="1" x14ac:dyDescent="0.3">
      <c r="B80" s="47" t="str">
        <f t="shared" si="9"/>
        <v>Materia Prima 7</v>
      </c>
      <c r="C80" s="59">
        <f>+C55*'An Distinta Base'!$G14</f>
        <v>1386.0000000000002</v>
      </c>
      <c r="D80" s="59">
        <f>+D55*'An Distinta Base'!$G14</f>
        <v>0</v>
      </c>
      <c r="E80" s="59">
        <f>+E55*'An Distinta Base'!$G14</f>
        <v>0</v>
      </c>
      <c r="F80" s="59">
        <f>+F55*'An Distinta Base'!$G14</f>
        <v>0</v>
      </c>
      <c r="G80" s="59">
        <f>+G55*'An Distinta Base'!$G14</f>
        <v>0</v>
      </c>
      <c r="H80" s="59">
        <f>+H55*'An Distinta Base'!$G14</f>
        <v>0</v>
      </c>
      <c r="I80" s="59">
        <f>+I55*'An Distinta Base'!$G14</f>
        <v>1413.72</v>
      </c>
      <c r="J80" s="59">
        <f>+J55*'An Distinta Base'!$G14</f>
        <v>0</v>
      </c>
      <c r="K80" s="59">
        <f>+K55*'An Distinta Base'!$G14</f>
        <v>0</v>
      </c>
      <c r="L80" s="59">
        <f>+L55*'An Distinta Base'!$G14</f>
        <v>0</v>
      </c>
      <c r="M80" s="59">
        <f>+M55*'An Distinta Base'!$G14</f>
        <v>0</v>
      </c>
      <c r="N80" s="59">
        <f>+N55*'An Distinta Base'!$G14</f>
        <v>0</v>
      </c>
      <c r="O80" s="59">
        <f>+O55*'An Distinta Base'!$G14</f>
        <v>1413.72</v>
      </c>
      <c r="P80" s="59">
        <f>+P55*'An Distinta Base'!$G14</f>
        <v>0</v>
      </c>
      <c r="Q80" s="59">
        <f>+Q55*'An Distinta Base'!$G14</f>
        <v>0</v>
      </c>
      <c r="R80" s="59">
        <f>+R55*'An Distinta Base'!$G14</f>
        <v>0</v>
      </c>
      <c r="S80" s="59">
        <f>+S55*'An Distinta Base'!$G14</f>
        <v>0</v>
      </c>
      <c r="T80" s="59">
        <f>+T55*'An Distinta Base'!$G14</f>
        <v>0</v>
      </c>
      <c r="U80" s="59">
        <f>+U55*'An Distinta Base'!$G14</f>
        <v>1413.72</v>
      </c>
      <c r="V80" s="59">
        <f>+V55*'An Distinta Base'!$G14</f>
        <v>0</v>
      </c>
      <c r="W80" s="59">
        <f>+W55*'An Distinta Base'!$G14</f>
        <v>0</v>
      </c>
      <c r="X80" s="59">
        <f>+X55*'An Distinta Base'!$G14</f>
        <v>0</v>
      </c>
      <c r="Y80" s="59">
        <f>+Y55*'An Distinta Base'!$G14</f>
        <v>0</v>
      </c>
      <c r="Z80" s="59">
        <f>+Z55*'An Distinta Base'!$G14</f>
        <v>0</v>
      </c>
      <c r="AA80" s="59">
        <f>+AA55*'An Distinta Base'!$G14</f>
        <v>0</v>
      </c>
      <c r="AB80" s="59">
        <f>+AB55*'An Distinta Base'!$G14</f>
        <v>1413.72</v>
      </c>
      <c r="AC80" s="59">
        <f>+AC55*'An Distinta Base'!$G14</f>
        <v>0</v>
      </c>
      <c r="AD80" s="59">
        <f>+AD55*'An Distinta Base'!$G14</f>
        <v>0</v>
      </c>
      <c r="AE80" s="59">
        <f>+AE55*'An Distinta Base'!$G14</f>
        <v>0</v>
      </c>
      <c r="AF80" s="59">
        <f>+AF55*'An Distinta Base'!$G14</f>
        <v>0</v>
      </c>
      <c r="AG80" s="59">
        <f>+AG55*'An Distinta Base'!$G14</f>
        <v>0</v>
      </c>
      <c r="AH80" s="59">
        <f>+AH55*'An Distinta Base'!$G14</f>
        <v>1413.72</v>
      </c>
      <c r="AI80" s="59">
        <f>+AI55*'An Distinta Base'!$G14</f>
        <v>0</v>
      </c>
      <c r="AJ80" s="59">
        <f>+AJ55*'An Distinta Base'!$G14</f>
        <v>0</v>
      </c>
      <c r="AK80" s="59">
        <f>+AK55*'An Distinta Base'!$G14</f>
        <v>0</v>
      </c>
      <c r="AL80" s="59">
        <f>+AL55*'An Distinta Base'!$G14</f>
        <v>0</v>
      </c>
    </row>
    <row r="81" spans="2:38" ht="15.75" thickBot="1" x14ac:dyDescent="0.3">
      <c r="B81" s="47" t="str">
        <f t="shared" si="9"/>
        <v>Materia Prima 8</v>
      </c>
      <c r="C81" s="59">
        <f>+C56*'An Distinta Base'!$G15</f>
        <v>720</v>
      </c>
      <c r="D81" s="59">
        <f>+D56*'An Distinta Base'!$G15</f>
        <v>0</v>
      </c>
      <c r="E81" s="59">
        <f>+E56*'An Distinta Base'!$G15</f>
        <v>0</v>
      </c>
      <c r="F81" s="59">
        <f>+F56*'An Distinta Base'!$G15</f>
        <v>0</v>
      </c>
      <c r="G81" s="59">
        <f>+G56*'An Distinta Base'!$G15</f>
        <v>720</v>
      </c>
      <c r="H81" s="59">
        <f>+H56*'An Distinta Base'!$G15</f>
        <v>0</v>
      </c>
      <c r="I81" s="59">
        <f>+I56*'An Distinta Base'!$G15</f>
        <v>0</v>
      </c>
      <c r="J81" s="59">
        <f>+J56*'An Distinta Base'!$G15</f>
        <v>0</v>
      </c>
      <c r="K81" s="59">
        <f>+K56*'An Distinta Base'!$G15</f>
        <v>734.4</v>
      </c>
      <c r="L81" s="59">
        <f>+L56*'An Distinta Base'!$G15</f>
        <v>0</v>
      </c>
      <c r="M81" s="59">
        <f>+M56*'An Distinta Base'!$G15</f>
        <v>0</v>
      </c>
      <c r="N81" s="59">
        <f>+N56*'An Distinta Base'!$G15</f>
        <v>0</v>
      </c>
      <c r="O81" s="59">
        <f>+O56*'An Distinta Base'!$G15</f>
        <v>0</v>
      </c>
      <c r="P81" s="59">
        <f>+P56*'An Distinta Base'!$G15</f>
        <v>734.4</v>
      </c>
      <c r="Q81" s="59">
        <f>+Q56*'An Distinta Base'!$G15</f>
        <v>0</v>
      </c>
      <c r="R81" s="59">
        <f>+R56*'An Distinta Base'!$G15</f>
        <v>0</v>
      </c>
      <c r="S81" s="59">
        <f>+S56*'An Distinta Base'!$G15</f>
        <v>0</v>
      </c>
      <c r="T81" s="59">
        <f>+T56*'An Distinta Base'!$G15</f>
        <v>734.4</v>
      </c>
      <c r="U81" s="59">
        <f>+U56*'An Distinta Base'!$G15</f>
        <v>0</v>
      </c>
      <c r="V81" s="59">
        <f>+V56*'An Distinta Base'!$G15</f>
        <v>0</v>
      </c>
      <c r="W81" s="59">
        <f>+W56*'An Distinta Base'!$G15</f>
        <v>0</v>
      </c>
      <c r="X81" s="59">
        <f>+X56*'An Distinta Base'!$G15</f>
        <v>734.4</v>
      </c>
      <c r="Y81" s="59">
        <f>+Y56*'An Distinta Base'!$G15</f>
        <v>0</v>
      </c>
      <c r="Z81" s="59">
        <f>+Z56*'An Distinta Base'!$G15</f>
        <v>0</v>
      </c>
      <c r="AA81" s="59">
        <f>+AA56*'An Distinta Base'!$G15</f>
        <v>0</v>
      </c>
      <c r="AB81" s="59">
        <f>+AB56*'An Distinta Base'!$G15</f>
        <v>734.4</v>
      </c>
      <c r="AC81" s="59">
        <f>+AC56*'An Distinta Base'!$G15</f>
        <v>0</v>
      </c>
      <c r="AD81" s="59">
        <f>+AD56*'An Distinta Base'!$G15</f>
        <v>0</v>
      </c>
      <c r="AE81" s="59">
        <f>+AE56*'An Distinta Base'!$G15</f>
        <v>0</v>
      </c>
      <c r="AF81" s="59">
        <f>+AF56*'An Distinta Base'!$G15</f>
        <v>0</v>
      </c>
      <c r="AG81" s="59">
        <f>+AG56*'An Distinta Base'!$G15</f>
        <v>734.4</v>
      </c>
      <c r="AH81" s="59">
        <f>+AH56*'An Distinta Base'!$G15</f>
        <v>0</v>
      </c>
      <c r="AI81" s="59">
        <f>+AI56*'An Distinta Base'!$G15</f>
        <v>0</v>
      </c>
      <c r="AJ81" s="59">
        <f>+AJ56*'An Distinta Base'!$G15</f>
        <v>0</v>
      </c>
      <c r="AK81" s="59">
        <f>+AK56*'An Distinta Base'!$G15</f>
        <v>734.4</v>
      </c>
      <c r="AL81" s="59">
        <f>+AL56*'An Distinta Base'!$G15</f>
        <v>0</v>
      </c>
    </row>
    <row r="82" spans="2:38" ht="15.75" thickBot="1" x14ac:dyDescent="0.3">
      <c r="B82" s="47" t="str">
        <f t="shared" si="9"/>
        <v>Materia Prima 9</v>
      </c>
      <c r="C82" s="59">
        <f>+C57*'An Distinta Base'!$G16</f>
        <v>1000</v>
      </c>
      <c r="D82" s="59">
        <f>+D57*'An Distinta Base'!$G16</f>
        <v>0</v>
      </c>
      <c r="E82" s="59">
        <f>+E57*'An Distinta Base'!$G16</f>
        <v>0</v>
      </c>
      <c r="F82" s="59">
        <f>+F57*'An Distinta Base'!$G16</f>
        <v>0</v>
      </c>
      <c r="G82" s="59">
        <f>+G57*'An Distinta Base'!$G16</f>
        <v>0</v>
      </c>
      <c r="H82" s="59">
        <f>+H57*'An Distinta Base'!$G16</f>
        <v>1020</v>
      </c>
      <c r="I82" s="59">
        <f>+I57*'An Distinta Base'!$G16</f>
        <v>0</v>
      </c>
      <c r="J82" s="59">
        <f>+J57*'An Distinta Base'!$G16</f>
        <v>0</v>
      </c>
      <c r="K82" s="59">
        <f>+K57*'An Distinta Base'!$G16</f>
        <v>0</v>
      </c>
      <c r="L82" s="59">
        <f>+L57*'An Distinta Base'!$G16</f>
        <v>0</v>
      </c>
      <c r="M82" s="59">
        <f>+M57*'An Distinta Base'!$G16</f>
        <v>0</v>
      </c>
      <c r="N82" s="59">
        <f>+N57*'An Distinta Base'!$G16</f>
        <v>1020</v>
      </c>
      <c r="O82" s="59">
        <f>+O57*'An Distinta Base'!$G16</f>
        <v>0</v>
      </c>
      <c r="P82" s="59">
        <f>+P57*'An Distinta Base'!$G16</f>
        <v>0</v>
      </c>
      <c r="Q82" s="59">
        <f>+Q57*'An Distinta Base'!$G16</f>
        <v>0</v>
      </c>
      <c r="R82" s="59">
        <f>+R57*'An Distinta Base'!$G16</f>
        <v>0</v>
      </c>
      <c r="S82" s="59">
        <f>+S57*'An Distinta Base'!$G16</f>
        <v>1020</v>
      </c>
      <c r="T82" s="59">
        <f>+T57*'An Distinta Base'!$G16</f>
        <v>0</v>
      </c>
      <c r="U82" s="59">
        <f>+U57*'An Distinta Base'!$G16</f>
        <v>0</v>
      </c>
      <c r="V82" s="59">
        <f>+V57*'An Distinta Base'!$G16</f>
        <v>0</v>
      </c>
      <c r="W82" s="59">
        <f>+W57*'An Distinta Base'!$G16</f>
        <v>0</v>
      </c>
      <c r="X82" s="59">
        <f>+X57*'An Distinta Base'!$G16</f>
        <v>1020</v>
      </c>
      <c r="Y82" s="59">
        <f>+Y57*'An Distinta Base'!$G16</f>
        <v>0</v>
      </c>
      <c r="Z82" s="59">
        <f>+Z57*'An Distinta Base'!$G16</f>
        <v>0</v>
      </c>
      <c r="AA82" s="59">
        <f>+AA57*'An Distinta Base'!$G16</f>
        <v>0</v>
      </c>
      <c r="AB82" s="59">
        <f>+AB57*'An Distinta Base'!$G16</f>
        <v>0</v>
      </c>
      <c r="AC82" s="59">
        <f>+AC57*'An Distinta Base'!$G16</f>
        <v>1020</v>
      </c>
      <c r="AD82" s="59">
        <f>+AD57*'An Distinta Base'!$G16</f>
        <v>0</v>
      </c>
      <c r="AE82" s="59">
        <f>+AE57*'An Distinta Base'!$G16</f>
        <v>0</v>
      </c>
      <c r="AF82" s="59">
        <f>+AF57*'An Distinta Base'!$G16</f>
        <v>0</v>
      </c>
      <c r="AG82" s="59">
        <f>+AG57*'An Distinta Base'!$G16</f>
        <v>0</v>
      </c>
      <c r="AH82" s="59">
        <f>+AH57*'An Distinta Base'!$G16</f>
        <v>0</v>
      </c>
      <c r="AI82" s="59">
        <f>+AI57*'An Distinta Base'!$G16</f>
        <v>1020</v>
      </c>
      <c r="AJ82" s="59">
        <f>+AJ57*'An Distinta Base'!$G16</f>
        <v>0</v>
      </c>
      <c r="AK82" s="59">
        <f>+AK57*'An Distinta Base'!$G16</f>
        <v>0</v>
      </c>
      <c r="AL82" s="59">
        <f>+AL57*'An Distinta Base'!$G16</f>
        <v>0</v>
      </c>
    </row>
    <row r="83" spans="2:38" ht="15.75" thickBot="1" x14ac:dyDescent="0.3">
      <c r="B83" s="47" t="str">
        <f t="shared" si="9"/>
        <v>Materia Prima 10</v>
      </c>
      <c r="C83" s="59">
        <f>+C58*'An Distinta Base'!$G17</f>
        <v>3150</v>
      </c>
      <c r="D83" s="59">
        <f>+D58*'An Distinta Base'!$G17</f>
        <v>0</v>
      </c>
      <c r="E83" s="59">
        <f>+E58*'An Distinta Base'!$G17</f>
        <v>0</v>
      </c>
      <c r="F83" s="59">
        <f>+F58*'An Distinta Base'!$G17</f>
        <v>0</v>
      </c>
      <c r="G83" s="59">
        <f>+G58*'An Distinta Base'!$G17</f>
        <v>3150</v>
      </c>
      <c r="H83" s="59">
        <f>+H58*'An Distinta Base'!$G17</f>
        <v>0</v>
      </c>
      <c r="I83" s="59">
        <f>+I58*'An Distinta Base'!$G17</f>
        <v>0</v>
      </c>
      <c r="J83" s="59">
        <f>+J58*'An Distinta Base'!$G17</f>
        <v>0</v>
      </c>
      <c r="K83" s="59">
        <f>+K58*'An Distinta Base'!$G17</f>
        <v>3213</v>
      </c>
      <c r="L83" s="59">
        <f>+L58*'An Distinta Base'!$G17</f>
        <v>0</v>
      </c>
      <c r="M83" s="59">
        <f>+M58*'An Distinta Base'!$G17</f>
        <v>0</v>
      </c>
      <c r="N83" s="59">
        <f>+N58*'An Distinta Base'!$G17</f>
        <v>0</v>
      </c>
      <c r="O83" s="59">
        <f>+O58*'An Distinta Base'!$G17</f>
        <v>0</v>
      </c>
      <c r="P83" s="59">
        <f>+P58*'An Distinta Base'!$G17</f>
        <v>3213</v>
      </c>
      <c r="Q83" s="59">
        <f>+Q58*'An Distinta Base'!$G17</f>
        <v>0</v>
      </c>
      <c r="R83" s="59">
        <f>+R58*'An Distinta Base'!$G17</f>
        <v>0</v>
      </c>
      <c r="S83" s="59">
        <f>+S58*'An Distinta Base'!$G17</f>
        <v>0</v>
      </c>
      <c r="T83" s="59">
        <f>+T58*'An Distinta Base'!$G17</f>
        <v>3213</v>
      </c>
      <c r="U83" s="59">
        <f>+U58*'An Distinta Base'!$G17</f>
        <v>0</v>
      </c>
      <c r="V83" s="59">
        <f>+V58*'An Distinta Base'!$G17</f>
        <v>0</v>
      </c>
      <c r="W83" s="59">
        <f>+W58*'An Distinta Base'!$G17</f>
        <v>0</v>
      </c>
      <c r="X83" s="59">
        <f>+X58*'An Distinta Base'!$G17</f>
        <v>0</v>
      </c>
      <c r="Y83" s="59">
        <f>+Y58*'An Distinta Base'!$G17</f>
        <v>3213</v>
      </c>
      <c r="Z83" s="59">
        <f>+Z58*'An Distinta Base'!$G17</f>
        <v>0</v>
      </c>
      <c r="AA83" s="59">
        <f>+AA58*'An Distinta Base'!$G17</f>
        <v>0</v>
      </c>
      <c r="AB83" s="59">
        <f>+AB58*'An Distinta Base'!$G17</f>
        <v>0</v>
      </c>
      <c r="AC83" s="59">
        <f>+AC58*'An Distinta Base'!$G17</f>
        <v>3213</v>
      </c>
      <c r="AD83" s="59">
        <f>+AD58*'An Distinta Base'!$G17</f>
        <v>0</v>
      </c>
      <c r="AE83" s="59">
        <f>+AE58*'An Distinta Base'!$G17</f>
        <v>0</v>
      </c>
      <c r="AF83" s="59">
        <f>+AF58*'An Distinta Base'!$G17</f>
        <v>0</v>
      </c>
      <c r="AG83" s="59">
        <f>+AG58*'An Distinta Base'!$G17</f>
        <v>3213</v>
      </c>
      <c r="AH83" s="59">
        <f>+AH58*'An Distinta Base'!$G17</f>
        <v>0</v>
      </c>
      <c r="AI83" s="59">
        <f>+AI58*'An Distinta Base'!$G17</f>
        <v>0</v>
      </c>
      <c r="AJ83" s="59">
        <f>+AJ58*'An Distinta Base'!$G17</f>
        <v>0</v>
      </c>
      <c r="AK83" s="59">
        <f>+AK58*'An Distinta Base'!$G17</f>
        <v>0</v>
      </c>
      <c r="AL83" s="59">
        <f>+AL58*'An Distinta Base'!$G17</f>
        <v>3213</v>
      </c>
    </row>
    <row r="84" spans="2:38" ht="15.75" thickBot="1" x14ac:dyDescent="0.3">
      <c r="B84" s="47" t="str">
        <f t="shared" si="9"/>
        <v>Materia Prima 11</v>
      </c>
      <c r="C84" s="59">
        <f>+C59*'An Distinta Base'!$G18</f>
        <v>882</v>
      </c>
      <c r="D84" s="59">
        <f>+D59*'An Distinta Base'!$G18</f>
        <v>0</v>
      </c>
      <c r="E84" s="59">
        <f>+E59*'An Distinta Base'!$G18</f>
        <v>0</v>
      </c>
      <c r="F84" s="59">
        <f>+F59*'An Distinta Base'!$G18</f>
        <v>0</v>
      </c>
      <c r="G84" s="59">
        <f>+G59*'An Distinta Base'!$G18</f>
        <v>0</v>
      </c>
      <c r="H84" s="59">
        <f>+H59*'An Distinta Base'!$G18</f>
        <v>0</v>
      </c>
      <c r="I84" s="59">
        <f>+I59*'An Distinta Base'!$G18</f>
        <v>0</v>
      </c>
      <c r="J84" s="59">
        <f>+J59*'An Distinta Base'!$G18</f>
        <v>882</v>
      </c>
      <c r="K84" s="59">
        <f>+K59*'An Distinta Base'!$G18</f>
        <v>0</v>
      </c>
      <c r="L84" s="59">
        <f>+L59*'An Distinta Base'!$G18</f>
        <v>0</v>
      </c>
      <c r="M84" s="59">
        <f>+M59*'An Distinta Base'!$G18</f>
        <v>0</v>
      </c>
      <c r="N84" s="59">
        <f>+N59*'An Distinta Base'!$G18</f>
        <v>0</v>
      </c>
      <c r="O84" s="59">
        <f>+O59*'An Distinta Base'!$G18</f>
        <v>0</v>
      </c>
      <c r="P84" s="59">
        <f>+P59*'An Distinta Base'!$G18</f>
        <v>0</v>
      </c>
      <c r="Q84" s="59">
        <f>+Q59*'An Distinta Base'!$G18</f>
        <v>0</v>
      </c>
      <c r="R84" s="59">
        <f>+R59*'An Distinta Base'!$G18</f>
        <v>899.64</v>
      </c>
      <c r="S84" s="59">
        <f>+S59*'An Distinta Base'!$G18</f>
        <v>0</v>
      </c>
      <c r="T84" s="59">
        <f>+T59*'An Distinta Base'!$G18</f>
        <v>0</v>
      </c>
      <c r="U84" s="59">
        <f>+U59*'An Distinta Base'!$G18</f>
        <v>0</v>
      </c>
      <c r="V84" s="59">
        <f>+V59*'An Distinta Base'!$G18</f>
        <v>0</v>
      </c>
      <c r="W84" s="59">
        <f>+W59*'An Distinta Base'!$G18</f>
        <v>0</v>
      </c>
      <c r="X84" s="59">
        <f>+X59*'An Distinta Base'!$G18</f>
        <v>0</v>
      </c>
      <c r="Y84" s="59">
        <f>+Y59*'An Distinta Base'!$G18</f>
        <v>899.64</v>
      </c>
      <c r="Z84" s="59">
        <f>+Z59*'An Distinta Base'!$G18</f>
        <v>0</v>
      </c>
      <c r="AA84" s="59">
        <f>+AA59*'An Distinta Base'!$G18</f>
        <v>0</v>
      </c>
      <c r="AB84" s="59">
        <f>+AB59*'An Distinta Base'!$G18</f>
        <v>0</v>
      </c>
      <c r="AC84" s="59">
        <f>+AC59*'An Distinta Base'!$G18</f>
        <v>0</v>
      </c>
      <c r="AD84" s="59">
        <f>+AD59*'An Distinta Base'!$G18</f>
        <v>0</v>
      </c>
      <c r="AE84" s="59">
        <f>+AE59*'An Distinta Base'!$G18</f>
        <v>0</v>
      </c>
      <c r="AF84" s="59">
        <f>+AF59*'An Distinta Base'!$G18</f>
        <v>899.64</v>
      </c>
      <c r="AG84" s="59">
        <f>+AG59*'An Distinta Base'!$G18</f>
        <v>0</v>
      </c>
      <c r="AH84" s="59">
        <f>+AH59*'An Distinta Base'!$G18</f>
        <v>0</v>
      </c>
      <c r="AI84" s="59">
        <f>+AI59*'An Distinta Base'!$G18</f>
        <v>0</v>
      </c>
      <c r="AJ84" s="59">
        <f>+AJ59*'An Distinta Base'!$G18</f>
        <v>0</v>
      </c>
      <c r="AK84" s="59">
        <f>+AK59*'An Distinta Base'!$G18</f>
        <v>0</v>
      </c>
      <c r="AL84" s="59">
        <f>+AL59*'An Distinta Base'!$G18</f>
        <v>0</v>
      </c>
    </row>
    <row r="85" spans="2:38" ht="15.75" thickBot="1" x14ac:dyDescent="0.3">
      <c r="B85" s="47" t="str">
        <f t="shared" si="9"/>
        <v>Materia Prima 12</v>
      </c>
      <c r="C85" s="59">
        <f>+C60*'An Distinta Base'!$G19</f>
        <v>1785</v>
      </c>
      <c r="D85" s="59">
        <f>+D60*'An Distinta Base'!$G19</f>
        <v>0</v>
      </c>
      <c r="E85" s="59">
        <f>+E60*'An Distinta Base'!$G19</f>
        <v>0</v>
      </c>
      <c r="F85" s="59">
        <f>+F60*'An Distinta Base'!$G19</f>
        <v>0</v>
      </c>
      <c r="G85" s="59">
        <f>+G60*'An Distinta Base'!$G19</f>
        <v>0</v>
      </c>
      <c r="H85" s="59">
        <f>+H60*'An Distinta Base'!$G19</f>
        <v>0</v>
      </c>
      <c r="I85" s="59">
        <f>+I60*'An Distinta Base'!$G19</f>
        <v>0</v>
      </c>
      <c r="J85" s="59">
        <f>+J60*'An Distinta Base'!$G19</f>
        <v>0</v>
      </c>
      <c r="K85" s="59">
        <f>+K60*'An Distinta Base'!$G19</f>
        <v>0</v>
      </c>
      <c r="L85" s="59">
        <f>+L60*'An Distinta Base'!$G19</f>
        <v>0</v>
      </c>
      <c r="M85" s="59">
        <f>+M60*'An Distinta Base'!$G19</f>
        <v>0</v>
      </c>
      <c r="N85" s="59">
        <f>+N60*'An Distinta Base'!$G19</f>
        <v>0</v>
      </c>
      <c r="O85" s="59">
        <f>+O60*'An Distinta Base'!$G19</f>
        <v>0</v>
      </c>
      <c r="P85" s="59">
        <f>+P60*'An Distinta Base'!$G19</f>
        <v>1820.7</v>
      </c>
      <c r="Q85" s="59">
        <f>+Q60*'An Distinta Base'!$G19</f>
        <v>0</v>
      </c>
      <c r="R85" s="59">
        <f>+R60*'An Distinta Base'!$G19</f>
        <v>0</v>
      </c>
      <c r="S85" s="59">
        <f>+S60*'An Distinta Base'!$G19</f>
        <v>0</v>
      </c>
      <c r="T85" s="59">
        <f>+T60*'An Distinta Base'!$G19</f>
        <v>0</v>
      </c>
      <c r="U85" s="59">
        <f>+U60*'An Distinta Base'!$G19</f>
        <v>0</v>
      </c>
      <c r="V85" s="59">
        <f>+V60*'An Distinta Base'!$G19</f>
        <v>0</v>
      </c>
      <c r="W85" s="59">
        <f>+W60*'An Distinta Base'!$G19</f>
        <v>0</v>
      </c>
      <c r="X85" s="59">
        <f>+X60*'An Distinta Base'!$G19</f>
        <v>0</v>
      </c>
      <c r="Y85" s="59">
        <f>+Y60*'An Distinta Base'!$G19</f>
        <v>0</v>
      </c>
      <c r="Z85" s="59">
        <f>+Z60*'An Distinta Base'!$G19</f>
        <v>0</v>
      </c>
      <c r="AA85" s="59">
        <f>+AA60*'An Distinta Base'!$G19</f>
        <v>0</v>
      </c>
      <c r="AB85" s="59">
        <f>+AB60*'An Distinta Base'!$G19</f>
        <v>1820.7</v>
      </c>
      <c r="AC85" s="59">
        <f>+AC60*'An Distinta Base'!$G19</f>
        <v>0</v>
      </c>
      <c r="AD85" s="59">
        <f>+AD60*'An Distinta Base'!$G19</f>
        <v>0</v>
      </c>
      <c r="AE85" s="59">
        <f>+AE60*'An Distinta Base'!$G19</f>
        <v>0</v>
      </c>
      <c r="AF85" s="59">
        <f>+AF60*'An Distinta Base'!$G19</f>
        <v>0</v>
      </c>
      <c r="AG85" s="59">
        <f>+AG60*'An Distinta Base'!$G19</f>
        <v>0</v>
      </c>
      <c r="AH85" s="59">
        <f>+AH60*'An Distinta Base'!$G19</f>
        <v>0</v>
      </c>
      <c r="AI85" s="59">
        <f>+AI60*'An Distinta Base'!$G19</f>
        <v>0</v>
      </c>
      <c r="AJ85" s="59">
        <f>+AJ60*'An Distinta Base'!$G19</f>
        <v>0</v>
      </c>
      <c r="AK85" s="59">
        <f>+AK60*'An Distinta Base'!$G19</f>
        <v>0</v>
      </c>
      <c r="AL85" s="59">
        <f>+AL60*'An Distinta Base'!$G19</f>
        <v>0</v>
      </c>
    </row>
    <row r="86" spans="2:38" ht="15.75" thickBot="1" x14ac:dyDescent="0.3">
      <c r="B86" s="47" t="str">
        <f t="shared" si="9"/>
        <v>Materia Prima 13</v>
      </c>
      <c r="C86" s="59">
        <f>+C61*'An Distinta Base'!$G20</f>
        <v>966</v>
      </c>
      <c r="D86" s="59">
        <f>+D61*'An Distinta Base'!$G20</f>
        <v>0</v>
      </c>
      <c r="E86" s="59">
        <f>+E61*'An Distinta Base'!$G20</f>
        <v>0</v>
      </c>
      <c r="F86" s="59">
        <f>+F61*'An Distinta Base'!$G20</f>
        <v>0</v>
      </c>
      <c r="G86" s="59">
        <f>+G61*'An Distinta Base'!$G20</f>
        <v>0</v>
      </c>
      <c r="H86" s="59">
        <f>+H61*'An Distinta Base'!$G20</f>
        <v>0</v>
      </c>
      <c r="I86" s="59">
        <f>+I61*'An Distinta Base'!$G20</f>
        <v>0</v>
      </c>
      <c r="J86" s="59">
        <f>+J61*'An Distinta Base'!$G20</f>
        <v>0</v>
      </c>
      <c r="K86" s="59">
        <f>+K61*'An Distinta Base'!$G20</f>
        <v>966</v>
      </c>
      <c r="L86" s="59">
        <f>+L61*'An Distinta Base'!$G20</f>
        <v>0</v>
      </c>
      <c r="M86" s="59">
        <f>+M61*'An Distinta Base'!$G20</f>
        <v>0</v>
      </c>
      <c r="N86" s="59">
        <f>+N61*'An Distinta Base'!$G20</f>
        <v>0</v>
      </c>
      <c r="O86" s="59">
        <f>+O61*'An Distinta Base'!$G20</f>
        <v>0</v>
      </c>
      <c r="P86" s="59">
        <f>+P61*'An Distinta Base'!$G20</f>
        <v>0</v>
      </c>
      <c r="Q86" s="59">
        <f>+Q61*'An Distinta Base'!$G20</f>
        <v>0</v>
      </c>
      <c r="R86" s="59">
        <f>+R61*'An Distinta Base'!$G20</f>
        <v>0</v>
      </c>
      <c r="S86" s="59">
        <f>+S61*'An Distinta Base'!$G20</f>
        <v>985.31999999999982</v>
      </c>
      <c r="T86" s="59">
        <f>+T61*'An Distinta Base'!$G20</f>
        <v>0</v>
      </c>
      <c r="U86" s="59">
        <f>+U61*'An Distinta Base'!$G20</f>
        <v>0</v>
      </c>
      <c r="V86" s="59">
        <f>+V61*'An Distinta Base'!$G20</f>
        <v>0</v>
      </c>
      <c r="W86" s="59">
        <f>+W61*'An Distinta Base'!$G20</f>
        <v>0</v>
      </c>
      <c r="X86" s="59">
        <f>+X61*'An Distinta Base'!$G20</f>
        <v>0</v>
      </c>
      <c r="Y86" s="59">
        <f>+Y61*'An Distinta Base'!$G20</f>
        <v>0</v>
      </c>
      <c r="Z86" s="59">
        <f>+Z61*'An Distinta Base'!$G20</f>
        <v>0</v>
      </c>
      <c r="AA86" s="59">
        <f>+AA61*'An Distinta Base'!$G20</f>
        <v>985.31999999999982</v>
      </c>
      <c r="AB86" s="59">
        <f>+AB61*'An Distinta Base'!$G20</f>
        <v>0</v>
      </c>
      <c r="AC86" s="59">
        <f>+AC61*'An Distinta Base'!$G20</f>
        <v>0</v>
      </c>
      <c r="AD86" s="59">
        <f>+AD61*'An Distinta Base'!$G20</f>
        <v>0</v>
      </c>
      <c r="AE86" s="59">
        <f>+AE61*'An Distinta Base'!$G20</f>
        <v>0</v>
      </c>
      <c r="AF86" s="59">
        <f>+AF61*'An Distinta Base'!$G20</f>
        <v>0</v>
      </c>
      <c r="AG86" s="59">
        <f>+AG61*'An Distinta Base'!$G20</f>
        <v>0</v>
      </c>
      <c r="AH86" s="59">
        <f>+AH61*'An Distinta Base'!$G20</f>
        <v>0</v>
      </c>
      <c r="AI86" s="59">
        <f>+AI61*'An Distinta Base'!$G20</f>
        <v>985.31999999999982</v>
      </c>
      <c r="AJ86" s="59">
        <f>+AJ61*'An Distinta Base'!$G20</f>
        <v>0</v>
      </c>
      <c r="AK86" s="59">
        <f>+AK61*'An Distinta Base'!$G20</f>
        <v>0</v>
      </c>
      <c r="AL86" s="59">
        <f>+AL61*'An Distinta Base'!$G20</f>
        <v>0</v>
      </c>
    </row>
    <row r="87" spans="2:38" ht="15.75" thickBot="1" x14ac:dyDescent="0.3">
      <c r="B87" s="47" t="str">
        <f t="shared" si="9"/>
        <v>Materia Prima 14</v>
      </c>
      <c r="C87" s="59">
        <f>+C62*'An Distinta Base'!$G21</f>
        <v>160</v>
      </c>
      <c r="D87" s="59">
        <f>+D62*'An Distinta Base'!$G21</f>
        <v>0</v>
      </c>
      <c r="E87" s="59">
        <f>+E62*'An Distinta Base'!$G21</f>
        <v>0</v>
      </c>
      <c r="F87" s="59">
        <f>+F62*'An Distinta Base'!$G21</f>
        <v>0</v>
      </c>
      <c r="G87" s="59">
        <f>+G62*'An Distinta Base'!$G21</f>
        <v>0</v>
      </c>
      <c r="H87" s="59">
        <f>+H62*'An Distinta Base'!$G21</f>
        <v>160</v>
      </c>
      <c r="I87" s="59">
        <f>+I62*'An Distinta Base'!$G21</f>
        <v>0</v>
      </c>
      <c r="J87" s="59">
        <f>+J62*'An Distinta Base'!$G21</f>
        <v>0</v>
      </c>
      <c r="K87" s="59">
        <f>+K62*'An Distinta Base'!$G21</f>
        <v>0</v>
      </c>
      <c r="L87" s="59">
        <f>+L62*'An Distinta Base'!$G21</f>
        <v>0</v>
      </c>
      <c r="M87" s="59">
        <f>+M62*'An Distinta Base'!$G21</f>
        <v>163.20000000000002</v>
      </c>
      <c r="N87" s="59">
        <f>+N62*'An Distinta Base'!$G21</f>
        <v>0</v>
      </c>
      <c r="O87" s="59">
        <f>+O62*'An Distinta Base'!$G21</f>
        <v>0</v>
      </c>
      <c r="P87" s="59">
        <f>+P62*'An Distinta Base'!$G21</f>
        <v>0</v>
      </c>
      <c r="Q87" s="59">
        <f>+Q62*'An Distinta Base'!$G21</f>
        <v>0</v>
      </c>
      <c r="R87" s="59">
        <f>+R62*'An Distinta Base'!$G21</f>
        <v>163.20000000000002</v>
      </c>
      <c r="S87" s="59">
        <f>+S62*'An Distinta Base'!$G21</f>
        <v>0</v>
      </c>
      <c r="T87" s="59">
        <f>+T62*'An Distinta Base'!$G21</f>
        <v>0</v>
      </c>
      <c r="U87" s="59">
        <f>+U62*'An Distinta Base'!$G21</f>
        <v>0</v>
      </c>
      <c r="V87" s="59">
        <f>+V62*'An Distinta Base'!$G21</f>
        <v>0</v>
      </c>
      <c r="W87" s="59">
        <f>+W62*'An Distinta Base'!$G21</f>
        <v>163.20000000000002</v>
      </c>
      <c r="X87" s="59">
        <f>+X62*'An Distinta Base'!$G21</f>
        <v>0</v>
      </c>
      <c r="Y87" s="59">
        <f>+Y62*'An Distinta Base'!$G21</f>
        <v>0</v>
      </c>
      <c r="Z87" s="59">
        <f>+Z62*'An Distinta Base'!$G21</f>
        <v>0</v>
      </c>
      <c r="AA87" s="59">
        <f>+AA62*'An Distinta Base'!$G21</f>
        <v>0</v>
      </c>
      <c r="AB87" s="59">
        <f>+AB62*'An Distinta Base'!$G21</f>
        <v>0</v>
      </c>
      <c r="AC87" s="59">
        <f>+AC62*'An Distinta Base'!$G21</f>
        <v>163.20000000000002</v>
      </c>
      <c r="AD87" s="59">
        <f>+AD62*'An Distinta Base'!$G21</f>
        <v>0</v>
      </c>
      <c r="AE87" s="59">
        <f>+AE62*'An Distinta Base'!$G21</f>
        <v>0</v>
      </c>
      <c r="AF87" s="59">
        <f>+AF62*'An Distinta Base'!$G21</f>
        <v>0</v>
      </c>
      <c r="AG87" s="59">
        <f>+AG62*'An Distinta Base'!$G21</f>
        <v>0</v>
      </c>
      <c r="AH87" s="59">
        <f>+AH62*'An Distinta Base'!$G21</f>
        <v>163.20000000000002</v>
      </c>
      <c r="AI87" s="59">
        <f>+AI62*'An Distinta Base'!$G21</f>
        <v>0</v>
      </c>
      <c r="AJ87" s="59">
        <f>+AJ62*'An Distinta Base'!$G21</f>
        <v>0</v>
      </c>
      <c r="AK87" s="59">
        <f>+AK62*'An Distinta Base'!$G21</f>
        <v>0</v>
      </c>
      <c r="AL87" s="59">
        <f>+AL62*'An Distinta Base'!$G21</f>
        <v>0</v>
      </c>
    </row>
    <row r="88" spans="2:38" ht="15.75" thickBot="1" x14ac:dyDescent="0.3">
      <c r="B88" s="47" t="str">
        <f t="shared" si="9"/>
        <v>Materia Prima 15</v>
      </c>
      <c r="C88" s="59">
        <f>+C63*'An Distinta Base'!$G22</f>
        <v>6048</v>
      </c>
      <c r="D88" s="59">
        <f>+D63*'An Distinta Base'!$G22</f>
        <v>0</v>
      </c>
      <c r="E88" s="59">
        <f>+E63*'An Distinta Base'!$G22</f>
        <v>0</v>
      </c>
      <c r="F88" s="59">
        <f>+F63*'An Distinta Base'!$G22</f>
        <v>0</v>
      </c>
      <c r="G88" s="59">
        <f>+G63*'An Distinta Base'!$G22</f>
        <v>0</v>
      </c>
      <c r="H88" s="59">
        <f>+H63*'An Distinta Base'!$G22</f>
        <v>6048</v>
      </c>
      <c r="I88" s="59">
        <f>+I63*'An Distinta Base'!$G22</f>
        <v>0</v>
      </c>
      <c r="J88" s="59">
        <f>+J63*'An Distinta Base'!$G22</f>
        <v>0</v>
      </c>
      <c r="K88" s="59">
        <f>+K63*'An Distinta Base'!$G22</f>
        <v>0</v>
      </c>
      <c r="L88" s="59">
        <f>+L63*'An Distinta Base'!$G22</f>
        <v>0</v>
      </c>
      <c r="M88" s="59">
        <f>+M63*'An Distinta Base'!$G22</f>
        <v>6229.4400000000005</v>
      </c>
      <c r="N88" s="59">
        <f>+N63*'An Distinta Base'!$G22</f>
        <v>0</v>
      </c>
      <c r="O88" s="59">
        <f>+O63*'An Distinta Base'!$G22</f>
        <v>0</v>
      </c>
      <c r="P88" s="59">
        <f>+P63*'An Distinta Base'!$G22</f>
        <v>0</v>
      </c>
      <c r="Q88" s="59">
        <f>+Q63*'An Distinta Base'!$G22</f>
        <v>0</v>
      </c>
      <c r="R88" s="59">
        <f>+R63*'An Distinta Base'!$G22</f>
        <v>6229.4400000000005</v>
      </c>
      <c r="S88" s="59">
        <f>+S63*'An Distinta Base'!$G22</f>
        <v>0</v>
      </c>
      <c r="T88" s="59">
        <f>+T63*'An Distinta Base'!$G22</f>
        <v>0</v>
      </c>
      <c r="U88" s="59">
        <f>+U63*'An Distinta Base'!$G22</f>
        <v>0</v>
      </c>
      <c r="V88" s="59">
        <f>+V63*'An Distinta Base'!$G22</f>
        <v>0</v>
      </c>
      <c r="W88" s="59">
        <f>+W63*'An Distinta Base'!$G22</f>
        <v>6229.4400000000005</v>
      </c>
      <c r="X88" s="59">
        <f>+X63*'An Distinta Base'!$G22</f>
        <v>0</v>
      </c>
      <c r="Y88" s="59">
        <f>+Y63*'An Distinta Base'!$G22</f>
        <v>0</v>
      </c>
      <c r="Z88" s="59">
        <f>+Z63*'An Distinta Base'!$G22</f>
        <v>0</v>
      </c>
      <c r="AA88" s="59">
        <f>+AA63*'An Distinta Base'!$G22</f>
        <v>0</v>
      </c>
      <c r="AB88" s="59">
        <f>+AB63*'An Distinta Base'!$G22</f>
        <v>6229.4400000000005</v>
      </c>
      <c r="AC88" s="59">
        <f>+AC63*'An Distinta Base'!$G22</f>
        <v>0</v>
      </c>
      <c r="AD88" s="59">
        <f>+AD63*'An Distinta Base'!$G22</f>
        <v>0</v>
      </c>
      <c r="AE88" s="59">
        <f>+AE63*'An Distinta Base'!$G22</f>
        <v>0</v>
      </c>
      <c r="AF88" s="59">
        <f>+AF63*'An Distinta Base'!$G22</f>
        <v>0</v>
      </c>
      <c r="AG88" s="59">
        <f>+AG63*'An Distinta Base'!$G22</f>
        <v>6229.4400000000005</v>
      </c>
      <c r="AH88" s="59">
        <f>+AH63*'An Distinta Base'!$G22</f>
        <v>0</v>
      </c>
      <c r="AI88" s="59">
        <f>+AI63*'An Distinta Base'!$G22</f>
        <v>0</v>
      </c>
      <c r="AJ88" s="59">
        <f>+AJ63*'An Distinta Base'!$G22</f>
        <v>0</v>
      </c>
      <c r="AK88" s="59">
        <f>+AK63*'An Distinta Base'!$G22</f>
        <v>0</v>
      </c>
      <c r="AL88" s="59">
        <f>+AL63*'An Distinta Base'!$G22</f>
        <v>6229.4400000000005</v>
      </c>
    </row>
    <row r="89" spans="2:38" ht="15.75" thickBot="1" x14ac:dyDescent="0.3">
      <c r="B89" s="47" t="str">
        <f t="shared" si="9"/>
        <v>Materia Prima 16</v>
      </c>
      <c r="C89" s="59">
        <f>+C64*'An Distinta Base'!$G23</f>
        <v>1620</v>
      </c>
      <c r="D89" s="59">
        <f>+D64*'An Distinta Base'!$G23</f>
        <v>0</v>
      </c>
      <c r="E89" s="59">
        <f>+E64*'An Distinta Base'!$G23</f>
        <v>0</v>
      </c>
      <c r="F89" s="59">
        <f>+F64*'An Distinta Base'!$G23</f>
        <v>1620</v>
      </c>
      <c r="G89" s="59">
        <f>+G64*'An Distinta Base'!$G23</f>
        <v>0</v>
      </c>
      <c r="H89" s="59">
        <f>+H64*'An Distinta Base'!$G23</f>
        <v>0</v>
      </c>
      <c r="I89" s="59">
        <f>+I64*'An Distinta Base'!$G23</f>
        <v>0</v>
      </c>
      <c r="J89" s="59">
        <f>+J64*'An Distinta Base'!$G23</f>
        <v>1620</v>
      </c>
      <c r="K89" s="59">
        <f>+K64*'An Distinta Base'!$G23</f>
        <v>0</v>
      </c>
      <c r="L89" s="59">
        <f>+L64*'An Distinta Base'!$G23</f>
        <v>0</v>
      </c>
      <c r="M89" s="59">
        <f>+M64*'An Distinta Base'!$G23</f>
        <v>1636.2</v>
      </c>
      <c r="N89" s="59">
        <f>+N64*'An Distinta Base'!$G23</f>
        <v>0</v>
      </c>
      <c r="O89" s="59">
        <f>+O64*'An Distinta Base'!$G23</f>
        <v>0</v>
      </c>
      <c r="P89" s="59">
        <f>+P64*'An Distinta Base'!$G23</f>
        <v>1636.2</v>
      </c>
      <c r="Q89" s="59">
        <f>+Q64*'An Distinta Base'!$G23</f>
        <v>0</v>
      </c>
      <c r="R89" s="59">
        <f>+R64*'An Distinta Base'!$G23</f>
        <v>0</v>
      </c>
      <c r="S89" s="59">
        <f>+S64*'An Distinta Base'!$G23</f>
        <v>0</v>
      </c>
      <c r="T89" s="59">
        <f>+T64*'An Distinta Base'!$G23</f>
        <v>1636.2</v>
      </c>
      <c r="U89" s="59">
        <f>+U64*'An Distinta Base'!$G23</f>
        <v>0</v>
      </c>
      <c r="V89" s="59">
        <f>+V64*'An Distinta Base'!$G23</f>
        <v>0</v>
      </c>
      <c r="W89" s="59">
        <f>+W64*'An Distinta Base'!$G23</f>
        <v>0</v>
      </c>
      <c r="X89" s="59">
        <f>+X64*'An Distinta Base'!$G23</f>
        <v>1636.2</v>
      </c>
      <c r="Y89" s="59">
        <f>+Y64*'An Distinta Base'!$G23</f>
        <v>0</v>
      </c>
      <c r="Z89" s="59">
        <f>+Z64*'An Distinta Base'!$G23</f>
        <v>0</v>
      </c>
      <c r="AA89" s="59">
        <f>+AA64*'An Distinta Base'!$G23</f>
        <v>1636.2</v>
      </c>
      <c r="AB89" s="59">
        <f>+AB64*'An Distinta Base'!$G23</f>
        <v>0</v>
      </c>
      <c r="AC89" s="59">
        <f>+AC64*'An Distinta Base'!$G23</f>
        <v>0</v>
      </c>
      <c r="AD89" s="59">
        <f>+AD64*'An Distinta Base'!$G23</f>
        <v>1636.2</v>
      </c>
      <c r="AE89" s="59">
        <f>+AE64*'An Distinta Base'!$G23</f>
        <v>0</v>
      </c>
      <c r="AF89" s="59">
        <f>+AF64*'An Distinta Base'!$G23</f>
        <v>0</v>
      </c>
      <c r="AG89" s="59">
        <f>+AG64*'An Distinta Base'!$G23</f>
        <v>0</v>
      </c>
      <c r="AH89" s="59">
        <f>+AH64*'An Distinta Base'!$G23</f>
        <v>1636.2</v>
      </c>
      <c r="AI89" s="59">
        <f>+AI64*'An Distinta Base'!$G23</f>
        <v>0</v>
      </c>
      <c r="AJ89" s="59">
        <f>+AJ64*'An Distinta Base'!$G23</f>
        <v>0</v>
      </c>
      <c r="AK89" s="59">
        <f>+AK64*'An Distinta Base'!$G23</f>
        <v>1636.2</v>
      </c>
      <c r="AL89" s="59">
        <f>+AL64*'An Distinta Base'!$G23</f>
        <v>0</v>
      </c>
    </row>
    <row r="90" spans="2:38" ht="15.75" thickBot="1" x14ac:dyDescent="0.3">
      <c r="B90" s="47" t="str">
        <f t="shared" si="9"/>
        <v>Materia Prima 17</v>
      </c>
      <c r="C90" s="59">
        <f>+C65*'An Distinta Base'!$G24</f>
        <v>630</v>
      </c>
      <c r="D90" s="59">
        <f>+D65*'An Distinta Base'!$G24</f>
        <v>0</v>
      </c>
      <c r="E90" s="59">
        <f>+E65*'An Distinta Base'!$G24</f>
        <v>0</v>
      </c>
      <c r="F90" s="59">
        <f>+F65*'An Distinta Base'!$G24</f>
        <v>0</v>
      </c>
      <c r="G90" s="59">
        <f>+G65*'An Distinta Base'!$G24</f>
        <v>0</v>
      </c>
      <c r="H90" s="59">
        <f>+H65*'An Distinta Base'!$G24</f>
        <v>630</v>
      </c>
      <c r="I90" s="59">
        <f>+I65*'An Distinta Base'!$G24</f>
        <v>0</v>
      </c>
      <c r="J90" s="59">
        <f>+J65*'An Distinta Base'!$G24</f>
        <v>0</v>
      </c>
      <c r="K90" s="59">
        <f>+K65*'An Distinta Base'!$G24</f>
        <v>0</v>
      </c>
      <c r="L90" s="59">
        <f>+L65*'An Distinta Base'!$G24</f>
        <v>0</v>
      </c>
      <c r="M90" s="59">
        <f>+M65*'An Distinta Base'!$G24</f>
        <v>630</v>
      </c>
      <c r="N90" s="59">
        <f>+N65*'An Distinta Base'!$G24</f>
        <v>0</v>
      </c>
      <c r="O90" s="59">
        <f>+O65*'An Distinta Base'!$G24</f>
        <v>0</v>
      </c>
      <c r="P90" s="59">
        <f>+P65*'An Distinta Base'!$G24</f>
        <v>0</v>
      </c>
      <c r="Q90" s="59">
        <f>+Q65*'An Distinta Base'!$G24</f>
        <v>0</v>
      </c>
      <c r="R90" s="59">
        <f>+R65*'An Distinta Base'!$G24</f>
        <v>636.30000000000007</v>
      </c>
      <c r="S90" s="59">
        <f>+S65*'An Distinta Base'!$G24</f>
        <v>0</v>
      </c>
      <c r="T90" s="59">
        <f>+T65*'An Distinta Base'!$G24</f>
        <v>0</v>
      </c>
      <c r="U90" s="59">
        <f>+U65*'An Distinta Base'!$G24</f>
        <v>0</v>
      </c>
      <c r="V90" s="59">
        <f>+V65*'An Distinta Base'!$G24</f>
        <v>0</v>
      </c>
      <c r="W90" s="59">
        <f>+W65*'An Distinta Base'!$G24</f>
        <v>636.30000000000007</v>
      </c>
      <c r="X90" s="59">
        <f>+X65*'An Distinta Base'!$G24</f>
        <v>0</v>
      </c>
      <c r="Y90" s="59">
        <f>+Y65*'An Distinta Base'!$G24</f>
        <v>0</v>
      </c>
      <c r="Z90" s="59">
        <f>+Z65*'An Distinta Base'!$G24</f>
        <v>0</v>
      </c>
      <c r="AA90" s="59">
        <f>+AA65*'An Distinta Base'!$G24</f>
        <v>0</v>
      </c>
      <c r="AB90" s="59">
        <f>+AB65*'An Distinta Base'!$G24</f>
        <v>636.30000000000007</v>
      </c>
      <c r="AC90" s="59">
        <f>+AC65*'An Distinta Base'!$G24</f>
        <v>0</v>
      </c>
      <c r="AD90" s="59">
        <f>+AD65*'An Distinta Base'!$G24</f>
        <v>0</v>
      </c>
      <c r="AE90" s="59">
        <f>+AE65*'An Distinta Base'!$G24</f>
        <v>0</v>
      </c>
      <c r="AF90" s="59">
        <f>+AF65*'An Distinta Base'!$G24</f>
        <v>0</v>
      </c>
      <c r="AG90" s="59">
        <f>+AG65*'An Distinta Base'!$G24</f>
        <v>0</v>
      </c>
      <c r="AH90" s="59">
        <f>+AH65*'An Distinta Base'!$G24</f>
        <v>636.30000000000007</v>
      </c>
      <c r="AI90" s="59">
        <f>+AI65*'An Distinta Base'!$G24</f>
        <v>0</v>
      </c>
      <c r="AJ90" s="59">
        <f>+AJ65*'An Distinta Base'!$G24</f>
        <v>0</v>
      </c>
      <c r="AK90" s="59">
        <f>+AK65*'An Distinta Base'!$G24</f>
        <v>0</v>
      </c>
      <c r="AL90" s="59">
        <f>+AL65*'An Distinta Base'!$G24</f>
        <v>0</v>
      </c>
    </row>
    <row r="91" spans="2:38" ht="15.75" thickBot="1" x14ac:dyDescent="0.3">
      <c r="B91" s="47" t="str">
        <f t="shared" si="9"/>
        <v>Materia Prima 18</v>
      </c>
      <c r="C91" s="59">
        <f>+C66*'An Distinta Base'!$G25</f>
        <v>630</v>
      </c>
      <c r="D91" s="59">
        <f>+D66*'An Distinta Base'!$G25</f>
        <v>0</v>
      </c>
      <c r="E91" s="59">
        <f>+E66*'An Distinta Base'!$G25</f>
        <v>0</v>
      </c>
      <c r="F91" s="59">
        <f>+F66*'An Distinta Base'!$G25</f>
        <v>0</v>
      </c>
      <c r="G91" s="59">
        <f>+G66*'An Distinta Base'!$G25</f>
        <v>0</v>
      </c>
      <c r="H91" s="59">
        <f>+H66*'An Distinta Base'!$G25</f>
        <v>0</v>
      </c>
      <c r="I91" s="59">
        <f>+I66*'An Distinta Base'!$G25</f>
        <v>0</v>
      </c>
      <c r="J91" s="59">
        <f>+J66*'An Distinta Base'!$G25</f>
        <v>630</v>
      </c>
      <c r="K91" s="59">
        <f>+K66*'An Distinta Base'!$G25</f>
        <v>0</v>
      </c>
      <c r="L91" s="59">
        <f>+L66*'An Distinta Base'!$G25</f>
        <v>0</v>
      </c>
      <c r="M91" s="59">
        <f>+M66*'An Distinta Base'!$G25</f>
        <v>0</v>
      </c>
      <c r="N91" s="59">
        <f>+N66*'An Distinta Base'!$G25</f>
        <v>0</v>
      </c>
      <c r="O91" s="59">
        <f>+O66*'An Distinta Base'!$G25</f>
        <v>0</v>
      </c>
      <c r="P91" s="59">
        <f>+P66*'An Distinta Base'!$G25</f>
        <v>0</v>
      </c>
      <c r="Q91" s="59">
        <f>+Q66*'An Distinta Base'!$G25</f>
        <v>636.29999999999995</v>
      </c>
      <c r="R91" s="59">
        <f>+R66*'An Distinta Base'!$G25</f>
        <v>0</v>
      </c>
      <c r="S91" s="59">
        <f>+S66*'An Distinta Base'!$G25</f>
        <v>0</v>
      </c>
      <c r="T91" s="59">
        <f>+T66*'An Distinta Base'!$G25</f>
        <v>0</v>
      </c>
      <c r="U91" s="59">
        <f>+U66*'An Distinta Base'!$G25</f>
        <v>0</v>
      </c>
      <c r="V91" s="59">
        <f>+V66*'An Distinta Base'!$G25</f>
        <v>0</v>
      </c>
      <c r="W91" s="59">
        <f>+W66*'An Distinta Base'!$G25</f>
        <v>0</v>
      </c>
      <c r="X91" s="59">
        <f>+X66*'An Distinta Base'!$G25</f>
        <v>636.29999999999995</v>
      </c>
      <c r="Y91" s="59">
        <f>+Y66*'An Distinta Base'!$G25</f>
        <v>0</v>
      </c>
      <c r="Z91" s="59">
        <f>+Z66*'An Distinta Base'!$G25</f>
        <v>0</v>
      </c>
      <c r="AA91" s="59">
        <f>+AA66*'An Distinta Base'!$G25</f>
        <v>0</v>
      </c>
      <c r="AB91" s="59">
        <f>+AB66*'An Distinta Base'!$G25</f>
        <v>0</v>
      </c>
      <c r="AC91" s="59">
        <f>+AC66*'An Distinta Base'!$G25</f>
        <v>0</v>
      </c>
      <c r="AD91" s="59">
        <f>+AD66*'An Distinta Base'!$G25</f>
        <v>0</v>
      </c>
      <c r="AE91" s="59">
        <f>+AE66*'An Distinta Base'!$G25</f>
        <v>636.29999999999995</v>
      </c>
      <c r="AF91" s="59">
        <f>+AF66*'An Distinta Base'!$G25</f>
        <v>0</v>
      </c>
      <c r="AG91" s="59">
        <f>+AG66*'An Distinta Base'!$G25</f>
        <v>0</v>
      </c>
      <c r="AH91" s="59">
        <f>+AH66*'An Distinta Base'!$G25</f>
        <v>0</v>
      </c>
      <c r="AI91" s="59">
        <f>+AI66*'An Distinta Base'!$G25</f>
        <v>0</v>
      </c>
      <c r="AJ91" s="59">
        <f>+AJ66*'An Distinta Base'!$G25</f>
        <v>0</v>
      </c>
      <c r="AK91" s="59">
        <f>+AK66*'An Distinta Base'!$G25</f>
        <v>0</v>
      </c>
      <c r="AL91" s="59">
        <f>+AL66*'An Distinta Base'!$G25</f>
        <v>636.29999999999995</v>
      </c>
    </row>
    <row r="92" spans="2:38" ht="15.75" thickBot="1" x14ac:dyDescent="0.3">
      <c r="B92" s="47" t="str">
        <f t="shared" si="9"/>
        <v>Materia Prima 19</v>
      </c>
      <c r="C92" s="59">
        <f>+C67*'An Distinta Base'!$G26</f>
        <v>630</v>
      </c>
      <c r="D92" s="59">
        <f>+D67*'An Distinta Base'!$G26</f>
        <v>0</v>
      </c>
      <c r="E92" s="59">
        <f>+E67*'An Distinta Base'!$G26</f>
        <v>0</v>
      </c>
      <c r="F92" s="59">
        <f>+F67*'An Distinta Base'!$G26</f>
        <v>0</v>
      </c>
      <c r="G92" s="59">
        <f>+G67*'An Distinta Base'!$G26</f>
        <v>0</v>
      </c>
      <c r="H92" s="59">
        <f>+H67*'An Distinta Base'!$G26</f>
        <v>0</v>
      </c>
      <c r="I92" s="59">
        <f>+I67*'An Distinta Base'!$G26</f>
        <v>0</v>
      </c>
      <c r="J92" s="59">
        <f>+J67*'An Distinta Base'!$G26</f>
        <v>630</v>
      </c>
      <c r="K92" s="59">
        <f>+K67*'An Distinta Base'!$G26</f>
        <v>0</v>
      </c>
      <c r="L92" s="59">
        <f>+L67*'An Distinta Base'!$G26</f>
        <v>0</v>
      </c>
      <c r="M92" s="59">
        <f>+M67*'An Distinta Base'!$G26</f>
        <v>0</v>
      </c>
      <c r="N92" s="59">
        <f>+N67*'An Distinta Base'!$G26</f>
        <v>0</v>
      </c>
      <c r="O92" s="59">
        <f>+O67*'An Distinta Base'!$G26</f>
        <v>0</v>
      </c>
      <c r="P92" s="59">
        <f>+P67*'An Distinta Base'!$G26</f>
        <v>0</v>
      </c>
      <c r="Q92" s="59">
        <f>+Q67*'An Distinta Base'!$G26</f>
        <v>642.6</v>
      </c>
      <c r="R92" s="59">
        <f>+R67*'An Distinta Base'!$G26</f>
        <v>0</v>
      </c>
      <c r="S92" s="59">
        <f>+S67*'An Distinta Base'!$G26</f>
        <v>0</v>
      </c>
      <c r="T92" s="59">
        <f>+T67*'An Distinta Base'!$G26</f>
        <v>0</v>
      </c>
      <c r="U92" s="59">
        <f>+U67*'An Distinta Base'!$G26</f>
        <v>0</v>
      </c>
      <c r="V92" s="59">
        <f>+V67*'An Distinta Base'!$G26</f>
        <v>0</v>
      </c>
      <c r="W92" s="59">
        <f>+W67*'An Distinta Base'!$G26</f>
        <v>0</v>
      </c>
      <c r="X92" s="59">
        <f>+X67*'An Distinta Base'!$G26</f>
        <v>642.6</v>
      </c>
      <c r="Y92" s="59">
        <f>+Y67*'An Distinta Base'!$G26</f>
        <v>0</v>
      </c>
      <c r="Z92" s="59">
        <f>+Z67*'An Distinta Base'!$G26</f>
        <v>0</v>
      </c>
      <c r="AA92" s="59">
        <f>+AA67*'An Distinta Base'!$G26</f>
        <v>0</v>
      </c>
      <c r="AB92" s="59">
        <f>+AB67*'An Distinta Base'!$G26</f>
        <v>0</v>
      </c>
      <c r="AC92" s="59">
        <f>+AC67*'An Distinta Base'!$G26</f>
        <v>0</v>
      </c>
      <c r="AD92" s="59">
        <f>+AD67*'An Distinta Base'!$G26</f>
        <v>0</v>
      </c>
      <c r="AE92" s="59">
        <f>+AE67*'An Distinta Base'!$G26</f>
        <v>642.6</v>
      </c>
      <c r="AF92" s="59">
        <f>+AF67*'An Distinta Base'!$G26</f>
        <v>0</v>
      </c>
      <c r="AG92" s="59">
        <f>+AG67*'An Distinta Base'!$G26</f>
        <v>0</v>
      </c>
      <c r="AH92" s="59">
        <f>+AH67*'An Distinta Base'!$G26</f>
        <v>0</v>
      </c>
      <c r="AI92" s="59">
        <f>+AI67*'An Distinta Base'!$G26</f>
        <v>0</v>
      </c>
      <c r="AJ92" s="59">
        <f>+AJ67*'An Distinta Base'!$G26</f>
        <v>0</v>
      </c>
      <c r="AK92" s="59">
        <f>+AK67*'An Distinta Base'!$G26</f>
        <v>0</v>
      </c>
      <c r="AL92" s="59">
        <f>+AL67*'An Distinta Base'!$G26</f>
        <v>642.6</v>
      </c>
    </row>
    <row r="93" spans="2:38" x14ac:dyDescent="0.25">
      <c r="B93" s="47" t="str">
        <f t="shared" si="9"/>
        <v>Materia Prima 20</v>
      </c>
      <c r="C93" s="59">
        <f>+C68*'An Distinta Base'!$G27</f>
        <v>1092</v>
      </c>
      <c r="D93" s="59">
        <f>+D68*'An Distinta Base'!$G27</f>
        <v>0</v>
      </c>
      <c r="E93" s="59">
        <f>+E68*'An Distinta Base'!$G27</f>
        <v>0</v>
      </c>
      <c r="F93" s="59">
        <f>+F68*'An Distinta Base'!$G27</f>
        <v>0</v>
      </c>
      <c r="G93" s="59">
        <f>+G68*'An Distinta Base'!$G27</f>
        <v>0</v>
      </c>
      <c r="H93" s="59">
        <f>+H68*'An Distinta Base'!$G27</f>
        <v>0</v>
      </c>
      <c r="I93" s="59">
        <f>+I68*'An Distinta Base'!$G27</f>
        <v>1092</v>
      </c>
      <c r="J93" s="59">
        <f>+J68*'An Distinta Base'!$G27</f>
        <v>0</v>
      </c>
      <c r="K93" s="59">
        <f>+K68*'An Distinta Base'!$G27</f>
        <v>0</v>
      </c>
      <c r="L93" s="59">
        <f>+L68*'An Distinta Base'!$G27</f>
        <v>0</v>
      </c>
      <c r="M93" s="59">
        <f>+M68*'An Distinta Base'!$G27</f>
        <v>0</v>
      </c>
      <c r="N93" s="59">
        <f>+N68*'An Distinta Base'!$G27</f>
        <v>0</v>
      </c>
      <c r="O93" s="59">
        <f>+O68*'An Distinta Base'!$G27</f>
        <v>1113.8399999999999</v>
      </c>
      <c r="P93" s="59">
        <f>+P68*'An Distinta Base'!$G27</f>
        <v>0</v>
      </c>
      <c r="Q93" s="59">
        <f>+Q68*'An Distinta Base'!$G27</f>
        <v>0</v>
      </c>
      <c r="R93" s="59">
        <f>+R68*'An Distinta Base'!$G27</f>
        <v>0</v>
      </c>
      <c r="S93" s="59">
        <f>+S68*'An Distinta Base'!$G27</f>
        <v>0</v>
      </c>
      <c r="T93" s="59">
        <f>+T68*'An Distinta Base'!$G27</f>
        <v>0</v>
      </c>
      <c r="U93" s="59">
        <f>+U68*'An Distinta Base'!$G27</f>
        <v>1113.8399999999999</v>
      </c>
      <c r="V93" s="59">
        <f>+V68*'An Distinta Base'!$G27</f>
        <v>0</v>
      </c>
      <c r="W93" s="59">
        <f>+W68*'An Distinta Base'!$G27</f>
        <v>0</v>
      </c>
      <c r="X93" s="59">
        <f>+X68*'An Distinta Base'!$G27</f>
        <v>0</v>
      </c>
      <c r="Y93" s="59">
        <f>+Y68*'An Distinta Base'!$G27</f>
        <v>0</v>
      </c>
      <c r="Z93" s="59">
        <f>+Z68*'An Distinta Base'!$G27</f>
        <v>0</v>
      </c>
      <c r="AA93" s="59">
        <f>+AA68*'An Distinta Base'!$G27</f>
        <v>1113.8399999999999</v>
      </c>
      <c r="AB93" s="59">
        <f>+AB68*'An Distinta Base'!$G27</f>
        <v>0</v>
      </c>
      <c r="AC93" s="59">
        <f>+AC68*'An Distinta Base'!$G27</f>
        <v>0</v>
      </c>
      <c r="AD93" s="59">
        <f>+AD68*'An Distinta Base'!$G27</f>
        <v>0</v>
      </c>
      <c r="AE93" s="59">
        <f>+AE68*'An Distinta Base'!$G27</f>
        <v>0</v>
      </c>
      <c r="AF93" s="59">
        <f>+AF68*'An Distinta Base'!$G27</f>
        <v>0</v>
      </c>
      <c r="AG93" s="59">
        <f>+AG68*'An Distinta Base'!$G27</f>
        <v>1113.8399999999999</v>
      </c>
      <c r="AH93" s="59">
        <f>+AH68*'An Distinta Base'!$G27</f>
        <v>0</v>
      </c>
      <c r="AI93" s="59">
        <f>+AI68*'An Distinta Base'!$G27</f>
        <v>0</v>
      </c>
      <c r="AJ93" s="59">
        <f>+AJ68*'An Distinta Base'!$G27</f>
        <v>0</v>
      </c>
      <c r="AK93" s="59">
        <f>+AK68*'An Distinta Base'!$G27</f>
        <v>0</v>
      </c>
      <c r="AL93" s="59">
        <f>+AL68*'An Distinta Base'!$G27</f>
        <v>0</v>
      </c>
    </row>
    <row r="94" spans="2:38" ht="10.5" customHeight="1" x14ac:dyDescent="0.25"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</row>
    <row r="95" spans="2:38" x14ac:dyDescent="0.25">
      <c r="B95" s="47" t="s">
        <v>314</v>
      </c>
      <c r="C95" s="63">
        <f>SUM(C74:C93)</f>
        <v>27999</v>
      </c>
      <c r="D95" s="63">
        <f t="shared" ref="D95" si="10">SUM(D74:D93)</f>
        <v>0</v>
      </c>
      <c r="E95" s="63">
        <f t="shared" ref="E95" si="11">SUM(E74:E93)</f>
        <v>0</v>
      </c>
      <c r="F95" s="63">
        <f t="shared" ref="F95" si="12">SUM(F74:F93)</f>
        <v>6450</v>
      </c>
      <c r="G95" s="63">
        <f t="shared" ref="G95" si="13">SUM(G74:G93)</f>
        <v>3870</v>
      </c>
      <c r="H95" s="63">
        <f t="shared" ref="H95" si="14">SUM(H74:H93)</f>
        <v>8278</v>
      </c>
      <c r="I95" s="63">
        <f t="shared" ref="I95" si="15">SUM(I74:I93)</f>
        <v>8406.7200000000012</v>
      </c>
      <c r="J95" s="63">
        <f t="shared" ref="J95" si="16">SUM(J74:J93)</f>
        <v>3922</v>
      </c>
      <c r="K95" s="63">
        <f t="shared" ref="K95" si="17">SUM(K74:K93)</f>
        <v>5753.4</v>
      </c>
      <c r="L95" s="63">
        <f t="shared" ref="L95" si="18">SUM(L74:L93)</f>
        <v>4939.2</v>
      </c>
      <c r="M95" s="63">
        <f t="shared" ref="M95" si="19">SUM(M74:M93)</f>
        <v>9087.2400000000016</v>
      </c>
      <c r="N95" s="63">
        <f t="shared" ref="N95" si="20">SUM(N74:N93)</f>
        <v>1020</v>
      </c>
      <c r="O95" s="63">
        <f t="shared" ref="O95" si="21">SUM(O74:O93)</f>
        <v>7466.76</v>
      </c>
      <c r="P95" s="63">
        <f t="shared" ref="P95" si="22">SUM(P74:P93)</f>
        <v>8496.7199999999993</v>
      </c>
      <c r="Q95" s="63">
        <f t="shared" ref="Q95" si="23">SUM(Q74:Q93)</f>
        <v>1443.6999999999998</v>
      </c>
      <c r="R95" s="63">
        <f t="shared" ref="R95" si="24">SUM(R74:R93)</f>
        <v>12867.779999999999</v>
      </c>
      <c r="S95" s="63">
        <f t="shared" ref="S95" si="25">SUM(S74:S93)</f>
        <v>2433.7199999999998</v>
      </c>
      <c r="T95" s="63">
        <f t="shared" ref="T95" si="26">SUM(T74:T93)</f>
        <v>6432</v>
      </c>
      <c r="U95" s="63">
        <f t="shared" ref="U95" si="27">SUM(U74:U93)</f>
        <v>7025.76</v>
      </c>
      <c r="V95" s="63">
        <f t="shared" ref="V95" si="28">SUM(V74:V93)</f>
        <v>441</v>
      </c>
      <c r="W95" s="63">
        <f t="shared" ref="W95" si="29">SUM(W74:W93)</f>
        <v>8121.3600000000006</v>
      </c>
      <c r="X95" s="63">
        <f t="shared" ref="X95" si="30">SUM(X74:X93)</f>
        <v>9760.9</v>
      </c>
      <c r="Y95" s="63">
        <f t="shared" ref="Y95" si="31">SUM(Y74:Y93)</f>
        <v>4553.6400000000003</v>
      </c>
      <c r="Z95" s="63">
        <f t="shared" ref="Z95" si="32">SUM(Z74:Z93)</f>
        <v>0</v>
      </c>
      <c r="AA95" s="63">
        <f t="shared" ref="AA95" si="33">SUM(AA74:AA93)</f>
        <v>8233.56</v>
      </c>
      <c r="AB95" s="63">
        <f t="shared" ref="AB95" si="34">SUM(AB74:AB93)</f>
        <v>11682.96</v>
      </c>
      <c r="AC95" s="63">
        <f t="shared" ref="AC95" si="35">SUM(AC74:AC93)</f>
        <v>6358.0199999999995</v>
      </c>
      <c r="AD95" s="63">
        <f t="shared" ref="AD95" si="36">SUM(AD74:AD93)</f>
        <v>6134.4</v>
      </c>
      <c r="AE95" s="63">
        <f t="shared" ref="AE95" si="37">SUM(AE74:AE93)</f>
        <v>1443.6999999999998</v>
      </c>
      <c r="AF95" s="63">
        <f t="shared" ref="AF95" si="38">SUM(AF74:AF93)</f>
        <v>899.64</v>
      </c>
      <c r="AG95" s="63">
        <f t="shared" ref="AG95" si="39">SUM(AG74:AG93)</f>
        <v>16229.88</v>
      </c>
      <c r="AH95" s="63">
        <f t="shared" ref="AH95" si="40">SUM(AH74:AH93)</f>
        <v>4277.82</v>
      </c>
      <c r="AI95" s="63">
        <f t="shared" ref="AI95" si="41">SUM(AI74:AI93)</f>
        <v>2005.3199999999997</v>
      </c>
      <c r="AJ95" s="63">
        <f t="shared" ref="AJ95" si="42">SUM(AJ74:AJ93)</f>
        <v>1533.42</v>
      </c>
      <c r="AK95" s="63">
        <f t="shared" ref="AK95" si="43">SUM(AK74:AK93)</f>
        <v>3219</v>
      </c>
      <c r="AL95" s="63">
        <f t="shared" ref="AL95" si="44">SUM(AL74:AL93)</f>
        <v>10886.140000000001</v>
      </c>
    </row>
    <row r="98" spans="2:38" x14ac:dyDescent="0.25">
      <c r="B98" s="47" t="s">
        <v>324</v>
      </c>
      <c r="C98" s="47" t="str">
        <f>+C73</f>
        <v>A1 M1</v>
      </c>
      <c r="D98" s="47" t="str">
        <f t="shared" ref="D98:AL98" si="45">+D73</f>
        <v>A1 M2</v>
      </c>
      <c r="E98" s="47" t="str">
        <f t="shared" si="45"/>
        <v>A1 M3</v>
      </c>
      <c r="F98" s="47" t="str">
        <f t="shared" si="45"/>
        <v>A1 M4</v>
      </c>
      <c r="G98" s="47" t="str">
        <f t="shared" si="45"/>
        <v>A1 M5</v>
      </c>
      <c r="H98" s="47" t="str">
        <f t="shared" si="45"/>
        <v>A1 M6</v>
      </c>
      <c r="I98" s="47" t="str">
        <f t="shared" si="45"/>
        <v>A1 M7</v>
      </c>
      <c r="J98" s="47" t="str">
        <f t="shared" si="45"/>
        <v>A1 M8</v>
      </c>
      <c r="K98" s="47" t="str">
        <f t="shared" si="45"/>
        <v>A1 M9</v>
      </c>
      <c r="L98" s="47" t="str">
        <f t="shared" si="45"/>
        <v>A1 M10</v>
      </c>
      <c r="M98" s="47" t="str">
        <f t="shared" si="45"/>
        <v>A1 M11</v>
      </c>
      <c r="N98" s="47" t="str">
        <f t="shared" si="45"/>
        <v>A1 M12</v>
      </c>
      <c r="O98" s="47" t="str">
        <f t="shared" si="45"/>
        <v>A2 M1</v>
      </c>
      <c r="P98" s="47" t="str">
        <f t="shared" si="45"/>
        <v>A2 M2</v>
      </c>
      <c r="Q98" s="47" t="str">
        <f t="shared" si="45"/>
        <v>A2 M3</v>
      </c>
      <c r="R98" s="47" t="str">
        <f t="shared" si="45"/>
        <v>A2 M4</v>
      </c>
      <c r="S98" s="47" t="str">
        <f t="shared" si="45"/>
        <v>A2 M5</v>
      </c>
      <c r="T98" s="47" t="str">
        <f t="shared" si="45"/>
        <v>A2 M6</v>
      </c>
      <c r="U98" s="47" t="str">
        <f t="shared" si="45"/>
        <v>A2 M7</v>
      </c>
      <c r="V98" s="47" t="str">
        <f t="shared" si="45"/>
        <v>A2 M8</v>
      </c>
      <c r="W98" s="47" t="str">
        <f t="shared" si="45"/>
        <v>A2 M9</v>
      </c>
      <c r="X98" s="47" t="str">
        <f t="shared" si="45"/>
        <v>A2 M10</v>
      </c>
      <c r="Y98" s="47" t="str">
        <f t="shared" si="45"/>
        <v>A2 M11</v>
      </c>
      <c r="Z98" s="47" t="str">
        <f t="shared" si="45"/>
        <v>A2 M12</v>
      </c>
      <c r="AA98" s="47" t="str">
        <f t="shared" si="45"/>
        <v>A3 M1</v>
      </c>
      <c r="AB98" s="47" t="str">
        <f t="shared" si="45"/>
        <v>A3 M2</v>
      </c>
      <c r="AC98" s="47" t="str">
        <f t="shared" si="45"/>
        <v>A3 M3</v>
      </c>
      <c r="AD98" s="47" t="str">
        <f t="shared" si="45"/>
        <v>A3 M4</v>
      </c>
      <c r="AE98" s="47" t="str">
        <f t="shared" si="45"/>
        <v>A3 M5</v>
      </c>
      <c r="AF98" s="47" t="str">
        <f t="shared" si="45"/>
        <v>A3 M6</v>
      </c>
      <c r="AG98" s="47" t="str">
        <f t="shared" si="45"/>
        <v>A3 M7</v>
      </c>
      <c r="AH98" s="47" t="str">
        <f t="shared" si="45"/>
        <v>A3 M8</v>
      </c>
      <c r="AI98" s="47" t="str">
        <f t="shared" si="45"/>
        <v>A3 M9</v>
      </c>
      <c r="AJ98" s="47" t="str">
        <f t="shared" si="45"/>
        <v>A3 M10</v>
      </c>
      <c r="AK98" s="47" t="str">
        <f t="shared" si="45"/>
        <v>A3 M11</v>
      </c>
      <c r="AL98" s="47" t="str">
        <f t="shared" si="45"/>
        <v>A3 M12</v>
      </c>
    </row>
    <row r="99" spans="2:38" x14ac:dyDescent="0.25">
      <c r="B99" s="47" t="str">
        <f>+B74</f>
        <v>Materia Prima 1</v>
      </c>
      <c r="C99" s="65">
        <f>+IF('An Distinta Base'!$H8=0,0,(C49+C74))</f>
        <v>2420</v>
      </c>
      <c r="D99" s="65">
        <f>+IF('An Distinta Base'!$H8=0,0,+IF('An Distinta Base'!$H8=30,(D49+D74),(SUM(C49:D49)+SUM(C74:D74))))</f>
        <v>0</v>
      </c>
      <c r="E99" s="65">
        <f>+IF('An Distinta Base'!$H8=0,0,+IF('An Distinta Base'!$H8=30,(E49+E74),+IF('An Distinta Base'!$H8=60,(SUM(D49:E49)+SUM(D74:E74)),(SUM(C49:E49)+SUM(C74:E74)))))</f>
        <v>0</v>
      </c>
      <c r="F99" s="65">
        <f>+IF('An Distinta Base'!$H8=0,0,+IF('An Distinta Base'!$H8=30,(F49+F74),+IF('An Distinta Base'!$H8=60,(SUM(E49:F49)+SUM(E74:F74)),(SUM(D49:F49)+SUM(D74:F74)))))</f>
        <v>2420</v>
      </c>
      <c r="G99" s="65">
        <f>+IF('An Distinta Base'!$H8=0,0,+IF('An Distinta Base'!$H8=30,(G49+G74),+IF('An Distinta Base'!$H8=60,(SUM(F49:G49)+SUM(F74:G74)),(SUM(E49:G49)+SUM(E74:G74)))))</f>
        <v>0</v>
      </c>
      <c r="H99" s="65">
        <f>+IF('An Distinta Base'!$H8=0,0,+IF('An Distinta Base'!$H8=30,(H49+H74),+IF('An Distinta Base'!$H8=60,(SUM(G49:H49)+SUM(G74:H74)),(SUM(F49:H49)+SUM(F74:H74)))))</f>
        <v>0</v>
      </c>
      <c r="I99" s="65">
        <f>+IF('An Distinta Base'!$H8=0,0,+IF('An Distinta Base'!$H8=30,(I49+I74),+IF('An Distinta Base'!$H8=60,(SUM(H49:I49)+SUM(H74:I74)),(SUM(G49:I49)+SUM(G74:I74)))))</f>
        <v>2541</v>
      </c>
      <c r="J99" s="65">
        <f>+IF('An Distinta Base'!$H8=0,0,+IF('An Distinta Base'!$H8=30,(J49+J74),+IF('An Distinta Base'!$H8=60,(SUM(I49:J49)+SUM(I74:J74)),(SUM(H49:J49)+SUM(H74:J74)))))</f>
        <v>0</v>
      </c>
      <c r="K99" s="65">
        <f>+IF('An Distinta Base'!$H8=0,0,+IF('An Distinta Base'!$H8=30,(K49+K74),+IF('An Distinta Base'!$H8=60,(SUM(J49:K49)+SUM(J74:K74)),(SUM(I49:K49)+SUM(I74:K74)))))</f>
        <v>0</v>
      </c>
      <c r="L99" s="65">
        <f>+IF('An Distinta Base'!$H8=0,0,+IF('An Distinta Base'!$H8=30,(L49+L74),+IF('An Distinta Base'!$H8=60,(SUM(K49:L49)+SUM(K74:L74)),(SUM(J49:L49)+SUM(J74:L74)))))</f>
        <v>2541</v>
      </c>
      <c r="M99" s="65">
        <f>+IF('An Distinta Base'!$H8=0,0,+IF('An Distinta Base'!$H8=30,(M49+M74),+IF('An Distinta Base'!$H8=60,(SUM(L49:M49)+SUM(L74:M74)),(SUM(K49:M49)+SUM(K74:M74)))))</f>
        <v>0</v>
      </c>
      <c r="N99" s="65">
        <f>+IF('An Distinta Base'!$H8=0,0,+IF('An Distinta Base'!$H8=30,(N49+N74),+IF('An Distinta Base'!$H8=60,(SUM(M49:N49)+SUM(M74:N74)),(SUM(L49:N49)+SUM(L74:N74)))))</f>
        <v>0</v>
      </c>
      <c r="O99" s="65">
        <f>+IF('An Distinta Base'!$H8=0,0,+IF('An Distinta Base'!$H8=30,(O49+O74),+IF('An Distinta Base'!$H8=60,(SUM(N49:O49)+SUM(N74:O74)),(SUM(M49:O49)+SUM(M74:O74)))))</f>
        <v>2541</v>
      </c>
      <c r="P99" s="65">
        <f>+IF('An Distinta Base'!$H8=0,0,+IF('An Distinta Base'!$H8=30,(P49+P74),+IF('An Distinta Base'!$H8=60,(SUM(O49:P49)+SUM(O74:P74)),(SUM(N49:P49)+SUM(N74:P74)))))</f>
        <v>0</v>
      </c>
      <c r="Q99" s="65">
        <f>+IF('An Distinta Base'!$H8=0,0,+IF('An Distinta Base'!$H8=30,(Q49+Q74),+IF('An Distinta Base'!$H8=60,(SUM(P49:Q49)+SUM(P74:Q74)),(SUM(O49:Q49)+SUM(O74:Q74)))))</f>
        <v>0</v>
      </c>
      <c r="R99" s="65">
        <f>+IF('An Distinta Base'!$H8=0,0,+IF('An Distinta Base'!$H8=30,(R49+R74),+IF('An Distinta Base'!$H8=60,(SUM(Q49:R49)+SUM(Q74:R74)),(SUM(P49:R49)+SUM(P74:R74)))))</f>
        <v>2541</v>
      </c>
      <c r="S99" s="65">
        <f>+IF('An Distinta Base'!$H8=0,0,+IF('An Distinta Base'!$H8=30,(S49+S74),+IF('An Distinta Base'!$H8=60,(SUM(R49:S49)+SUM(R74:S74)),(SUM(Q49:S49)+SUM(Q74:S74)))))</f>
        <v>0</v>
      </c>
      <c r="T99" s="65">
        <f>+IF('An Distinta Base'!$H8=0,0,+IF('An Distinta Base'!$H8=30,(T49+T74),+IF('An Distinta Base'!$H8=60,(SUM(S49:T49)+SUM(S74:T74)),(SUM(R49:T49)+SUM(R74:T74)))))</f>
        <v>0</v>
      </c>
      <c r="U99" s="65">
        <f>+IF('An Distinta Base'!$H8=0,0,+IF('An Distinta Base'!$H8=30,(U49+U74),+IF('An Distinta Base'!$H8=60,(SUM(T49:U49)+SUM(T74:U74)),(SUM(S49:U49)+SUM(S74:U74)))))</f>
        <v>0</v>
      </c>
      <c r="V99" s="65">
        <f>+IF('An Distinta Base'!$H8=0,0,+IF('An Distinta Base'!$H8=30,(V49+V74),+IF('An Distinta Base'!$H8=60,(SUM(U49:V49)+SUM(U74:V74)),(SUM(T49:V49)+SUM(T74:V74)))))</f>
        <v>2541</v>
      </c>
      <c r="W99" s="65">
        <f>+IF('An Distinta Base'!$H8=0,0,+IF('An Distinta Base'!$H8=30,(W49+W74),+IF('An Distinta Base'!$H8=60,(SUM(V49:W49)+SUM(V74:W74)),(SUM(U49:W49)+SUM(U74:W74)))))</f>
        <v>0</v>
      </c>
      <c r="X99" s="65">
        <f>+IF('An Distinta Base'!$H8=0,0,+IF('An Distinta Base'!$H8=30,(X49+X74),+IF('An Distinta Base'!$H8=60,(SUM(W49:X49)+SUM(W74:X74)),(SUM(V49:X49)+SUM(V74:X74)))))</f>
        <v>0</v>
      </c>
      <c r="Y99" s="65">
        <f>+IF('An Distinta Base'!$H8=0,0,+IF('An Distinta Base'!$H8=30,(Y49+Y74),+IF('An Distinta Base'!$H8=60,(SUM(X49:Y49)+SUM(X74:Y74)),(SUM(W49:Y49)+SUM(W74:Y74)))))</f>
        <v>2541</v>
      </c>
      <c r="Z99" s="65">
        <f>+IF('An Distinta Base'!$H8=0,0,+IF('An Distinta Base'!$H8=30,(Z49+Z74),+IF('An Distinta Base'!$H8=60,(SUM(Y49:Z49)+SUM(Y74:Z74)),(SUM(X49:Z49)+SUM(X74:Z74)))))</f>
        <v>0</v>
      </c>
      <c r="AA99" s="65">
        <f>+IF('An Distinta Base'!$H8=0,0,+IF('An Distinta Base'!$H8=30,(AA49+AA74),+IF('An Distinta Base'!$H8=60,(SUM(Z49:AA49)+SUM(Z74:AA74)),(SUM(Y49:AA49)+SUM(Y74:AA74)))))</f>
        <v>0</v>
      </c>
      <c r="AB99" s="65">
        <f>+IF('An Distinta Base'!$H8=0,0,+IF('An Distinta Base'!$H8=30,(AB49+AB74),+IF('An Distinta Base'!$H8=60,(SUM(AA49:AB49)+SUM(AA74:AB74)),(SUM(Z49:AB49)+SUM(Z74:AB74)))))</f>
        <v>0</v>
      </c>
      <c r="AC99" s="65">
        <f>+IF('An Distinta Base'!$H8=0,0,+IF('An Distinta Base'!$H8=30,(AC49+AC74),+IF('An Distinta Base'!$H8=60,(SUM(AB49:AC49)+SUM(AB74:AC74)),(SUM(AA49:AC49)+SUM(AA74:AC74)))))</f>
        <v>2541</v>
      </c>
      <c r="AD99" s="65">
        <f>+IF('An Distinta Base'!$H8=0,0,+IF('An Distinta Base'!$H8=30,(AD49+AD74),+IF('An Distinta Base'!$H8=60,(SUM(AC49:AD49)+SUM(AC74:AD74)),(SUM(AB49:AD49)+SUM(AB74:AD74)))))</f>
        <v>0</v>
      </c>
      <c r="AE99" s="65">
        <f>+IF('An Distinta Base'!$H8=0,0,+IF('An Distinta Base'!$H8=30,(AE49+AE74),+IF('An Distinta Base'!$H8=60,(SUM(AD49:AE49)+SUM(AD74:AE74)),(SUM(AC49:AE49)+SUM(AC74:AE74)))))</f>
        <v>0</v>
      </c>
      <c r="AF99" s="65">
        <f>+IF('An Distinta Base'!$H8=0,0,+IF('An Distinta Base'!$H8=30,(AF49+AF74),+IF('An Distinta Base'!$H8=60,(SUM(AE49:AF49)+SUM(AE74:AF74)),(SUM(AD49:AF49)+SUM(AD74:AF74)))))</f>
        <v>0</v>
      </c>
      <c r="AG99" s="65">
        <f>+IF('An Distinta Base'!$H8=0,0,+IF('An Distinta Base'!$H8=30,(AG49+AG74),+IF('An Distinta Base'!$H8=60,(SUM(AF49:AG49)+SUM(AF74:AG74)),(SUM(AE49:AG49)+SUM(AE74:AG74)))))</f>
        <v>2541</v>
      </c>
      <c r="AH99" s="65">
        <f>+IF('An Distinta Base'!$H8=0,0,+IF('An Distinta Base'!$H8=30,(AH49+AH74),+IF('An Distinta Base'!$H8=60,(SUM(AG49:AH49)+SUM(AG74:AH74)),(SUM(AF49:AH49)+SUM(AF74:AH74)))))</f>
        <v>0</v>
      </c>
      <c r="AI99" s="65">
        <f>+IF('An Distinta Base'!$H8=0,0,+IF('An Distinta Base'!$H8=30,(AI49+AI74),+IF('An Distinta Base'!$H8=60,(SUM(AH49:AI49)+SUM(AH74:AI74)),(SUM(AG49:AI49)+SUM(AG74:AI74)))))</f>
        <v>0</v>
      </c>
      <c r="AJ99" s="65">
        <f>+IF('An Distinta Base'!$H8=0,0,+IF('An Distinta Base'!$H8=30,(AJ49+AJ74),+IF('An Distinta Base'!$H8=60,(SUM(AI49:AJ49)+SUM(AI74:AJ74)),(SUM(AH49:AJ49)+SUM(AH74:AJ74)))))</f>
        <v>2541</v>
      </c>
      <c r="AK99" s="65">
        <f>+IF('An Distinta Base'!$H8=0,0,+IF('An Distinta Base'!$H8=30,(AK49+AK74),+IF('An Distinta Base'!$H8=60,(SUM(AJ49:AK49)+SUM(AJ74:AK74)),(SUM(AI49:AK49)+SUM(AI74:AK74)))))</f>
        <v>0</v>
      </c>
      <c r="AL99" s="65">
        <f>+IF('An Distinta Base'!$H8=0,0,+IF('An Distinta Base'!$H8=30,(AL49+AL74),+IF('An Distinta Base'!$H8=60,(SUM(AK49:AL49)+SUM(AK74:AL74)),(SUM(AJ49:AL49)+SUM(AJ74:AL74)))))</f>
        <v>0</v>
      </c>
    </row>
    <row r="100" spans="2:38" x14ac:dyDescent="0.25">
      <c r="B100" s="47" t="str">
        <f t="shared" ref="B100:B118" si="46">+B75</f>
        <v>Materia Prima 2</v>
      </c>
      <c r="C100" s="65">
        <f>+IF('An Distinta Base'!$H9=0,0,(C50+C75))</f>
        <v>0</v>
      </c>
      <c r="D100" s="65">
        <f>+IF('An Distinta Base'!$H9=0,0,+IF('An Distinta Base'!$H9=30,(D50+D75),(SUM(C50:D50)+SUM(C75:D75))))</f>
        <v>0</v>
      </c>
      <c r="E100" s="65">
        <f>+IF('An Distinta Base'!$H9=0,0,+IF('An Distinta Base'!$H9=30,(E50+E75),+IF('An Distinta Base'!$H9=60,(SUM(D50:E50)+SUM(D75:E75)),(SUM(C50:E50)+SUM(C75:E75)))))</f>
        <v>0</v>
      </c>
      <c r="F100" s="65">
        <f>+IF('An Distinta Base'!$H9=0,0,+IF('An Distinta Base'!$H9=30,(F50+F75),+IF('An Distinta Base'!$H9=60,(SUM(E50:F50)+SUM(E75:F75)),(SUM(D50:F50)+SUM(D75:F75)))))</f>
        <v>0</v>
      </c>
      <c r="G100" s="65">
        <f>+IF('An Distinta Base'!$H9=0,0,+IF('An Distinta Base'!$H9=30,(G50+G75),+IF('An Distinta Base'!$H9=60,(SUM(F50:G50)+SUM(F75:G75)),(SUM(E50:G50)+SUM(E75:G75)))))</f>
        <v>0</v>
      </c>
      <c r="H100" s="65">
        <f>+IF('An Distinta Base'!$H9=0,0,+IF('An Distinta Base'!$H9=30,(H50+H75),+IF('An Distinta Base'!$H9=60,(SUM(G50:H50)+SUM(G75:H75)),(SUM(F50:H50)+SUM(F75:H75)))))</f>
        <v>0</v>
      </c>
      <c r="I100" s="65">
        <f>+IF('An Distinta Base'!$H9=0,0,+IF('An Distinta Base'!$H9=30,(I50+I75),+IF('An Distinta Base'!$H9=60,(SUM(H50:I50)+SUM(H75:I75)),(SUM(G50:I50)+SUM(G75:I75)))))</f>
        <v>0</v>
      </c>
      <c r="J100" s="65">
        <f>+IF('An Distinta Base'!$H9=0,0,+IF('An Distinta Base'!$H9=30,(J50+J75),+IF('An Distinta Base'!$H9=60,(SUM(I50:J50)+SUM(I75:J75)),(SUM(H50:J50)+SUM(H75:J75)))))</f>
        <v>0</v>
      </c>
      <c r="K100" s="65">
        <f>+IF('An Distinta Base'!$H9=0,0,+IF('An Distinta Base'!$H9=30,(K50+K75),+IF('An Distinta Base'!$H9=60,(SUM(J50:K50)+SUM(J75:K75)),(SUM(I50:K50)+SUM(I75:K75)))))</f>
        <v>0</v>
      </c>
      <c r="L100" s="65">
        <f>+IF('An Distinta Base'!$H9=0,0,+IF('An Distinta Base'!$H9=30,(L50+L75),+IF('An Distinta Base'!$H9=60,(SUM(K50:L50)+SUM(K75:L75)),(SUM(J50:L50)+SUM(J75:L75)))))</f>
        <v>0</v>
      </c>
      <c r="M100" s="65">
        <f>+IF('An Distinta Base'!$H9=0,0,+IF('An Distinta Base'!$H9=30,(M50+M75),+IF('An Distinta Base'!$H9=60,(SUM(L50:M50)+SUM(L75:M75)),(SUM(K50:M50)+SUM(K75:M75)))))</f>
        <v>0</v>
      </c>
      <c r="N100" s="65">
        <f>+IF('An Distinta Base'!$H9=0,0,+IF('An Distinta Base'!$H9=30,(N50+N75),+IF('An Distinta Base'!$H9=60,(SUM(M50:N50)+SUM(M75:N75)),(SUM(L50:N50)+SUM(L75:N75)))))</f>
        <v>0</v>
      </c>
      <c r="O100" s="65">
        <f>+IF('An Distinta Base'!$H9=0,0,+IF('An Distinta Base'!$H9=30,(O50+O75),+IF('An Distinta Base'!$H9=60,(SUM(N50:O50)+SUM(N75:O75)),(SUM(M50:O50)+SUM(M75:O75)))))</f>
        <v>0</v>
      </c>
      <c r="P100" s="65">
        <f>+IF('An Distinta Base'!$H9=0,0,+IF('An Distinta Base'!$H9=30,(P50+P75),+IF('An Distinta Base'!$H9=60,(SUM(O50:P50)+SUM(O75:P75)),(SUM(N50:P50)+SUM(N75:P75)))))</f>
        <v>0</v>
      </c>
      <c r="Q100" s="65">
        <f>+IF('An Distinta Base'!$H9=0,0,+IF('An Distinta Base'!$H9=30,(Q50+Q75),+IF('An Distinta Base'!$H9=60,(SUM(P50:Q50)+SUM(P75:Q75)),(SUM(O50:Q50)+SUM(O75:Q75)))))</f>
        <v>0</v>
      </c>
      <c r="R100" s="65">
        <f>+IF('An Distinta Base'!$H9=0,0,+IF('An Distinta Base'!$H9=30,(R50+R75),+IF('An Distinta Base'!$H9=60,(SUM(Q50:R50)+SUM(Q75:R75)),(SUM(P50:R50)+SUM(P75:R75)))))</f>
        <v>0</v>
      </c>
      <c r="S100" s="65">
        <f>+IF('An Distinta Base'!$H9=0,0,+IF('An Distinta Base'!$H9=30,(S50+S75),+IF('An Distinta Base'!$H9=60,(SUM(R50:S50)+SUM(R75:S75)),(SUM(Q50:S50)+SUM(Q75:S75)))))</f>
        <v>0</v>
      </c>
      <c r="T100" s="65">
        <f>+IF('An Distinta Base'!$H9=0,0,+IF('An Distinta Base'!$H9=30,(T50+T75),+IF('An Distinta Base'!$H9=60,(SUM(S50:T50)+SUM(S75:T75)),(SUM(R50:T50)+SUM(R75:T75)))))</f>
        <v>0</v>
      </c>
      <c r="U100" s="65">
        <f>+IF('An Distinta Base'!$H9=0,0,+IF('An Distinta Base'!$H9=30,(U50+U75),+IF('An Distinta Base'!$H9=60,(SUM(T50:U50)+SUM(T75:U75)),(SUM(S50:U50)+SUM(S75:U75)))))</f>
        <v>0</v>
      </c>
      <c r="V100" s="65">
        <f>+IF('An Distinta Base'!$H9=0,0,+IF('An Distinta Base'!$H9=30,(V50+V75),+IF('An Distinta Base'!$H9=60,(SUM(U50:V50)+SUM(U75:V75)),(SUM(T50:V50)+SUM(T75:V75)))))</f>
        <v>0</v>
      </c>
      <c r="W100" s="65">
        <f>+IF('An Distinta Base'!$H9=0,0,+IF('An Distinta Base'!$H9=30,(W50+W75),+IF('An Distinta Base'!$H9=60,(SUM(V50:W50)+SUM(V75:W75)),(SUM(U50:W50)+SUM(U75:W75)))))</f>
        <v>0</v>
      </c>
      <c r="X100" s="65">
        <f>+IF('An Distinta Base'!$H9=0,0,+IF('An Distinta Base'!$H9=30,(X50+X75),+IF('An Distinta Base'!$H9=60,(SUM(W50:X50)+SUM(W75:X75)),(SUM(V50:X50)+SUM(V75:X75)))))</f>
        <v>0</v>
      </c>
      <c r="Y100" s="65">
        <f>+IF('An Distinta Base'!$H9=0,0,+IF('An Distinta Base'!$H9=30,(Y50+Y75),+IF('An Distinta Base'!$H9=60,(SUM(X50:Y50)+SUM(X75:Y75)),(SUM(W50:Y50)+SUM(W75:Y75)))))</f>
        <v>0</v>
      </c>
      <c r="Z100" s="65">
        <f>+IF('An Distinta Base'!$H9=0,0,+IF('An Distinta Base'!$H9=30,(Z50+Z75),+IF('An Distinta Base'!$H9=60,(SUM(Y50:Z50)+SUM(Y75:Z75)),(SUM(X50:Z50)+SUM(X75:Z75)))))</f>
        <v>0</v>
      </c>
      <c r="AA100" s="65">
        <f>+IF('An Distinta Base'!$H9=0,0,+IF('An Distinta Base'!$H9=30,(AA50+AA75),+IF('An Distinta Base'!$H9=60,(SUM(Z50:AA50)+SUM(Z75:AA75)),(SUM(Y50:AA50)+SUM(Y75:AA75)))))</f>
        <v>0</v>
      </c>
      <c r="AB100" s="65">
        <f>+IF('An Distinta Base'!$H9=0,0,+IF('An Distinta Base'!$H9=30,(AB50+AB75),+IF('An Distinta Base'!$H9=60,(SUM(AA50:AB50)+SUM(AA75:AB75)),(SUM(Z50:AB50)+SUM(Z75:AB75)))))</f>
        <v>0</v>
      </c>
      <c r="AC100" s="65">
        <f>+IF('An Distinta Base'!$H9=0,0,+IF('An Distinta Base'!$H9=30,(AC50+AC75),+IF('An Distinta Base'!$H9=60,(SUM(AB50:AC50)+SUM(AB75:AC75)),(SUM(AA50:AC50)+SUM(AA75:AC75)))))</f>
        <v>0</v>
      </c>
      <c r="AD100" s="65">
        <f>+IF('An Distinta Base'!$H9=0,0,+IF('An Distinta Base'!$H9=30,(AD50+AD75),+IF('An Distinta Base'!$H9=60,(SUM(AC50:AD50)+SUM(AC75:AD75)),(SUM(AB50:AD50)+SUM(AB75:AD75)))))</f>
        <v>0</v>
      </c>
      <c r="AE100" s="65">
        <f>+IF('An Distinta Base'!$H9=0,0,+IF('An Distinta Base'!$H9=30,(AE50+AE75),+IF('An Distinta Base'!$H9=60,(SUM(AD50:AE50)+SUM(AD75:AE75)),(SUM(AC50:AE50)+SUM(AC75:AE75)))))</f>
        <v>0</v>
      </c>
      <c r="AF100" s="65">
        <f>+IF('An Distinta Base'!$H9=0,0,+IF('An Distinta Base'!$H9=30,(AF50+AF75),+IF('An Distinta Base'!$H9=60,(SUM(AE50:AF50)+SUM(AE75:AF75)),(SUM(AD50:AF50)+SUM(AD75:AF75)))))</f>
        <v>0</v>
      </c>
      <c r="AG100" s="65">
        <f>+IF('An Distinta Base'!$H9=0,0,+IF('An Distinta Base'!$H9=30,(AG50+AG75),+IF('An Distinta Base'!$H9=60,(SUM(AF50:AG50)+SUM(AF75:AG75)),(SUM(AE50:AG50)+SUM(AE75:AG75)))))</f>
        <v>0</v>
      </c>
      <c r="AH100" s="65">
        <f>+IF('An Distinta Base'!$H9=0,0,+IF('An Distinta Base'!$H9=30,(AH50+AH75),+IF('An Distinta Base'!$H9=60,(SUM(AG50:AH50)+SUM(AG75:AH75)),(SUM(AF50:AH50)+SUM(AF75:AH75)))))</f>
        <v>0</v>
      </c>
      <c r="AI100" s="65">
        <f>+IF('An Distinta Base'!$H9=0,0,+IF('An Distinta Base'!$H9=30,(AI50+AI75),+IF('An Distinta Base'!$H9=60,(SUM(AH50:AI50)+SUM(AH75:AI75)),(SUM(AG50:AI50)+SUM(AG75:AI75)))))</f>
        <v>0</v>
      </c>
      <c r="AJ100" s="65">
        <f>+IF('An Distinta Base'!$H9=0,0,+IF('An Distinta Base'!$H9=30,(AJ50+AJ75),+IF('An Distinta Base'!$H9=60,(SUM(AI50:AJ50)+SUM(AI75:AJ75)),(SUM(AH50:AJ50)+SUM(AH75:AJ75)))))</f>
        <v>0</v>
      </c>
      <c r="AK100" s="65">
        <f>+IF('An Distinta Base'!$H9=0,0,+IF('An Distinta Base'!$H9=30,(AK50+AK75),+IF('An Distinta Base'!$H9=60,(SUM(AJ50:AK50)+SUM(AJ75:AK75)),(SUM(AI50:AK50)+SUM(AI75:AK75)))))</f>
        <v>0</v>
      </c>
      <c r="AL100" s="65">
        <f>+IF('An Distinta Base'!$H9=0,0,+IF('An Distinta Base'!$H9=30,(AL50+AL75),+IF('An Distinta Base'!$H9=60,(SUM(AK50:AL50)+SUM(AK75:AL75)),(SUM(AJ50:AL50)+SUM(AJ75:AL75)))))</f>
        <v>0</v>
      </c>
    </row>
    <row r="101" spans="2:38" x14ac:dyDescent="0.25">
      <c r="B101" s="47" t="str">
        <f t="shared" si="46"/>
        <v>Materia Prima 3</v>
      </c>
      <c r="C101" s="65">
        <f>+IF('An Distinta Base'!$H10=0,0,(C51+C76))</f>
        <v>11550</v>
      </c>
      <c r="D101" s="65">
        <f>+IF('An Distinta Base'!$H10=0,0,+IF('An Distinta Base'!$H10=30,(D51+D76),(SUM(C51:D51)+SUM(C76:D76))))</f>
        <v>11550</v>
      </c>
      <c r="E101" s="65">
        <f>+IF('An Distinta Base'!$H10=0,0,+IF('An Distinta Base'!$H10=30,(E51+E76),+IF('An Distinta Base'!$H10=60,(SUM(D51:E51)+SUM(D76:E76)),(SUM(C51:E51)+SUM(C76:E76)))))</f>
        <v>0</v>
      </c>
      <c r="F101" s="65">
        <f>+IF('An Distinta Base'!$H10=0,0,+IF('An Distinta Base'!$H10=30,(F51+F76),+IF('An Distinta Base'!$H10=60,(SUM(E51:F51)+SUM(E76:F76)),(SUM(D51:F51)+SUM(D76:F76)))))</f>
        <v>0</v>
      </c>
      <c r="G101" s="65">
        <f>+IF('An Distinta Base'!$H10=0,0,+IF('An Distinta Base'!$H10=30,(G51+G76),+IF('An Distinta Base'!$H10=60,(SUM(F51:G51)+SUM(F76:G76)),(SUM(E51:G51)+SUM(E76:G76)))))</f>
        <v>0</v>
      </c>
      <c r="H101" s="65">
        <f>+IF('An Distinta Base'!$H10=0,0,+IF('An Distinta Base'!$H10=30,(H51+H76),+IF('An Distinta Base'!$H10=60,(SUM(G51:H51)+SUM(G76:H76)),(SUM(F51:H51)+SUM(F76:H76)))))</f>
        <v>0</v>
      </c>
      <c r="I101" s="65">
        <f>+IF('An Distinta Base'!$H10=0,0,+IF('An Distinta Base'!$H10=30,(I51+I76),+IF('An Distinta Base'!$H10=60,(SUM(H51:I51)+SUM(H76:I76)),(SUM(G51:I51)+SUM(G76:I76)))))</f>
        <v>11550</v>
      </c>
      <c r="J101" s="65">
        <f>+IF('An Distinta Base'!$H10=0,0,+IF('An Distinta Base'!$H10=30,(J51+J76),+IF('An Distinta Base'!$H10=60,(SUM(I51:J51)+SUM(I76:J76)),(SUM(H51:J51)+SUM(H76:J76)))))</f>
        <v>11550</v>
      </c>
      <c r="K101" s="65">
        <f>+IF('An Distinta Base'!$H10=0,0,+IF('An Distinta Base'!$H10=30,(K51+K76),+IF('An Distinta Base'!$H10=60,(SUM(J51:K51)+SUM(J76:K76)),(SUM(I51:K51)+SUM(I76:K76)))))</f>
        <v>0</v>
      </c>
      <c r="L101" s="65">
        <f>+IF('An Distinta Base'!$H10=0,0,+IF('An Distinta Base'!$H10=30,(L51+L76),+IF('An Distinta Base'!$H10=60,(SUM(K51:L51)+SUM(K76:L76)),(SUM(J51:L51)+SUM(J76:L76)))))</f>
        <v>0</v>
      </c>
      <c r="M101" s="65">
        <f>+IF('An Distinta Base'!$H10=0,0,+IF('An Distinta Base'!$H10=30,(M51+M76),+IF('An Distinta Base'!$H10=60,(SUM(L51:M51)+SUM(L76:M76)),(SUM(K51:M51)+SUM(K76:M76)))))</f>
        <v>0</v>
      </c>
      <c r="N101" s="65">
        <f>+IF('An Distinta Base'!$H10=0,0,+IF('An Distinta Base'!$H10=30,(N51+N76),+IF('An Distinta Base'!$H10=60,(SUM(M51:N51)+SUM(M76:N76)),(SUM(L51:N51)+SUM(L76:N76)))))</f>
        <v>0</v>
      </c>
      <c r="O101" s="65">
        <f>+IF('An Distinta Base'!$H10=0,0,+IF('An Distinta Base'!$H10=30,(O51+O76),+IF('An Distinta Base'!$H10=60,(SUM(N51:O51)+SUM(N76:O76)),(SUM(M51:O51)+SUM(M76:O76)))))</f>
        <v>0</v>
      </c>
      <c r="P101" s="65">
        <f>+IF('An Distinta Base'!$H10=0,0,+IF('An Distinta Base'!$H10=30,(P51+P76),+IF('An Distinta Base'!$H10=60,(SUM(O51:P51)+SUM(O76:P76)),(SUM(N51:P51)+SUM(N76:P76)))))</f>
        <v>12016.62</v>
      </c>
      <c r="Q101" s="65">
        <f>+IF('An Distinta Base'!$H10=0,0,+IF('An Distinta Base'!$H10=30,(Q51+Q76),+IF('An Distinta Base'!$H10=60,(SUM(P51:Q51)+SUM(P76:Q76)),(SUM(O51:Q51)+SUM(O76:Q76)))))</f>
        <v>12016.62</v>
      </c>
      <c r="R101" s="65">
        <f>+IF('An Distinta Base'!$H10=0,0,+IF('An Distinta Base'!$H10=30,(R51+R76),+IF('An Distinta Base'!$H10=60,(SUM(Q51:R51)+SUM(Q76:R76)),(SUM(P51:R51)+SUM(P76:R76)))))</f>
        <v>0</v>
      </c>
      <c r="S101" s="65">
        <f>+IF('An Distinta Base'!$H10=0,0,+IF('An Distinta Base'!$H10=30,(S51+S76),+IF('An Distinta Base'!$H10=60,(SUM(R51:S51)+SUM(R76:S76)),(SUM(Q51:S51)+SUM(Q76:S76)))))</f>
        <v>0</v>
      </c>
      <c r="T101" s="65">
        <f>+IF('An Distinta Base'!$H10=0,0,+IF('An Distinta Base'!$H10=30,(T51+T76),+IF('An Distinta Base'!$H10=60,(SUM(S51:T51)+SUM(S76:T76)),(SUM(R51:T51)+SUM(R76:T76)))))</f>
        <v>0</v>
      </c>
      <c r="U101" s="65">
        <f>+IF('An Distinta Base'!$H10=0,0,+IF('An Distinta Base'!$H10=30,(U51+U76),+IF('An Distinta Base'!$H10=60,(SUM(T51:U51)+SUM(T76:U76)),(SUM(S51:U51)+SUM(S76:U76)))))</f>
        <v>0</v>
      </c>
      <c r="V101" s="65">
        <f>+IF('An Distinta Base'!$H10=0,0,+IF('An Distinta Base'!$H10=30,(V51+V76),+IF('An Distinta Base'!$H10=60,(SUM(U51:V51)+SUM(U76:V76)),(SUM(T51:V51)+SUM(T76:V76)))))</f>
        <v>0</v>
      </c>
      <c r="W101" s="65">
        <f>+IF('An Distinta Base'!$H10=0,0,+IF('An Distinta Base'!$H10=30,(W51+W76),+IF('An Distinta Base'!$H10=60,(SUM(V51:W51)+SUM(V76:W76)),(SUM(U51:W51)+SUM(U76:W76)))))</f>
        <v>12016.62</v>
      </c>
      <c r="X101" s="65">
        <f>+IF('An Distinta Base'!$H10=0,0,+IF('An Distinta Base'!$H10=30,(X51+X76),+IF('An Distinta Base'!$H10=60,(SUM(W51:X51)+SUM(W76:X76)),(SUM(V51:X51)+SUM(V76:X76)))))</f>
        <v>12016.62</v>
      </c>
      <c r="Y101" s="65">
        <f>+IF('An Distinta Base'!$H10=0,0,+IF('An Distinta Base'!$H10=30,(Y51+Y76),+IF('An Distinta Base'!$H10=60,(SUM(X51:Y51)+SUM(X76:Y76)),(SUM(W51:Y51)+SUM(W76:Y76)))))</f>
        <v>0</v>
      </c>
      <c r="Z101" s="65">
        <f>+IF('An Distinta Base'!$H10=0,0,+IF('An Distinta Base'!$H10=30,(Z51+Z76),+IF('An Distinta Base'!$H10=60,(SUM(Y51:Z51)+SUM(Y76:Z76)),(SUM(X51:Z51)+SUM(X76:Z76)))))</f>
        <v>0</v>
      </c>
      <c r="AA101" s="65">
        <f>+IF('An Distinta Base'!$H10=0,0,+IF('An Distinta Base'!$H10=30,(AA51+AA76),+IF('An Distinta Base'!$H10=60,(SUM(Z51:AA51)+SUM(Z76:AA76)),(SUM(Y51:AA51)+SUM(Y76:AA76)))))</f>
        <v>0</v>
      </c>
      <c r="AB101" s="65">
        <f>+IF('An Distinta Base'!$H10=0,0,+IF('An Distinta Base'!$H10=30,(AB51+AB76),+IF('An Distinta Base'!$H10=60,(SUM(AA51:AB51)+SUM(AA76:AB76)),(SUM(Z51:AB51)+SUM(Z76:AB76)))))</f>
        <v>0</v>
      </c>
      <c r="AC101" s="65">
        <f>+IF('An Distinta Base'!$H10=0,0,+IF('An Distinta Base'!$H10=30,(AC51+AC76),+IF('An Distinta Base'!$H10=60,(SUM(AB51:AC51)+SUM(AB76:AC76)),(SUM(AA51:AC51)+SUM(AA76:AC76)))))</f>
        <v>12016.62</v>
      </c>
      <c r="AD101" s="65">
        <f>+IF('An Distinta Base'!$H10=0,0,+IF('An Distinta Base'!$H10=30,(AD51+AD76),+IF('An Distinta Base'!$H10=60,(SUM(AC51:AD51)+SUM(AC76:AD76)),(SUM(AB51:AD51)+SUM(AB76:AD76)))))</f>
        <v>12016.62</v>
      </c>
      <c r="AE101" s="65">
        <f>+IF('An Distinta Base'!$H10=0,0,+IF('An Distinta Base'!$H10=30,(AE51+AE76),+IF('An Distinta Base'!$H10=60,(SUM(AD51:AE51)+SUM(AD76:AE76)),(SUM(AC51:AE51)+SUM(AC76:AE76)))))</f>
        <v>0</v>
      </c>
      <c r="AF101" s="65">
        <f>+IF('An Distinta Base'!$H10=0,0,+IF('An Distinta Base'!$H10=30,(AF51+AF76),+IF('An Distinta Base'!$H10=60,(SUM(AE51:AF51)+SUM(AE76:AF76)),(SUM(AD51:AF51)+SUM(AD76:AF76)))))</f>
        <v>0</v>
      </c>
      <c r="AG101" s="65">
        <f>+IF('An Distinta Base'!$H10=0,0,+IF('An Distinta Base'!$H10=30,(AG51+AG76),+IF('An Distinta Base'!$H10=60,(SUM(AF51:AG51)+SUM(AF76:AG76)),(SUM(AE51:AG51)+SUM(AE76:AG76)))))</f>
        <v>0</v>
      </c>
      <c r="AH101" s="65">
        <f>+IF('An Distinta Base'!$H10=0,0,+IF('An Distinta Base'!$H10=30,(AH51+AH76),+IF('An Distinta Base'!$H10=60,(SUM(AG51:AH51)+SUM(AG76:AH76)),(SUM(AF51:AH51)+SUM(AF76:AH76)))))</f>
        <v>0</v>
      </c>
      <c r="AI101" s="65">
        <f>+IF('An Distinta Base'!$H10=0,0,+IF('An Distinta Base'!$H10=30,(AI51+AI76),+IF('An Distinta Base'!$H10=60,(SUM(AH51:AI51)+SUM(AH76:AI76)),(SUM(AG51:AI51)+SUM(AG76:AI76)))))</f>
        <v>0</v>
      </c>
      <c r="AJ101" s="65">
        <f>+IF('An Distinta Base'!$H10=0,0,+IF('An Distinta Base'!$H10=30,(AJ51+AJ76),+IF('An Distinta Base'!$H10=60,(SUM(AI51:AJ51)+SUM(AI76:AJ76)),(SUM(AH51:AJ51)+SUM(AH76:AJ76)))))</f>
        <v>12016.62</v>
      </c>
      <c r="AK101" s="65">
        <f>+IF('An Distinta Base'!$H10=0,0,+IF('An Distinta Base'!$H10=30,(AK51+AK76),+IF('An Distinta Base'!$H10=60,(SUM(AJ51:AK51)+SUM(AJ76:AK76)),(SUM(AI51:AK51)+SUM(AI76:AK76)))))</f>
        <v>12016.62</v>
      </c>
      <c r="AL101" s="65">
        <f>+IF('An Distinta Base'!$H10=0,0,+IF('An Distinta Base'!$H10=30,(AL51+AL76),+IF('An Distinta Base'!$H10=60,(SUM(AK51:AL51)+SUM(AK76:AL76)),(SUM(AJ51:AL51)+SUM(AJ76:AL76)))))</f>
        <v>0</v>
      </c>
    </row>
    <row r="102" spans="2:38" x14ac:dyDescent="0.25">
      <c r="B102" s="47" t="str">
        <f t="shared" si="46"/>
        <v>Materia Prima 4</v>
      </c>
      <c r="C102" s="65">
        <f>+IF('An Distinta Base'!$H11=0,0,(C52+C77))</f>
        <v>4160</v>
      </c>
      <c r="D102" s="65">
        <f>+IF('An Distinta Base'!$H11=0,0,+IF('An Distinta Base'!$H11=30,(D52+D77),(SUM(C52:D52)+SUM(C77:D77))))</f>
        <v>4160</v>
      </c>
      <c r="E102" s="65">
        <f>+IF('An Distinta Base'!$H11=0,0,+IF('An Distinta Base'!$H11=30,(E52+E77),+IF('An Distinta Base'!$H11=60,(SUM(D52:E52)+SUM(D77:E77)),(SUM(C52:E52)+SUM(C77:E77)))))</f>
        <v>0</v>
      </c>
      <c r="F102" s="65">
        <f>+IF('An Distinta Base'!$H11=0,0,+IF('An Distinta Base'!$H11=30,(F52+F77),+IF('An Distinta Base'!$H11=60,(SUM(E52:F52)+SUM(E77:F77)),(SUM(D52:F52)+SUM(D77:F77)))))</f>
        <v>0</v>
      </c>
      <c r="G102" s="65">
        <f>+IF('An Distinta Base'!$H11=0,0,+IF('An Distinta Base'!$H11=30,(G52+G77),+IF('An Distinta Base'!$H11=60,(SUM(F52:G52)+SUM(F77:G77)),(SUM(E52:G52)+SUM(E77:G77)))))</f>
        <v>0</v>
      </c>
      <c r="H102" s="65">
        <f>+IF('An Distinta Base'!$H11=0,0,+IF('An Distinta Base'!$H11=30,(H52+H77),+IF('An Distinta Base'!$H11=60,(SUM(G52:H52)+SUM(G77:H77)),(SUM(F52:H52)+SUM(F77:H77)))))</f>
        <v>0</v>
      </c>
      <c r="I102" s="65">
        <f>+IF('An Distinta Base'!$H11=0,0,+IF('An Distinta Base'!$H11=30,(I52+I77),+IF('An Distinta Base'!$H11=60,(SUM(H52:I52)+SUM(H77:I77)),(SUM(G52:I52)+SUM(G77:I77)))))</f>
        <v>0</v>
      </c>
      <c r="J102" s="65">
        <f>+IF('An Distinta Base'!$H11=0,0,+IF('An Distinta Base'!$H11=30,(J52+J77),+IF('An Distinta Base'!$H11=60,(SUM(I52:J52)+SUM(I77:J77)),(SUM(H52:J52)+SUM(H77:J77)))))</f>
        <v>4160</v>
      </c>
      <c r="K102" s="65">
        <f>+IF('An Distinta Base'!$H11=0,0,+IF('An Distinta Base'!$H11=30,(K52+K77),+IF('An Distinta Base'!$H11=60,(SUM(J52:K52)+SUM(J77:K77)),(SUM(I52:K52)+SUM(I77:K77)))))</f>
        <v>4160</v>
      </c>
      <c r="L102" s="65">
        <f>+IF('An Distinta Base'!$H11=0,0,+IF('An Distinta Base'!$H11=30,(L52+L77),+IF('An Distinta Base'!$H11=60,(SUM(K52:L52)+SUM(K77:L77)),(SUM(J52:L52)+SUM(J77:L77)))))</f>
        <v>0</v>
      </c>
      <c r="M102" s="65">
        <f>+IF('An Distinta Base'!$H11=0,0,+IF('An Distinta Base'!$H11=30,(M52+M77),+IF('An Distinta Base'!$H11=60,(SUM(L52:M52)+SUM(L77:M77)),(SUM(K52:M52)+SUM(K77:M77)))))</f>
        <v>0</v>
      </c>
      <c r="N102" s="65">
        <f>+IF('An Distinta Base'!$H11=0,0,+IF('An Distinta Base'!$H11=30,(N52+N77),+IF('An Distinta Base'!$H11=60,(SUM(M52:N52)+SUM(M77:N77)),(SUM(L52:N52)+SUM(L77:N77)))))</f>
        <v>0</v>
      </c>
      <c r="O102" s="65">
        <f>+IF('An Distinta Base'!$H11=0,0,+IF('An Distinta Base'!$H11=30,(O52+O77),+IF('An Distinta Base'!$H11=60,(SUM(N52:O52)+SUM(N77:O77)),(SUM(M52:O52)+SUM(M77:O77)))))</f>
        <v>0</v>
      </c>
      <c r="P102" s="65">
        <f>+IF('An Distinta Base'!$H11=0,0,+IF('An Distinta Base'!$H11=30,(P52+P77),+IF('An Distinta Base'!$H11=60,(SUM(O52:P52)+SUM(O77:P77)),(SUM(N52:P52)+SUM(N77:P77)))))</f>
        <v>0</v>
      </c>
      <c r="Q102" s="65">
        <f>+IF('An Distinta Base'!$H11=0,0,+IF('An Distinta Base'!$H11=30,(Q52+Q77),+IF('An Distinta Base'!$H11=60,(SUM(P52:Q52)+SUM(P77:Q77)),(SUM(O52:Q52)+SUM(O77:Q77)))))</f>
        <v>4284.8</v>
      </c>
      <c r="R102" s="65">
        <f>+IF('An Distinta Base'!$H11=0,0,+IF('An Distinta Base'!$H11=30,(R52+R77),+IF('An Distinta Base'!$H11=60,(SUM(Q52:R52)+SUM(Q77:R77)),(SUM(P52:R52)+SUM(P77:R77)))))</f>
        <v>4284.8</v>
      </c>
      <c r="S102" s="65">
        <f>+IF('An Distinta Base'!$H11=0,0,+IF('An Distinta Base'!$H11=30,(S52+S77),+IF('An Distinta Base'!$H11=60,(SUM(R52:S52)+SUM(R77:S77)),(SUM(Q52:S52)+SUM(Q77:S77)))))</f>
        <v>0</v>
      </c>
      <c r="T102" s="65">
        <f>+IF('An Distinta Base'!$H11=0,0,+IF('An Distinta Base'!$H11=30,(T52+T77),+IF('An Distinta Base'!$H11=60,(SUM(S52:T52)+SUM(S77:T77)),(SUM(R52:T52)+SUM(R77:T77)))))</f>
        <v>0</v>
      </c>
      <c r="U102" s="65">
        <f>+IF('An Distinta Base'!$H11=0,0,+IF('An Distinta Base'!$H11=30,(U52+U77),+IF('An Distinta Base'!$H11=60,(SUM(T52:U52)+SUM(T77:U77)),(SUM(S52:U52)+SUM(S77:U77)))))</f>
        <v>0</v>
      </c>
      <c r="V102" s="65">
        <f>+IF('An Distinta Base'!$H11=0,0,+IF('An Distinta Base'!$H11=30,(V52+V77),+IF('An Distinta Base'!$H11=60,(SUM(U52:V52)+SUM(U77:V77)),(SUM(T52:V52)+SUM(T77:V77)))))</f>
        <v>0</v>
      </c>
      <c r="W102" s="65">
        <f>+IF('An Distinta Base'!$H11=0,0,+IF('An Distinta Base'!$H11=30,(W52+W77),+IF('An Distinta Base'!$H11=60,(SUM(V52:W52)+SUM(V77:W77)),(SUM(U52:W52)+SUM(U77:W77)))))</f>
        <v>0</v>
      </c>
      <c r="X102" s="65">
        <f>+IF('An Distinta Base'!$H11=0,0,+IF('An Distinta Base'!$H11=30,(X52+X77),+IF('An Distinta Base'!$H11=60,(SUM(W52:X52)+SUM(W77:X77)),(SUM(V52:X52)+SUM(V77:X77)))))</f>
        <v>4284.8</v>
      </c>
      <c r="Y102" s="65">
        <f>+IF('An Distinta Base'!$H11=0,0,+IF('An Distinta Base'!$H11=30,(Y52+Y77),+IF('An Distinta Base'!$H11=60,(SUM(X52:Y52)+SUM(X77:Y77)),(SUM(W52:Y52)+SUM(W77:Y77)))))</f>
        <v>4284.8</v>
      </c>
      <c r="Z102" s="65">
        <f>+IF('An Distinta Base'!$H11=0,0,+IF('An Distinta Base'!$H11=30,(Z52+Z77),+IF('An Distinta Base'!$H11=60,(SUM(Y52:Z52)+SUM(Y77:Z77)),(SUM(X52:Z52)+SUM(X77:Z77)))))</f>
        <v>0</v>
      </c>
      <c r="AA102" s="65">
        <f>+IF('An Distinta Base'!$H11=0,0,+IF('An Distinta Base'!$H11=30,(AA52+AA77),+IF('An Distinta Base'!$H11=60,(SUM(Z52:AA52)+SUM(Z77:AA77)),(SUM(Y52:AA52)+SUM(Y77:AA77)))))</f>
        <v>0</v>
      </c>
      <c r="AB102" s="65">
        <f>+IF('An Distinta Base'!$H11=0,0,+IF('An Distinta Base'!$H11=30,(AB52+AB77),+IF('An Distinta Base'!$H11=60,(SUM(AA52:AB52)+SUM(AA77:AB77)),(SUM(Z52:AB52)+SUM(Z77:AB77)))))</f>
        <v>0</v>
      </c>
      <c r="AC102" s="65">
        <f>+IF('An Distinta Base'!$H11=0,0,+IF('An Distinta Base'!$H11=30,(AC52+AC77),+IF('An Distinta Base'!$H11=60,(SUM(AB52:AC52)+SUM(AB77:AC77)),(SUM(AA52:AC52)+SUM(AA77:AC77)))))</f>
        <v>0</v>
      </c>
      <c r="AD102" s="65">
        <f>+IF('An Distinta Base'!$H11=0,0,+IF('An Distinta Base'!$H11=30,(AD52+AD77),+IF('An Distinta Base'!$H11=60,(SUM(AC52:AD52)+SUM(AC77:AD77)),(SUM(AB52:AD52)+SUM(AB77:AD77)))))</f>
        <v>0</v>
      </c>
      <c r="AE102" s="65">
        <f>+IF('An Distinta Base'!$H11=0,0,+IF('An Distinta Base'!$H11=30,(AE52+AE77),+IF('An Distinta Base'!$H11=60,(SUM(AD52:AE52)+SUM(AD77:AE77)),(SUM(AC52:AE52)+SUM(AC77:AE77)))))</f>
        <v>4284.8</v>
      </c>
      <c r="AF102" s="65">
        <f>+IF('An Distinta Base'!$H11=0,0,+IF('An Distinta Base'!$H11=30,(AF52+AF77),+IF('An Distinta Base'!$H11=60,(SUM(AE52:AF52)+SUM(AE77:AF77)),(SUM(AD52:AF52)+SUM(AD77:AF77)))))</f>
        <v>4284.8</v>
      </c>
      <c r="AG102" s="65">
        <f>+IF('An Distinta Base'!$H11=0,0,+IF('An Distinta Base'!$H11=30,(AG52+AG77),+IF('An Distinta Base'!$H11=60,(SUM(AF52:AG52)+SUM(AF77:AG77)),(SUM(AE52:AG52)+SUM(AE77:AG77)))))</f>
        <v>0</v>
      </c>
      <c r="AH102" s="65">
        <f>+IF('An Distinta Base'!$H11=0,0,+IF('An Distinta Base'!$H11=30,(AH52+AH77),+IF('An Distinta Base'!$H11=60,(SUM(AG52:AH52)+SUM(AG77:AH77)),(SUM(AF52:AH52)+SUM(AF77:AH77)))))</f>
        <v>0</v>
      </c>
      <c r="AI102" s="65">
        <f>+IF('An Distinta Base'!$H11=0,0,+IF('An Distinta Base'!$H11=30,(AI52+AI77),+IF('An Distinta Base'!$H11=60,(SUM(AH52:AI52)+SUM(AH77:AI77)),(SUM(AG52:AI52)+SUM(AG77:AI77)))))</f>
        <v>0</v>
      </c>
      <c r="AJ102" s="65">
        <f>+IF('An Distinta Base'!$H11=0,0,+IF('An Distinta Base'!$H11=30,(AJ52+AJ77),+IF('An Distinta Base'!$H11=60,(SUM(AI52:AJ52)+SUM(AI77:AJ77)),(SUM(AH52:AJ52)+SUM(AH77:AJ77)))))</f>
        <v>0</v>
      </c>
      <c r="AK102" s="65">
        <f>+IF('An Distinta Base'!$H11=0,0,+IF('An Distinta Base'!$H11=30,(AK52+AK77),+IF('An Distinta Base'!$H11=60,(SUM(AJ52:AK52)+SUM(AJ77:AK77)),(SUM(AI52:AK52)+SUM(AI77:AK77)))))</f>
        <v>0</v>
      </c>
      <c r="AL102" s="65">
        <f>+IF('An Distinta Base'!$H11=0,0,+IF('An Distinta Base'!$H11=30,(AL52+AL77),+IF('An Distinta Base'!$H11=60,(SUM(AK52:AL52)+SUM(AK77:AL77)),(SUM(AJ52:AL52)+SUM(AJ77:AL77)))))</f>
        <v>4284.8</v>
      </c>
    </row>
    <row r="103" spans="2:38" x14ac:dyDescent="0.25">
      <c r="B103" s="47" t="str">
        <f t="shared" si="46"/>
        <v>Materia Prima 5</v>
      </c>
      <c r="C103" s="65">
        <f>+IF('An Distinta Base'!$H12=0,0,(C53+C78))</f>
        <v>2420</v>
      </c>
      <c r="D103" s="65">
        <f>+IF('An Distinta Base'!$H12=0,0,+IF('An Distinta Base'!$H12=30,(D53+D78),(SUM(C53:D53)+SUM(C78:D78))))</f>
        <v>2420</v>
      </c>
      <c r="E103" s="65">
        <f>+IF('An Distinta Base'!$H12=0,0,+IF('An Distinta Base'!$H12=30,(E53+E78),+IF('An Distinta Base'!$H12=60,(SUM(D53:E53)+SUM(D78:E78)),(SUM(C53:E53)+SUM(C78:E78)))))</f>
        <v>0</v>
      </c>
      <c r="F103" s="65">
        <f>+IF('An Distinta Base'!$H12=0,0,+IF('An Distinta Base'!$H12=30,(F53+F78),+IF('An Distinta Base'!$H12=60,(SUM(E53:F53)+SUM(E78:F78)),(SUM(D53:F53)+SUM(D78:F78)))))</f>
        <v>0</v>
      </c>
      <c r="G103" s="65">
        <f>+IF('An Distinta Base'!$H12=0,0,+IF('An Distinta Base'!$H12=30,(G53+G78),+IF('An Distinta Base'!$H12=60,(SUM(F53:G53)+SUM(F78:G78)),(SUM(E53:G53)+SUM(E78:G78)))))</f>
        <v>0</v>
      </c>
      <c r="H103" s="65">
        <f>+IF('An Distinta Base'!$H12=0,0,+IF('An Distinta Base'!$H12=30,(H53+H78),+IF('An Distinta Base'!$H12=60,(SUM(G53:H53)+SUM(G78:H78)),(SUM(F53:H53)+SUM(F78:H78)))))</f>
        <v>2420</v>
      </c>
      <c r="I103" s="65">
        <f>+IF('An Distinta Base'!$H12=0,0,+IF('An Distinta Base'!$H12=30,(I53+I78),+IF('An Distinta Base'!$H12=60,(SUM(H53:I53)+SUM(H78:I78)),(SUM(G53:I53)+SUM(G78:I78)))))</f>
        <v>2420</v>
      </c>
      <c r="J103" s="65">
        <f>+IF('An Distinta Base'!$H12=0,0,+IF('An Distinta Base'!$H12=30,(J53+J78),+IF('An Distinta Base'!$H12=60,(SUM(I53:J53)+SUM(I78:J78)),(SUM(H53:J53)+SUM(H78:J78)))))</f>
        <v>0</v>
      </c>
      <c r="K103" s="65">
        <f>+IF('An Distinta Base'!$H12=0,0,+IF('An Distinta Base'!$H12=30,(K53+K78),+IF('An Distinta Base'!$H12=60,(SUM(J53:K53)+SUM(J78:K78)),(SUM(I53:K53)+SUM(I78:K78)))))</f>
        <v>0</v>
      </c>
      <c r="L103" s="65">
        <f>+IF('An Distinta Base'!$H12=0,0,+IF('An Distinta Base'!$H12=30,(L53+L78),+IF('An Distinta Base'!$H12=60,(SUM(K53:L53)+SUM(K78:L78)),(SUM(J53:L53)+SUM(J78:L78)))))</f>
        <v>0</v>
      </c>
      <c r="M103" s="65">
        <f>+IF('An Distinta Base'!$H12=0,0,+IF('An Distinta Base'!$H12=30,(M53+M78),+IF('An Distinta Base'!$H12=60,(SUM(L53:M53)+SUM(L78:M78)),(SUM(K53:M53)+SUM(K78:M78)))))</f>
        <v>2468.4</v>
      </c>
      <c r="N103" s="65">
        <f>+IF('An Distinta Base'!$H12=0,0,+IF('An Distinta Base'!$H12=30,(N53+N78),+IF('An Distinta Base'!$H12=60,(SUM(M53:N53)+SUM(M78:N78)),(SUM(L53:N53)+SUM(L78:N78)))))</f>
        <v>2468.4</v>
      </c>
      <c r="O103" s="65">
        <f>+IF('An Distinta Base'!$H12=0,0,+IF('An Distinta Base'!$H12=30,(O53+O78),+IF('An Distinta Base'!$H12=60,(SUM(N53:O53)+SUM(N78:O78)),(SUM(M53:O53)+SUM(M78:O78)))))</f>
        <v>0</v>
      </c>
      <c r="P103" s="65">
        <f>+IF('An Distinta Base'!$H12=0,0,+IF('An Distinta Base'!$H12=30,(P53+P78),+IF('An Distinta Base'!$H12=60,(SUM(O53:P53)+SUM(O78:P78)),(SUM(N53:P53)+SUM(N78:P78)))))</f>
        <v>0</v>
      </c>
      <c r="Q103" s="65">
        <f>+IF('An Distinta Base'!$H12=0,0,+IF('An Distinta Base'!$H12=30,(Q53+Q78),+IF('An Distinta Base'!$H12=60,(SUM(P53:Q53)+SUM(P78:Q78)),(SUM(O53:Q53)+SUM(O78:Q78)))))</f>
        <v>0</v>
      </c>
      <c r="R103" s="65">
        <f>+IF('An Distinta Base'!$H12=0,0,+IF('An Distinta Base'!$H12=30,(R53+R78),+IF('An Distinta Base'!$H12=60,(SUM(Q53:R53)+SUM(Q78:R78)),(SUM(P53:R53)+SUM(P78:R78)))))</f>
        <v>0</v>
      </c>
      <c r="S103" s="65">
        <f>+IF('An Distinta Base'!$H12=0,0,+IF('An Distinta Base'!$H12=30,(S53+S78),+IF('An Distinta Base'!$H12=60,(SUM(R53:S53)+SUM(R78:S78)),(SUM(Q53:S53)+SUM(Q78:S78)))))</f>
        <v>2468.4</v>
      </c>
      <c r="T103" s="65">
        <f>+IF('An Distinta Base'!$H12=0,0,+IF('An Distinta Base'!$H12=30,(T53+T78),+IF('An Distinta Base'!$H12=60,(SUM(S53:T53)+SUM(S78:T78)),(SUM(R53:T53)+SUM(R78:T78)))))</f>
        <v>2468.4</v>
      </c>
      <c r="U103" s="65">
        <f>+IF('An Distinta Base'!$H12=0,0,+IF('An Distinta Base'!$H12=30,(U53+U78),+IF('An Distinta Base'!$H12=60,(SUM(T53:U53)+SUM(T78:U78)),(SUM(S53:U53)+SUM(S78:U78)))))</f>
        <v>0</v>
      </c>
      <c r="V103" s="65">
        <f>+IF('An Distinta Base'!$H12=0,0,+IF('An Distinta Base'!$H12=30,(V53+V78),+IF('An Distinta Base'!$H12=60,(SUM(U53:V53)+SUM(U78:V78)),(SUM(T53:V53)+SUM(T78:V78)))))</f>
        <v>0</v>
      </c>
      <c r="W103" s="65">
        <f>+IF('An Distinta Base'!$H12=0,0,+IF('An Distinta Base'!$H12=30,(W53+W78),+IF('An Distinta Base'!$H12=60,(SUM(V53:W53)+SUM(V78:W78)),(SUM(U53:W53)+SUM(U78:W78)))))</f>
        <v>0</v>
      </c>
      <c r="X103" s="65">
        <f>+IF('An Distinta Base'!$H12=0,0,+IF('An Distinta Base'!$H12=30,(X53+X78),+IF('An Distinta Base'!$H12=60,(SUM(W53:X53)+SUM(W78:X78)),(SUM(V53:X53)+SUM(V78:X78)))))</f>
        <v>2468.4</v>
      </c>
      <c r="Y103" s="65">
        <f>+IF('An Distinta Base'!$H12=0,0,+IF('An Distinta Base'!$H12=30,(Y53+Y78),+IF('An Distinta Base'!$H12=60,(SUM(X53:Y53)+SUM(X78:Y78)),(SUM(W53:Y53)+SUM(W78:Y78)))))</f>
        <v>2468.4</v>
      </c>
      <c r="Z103" s="65">
        <f>+IF('An Distinta Base'!$H12=0,0,+IF('An Distinta Base'!$H12=30,(Z53+Z78),+IF('An Distinta Base'!$H12=60,(SUM(Y53:Z53)+SUM(Y78:Z78)),(SUM(X53:Z53)+SUM(X78:Z78)))))</f>
        <v>0</v>
      </c>
      <c r="AA103" s="65">
        <f>+IF('An Distinta Base'!$H12=0,0,+IF('An Distinta Base'!$H12=30,(AA53+AA78),+IF('An Distinta Base'!$H12=60,(SUM(Z53:AA53)+SUM(Z78:AA78)),(SUM(Y53:AA53)+SUM(Y78:AA78)))))</f>
        <v>0</v>
      </c>
      <c r="AB103" s="65">
        <f>+IF('An Distinta Base'!$H12=0,0,+IF('An Distinta Base'!$H12=30,(AB53+AB78),+IF('An Distinta Base'!$H12=60,(SUM(AA53:AB53)+SUM(AA78:AB78)),(SUM(Z53:AB53)+SUM(Z78:AB78)))))</f>
        <v>0</v>
      </c>
      <c r="AC103" s="65">
        <f>+IF('An Distinta Base'!$H12=0,0,+IF('An Distinta Base'!$H12=30,(AC53+AC78),+IF('An Distinta Base'!$H12=60,(SUM(AB53:AC53)+SUM(AB78:AC78)),(SUM(AA53:AC53)+SUM(AA78:AC78)))))</f>
        <v>2468.4</v>
      </c>
      <c r="AD103" s="65">
        <f>+IF('An Distinta Base'!$H12=0,0,+IF('An Distinta Base'!$H12=30,(AD53+AD78),+IF('An Distinta Base'!$H12=60,(SUM(AC53:AD53)+SUM(AC78:AD78)),(SUM(AB53:AD53)+SUM(AB78:AD78)))))</f>
        <v>2468.4</v>
      </c>
      <c r="AE103" s="65">
        <f>+IF('An Distinta Base'!$H12=0,0,+IF('An Distinta Base'!$H12=30,(AE53+AE78),+IF('An Distinta Base'!$H12=60,(SUM(AD53:AE53)+SUM(AD78:AE78)),(SUM(AC53:AE53)+SUM(AC78:AE78)))))</f>
        <v>0</v>
      </c>
      <c r="AF103" s="65">
        <f>+IF('An Distinta Base'!$H12=0,0,+IF('An Distinta Base'!$H12=30,(AF53+AF78),+IF('An Distinta Base'!$H12=60,(SUM(AE53:AF53)+SUM(AE78:AF78)),(SUM(AD53:AF53)+SUM(AD78:AF78)))))</f>
        <v>0</v>
      </c>
      <c r="AG103" s="65">
        <f>+IF('An Distinta Base'!$H12=0,0,+IF('An Distinta Base'!$H12=30,(AG53+AG78),+IF('An Distinta Base'!$H12=60,(SUM(AF53:AG53)+SUM(AF78:AG78)),(SUM(AE53:AG53)+SUM(AE78:AG78)))))</f>
        <v>0</v>
      </c>
      <c r="AH103" s="65">
        <f>+IF('An Distinta Base'!$H12=0,0,+IF('An Distinta Base'!$H12=30,(AH53+AH78),+IF('An Distinta Base'!$H12=60,(SUM(AG53:AH53)+SUM(AG78:AH78)),(SUM(AF53:AH53)+SUM(AF78:AH78)))))</f>
        <v>2468.4</v>
      </c>
      <c r="AI103" s="65">
        <f>+IF('An Distinta Base'!$H12=0,0,+IF('An Distinta Base'!$H12=30,(AI53+AI78),+IF('An Distinta Base'!$H12=60,(SUM(AH53:AI53)+SUM(AH78:AI78)),(SUM(AG53:AI53)+SUM(AG78:AI78)))))</f>
        <v>2468.4</v>
      </c>
      <c r="AJ103" s="65">
        <f>+IF('An Distinta Base'!$H12=0,0,+IF('An Distinta Base'!$H12=30,(AJ53+AJ78),+IF('An Distinta Base'!$H12=60,(SUM(AI53:AJ53)+SUM(AI78:AJ78)),(SUM(AH53:AJ53)+SUM(AH78:AJ78)))))</f>
        <v>0</v>
      </c>
      <c r="AK103" s="65">
        <f>+IF('An Distinta Base'!$H12=0,0,+IF('An Distinta Base'!$H12=30,(AK53+AK78),+IF('An Distinta Base'!$H12=60,(SUM(AJ53:AK53)+SUM(AJ78:AK78)),(SUM(AI53:AK53)+SUM(AI78:AK78)))))</f>
        <v>0</v>
      </c>
      <c r="AL103" s="65">
        <f>+IF('An Distinta Base'!$H12=0,0,+IF('An Distinta Base'!$H12=30,(AL53+AL78),+IF('An Distinta Base'!$H12=60,(SUM(AK53:AL53)+SUM(AK78:AL78)),(SUM(AJ53:AL53)+SUM(AJ78:AL78)))))</f>
        <v>0</v>
      </c>
    </row>
    <row r="104" spans="2:38" x14ac:dyDescent="0.25">
      <c r="B104" s="47" t="str">
        <f t="shared" si="46"/>
        <v>Materia Prima 6</v>
      </c>
      <c r="C104" s="65">
        <f>+IF('An Distinta Base'!$H13=0,0,(C54+C79))</f>
        <v>4840</v>
      </c>
      <c r="D104" s="65">
        <f>+IF('An Distinta Base'!$H13=0,0,+IF('An Distinta Base'!$H13=30,(D54+D79),(SUM(C54:D54)+SUM(C79:D79))))</f>
        <v>4840</v>
      </c>
      <c r="E104" s="65">
        <f>+IF('An Distinta Base'!$H13=0,0,+IF('An Distinta Base'!$H13=30,(E54+E79),+IF('An Distinta Base'!$H13=60,(SUM(D54:E54)+SUM(D79:E79)),(SUM(C54:E54)+SUM(C79:E79)))))</f>
        <v>0</v>
      </c>
      <c r="F104" s="65">
        <f>+IF('An Distinta Base'!$H13=0,0,+IF('An Distinta Base'!$H13=30,(F54+F79),+IF('An Distinta Base'!$H13=60,(SUM(E54:F54)+SUM(E79:F79)),(SUM(D54:F54)+SUM(D79:F79)))))</f>
        <v>0</v>
      </c>
      <c r="G104" s="65">
        <f>+IF('An Distinta Base'!$H13=0,0,+IF('An Distinta Base'!$H13=30,(G54+G79),+IF('An Distinta Base'!$H13=60,(SUM(F54:G54)+SUM(F79:G79)),(SUM(E54:G54)+SUM(E79:G79)))))</f>
        <v>0</v>
      </c>
      <c r="H104" s="65">
        <f>+IF('An Distinta Base'!$H13=0,0,+IF('An Distinta Base'!$H13=30,(H54+H79),+IF('An Distinta Base'!$H13=60,(SUM(G54:H54)+SUM(G79:H79)),(SUM(F54:H54)+SUM(F79:H79)))))</f>
        <v>0</v>
      </c>
      <c r="I104" s="65">
        <f>+IF('An Distinta Base'!$H13=0,0,+IF('An Distinta Base'!$H13=30,(I54+I79),+IF('An Distinta Base'!$H13=60,(SUM(H54:I54)+SUM(H79:I79)),(SUM(G54:I54)+SUM(G79:I79)))))</f>
        <v>0</v>
      </c>
      <c r="J104" s="65">
        <f>+IF('An Distinta Base'!$H13=0,0,+IF('An Distinta Base'!$H13=30,(J54+J79),+IF('An Distinta Base'!$H13=60,(SUM(I54:J54)+SUM(I79:J79)),(SUM(H54:J54)+SUM(H79:J79)))))</f>
        <v>0</v>
      </c>
      <c r="K104" s="65">
        <f>+IF('An Distinta Base'!$H13=0,0,+IF('An Distinta Base'!$H13=30,(K54+K79),+IF('An Distinta Base'!$H13=60,(SUM(J54:K54)+SUM(J79:K79)),(SUM(I54:K54)+SUM(I79:K79)))))</f>
        <v>4840</v>
      </c>
      <c r="L104" s="65">
        <f>+IF('An Distinta Base'!$H13=0,0,+IF('An Distinta Base'!$H13=30,(L54+L79),+IF('An Distinta Base'!$H13=60,(SUM(K54:L54)+SUM(K79:L79)),(SUM(J54:L54)+SUM(J79:L79)))))</f>
        <v>4840</v>
      </c>
      <c r="M104" s="65">
        <f>+IF('An Distinta Base'!$H13=0,0,+IF('An Distinta Base'!$H13=30,(M54+M79),+IF('An Distinta Base'!$H13=60,(SUM(L54:M54)+SUM(L79:M79)),(SUM(K54:M54)+SUM(K79:M79)))))</f>
        <v>0</v>
      </c>
      <c r="N104" s="65">
        <f>+IF('An Distinta Base'!$H13=0,0,+IF('An Distinta Base'!$H13=30,(N54+N79),+IF('An Distinta Base'!$H13=60,(SUM(M54:N54)+SUM(M79:N79)),(SUM(L54:N54)+SUM(L79:N79)))))</f>
        <v>0</v>
      </c>
      <c r="O104" s="65">
        <f>+IF('An Distinta Base'!$H13=0,0,+IF('An Distinta Base'!$H13=30,(O54+O79),+IF('An Distinta Base'!$H13=60,(SUM(N54:O54)+SUM(N79:O79)),(SUM(M54:O54)+SUM(M79:O79)))))</f>
        <v>0</v>
      </c>
      <c r="P104" s="65">
        <f>+IF('An Distinta Base'!$H13=0,0,+IF('An Distinta Base'!$H13=30,(P54+P79),+IF('An Distinta Base'!$H13=60,(SUM(O54:P54)+SUM(O79:P79)),(SUM(N54:P54)+SUM(N79:P79)))))</f>
        <v>0</v>
      </c>
      <c r="Q104" s="65">
        <f>+IF('An Distinta Base'!$H13=0,0,+IF('An Distinta Base'!$H13=30,(Q54+Q79),+IF('An Distinta Base'!$H13=60,(SUM(P54:Q54)+SUM(P79:Q79)),(SUM(O54:Q54)+SUM(O79:Q79)))))</f>
        <v>0</v>
      </c>
      <c r="R104" s="65">
        <f>+IF('An Distinta Base'!$H13=0,0,+IF('An Distinta Base'!$H13=30,(R54+R79),+IF('An Distinta Base'!$H13=60,(SUM(Q54:R54)+SUM(Q79:R79)),(SUM(P54:R54)+SUM(P79:R79)))))</f>
        <v>0</v>
      </c>
      <c r="S104" s="65">
        <f>+IF('An Distinta Base'!$H13=0,0,+IF('An Distinta Base'!$H13=30,(S54+S79),+IF('An Distinta Base'!$H13=60,(SUM(R54:S54)+SUM(R79:S79)),(SUM(Q54:S54)+SUM(Q79:S79)))))</f>
        <v>0</v>
      </c>
      <c r="T104" s="65">
        <f>+IF('An Distinta Base'!$H13=0,0,+IF('An Distinta Base'!$H13=30,(T54+T79),+IF('An Distinta Base'!$H13=60,(SUM(S54:T54)+SUM(S79:T79)),(SUM(R54:T54)+SUM(R79:T79)))))</f>
        <v>4888.3999999999996</v>
      </c>
      <c r="U104" s="65">
        <f>+IF('An Distinta Base'!$H13=0,0,+IF('An Distinta Base'!$H13=30,(U54+U79),+IF('An Distinta Base'!$H13=60,(SUM(T54:U54)+SUM(T79:U79)),(SUM(S54:U54)+SUM(S79:U79)))))</f>
        <v>4888.3999999999996</v>
      </c>
      <c r="V104" s="65">
        <f>+IF('An Distinta Base'!$H13=0,0,+IF('An Distinta Base'!$H13=30,(V54+V79),+IF('An Distinta Base'!$H13=60,(SUM(U54:V54)+SUM(U79:V79)),(SUM(T54:V54)+SUM(T79:V79)))))</f>
        <v>0</v>
      </c>
      <c r="W104" s="65">
        <f>+IF('An Distinta Base'!$H13=0,0,+IF('An Distinta Base'!$H13=30,(W54+W79),+IF('An Distinta Base'!$H13=60,(SUM(V54:W54)+SUM(V79:W79)),(SUM(U54:W54)+SUM(U79:W79)))))</f>
        <v>0</v>
      </c>
      <c r="X104" s="65">
        <f>+IF('An Distinta Base'!$H13=0,0,+IF('An Distinta Base'!$H13=30,(X54+X79),+IF('An Distinta Base'!$H13=60,(SUM(W54:X54)+SUM(W79:X79)),(SUM(V54:X54)+SUM(V79:X79)))))</f>
        <v>0</v>
      </c>
      <c r="Y104" s="65">
        <f>+IF('An Distinta Base'!$H13=0,0,+IF('An Distinta Base'!$H13=30,(Y54+Y79),+IF('An Distinta Base'!$H13=60,(SUM(X54:Y54)+SUM(X79:Y79)),(SUM(W54:Y54)+SUM(W79:Y79)))))</f>
        <v>0</v>
      </c>
      <c r="Z104" s="65">
        <f>+IF('An Distinta Base'!$H13=0,0,+IF('An Distinta Base'!$H13=30,(Z54+Z79),+IF('An Distinta Base'!$H13=60,(SUM(Y54:Z54)+SUM(Y79:Z79)),(SUM(X54:Z54)+SUM(X79:Z79)))))</f>
        <v>0</v>
      </c>
      <c r="AA104" s="65">
        <f>+IF('An Distinta Base'!$H13=0,0,+IF('An Distinta Base'!$H13=30,(AA54+AA79),+IF('An Distinta Base'!$H13=60,(SUM(Z54:AA54)+SUM(Z79:AA79)),(SUM(Y54:AA54)+SUM(Y79:AA79)))))</f>
        <v>0</v>
      </c>
      <c r="AB104" s="65">
        <f>+IF('An Distinta Base'!$H13=0,0,+IF('An Distinta Base'!$H13=30,(AB54+AB79),+IF('An Distinta Base'!$H13=60,(SUM(AA54:AB54)+SUM(AA79:AB79)),(SUM(Z54:AB54)+SUM(Z79:AB79)))))</f>
        <v>4888.3999999999996</v>
      </c>
      <c r="AC104" s="65">
        <f>+IF('An Distinta Base'!$H13=0,0,+IF('An Distinta Base'!$H13=30,(AC54+AC79),+IF('An Distinta Base'!$H13=60,(SUM(AB54:AC54)+SUM(AB79:AC79)),(SUM(AA54:AC54)+SUM(AA79:AC79)))))</f>
        <v>4888.3999999999996</v>
      </c>
      <c r="AD104" s="65">
        <f>+IF('An Distinta Base'!$H13=0,0,+IF('An Distinta Base'!$H13=30,(AD54+AD79),+IF('An Distinta Base'!$H13=60,(SUM(AC54:AD54)+SUM(AC79:AD79)),(SUM(AB54:AD54)+SUM(AB79:AD79)))))</f>
        <v>0</v>
      </c>
      <c r="AE104" s="65">
        <f>+IF('An Distinta Base'!$H13=0,0,+IF('An Distinta Base'!$H13=30,(AE54+AE79),+IF('An Distinta Base'!$H13=60,(SUM(AD54:AE54)+SUM(AD79:AE79)),(SUM(AC54:AE54)+SUM(AC79:AE79)))))</f>
        <v>0</v>
      </c>
      <c r="AF104" s="65">
        <f>+IF('An Distinta Base'!$H13=0,0,+IF('An Distinta Base'!$H13=30,(AF54+AF79),+IF('An Distinta Base'!$H13=60,(SUM(AE54:AF54)+SUM(AE79:AF79)),(SUM(AD54:AF54)+SUM(AD79:AF79)))))</f>
        <v>0</v>
      </c>
      <c r="AG104" s="65">
        <f>+IF('An Distinta Base'!$H13=0,0,+IF('An Distinta Base'!$H13=30,(AG54+AG79),+IF('An Distinta Base'!$H13=60,(SUM(AF54:AG54)+SUM(AF79:AG79)),(SUM(AE54:AG54)+SUM(AE79:AG79)))))</f>
        <v>0</v>
      </c>
      <c r="AH104" s="65">
        <f>+IF('An Distinta Base'!$H13=0,0,+IF('An Distinta Base'!$H13=30,(AH54+AH79),+IF('An Distinta Base'!$H13=60,(SUM(AG54:AH54)+SUM(AG79:AH79)),(SUM(AF54:AH54)+SUM(AF79:AH79)))))</f>
        <v>0</v>
      </c>
      <c r="AI104" s="65">
        <f>+IF('An Distinta Base'!$H13=0,0,+IF('An Distinta Base'!$H13=30,(AI54+AI79),+IF('An Distinta Base'!$H13=60,(SUM(AH54:AI54)+SUM(AH79:AI79)),(SUM(AG54:AI54)+SUM(AG79:AI79)))))</f>
        <v>0</v>
      </c>
      <c r="AJ104" s="65">
        <f>+IF('An Distinta Base'!$H13=0,0,+IF('An Distinta Base'!$H13=30,(AJ54+AJ79),+IF('An Distinta Base'!$H13=60,(SUM(AI54:AJ54)+SUM(AI79:AJ79)),(SUM(AH54:AJ54)+SUM(AH79:AJ79)))))</f>
        <v>0</v>
      </c>
      <c r="AK104" s="65">
        <f>+IF('An Distinta Base'!$H13=0,0,+IF('An Distinta Base'!$H13=30,(AK54+AK79),+IF('An Distinta Base'!$H13=60,(SUM(AJ54:AK54)+SUM(AJ79:AK79)),(SUM(AI54:AK54)+SUM(AI79:AK79)))))</f>
        <v>4888.3999999999996</v>
      </c>
      <c r="AL104" s="65">
        <f>+IF('An Distinta Base'!$H13=0,0,+IF('An Distinta Base'!$H13=30,(AL54+AL79),+IF('An Distinta Base'!$H13=60,(SUM(AK54:AL54)+SUM(AK79:AL79)),(SUM(AJ54:AL54)+SUM(AJ79:AL79)))))</f>
        <v>4888.3999999999996</v>
      </c>
    </row>
    <row r="105" spans="2:38" x14ac:dyDescent="0.25">
      <c r="B105" s="47" t="str">
        <f t="shared" si="46"/>
        <v>Materia Prima 7</v>
      </c>
      <c r="C105" s="65">
        <f>+IF('An Distinta Base'!$H14=0,0,(C55+C80))</f>
        <v>7986.0000000000009</v>
      </c>
      <c r="D105" s="65">
        <f>+IF('An Distinta Base'!$H14=0,0,+IF('An Distinta Base'!$H14=30,(D55+D80),(SUM(C55:D55)+SUM(C80:D80))))</f>
        <v>7986.0000000000009</v>
      </c>
      <c r="E105" s="65">
        <f>+IF('An Distinta Base'!$H14=0,0,+IF('An Distinta Base'!$H14=30,(E55+E80),+IF('An Distinta Base'!$H14=60,(SUM(D55:E55)+SUM(D80:E80)),(SUM(C55:E55)+SUM(C80:E80)))))</f>
        <v>0</v>
      </c>
      <c r="F105" s="65">
        <f>+IF('An Distinta Base'!$H14=0,0,+IF('An Distinta Base'!$H14=30,(F55+F80),+IF('An Distinta Base'!$H14=60,(SUM(E55:F55)+SUM(E80:F80)),(SUM(D55:F55)+SUM(D80:F80)))))</f>
        <v>0</v>
      </c>
      <c r="G105" s="65">
        <f>+IF('An Distinta Base'!$H14=0,0,+IF('An Distinta Base'!$H14=30,(G55+G80),+IF('An Distinta Base'!$H14=60,(SUM(F55:G55)+SUM(F80:G80)),(SUM(E55:G55)+SUM(E80:G80)))))</f>
        <v>0</v>
      </c>
      <c r="H105" s="65">
        <f>+IF('An Distinta Base'!$H14=0,0,+IF('An Distinta Base'!$H14=30,(H55+H80),+IF('An Distinta Base'!$H14=60,(SUM(G55:H55)+SUM(G80:H80)),(SUM(F55:H55)+SUM(F80:H80)))))</f>
        <v>0</v>
      </c>
      <c r="I105" s="65">
        <f>+IF('An Distinta Base'!$H14=0,0,+IF('An Distinta Base'!$H14=30,(I55+I80),+IF('An Distinta Base'!$H14=60,(SUM(H55:I55)+SUM(H80:I80)),(SUM(G55:I55)+SUM(G80:I80)))))</f>
        <v>8145.7200000000012</v>
      </c>
      <c r="J105" s="65">
        <f>+IF('An Distinta Base'!$H14=0,0,+IF('An Distinta Base'!$H14=30,(J55+J80),+IF('An Distinta Base'!$H14=60,(SUM(I55:J55)+SUM(I80:J80)),(SUM(H55:J55)+SUM(H80:J80)))))</f>
        <v>8145.7200000000012</v>
      </c>
      <c r="K105" s="65">
        <f>+IF('An Distinta Base'!$H14=0,0,+IF('An Distinta Base'!$H14=30,(K55+K80),+IF('An Distinta Base'!$H14=60,(SUM(J55:K55)+SUM(J80:K80)),(SUM(I55:K55)+SUM(I80:K80)))))</f>
        <v>0</v>
      </c>
      <c r="L105" s="65">
        <f>+IF('An Distinta Base'!$H14=0,0,+IF('An Distinta Base'!$H14=30,(L55+L80),+IF('An Distinta Base'!$H14=60,(SUM(K55:L55)+SUM(K80:L80)),(SUM(J55:L55)+SUM(J80:L80)))))</f>
        <v>0</v>
      </c>
      <c r="M105" s="65">
        <f>+IF('An Distinta Base'!$H14=0,0,+IF('An Distinta Base'!$H14=30,(M55+M80),+IF('An Distinta Base'!$H14=60,(SUM(L55:M55)+SUM(L80:M80)),(SUM(K55:M55)+SUM(K80:M80)))))</f>
        <v>0</v>
      </c>
      <c r="N105" s="65">
        <f>+IF('An Distinta Base'!$H14=0,0,+IF('An Distinta Base'!$H14=30,(N55+N80),+IF('An Distinta Base'!$H14=60,(SUM(M55:N55)+SUM(M80:N80)),(SUM(L55:N55)+SUM(L80:N80)))))</f>
        <v>0</v>
      </c>
      <c r="O105" s="65">
        <f>+IF('An Distinta Base'!$H14=0,0,+IF('An Distinta Base'!$H14=30,(O55+O80),+IF('An Distinta Base'!$H14=60,(SUM(N55:O55)+SUM(N80:O80)),(SUM(M55:O55)+SUM(M80:O80)))))</f>
        <v>8145.7200000000012</v>
      </c>
      <c r="P105" s="65">
        <f>+IF('An Distinta Base'!$H14=0,0,+IF('An Distinta Base'!$H14=30,(P55+P80),+IF('An Distinta Base'!$H14=60,(SUM(O55:P55)+SUM(O80:P80)),(SUM(N55:P55)+SUM(N80:P80)))))</f>
        <v>8145.7200000000012</v>
      </c>
      <c r="Q105" s="65">
        <f>+IF('An Distinta Base'!$H14=0,0,+IF('An Distinta Base'!$H14=30,(Q55+Q80),+IF('An Distinta Base'!$H14=60,(SUM(P55:Q55)+SUM(P80:Q80)),(SUM(O55:Q55)+SUM(O80:Q80)))))</f>
        <v>0</v>
      </c>
      <c r="R105" s="65">
        <f>+IF('An Distinta Base'!$H14=0,0,+IF('An Distinta Base'!$H14=30,(R55+R80),+IF('An Distinta Base'!$H14=60,(SUM(Q55:R55)+SUM(Q80:R80)),(SUM(P55:R55)+SUM(P80:R80)))))</f>
        <v>0</v>
      </c>
      <c r="S105" s="65">
        <f>+IF('An Distinta Base'!$H14=0,0,+IF('An Distinta Base'!$H14=30,(S55+S80),+IF('An Distinta Base'!$H14=60,(SUM(R55:S55)+SUM(R80:S80)),(SUM(Q55:S55)+SUM(Q80:S80)))))</f>
        <v>0</v>
      </c>
      <c r="T105" s="65">
        <f>+IF('An Distinta Base'!$H14=0,0,+IF('An Distinta Base'!$H14=30,(T55+T80),+IF('An Distinta Base'!$H14=60,(SUM(S55:T55)+SUM(S80:T80)),(SUM(R55:T55)+SUM(R80:T80)))))</f>
        <v>0</v>
      </c>
      <c r="U105" s="65">
        <f>+IF('An Distinta Base'!$H14=0,0,+IF('An Distinta Base'!$H14=30,(U55+U80),+IF('An Distinta Base'!$H14=60,(SUM(T55:U55)+SUM(T80:U80)),(SUM(S55:U55)+SUM(S80:U80)))))</f>
        <v>8145.7200000000012</v>
      </c>
      <c r="V105" s="65">
        <f>+IF('An Distinta Base'!$H14=0,0,+IF('An Distinta Base'!$H14=30,(V55+V80),+IF('An Distinta Base'!$H14=60,(SUM(U55:V55)+SUM(U80:V80)),(SUM(T55:V55)+SUM(T80:V80)))))</f>
        <v>8145.7200000000012</v>
      </c>
      <c r="W105" s="65">
        <f>+IF('An Distinta Base'!$H14=0,0,+IF('An Distinta Base'!$H14=30,(W55+W80),+IF('An Distinta Base'!$H14=60,(SUM(V55:W55)+SUM(V80:W80)),(SUM(U55:W55)+SUM(U80:W80)))))</f>
        <v>0</v>
      </c>
      <c r="X105" s="65">
        <f>+IF('An Distinta Base'!$H14=0,0,+IF('An Distinta Base'!$H14=30,(X55+X80),+IF('An Distinta Base'!$H14=60,(SUM(W55:X55)+SUM(W80:X80)),(SUM(V55:X55)+SUM(V80:X80)))))</f>
        <v>0</v>
      </c>
      <c r="Y105" s="65">
        <f>+IF('An Distinta Base'!$H14=0,0,+IF('An Distinta Base'!$H14=30,(Y55+Y80),+IF('An Distinta Base'!$H14=60,(SUM(X55:Y55)+SUM(X80:Y80)),(SUM(W55:Y55)+SUM(W80:Y80)))))</f>
        <v>0</v>
      </c>
      <c r="Z105" s="65">
        <f>+IF('An Distinta Base'!$H14=0,0,+IF('An Distinta Base'!$H14=30,(Z55+Z80),+IF('An Distinta Base'!$H14=60,(SUM(Y55:Z55)+SUM(Y80:Z80)),(SUM(X55:Z55)+SUM(X80:Z80)))))</f>
        <v>0</v>
      </c>
      <c r="AA105" s="65">
        <f>+IF('An Distinta Base'!$H14=0,0,+IF('An Distinta Base'!$H14=30,(AA55+AA80),+IF('An Distinta Base'!$H14=60,(SUM(Z55:AA55)+SUM(Z80:AA80)),(SUM(Y55:AA55)+SUM(Y80:AA80)))))</f>
        <v>0</v>
      </c>
      <c r="AB105" s="65">
        <f>+IF('An Distinta Base'!$H14=0,0,+IF('An Distinta Base'!$H14=30,(AB55+AB80),+IF('An Distinta Base'!$H14=60,(SUM(AA55:AB55)+SUM(AA80:AB80)),(SUM(Z55:AB55)+SUM(Z80:AB80)))))</f>
        <v>8145.7200000000012</v>
      </c>
      <c r="AC105" s="65">
        <f>+IF('An Distinta Base'!$H14=0,0,+IF('An Distinta Base'!$H14=30,(AC55+AC80),+IF('An Distinta Base'!$H14=60,(SUM(AB55:AC55)+SUM(AB80:AC80)),(SUM(AA55:AC55)+SUM(AA80:AC80)))))</f>
        <v>8145.7200000000012</v>
      </c>
      <c r="AD105" s="65">
        <f>+IF('An Distinta Base'!$H14=0,0,+IF('An Distinta Base'!$H14=30,(AD55+AD80),+IF('An Distinta Base'!$H14=60,(SUM(AC55:AD55)+SUM(AC80:AD80)),(SUM(AB55:AD55)+SUM(AB80:AD80)))))</f>
        <v>0</v>
      </c>
      <c r="AE105" s="65">
        <f>+IF('An Distinta Base'!$H14=0,0,+IF('An Distinta Base'!$H14=30,(AE55+AE80),+IF('An Distinta Base'!$H14=60,(SUM(AD55:AE55)+SUM(AD80:AE80)),(SUM(AC55:AE55)+SUM(AC80:AE80)))))</f>
        <v>0</v>
      </c>
      <c r="AF105" s="65">
        <f>+IF('An Distinta Base'!$H14=0,0,+IF('An Distinta Base'!$H14=30,(AF55+AF80),+IF('An Distinta Base'!$H14=60,(SUM(AE55:AF55)+SUM(AE80:AF80)),(SUM(AD55:AF55)+SUM(AD80:AF80)))))</f>
        <v>0</v>
      </c>
      <c r="AG105" s="65">
        <f>+IF('An Distinta Base'!$H14=0,0,+IF('An Distinta Base'!$H14=30,(AG55+AG80),+IF('An Distinta Base'!$H14=60,(SUM(AF55:AG55)+SUM(AF80:AG80)),(SUM(AE55:AG55)+SUM(AE80:AG80)))))</f>
        <v>0</v>
      </c>
      <c r="AH105" s="65">
        <f>+IF('An Distinta Base'!$H14=0,0,+IF('An Distinta Base'!$H14=30,(AH55+AH80),+IF('An Distinta Base'!$H14=60,(SUM(AG55:AH55)+SUM(AG80:AH80)),(SUM(AF55:AH55)+SUM(AF80:AH80)))))</f>
        <v>8145.7200000000012</v>
      </c>
      <c r="AI105" s="65">
        <f>+IF('An Distinta Base'!$H14=0,0,+IF('An Distinta Base'!$H14=30,(AI55+AI80),+IF('An Distinta Base'!$H14=60,(SUM(AH55:AI55)+SUM(AH80:AI80)),(SUM(AG55:AI55)+SUM(AG80:AI80)))))</f>
        <v>8145.7200000000012</v>
      </c>
      <c r="AJ105" s="65">
        <f>+IF('An Distinta Base'!$H14=0,0,+IF('An Distinta Base'!$H14=30,(AJ55+AJ80),+IF('An Distinta Base'!$H14=60,(SUM(AI55:AJ55)+SUM(AI80:AJ80)),(SUM(AH55:AJ55)+SUM(AH80:AJ80)))))</f>
        <v>0</v>
      </c>
      <c r="AK105" s="65">
        <f>+IF('An Distinta Base'!$H14=0,0,+IF('An Distinta Base'!$H14=30,(AK55+AK80),+IF('An Distinta Base'!$H14=60,(SUM(AJ55:AK55)+SUM(AJ80:AK80)),(SUM(AI55:AK55)+SUM(AI80:AK80)))))</f>
        <v>0</v>
      </c>
      <c r="AL105" s="65">
        <f>+IF('An Distinta Base'!$H14=0,0,+IF('An Distinta Base'!$H14=30,(AL55+AL80),+IF('An Distinta Base'!$H14=60,(SUM(AK55:AL55)+SUM(AK80:AL80)),(SUM(AJ55:AL55)+SUM(AJ80:AL80)))))</f>
        <v>0</v>
      </c>
    </row>
    <row r="106" spans="2:38" x14ac:dyDescent="0.25">
      <c r="B106" s="47" t="str">
        <f t="shared" si="46"/>
        <v>Materia Prima 8</v>
      </c>
      <c r="C106" s="65">
        <f>+IF('An Distinta Base'!$H15=0,0,(C56+C81))</f>
        <v>18720</v>
      </c>
      <c r="D106" s="65">
        <f>+IF('An Distinta Base'!$H15=0,0,+IF('An Distinta Base'!$H15=30,(D56+D81),(SUM(C56:D56)+SUM(C81:D81))))</f>
        <v>18720</v>
      </c>
      <c r="E106" s="65">
        <f>+IF('An Distinta Base'!$H15=0,0,+IF('An Distinta Base'!$H15=30,(E56+E81),+IF('An Distinta Base'!$H15=60,(SUM(D56:E56)+SUM(D81:E81)),(SUM(C56:E56)+SUM(C81:E81)))))</f>
        <v>0</v>
      </c>
      <c r="F106" s="65">
        <f>+IF('An Distinta Base'!$H15=0,0,+IF('An Distinta Base'!$H15=30,(F56+F81),+IF('An Distinta Base'!$H15=60,(SUM(E56:F56)+SUM(E81:F81)),(SUM(D56:F56)+SUM(D81:F81)))))</f>
        <v>0</v>
      </c>
      <c r="G106" s="65">
        <f>+IF('An Distinta Base'!$H15=0,0,+IF('An Distinta Base'!$H15=30,(G56+G81),+IF('An Distinta Base'!$H15=60,(SUM(F56:G56)+SUM(F81:G81)),(SUM(E56:G56)+SUM(E81:G81)))))</f>
        <v>18720</v>
      </c>
      <c r="H106" s="65">
        <f>+IF('An Distinta Base'!$H15=0,0,+IF('An Distinta Base'!$H15=30,(H56+H81),+IF('An Distinta Base'!$H15=60,(SUM(G56:H56)+SUM(G81:H81)),(SUM(F56:H56)+SUM(F81:H81)))))</f>
        <v>18720</v>
      </c>
      <c r="I106" s="65">
        <f>+IF('An Distinta Base'!$H15=0,0,+IF('An Distinta Base'!$H15=30,(I56+I81),+IF('An Distinta Base'!$H15=60,(SUM(H56:I56)+SUM(H81:I81)),(SUM(G56:I56)+SUM(G81:I81)))))</f>
        <v>0</v>
      </c>
      <c r="J106" s="65">
        <f>+IF('An Distinta Base'!$H15=0,0,+IF('An Distinta Base'!$H15=30,(J56+J81),+IF('An Distinta Base'!$H15=60,(SUM(I56:J56)+SUM(I81:J81)),(SUM(H56:J56)+SUM(H81:J81)))))</f>
        <v>0</v>
      </c>
      <c r="K106" s="65">
        <f>+IF('An Distinta Base'!$H15=0,0,+IF('An Distinta Base'!$H15=30,(K56+K81),+IF('An Distinta Base'!$H15=60,(SUM(J56:K56)+SUM(J81:K81)),(SUM(I56:K56)+SUM(I81:K81)))))</f>
        <v>19094.400000000001</v>
      </c>
      <c r="L106" s="65">
        <f>+IF('An Distinta Base'!$H15=0,0,+IF('An Distinta Base'!$H15=30,(L56+L81),+IF('An Distinta Base'!$H15=60,(SUM(K56:L56)+SUM(K81:L81)),(SUM(J56:L56)+SUM(J81:L81)))))</f>
        <v>19094.400000000001</v>
      </c>
      <c r="M106" s="65">
        <f>+IF('An Distinta Base'!$H15=0,0,+IF('An Distinta Base'!$H15=30,(M56+M81),+IF('An Distinta Base'!$H15=60,(SUM(L56:M56)+SUM(L81:M81)),(SUM(K56:M56)+SUM(K81:M81)))))</f>
        <v>0</v>
      </c>
      <c r="N106" s="65">
        <f>+IF('An Distinta Base'!$H15=0,0,+IF('An Distinta Base'!$H15=30,(N56+N81),+IF('An Distinta Base'!$H15=60,(SUM(M56:N56)+SUM(M81:N81)),(SUM(L56:N56)+SUM(L81:N81)))))</f>
        <v>0</v>
      </c>
      <c r="O106" s="65">
        <f>+IF('An Distinta Base'!$H15=0,0,+IF('An Distinta Base'!$H15=30,(O56+O81),+IF('An Distinta Base'!$H15=60,(SUM(N56:O56)+SUM(N81:O81)),(SUM(M56:O56)+SUM(M81:O81)))))</f>
        <v>0</v>
      </c>
      <c r="P106" s="65">
        <f>+IF('An Distinta Base'!$H15=0,0,+IF('An Distinta Base'!$H15=30,(P56+P81),+IF('An Distinta Base'!$H15=60,(SUM(O56:P56)+SUM(O81:P81)),(SUM(N56:P56)+SUM(N81:P81)))))</f>
        <v>19094.400000000001</v>
      </c>
      <c r="Q106" s="65">
        <f>+IF('An Distinta Base'!$H15=0,0,+IF('An Distinta Base'!$H15=30,(Q56+Q81),+IF('An Distinta Base'!$H15=60,(SUM(P56:Q56)+SUM(P81:Q81)),(SUM(O56:Q56)+SUM(O81:Q81)))))</f>
        <v>19094.400000000001</v>
      </c>
      <c r="R106" s="65">
        <f>+IF('An Distinta Base'!$H15=0,0,+IF('An Distinta Base'!$H15=30,(R56+R81),+IF('An Distinta Base'!$H15=60,(SUM(Q56:R56)+SUM(Q81:R81)),(SUM(P56:R56)+SUM(P81:R81)))))</f>
        <v>0</v>
      </c>
      <c r="S106" s="65">
        <f>+IF('An Distinta Base'!$H15=0,0,+IF('An Distinta Base'!$H15=30,(S56+S81),+IF('An Distinta Base'!$H15=60,(SUM(R56:S56)+SUM(R81:S81)),(SUM(Q56:S56)+SUM(Q81:S81)))))</f>
        <v>0</v>
      </c>
      <c r="T106" s="65">
        <f>+IF('An Distinta Base'!$H15=0,0,+IF('An Distinta Base'!$H15=30,(T56+T81),+IF('An Distinta Base'!$H15=60,(SUM(S56:T56)+SUM(S81:T81)),(SUM(R56:T56)+SUM(R81:T81)))))</f>
        <v>19094.400000000001</v>
      </c>
      <c r="U106" s="65">
        <f>+IF('An Distinta Base'!$H15=0,0,+IF('An Distinta Base'!$H15=30,(U56+U81),+IF('An Distinta Base'!$H15=60,(SUM(T56:U56)+SUM(T81:U81)),(SUM(S56:U56)+SUM(S81:U81)))))</f>
        <v>19094.400000000001</v>
      </c>
      <c r="V106" s="65">
        <f>+IF('An Distinta Base'!$H15=0,0,+IF('An Distinta Base'!$H15=30,(V56+V81),+IF('An Distinta Base'!$H15=60,(SUM(U56:V56)+SUM(U81:V81)),(SUM(T56:V56)+SUM(T81:V81)))))</f>
        <v>0</v>
      </c>
      <c r="W106" s="65">
        <f>+IF('An Distinta Base'!$H15=0,0,+IF('An Distinta Base'!$H15=30,(W56+W81),+IF('An Distinta Base'!$H15=60,(SUM(V56:W56)+SUM(V81:W81)),(SUM(U56:W56)+SUM(U81:W81)))))</f>
        <v>0</v>
      </c>
      <c r="X106" s="65">
        <f>+IF('An Distinta Base'!$H15=0,0,+IF('An Distinta Base'!$H15=30,(X56+X81),+IF('An Distinta Base'!$H15=60,(SUM(W56:X56)+SUM(W81:X81)),(SUM(V56:X56)+SUM(V81:X81)))))</f>
        <v>19094.400000000001</v>
      </c>
      <c r="Y106" s="65">
        <f>+IF('An Distinta Base'!$H15=0,0,+IF('An Distinta Base'!$H15=30,(Y56+Y81),+IF('An Distinta Base'!$H15=60,(SUM(X56:Y56)+SUM(X81:Y81)),(SUM(W56:Y56)+SUM(W81:Y81)))))</f>
        <v>19094.400000000001</v>
      </c>
      <c r="Z106" s="65">
        <f>+IF('An Distinta Base'!$H15=0,0,+IF('An Distinta Base'!$H15=30,(Z56+Z81),+IF('An Distinta Base'!$H15=60,(SUM(Y56:Z56)+SUM(Y81:Z81)),(SUM(X56:Z56)+SUM(X81:Z81)))))</f>
        <v>0</v>
      </c>
      <c r="AA106" s="65">
        <f>+IF('An Distinta Base'!$H15=0,0,+IF('An Distinta Base'!$H15=30,(AA56+AA81),+IF('An Distinta Base'!$H15=60,(SUM(Z56:AA56)+SUM(Z81:AA81)),(SUM(Y56:AA56)+SUM(Y81:AA81)))))</f>
        <v>0</v>
      </c>
      <c r="AB106" s="65">
        <f>+IF('An Distinta Base'!$H15=0,0,+IF('An Distinta Base'!$H15=30,(AB56+AB81),+IF('An Distinta Base'!$H15=60,(SUM(AA56:AB56)+SUM(AA81:AB81)),(SUM(Z56:AB56)+SUM(Z81:AB81)))))</f>
        <v>19094.400000000001</v>
      </c>
      <c r="AC106" s="65">
        <f>+IF('An Distinta Base'!$H15=0,0,+IF('An Distinta Base'!$H15=30,(AC56+AC81),+IF('An Distinta Base'!$H15=60,(SUM(AB56:AC56)+SUM(AB81:AC81)),(SUM(AA56:AC56)+SUM(AA81:AC81)))))</f>
        <v>19094.400000000001</v>
      </c>
      <c r="AD106" s="65">
        <f>+IF('An Distinta Base'!$H15=0,0,+IF('An Distinta Base'!$H15=30,(AD56+AD81),+IF('An Distinta Base'!$H15=60,(SUM(AC56:AD56)+SUM(AC81:AD81)),(SUM(AB56:AD56)+SUM(AB81:AD81)))))</f>
        <v>0</v>
      </c>
      <c r="AE106" s="65">
        <f>+IF('An Distinta Base'!$H15=0,0,+IF('An Distinta Base'!$H15=30,(AE56+AE81),+IF('An Distinta Base'!$H15=60,(SUM(AD56:AE56)+SUM(AD81:AE81)),(SUM(AC56:AE56)+SUM(AC81:AE81)))))</f>
        <v>0</v>
      </c>
      <c r="AF106" s="65">
        <f>+IF('An Distinta Base'!$H15=0,0,+IF('An Distinta Base'!$H15=30,(AF56+AF81),+IF('An Distinta Base'!$H15=60,(SUM(AE56:AF56)+SUM(AE81:AF81)),(SUM(AD56:AF56)+SUM(AD81:AF81)))))</f>
        <v>0</v>
      </c>
      <c r="AG106" s="65">
        <f>+IF('An Distinta Base'!$H15=0,0,+IF('An Distinta Base'!$H15=30,(AG56+AG81),+IF('An Distinta Base'!$H15=60,(SUM(AF56:AG56)+SUM(AF81:AG81)),(SUM(AE56:AG56)+SUM(AE81:AG81)))))</f>
        <v>19094.400000000001</v>
      </c>
      <c r="AH106" s="65">
        <f>+IF('An Distinta Base'!$H15=0,0,+IF('An Distinta Base'!$H15=30,(AH56+AH81),+IF('An Distinta Base'!$H15=60,(SUM(AG56:AH56)+SUM(AG81:AH81)),(SUM(AF56:AH56)+SUM(AF81:AH81)))))</f>
        <v>19094.400000000001</v>
      </c>
      <c r="AI106" s="65">
        <f>+IF('An Distinta Base'!$H15=0,0,+IF('An Distinta Base'!$H15=30,(AI56+AI81),+IF('An Distinta Base'!$H15=60,(SUM(AH56:AI56)+SUM(AH81:AI81)),(SUM(AG56:AI56)+SUM(AG81:AI81)))))</f>
        <v>0</v>
      </c>
      <c r="AJ106" s="65">
        <f>+IF('An Distinta Base'!$H15=0,0,+IF('An Distinta Base'!$H15=30,(AJ56+AJ81),+IF('An Distinta Base'!$H15=60,(SUM(AI56:AJ56)+SUM(AI81:AJ81)),(SUM(AH56:AJ56)+SUM(AH81:AJ81)))))</f>
        <v>0</v>
      </c>
      <c r="AK106" s="65">
        <f>+IF('An Distinta Base'!$H15=0,0,+IF('An Distinta Base'!$H15=30,(AK56+AK81),+IF('An Distinta Base'!$H15=60,(SUM(AJ56:AK56)+SUM(AJ81:AK81)),(SUM(AI56:AK56)+SUM(AI81:AK81)))))</f>
        <v>19094.400000000001</v>
      </c>
      <c r="AL106" s="65">
        <f>+IF('An Distinta Base'!$H15=0,0,+IF('An Distinta Base'!$H15=30,(AL56+AL81),+IF('An Distinta Base'!$H15=60,(SUM(AK56:AL56)+SUM(AK81:AL81)),(SUM(AJ56:AL56)+SUM(AJ81:AL81)))))</f>
        <v>19094.400000000001</v>
      </c>
    </row>
    <row r="107" spans="2:38" x14ac:dyDescent="0.25">
      <c r="B107" s="47" t="str">
        <f t="shared" si="46"/>
        <v>Materia Prima 9</v>
      </c>
      <c r="C107" s="65">
        <f>+IF('An Distinta Base'!$H16=0,0,(C57+C82))</f>
        <v>11000</v>
      </c>
      <c r="D107" s="65">
        <f>+IF('An Distinta Base'!$H16=0,0,+IF('An Distinta Base'!$H16=30,(D57+D82),(SUM(C57:D57)+SUM(C82:D82))))</f>
        <v>11000</v>
      </c>
      <c r="E107" s="65">
        <f>+IF('An Distinta Base'!$H16=0,0,+IF('An Distinta Base'!$H16=30,(E57+E82),+IF('An Distinta Base'!$H16=60,(SUM(D57:E57)+SUM(D82:E82)),(SUM(C57:E57)+SUM(C82:E82)))))</f>
        <v>0</v>
      </c>
      <c r="F107" s="65">
        <f>+IF('An Distinta Base'!$H16=0,0,+IF('An Distinta Base'!$H16=30,(F57+F82),+IF('An Distinta Base'!$H16=60,(SUM(E57:F57)+SUM(E82:F82)),(SUM(D57:F57)+SUM(D82:F82)))))</f>
        <v>0</v>
      </c>
      <c r="G107" s="65">
        <f>+IF('An Distinta Base'!$H16=0,0,+IF('An Distinta Base'!$H16=30,(G57+G82),+IF('An Distinta Base'!$H16=60,(SUM(F57:G57)+SUM(F82:G82)),(SUM(E57:G57)+SUM(E82:G82)))))</f>
        <v>0</v>
      </c>
      <c r="H107" s="65">
        <f>+IF('An Distinta Base'!$H16=0,0,+IF('An Distinta Base'!$H16=30,(H57+H82),+IF('An Distinta Base'!$H16=60,(SUM(G57:H57)+SUM(G82:H82)),(SUM(F57:H57)+SUM(F82:H82)))))</f>
        <v>11220</v>
      </c>
      <c r="I107" s="65">
        <f>+IF('An Distinta Base'!$H16=0,0,+IF('An Distinta Base'!$H16=30,(I57+I82),+IF('An Distinta Base'!$H16=60,(SUM(H57:I57)+SUM(H82:I82)),(SUM(G57:I57)+SUM(G82:I82)))))</f>
        <v>11220</v>
      </c>
      <c r="J107" s="65">
        <f>+IF('An Distinta Base'!$H16=0,0,+IF('An Distinta Base'!$H16=30,(J57+J82),+IF('An Distinta Base'!$H16=60,(SUM(I57:J57)+SUM(I82:J82)),(SUM(H57:J57)+SUM(H82:J82)))))</f>
        <v>0</v>
      </c>
      <c r="K107" s="65">
        <f>+IF('An Distinta Base'!$H16=0,0,+IF('An Distinta Base'!$H16=30,(K57+K82),+IF('An Distinta Base'!$H16=60,(SUM(J57:K57)+SUM(J82:K82)),(SUM(I57:K57)+SUM(I82:K82)))))</f>
        <v>0</v>
      </c>
      <c r="L107" s="65">
        <f>+IF('An Distinta Base'!$H16=0,0,+IF('An Distinta Base'!$H16=30,(L57+L82),+IF('An Distinta Base'!$H16=60,(SUM(K57:L57)+SUM(K82:L82)),(SUM(J57:L57)+SUM(J82:L82)))))</f>
        <v>0</v>
      </c>
      <c r="M107" s="65">
        <f>+IF('An Distinta Base'!$H16=0,0,+IF('An Distinta Base'!$H16=30,(M57+M82),+IF('An Distinta Base'!$H16=60,(SUM(L57:M57)+SUM(L82:M82)),(SUM(K57:M57)+SUM(K82:M82)))))</f>
        <v>0</v>
      </c>
      <c r="N107" s="65">
        <f>+IF('An Distinta Base'!$H16=0,0,+IF('An Distinta Base'!$H16=30,(N57+N82),+IF('An Distinta Base'!$H16=60,(SUM(M57:N57)+SUM(M82:N82)),(SUM(L57:N57)+SUM(L82:N82)))))</f>
        <v>11220</v>
      </c>
      <c r="O107" s="65">
        <f>+IF('An Distinta Base'!$H16=0,0,+IF('An Distinta Base'!$H16=30,(O57+O82),+IF('An Distinta Base'!$H16=60,(SUM(N57:O57)+SUM(N82:O82)),(SUM(M57:O57)+SUM(M82:O82)))))</f>
        <v>11220</v>
      </c>
      <c r="P107" s="65">
        <f>+IF('An Distinta Base'!$H16=0,0,+IF('An Distinta Base'!$H16=30,(P57+P82),+IF('An Distinta Base'!$H16=60,(SUM(O57:P57)+SUM(O82:P82)),(SUM(N57:P57)+SUM(N82:P82)))))</f>
        <v>0</v>
      </c>
      <c r="Q107" s="65">
        <f>+IF('An Distinta Base'!$H16=0,0,+IF('An Distinta Base'!$H16=30,(Q57+Q82),+IF('An Distinta Base'!$H16=60,(SUM(P57:Q57)+SUM(P82:Q82)),(SUM(O57:Q57)+SUM(O82:Q82)))))</f>
        <v>0</v>
      </c>
      <c r="R107" s="65">
        <f>+IF('An Distinta Base'!$H16=0,0,+IF('An Distinta Base'!$H16=30,(R57+R82),+IF('An Distinta Base'!$H16=60,(SUM(Q57:R57)+SUM(Q82:R82)),(SUM(P57:R57)+SUM(P82:R82)))))</f>
        <v>0</v>
      </c>
      <c r="S107" s="65">
        <f>+IF('An Distinta Base'!$H16=0,0,+IF('An Distinta Base'!$H16=30,(S57+S82),+IF('An Distinta Base'!$H16=60,(SUM(R57:S57)+SUM(R82:S82)),(SUM(Q57:S57)+SUM(Q82:S82)))))</f>
        <v>11220</v>
      </c>
      <c r="T107" s="65">
        <f>+IF('An Distinta Base'!$H16=0,0,+IF('An Distinta Base'!$H16=30,(T57+T82),+IF('An Distinta Base'!$H16=60,(SUM(S57:T57)+SUM(S82:T82)),(SUM(R57:T57)+SUM(R82:T82)))))</f>
        <v>11220</v>
      </c>
      <c r="U107" s="65">
        <f>+IF('An Distinta Base'!$H16=0,0,+IF('An Distinta Base'!$H16=30,(U57+U82),+IF('An Distinta Base'!$H16=60,(SUM(T57:U57)+SUM(T82:U82)),(SUM(S57:U57)+SUM(S82:U82)))))</f>
        <v>0</v>
      </c>
      <c r="V107" s="65">
        <f>+IF('An Distinta Base'!$H16=0,0,+IF('An Distinta Base'!$H16=30,(V57+V82),+IF('An Distinta Base'!$H16=60,(SUM(U57:V57)+SUM(U82:V82)),(SUM(T57:V57)+SUM(T82:V82)))))</f>
        <v>0</v>
      </c>
      <c r="W107" s="65">
        <f>+IF('An Distinta Base'!$H16=0,0,+IF('An Distinta Base'!$H16=30,(W57+W82),+IF('An Distinta Base'!$H16=60,(SUM(V57:W57)+SUM(V82:W82)),(SUM(U57:W57)+SUM(U82:W82)))))</f>
        <v>0</v>
      </c>
      <c r="X107" s="65">
        <f>+IF('An Distinta Base'!$H16=0,0,+IF('An Distinta Base'!$H16=30,(X57+X82),+IF('An Distinta Base'!$H16=60,(SUM(W57:X57)+SUM(W82:X82)),(SUM(V57:X57)+SUM(V82:X82)))))</f>
        <v>11220</v>
      </c>
      <c r="Y107" s="65">
        <f>+IF('An Distinta Base'!$H16=0,0,+IF('An Distinta Base'!$H16=30,(Y57+Y82),+IF('An Distinta Base'!$H16=60,(SUM(X57:Y57)+SUM(X82:Y82)),(SUM(W57:Y57)+SUM(W82:Y82)))))</f>
        <v>11220</v>
      </c>
      <c r="Z107" s="65">
        <f>+IF('An Distinta Base'!$H16=0,0,+IF('An Distinta Base'!$H16=30,(Z57+Z82),+IF('An Distinta Base'!$H16=60,(SUM(Y57:Z57)+SUM(Y82:Z82)),(SUM(X57:Z57)+SUM(X82:Z82)))))</f>
        <v>0</v>
      </c>
      <c r="AA107" s="65">
        <f>+IF('An Distinta Base'!$H16=0,0,+IF('An Distinta Base'!$H16=30,(AA57+AA82),+IF('An Distinta Base'!$H16=60,(SUM(Z57:AA57)+SUM(Z82:AA82)),(SUM(Y57:AA57)+SUM(Y82:AA82)))))</f>
        <v>0</v>
      </c>
      <c r="AB107" s="65">
        <f>+IF('An Distinta Base'!$H16=0,0,+IF('An Distinta Base'!$H16=30,(AB57+AB82),+IF('An Distinta Base'!$H16=60,(SUM(AA57:AB57)+SUM(AA82:AB82)),(SUM(Z57:AB57)+SUM(Z82:AB82)))))</f>
        <v>0</v>
      </c>
      <c r="AC107" s="65">
        <f>+IF('An Distinta Base'!$H16=0,0,+IF('An Distinta Base'!$H16=30,(AC57+AC82),+IF('An Distinta Base'!$H16=60,(SUM(AB57:AC57)+SUM(AB82:AC82)),(SUM(AA57:AC57)+SUM(AA82:AC82)))))</f>
        <v>11220</v>
      </c>
      <c r="AD107" s="65">
        <f>+IF('An Distinta Base'!$H16=0,0,+IF('An Distinta Base'!$H16=30,(AD57+AD82),+IF('An Distinta Base'!$H16=60,(SUM(AC57:AD57)+SUM(AC82:AD82)),(SUM(AB57:AD57)+SUM(AB82:AD82)))))</f>
        <v>11220</v>
      </c>
      <c r="AE107" s="65">
        <f>+IF('An Distinta Base'!$H16=0,0,+IF('An Distinta Base'!$H16=30,(AE57+AE82),+IF('An Distinta Base'!$H16=60,(SUM(AD57:AE57)+SUM(AD82:AE82)),(SUM(AC57:AE57)+SUM(AC82:AE82)))))</f>
        <v>0</v>
      </c>
      <c r="AF107" s="65">
        <f>+IF('An Distinta Base'!$H16=0,0,+IF('An Distinta Base'!$H16=30,(AF57+AF82),+IF('An Distinta Base'!$H16=60,(SUM(AE57:AF57)+SUM(AE82:AF82)),(SUM(AD57:AF57)+SUM(AD82:AF82)))))</f>
        <v>0</v>
      </c>
      <c r="AG107" s="65">
        <f>+IF('An Distinta Base'!$H16=0,0,+IF('An Distinta Base'!$H16=30,(AG57+AG82),+IF('An Distinta Base'!$H16=60,(SUM(AF57:AG57)+SUM(AF82:AG82)),(SUM(AE57:AG57)+SUM(AE82:AG82)))))</f>
        <v>0</v>
      </c>
      <c r="AH107" s="65">
        <f>+IF('An Distinta Base'!$H16=0,0,+IF('An Distinta Base'!$H16=30,(AH57+AH82),+IF('An Distinta Base'!$H16=60,(SUM(AG57:AH57)+SUM(AG82:AH82)),(SUM(AF57:AH57)+SUM(AF82:AH82)))))</f>
        <v>0</v>
      </c>
      <c r="AI107" s="65">
        <f>+IF('An Distinta Base'!$H16=0,0,+IF('An Distinta Base'!$H16=30,(AI57+AI82),+IF('An Distinta Base'!$H16=60,(SUM(AH57:AI57)+SUM(AH82:AI82)),(SUM(AG57:AI57)+SUM(AG82:AI82)))))</f>
        <v>11220</v>
      </c>
      <c r="AJ107" s="65">
        <f>+IF('An Distinta Base'!$H16=0,0,+IF('An Distinta Base'!$H16=30,(AJ57+AJ82),+IF('An Distinta Base'!$H16=60,(SUM(AI57:AJ57)+SUM(AI82:AJ82)),(SUM(AH57:AJ57)+SUM(AH82:AJ82)))))</f>
        <v>11220</v>
      </c>
      <c r="AK107" s="65">
        <f>+IF('An Distinta Base'!$H16=0,0,+IF('An Distinta Base'!$H16=30,(AK57+AK82),+IF('An Distinta Base'!$H16=60,(SUM(AJ57:AK57)+SUM(AJ82:AK82)),(SUM(AI57:AK57)+SUM(AI82:AK82)))))</f>
        <v>0</v>
      </c>
      <c r="AL107" s="65">
        <f>+IF('An Distinta Base'!$H16=0,0,+IF('An Distinta Base'!$H16=30,(AL57+AL82),+IF('An Distinta Base'!$H16=60,(SUM(AK57:AL57)+SUM(AK82:AL82)),(SUM(AJ57:AL57)+SUM(AJ82:AL82)))))</f>
        <v>0</v>
      </c>
    </row>
    <row r="108" spans="2:38" x14ac:dyDescent="0.25">
      <c r="B108" s="47" t="str">
        <f t="shared" si="46"/>
        <v>Materia Prima 10</v>
      </c>
      <c r="C108" s="65">
        <f>+IF('An Distinta Base'!$H17=0,0,(C58+C83))</f>
        <v>18150</v>
      </c>
      <c r="D108" s="65">
        <f>+IF('An Distinta Base'!$H17=0,0,+IF('An Distinta Base'!$H17=30,(D58+D83),(SUM(C58:D58)+SUM(C83:D83))))</f>
        <v>18150</v>
      </c>
      <c r="E108" s="65">
        <f>+IF('An Distinta Base'!$H17=0,0,+IF('An Distinta Base'!$H17=30,(E58+E83),+IF('An Distinta Base'!$H17=60,(SUM(D58:E58)+SUM(D83:E83)),(SUM(C58:E58)+SUM(C83:E83)))))</f>
        <v>0</v>
      </c>
      <c r="F108" s="65">
        <f>+IF('An Distinta Base'!$H17=0,0,+IF('An Distinta Base'!$H17=30,(F58+F83),+IF('An Distinta Base'!$H17=60,(SUM(E58:F58)+SUM(E83:F83)),(SUM(D58:F58)+SUM(D83:F83)))))</f>
        <v>0</v>
      </c>
      <c r="G108" s="65">
        <f>+IF('An Distinta Base'!$H17=0,0,+IF('An Distinta Base'!$H17=30,(G58+G83),+IF('An Distinta Base'!$H17=60,(SUM(F58:G58)+SUM(F83:G83)),(SUM(E58:G58)+SUM(E83:G83)))))</f>
        <v>18150</v>
      </c>
      <c r="H108" s="65">
        <f>+IF('An Distinta Base'!$H17=0,0,+IF('An Distinta Base'!$H17=30,(H58+H83),+IF('An Distinta Base'!$H17=60,(SUM(G58:H58)+SUM(G83:H83)),(SUM(F58:H58)+SUM(F83:H83)))))</f>
        <v>18150</v>
      </c>
      <c r="I108" s="65">
        <f>+IF('An Distinta Base'!$H17=0,0,+IF('An Distinta Base'!$H17=30,(I58+I83),+IF('An Distinta Base'!$H17=60,(SUM(H58:I58)+SUM(H83:I83)),(SUM(G58:I58)+SUM(G83:I83)))))</f>
        <v>0</v>
      </c>
      <c r="J108" s="65">
        <f>+IF('An Distinta Base'!$H17=0,0,+IF('An Distinta Base'!$H17=30,(J58+J83),+IF('An Distinta Base'!$H17=60,(SUM(I58:J58)+SUM(I83:J83)),(SUM(H58:J58)+SUM(H83:J83)))))</f>
        <v>0</v>
      </c>
      <c r="K108" s="65">
        <f>+IF('An Distinta Base'!$H17=0,0,+IF('An Distinta Base'!$H17=30,(K58+K83),+IF('An Distinta Base'!$H17=60,(SUM(J58:K58)+SUM(J83:K83)),(SUM(I58:K58)+SUM(I83:K83)))))</f>
        <v>18513</v>
      </c>
      <c r="L108" s="65">
        <f>+IF('An Distinta Base'!$H17=0,0,+IF('An Distinta Base'!$H17=30,(L58+L83),+IF('An Distinta Base'!$H17=60,(SUM(K58:L58)+SUM(K83:L83)),(SUM(J58:L58)+SUM(J83:L83)))))</f>
        <v>18513</v>
      </c>
      <c r="M108" s="65">
        <f>+IF('An Distinta Base'!$H17=0,0,+IF('An Distinta Base'!$H17=30,(M58+M83),+IF('An Distinta Base'!$H17=60,(SUM(L58:M58)+SUM(L83:M83)),(SUM(K58:M58)+SUM(K83:M83)))))</f>
        <v>0</v>
      </c>
      <c r="N108" s="65">
        <f>+IF('An Distinta Base'!$H17=0,0,+IF('An Distinta Base'!$H17=30,(N58+N83),+IF('An Distinta Base'!$H17=60,(SUM(M58:N58)+SUM(M83:N83)),(SUM(L58:N58)+SUM(L83:N83)))))</f>
        <v>0</v>
      </c>
      <c r="O108" s="65">
        <f>+IF('An Distinta Base'!$H17=0,0,+IF('An Distinta Base'!$H17=30,(O58+O83),+IF('An Distinta Base'!$H17=60,(SUM(N58:O58)+SUM(N83:O83)),(SUM(M58:O58)+SUM(M83:O83)))))</f>
        <v>0</v>
      </c>
      <c r="P108" s="65">
        <f>+IF('An Distinta Base'!$H17=0,0,+IF('An Distinta Base'!$H17=30,(P58+P83),+IF('An Distinta Base'!$H17=60,(SUM(O58:P58)+SUM(O83:P83)),(SUM(N58:P58)+SUM(N83:P83)))))</f>
        <v>18513</v>
      </c>
      <c r="Q108" s="65">
        <f>+IF('An Distinta Base'!$H17=0,0,+IF('An Distinta Base'!$H17=30,(Q58+Q83),+IF('An Distinta Base'!$H17=60,(SUM(P58:Q58)+SUM(P83:Q83)),(SUM(O58:Q58)+SUM(O83:Q83)))))</f>
        <v>18513</v>
      </c>
      <c r="R108" s="65">
        <f>+IF('An Distinta Base'!$H17=0,0,+IF('An Distinta Base'!$H17=30,(R58+R83),+IF('An Distinta Base'!$H17=60,(SUM(Q58:R58)+SUM(Q83:R83)),(SUM(P58:R58)+SUM(P83:R83)))))</f>
        <v>0</v>
      </c>
      <c r="S108" s="65">
        <f>+IF('An Distinta Base'!$H17=0,0,+IF('An Distinta Base'!$H17=30,(S58+S83),+IF('An Distinta Base'!$H17=60,(SUM(R58:S58)+SUM(R83:S83)),(SUM(Q58:S58)+SUM(Q83:S83)))))</f>
        <v>0</v>
      </c>
      <c r="T108" s="65">
        <f>+IF('An Distinta Base'!$H17=0,0,+IF('An Distinta Base'!$H17=30,(T58+T83),+IF('An Distinta Base'!$H17=60,(SUM(S58:T58)+SUM(S83:T83)),(SUM(R58:T58)+SUM(R83:T83)))))</f>
        <v>18513</v>
      </c>
      <c r="U108" s="65">
        <f>+IF('An Distinta Base'!$H17=0,0,+IF('An Distinta Base'!$H17=30,(U58+U83),+IF('An Distinta Base'!$H17=60,(SUM(T58:U58)+SUM(T83:U83)),(SUM(S58:U58)+SUM(S83:U83)))))</f>
        <v>18513</v>
      </c>
      <c r="V108" s="65">
        <f>+IF('An Distinta Base'!$H17=0,0,+IF('An Distinta Base'!$H17=30,(V58+V83),+IF('An Distinta Base'!$H17=60,(SUM(U58:V58)+SUM(U83:V83)),(SUM(T58:V58)+SUM(T83:V83)))))</f>
        <v>0</v>
      </c>
      <c r="W108" s="65">
        <f>+IF('An Distinta Base'!$H17=0,0,+IF('An Distinta Base'!$H17=30,(W58+W83),+IF('An Distinta Base'!$H17=60,(SUM(V58:W58)+SUM(V83:W83)),(SUM(U58:W58)+SUM(U83:W83)))))</f>
        <v>0</v>
      </c>
      <c r="X108" s="65">
        <f>+IF('An Distinta Base'!$H17=0,0,+IF('An Distinta Base'!$H17=30,(X58+X83),+IF('An Distinta Base'!$H17=60,(SUM(W58:X58)+SUM(W83:X83)),(SUM(V58:X58)+SUM(V83:X83)))))</f>
        <v>0</v>
      </c>
      <c r="Y108" s="65">
        <f>+IF('An Distinta Base'!$H17=0,0,+IF('An Distinta Base'!$H17=30,(Y58+Y83),+IF('An Distinta Base'!$H17=60,(SUM(X58:Y58)+SUM(X83:Y83)),(SUM(W58:Y58)+SUM(W83:Y83)))))</f>
        <v>18513</v>
      </c>
      <c r="Z108" s="65">
        <f>+IF('An Distinta Base'!$H17=0,0,+IF('An Distinta Base'!$H17=30,(Z58+Z83),+IF('An Distinta Base'!$H17=60,(SUM(Y58:Z58)+SUM(Y83:Z83)),(SUM(X58:Z58)+SUM(X83:Z83)))))</f>
        <v>18513</v>
      </c>
      <c r="AA108" s="65">
        <f>+IF('An Distinta Base'!$H17=0,0,+IF('An Distinta Base'!$H17=30,(AA58+AA83),+IF('An Distinta Base'!$H17=60,(SUM(Z58:AA58)+SUM(Z83:AA83)),(SUM(Y58:AA58)+SUM(Y83:AA83)))))</f>
        <v>0</v>
      </c>
      <c r="AB108" s="65">
        <f>+IF('An Distinta Base'!$H17=0,0,+IF('An Distinta Base'!$H17=30,(AB58+AB83),+IF('An Distinta Base'!$H17=60,(SUM(AA58:AB58)+SUM(AA83:AB83)),(SUM(Z58:AB58)+SUM(Z83:AB83)))))</f>
        <v>0</v>
      </c>
      <c r="AC108" s="65">
        <f>+IF('An Distinta Base'!$H17=0,0,+IF('An Distinta Base'!$H17=30,(AC58+AC83),+IF('An Distinta Base'!$H17=60,(SUM(AB58:AC58)+SUM(AB83:AC83)),(SUM(AA58:AC58)+SUM(AA83:AC83)))))</f>
        <v>18513</v>
      </c>
      <c r="AD108" s="65">
        <f>+IF('An Distinta Base'!$H17=0,0,+IF('An Distinta Base'!$H17=30,(AD58+AD83),+IF('An Distinta Base'!$H17=60,(SUM(AC58:AD58)+SUM(AC83:AD83)),(SUM(AB58:AD58)+SUM(AB83:AD83)))))</f>
        <v>18513</v>
      </c>
      <c r="AE108" s="65">
        <f>+IF('An Distinta Base'!$H17=0,0,+IF('An Distinta Base'!$H17=30,(AE58+AE83),+IF('An Distinta Base'!$H17=60,(SUM(AD58:AE58)+SUM(AD83:AE83)),(SUM(AC58:AE58)+SUM(AC83:AE83)))))</f>
        <v>0</v>
      </c>
      <c r="AF108" s="65">
        <f>+IF('An Distinta Base'!$H17=0,0,+IF('An Distinta Base'!$H17=30,(AF58+AF83),+IF('An Distinta Base'!$H17=60,(SUM(AE58:AF58)+SUM(AE83:AF83)),(SUM(AD58:AF58)+SUM(AD83:AF83)))))</f>
        <v>0</v>
      </c>
      <c r="AG108" s="65">
        <f>+IF('An Distinta Base'!$H17=0,0,+IF('An Distinta Base'!$H17=30,(AG58+AG83),+IF('An Distinta Base'!$H17=60,(SUM(AF58:AG58)+SUM(AF83:AG83)),(SUM(AE58:AG58)+SUM(AE83:AG83)))))</f>
        <v>18513</v>
      </c>
      <c r="AH108" s="65">
        <f>+IF('An Distinta Base'!$H17=0,0,+IF('An Distinta Base'!$H17=30,(AH58+AH83),+IF('An Distinta Base'!$H17=60,(SUM(AG58:AH58)+SUM(AG83:AH83)),(SUM(AF58:AH58)+SUM(AF83:AH83)))))</f>
        <v>18513</v>
      </c>
      <c r="AI108" s="65">
        <f>+IF('An Distinta Base'!$H17=0,0,+IF('An Distinta Base'!$H17=30,(AI58+AI83),+IF('An Distinta Base'!$H17=60,(SUM(AH58:AI58)+SUM(AH83:AI83)),(SUM(AG58:AI58)+SUM(AG83:AI83)))))</f>
        <v>0</v>
      </c>
      <c r="AJ108" s="65">
        <f>+IF('An Distinta Base'!$H17=0,0,+IF('An Distinta Base'!$H17=30,(AJ58+AJ83),+IF('An Distinta Base'!$H17=60,(SUM(AI58:AJ58)+SUM(AI83:AJ83)),(SUM(AH58:AJ58)+SUM(AH83:AJ83)))))</f>
        <v>0</v>
      </c>
      <c r="AK108" s="65">
        <f>+IF('An Distinta Base'!$H17=0,0,+IF('An Distinta Base'!$H17=30,(AK58+AK83),+IF('An Distinta Base'!$H17=60,(SUM(AJ58:AK58)+SUM(AJ83:AK83)),(SUM(AI58:AK58)+SUM(AI83:AK83)))))</f>
        <v>0</v>
      </c>
      <c r="AL108" s="65">
        <f>+IF('An Distinta Base'!$H17=0,0,+IF('An Distinta Base'!$H17=30,(AL58+AL83),+IF('An Distinta Base'!$H17=60,(SUM(AK58:AL58)+SUM(AK83:AL83)),(SUM(AJ58:AL58)+SUM(AJ83:AL83)))))</f>
        <v>18513</v>
      </c>
    </row>
    <row r="109" spans="2:38" x14ac:dyDescent="0.25">
      <c r="B109" s="47" t="str">
        <f t="shared" si="46"/>
        <v>Materia Prima 11</v>
      </c>
      <c r="C109" s="65">
        <f>+IF('An Distinta Base'!$H18=0,0,(C59+C84))</f>
        <v>5082</v>
      </c>
      <c r="D109" s="65">
        <f>+IF('An Distinta Base'!$H18=0,0,+IF('An Distinta Base'!$H18=30,(D59+D84),(SUM(C59:D59)+SUM(C84:D84))))</f>
        <v>5082</v>
      </c>
      <c r="E109" s="65">
        <f>+IF('An Distinta Base'!$H18=0,0,+IF('An Distinta Base'!$H18=30,(E59+E84),+IF('An Distinta Base'!$H18=60,(SUM(D59:E59)+SUM(D84:E84)),(SUM(C59:E59)+SUM(C84:E84)))))</f>
        <v>0</v>
      </c>
      <c r="F109" s="65">
        <f>+IF('An Distinta Base'!$H18=0,0,+IF('An Distinta Base'!$H18=30,(F59+F84),+IF('An Distinta Base'!$H18=60,(SUM(E59:F59)+SUM(E84:F84)),(SUM(D59:F59)+SUM(D84:F84)))))</f>
        <v>0</v>
      </c>
      <c r="G109" s="65">
        <f>+IF('An Distinta Base'!$H18=0,0,+IF('An Distinta Base'!$H18=30,(G59+G84),+IF('An Distinta Base'!$H18=60,(SUM(F59:G59)+SUM(F84:G84)),(SUM(E59:G59)+SUM(E84:G84)))))</f>
        <v>0</v>
      </c>
      <c r="H109" s="65">
        <f>+IF('An Distinta Base'!$H18=0,0,+IF('An Distinta Base'!$H18=30,(H59+H84),+IF('An Distinta Base'!$H18=60,(SUM(G59:H59)+SUM(G84:H84)),(SUM(F59:H59)+SUM(F84:H84)))))</f>
        <v>0</v>
      </c>
      <c r="I109" s="65">
        <f>+IF('An Distinta Base'!$H18=0,0,+IF('An Distinta Base'!$H18=30,(I59+I84),+IF('An Distinta Base'!$H18=60,(SUM(H59:I59)+SUM(H84:I84)),(SUM(G59:I59)+SUM(G84:I84)))))</f>
        <v>0</v>
      </c>
      <c r="J109" s="65">
        <f>+IF('An Distinta Base'!$H18=0,0,+IF('An Distinta Base'!$H18=30,(J59+J84),+IF('An Distinta Base'!$H18=60,(SUM(I59:J59)+SUM(I84:J84)),(SUM(H59:J59)+SUM(H84:J84)))))</f>
        <v>5082</v>
      </c>
      <c r="K109" s="65">
        <f>+IF('An Distinta Base'!$H18=0,0,+IF('An Distinta Base'!$H18=30,(K59+K84),+IF('An Distinta Base'!$H18=60,(SUM(J59:K59)+SUM(J84:K84)),(SUM(I59:K59)+SUM(I84:K84)))))</f>
        <v>5082</v>
      </c>
      <c r="L109" s="65">
        <f>+IF('An Distinta Base'!$H18=0,0,+IF('An Distinta Base'!$H18=30,(L59+L84),+IF('An Distinta Base'!$H18=60,(SUM(K59:L59)+SUM(K84:L84)),(SUM(J59:L59)+SUM(J84:L84)))))</f>
        <v>0</v>
      </c>
      <c r="M109" s="65">
        <f>+IF('An Distinta Base'!$H18=0,0,+IF('An Distinta Base'!$H18=30,(M59+M84),+IF('An Distinta Base'!$H18=60,(SUM(L59:M59)+SUM(L84:M84)),(SUM(K59:M59)+SUM(K84:M84)))))</f>
        <v>0</v>
      </c>
      <c r="N109" s="65">
        <f>+IF('An Distinta Base'!$H18=0,0,+IF('An Distinta Base'!$H18=30,(N59+N84),+IF('An Distinta Base'!$H18=60,(SUM(M59:N59)+SUM(M84:N84)),(SUM(L59:N59)+SUM(L84:N84)))))</f>
        <v>0</v>
      </c>
      <c r="O109" s="65">
        <f>+IF('An Distinta Base'!$H18=0,0,+IF('An Distinta Base'!$H18=30,(O59+O84),+IF('An Distinta Base'!$H18=60,(SUM(N59:O59)+SUM(N84:O84)),(SUM(M59:O59)+SUM(M84:O84)))))</f>
        <v>0</v>
      </c>
      <c r="P109" s="65">
        <f>+IF('An Distinta Base'!$H18=0,0,+IF('An Distinta Base'!$H18=30,(P59+P84),+IF('An Distinta Base'!$H18=60,(SUM(O59:P59)+SUM(O84:P84)),(SUM(N59:P59)+SUM(N84:P84)))))</f>
        <v>0</v>
      </c>
      <c r="Q109" s="65">
        <f>+IF('An Distinta Base'!$H18=0,0,+IF('An Distinta Base'!$H18=30,(Q59+Q84),+IF('An Distinta Base'!$H18=60,(SUM(P59:Q59)+SUM(P84:Q84)),(SUM(O59:Q59)+SUM(O84:Q84)))))</f>
        <v>0</v>
      </c>
      <c r="R109" s="65">
        <f>+IF('An Distinta Base'!$H18=0,0,+IF('An Distinta Base'!$H18=30,(R59+R84),+IF('An Distinta Base'!$H18=60,(SUM(Q59:R59)+SUM(Q84:R84)),(SUM(P59:R59)+SUM(P84:R84)))))</f>
        <v>5183.6400000000003</v>
      </c>
      <c r="S109" s="65">
        <f>+IF('An Distinta Base'!$H18=0,0,+IF('An Distinta Base'!$H18=30,(S59+S84),+IF('An Distinta Base'!$H18=60,(SUM(R59:S59)+SUM(R84:S84)),(SUM(Q59:S59)+SUM(Q84:S84)))))</f>
        <v>5183.6400000000003</v>
      </c>
      <c r="T109" s="65">
        <f>+IF('An Distinta Base'!$H18=0,0,+IF('An Distinta Base'!$H18=30,(T59+T84),+IF('An Distinta Base'!$H18=60,(SUM(S59:T59)+SUM(S84:T84)),(SUM(R59:T59)+SUM(R84:T84)))))</f>
        <v>0</v>
      </c>
      <c r="U109" s="65">
        <f>+IF('An Distinta Base'!$H18=0,0,+IF('An Distinta Base'!$H18=30,(U59+U84),+IF('An Distinta Base'!$H18=60,(SUM(T59:U59)+SUM(T84:U84)),(SUM(S59:U59)+SUM(S84:U84)))))</f>
        <v>0</v>
      </c>
      <c r="V109" s="65">
        <f>+IF('An Distinta Base'!$H18=0,0,+IF('An Distinta Base'!$H18=30,(V59+V84),+IF('An Distinta Base'!$H18=60,(SUM(U59:V59)+SUM(U84:V84)),(SUM(T59:V59)+SUM(T84:V84)))))</f>
        <v>0</v>
      </c>
      <c r="W109" s="65">
        <f>+IF('An Distinta Base'!$H18=0,0,+IF('An Distinta Base'!$H18=30,(W59+W84),+IF('An Distinta Base'!$H18=60,(SUM(V59:W59)+SUM(V84:W84)),(SUM(U59:W59)+SUM(U84:W84)))))</f>
        <v>0</v>
      </c>
      <c r="X109" s="65">
        <f>+IF('An Distinta Base'!$H18=0,0,+IF('An Distinta Base'!$H18=30,(X59+X84),+IF('An Distinta Base'!$H18=60,(SUM(W59:X59)+SUM(W84:X84)),(SUM(V59:X59)+SUM(V84:X84)))))</f>
        <v>0</v>
      </c>
      <c r="Y109" s="65">
        <f>+IF('An Distinta Base'!$H18=0,0,+IF('An Distinta Base'!$H18=30,(Y59+Y84),+IF('An Distinta Base'!$H18=60,(SUM(X59:Y59)+SUM(X84:Y84)),(SUM(W59:Y59)+SUM(W84:Y84)))))</f>
        <v>5183.6400000000003</v>
      </c>
      <c r="Z109" s="65">
        <f>+IF('An Distinta Base'!$H18=0,0,+IF('An Distinta Base'!$H18=30,(Z59+Z84),+IF('An Distinta Base'!$H18=60,(SUM(Y59:Z59)+SUM(Y84:Z84)),(SUM(X59:Z59)+SUM(X84:Z84)))))</f>
        <v>5183.6400000000003</v>
      </c>
      <c r="AA109" s="65">
        <f>+IF('An Distinta Base'!$H18=0,0,+IF('An Distinta Base'!$H18=30,(AA59+AA84),+IF('An Distinta Base'!$H18=60,(SUM(Z59:AA59)+SUM(Z84:AA84)),(SUM(Y59:AA59)+SUM(Y84:AA84)))))</f>
        <v>0</v>
      </c>
      <c r="AB109" s="65">
        <f>+IF('An Distinta Base'!$H18=0,0,+IF('An Distinta Base'!$H18=30,(AB59+AB84),+IF('An Distinta Base'!$H18=60,(SUM(AA59:AB59)+SUM(AA84:AB84)),(SUM(Z59:AB59)+SUM(Z84:AB84)))))</f>
        <v>0</v>
      </c>
      <c r="AC109" s="65">
        <f>+IF('An Distinta Base'!$H18=0,0,+IF('An Distinta Base'!$H18=30,(AC59+AC84),+IF('An Distinta Base'!$H18=60,(SUM(AB59:AC59)+SUM(AB84:AC84)),(SUM(AA59:AC59)+SUM(AA84:AC84)))))</f>
        <v>0</v>
      </c>
      <c r="AD109" s="65">
        <f>+IF('An Distinta Base'!$H18=0,0,+IF('An Distinta Base'!$H18=30,(AD59+AD84),+IF('An Distinta Base'!$H18=60,(SUM(AC59:AD59)+SUM(AC84:AD84)),(SUM(AB59:AD59)+SUM(AB84:AD84)))))</f>
        <v>0</v>
      </c>
      <c r="AE109" s="65">
        <f>+IF('An Distinta Base'!$H18=0,0,+IF('An Distinta Base'!$H18=30,(AE59+AE84),+IF('An Distinta Base'!$H18=60,(SUM(AD59:AE59)+SUM(AD84:AE84)),(SUM(AC59:AE59)+SUM(AC84:AE84)))))</f>
        <v>0</v>
      </c>
      <c r="AF109" s="65">
        <f>+IF('An Distinta Base'!$H18=0,0,+IF('An Distinta Base'!$H18=30,(AF59+AF84),+IF('An Distinta Base'!$H18=60,(SUM(AE59:AF59)+SUM(AE84:AF84)),(SUM(AD59:AF59)+SUM(AD84:AF84)))))</f>
        <v>5183.6400000000003</v>
      </c>
      <c r="AG109" s="65">
        <f>+IF('An Distinta Base'!$H18=0,0,+IF('An Distinta Base'!$H18=30,(AG59+AG84),+IF('An Distinta Base'!$H18=60,(SUM(AF59:AG59)+SUM(AF84:AG84)),(SUM(AE59:AG59)+SUM(AE84:AG84)))))</f>
        <v>5183.6400000000003</v>
      </c>
      <c r="AH109" s="65">
        <f>+IF('An Distinta Base'!$H18=0,0,+IF('An Distinta Base'!$H18=30,(AH59+AH84),+IF('An Distinta Base'!$H18=60,(SUM(AG59:AH59)+SUM(AG84:AH84)),(SUM(AF59:AH59)+SUM(AF84:AH84)))))</f>
        <v>0</v>
      </c>
      <c r="AI109" s="65">
        <f>+IF('An Distinta Base'!$H18=0,0,+IF('An Distinta Base'!$H18=30,(AI59+AI84),+IF('An Distinta Base'!$H18=60,(SUM(AH59:AI59)+SUM(AH84:AI84)),(SUM(AG59:AI59)+SUM(AG84:AI84)))))</f>
        <v>0</v>
      </c>
      <c r="AJ109" s="65">
        <f>+IF('An Distinta Base'!$H18=0,0,+IF('An Distinta Base'!$H18=30,(AJ59+AJ84),+IF('An Distinta Base'!$H18=60,(SUM(AI59:AJ59)+SUM(AI84:AJ84)),(SUM(AH59:AJ59)+SUM(AH84:AJ84)))))</f>
        <v>0</v>
      </c>
      <c r="AK109" s="65">
        <f>+IF('An Distinta Base'!$H18=0,0,+IF('An Distinta Base'!$H18=30,(AK59+AK84),+IF('An Distinta Base'!$H18=60,(SUM(AJ59:AK59)+SUM(AJ84:AK84)),(SUM(AI59:AK59)+SUM(AI84:AK84)))))</f>
        <v>0</v>
      </c>
      <c r="AL109" s="65">
        <f>+IF('An Distinta Base'!$H18=0,0,+IF('An Distinta Base'!$H18=30,(AL59+AL84),+IF('An Distinta Base'!$H18=60,(SUM(AK59:AL59)+SUM(AK84:AL84)),(SUM(AJ59:AL59)+SUM(AJ84:AL84)))))</f>
        <v>0</v>
      </c>
    </row>
    <row r="110" spans="2:38" x14ac:dyDescent="0.25">
      <c r="B110" s="47" t="str">
        <f t="shared" si="46"/>
        <v>Materia Prima 12</v>
      </c>
      <c r="C110" s="65">
        <f>+IF('An Distinta Base'!$H19=0,0,(C60+C85))</f>
        <v>10285</v>
      </c>
      <c r="D110" s="65">
        <f>+IF('An Distinta Base'!$H19=0,0,+IF('An Distinta Base'!$H19=30,(D60+D85),(SUM(C60:D60)+SUM(C85:D85))))</f>
        <v>10285</v>
      </c>
      <c r="E110" s="65">
        <f>+IF('An Distinta Base'!$H19=0,0,+IF('An Distinta Base'!$H19=30,(E60+E85),+IF('An Distinta Base'!$H19=60,(SUM(D60:E60)+SUM(D85:E85)),(SUM(C60:E60)+SUM(C85:E85)))))</f>
        <v>0</v>
      </c>
      <c r="F110" s="65">
        <f>+IF('An Distinta Base'!$H19=0,0,+IF('An Distinta Base'!$H19=30,(F60+F85),+IF('An Distinta Base'!$H19=60,(SUM(E60:F60)+SUM(E85:F85)),(SUM(D60:F60)+SUM(D85:F85)))))</f>
        <v>0</v>
      </c>
      <c r="G110" s="65">
        <f>+IF('An Distinta Base'!$H19=0,0,+IF('An Distinta Base'!$H19=30,(G60+G85),+IF('An Distinta Base'!$H19=60,(SUM(F60:G60)+SUM(F85:G85)),(SUM(E60:G60)+SUM(E85:G85)))))</f>
        <v>0</v>
      </c>
      <c r="H110" s="65">
        <f>+IF('An Distinta Base'!$H19=0,0,+IF('An Distinta Base'!$H19=30,(H60+H85),+IF('An Distinta Base'!$H19=60,(SUM(G60:H60)+SUM(G85:H85)),(SUM(F60:H60)+SUM(F85:H85)))))</f>
        <v>0</v>
      </c>
      <c r="I110" s="65">
        <f>+IF('An Distinta Base'!$H19=0,0,+IF('An Distinta Base'!$H19=30,(I60+I85),+IF('An Distinta Base'!$H19=60,(SUM(H60:I60)+SUM(H85:I85)),(SUM(G60:I60)+SUM(G85:I85)))))</f>
        <v>0</v>
      </c>
      <c r="J110" s="65">
        <f>+IF('An Distinta Base'!$H19=0,0,+IF('An Distinta Base'!$H19=30,(J60+J85),+IF('An Distinta Base'!$H19=60,(SUM(I60:J60)+SUM(I85:J85)),(SUM(H60:J60)+SUM(H85:J85)))))</f>
        <v>0</v>
      </c>
      <c r="K110" s="65">
        <f>+IF('An Distinta Base'!$H19=0,0,+IF('An Distinta Base'!$H19=30,(K60+K85),+IF('An Distinta Base'!$H19=60,(SUM(J60:K60)+SUM(J85:K85)),(SUM(I60:K60)+SUM(I85:K85)))))</f>
        <v>0</v>
      </c>
      <c r="L110" s="65">
        <f>+IF('An Distinta Base'!$H19=0,0,+IF('An Distinta Base'!$H19=30,(L60+L85),+IF('An Distinta Base'!$H19=60,(SUM(K60:L60)+SUM(K85:L85)),(SUM(J60:L60)+SUM(J85:L85)))))</f>
        <v>0</v>
      </c>
      <c r="M110" s="65">
        <f>+IF('An Distinta Base'!$H19=0,0,+IF('An Distinta Base'!$H19=30,(M60+M85),+IF('An Distinta Base'!$H19=60,(SUM(L60:M60)+SUM(L85:M85)),(SUM(K60:M60)+SUM(K85:M85)))))</f>
        <v>0</v>
      </c>
      <c r="N110" s="65">
        <f>+IF('An Distinta Base'!$H19=0,0,+IF('An Distinta Base'!$H19=30,(N60+N85),+IF('An Distinta Base'!$H19=60,(SUM(M60:N60)+SUM(M85:N85)),(SUM(L60:N60)+SUM(L85:N85)))))</f>
        <v>0</v>
      </c>
      <c r="O110" s="65">
        <f>+IF('An Distinta Base'!$H19=0,0,+IF('An Distinta Base'!$H19=30,(O60+O85),+IF('An Distinta Base'!$H19=60,(SUM(N60:O60)+SUM(N85:O85)),(SUM(M60:O60)+SUM(M85:O85)))))</f>
        <v>0</v>
      </c>
      <c r="P110" s="65">
        <f>+IF('An Distinta Base'!$H19=0,0,+IF('An Distinta Base'!$H19=30,(P60+P85),+IF('An Distinta Base'!$H19=60,(SUM(O60:P60)+SUM(O85:P85)),(SUM(N60:P60)+SUM(N85:P85)))))</f>
        <v>10490.7</v>
      </c>
      <c r="Q110" s="65">
        <f>+IF('An Distinta Base'!$H19=0,0,+IF('An Distinta Base'!$H19=30,(Q60+Q85),+IF('An Distinta Base'!$H19=60,(SUM(P60:Q60)+SUM(P85:Q85)),(SUM(O60:Q60)+SUM(O85:Q85)))))</f>
        <v>10490.7</v>
      </c>
      <c r="R110" s="65">
        <f>+IF('An Distinta Base'!$H19=0,0,+IF('An Distinta Base'!$H19=30,(R60+R85),+IF('An Distinta Base'!$H19=60,(SUM(Q60:R60)+SUM(Q85:R85)),(SUM(P60:R60)+SUM(P85:R85)))))</f>
        <v>0</v>
      </c>
      <c r="S110" s="65">
        <f>+IF('An Distinta Base'!$H19=0,0,+IF('An Distinta Base'!$H19=30,(S60+S85),+IF('An Distinta Base'!$H19=60,(SUM(R60:S60)+SUM(R85:S85)),(SUM(Q60:S60)+SUM(Q85:S85)))))</f>
        <v>0</v>
      </c>
      <c r="T110" s="65">
        <f>+IF('An Distinta Base'!$H19=0,0,+IF('An Distinta Base'!$H19=30,(T60+T85),+IF('An Distinta Base'!$H19=60,(SUM(S60:T60)+SUM(S85:T85)),(SUM(R60:T60)+SUM(R85:T85)))))</f>
        <v>0</v>
      </c>
      <c r="U110" s="65">
        <f>+IF('An Distinta Base'!$H19=0,0,+IF('An Distinta Base'!$H19=30,(U60+U85),+IF('An Distinta Base'!$H19=60,(SUM(T60:U60)+SUM(T85:U85)),(SUM(S60:U60)+SUM(S85:U85)))))</f>
        <v>0</v>
      </c>
      <c r="V110" s="65">
        <f>+IF('An Distinta Base'!$H19=0,0,+IF('An Distinta Base'!$H19=30,(V60+V85),+IF('An Distinta Base'!$H19=60,(SUM(U60:V60)+SUM(U85:V85)),(SUM(T60:V60)+SUM(T85:V85)))))</f>
        <v>0</v>
      </c>
      <c r="W110" s="65">
        <f>+IF('An Distinta Base'!$H19=0,0,+IF('An Distinta Base'!$H19=30,(W60+W85),+IF('An Distinta Base'!$H19=60,(SUM(V60:W60)+SUM(V85:W85)),(SUM(U60:W60)+SUM(U85:W85)))))</f>
        <v>0</v>
      </c>
      <c r="X110" s="65">
        <f>+IF('An Distinta Base'!$H19=0,0,+IF('An Distinta Base'!$H19=30,(X60+X85),+IF('An Distinta Base'!$H19=60,(SUM(W60:X60)+SUM(W85:X85)),(SUM(V60:X60)+SUM(V85:X85)))))</f>
        <v>0</v>
      </c>
      <c r="Y110" s="65">
        <f>+IF('An Distinta Base'!$H19=0,0,+IF('An Distinta Base'!$H19=30,(Y60+Y85),+IF('An Distinta Base'!$H19=60,(SUM(X60:Y60)+SUM(X85:Y85)),(SUM(W60:Y60)+SUM(W85:Y85)))))</f>
        <v>0</v>
      </c>
      <c r="Z110" s="65">
        <f>+IF('An Distinta Base'!$H19=0,0,+IF('An Distinta Base'!$H19=30,(Z60+Z85),+IF('An Distinta Base'!$H19=60,(SUM(Y60:Z60)+SUM(Y85:Z85)),(SUM(X60:Z60)+SUM(X85:Z85)))))</f>
        <v>0</v>
      </c>
      <c r="AA110" s="65">
        <f>+IF('An Distinta Base'!$H19=0,0,+IF('An Distinta Base'!$H19=30,(AA60+AA85),+IF('An Distinta Base'!$H19=60,(SUM(Z60:AA60)+SUM(Z85:AA85)),(SUM(Y60:AA60)+SUM(Y85:AA85)))))</f>
        <v>0</v>
      </c>
      <c r="AB110" s="65">
        <f>+IF('An Distinta Base'!$H19=0,0,+IF('An Distinta Base'!$H19=30,(AB60+AB85),+IF('An Distinta Base'!$H19=60,(SUM(AA60:AB60)+SUM(AA85:AB85)),(SUM(Z60:AB60)+SUM(Z85:AB85)))))</f>
        <v>10490.7</v>
      </c>
      <c r="AC110" s="65">
        <f>+IF('An Distinta Base'!$H19=0,0,+IF('An Distinta Base'!$H19=30,(AC60+AC85),+IF('An Distinta Base'!$H19=60,(SUM(AB60:AC60)+SUM(AB85:AC85)),(SUM(AA60:AC60)+SUM(AA85:AC85)))))</f>
        <v>10490.7</v>
      </c>
      <c r="AD110" s="65">
        <f>+IF('An Distinta Base'!$H19=0,0,+IF('An Distinta Base'!$H19=30,(AD60+AD85),+IF('An Distinta Base'!$H19=60,(SUM(AC60:AD60)+SUM(AC85:AD85)),(SUM(AB60:AD60)+SUM(AB85:AD85)))))</f>
        <v>0</v>
      </c>
      <c r="AE110" s="65">
        <f>+IF('An Distinta Base'!$H19=0,0,+IF('An Distinta Base'!$H19=30,(AE60+AE85),+IF('An Distinta Base'!$H19=60,(SUM(AD60:AE60)+SUM(AD85:AE85)),(SUM(AC60:AE60)+SUM(AC85:AE85)))))</f>
        <v>0</v>
      </c>
      <c r="AF110" s="65">
        <f>+IF('An Distinta Base'!$H19=0,0,+IF('An Distinta Base'!$H19=30,(AF60+AF85),+IF('An Distinta Base'!$H19=60,(SUM(AE60:AF60)+SUM(AE85:AF85)),(SUM(AD60:AF60)+SUM(AD85:AF85)))))</f>
        <v>0</v>
      </c>
      <c r="AG110" s="65">
        <f>+IF('An Distinta Base'!$H19=0,0,+IF('An Distinta Base'!$H19=30,(AG60+AG85),+IF('An Distinta Base'!$H19=60,(SUM(AF60:AG60)+SUM(AF85:AG85)),(SUM(AE60:AG60)+SUM(AE85:AG85)))))</f>
        <v>0</v>
      </c>
      <c r="AH110" s="65">
        <f>+IF('An Distinta Base'!$H19=0,0,+IF('An Distinta Base'!$H19=30,(AH60+AH85),+IF('An Distinta Base'!$H19=60,(SUM(AG60:AH60)+SUM(AG85:AH85)),(SUM(AF60:AH60)+SUM(AF85:AH85)))))</f>
        <v>0</v>
      </c>
      <c r="AI110" s="65">
        <f>+IF('An Distinta Base'!$H19=0,0,+IF('An Distinta Base'!$H19=30,(AI60+AI85),+IF('An Distinta Base'!$H19=60,(SUM(AH60:AI60)+SUM(AH85:AI85)),(SUM(AG60:AI60)+SUM(AG85:AI85)))))</f>
        <v>0</v>
      </c>
      <c r="AJ110" s="65">
        <f>+IF('An Distinta Base'!$H19=0,0,+IF('An Distinta Base'!$H19=30,(AJ60+AJ85),+IF('An Distinta Base'!$H19=60,(SUM(AI60:AJ60)+SUM(AI85:AJ85)),(SUM(AH60:AJ60)+SUM(AH85:AJ85)))))</f>
        <v>0</v>
      </c>
      <c r="AK110" s="65">
        <f>+IF('An Distinta Base'!$H19=0,0,+IF('An Distinta Base'!$H19=30,(AK60+AK85),+IF('An Distinta Base'!$H19=60,(SUM(AJ60:AK60)+SUM(AJ85:AK85)),(SUM(AI60:AK60)+SUM(AI85:AK85)))))</f>
        <v>0</v>
      </c>
      <c r="AL110" s="65">
        <f>+IF('An Distinta Base'!$H19=0,0,+IF('An Distinta Base'!$H19=30,(AL60+AL85),+IF('An Distinta Base'!$H19=60,(SUM(AK60:AL60)+SUM(AK85:AL85)),(SUM(AJ60:AL60)+SUM(AJ85:AL85)))))</f>
        <v>0</v>
      </c>
    </row>
    <row r="111" spans="2:38" x14ac:dyDescent="0.25">
      <c r="B111" s="47" t="str">
        <f t="shared" si="46"/>
        <v>Materia Prima 13</v>
      </c>
      <c r="C111" s="65">
        <f>+IF('An Distinta Base'!$H20=0,0,(C61+C86))</f>
        <v>5566</v>
      </c>
      <c r="D111" s="65">
        <f>+IF('An Distinta Base'!$H20=0,0,+IF('An Distinta Base'!$H20=30,(D61+D86),(SUM(C61:D61)+SUM(C86:D86))))</f>
        <v>5566</v>
      </c>
      <c r="E111" s="65">
        <f>+IF('An Distinta Base'!$H20=0,0,+IF('An Distinta Base'!$H20=30,(E61+E86),+IF('An Distinta Base'!$H20=60,(SUM(D61:E61)+SUM(D86:E86)),(SUM(C61:E61)+SUM(C86:E86)))))</f>
        <v>0</v>
      </c>
      <c r="F111" s="65">
        <f>+IF('An Distinta Base'!$H20=0,0,+IF('An Distinta Base'!$H20=30,(F61+F86),+IF('An Distinta Base'!$H20=60,(SUM(E61:F61)+SUM(E86:F86)),(SUM(D61:F61)+SUM(D86:F86)))))</f>
        <v>0</v>
      </c>
      <c r="G111" s="65">
        <f>+IF('An Distinta Base'!$H20=0,0,+IF('An Distinta Base'!$H20=30,(G61+G86),+IF('An Distinta Base'!$H20=60,(SUM(F61:G61)+SUM(F86:G86)),(SUM(E61:G61)+SUM(E86:G86)))))</f>
        <v>0</v>
      </c>
      <c r="H111" s="65">
        <f>+IF('An Distinta Base'!$H20=0,0,+IF('An Distinta Base'!$H20=30,(H61+H86),+IF('An Distinta Base'!$H20=60,(SUM(G61:H61)+SUM(G86:H86)),(SUM(F61:H61)+SUM(F86:H86)))))</f>
        <v>0</v>
      </c>
      <c r="I111" s="65">
        <f>+IF('An Distinta Base'!$H20=0,0,+IF('An Distinta Base'!$H20=30,(I61+I86),+IF('An Distinta Base'!$H20=60,(SUM(H61:I61)+SUM(H86:I86)),(SUM(G61:I61)+SUM(G86:I86)))))</f>
        <v>0</v>
      </c>
      <c r="J111" s="65">
        <f>+IF('An Distinta Base'!$H20=0,0,+IF('An Distinta Base'!$H20=30,(J61+J86),+IF('An Distinta Base'!$H20=60,(SUM(I61:J61)+SUM(I86:J86)),(SUM(H61:J61)+SUM(H86:J86)))))</f>
        <v>0</v>
      </c>
      <c r="K111" s="65">
        <f>+IF('An Distinta Base'!$H20=0,0,+IF('An Distinta Base'!$H20=30,(K61+K86),+IF('An Distinta Base'!$H20=60,(SUM(J61:K61)+SUM(J86:K86)),(SUM(I61:K61)+SUM(I86:K86)))))</f>
        <v>5566</v>
      </c>
      <c r="L111" s="65">
        <f>+IF('An Distinta Base'!$H20=0,0,+IF('An Distinta Base'!$H20=30,(L61+L86),+IF('An Distinta Base'!$H20=60,(SUM(K61:L61)+SUM(K86:L86)),(SUM(J61:L61)+SUM(J86:L86)))))</f>
        <v>5566</v>
      </c>
      <c r="M111" s="65">
        <f>+IF('An Distinta Base'!$H20=0,0,+IF('An Distinta Base'!$H20=30,(M61+M86),+IF('An Distinta Base'!$H20=60,(SUM(L61:M61)+SUM(L86:M86)),(SUM(K61:M61)+SUM(K86:M86)))))</f>
        <v>0</v>
      </c>
      <c r="N111" s="65">
        <f>+IF('An Distinta Base'!$H20=0,0,+IF('An Distinta Base'!$H20=30,(N61+N86),+IF('An Distinta Base'!$H20=60,(SUM(M61:N61)+SUM(M86:N86)),(SUM(L61:N61)+SUM(L86:N86)))))</f>
        <v>0</v>
      </c>
      <c r="O111" s="65">
        <f>+IF('An Distinta Base'!$H20=0,0,+IF('An Distinta Base'!$H20=30,(O61+O86),+IF('An Distinta Base'!$H20=60,(SUM(N61:O61)+SUM(N86:O86)),(SUM(M61:O61)+SUM(M86:O86)))))</f>
        <v>0</v>
      </c>
      <c r="P111" s="65">
        <f>+IF('An Distinta Base'!$H20=0,0,+IF('An Distinta Base'!$H20=30,(P61+P86),+IF('An Distinta Base'!$H20=60,(SUM(O61:P61)+SUM(O86:P86)),(SUM(N61:P61)+SUM(N86:P86)))))</f>
        <v>0</v>
      </c>
      <c r="Q111" s="65">
        <f>+IF('An Distinta Base'!$H20=0,0,+IF('An Distinta Base'!$H20=30,(Q61+Q86),+IF('An Distinta Base'!$H20=60,(SUM(P61:Q61)+SUM(P86:Q86)),(SUM(O61:Q61)+SUM(O86:Q86)))))</f>
        <v>0</v>
      </c>
      <c r="R111" s="65">
        <f>+IF('An Distinta Base'!$H20=0,0,+IF('An Distinta Base'!$H20=30,(R61+R86),+IF('An Distinta Base'!$H20=60,(SUM(Q61:R61)+SUM(Q86:R86)),(SUM(P61:R61)+SUM(P86:R86)))))</f>
        <v>0</v>
      </c>
      <c r="S111" s="65">
        <f>+IF('An Distinta Base'!$H20=0,0,+IF('An Distinta Base'!$H20=30,(S61+S86),+IF('An Distinta Base'!$H20=60,(SUM(R61:S61)+SUM(R86:S86)),(SUM(Q61:S61)+SUM(Q86:S86)))))</f>
        <v>5677.3199999999988</v>
      </c>
      <c r="T111" s="65">
        <f>+IF('An Distinta Base'!$H20=0,0,+IF('An Distinta Base'!$H20=30,(T61+T86),+IF('An Distinta Base'!$H20=60,(SUM(S61:T61)+SUM(S86:T86)),(SUM(R61:T61)+SUM(R86:T86)))))</f>
        <v>5677.3199999999988</v>
      </c>
      <c r="U111" s="65">
        <f>+IF('An Distinta Base'!$H20=0,0,+IF('An Distinta Base'!$H20=30,(U61+U86),+IF('An Distinta Base'!$H20=60,(SUM(T61:U61)+SUM(T86:U86)),(SUM(S61:U61)+SUM(S86:U86)))))</f>
        <v>0</v>
      </c>
      <c r="V111" s="65">
        <f>+IF('An Distinta Base'!$H20=0,0,+IF('An Distinta Base'!$H20=30,(V61+V86),+IF('An Distinta Base'!$H20=60,(SUM(U61:V61)+SUM(U86:V86)),(SUM(T61:V61)+SUM(T86:V86)))))</f>
        <v>0</v>
      </c>
      <c r="W111" s="65">
        <f>+IF('An Distinta Base'!$H20=0,0,+IF('An Distinta Base'!$H20=30,(W61+W86),+IF('An Distinta Base'!$H20=60,(SUM(V61:W61)+SUM(V86:W86)),(SUM(U61:W61)+SUM(U86:W86)))))</f>
        <v>0</v>
      </c>
      <c r="X111" s="65">
        <f>+IF('An Distinta Base'!$H20=0,0,+IF('An Distinta Base'!$H20=30,(X61+X86),+IF('An Distinta Base'!$H20=60,(SUM(W61:X61)+SUM(W86:X86)),(SUM(V61:X61)+SUM(V86:X86)))))</f>
        <v>0</v>
      </c>
      <c r="Y111" s="65">
        <f>+IF('An Distinta Base'!$H20=0,0,+IF('An Distinta Base'!$H20=30,(Y61+Y86),+IF('An Distinta Base'!$H20=60,(SUM(X61:Y61)+SUM(X86:Y86)),(SUM(W61:Y61)+SUM(W86:Y86)))))</f>
        <v>0</v>
      </c>
      <c r="Z111" s="65">
        <f>+IF('An Distinta Base'!$H20=0,0,+IF('An Distinta Base'!$H20=30,(Z61+Z86),+IF('An Distinta Base'!$H20=60,(SUM(Y61:Z61)+SUM(Y86:Z86)),(SUM(X61:Z61)+SUM(X86:Z86)))))</f>
        <v>0</v>
      </c>
      <c r="AA111" s="65">
        <f>+IF('An Distinta Base'!$H20=0,0,+IF('An Distinta Base'!$H20=30,(AA61+AA86),+IF('An Distinta Base'!$H20=60,(SUM(Z61:AA61)+SUM(Z86:AA86)),(SUM(Y61:AA61)+SUM(Y86:AA86)))))</f>
        <v>5677.3199999999988</v>
      </c>
      <c r="AB111" s="65">
        <f>+IF('An Distinta Base'!$H20=0,0,+IF('An Distinta Base'!$H20=30,(AB61+AB86),+IF('An Distinta Base'!$H20=60,(SUM(AA61:AB61)+SUM(AA86:AB86)),(SUM(Z61:AB61)+SUM(Z86:AB86)))))</f>
        <v>5677.3199999999988</v>
      </c>
      <c r="AC111" s="65">
        <f>+IF('An Distinta Base'!$H20=0,0,+IF('An Distinta Base'!$H20=30,(AC61+AC86),+IF('An Distinta Base'!$H20=60,(SUM(AB61:AC61)+SUM(AB86:AC86)),(SUM(AA61:AC61)+SUM(AA86:AC86)))))</f>
        <v>0</v>
      </c>
      <c r="AD111" s="65">
        <f>+IF('An Distinta Base'!$H20=0,0,+IF('An Distinta Base'!$H20=30,(AD61+AD86),+IF('An Distinta Base'!$H20=60,(SUM(AC61:AD61)+SUM(AC86:AD86)),(SUM(AB61:AD61)+SUM(AB86:AD86)))))</f>
        <v>0</v>
      </c>
      <c r="AE111" s="65">
        <f>+IF('An Distinta Base'!$H20=0,0,+IF('An Distinta Base'!$H20=30,(AE61+AE86),+IF('An Distinta Base'!$H20=60,(SUM(AD61:AE61)+SUM(AD86:AE86)),(SUM(AC61:AE61)+SUM(AC86:AE86)))))</f>
        <v>0</v>
      </c>
      <c r="AF111" s="65">
        <f>+IF('An Distinta Base'!$H20=0,0,+IF('An Distinta Base'!$H20=30,(AF61+AF86),+IF('An Distinta Base'!$H20=60,(SUM(AE61:AF61)+SUM(AE86:AF86)),(SUM(AD61:AF61)+SUM(AD86:AF86)))))</f>
        <v>0</v>
      </c>
      <c r="AG111" s="65">
        <f>+IF('An Distinta Base'!$H20=0,0,+IF('An Distinta Base'!$H20=30,(AG61+AG86),+IF('An Distinta Base'!$H20=60,(SUM(AF61:AG61)+SUM(AF86:AG86)),(SUM(AE61:AG61)+SUM(AE86:AG86)))))</f>
        <v>0</v>
      </c>
      <c r="AH111" s="65">
        <f>+IF('An Distinta Base'!$H20=0,0,+IF('An Distinta Base'!$H20=30,(AH61+AH86),+IF('An Distinta Base'!$H20=60,(SUM(AG61:AH61)+SUM(AG86:AH86)),(SUM(AF61:AH61)+SUM(AF86:AH86)))))</f>
        <v>0</v>
      </c>
      <c r="AI111" s="65">
        <f>+IF('An Distinta Base'!$H20=0,0,+IF('An Distinta Base'!$H20=30,(AI61+AI86),+IF('An Distinta Base'!$H20=60,(SUM(AH61:AI61)+SUM(AH86:AI86)),(SUM(AG61:AI61)+SUM(AG86:AI86)))))</f>
        <v>5677.3199999999988</v>
      </c>
      <c r="AJ111" s="65">
        <f>+IF('An Distinta Base'!$H20=0,0,+IF('An Distinta Base'!$H20=30,(AJ61+AJ86),+IF('An Distinta Base'!$H20=60,(SUM(AI61:AJ61)+SUM(AI86:AJ86)),(SUM(AH61:AJ61)+SUM(AH86:AJ86)))))</f>
        <v>5677.3199999999988</v>
      </c>
      <c r="AK111" s="65">
        <f>+IF('An Distinta Base'!$H20=0,0,+IF('An Distinta Base'!$H20=30,(AK61+AK86),+IF('An Distinta Base'!$H20=60,(SUM(AJ61:AK61)+SUM(AJ86:AK86)),(SUM(AI61:AK61)+SUM(AI86:AK86)))))</f>
        <v>0</v>
      </c>
      <c r="AL111" s="65">
        <f>+IF('An Distinta Base'!$H20=0,0,+IF('An Distinta Base'!$H20=30,(AL61+AL86),+IF('An Distinta Base'!$H20=60,(SUM(AK61:AL61)+SUM(AK86:AL86)),(SUM(AJ61:AL61)+SUM(AJ86:AL86)))))</f>
        <v>0</v>
      </c>
    </row>
    <row r="112" spans="2:38" x14ac:dyDescent="0.25">
      <c r="B112" s="47" t="str">
        <f t="shared" si="46"/>
        <v>Materia Prima 14</v>
      </c>
      <c r="C112" s="65">
        <f>+IF('An Distinta Base'!$H21=0,0,(C62+C87))</f>
        <v>4160</v>
      </c>
      <c r="D112" s="65">
        <f>+IF('An Distinta Base'!$H21=0,0,+IF('An Distinta Base'!$H21=30,(D62+D87),(SUM(C62:D62)+SUM(C87:D87))))</f>
        <v>4160</v>
      </c>
      <c r="E112" s="65">
        <f>+IF('An Distinta Base'!$H21=0,0,+IF('An Distinta Base'!$H21=30,(E62+E87),+IF('An Distinta Base'!$H21=60,(SUM(D62:E62)+SUM(D87:E87)),(SUM(C62:E62)+SUM(C87:E87)))))</f>
        <v>0</v>
      </c>
      <c r="F112" s="65">
        <f>+IF('An Distinta Base'!$H21=0,0,+IF('An Distinta Base'!$H21=30,(F62+F87),+IF('An Distinta Base'!$H21=60,(SUM(E62:F62)+SUM(E87:F87)),(SUM(D62:F62)+SUM(D87:F87)))))</f>
        <v>0</v>
      </c>
      <c r="G112" s="65">
        <f>+IF('An Distinta Base'!$H21=0,0,+IF('An Distinta Base'!$H21=30,(G62+G87),+IF('An Distinta Base'!$H21=60,(SUM(F62:G62)+SUM(F87:G87)),(SUM(E62:G62)+SUM(E87:G87)))))</f>
        <v>0</v>
      </c>
      <c r="H112" s="65">
        <f>+IF('An Distinta Base'!$H21=0,0,+IF('An Distinta Base'!$H21=30,(H62+H87),+IF('An Distinta Base'!$H21=60,(SUM(G62:H62)+SUM(G87:H87)),(SUM(F62:H62)+SUM(F87:H87)))))</f>
        <v>4160</v>
      </c>
      <c r="I112" s="65">
        <f>+IF('An Distinta Base'!$H21=0,0,+IF('An Distinta Base'!$H21=30,(I62+I87),+IF('An Distinta Base'!$H21=60,(SUM(H62:I62)+SUM(H87:I87)),(SUM(G62:I62)+SUM(G87:I87)))))</f>
        <v>4160</v>
      </c>
      <c r="J112" s="65">
        <f>+IF('An Distinta Base'!$H21=0,0,+IF('An Distinta Base'!$H21=30,(J62+J87),+IF('An Distinta Base'!$H21=60,(SUM(I62:J62)+SUM(I87:J87)),(SUM(H62:J62)+SUM(H87:J87)))))</f>
        <v>0</v>
      </c>
      <c r="K112" s="65">
        <f>+IF('An Distinta Base'!$H21=0,0,+IF('An Distinta Base'!$H21=30,(K62+K87),+IF('An Distinta Base'!$H21=60,(SUM(J62:K62)+SUM(J87:K87)),(SUM(I62:K62)+SUM(I87:K87)))))</f>
        <v>0</v>
      </c>
      <c r="L112" s="65">
        <f>+IF('An Distinta Base'!$H21=0,0,+IF('An Distinta Base'!$H21=30,(L62+L87),+IF('An Distinta Base'!$H21=60,(SUM(K62:L62)+SUM(K87:L87)),(SUM(J62:L62)+SUM(J87:L87)))))</f>
        <v>0</v>
      </c>
      <c r="M112" s="65">
        <f>+IF('An Distinta Base'!$H21=0,0,+IF('An Distinta Base'!$H21=30,(M62+M87),+IF('An Distinta Base'!$H21=60,(SUM(L62:M62)+SUM(L87:M87)),(SUM(K62:M62)+SUM(K87:M87)))))</f>
        <v>4243.2</v>
      </c>
      <c r="N112" s="65">
        <f>+IF('An Distinta Base'!$H21=0,0,+IF('An Distinta Base'!$H21=30,(N62+N87),+IF('An Distinta Base'!$H21=60,(SUM(M62:N62)+SUM(M87:N87)),(SUM(L62:N62)+SUM(L87:N87)))))</f>
        <v>4243.2</v>
      </c>
      <c r="O112" s="65">
        <f>+IF('An Distinta Base'!$H21=0,0,+IF('An Distinta Base'!$H21=30,(O62+O87),+IF('An Distinta Base'!$H21=60,(SUM(N62:O62)+SUM(N87:O87)),(SUM(M62:O62)+SUM(M87:O87)))))</f>
        <v>0</v>
      </c>
      <c r="P112" s="65">
        <f>+IF('An Distinta Base'!$H21=0,0,+IF('An Distinta Base'!$H21=30,(P62+P87),+IF('An Distinta Base'!$H21=60,(SUM(O62:P62)+SUM(O87:P87)),(SUM(N62:P62)+SUM(N87:P87)))))</f>
        <v>0</v>
      </c>
      <c r="Q112" s="65">
        <f>+IF('An Distinta Base'!$H21=0,0,+IF('An Distinta Base'!$H21=30,(Q62+Q87),+IF('An Distinta Base'!$H21=60,(SUM(P62:Q62)+SUM(P87:Q87)),(SUM(O62:Q62)+SUM(O87:Q87)))))</f>
        <v>0</v>
      </c>
      <c r="R112" s="65">
        <f>+IF('An Distinta Base'!$H21=0,0,+IF('An Distinta Base'!$H21=30,(R62+R87),+IF('An Distinta Base'!$H21=60,(SUM(Q62:R62)+SUM(Q87:R87)),(SUM(P62:R62)+SUM(P87:R87)))))</f>
        <v>4243.2</v>
      </c>
      <c r="S112" s="65">
        <f>+IF('An Distinta Base'!$H21=0,0,+IF('An Distinta Base'!$H21=30,(S62+S87),+IF('An Distinta Base'!$H21=60,(SUM(R62:S62)+SUM(R87:S87)),(SUM(Q62:S62)+SUM(Q87:S87)))))</f>
        <v>4243.2</v>
      </c>
      <c r="T112" s="65">
        <f>+IF('An Distinta Base'!$H21=0,0,+IF('An Distinta Base'!$H21=30,(T62+T87),+IF('An Distinta Base'!$H21=60,(SUM(S62:T62)+SUM(S87:T87)),(SUM(R62:T62)+SUM(R87:T87)))))</f>
        <v>0</v>
      </c>
      <c r="U112" s="65">
        <f>+IF('An Distinta Base'!$H21=0,0,+IF('An Distinta Base'!$H21=30,(U62+U87),+IF('An Distinta Base'!$H21=60,(SUM(T62:U62)+SUM(T87:U87)),(SUM(S62:U62)+SUM(S87:U87)))))</f>
        <v>0</v>
      </c>
      <c r="V112" s="65">
        <f>+IF('An Distinta Base'!$H21=0,0,+IF('An Distinta Base'!$H21=30,(V62+V87),+IF('An Distinta Base'!$H21=60,(SUM(U62:V62)+SUM(U87:V87)),(SUM(T62:V62)+SUM(T87:V87)))))</f>
        <v>0</v>
      </c>
      <c r="W112" s="65">
        <f>+IF('An Distinta Base'!$H21=0,0,+IF('An Distinta Base'!$H21=30,(W62+W87),+IF('An Distinta Base'!$H21=60,(SUM(V62:W62)+SUM(V87:W87)),(SUM(U62:W62)+SUM(U87:W87)))))</f>
        <v>4243.2</v>
      </c>
      <c r="X112" s="65">
        <f>+IF('An Distinta Base'!$H21=0,0,+IF('An Distinta Base'!$H21=30,(X62+X87),+IF('An Distinta Base'!$H21=60,(SUM(W62:X62)+SUM(W87:X87)),(SUM(V62:X62)+SUM(V87:X87)))))</f>
        <v>4243.2</v>
      </c>
      <c r="Y112" s="65">
        <f>+IF('An Distinta Base'!$H21=0,0,+IF('An Distinta Base'!$H21=30,(Y62+Y87),+IF('An Distinta Base'!$H21=60,(SUM(X62:Y62)+SUM(X87:Y87)),(SUM(W62:Y62)+SUM(W87:Y87)))))</f>
        <v>0</v>
      </c>
      <c r="Z112" s="65">
        <f>+IF('An Distinta Base'!$H21=0,0,+IF('An Distinta Base'!$H21=30,(Z62+Z87),+IF('An Distinta Base'!$H21=60,(SUM(Y62:Z62)+SUM(Y87:Z87)),(SUM(X62:Z62)+SUM(X87:Z87)))))</f>
        <v>0</v>
      </c>
      <c r="AA112" s="65">
        <f>+IF('An Distinta Base'!$H21=0,0,+IF('An Distinta Base'!$H21=30,(AA62+AA87),+IF('An Distinta Base'!$H21=60,(SUM(Z62:AA62)+SUM(Z87:AA87)),(SUM(Y62:AA62)+SUM(Y87:AA87)))))</f>
        <v>0</v>
      </c>
      <c r="AB112" s="65">
        <f>+IF('An Distinta Base'!$H21=0,0,+IF('An Distinta Base'!$H21=30,(AB62+AB87),+IF('An Distinta Base'!$H21=60,(SUM(AA62:AB62)+SUM(AA87:AB87)),(SUM(Z62:AB62)+SUM(Z87:AB87)))))</f>
        <v>0</v>
      </c>
      <c r="AC112" s="65">
        <f>+IF('An Distinta Base'!$H21=0,0,+IF('An Distinta Base'!$H21=30,(AC62+AC87),+IF('An Distinta Base'!$H21=60,(SUM(AB62:AC62)+SUM(AB87:AC87)),(SUM(AA62:AC62)+SUM(AA87:AC87)))))</f>
        <v>4243.2</v>
      </c>
      <c r="AD112" s="65">
        <f>+IF('An Distinta Base'!$H21=0,0,+IF('An Distinta Base'!$H21=30,(AD62+AD87),+IF('An Distinta Base'!$H21=60,(SUM(AC62:AD62)+SUM(AC87:AD87)),(SUM(AB62:AD62)+SUM(AB87:AD87)))))</f>
        <v>4243.2</v>
      </c>
      <c r="AE112" s="65">
        <f>+IF('An Distinta Base'!$H21=0,0,+IF('An Distinta Base'!$H21=30,(AE62+AE87),+IF('An Distinta Base'!$H21=60,(SUM(AD62:AE62)+SUM(AD87:AE87)),(SUM(AC62:AE62)+SUM(AC87:AE87)))))</f>
        <v>0</v>
      </c>
      <c r="AF112" s="65">
        <f>+IF('An Distinta Base'!$H21=0,0,+IF('An Distinta Base'!$H21=30,(AF62+AF87),+IF('An Distinta Base'!$H21=60,(SUM(AE62:AF62)+SUM(AE87:AF87)),(SUM(AD62:AF62)+SUM(AD87:AF87)))))</f>
        <v>0</v>
      </c>
      <c r="AG112" s="65">
        <f>+IF('An Distinta Base'!$H21=0,0,+IF('An Distinta Base'!$H21=30,(AG62+AG87),+IF('An Distinta Base'!$H21=60,(SUM(AF62:AG62)+SUM(AF87:AG87)),(SUM(AE62:AG62)+SUM(AE87:AG87)))))</f>
        <v>0</v>
      </c>
      <c r="AH112" s="65">
        <f>+IF('An Distinta Base'!$H21=0,0,+IF('An Distinta Base'!$H21=30,(AH62+AH87),+IF('An Distinta Base'!$H21=60,(SUM(AG62:AH62)+SUM(AG87:AH87)),(SUM(AF62:AH62)+SUM(AF87:AH87)))))</f>
        <v>4243.2</v>
      </c>
      <c r="AI112" s="65">
        <f>+IF('An Distinta Base'!$H21=0,0,+IF('An Distinta Base'!$H21=30,(AI62+AI87),+IF('An Distinta Base'!$H21=60,(SUM(AH62:AI62)+SUM(AH87:AI87)),(SUM(AG62:AI62)+SUM(AG87:AI87)))))</f>
        <v>4243.2</v>
      </c>
      <c r="AJ112" s="65">
        <f>+IF('An Distinta Base'!$H21=0,0,+IF('An Distinta Base'!$H21=30,(AJ62+AJ87),+IF('An Distinta Base'!$H21=60,(SUM(AI62:AJ62)+SUM(AI87:AJ87)),(SUM(AH62:AJ62)+SUM(AH87:AJ87)))))</f>
        <v>0</v>
      </c>
      <c r="AK112" s="65">
        <f>+IF('An Distinta Base'!$H21=0,0,+IF('An Distinta Base'!$H21=30,(AK62+AK87),+IF('An Distinta Base'!$H21=60,(SUM(AJ62:AK62)+SUM(AJ87:AK87)),(SUM(AI62:AK62)+SUM(AI87:AK87)))))</f>
        <v>0</v>
      </c>
      <c r="AL112" s="65">
        <f>+IF('An Distinta Base'!$H21=0,0,+IF('An Distinta Base'!$H21=30,(AL62+AL87),+IF('An Distinta Base'!$H21=60,(SUM(AK62:AL62)+SUM(AK87:AL87)),(SUM(AJ62:AL62)+SUM(AJ87:AL87)))))</f>
        <v>0</v>
      </c>
    </row>
    <row r="113" spans="2:38" x14ac:dyDescent="0.25">
      <c r="B113" s="47" t="str">
        <f t="shared" si="46"/>
        <v>Materia Prima 15</v>
      </c>
      <c r="C113" s="65">
        <f>+IF('An Distinta Base'!$H22=0,0,(C63+C88))</f>
        <v>34848</v>
      </c>
      <c r="D113" s="65">
        <f>+IF('An Distinta Base'!$H22=0,0,+IF('An Distinta Base'!$H22=30,(D63+D88),(SUM(C63:D63)+SUM(C88:D88))))</f>
        <v>34848</v>
      </c>
      <c r="E113" s="65">
        <f>+IF('An Distinta Base'!$H22=0,0,+IF('An Distinta Base'!$H22=30,(E63+E88),+IF('An Distinta Base'!$H22=60,(SUM(D63:E63)+SUM(D88:E88)),(SUM(C63:E63)+SUM(C88:E88)))))</f>
        <v>0</v>
      </c>
      <c r="F113" s="65">
        <f>+IF('An Distinta Base'!$H22=0,0,+IF('An Distinta Base'!$H22=30,(F63+F88),+IF('An Distinta Base'!$H22=60,(SUM(E63:F63)+SUM(E88:F88)),(SUM(D63:F63)+SUM(D88:F88)))))</f>
        <v>0</v>
      </c>
      <c r="G113" s="65">
        <f>+IF('An Distinta Base'!$H22=0,0,+IF('An Distinta Base'!$H22=30,(G63+G88),+IF('An Distinta Base'!$H22=60,(SUM(F63:G63)+SUM(F88:G88)),(SUM(E63:G63)+SUM(E88:G88)))))</f>
        <v>0</v>
      </c>
      <c r="H113" s="65">
        <f>+IF('An Distinta Base'!$H22=0,0,+IF('An Distinta Base'!$H22=30,(H63+H88),+IF('An Distinta Base'!$H22=60,(SUM(G63:H63)+SUM(G88:H88)),(SUM(F63:H63)+SUM(F88:H88)))))</f>
        <v>34848</v>
      </c>
      <c r="I113" s="65">
        <f>+IF('An Distinta Base'!$H22=0,0,+IF('An Distinta Base'!$H22=30,(I63+I88),+IF('An Distinta Base'!$H22=60,(SUM(H63:I63)+SUM(H88:I88)),(SUM(G63:I63)+SUM(G88:I88)))))</f>
        <v>34848</v>
      </c>
      <c r="J113" s="65">
        <f>+IF('An Distinta Base'!$H22=0,0,+IF('An Distinta Base'!$H22=30,(J63+J88),+IF('An Distinta Base'!$H22=60,(SUM(I63:J63)+SUM(I88:J88)),(SUM(H63:J63)+SUM(H88:J88)))))</f>
        <v>0</v>
      </c>
      <c r="K113" s="65">
        <f>+IF('An Distinta Base'!$H22=0,0,+IF('An Distinta Base'!$H22=30,(K63+K88),+IF('An Distinta Base'!$H22=60,(SUM(J63:K63)+SUM(J88:K88)),(SUM(I63:K63)+SUM(I88:K88)))))</f>
        <v>0</v>
      </c>
      <c r="L113" s="65">
        <f>+IF('An Distinta Base'!$H22=0,0,+IF('An Distinta Base'!$H22=30,(L63+L88),+IF('An Distinta Base'!$H22=60,(SUM(K63:L63)+SUM(K88:L88)),(SUM(J63:L63)+SUM(J88:L88)))))</f>
        <v>0</v>
      </c>
      <c r="M113" s="65">
        <f>+IF('An Distinta Base'!$H22=0,0,+IF('An Distinta Base'!$H22=30,(M63+M88),+IF('An Distinta Base'!$H22=60,(SUM(L63:M63)+SUM(L88:M88)),(SUM(K63:M63)+SUM(K88:M88)))))</f>
        <v>35893.440000000002</v>
      </c>
      <c r="N113" s="65">
        <f>+IF('An Distinta Base'!$H22=0,0,+IF('An Distinta Base'!$H22=30,(N63+N88),+IF('An Distinta Base'!$H22=60,(SUM(M63:N63)+SUM(M88:N88)),(SUM(L63:N63)+SUM(L88:N88)))))</f>
        <v>35893.440000000002</v>
      </c>
      <c r="O113" s="65">
        <f>+IF('An Distinta Base'!$H22=0,0,+IF('An Distinta Base'!$H22=30,(O63+O88),+IF('An Distinta Base'!$H22=60,(SUM(N63:O63)+SUM(N88:O88)),(SUM(M63:O63)+SUM(M88:O88)))))</f>
        <v>0</v>
      </c>
      <c r="P113" s="65">
        <f>+IF('An Distinta Base'!$H22=0,0,+IF('An Distinta Base'!$H22=30,(P63+P88),+IF('An Distinta Base'!$H22=60,(SUM(O63:P63)+SUM(O88:P88)),(SUM(N63:P63)+SUM(N88:P88)))))</f>
        <v>0</v>
      </c>
      <c r="Q113" s="65">
        <f>+IF('An Distinta Base'!$H22=0,0,+IF('An Distinta Base'!$H22=30,(Q63+Q88),+IF('An Distinta Base'!$H22=60,(SUM(P63:Q63)+SUM(P88:Q88)),(SUM(O63:Q63)+SUM(O88:Q88)))))</f>
        <v>0</v>
      </c>
      <c r="R113" s="65">
        <f>+IF('An Distinta Base'!$H22=0,0,+IF('An Distinta Base'!$H22=30,(R63+R88),+IF('An Distinta Base'!$H22=60,(SUM(Q63:R63)+SUM(Q88:R88)),(SUM(P63:R63)+SUM(P88:R88)))))</f>
        <v>35893.440000000002</v>
      </c>
      <c r="S113" s="65">
        <f>+IF('An Distinta Base'!$H22=0,0,+IF('An Distinta Base'!$H22=30,(S63+S88),+IF('An Distinta Base'!$H22=60,(SUM(R63:S63)+SUM(R88:S88)),(SUM(Q63:S63)+SUM(Q88:S88)))))</f>
        <v>35893.440000000002</v>
      </c>
      <c r="T113" s="65">
        <f>+IF('An Distinta Base'!$H22=0,0,+IF('An Distinta Base'!$H22=30,(T63+T88),+IF('An Distinta Base'!$H22=60,(SUM(S63:T63)+SUM(S88:T88)),(SUM(R63:T63)+SUM(R88:T88)))))</f>
        <v>0</v>
      </c>
      <c r="U113" s="65">
        <f>+IF('An Distinta Base'!$H22=0,0,+IF('An Distinta Base'!$H22=30,(U63+U88),+IF('An Distinta Base'!$H22=60,(SUM(T63:U63)+SUM(T88:U88)),(SUM(S63:U63)+SUM(S88:U88)))))</f>
        <v>0</v>
      </c>
      <c r="V113" s="65">
        <f>+IF('An Distinta Base'!$H22=0,0,+IF('An Distinta Base'!$H22=30,(V63+V88),+IF('An Distinta Base'!$H22=60,(SUM(U63:V63)+SUM(U88:V88)),(SUM(T63:V63)+SUM(T88:V88)))))</f>
        <v>0</v>
      </c>
      <c r="W113" s="65">
        <f>+IF('An Distinta Base'!$H22=0,0,+IF('An Distinta Base'!$H22=30,(W63+W88),+IF('An Distinta Base'!$H22=60,(SUM(V63:W63)+SUM(V88:W88)),(SUM(U63:W63)+SUM(U88:W88)))))</f>
        <v>35893.440000000002</v>
      </c>
      <c r="X113" s="65">
        <f>+IF('An Distinta Base'!$H22=0,0,+IF('An Distinta Base'!$H22=30,(X63+X88),+IF('An Distinta Base'!$H22=60,(SUM(W63:X63)+SUM(W88:X88)),(SUM(V63:X63)+SUM(V88:X88)))))</f>
        <v>35893.440000000002</v>
      </c>
      <c r="Y113" s="65">
        <f>+IF('An Distinta Base'!$H22=0,0,+IF('An Distinta Base'!$H22=30,(Y63+Y88),+IF('An Distinta Base'!$H22=60,(SUM(X63:Y63)+SUM(X88:Y88)),(SUM(W63:Y63)+SUM(W88:Y88)))))</f>
        <v>0</v>
      </c>
      <c r="Z113" s="65">
        <f>+IF('An Distinta Base'!$H22=0,0,+IF('An Distinta Base'!$H22=30,(Z63+Z88),+IF('An Distinta Base'!$H22=60,(SUM(Y63:Z63)+SUM(Y88:Z88)),(SUM(X63:Z63)+SUM(X88:Z88)))))</f>
        <v>0</v>
      </c>
      <c r="AA113" s="65">
        <f>+IF('An Distinta Base'!$H22=0,0,+IF('An Distinta Base'!$H22=30,(AA63+AA88),+IF('An Distinta Base'!$H22=60,(SUM(Z63:AA63)+SUM(Z88:AA88)),(SUM(Y63:AA63)+SUM(Y88:AA88)))))</f>
        <v>0</v>
      </c>
      <c r="AB113" s="65">
        <f>+IF('An Distinta Base'!$H22=0,0,+IF('An Distinta Base'!$H22=30,(AB63+AB88),+IF('An Distinta Base'!$H22=60,(SUM(AA63:AB63)+SUM(AA88:AB88)),(SUM(Z63:AB63)+SUM(Z88:AB88)))))</f>
        <v>35893.440000000002</v>
      </c>
      <c r="AC113" s="65">
        <f>+IF('An Distinta Base'!$H22=0,0,+IF('An Distinta Base'!$H22=30,(AC63+AC88),+IF('An Distinta Base'!$H22=60,(SUM(AB63:AC63)+SUM(AB88:AC88)),(SUM(AA63:AC63)+SUM(AA88:AC88)))))</f>
        <v>35893.440000000002</v>
      </c>
      <c r="AD113" s="65">
        <f>+IF('An Distinta Base'!$H22=0,0,+IF('An Distinta Base'!$H22=30,(AD63+AD88),+IF('An Distinta Base'!$H22=60,(SUM(AC63:AD63)+SUM(AC88:AD88)),(SUM(AB63:AD63)+SUM(AB88:AD88)))))</f>
        <v>0</v>
      </c>
      <c r="AE113" s="65">
        <f>+IF('An Distinta Base'!$H22=0,0,+IF('An Distinta Base'!$H22=30,(AE63+AE88),+IF('An Distinta Base'!$H22=60,(SUM(AD63:AE63)+SUM(AD88:AE88)),(SUM(AC63:AE63)+SUM(AC88:AE88)))))</f>
        <v>0</v>
      </c>
      <c r="AF113" s="65">
        <f>+IF('An Distinta Base'!$H22=0,0,+IF('An Distinta Base'!$H22=30,(AF63+AF88),+IF('An Distinta Base'!$H22=60,(SUM(AE63:AF63)+SUM(AE88:AF88)),(SUM(AD63:AF63)+SUM(AD88:AF88)))))</f>
        <v>0</v>
      </c>
      <c r="AG113" s="65">
        <f>+IF('An Distinta Base'!$H22=0,0,+IF('An Distinta Base'!$H22=30,(AG63+AG88),+IF('An Distinta Base'!$H22=60,(SUM(AF63:AG63)+SUM(AF88:AG88)),(SUM(AE63:AG63)+SUM(AE88:AG88)))))</f>
        <v>35893.440000000002</v>
      </c>
      <c r="AH113" s="65">
        <f>+IF('An Distinta Base'!$H22=0,0,+IF('An Distinta Base'!$H22=30,(AH63+AH88),+IF('An Distinta Base'!$H22=60,(SUM(AG63:AH63)+SUM(AG88:AH88)),(SUM(AF63:AH63)+SUM(AF88:AH88)))))</f>
        <v>35893.440000000002</v>
      </c>
      <c r="AI113" s="65">
        <f>+IF('An Distinta Base'!$H22=0,0,+IF('An Distinta Base'!$H22=30,(AI63+AI88),+IF('An Distinta Base'!$H22=60,(SUM(AH63:AI63)+SUM(AH88:AI88)),(SUM(AG63:AI63)+SUM(AG88:AI88)))))</f>
        <v>0</v>
      </c>
      <c r="AJ113" s="65">
        <f>+IF('An Distinta Base'!$H22=0,0,+IF('An Distinta Base'!$H22=30,(AJ63+AJ88),+IF('An Distinta Base'!$H22=60,(SUM(AI63:AJ63)+SUM(AI88:AJ88)),(SUM(AH63:AJ63)+SUM(AH88:AJ88)))))</f>
        <v>0</v>
      </c>
      <c r="AK113" s="65">
        <f>+IF('An Distinta Base'!$H22=0,0,+IF('An Distinta Base'!$H22=30,(AK63+AK88),+IF('An Distinta Base'!$H22=60,(SUM(AJ63:AK63)+SUM(AJ88:AK88)),(SUM(AI63:AK63)+SUM(AI88:AK88)))))</f>
        <v>0</v>
      </c>
      <c r="AL113" s="65">
        <f>+IF('An Distinta Base'!$H22=0,0,+IF('An Distinta Base'!$H22=30,(AL63+AL88),+IF('An Distinta Base'!$H22=60,(SUM(AK63:AL63)+SUM(AK88:AL88)),(SUM(AJ63:AL63)+SUM(AJ88:AL88)))))</f>
        <v>35893.440000000002</v>
      </c>
    </row>
    <row r="114" spans="2:38" x14ac:dyDescent="0.25">
      <c r="B114" s="47" t="str">
        <f t="shared" si="46"/>
        <v>Materia Prima 16</v>
      </c>
      <c r="C114" s="65">
        <f>+IF('An Distinta Base'!$H23=0,0,(C64+C89))</f>
        <v>17820</v>
      </c>
      <c r="D114" s="65">
        <f>+IF('An Distinta Base'!$H23=0,0,+IF('An Distinta Base'!$H23=30,(D64+D89),(SUM(C64:D64)+SUM(C89:D89))))</f>
        <v>17820</v>
      </c>
      <c r="E114" s="65">
        <f>+IF('An Distinta Base'!$H23=0,0,+IF('An Distinta Base'!$H23=30,(E64+E89),+IF('An Distinta Base'!$H23=60,(SUM(D64:E64)+SUM(D89:E89)),(SUM(C64:E64)+SUM(C89:E89)))))</f>
        <v>0</v>
      </c>
      <c r="F114" s="65">
        <f>+IF('An Distinta Base'!$H23=0,0,+IF('An Distinta Base'!$H23=30,(F64+F89),+IF('An Distinta Base'!$H23=60,(SUM(E64:F64)+SUM(E89:F89)),(SUM(D64:F64)+SUM(D89:F89)))))</f>
        <v>17820</v>
      </c>
      <c r="G114" s="65">
        <f>+IF('An Distinta Base'!$H23=0,0,+IF('An Distinta Base'!$H23=30,(G64+G89),+IF('An Distinta Base'!$H23=60,(SUM(F64:G64)+SUM(F89:G89)),(SUM(E64:G64)+SUM(E89:G89)))))</f>
        <v>17820</v>
      </c>
      <c r="H114" s="65">
        <f>+IF('An Distinta Base'!$H23=0,0,+IF('An Distinta Base'!$H23=30,(H64+H89),+IF('An Distinta Base'!$H23=60,(SUM(G64:H64)+SUM(G89:H89)),(SUM(F64:H64)+SUM(F89:H89)))))</f>
        <v>0</v>
      </c>
      <c r="I114" s="65">
        <f>+IF('An Distinta Base'!$H23=0,0,+IF('An Distinta Base'!$H23=30,(I64+I89),+IF('An Distinta Base'!$H23=60,(SUM(H64:I64)+SUM(H89:I89)),(SUM(G64:I64)+SUM(G89:I89)))))</f>
        <v>0</v>
      </c>
      <c r="J114" s="65">
        <f>+IF('An Distinta Base'!$H23=0,0,+IF('An Distinta Base'!$H23=30,(J64+J89),+IF('An Distinta Base'!$H23=60,(SUM(I64:J64)+SUM(I89:J89)),(SUM(H64:J64)+SUM(H89:J89)))))</f>
        <v>17820</v>
      </c>
      <c r="K114" s="65">
        <f>+IF('An Distinta Base'!$H23=0,0,+IF('An Distinta Base'!$H23=30,(K64+K89),+IF('An Distinta Base'!$H23=60,(SUM(J64:K64)+SUM(J89:K89)),(SUM(I64:K64)+SUM(I89:K89)))))</f>
        <v>17820</v>
      </c>
      <c r="L114" s="65">
        <f>+IF('An Distinta Base'!$H23=0,0,+IF('An Distinta Base'!$H23=30,(L64+L89),+IF('An Distinta Base'!$H23=60,(SUM(K64:L64)+SUM(K89:L89)),(SUM(J64:L64)+SUM(J89:L89)))))</f>
        <v>0</v>
      </c>
      <c r="M114" s="65">
        <f>+IF('An Distinta Base'!$H23=0,0,+IF('An Distinta Base'!$H23=30,(M64+M89),+IF('An Distinta Base'!$H23=60,(SUM(L64:M64)+SUM(L89:M89)),(SUM(K64:M64)+SUM(K89:M89)))))</f>
        <v>17998.2</v>
      </c>
      <c r="N114" s="65">
        <f>+IF('An Distinta Base'!$H23=0,0,+IF('An Distinta Base'!$H23=30,(N64+N89),+IF('An Distinta Base'!$H23=60,(SUM(M64:N64)+SUM(M89:N89)),(SUM(L64:N64)+SUM(L89:N89)))))</f>
        <v>17998.2</v>
      </c>
      <c r="O114" s="65">
        <f>+IF('An Distinta Base'!$H23=0,0,+IF('An Distinta Base'!$H23=30,(O64+O89),+IF('An Distinta Base'!$H23=60,(SUM(N64:O64)+SUM(N89:O89)),(SUM(M64:O64)+SUM(M89:O89)))))</f>
        <v>0</v>
      </c>
      <c r="P114" s="65">
        <f>+IF('An Distinta Base'!$H23=0,0,+IF('An Distinta Base'!$H23=30,(P64+P89),+IF('An Distinta Base'!$H23=60,(SUM(O64:P64)+SUM(O89:P89)),(SUM(N64:P64)+SUM(N89:P89)))))</f>
        <v>17998.2</v>
      </c>
      <c r="Q114" s="65">
        <f>+IF('An Distinta Base'!$H23=0,0,+IF('An Distinta Base'!$H23=30,(Q64+Q89),+IF('An Distinta Base'!$H23=60,(SUM(P64:Q64)+SUM(P89:Q89)),(SUM(O64:Q64)+SUM(O89:Q89)))))</f>
        <v>17998.2</v>
      </c>
      <c r="R114" s="65">
        <f>+IF('An Distinta Base'!$H23=0,0,+IF('An Distinta Base'!$H23=30,(R64+R89),+IF('An Distinta Base'!$H23=60,(SUM(Q64:R64)+SUM(Q89:R89)),(SUM(P64:R64)+SUM(P89:R89)))))</f>
        <v>0</v>
      </c>
      <c r="S114" s="65">
        <f>+IF('An Distinta Base'!$H23=0,0,+IF('An Distinta Base'!$H23=30,(S64+S89),+IF('An Distinta Base'!$H23=60,(SUM(R64:S64)+SUM(R89:S89)),(SUM(Q64:S64)+SUM(Q89:S89)))))</f>
        <v>0</v>
      </c>
      <c r="T114" s="65">
        <f>+IF('An Distinta Base'!$H23=0,0,+IF('An Distinta Base'!$H23=30,(T64+T89),+IF('An Distinta Base'!$H23=60,(SUM(S64:T64)+SUM(S89:T89)),(SUM(R64:T64)+SUM(R89:T89)))))</f>
        <v>17998.2</v>
      </c>
      <c r="U114" s="65">
        <f>+IF('An Distinta Base'!$H23=0,0,+IF('An Distinta Base'!$H23=30,(U64+U89),+IF('An Distinta Base'!$H23=60,(SUM(T64:U64)+SUM(T89:U89)),(SUM(S64:U64)+SUM(S89:U89)))))</f>
        <v>17998.2</v>
      </c>
      <c r="V114" s="65">
        <f>+IF('An Distinta Base'!$H23=0,0,+IF('An Distinta Base'!$H23=30,(V64+V89),+IF('An Distinta Base'!$H23=60,(SUM(U64:V64)+SUM(U89:V89)),(SUM(T64:V64)+SUM(T89:V89)))))</f>
        <v>0</v>
      </c>
      <c r="W114" s="65">
        <f>+IF('An Distinta Base'!$H23=0,0,+IF('An Distinta Base'!$H23=30,(W64+W89),+IF('An Distinta Base'!$H23=60,(SUM(V64:W64)+SUM(V89:W89)),(SUM(U64:W64)+SUM(U89:W89)))))</f>
        <v>0</v>
      </c>
      <c r="X114" s="65">
        <f>+IF('An Distinta Base'!$H23=0,0,+IF('An Distinta Base'!$H23=30,(X64+X89),+IF('An Distinta Base'!$H23=60,(SUM(W64:X64)+SUM(W89:X89)),(SUM(V64:X64)+SUM(V89:X89)))))</f>
        <v>17998.2</v>
      </c>
      <c r="Y114" s="65">
        <f>+IF('An Distinta Base'!$H23=0,0,+IF('An Distinta Base'!$H23=30,(Y64+Y89),+IF('An Distinta Base'!$H23=60,(SUM(X64:Y64)+SUM(X89:Y89)),(SUM(W64:Y64)+SUM(W89:Y89)))))</f>
        <v>17998.2</v>
      </c>
      <c r="Z114" s="65">
        <f>+IF('An Distinta Base'!$H23=0,0,+IF('An Distinta Base'!$H23=30,(Z64+Z89),+IF('An Distinta Base'!$H23=60,(SUM(Y64:Z64)+SUM(Y89:Z89)),(SUM(X64:Z64)+SUM(X89:Z89)))))</f>
        <v>0</v>
      </c>
      <c r="AA114" s="65">
        <f>+IF('An Distinta Base'!$H23=0,0,+IF('An Distinta Base'!$H23=30,(AA64+AA89),+IF('An Distinta Base'!$H23=60,(SUM(Z64:AA64)+SUM(Z89:AA89)),(SUM(Y64:AA64)+SUM(Y89:AA89)))))</f>
        <v>17998.2</v>
      </c>
      <c r="AB114" s="65">
        <f>+IF('An Distinta Base'!$H23=0,0,+IF('An Distinta Base'!$H23=30,(AB64+AB89),+IF('An Distinta Base'!$H23=60,(SUM(AA64:AB64)+SUM(AA89:AB89)),(SUM(Z64:AB64)+SUM(Z89:AB89)))))</f>
        <v>17998.2</v>
      </c>
      <c r="AC114" s="65">
        <f>+IF('An Distinta Base'!$H23=0,0,+IF('An Distinta Base'!$H23=30,(AC64+AC89),+IF('An Distinta Base'!$H23=60,(SUM(AB64:AC64)+SUM(AB89:AC89)),(SUM(AA64:AC64)+SUM(AA89:AC89)))))</f>
        <v>0</v>
      </c>
      <c r="AD114" s="65">
        <f>+IF('An Distinta Base'!$H23=0,0,+IF('An Distinta Base'!$H23=30,(AD64+AD89),+IF('An Distinta Base'!$H23=60,(SUM(AC64:AD64)+SUM(AC89:AD89)),(SUM(AB64:AD64)+SUM(AB89:AD89)))))</f>
        <v>17998.2</v>
      </c>
      <c r="AE114" s="65">
        <f>+IF('An Distinta Base'!$H23=0,0,+IF('An Distinta Base'!$H23=30,(AE64+AE89),+IF('An Distinta Base'!$H23=60,(SUM(AD64:AE64)+SUM(AD89:AE89)),(SUM(AC64:AE64)+SUM(AC89:AE89)))))</f>
        <v>17998.2</v>
      </c>
      <c r="AF114" s="65">
        <f>+IF('An Distinta Base'!$H23=0,0,+IF('An Distinta Base'!$H23=30,(AF64+AF89),+IF('An Distinta Base'!$H23=60,(SUM(AE64:AF64)+SUM(AE89:AF89)),(SUM(AD64:AF64)+SUM(AD89:AF89)))))</f>
        <v>0</v>
      </c>
      <c r="AG114" s="65">
        <f>+IF('An Distinta Base'!$H23=0,0,+IF('An Distinta Base'!$H23=30,(AG64+AG89),+IF('An Distinta Base'!$H23=60,(SUM(AF64:AG64)+SUM(AF89:AG89)),(SUM(AE64:AG64)+SUM(AE89:AG89)))))</f>
        <v>0</v>
      </c>
      <c r="AH114" s="65">
        <f>+IF('An Distinta Base'!$H23=0,0,+IF('An Distinta Base'!$H23=30,(AH64+AH89),+IF('An Distinta Base'!$H23=60,(SUM(AG64:AH64)+SUM(AG89:AH89)),(SUM(AF64:AH64)+SUM(AF89:AH89)))))</f>
        <v>17998.2</v>
      </c>
      <c r="AI114" s="65">
        <f>+IF('An Distinta Base'!$H23=0,0,+IF('An Distinta Base'!$H23=30,(AI64+AI89),+IF('An Distinta Base'!$H23=60,(SUM(AH64:AI64)+SUM(AH89:AI89)),(SUM(AG64:AI64)+SUM(AG89:AI89)))))</f>
        <v>17998.2</v>
      </c>
      <c r="AJ114" s="65">
        <f>+IF('An Distinta Base'!$H23=0,0,+IF('An Distinta Base'!$H23=30,(AJ64+AJ89),+IF('An Distinta Base'!$H23=60,(SUM(AI64:AJ64)+SUM(AI89:AJ89)),(SUM(AH64:AJ64)+SUM(AH89:AJ89)))))</f>
        <v>0</v>
      </c>
      <c r="AK114" s="65">
        <f>+IF('An Distinta Base'!$H23=0,0,+IF('An Distinta Base'!$H23=30,(AK64+AK89),+IF('An Distinta Base'!$H23=60,(SUM(AJ64:AK64)+SUM(AJ89:AK89)),(SUM(AI64:AK64)+SUM(AI89:AK89)))))</f>
        <v>17998.2</v>
      </c>
      <c r="AL114" s="65">
        <f>+IF('An Distinta Base'!$H23=0,0,+IF('An Distinta Base'!$H23=30,(AL64+AL89),+IF('An Distinta Base'!$H23=60,(SUM(AK64:AL64)+SUM(AK89:AL89)),(SUM(AJ64:AL64)+SUM(AJ89:AL89)))))</f>
        <v>17998.2</v>
      </c>
    </row>
    <row r="115" spans="2:38" x14ac:dyDescent="0.25">
      <c r="B115" s="47" t="str">
        <f t="shared" si="46"/>
        <v>Materia Prima 17</v>
      </c>
      <c r="C115" s="65">
        <f>+IF('An Distinta Base'!$H24=0,0,(C65+C90))</f>
        <v>6930</v>
      </c>
      <c r="D115" s="65">
        <f>+IF('An Distinta Base'!$H24=0,0,+IF('An Distinta Base'!$H24=30,(D65+D90),(SUM(C65:D65)+SUM(C90:D90))))</f>
        <v>6930</v>
      </c>
      <c r="E115" s="65">
        <f>+IF('An Distinta Base'!$H24=0,0,+IF('An Distinta Base'!$H24=30,(E65+E90),+IF('An Distinta Base'!$H24=60,(SUM(D65:E65)+SUM(D90:E90)),(SUM(C65:E65)+SUM(C90:E90)))))</f>
        <v>0</v>
      </c>
      <c r="F115" s="65">
        <f>+IF('An Distinta Base'!$H24=0,0,+IF('An Distinta Base'!$H24=30,(F65+F90),+IF('An Distinta Base'!$H24=60,(SUM(E65:F65)+SUM(E90:F90)),(SUM(D65:F65)+SUM(D90:F90)))))</f>
        <v>0</v>
      </c>
      <c r="G115" s="65">
        <f>+IF('An Distinta Base'!$H24=0,0,+IF('An Distinta Base'!$H24=30,(G65+G90),+IF('An Distinta Base'!$H24=60,(SUM(F65:G65)+SUM(F90:G90)),(SUM(E65:G65)+SUM(E90:G90)))))</f>
        <v>0</v>
      </c>
      <c r="H115" s="65">
        <f>+IF('An Distinta Base'!$H24=0,0,+IF('An Distinta Base'!$H24=30,(H65+H90),+IF('An Distinta Base'!$H24=60,(SUM(G65:H65)+SUM(G90:H90)),(SUM(F65:H65)+SUM(F90:H90)))))</f>
        <v>6930</v>
      </c>
      <c r="I115" s="65">
        <f>+IF('An Distinta Base'!$H24=0,0,+IF('An Distinta Base'!$H24=30,(I65+I90),+IF('An Distinta Base'!$H24=60,(SUM(H65:I65)+SUM(H90:I90)),(SUM(G65:I65)+SUM(G90:I90)))))</f>
        <v>6930</v>
      </c>
      <c r="J115" s="65">
        <f>+IF('An Distinta Base'!$H24=0,0,+IF('An Distinta Base'!$H24=30,(J65+J90),+IF('An Distinta Base'!$H24=60,(SUM(I65:J65)+SUM(I90:J90)),(SUM(H65:J65)+SUM(H90:J90)))))</f>
        <v>0</v>
      </c>
      <c r="K115" s="65">
        <f>+IF('An Distinta Base'!$H24=0,0,+IF('An Distinta Base'!$H24=30,(K65+K90),+IF('An Distinta Base'!$H24=60,(SUM(J65:K65)+SUM(J90:K90)),(SUM(I65:K65)+SUM(I90:K90)))))</f>
        <v>0</v>
      </c>
      <c r="L115" s="65">
        <f>+IF('An Distinta Base'!$H24=0,0,+IF('An Distinta Base'!$H24=30,(L65+L90),+IF('An Distinta Base'!$H24=60,(SUM(K65:L65)+SUM(K90:L90)),(SUM(J65:L65)+SUM(J90:L90)))))</f>
        <v>0</v>
      </c>
      <c r="M115" s="65">
        <f>+IF('An Distinta Base'!$H24=0,0,+IF('An Distinta Base'!$H24=30,(M65+M90),+IF('An Distinta Base'!$H24=60,(SUM(L65:M65)+SUM(L90:M90)),(SUM(K65:M65)+SUM(K90:M90)))))</f>
        <v>6930</v>
      </c>
      <c r="N115" s="65">
        <f>+IF('An Distinta Base'!$H24=0,0,+IF('An Distinta Base'!$H24=30,(N65+N90),+IF('An Distinta Base'!$H24=60,(SUM(M65:N65)+SUM(M90:N90)),(SUM(L65:N65)+SUM(L90:N90)))))</f>
        <v>6930</v>
      </c>
      <c r="O115" s="65">
        <f>+IF('An Distinta Base'!$H24=0,0,+IF('An Distinta Base'!$H24=30,(O65+O90),+IF('An Distinta Base'!$H24=60,(SUM(N65:O65)+SUM(N90:O90)),(SUM(M65:O65)+SUM(M90:O90)))))</f>
        <v>0</v>
      </c>
      <c r="P115" s="65">
        <f>+IF('An Distinta Base'!$H24=0,0,+IF('An Distinta Base'!$H24=30,(P65+P90),+IF('An Distinta Base'!$H24=60,(SUM(O65:P65)+SUM(O90:P90)),(SUM(N65:P65)+SUM(N90:P90)))))</f>
        <v>0</v>
      </c>
      <c r="Q115" s="65">
        <f>+IF('An Distinta Base'!$H24=0,0,+IF('An Distinta Base'!$H24=30,(Q65+Q90),+IF('An Distinta Base'!$H24=60,(SUM(P65:Q65)+SUM(P90:Q90)),(SUM(O65:Q65)+SUM(O90:Q90)))))</f>
        <v>0</v>
      </c>
      <c r="R115" s="65">
        <f>+IF('An Distinta Base'!$H24=0,0,+IF('An Distinta Base'!$H24=30,(R65+R90),+IF('An Distinta Base'!$H24=60,(SUM(Q65:R65)+SUM(Q90:R90)),(SUM(P65:R65)+SUM(P90:R90)))))</f>
        <v>6999.3</v>
      </c>
      <c r="S115" s="65">
        <f>+IF('An Distinta Base'!$H24=0,0,+IF('An Distinta Base'!$H24=30,(S65+S90),+IF('An Distinta Base'!$H24=60,(SUM(R65:S65)+SUM(R90:S90)),(SUM(Q65:S65)+SUM(Q90:S90)))))</f>
        <v>6999.3</v>
      </c>
      <c r="T115" s="65">
        <f>+IF('An Distinta Base'!$H24=0,0,+IF('An Distinta Base'!$H24=30,(T65+T90),+IF('An Distinta Base'!$H24=60,(SUM(S65:T65)+SUM(S90:T90)),(SUM(R65:T65)+SUM(R90:T90)))))</f>
        <v>0</v>
      </c>
      <c r="U115" s="65">
        <f>+IF('An Distinta Base'!$H24=0,0,+IF('An Distinta Base'!$H24=30,(U65+U90),+IF('An Distinta Base'!$H24=60,(SUM(T65:U65)+SUM(T90:U90)),(SUM(S65:U65)+SUM(S90:U90)))))</f>
        <v>0</v>
      </c>
      <c r="V115" s="65">
        <f>+IF('An Distinta Base'!$H24=0,0,+IF('An Distinta Base'!$H24=30,(V65+V90),+IF('An Distinta Base'!$H24=60,(SUM(U65:V65)+SUM(U90:V90)),(SUM(T65:V65)+SUM(T90:V90)))))</f>
        <v>0</v>
      </c>
      <c r="W115" s="65">
        <f>+IF('An Distinta Base'!$H24=0,0,+IF('An Distinta Base'!$H24=30,(W65+W90),+IF('An Distinta Base'!$H24=60,(SUM(V65:W65)+SUM(V90:W90)),(SUM(U65:W65)+SUM(U90:W90)))))</f>
        <v>6999.3</v>
      </c>
      <c r="X115" s="65">
        <f>+IF('An Distinta Base'!$H24=0,0,+IF('An Distinta Base'!$H24=30,(X65+X90),+IF('An Distinta Base'!$H24=60,(SUM(W65:X65)+SUM(W90:X90)),(SUM(V65:X65)+SUM(V90:X90)))))</f>
        <v>6999.3</v>
      </c>
      <c r="Y115" s="65">
        <f>+IF('An Distinta Base'!$H24=0,0,+IF('An Distinta Base'!$H24=30,(Y65+Y90),+IF('An Distinta Base'!$H24=60,(SUM(X65:Y65)+SUM(X90:Y90)),(SUM(W65:Y65)+SUM(W90:Y90)))))</f>
        <v>0</v>
      </c>
      <c r="Z115" s="65">
        <f>+IF('An Distinta Base'!$H24=0,0,+IF('An Distinta Base'!$H24=30,(Z65+Z90),+IF('An Distinta Base'!$H24=60,(SUM(Y65:Z65)+SUM(Y90:Z90)),(SUM(X65:Z65)+SUM(X90:Z90)))))</f>
        <v>0</v>
      </c>
      <c r="AA115" s="65">
        <f>+IF('An Distinta Base'!$H24=0,0,+IF('An Distinta Base'!$H24=30,(AA65+AA90),+IF('An Distinta Base'!$H24=60,(SUM(Z65:AA65)+SUM(Z90:AA90)),(SUM(Y65:AA65)+SUM(Y90:AA90)))))</f>
        <v>0</v>
      </c>
      <c r="AB115" s="65">
        <f>+IF('An Distinta Base'!$H24=0,0,+IF('An Distinta Base'!$H24=30,(AB65+AB90),+IF('An Distinta Base'!$H24=60,(SUM(AA65:AB65)+SUM(AA90:AB90)),(SUM(Z65:AB65)+SUM(Z90:AB90)))))</f>
        <v>6999.3</v>
      </c>
      <c r="AC115" s="65">
        <f>+IF('An Distinta Base'!$H24=0,0,+IF('An Distinta Base'!$H24=30,(AC65+AC90),+IF('An Distinta Base'!$H24=60,(SUM(AB65:AC65)+SUM(AB90:AC90)),(SUM(AA65:AC65)+SUM(AA90:AC90)))))</f>
        <v>6999.3</v>
      </c>
      <c r="AD115" s="65">
        <f>+IF('An Distinta Base'!$H24=0,0,+IF('An Distinta Base'!$H24=30,(AD65+AD90),+IF('An Distinta Base'!$H24=60,(SUM(AC65:AD65)+SUM(AC90:AD90)),(SUM(AB65:AD65)+SUM(AB90:AD90)))))</f>
        <v>0</v>
      </c>
      <c r="AE115" s="65">
        <f>+IF('An Distinta Base'!$H24=0,0,+IF('An Distinta Base'!$H24=30,(AE65+AE90),+IF('An Distinta Base'!$H24=60,(SUM(AD65:AE65)+SUM(AD90:AE90)),(SUM(AC65:AE65)+SUM(AC90:AE90)))))</f>
        <v>0</v>
      </c>
      <c r="AF115" s="65">
        <f>+IF('An Distinta Base'!$H24=0,0,+IF('An Distinta Base'!$H24=30,(AF65+AF90),+IF('An Distinta Base'!$H24=60,(SUM(AE65:AF65)+SUM(AE90:AF90)),(SUM(AD65:AF65)+SUM(AD90:AF90)))))</f>
        <v>0</v>
      </c>
      <c r="AG115" s="65">
        <f>+IF('An Distinta Base'!$H24=0,0,+IF('An Distinta Base'!$H24=30,(AG65+AG90),+IF('An Distinta Base'!$H24=60,(SUM(AF65:AG65)+SUM(AF90:AG90)),(SUM(AE65:AG65)+SUM(AE90:AG90)))))</f>
        <v>0</v>
      </c>
      <c r="AH115" s="65">
        <f>+IF('An Distinta Base'!$H24=0,0,+IF('An Distinta Base'!$H24=30,(AH65+AH90),+IF('An Distinta Base'!$H24=60,(SUM(AG65:AH65)+SUM(AG90:AH90)),(SUM(AF65:AH65)+SUM(AF90:AH90)))))</f>
        <v>6999.3</v>
      </c>
      <c r="AI115" s="65">
        <f>+IF('An Distinta Base'!$H24=0,0,+IF('An Distinta Base'!$H24=30,(AI65+AI90),+IF('An Distinta Base'!$H24=60,(SUM(AH65:AI65)+SUM(AH90:AI90)),(SUM(AG65:AI65)+SUM(AG90:AI90)))))</f>
        <v>6999.3</v>
      </c>
      <c r="AJ115" s="65">
        <f>+IF('An Distinta Base'!$H24=0,0,+IF('An Distinta Base'!$H24=30,(AJ65+AJ90),+IF('An Distinta Base'!$H24=60,(SUM(AI65:AJ65)+SUM(AI90:AJ90)),(SUM(AH65:AJ65)+SUM(AH90:AJ90)))))</f>
        <v>0</v>
      </c>
      <c r="AK115" s="65">
        <f>+IF('An Distinta Base'!$H24=0,0,+IF('An Distinta Base'!$H24=30,(AK65+AK90),+IF('An Distinta Base'!$H24=60,(SUM(AJ65:AK65)+SUM(AJ90:AK90)),(SUM(AI65:AK65)+SUM(AI90:AK90)))))</f>
        <v>0</v>
      </c>
      <c r="AL115" s="65">
        <f>+IF('An Distinta Base'!$H24=0,0,+IF('An Distinta Base'!$H24=30,(AL65+AL90),+IF('An Distinta Base'!$H24=60,(SUM(AK65:AL65)+SUM(AK90:AL90)),(SUM(AJ65:AL65)+SUM(AJ90:AL90)))))</f>
        <v>0</v>
      </c>
    </row>
    <row r="116" spans="2:38" x14ac:dyDescent="0.25">
      <c r="B116" s="47" t="str">
        <f t="shared" si="46"/>
        <v>Materia Prima 18</v>
      </c>
      <c r="C116" s="65">
        <f>+IF('An Distinta Base'!$H25=0,0,(C66+C91))</f>
        <v>3630</v>
      </c>
      <c r="D116" s="65">
        <f>+IF('An Distinta Base'!$H25=0,0,+IF('An Distinta Base'!$H25=30,(D66+D91),(SUM(C66:D66)+SUM(C91:D91))))</f>
        <v>3630</v>
      </c>
      <c r="E116" s="65">
        <f>+IF('An Distinta Base'!$H25=0,0,+IF('An Distinta Base'!$H25=30,(E66+E91),+IF('An Distinta Base'!$H25=60,(SUM(D66:E66)+SUM(D91:E91)),(SUM(C66:E66)+SUM(C91:E91)))))</f>
        <v>0</v>
      </c>
      <c r="F116" s="65">
        <f>+IF('An Distinta Base'!$H25=0,0,+IF('An Distinta Base'!$H25=30,(F66+F91),+IF('An Distinta Base'!$H25=60,(SUM(E66:F66)+SUM(E91:F91)),(SUM(D66:F66)+SUM(D91:F91)))))</f>
        <v>0</v>
      </c>
      <c r="G116" s="65">
        <f>+IF('An Distinta Base'!$H25=0,0,+IF('An Distinta Base'!$H25=30,(G66+G91),+IF('An Distinta Base'!$H25=60,(SUM(F66:G66)+SUM(F91:G91)),(SUM(E66:G66)+SUM(E91:G91)))))</f>
        <v>0</v>
      </c>
      <c r="H116" s="65">
        <f>+IF('An Distinta Base'!$H25=0,0,+IF('An Distinta Base'!$H25=30,(H66+H91),+IF('An Distinta Base'!$H25=60,(SUM(G66:H66)+SUM(G91:H91)),(SUM(F66:H66)+SUM(F91:H91)))))</f>
        <v>0</v>
      </c>
      <c r="I116" s="65">
        <f>+IF('An Distinta Base'!$H25=0,0,+IF('An Distinta Base'!$H25=30,(I66+I91),+IF('An Distinta Base'!$H25=60,(SUM(H66:I66)+SUM(H91:I91)),(SUM(G66:I66)+SUM(G91:I91)))))</f>
        <v>0</v>
      </c>
      <c r="J116" s="65">
        <f>+IF('An Distinta Base'!$H25=0,0,+IF('An Distinta Base'!$H25=30,(J66+J91),+IF('An Distinta Base'!$H25=60,(SUM(I66:J66)+SUM(I91:J91)),(SUM(H66:J66)+SUM(H91:J91)))))</f>
        <v>3630</v>
      </c>
      <c r="K116" s="65">
        <f>+IF('An Distinta Base'!$H25=0,0,+IF('An Distinta Base'!$H25=30,(K66+K91),+IF('An Distinta Base'!$H25=60,(SUM(J66:K66)+SUM(J91:K91)),(SUM(I66:K66)+SUM(I91:K91)))))</f>
        <v>3630</v>
      </c>
      <c r="L116" s="65">
        <f>+IF('An Distinta Base'!$H25=0,0,+IF('An Distinta Base'!$H25=30,(L66+L91),+IF('An Distinta Base'!$H25=60,(SUM(K66:L66)+SUM(K91:L91)),(SUM(J66:L66)+SUM(J91:L91)))))</f>
        <v>0</v>
      </c>
      <c r="M116" s="65">
        <f>+IF('An Distinta Base'!$H25=0,0,+IF('An Distinta Base'!$H25=30,(M66+M91),+IF('An Distinta Base'!$H25=60,(SUM(L66:M66)+SUM(L91:M91)),(SUM(K66:M66)+SUM(K91:M91)))))</f>
        <v>0</v>
      </c>
      <c r="N116" s="65">
        <f>+IF('An Distinta Base'!$H25=0,0,+IF('An Distinta Base'!$H25=30,(N66+N91),+IF('An Distinta Base'!$H25=60,(SUM(M66:N66)+SUM(M91:N91)),(SUM(L66:N66)+SUM(L91:N91)))))</f>
        <v>0</v>
      </c>
      <c r="O116" s="65">
        <f>+IF('An Distinta Base'!$H25=0,0,+IF('An Distinta Base'!$H25=30,(O66+O91),+IF('An Distinta Base'!$H25=60,(SUM(N66:O66)+SUM(N91:O91)),(SUM(M66:O66)+SUM(M91:O91)))))</f>
        <v>0</v>
      </c>
      <c r="P116" s="65">
        <f>+IF('An Distinta Base'!$H25=0,0,+IF('An Distinta Base'!$H25=30,(P66+P91),+IF('An Distinta Base'!$H25=60,(SUM(O66:P66)+SUM(O91:P91)),(SUM(N66:P66)+SUM(N91:P91)))))</f>
        <v>0</v>
      </c>
      <c r="Q116" s="65">
        <f>+IF('An Distinta Base'!$H25=0,0,+IF('An Distinta Base'!$H25=30,(Q66+Q91),+IF('An Distinta Base'!$H25=60,(SUM(P66:Q66)+SUM(P91:Q91)),(SUM(O66:Q66)+SUM(O91:Q91)))))</f>
        <v>3666.3</v>
      </c>
      <c r="R116" s="65">
        <f>+IF('An Distinta Base'!$H25=0,0,+IF('An Distinta Base'!$H25=30,(R66+R91),+IF('An Distinta Base'!$H25=60,(SUM(Q66:R66)+SUM(Q91:R91)),(SUM(P66:R66)+SUM(P91:R91)))))</f>
        <v>3666.3</v>
      </c>
      <c r="S116" s="65">
        <f>+IF('An Distinta Base'!$H25=0,0,+IF('An Distinta Base'!$H25=30,(S66+S91),+IF('An Distinta Base'!$H25=60,(SUM(R66:S66)+SUM(R91:S91)),(SUM(Q66:S66)+SUM(Q91:S91)))))</f>
        <v>0</v>
      </c>
      <c r="T116" s="65">
        <f>+IF('An Distinta Base'!$H25=0,0,+IF('An Distinta Base'!$H25=30,(T66+T91),+IF('An Distinta Base'!$H25=60,(SUM(S66:T66)+SUM(S91:T91)),(SUM(R66:T66)+SUM(R91:T91)))))</f>
        <v>0</v>
      </c>
      <c r="U116" s="65">
        <f>+IF('An Distinta Base'!$H25=0,0,+IF('An Distinta Base'!$H25=30,(U66+U91),+IF('An Distinta Base'!$H25=60,(SUM(T66:U66)+SUM(T91:U91)),(SUM(S66:U66)+SUM(S91:U91)))))</f>
        <v>0</v>
      </c>
      <c r="V116" s="65">
        <f>+IF('An Distinta Base'!$H25=0,0,+IF('An Distinta Base'!$H25=30,(V66+V91),+IF('An Distinta Base'!$H25=60,(SUM(U66:V66)+SUM(U91:V91)),(SUM(T66:V66)+SUM(T91:V91)))))</f>
        <v>0</v>
      </c>
      <c r="W116" s="65">
        <f>+IF('An Distinta Base'!$H25=0,0,+IF('An Distinta Base'!$H25=30,(W66+W91),+IF('An Distinta Base'!$H25=60,(SUM(V66:W66)+SUM(V91:W91)),(SUM(U66:W66)+SUM(U91:W91)))))</f>
        <v>0</v>
      </c>
      <c r="X116" s="65">
        <f>+IF('An Distinta Base'!$H25=0,0,+IF('An Distinta Base'!$H25=30,(X66+X91),+IF('An Distinta Base'!$H25=60,(SUM(W66:X66)+SUM(W91:X91)),(SUM(V66:X66)+SUM(V91:X91)))))</f>
        <v>3666.3</v>
      </c>
      <c r="Y116" s="65">
        <f>+IF('An Distinta Base'!$H25=0,0,+IF('An Distinta Base'!$H25=30,(Y66+Y91),+IF('An Distinta Base'!$H25=60,(SUM(X66:Y66)+SUM(X91:Y91)),(SUM(W66:Y66)+SUM(W91:Y91)))))</f>
        <v>3666.3</v>
      </c>
      <c r="Z116" s="65">
        <f>+IF('An Distinta Base'!$H25=0,0,+IF('An Distinta Base'!$H25=30,(Z66+Z91),+IF('An Distinta Base'!$H25=60,(SUM(Y66:Z66)+SUM(Y91:Z91)),(SUM(X66:Z66)+SUM(X91:Z91)))))</f>
        <v>0</v>
      </c>
      <c r="AA116" s="65">
        <f>+IF('An Distinta Base'!$H25=0,0,+IF('An Distinta Base'!$H25=30,(AA66+AA91),+IF('An Distinta Base'!$H25=60,(SUM(Z66:AA66)+SUM(Z91:AA91)),(SUM(Y66:AA66)+SUM(Y91:AA91)))))</f>
        <v>0</v>
      </c>
      <c r="AB116" s="65">
        <f>+IF('An Distinta Base'!$H25=0,0,+IF('An Distinta Base'!$H25=30,(AB66+AB91),+IF('An Distinta Base'!$H25=60,(SUM(AA66:AB66)+SUM(AA91:AB91)),(SUM(Z66:AB66)+SUM(Z91:AB91)))))</f>
        <v>0</v>
      </c>
      <c r="AC116" s="65">
        <f>+IF('An Distinta Base'!$H25=0,0,+IF('An Distinta Base'!$H25=30,(AC66+AC91),+IF('An Distinta Base'!$H25=60,(SUM(AB66:AC66)+SUM(AB91:AC91)),(SUM(AA66:AC66)+SUM(AA91:AC91)))))</f>
        <v>0</v>
      </c>
      <c r="AD116" s="65">
        <f>+IF('An Distinta Base'!$H25=0,0,+IF('An Distinta Base'!$H25=30,(AD66+AD91),+IF('An Distinta Base'!$H25=60,(SUM(AC66:AD66)+SUM(AC91:AD91)),(SUM(AB66:AD66)+SUM(AB91:AD91)))))</f>
        <v>0</v>
      </c>
      <c r="AE116" s="65">
        <f>+IF('An Distinta Base'!$H25=0,0,+IF('An Distinta Base'!$H25=30,(AE66+AE91),+IF('An Distinta Base'!$H25=60,(SUM(AD66:AE66)+SUM(AD91:AE91)),(SUM(AC66:AE66)+SUM(AC91:AE91)))))</f>
        <v>3666.3</v>
      </c>
      <c r="AF116" s="65">
        <f>+IF('An Distinta Base'!$H25=0,0,+IF('An Distinta Base'!$H25=30,(AF66+AF91),+IF('An Distinta Base'!$H25=60,(SUM(AE66:AF66)+SUM(AE91:AF91)),(SUM(AD66:AF66)+SUM(AD91:AF91)))))</f>
        <v>3666.3</v>
      </c>
      <c r="AG116" s="65">
        <f>+IF('An Distinta Base'!$H25=0,0,+IF('An Distinta Base'!$H25=30,(AG66+AG91),+IF('An Distinta Base'!$H25=60,(SUM(AF66:AG66)+SUM(AF91:AG91)),(SUM(AE66:AG66)+SUM(AE91:AG91)))))</f>
        <v>0</v>
      </c>
      <c r="AH116" s="65">
        <f>+IF('An Distinta Base'!$H25=0,0,+IF('An Distinta Base'!$H25=30,(AH66+AH91),+IF('An Distinta Base'!$H25=60,(SUM(AG66:AH66)+SUM(AG91:AH91)),(SUM(AF66:AH66)+SUM(AF91:AH91)))))</f>
        <v>0</v>
      </c>
      <c r="AI116" s="65">
        <f>+IF('An Distinta Base'!$H25=0,0,+IF('An Distinta Base'!$H25=30,(AI66+AI91),+IF('An Distinta Base'!$H25=60,(SUM(AH66:AI66)+SUM(AH91:AI91)),(SUM(AG66:AI66)+SUM(AG91:AI91)))))</f>
        <v>0</v>
      </c>
      <c r="AJ116" s="65">
        <f>+IF('An Distinta Base'!$H25=0,0,+IF('An Distinta Base'!$H25=30,(AJ66+AJ91),+IF('An Distinta Base'!$H25=60,(SUM(AI66:AJ66)+SUM(AI91:AJ91)),(SUM(AH66:AJ66)+SUM(AH91:AJ91)))))</f>
        <v>0</v>
      </c>
      <c r="AK116" s="65">
        <f>+IF('An Distinta Base'!$H25=0,0,+IF('An Distinta Base'!$H25=30,(AK66+AK91),+IF('An Distinta Base'!$H25=60,(SUM(AJ66:AK66)+SUM(AJ91:AK91)),(SUM(AI66:AK66)+SUM(AI91:AK91)))))</f>
        <v>0</v>
      </c>
      <c r="AL116" s="65">
        <f>+IF('An Distinta Base'!$H25=0,0,+IF('An Distinta Base'!$H25=30,(AL66+AL91),+IF('An Distinta Base'!$H25=60,(SUM(AK66:AL66)+SUM(AK91:AL91)),(SUM(AJ66:AL66)+SUM(AJ91:AL91)))))</f>
        <v>3666.3</v>
      </c>
    </row>
    <row r="117" spans="2:38" x14ac:dyDescent="0.25">
      <c r="B117" s="47" t="str">
        <f t="shared" si="46"/>
        <v>Materia Prima 19</v>
      </c>
      <c r="C117" s="65">
        <f>+IF('An Distinta Base'!$H26=0,0,(C67+C92))</f>
        <v>3630</v>
      </c>
      <c r="D117" s="65">
        <f>+IF('An Distinta Base'!$H26=0,0,+IF('An Distinta Base'!$H26=30,(D67+D92),(SUM(C67:D67)+SUM(C92:D92))))</f>
        <v>3630</v>
      </c>
      <c r="E117" s="65">
        <f>+IF('An Distinta Base'!$H26=0,0,+IF('An Distinta Base'!$H26=30,(E67+E92),+IF('An Distinta Base'!$H26=60,(SUM(D67:E67)+SUM(D92:E92)),(SUM(C67:E67)+SUM(C92:E92)))))</f>
        <v>0</v>
      </c>
      <c r="F117" s="65">
        <f>+IF('An Distinta Base'!$H26=0,0,+IF('An Distinta Base'!$H26=30,(F67+F92),+IF('An Distinta Base'!$H26=60,(SUM(E67:F67)+SUM(E92:F92)),(SUM(D67:F67)+SUM(D92:F92)))))</f>
        <v>0</v>
      </c>
      <c r="G117" s="65">
        <f>+IF('An Distinta Base'!$H26=0,0,+IF('An Distinta Base'!$H26=30,(G67+G92),+IF('An Distinta Base'!$H26=60,(SUM(F67:G67)+SUM(F92:G92)),(SUM(E67:G67)+SUM(E92:G92)))))</f>
        <v>0</v>
      </c>
      <c r="H117" s="65">
        <f>+IF('An Distinta Base'!$H26=0,0,+IF('An Distinta Base'!$H26=30,(H67+H92),+IF('An Distinta Base'!$H26=60,(SUM(G67:H67)+SUM(G92:H92)),(SUM(F67:H67)+SUM(F92:H92)))))</f>
        <v>0</v>
      </c>
      <c r="I117" s="65">
        <f>+IF('An Distinta Base'!$H26=0,0,+IF('An Distinta Base'!$H26=30,(I67+I92),+IF('An Distinta Base'!$H26=60,(SUM(H67:I67)+SUM(H92:I92)),(SUM(G67:I67)+SUM(G92:I92)))))</f>
        <v>0</v>
      </c>
      <c r="J117" s="65">
        <f>+IF('An Distinta Base'!$H26=0,0,+IF('An Distinta Base'!$H26=30,(J67+J92),+IF('An Distinta Base'!$H26=60,(SUM(I67:J67)+SUM(I92:J92)),(SUM(H67:J67)+SUM(H92:J92)))))</f>
        <v>3630</v>
      </c>
      <c r="K117" s="65">
        <f>+IF('An Distinta Base'!$H26=0,0,+IF('An Distinta Base'!$H26=30,(K67+K92),+IF('An Distinta Base'!$H26=60,(SUM(J67:K67)+SUM(J92:K92)),(SUM(I67:K67)+SUM(I92:K92)))))</f>
        <v>3630</v>
      </c>
      <c r="L117" s="65">
        <f>+IF('An Distinta Base'!$H26=0,0,+IF('An Distinta Base'!$H26=30,(L67+L92),+IF('An Distinta Base'!$H26=60,(SUM(K67:L67)+SUM(K92:L92)),(SUM(J67:L67)+SUM(J92:L92)))))</f>
        <v>0</v>
      </c>
      <c r="M117" s="65">
        <f>+IF('An Distinta Base'!$H26=0,0,+IF('An Distinta Base'!$H26=30,(M67+M92),+IF('An Distinta Base'!$H26=60,(SUM(L67:M67)+SUM(L92:M92)),(SUM(K67:M67)+SUM(K92:M92)))))</f>
        <v>0</v>
      </c>
      <c r="N117" s="65">
        <f>+IF('An Distinta Base'!$H26=0,0,+IF('An Distinta Base'!$H26=30,(N67+N92),+IF('An Distinta Base'!$H26=60,(SUM(M67:N67)+SUM(M92:N92)),(SUM(L67:N67)+SUM(L92:N92)))))</f>
        <v>0</v>
      </c>
      <c r="O117" s="65">
        <f>+IF('An Distinta Base'!$H26=0,0,+IF('An Distinta Base'!$H26=30,(O67+O92),+IF('An Distinta Base'!$H26=60,(SUM(N67:O67)+SUM(N92:O92)),(SUM(M67:O67)+SUM(M92:O92)))))</f>
        <v>0</v>
      </c>
      <c r="P117" s="65">
        <f>+IF('An Distinta Base'!$H26=0,0,+IF('An Distinta Base'!$H26=30,(P67+P92),+IF('An Distinta Base'!$H26=60,(SUM(O67:P67)+SUM(O92:P92)),(SUM(N67:P67)+SUM(N92:P92)))))</f>
        <v>0</v>
      </c>
      <c r="Q117" s="65">
        <f>+IF('An Distinta Base'!$H26=0,0,+IF('An Distinta Base'!$H26=30,(Q67+Q92),+IF('An Distinta Base'!$H26=60,(SUM(P67:Q67)+SUM(P92:Q92)),(SUM(O67:Q67)+SUM(O92:Q92)))))</f>
        <v>3702.6</v>
      </c>
      <c r="R117" s="65">
        <f>+IF('An Distinta Base'!$H26=0,0,+IF('An Distinta Base'!$H26=30,(R67+R92),+IF('An Distinta Base'!$H26=60,(SUM(Q67:R67)+SUM(Q92:R92)),(SUM(P67:R67)+SUM(P92:R92)))))</f>
        <v>3702.6</v>
      </c>
      <c r="S117" s="65">
        <f>+IF('An Distinta Base'!$H26=0,0,+IF('An Distinta Base'!$H26=30,(S67+S92),+IF('An Distinta Base'!$H26=60,(SUM(R67:S67)+SUM(R92:S92)),(SUM(Q67:S67)+SUM(Q92:S92)))))</f>
        <v>0</v>
      </c>
      <c r="T117" s="65">
        <f>+IF('An Distinta Base'!$H26=0,0,+IF('An Distinta Base'!$H26=30,(T67+T92),+IF('An Distinta Base'!$H26=60,(SUM(S67:T67)+SUM(S92:T92)),(SUM(R67:T67)+SUM(R92:T92)))))</f>
        <v>0</v>
      </c>
      <c r="U117" s="65">
        <f>+IF('An Distinta Base'!$H26=0,0,+IF('An Distinta Base'!$H26=30,(U67+U92),+IF('An Distinta Base'!$H26=60,(SUM(T67:U67)+SUM(T92:U92)),(SUM(S67:U67)+SUM(S92:U92)))))</f>
        <v>0</v>
      </c>
      <c r="V117" s="65">
        <f>+IF('An Distinta Base'!$H26=0,0,+IF('An Distinta Base'!$H26=30,(V67+V92),+IF('An Distinta Base'!$H26=60,(SUM(U67:V67)+SUM(U92:V92)),(SUM(T67:V67)+SUM(T92:V92)))))</f>
        <v>0</v>
      </c>
      <c r="W117" s="65">
        <f>+IF('An Distinta Base'!$H26=0,0,+IF('An Distinta Base'!$H26=30,(W67+W92),+IF('An Distinta Base'!$H26=60,(SUM(V67:W67)+SUM(V92:W92)),(SUM(U67:W67)+SUM(U92:W92)))))</f>
        <v>0</v>
      </c>
      <c r="X117" s="65">
        <f>+IF('An Distinta Base'!$H26=0,0,+IF('An Distinta Base'!$H26=30,(X67+X92),+IF('An Distinta Base'!$H26=60,(SUM(W67:X67)+SUM(W92:X92)),(SUM(V67:X67)+SUM(V92:X92)))))</f>
        <v>3702.6</v>
      </c>
      <c r="Y117" s="65">
        <f>+IF('An Distinta Base'!$H26=0,0,+IF('An Distinta Base'!$H26=30,(Y67+Y92),+IF('An Distinta Base'!$H26=60,(SUM(X67:Y67)+SUM(X92:Y92)),(SUM(W67:Y67)+SUM(W92:Y92)))))</f>
        <v>3702.6</v>
      </c>
      <c r="Z117" s="65">
        <f>+IF('An Distinta Base'!$H26=0,0,+IF('An Distinta Base'!$H26=30,(Z67+Z92),+IF('An Distinta Base'!$H26=60,(SUM(Y67:Z67)+SUM(Y92:Z92)),(SUM(X67:Z67)+SUM(X92:Z92)))))</f>
        <v>0</v>
      </c>
      <c r="AA117" s="65">
        <f>+IF('An Distinta Base'!$H26=0,0,+IF('An Distinta Base'!$H26=30,(AA67+AA92),+IF('An Distinta Base'!$H26=60,(SUM(Z67:AA67)+SUM(Z92:AA92)),(SUM(Y67:AA67)+SUM(Y92:AA92)))))</f>
        <v>0</v>
      </c>
      <c r="AB117" s="65">
        <f>+IF('An Distinta Base'!$H26=0,0,+IF('An Distinta Base'!$H26=30,(AB67+AB92),+IF('An Distinta Base'!$H26=60,(SUM(AA67:AB67)+SUM(AA92:AB92)),(SUM(Z67:AB67)+SUM(Z92:AB92)))))</f>
        <v>0</v>
      </c>
      <c r="AC117" s="65">
        <f>+IF('An Distinta Base'!$H26=0,0,+IF('An Distinta Base'!$H26=30,(AC67+AC92),+IF('An Distinta Base'!$H26=60,(SUM(AB67:AC67)+SUM(AB92:AC92)),(SUM(AA67:AC67)+SUM(AA92:AC92)))))</f>
        <v>0</v>
      </c>
      <c r="AD117" s="65">
        <f>+IF('An Distinta Base'!$H26=0,0,+IF('An Distinta Base'!$H26=30,(AD67+AD92),+IF('An Distinta Base'!$H26=60,(SUM(AC67:AD67)+SUM(AC92:AD92)),(SUM(AB67:AD67)+SUM(AB92:AD92)))))</f>
        <v>0</v>
      </c>
      <c r="AE117" s="65">
        <f>+IF('An Distinta Base'!$H26=0,0,+IF('An Distinta Base'!$H26=30,(AE67+AE92),+IF('An Distinta Base'!$H26=60,(SUM(AD67:AE67)+SUM(AD92:AE92)),(SUM(AC67:AE67)+SUM(AC92:AE92)))))</f>
        <v>3702.6</v>
      </c>
      <c r="AF117" s="65">
        <f>+IF('An Distinta Base'!$H26=0,0,+IF('An Distinta Base'!$H26=30,(AF67+AF92),+IF('An Distinta Base'!$H26=60,(SUM(AE67:AF67)+SUM(AE92:AF92)),(SUM(AD67:AF67)+SUM(AD92:AF92)))))</f>
        <v>3702.6</v>
      </c>
      <c r="AG117" s="65">
        <f>+IF('An Distinta Base'!$H26=0,0,+IF('An Distinta Base'!$H26=30,(AG67+AG92),+IF('An Distinta Base'!$H26=60,(SUM(AF67:AG67)+SUM(AF92:AG92)),(SUM(AE67:AG67)+SUM(AE92:AG92)))))</f>
        <v>0</v>
      </c>
      <c r="AH117" s="65">
        <f>+IF('An Distinta Base'!$H26=0,0,+IF('An Distinta Base'!$H26=30,(AH67+AH92),+IF('An Distinta Base'!$H26=60,(SUM(AG67:AH67)+SUM(AG92:AH92)),(SUM(AF67:AH67)+SUM(AF92:AH92)))))</f>
        <v>0</v>
      </c>
      <c r="AI117" s="65">
        <f>+IF('An Distinta Base'!$H26=0,0,+IF('An Distinta Base'!$H26=30,(AI67+AI92),+IF('An Distinta Base'!$H26=60,(SUM(AH67:AI67)+SUM(AH92:AI92)),(SUM(AG67:AI67)+SUM(AG92:AI92)))))</f>
        <v>0</v>
      </c>
      <c r="AJ117" s="65">
        <f>+IF('An Distinta Base'!$H26=0,0,+IF('An Distinta Base'!$H26=30,(AJ67+AJ92),+IF('An Distinta Base'!$H26=60,(SUM(AI67:AJ67)+SUM(AI92:AJ92)),(SUM(AH67:AJ67)+SUM(AH92:AJ92)))))</f>
        <v>0</v>
      </c>
      <c r="AK117" s="65">
        <f>+IF('An Distinta Base'!$H26=0,0,+IF('An Distinta Base'!$H26=30,(AK67+AK92),+IF('An Distinta Base'!$H26=60,(SUM(AJ67:AK67)+SUM(AJ92:AK92)),(SUM(AI67:AK67)+SUM(AI92:AK92)))))</f>
        <v>0</v>
      </c>
      <c r="AL117" s="65">
        <f>+IF('An Distinta Base'!$H26=0,0,+IF('An Distinta Base'!$H26=30,(AL67+AL92),+IF('An Distinta Base'!$H26=60,(SUM(AK67:AL67)+SUM(AK92:AL92)),(SUM(AJ67:AL67)+SUM(AJ92:AL92)))))</f>
        <v>3702.6</v>
      </c>
    </row>
    <row r="118" spans="2:38" x14ac:dyDescent="0.25">
      <c r="B118" s="47" t="str">
        <f t="shared" si="46"/>
        <v>Materia Prima 20</v>
      </c>
      <c r="C118" s="65">
        <f>+IF('An Distinta Base'!$H27=0,0,(C68+C93))</f>
        <v>6292</v>
      </c>
      <c r="D118" s="65">
        <f>+IF('An Distinta Base'!$H27=0,0,+IF('An Distinta Base'!$H27=30,(D68+D93),(SUM(C68:D68)+SUM(C93:D93))))</f>
        <v>6292</v>
      </c>
      <c r="E118" s="65">
        <f>+IF('An Distinta Base'!$H27=0,0,+IF('An Distinta Base'!$H27=30,(E68+E93),+IF('An Distinta Base'!$H27=60,(SUM(D68:E68)+SUM(D93:E93)),(SUM(C68:E68)+SUM(C93:E93)))))</f>
        <v>0</v>
      </c>
      <c r="F118" s="65">
        <f>+IF('An Distinta Base'!$H27=0,0,+IF('An Distinta Base'!$H27=30,(F68+F93),+IF('An Distinta Base'!$H27=60,(SUM(E68:F68)+SUM(E93:F93)),(SUM(D68:F68)+SUM(D93:F93)))))</f>
        <v>0</v>
      </c>
      <c r="G118" s="65">
        <f>+IF('An Distinta Base'!$H27=0,0,+IF('An Distinta Base'!$H27=30,(G68+G93),+IF('An Distinta Base'!$H27=60,(SUM(F68:G68)+SUM(F93:G93)),(SUM(E68:G68)+SUM(E93:G93)))))</f>
        <v>0</v>
      </c>
      <c r="H118" s="65">
        <f>+IF('An Distinta Base'!$H27=0,0,+IF('An Distinta Base'!$H27=30,(H68+H93),+IF('An Distinta Base'!$H27=60,(SUM(G68:H68)+SUM(G93:H93)),(SUM(F68:H68)+SUM(F93:H93)))))</f>
        <v>0</v>
      </c>
      <c r="I118" s="65">
        <f>+IF('An Distinta Base'!$H27=0,0,+IF('An Distinta Base'!$H27=30,(I68+I93),+IF('An Distinta Base'!$H27=60,(SUM(H68:I68)+SUM(H93:I93)),(SUM(G68:I68)+SUM(G93:I93)))))</f>
        <v>6292</v>
      </c>
      <c r="J118" s="65">
        <f>+IF('An Distinta Base'!$H27=0,0,+IF('An Distinta Base'!$H27=30,(J68+J93),+IF('An Distinta Base'!$H27=60,(SUM(I68:J68)+SUM(I93:J93)),(SUM(H68:J68)+SUM(H93:J93)))))</f>
        <v>6292</v>
      </c>
      <c r="K118" s="65">
        <f>+IF('An Distinta Base'!$H27=0,0,+IF('An Distinta Base'!$H27=30,(K68+K93),+IF('An Distinta Base'!$H27=60,(SUM(J68:K68)+SUM(J93:K93)),(SUM(I68:K68)+SUM(I93:K93)))))</f>
        <v>0</v>
      </c>
      <c r="L118" s="65">
        <f>+IF('An Distinta Base'!$H27=0,0,+IF('An Distinta Base'!$H27=30,(L68+L93),+IF('An Distinta Base'!$H27=60,(SUM(K68:L68)+SUM(K93:L93)),(SUM(J68:L68)+SUM(J93:L93)))))</f>
        <v>0</v>
      </c>
      <c r="M118" s="65">
        <f>+IF('An Distinta Base'!$H27=0,0,+IF('An Distinta Base'!$H27=30,(M68+M93),+IF('An Distinta Base'!$H27=60,(SUM(L68:M68)+SUM(L93:M93)),(SUM(K68:M68)+SUM(K93:M93)))))</f>
        <v>0</v>
      </c>
      <c r="N118" s="65">
        <f>+IF('An Distinta Base'!$H27=0,0,+IF('An Distinta Base'!$H27=30,(N68+N93),+IF('An Distinta Base'!$H27=60,(SUM(M68:N68)+SUM(M93:N93)),(SUM(L68:N68)+SUM(L93:N93)))))</f>
        <v>0</v>
      </c>
      <c r="O118" s="65">
        <f>+IF('An Distinta Base'!$H27=0,0,+IF('An Distinta Base'!$H27=30,(O68+O93),+IF('An Distinta Base'!$H27=60,(SUM(N68:O68)+SUM(N93:O93)),(SUM(M68:O68)+SUM(M93:O93)))))</f>
        <v>6417.84</v>
      </c>
      <c r="P118" s="65">
        <f>+IF('An Distinta Base'!$H27=0,0,+IF('An Distinta Base'!$H27=30,(P68+P93),+IF('An Distinta Base'!$H27=60,(SUM(O68:P68)+SUM(O93:P93)),(SUM(N68:P68)+SUM(N93:P93)))))</f>
        <v>6417.84</v>
      </c>
      <c r="Q118" s="65">
        <f>+IF('An Distinta Base'!$H27=0,0,+IF('An Distinta Base'!$H27=30,(Q68+Q93),+IF('An Distinta Base'!$H27=60,(SUM(P68:Q68)+SUM(P93:Q93)),(SUM(O68:Q68)+SUM(O93:Q93)))))</f>
        <v>0</v>
      </c>
      <c r="R118" s="65">
        <f>+IF('An Distinta Base'!$H27=0,0,+IF('An Distinta Base'!$H27=30,(R68+R93),+IF('An Distinta Base'!$H27=60,(SUM(Q68:R68)+SUM(Q93:R93)),(SUM(P68:R68)+SUM(P93:R93)))))</f>
        <v>0</v>
      </c>
      <c r="S118" s="65">
        <f>+IF('An Distinta Base'!$H27=0,0,+IF('An Distinta Base'!$H27=30,(S68+S93),+IF('An Distinta Base'!$H27=60,(SUM(R68:S68)+SUM(R93:S93)),(SUM(Q68:S68)+SUM(Q93:S93)))))</f>
        <v>0</v>
      </c>
      <c r="T118" s="65">
        <f>+IF('An Distinta Base'!$H27=0,0,+IF('An Distinta Base'!$H27=30,(T68+T93),+IF('An Distinta Base'!$H27=60,(SUM(S68:T68)+SUM(S93:T93)),(SUM(R68:T68)+SUM(R93:T93)))))</f>
        <v>0</v>
      </c>
      <c r="U118" s="65">
        <f>+IF('An Distinta Base'!$H27=0,0,+IF('An Distinta Base'!$H27=30,(U68+U93),+IF('An Distinta Base'!$H27=60,(SUM(T68:U68)+SUM(T93:U93)),(SUM(S68:U68)+SUM(S93:U93)))))</f>
        <v>6417.84</v>
      </c>
      <c r="V118" s="65">
        <f>+IF('An Distinta Base'!$H27=0,0,+IF('An Distinta Base'!$H27=30,(V68+V93),+IF('An Distinta Base'!$H27=60,(SUM(U68:V68)+SUM(U93:V93)),(SUM(T68:V68)+SUM(T93:V93)))))</f>
        <v>6417.84</v>
      </c>
      <c r="W118" s="65">
        <f>+IF('An Distinta Base'!$H27=0,0,+IF('An Distinta Base'!$H27=30,(W68+W93),+IF('An Distinta Base'!$H27=60,(SUM(V68:W68)+SUM(V93:W93)),(SUM(U68:W68)+SUM(U93:W93)))))</f>
        <v>0</v>
      </c>
      <c r="X118" s="65">
        <f>+IF('An Distinta Base'!$H27=0,0,+IF('An Distinta Base'!$H27=30,(X68+X93),+IF('An Distinta Base'!$H27=60,(SUM(W68:X68)+SUM(W93:X93)),(SUM(V68:X68)+SUM(V93:X93)))))</f>
        <v>0</v>
      </c>
      <c r="Y118" s="65">
        <f>+IF('An Distinta Base'!$H27=0,0,+IF('An Distinta Base'!$H27=30,(Y68+Y93),+IF('An Distinta Base'!$H27=60,(SUM(X68:Y68)+SUM(X93:Y93)),(SUM(W68:Y68)+SUM(W93:Y93)))))</f>
        <v>0</v>
      </c>
      <c r="Z118" s="65">
        <f>+IF('An Distinta Base'!$H27=0,0,+IF('An Distinta Base'!$H27=30,(Z68+Z93),+IF('An Distinta Base'!$H27=60,(SUM(Y68:Z68)+SUM(Y93:Z93)),(SUM(X68:Z68)+SUM(X93:Z93)))))</f>
        <v>0</v>
      </c>
      <c r="AA118" s="65">
        <f>+IF('An Distinta Base'!$H27=0,0,+IF('An Distinta Base'!$H27=30,(AA68+AA93),+IF('An Distinta Base'!$H27=60,(SUM(Z68:AA68)+SUM(Z93:AA93)),(SUM(Y68:AA68)+SUM(Y93:AA93)))))</f>
        <v>6417.84</v>
      </c>
      <c r="AB118" s="65">
        <f>+IF('An Distinta Base'!$H27=0,0,+IF('An Distinta Base'!$H27=30,(AB68+AB93),+IF('An Distinta Base'!$H27=60,(SUM(AA68:AB68)+SUM(AA93:AB93)),(SUM(Z68:AB68)+SUM(Z93:AB93)))))</f>
        <v>6417.84</v>
      </c>
      <c r="AC118" s="65">
        <f>+IF('An Distinta Base'!$H27=0,0,+IF('An Distinta Base'!$H27=30,(AC68+AC93),+IF('An Distinta Base'!$H27=60,(SUM(AB68:AC68)+SUM(AB93:AC93)),(SUM(AA68:AC68)+SUM(AA93:AC93)))))</f>
        <v>0</v>
      </c>
      <c r="AD118" s="65">
        <f>+IF('An Distinta Base'!$H27=0,0,+IF('An Distinta Base'!$H27=30,(AD68+AD93),+IF('An Distinta Base'!$H27=60,(SUM(AC68:AD68)+SUM(AC93:AD93)),(SUM(AB68:AD68)+SUM(AB93:AD93)))))</f>
        <v>0</v>
      </c>
      <c r="AE118" s="65">
        <f>+IF('An Distinta Base'!$H27=0,0,+IF('An Distinta Base'!$H27=30,(AE68+AE93),+IF('An Distinta Base'!$H27=60,(SUM(AD68:AE68)+SUM(AD93:AE93)),(SUM(AC68:AE68)+SUM(AC93:AE93)))))</f>
        <v>0</v>
      </c>
      <c r="AF118" s="65">
        <f>+IF('An Distinta Base'!$H27=0,0,+IF('An Distinta Base'!$H27=30,(AF68+AF93),+IF('An Distinta Base'!$H27=60,(SUM(AE68:AF68)+SUM(AE93:AF93)),(SUM(AD68:AF68)+SUM(AD93:AF93)))))</f>
        <v>0</v>
      </c>
      <c r="AG118" s="65">
        <f>+IF('An Distinta Base'!$H27=0,0,+IF('An Distinta Base'!$H27=30,(AG68+AG93),+IF('An Distinta Base'!$H27=60,(SUM(AF68:AG68)+SUM(AF93:AG93)),(SUM(AE68:AG68)+SUM(AE93:AG93)))))</f>
        <v>6417.84</v>
      </c>
      <c r="AH118" s="65">
        <f>+IF('An Distinta Base'!$H27=0,0,+IF('An Distinta Base'!$H27=30,(AH68+AH93),+IF('An Distinta Base'!$H27=60,(SUM(AG68:AH68)+SUM(AG93:AH93)),(SUM(AF68:AH68)+SUM(AF93:AH93)))))</f>
        <v>6417.84</v>
      </c>
      <c r="AI118" s="65">
        <f>+IF('An Distinta Base'!$H27=0,0,+IF('An Distinta Base'!$H27=30,(AI68+AI93),+IF('An Distinta Base'!$H27=60,(SUM(AH68:AI68)+SUM(AH93:AI93)),(SUM(AG68:AI68)+SUM(AG93:AI93)))))</f>
        <v>0</v>
      </c>
      <c r="AJ118" s="65">
        <f>+IF('An Distinta Base'!$H27=0,0,+IF('An Distinta Base'!$H27=30,(AJ68+AJ93),+IF('An Distinta Base'!$H27=60,(SUM(AI68:AJ68)+SUM(AI93:AJ93)),(SUM(AH68:AJ68)+SUM(AH93:AJ93)))))</f>
        <v>0</v>
      </c>
      <c r="AK118" s="65">
        <f>+IF('An Distinta Base'!$H27=0,0,+IF('An Distinta Base'!$H27=30,(AK68+AK93),+IF('An Distinta Base'!$H27=60,(SUM(AJ68:AK68)+SUM(AJ93:AK93)),(SUM(AI68:AK68)+SUM(AI93:AK93)))))</f>
        <v>0</v>
      </c>
      <c r="AL118" s="65">
        <f>+IF('An Distinta Base'!$H27=0,0,+IF('An Distinta Base'!$H27=30,(AL68+AL93),+IF('An Distinta Base'!$H27=60,(SUM(AK68:AL68)+SUM(AK93:AL93)),(SUM(AJ68:AL68)+SUM(AJ93:AL93)))))</f>
        <v>0</v>
      </c>
    </row>
    <row r="119" spans="2:38" ht="10.5" customHeight="1" x14ac:dyDescent="0.25"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</row>
    <row r="120" spans="2:38" x14ac:dyDescent="0.25">
      <c r="B120" s="47" t="s">
        <v>314</v>
      </c>
      <c r="C120" s="63">
        <f>SUM(C99:C118)</f>
        <v>179489</v>
      </c>
      <c r="D120" s="63">
        <f t="shared" ref="D120" si="47">SUM(D99:D118)</f>
        <v>177069</v>
      </c>
      <c r="E120" s="63">
        <f t="shared" ref="E120" si="48">SUM(E99:E118)</f>
        <v>0</v>
      </c>
      <c r="F120" s="63">
        <f t="shared" ref="F120" si="49">SUM(F99:F118)</f>
        <v>20240</v>
      </c>
      <c r="G120" s="63">
        <f t="shared" ref="G120" si="50">SUM(G99:G118)</f>
        <v>54690</v>
      </c>
      <c r="H120" s="63">
        <f t="shared" ref="H120" si="51">SUM(H99:H118)</f>
        <v>96448</v>
      </c>
      <c r="I120" s="63">
        <f t="shared" ref="I120" si="52">SUM(I99:I118)</f>
        <v>88106.72</v>
      </c>
      <c r="J120" s="63">
        <f t="shared" ref="J120" si="53">SUM(J99:J118)</f>
        <v>60309.72</v>
      </c>
      <c r="K120" s="63">
        <f t="shared" ref="K120" si="54">SUM(K99:K118)</f>
        <v>82335.399999999994</v>
      </c>
      <c r="L120" s="63">
        <f t="shared" ref="L120" si="55">SUM(L99:L118)</f>
        <v>50554.400000000001</v>
      </c>
      <c r="M120" s="63">
        <f t="shared" ref="M120" si="56">SUM(M99:M118)</f>
        <v>67533.240000000005</v>
      </c>
      <c r="N120" s="63">
        <f t="shared" ref="N120" si="57">SUM(N99:N118)</f>
        <v>78753.240000000005</v>
      </c>
      <c r="O120" s="63">
        <f t="shared" ref="O120" si="58">SUM(O99:O118)</f>
        <v>28324.560000000001</v>
      </c>
      <c r="P120" s="63">
        <f t="shared" ref="P120" si="59">SUM(P99:P118)</f>
        <v>92676.479999999996</v>
      </c>
      <c r="Q120" s="63">
        <f t="shared" ref="Q120" si="60">SUM(Q99:Q118)</f>
        <v>89766.62000000001</v>
      </c>
      <c r="R120" s="63">
        <f t="shared" ref="R120" si="61">SUM(R99:R118)</f>
        <v>66514.280000000013</v>
      </c>
      <c r="S120" s="63">
        <f t="shared" ref="S120" si="62">SUM(S99:S118)</f>
        <v>71685.3</v>
      </c>
      <c r="T120" s="63">
        <f t="shared" ref="T120" si="63">SUM(T99:T118)</f>
        <v>79859.72</v>
      </c>
      <c r="U120" s="63">
        <f t="shared" ref="U120" si="64">SUM(U99:U118)</f>
        <v>75057.56</v>
      </c>
      <c r="V120" s="63">
        <f t="shared" ref="V120" si="65">SUM(V99:V118)</f>
        <v>17104.560000000001</v>
      </c>
      <c r="W120" s="63">
        <f t="shared" ref="W120" si="66">SUM(W99:W118)</f>
        <v>59152.560000000005</v>
      </c>
      <c r="X120" s="63">
        <f t="shared" ref="X120" si="67">SUM(X99:X118)</f>
        <v>121587.26000000001</v>
      </c>
      <c r="Y120" s="63">
        <f t="shared" ref="Y120" si="68">SUM(Y99:Y118)</f>
        <v>88672.340000000011</v>
      </c>
      <c r="Z120" s="63">
        <f t="shared" ref="Z120" si="69">SUM(Z99:Z118)</f>
        <v>23696.639999999999</v>
      </c>
      <c r="AA120" s="63">
        <f t="shared" ref="AA120" si="70">SUM(AA99:AA118)</f>
        <v>30093.360000000001</v>
      </c>
      <c r="AB120" s="63">
        <f t="shared" ref="AB120" si="71">SUM(AB99:AB118)</f>
        <v>115605.32</v>
      </c>
      <c r="AC120" s="63">
        <f t="shared" ref="AC120" si="72">SUM(AC99:AC118)</f>
        <v>136514.18</v>
      </c>
      <c r="AD120" s="63">
        <f t="shared" ref="AD120" si="73">SUM(AD99:AD118)</f>
        <v>66459.42</v>
      </c>
      <c r="AE120" s="63">
        <f t="shared" ref="AE120" si="74">SUM(AE99:AE118)</f>
        <v>29651.899999999998</v>
      </c>
      <c r="AF120" s="63">
        <f t="shared" ref="AF120" si="75">SUM(AF99:AF118)</f>
        <v>16837.34</v>
      </c>
      <c r="AG120" s="63">
        <f t="shared" ref="AG120" si="76">SUM(AG99:AG118)</f>
        <v>87643.32</v>
      </c>
      <c r="AH120" s="63">
        <f t="shared" ref="AH120" si="77">SUM(AH99:AH118)</f>
        <v>119773.5</v>
      </c>
      <c r="AI120" s="63">
        <f t="shared" ref="AI120" si="78">SUM(AI99:AI118)</f>
        <v>56752.140000000007</v>
      </c>
      <c r="AJ120" s="63">
        <f t="shared" ref="AJ120" si="79">SUM(AJ99:AJ118)</f>
        <v>31454.940000000002</v>
      </c>
      <c r="AK120" s="63">
        <f t="shared" ref="AK120" si="80">SUM(AK99:AK118)</f>
        <v>53997.619999999995</v>
      </c>
      <c r="AL120" s="63">
        <f t="shared" ref="AL120" si="81">SUM(AL99:AL118)</f>
        <v>108041.14000000001</v>
      </c>
    </row>
    <row r="123" spans="2:38" x14ac:dyDescent="0.25">
      <c r="B123" s="47" t="s">
        <v>343</v>
      </c>
      <c r="C123" s="47" t="str">
        <f>+C98</f>
        <v>A1 M1</v>
      </c>
      <c r="D123" s="47" t="str">
        <f t="shared" ref="D123:AL123" si="82">+D98</f>
        <v>A1 M2</v>
      </c>
      <c r="E123" s="47" t="str">
        <f t="shared" si="82"/>
        <v>A1 M3</v>
      </c>
      <c r="F123" s="47" t="str">
        <f t="shared" si="82"/>
        <v>A1 M4</v>
      </c>
      <c r="G123" s="47" t="str">
        <f t="shared" si="82"/>
        <v>A1 M5</v>
      </c>
      <c r="H123" s="47" t="str">
        <f t="shared" si="82"/>
        <v>A1 M6</v>
      </c>
      <c r="I123" s="47" t="str">
        <f t="shared" si="82"/>
        <v>A1 M7</v>
      </c>
      <c r="J123" s="47" t="str">
        <f t="shared" si="82"/>
        <v>A1 M8</v>
      </c>
      <c r="K123" s="47" t="str">
        <f t="shared" si="82"/>
        <v>A1 M9</v>
      </c>
      <c r="L123" s="47" t="str">
        <f t="shared" si="82"/>
        <v>A1 M10</v>
      </c>
      <c r="M123" s="47" t="str">
        <f t="shared" si="82"/>
        <v>A1 M11</v>
      </c>
      <c r="N123" s="47" t="str">
        <f t="shared" si="82"/>
        <v>A1 M12</v>
      </c>
      <c r="O123" s="47" t="str">
        <f t="shared" si="82"/>
        <v>A2 M1</v>
      </c>
      <c r="P123" s="47" t="str">
        <f t="shared" si="82"/>
        <v>A2 M2</v>
      </c>
      <c r="Q123" s="47" t="str">
        <f t="shared" si="82"/>
        <v>A2 M3</v>
      </c>
      <c r="R123" s="47" t="str">
        <f t="shared" si="82"/>
        <v>A2 M4</v>
      </c>
      <c r="S123" s="47" t="str">
        <f t="shared" si="82"/>
        <v>A2 M5</v>
      </c>
      <c r="T123" s="47" t="str">
        <f t="shared" si="82"/>
        <v>A2 M6</v>
      </c>
      <c r="U123" s="47" t="str">
        <f t="shared" si="82"/>
        <v>A2 M7</v>
      </c>
      <c r="V123" s="47" t="str">
        <f t="shared" si="82"/>
        <v>A2 M8</v>
      </c>
      <c r="W123" s="47" t="str">
        <f t="shared" si="82"/>
        <v>A2 M9</v>
      </c>
      <c r="X123" s="47" t="str">
        <f t="shared" si="82"/>
        <v>A2 M10</v>
      </c>
      <c r="Y123" s="47" t="str">
        <f t="shared" si="82"/>
        <v>A2 M11</v>
      </c>
      <c r="Z123" s="47" t="str">
        <f t="shared" si="82"/>
        <v>A2 M12</v>
      </c>
      <c r="AA123" s="47" t="str">
        <f t="shared" si="82"/>
        <v>A3 M1</v>
      </c>
      <c r="AB123" s="47" t="str">
        <f t="shared" si="82"/>
        <v>A3 M2</v>
      </c>
      <c r="AC123" s="47" t="str">
        <f t="shared" si="82"/>
        <v>A3 M3</v>
      </c>
      <c r="AD123" s="47" t="str">
        <f t="shared" si="82"/>
        <v>A3 M4</v>
      </c>
      <c r="AE123" s="47" t="str">
        <f t="shared" si="82"/>
        <v>A3 M5</v>
      </c>
      <c r="AF123" s="47" t="str">
        <f t="shared" si="82"/>
        <v>A3 M6</v>
      </c>
      <c r="AG123" s="47" t="str">
        <f t="shared" si="82"/>
        <v>A3 M7</v>
      </c>
      <c r="AH123" s="47" t="str">
        <f t="shared" si="82"/>
        <v>A3 M8</v>
      </c>
      <c r="AI123" s="47" t="str">
        <f t="shared" si="82"/>
        <v>A3 M9</v>
      </c>
      <c r="AJ123" s="47" t="str">
        <f t="shared" si="82"/>
        <v>A3 M10</v>
      </c>
      <c r="AK123" s="47" t="str">
        <f t="shared" si="82"/>
        <v>A3 M11</v>
      </c>
      <c r="AL123" s="47" t="str">
        <f t="shared" si="82"/>
        <v>A3 M12</v>
      </c>
    </row>
    <row r="124" spans="2:38" x14ac:dyDescent="0.25">
      <c r="B124" s="47" t="str">
        <f>+B99</f>
        <v>Materia Prima 1</v>
      </c>
      <c r="C124" s="65">
        <f>+C49+C74-C99</f>
        <v>0</v>
      </c>
      <c r="D124" s="65">
        <f>+D49+D74+C99-D99</f>
        <v>2420</v>
      </c>
      <c r="E124" s="65">
        <f>+E49+E74+D99-E99</f>
        <v>0</v>
      </c>
      <c r="F124" s="65">
        <f t="shared" ref="F124:H124" si="83">+F49+F74+E99-F99</f>
        <v>0</v>
      </c>
      <c r="G124" s="65">
        <f t="shared" si="83"/>
        <v>2420</v>
      </c>
      <c r="H124" s="65">
        <f t="shared" si="83"/>
        <v>0</v>
      </c>
      <c r="I124" s="65">
        <f>+I49+I74+H99-I99</f>
        <v>0</v>
      </c>
      <c r="J124" s="65">
        <f t="shared" ref="J124:AL124" si="84">+J49+J74+I99-J99</f>
        <v>2541</v>
      </c>
      <c r="K124" s="65">
        <f t="shared" si="84"/>
        <v>0</v>
      </c>
      <c r="L124" s="65">
        <f t="shared" si="84"/>
        <v>0</v>
      </c>
      <c r="M124" s="65">
        <f t="shared" si="84"/>
        <v>2541</v>
      </c>
      <c r="N124" s="65">
        <f t="shared" si="84"/>
        <v>0</v>
      </c>
      <c r="O124" s="65">
        <f t="shared" si="84"/>
        <v>0</v>
      </c>
      <c r="P124" s="65">
        <f t="shared" si="84"/>
        <v>2541</v>
      </c>
      <c r="Q124" s="65">
        <f t="shared" si="84"/>
        <v>0</v>
      </c>
      <c r="R124" s="65">
        <f t="shared" si="84"/>
        <v>0</v>
      </c>
      <c r="S124" s="65">
        <f t="shared" si="84"/>
        <v>2541</v>
      </c>
      <c r="T124" s="65">
        <f t="shared" si="84"/>
        <v>0</v>
      </c>
      <c r="U124" s="65">
        <f t="shared" si="84"/>
        <v>0</v>
      </c>
      <c r="V124" s="65">
        <f t="shared" si="84"/>
        <v>0</v>
      </c>
      <c r="W124" s="65">
        <f t="shared" si="84"/>
        <v>2541</v>
      </c>
      <c r="X124" s="65">
        <f t="shared" si="84"/>
        <v>0</v>
      </c>
      <c r="Y124" s="65">
        <f t="shared" si="84"/>
        <v>0</v>
      </c>
      <c r="Z124" s="65">
        <f t="shared" si="84"/>
        <v>2541</v>
      </c>
      <c r="AA124" s="65">
        <f t="shared" si="84"/>
        <v>0</v>
      </c>
      <c r="AB124" s="65">
        <f t="shared" si="84"/>
        <v>0</v>
      </c>
      <c r="AC124" s="65">
        <f t="shared" si="84"/>
        <v>0</v>
      </c>
      <c r="AD124" s="65">
        <f t="shared" si="84"/>
        <v>2541</v>
      </c>
      <c r="AE124" s="65">
        <f t="shared" si="84"/>
        <v>0</v>
      </c>
      <c r="AF124" s="65">
        <f t="shared" si="84"/>
        <v>0</v>
      </c>
      <c r="AG124" s="65">
        <f t="shared" si="84"/>
        <v>0</v>
      </c>
      <c r="AH124" s="65">
        <f t="shared" si="84"/>
        <v>2541</v>
      </c>
      <c r="AI124" s="65">
        <f t="shared" si="84"/>
        <v>0</v>
      </c>
      <c r="AJ124" s="65">
        <f t="shared" si="84"/>
        <v>0</v>
      </c>
      <c r="AK124" s="65">
        <f t="shared" si="84"/>
        <v>2541</v>
      </c>
      <c r="AL124" s="65">
        <f t="shared" si="84"/>
        <v>0</v>
      </c>
    </row>
    <row r="125" spans="2:38" x14ac:dyDescent="0.25">
      <c r="B125" s="47" t="str">
        <f t="shared" ref="B125:B143" si="85">+B100</f>
        <v>Materia Prima 2</v>
      </c>
      <c r="C125" s="65">
        <f t="shared" ref="C125:C143" si="86">+C50+C75-C100</f>
        <v>25410</v>
      </c>
      <c r="D125" s="65">
        <f t="shared" ref="D125:E143" si="87">+D50+D75+C100-D100</f>
        <v>0</v>
      </c>
      <c r="E125" s="65">
        <f t="shared" si="87"/>
        <v>0</v>
      </c>
      <c r="F125" s="65">
        <f t="shared" ref="F125:I125" si="88">+F50+F75+E100-F100</f>
        <v>25410</v>
      </c>
      <c r="G125" s="65">
        <f t="shared" si="88"/>
        <v>0</v>
      </c>
      <c r="H125" s="65">
        <f t="shared" si="88"/>
        <v>0</v>
      </c>
      <c r="I125" s="65">
        <f t="shared" si="88"/>
        <v>25410</v>
      </c>
      <c r="J125" s="65">
        <f t="shared" ref="J125:AL125" si="89">+J50+J75+I100-J100</f>
        <v>0</v>
      </c>
      <c r="K125" s="65">
        <f t="shared" si="89"/>
        <v>0</v>
      </c>
      <c r="L125" s="65">
        <f t="shared" si="89"/>
        <v>25918.2</v>
      </c>
      <c r="M125" s="65">
        <f t="shared" si="89"/>
        <v>0</v>
      </c>
      <c r="N125" s="65">
        <f t="shared" si="89"/>
        <v>0</v>
      </c>
      <c r="O125" s="65">
        <f t="shared" si="89"/>
        <v>25918.2</v>
      </c>
      <c r="P125" s="65">
        <f t="shared" si="89"/>
        <v>0</v>
      </c>
      <c r="Q125" s="65">
        <f t="shared" si="89"/>
        <v>0</v>
      </c>
      <c r="R125" s="65">
        <f t="shared" si="89"/>
        <v>25918.2</v>
      </c>
      <c r="S125" s="65">
        <f t="shared" si="89"/>
        <v>0</v>
      </c>
      <c r="T125" s="65">
        <f t="shared" si="89"/>
        <v>0</v>
      </c>
      <c r="U125" s="65">
        <f t="shared" si="89"/>
        <v>25918.2</v>
      </c>
      <c r="V125" s="65">
        <f t="shared" si="89"/>
        <v>0</v>
      </c>
      <c r="W125" s="65">
        <f t="shared" si="89"/>
        <v>0</v>
      </c>
      <c r="X125" s="65">
        <f t="shared" si="89"/>
        <v>25918.2</v>
      </c>
      <c r="Y125" s="65">
        <f t="shared" si="89"/>
        <v>0</v>
      </c>
      <c r="Z125" s="65">
        <f t="shared" si="89"/>
        <v>0</v>
      </c>
      <c r="AA125" s="65">
        <f t="shared" si="89"/>
        <v>25918.2</v>
      </c>
      <c r="AB125" s="65">
        <f t="shared" si="89"/>
        <v>0</v>
      </c>
      <c r="AC125" s="65">
        <f t="shared" si="89"/>
        <v>0</v>
      </c>
      <c r="AD125" s="65">
        <f t="shared" si="89"/>
        <v>25918.2</v>
      </c>
      <c r="AE125" s="65">
        <f t="shared" si="89"/>
        <v>0</v>
      </c>
      <c r="AF125" s="65">
        <f t="shared" si="89"/>
        <v>0</v>
      </c>
      <c r="AG125" s="65">
        <f t="shared" si="89"/>
        <v>25918.2</v>
      </c>
      <c r="AH125" s="65">
        <f t="shared" si="89"/>
        <v>0</v>
      </c>
      <c r="AI125" s="65">
        <f t="shared" si="89"/>
        <v>0</v>
      </c>
      <c r="AJ125" s="65">
        <f t="shared" si="89"/>
        <v>0</v>
      </c>
      <c r="AK125" s="65">
        <f t="shared" si="89"/>
        <v>0</v>
      </c>
      <c r="AL125" s="65">
        <f t="shared" si="89"/>
        <v>0</v>
      </c>
    </row>
    <row r="126" spans="2:38" x14ac:dyDescent="0.25">
      <c r="B126" s="47" t="str">
        <f t="shared" si="85"/>
        <v>Materia Prima 3</v>
      </c>
      <c r="C126" s="65">
        <f t="shared" si="86"/>
        <v>0</v>
      </c>
      <c r="D126" s="65">
        <f t="shared" si="87"/>
        <v>0</v>
      </c>
      <c r="E126" s="65">
        <f t="shared" si="87"/>
        <v>11550</v>
      </c>
      <c r="F126" s="65">
        <f t="shared" ref="F126:I126" si="90">+F51+F76+E101-F101</f>
        <v>0</v>
      </c>
      <c r="G126" s="65">
        <f t="shared" si="90"/>
        <v>0</v>
      </c>
      <c r="H126" s="65">
        <f t="shared" si="90"/>
        <v>0</v>
      </c>
      <c r="I126" s="65">
        <f t="shared" si="90"/>
        <v>0</v>
      </c>
      <c r="J126" s="65">
        <f t="shared" ref="J126:AL126" si="91">+J51+J76+I101-J101</f>
        <v>0</v>
      </c>
      <c r="K126" s="65">
        <f t="shared" si="91"/>
        <v>11550</v>
      </c>
      <c r="L126" s="65">
        <f t="shared" si="91"/>
        <v>0</v>
      </c>
      <c r="M126" s="65">
        <f t="shared" si="91"/>
        <v>0</v>
      </c>
      <c r="N126" s="65">
        <f t="shared" si="91"/>
        <v>0</v>
      </c>
      <c r="O126" s="65">
        <f t="shared" si="91"/>
        <v>0</v>
      </c>
      <c r="P126" s="65">
        <f t="shared" si="91"/>
        <v>0</v>
      </c>
      <c r="Q126" s="65">
        <f t="shared" si="91"/>
        <v>0</v>
      </c>
      <c r="R126" s="65">
        <f t="shared" si="91"/>
        <v>12016.62</v>
      </c>
      <c r="S126" s="65">
        <f t="shared" si="91"/>
        <v>0</v>
      </c>
      <c r="T126" s="65">
        <f t="shared" si="91"/>
        <v>0</v>
      </c>
      <c r="U126" s="65">
        <f t="shared" si="91"/>
        <v>0</v>
      </c>
      <c r="V126" s="65">
        <f t="shared" si="91"/>
        <v>0</v>
      </c>
      <c r="W126" s="65">
        <f t="shared" si="91"/>
        <v>0</v>
      </c>
      <c r="X126" s="65">
        <f t="shared" si="91"/>
        <v>0</v>
      </c>
      <c r="Y126" s="65">
        <f t="shared" si="91"/>
        <v>12016.62</v>
      </c>
      <c r="Z126" s="65">
        <f t="shared" si="91"/>
        <v>0</v>
      </c>
      <c r="AA126" s="65">
        <f t="shared" si="91"/>
        <v>0</v>
      </c>
      <c r="AB126" s="65">
        <f t="shared" si="91"/>
        <v>0</v>
      </c>
      <c r="AC126" s="65">
        <f t="shared" si="91"/>
        <v>0</v>
      </c>
      <c r="AD126" s="65">
        <f t="shared" si="91"/>
        <v>0</v>
      </c>
      <c r="AE126" s="65">
        <f t="shared" si="91"/>
        <v>12016.62</v>
      </c>
      <c r="AF126" s="65">
        <f t="shared" si="91"/>
        <v>0</v>
      </c>
      <c r="AG126" s="65">
        <f t="shared" si="91"/>
        <v>0</v>
      </c>
      <c r="AH126" s="65">
        <f t="shared" si="91"/>
        <v>0</v>
      </c>
      <c r="AI126" s="65">
        <f t="shared" si="91"/>
        <v>0</v>
      </c>
      <c r="AJ126" s="65">
        <f t="shared" si="91"/>
        <v>0</v>
      </c>
      <c r="AK126" s="65">
        <f t="shared" si="91"/>
        <v>0</v>
      </c>
      <c r="AL126" s="65">
        <f t="shared" si="91"/>
        <v>12016.62</v>
      </c>
    </row>
    <row r="127" spans="2:38" x14ac:dyDescent="0.25">
      <c r="B127" s="47" t="str">
        <f t="shared" si="85"/>
        <v>Materia Prima 4</v>
      </c>
      <c r="C127" s="65">
        <f t="shared" si="86"/>
        <v>0</v>
      </c>
      <c r="D127" s="65">
        <f t="shared" si="87"/>
        <v>0</v>
      </c>
      <c r="E127" s="65">
        <f t="shared" si="87"/>
        <v>4160</v>
      </c>
      <c r="F127" s="65">
        <f t="shared" ref="F127:I127" si="92">+F52+F77+E102-F102</f>
        <v>0</v>
      </c>
      <c r="G127" s="65">
        <f t="shared" si="92"/>
        <v>0</v>
      </c>
      <c r="H127" s="65">
        <f t="shared" si="92"/>
        <v>0</v>
      </c>
      <c r="I127" s="65">
        <f t="shared" si="92"/>
        <v>0</v>
      </c>
      <c r="J127" s="65">
        <f t="shared" ref="J127:AL127" si="93">+J52+J77+I102-J102</f>
        <v>0</v>
      </c>
      <c r="K127" s="65">
        <f t="shared" si="93"/>
        <v>0</v>
      </c>
      <c r="L127" s="65">
        <f t="shared" si="93"/>
        <v>4160</v>
      </c>
      <c r="M127" s="65">
        <f t="shared" si="93"/>
        <v>0</v>
      </c>
      <c r="N127" s="65">
        <f t="shared" si="93"/>
        <v>0</v>
      </c>
      <c r="O127" s="65">
        <f t="shared" si="93"/>
        <v>0</v>
      </c>
      <c r="P127" s="65">
        <f t="shared" si="93"/>
        <v>0</v>
      </c>
      <c r="Q127" s="65">
        <f t="shared" si="93"/>
        <v>0</v>
      </c>
      <c r="R127" s="65">
        <f t="shared" si="93"/>
        <v>0</v>
      </c>
      <c r="S127" s="65">
        <f t="shared" si="93"/>
        <v>4284.8</v>
      </c>
      <c r="T127" s="65">
        <f t="shared" si="93"/>
        <v>0</v>
      </c>
      <c r="U127" s="65">
        <f t="shared" si="93"/>
        <v>0</v>
      </c>
      <c r="V127" s="65">
        <f t="shared" si="93"/>
        <v>0</v>
      </c>
      <c r="W127" s="65">
        <f t="shared" si="93"/>
        <v>0</v>
      </c>
      <c r="X127" s="65">
        <f t="shared" si="93"/>
        <v>0</v>
      </c>
      <c r="Y127" s="65">
        <f t="shared" si="93"/>
        <v>0</v>
      </c>
      <c r="Z127" s="65">
        <f t="shared" si="93"/>
        <v>4284.8</v>
      </c>
      <c r="AA127" s="65">
        <f t="shared" si="93"/>
        <v>0</v>
      </c>
      <c r="AB127" s="65">
        <f t="shared" si="93"/>
        <v>0</v>
      </c>
      <c r="AC127" s="65">
        <f t="shared" si="93"/>
        <v>0</v>
      </c>
      <c r="AD127" s="65">
        <f t="shared" si="93"/>
        <v>0</v>
      </c>
      <c r="AE127" s="65">
        <f t="shared" si="93"/>
        <v>0</v>
      </c>
      <c r="AF127" s="65">
        <f t="shared" si="93"/>
        <v>0</v>
      </c>
      <c r="AG127" s="65">
        <f t="shared" si="93"/>
        <v>4284.8</v>
      </c>
      <c r="AH127" s="65">
        <f t="shared" si="93"/>
        <v>0</v>
      </c>
      <c r="AI127" s="65">
        <f t="shared" si="93"/>
        <v>0</v>
      </c>
      <c r="AJ127" s="65">
        <f t="shared" si="93"/>
        <v>0</v>
      </c>
      <c r="AK127" s="65">
        <f t="shared" si="93"/>
        <v>0</v>
      </c>
      <c r="AL127" s="65">
        <f t="shared" si="93"/>
        <v>0</v>
      </c>
    </row>
    <row r="128" spans="2:38" x14ac:dyDescent="0.25">
      <c r="B128" s="47" t="str">
        <f t="shared" si="85"/>
        <v>Materia Prima 5</v>
      </c>
      <c r="C128" s="65">
        <f t="shared" si="86"/>
        <v>0</v>
      </c>
      <c r="D128" s="65">
        <f t="shared" si="87"/>
        <v>0</v>
      </c>
      <c r="E128" s="65">
        <f t="shared" si="87"/>
        <v>2420</v>
      </c>
      <c r="F128" s="65">
        <f t="shared" ref="F128:I128" si="94">+F53+F78+E103-F103</f>
        <v>0</v>
      </c>
      <c r="G128" s="65">
        <f t="shared" si="94"/>
        <v>0</v>
      </c>
      <c r="H128" s="65">
        <f t="shared" si="94"/>
        <v>0</v>
      </c>
      <c r="I128" s="65">
        <f t="shared" si="94"/>
        <v>0</v>
      </c>
      <c r="J128" s="65">
        <f t="shared" ref="J128:AL128" si="95">+J53+J78+I103-J103</f>
        <v>2420</v>
      </c>
      <c r="K128" s="65">
        <f t="shared" si="95"/>
        <v>0</v>
      </c>
      <c r="L128" s="65">
        <f t="shared" si="95"/>
        <v>0</v>
      </c>
      <c r="M128" s="65">
        <f t="shared" si="95"/>
        <v>0</v>
      </c>
      <c r="N128" s="65">
        <f t="shared" si="95"/>
        <v>0</v>
      </c>
      <c r="O128" s="65">
        <f t="shared" si="95"/>
        <v>2468.4</v>
      </c>
      <c r="P128" s="65">
        <f t="shared" si="95"/>
        <v>0</v>
      </c>
      <c r="Q128" s="65">
        <f t="shared" si="95"/>
        <v>0</v>
      </c>
      <c r="R128" s="65">
        <f t="shared" si="95"/>
        <v>0</v>
      </c>
      <c r="S128" s="65">
        <f t="shared" si="95"/>
        <v>0</v>
      </c>
      <c r="T128" s="65">
        <f t="shared" si="95"/>
        <v>0</v>
      </c>
      <c r="U128" s="65">
        <f t="shared" si="95"/>
        <v>2468.4</v>
      </c>
      <c r="V128" s="65">
        <f t="shared" si="95"/>
        <v>0</v>
      </c>
      <c r="W128" s="65">
        <f t="shared" si="95"/>
        <v>0</v>
      </c>
      <c r="X128" s="65">
        <f t="shared" si="95"/>
        <v>0</v>
      </c>
      <c r="Y128" s="65">
        <f t="shared" si="95"/>
        <v>0</v>
      </c>
      <c r="Z128" s="65">
        <f t="shared" si="95"/>
        <v>2468.4</v>
      </c>
      <c r="AA128" s="65">
        <f t="shared" si="95"/>
        <v>0</v>
      </c>
      <c r="AB128" s="65">
        <f t="shared" si="95"/>
        <v>0</v>
      </c>
      <c r="AC128" s="65">
        <f t="shared" si="95"/>
        <v>0</v>
      </c>
      <c r="AD128" s="65">
        <f t="shared" si="95"/>
        <v>0</v>
      </c>
      <c r="AE128" s="65">
        <f t="shared" si="95"/>
        <v>2468.4</v>
      </c>
      <c r="AF128" s="65">
        <f t="shared" si="95"/>
        <v>0</v>
      </c>
      <c r="AG128" s="65">
        <f t="shared" si="95"/>
        <v>0</v>
      </c>
      <c r="AH128" s="65">
        <f t="shared" si="95"/>
        <v>0</v>
      </c>
      <c r="AI128" s="65">
        <f t="shared" si="95"/>
        <v>0</v>
      </c>
      <c r="AJ128" s="65">
        <f t="shared" si="95"/>
        <v>2468.4</v>
      </c>
      <c r="AK128" s="65">
        <f t="shared" si="95"/>
        <v>0</v>
      </c>
      <c r="AL128" s="65">
        <f t="shared" si="95"/>
        <v>0</v>
      </c>
    </row>
    <row r="129" spans="2:38" x14ac:dyDescent="0.25">
      <c r="B129" s="47" t="str">
        <f t="shared" si="85"/>
        <v>Materia Prima 6</v>
      </c>
      <c r="C129" s="65">
        <f t="shared" si="86"/>
        <v>0</v>
      </c>
      <c r="D129" s="65">
        <f t="shared" si="87"/>
        <v>0</v>
      </c>
      <c r="E129" s="65">
        <f t="shared" si="87"/>
        <v>4840</v>
      </c>
      <c r="F129" s="65">
        <f t="shared" ref="F129:I129" si="96">+F54+F79+E104-F104</f>
        <v>0</v>
      </c>
      <c r="G129" s="65">
        <f t="shared" si="96"/>
        <v>0</v>
      </c>
      <c r="H129" s="65">
        <f t="shared" si="96"/>
        <v>0</v>
      </c>
      <c r="I129" s="65">
        <f t="shared" si="96"/>
        <v>0</v>
      </c>
      <c r="J129" s="65">
        <f t="shared" ref="J129:AL129" si="97">+J54+J79+I104-J104</f>
        <v>0</v>
      </c>
      <c r="K129" s="65">
        <f t="shared" si="97"/>
        <v>0</v>
      </c>
      <c r="L129" s="65">
        <f t="shared" si="97"/>
        <v>0</v>
      </c>
      <c r="M129" s="65">
        <f t="shared" si="97"/>
        <v>4840</v>
      </c>
      <c r="N129" s="65">
        <f t="shared" si="97"/>
        <v>0</v>
      </c>
      <c r="O129" s="65">
        <f t="shared" si="97"/>
        <v>0</v>
      </c>
      <c r="P129" s="65">
        <f t="shared" si="97"/>
        <v>0</v>
      </c>
      <c r="Q129" s="65">
        <f t="shared" si="97"/>
        <v>0</v>
      </c>
      <c r="R129" s="65">
        <f t="shared" si="97"/>
        <v>0</v>
      </c>
      <c r="S129" s="65">
        <f t="shared" si="97"/>
        <v>0</v>
      </c>
      <c r="T129" s="65">
        <f t="shared" si="97"/>
        <v>0</v>
      </c>
      <c r="U129" s="65">
        <f t="shared" si="97"/>
        <v>0</v>
      </c>
      <c r="V129" s="65">
        <f t="shared" si="97"/>
        <v>4888.3999999999996</v>
      </c>
      <c r="W129" s="65">
        <f t="shared" si="97"/>
        <v>0</v>
      </c>
      <c r="X129" s="65">
        <f t="shared" si="97"/>
        <v>0</v>
      </c>
      <c r="Y129" s="65">
        <f t="shared" si="97"/>
        <v>0</v>
      </c>
      <c r="Z129" s="65">
        <f t="shared" si="97"/>
        <v>0</v>
      </c>
      <c r="AA129" s="65">
        <f t="shared" si="97"/>
        <v>0</v>
      </c>
      <c r="AB129" s="65">
        <f t="shared" si="97"/>
        <v>0</v>
      </c>
      <c r="AC129" s="65">
        <f t="shared" si="97"/>
        <v>0</v>
      </c>
      <c r="AD129" s="65">
        <f t="shared" si="97"/>
        <v>4888.3999999999996</v>
      </c>
      <c r="AE129" s="65">
        <f t="shared" si="97"/>
        <v>0</v>
      </c>
      <c r="AF129" s="65">
        <f t="shared" si="97"/>
        <v>0</v>
      </c>
      <c r="AG129" s="65">
        <f t="shared" si="97"/>
        <v>0</v>
      </c>
      <c r="AH129" s="65">
        <f t="shared" si="97"/>
        <v>0</v>
      </c>
      <c r="AI129" s="65">
        <f t="shared" si="97"/>
        <v>0</v>
      </c>
      <c r="AJ129" s="65">
        <f t="shared" si="97"/>
        <v>0</v>
      </c>
      <c r="AK129" s="65">
        <f t="shared" si="97"/>
        <v>0</v>
      </c>
      <c r="AL129" s="65">
        <f t="shared" si="97"/>
        <v>0</v>
      </c>
    </row>
    <row r="130" spans="2:38" x14ac:dyDescent="0.25">
      <c r="B130" s="47" t="str">
        <f t="shared" si="85"/>
        <v>Materia Prima 7</v>
      </c>
      <c r="C130" s="65">
        <f t="shared" si="86"/>
        <v>0</v>
      </c>
      <c r="D130" s="65">
        <f t="shared" si="87"/>
        <v>0</v>
      </c>
      <c r="E130" s="65">
        <f t="shared" si="87"/>
        <v>7986.0000000000009</v>
      </c>
      <c r="F130" s="65">
        <f t="shared" ref="F130:I130" si="98">+F55+F80+E105-F105</f>
        <v>0</v>
      </c>
      <c r="G130" s="65">
        <f t="shared" si="98"/>
        <v>0</v>
      </c>
      <c r="H130" s="65">
        <f t="shared" si="98"/>
        <v>0</v>
      </c>
      <c r="I130" s="65">
        <f t="shared" si="98"/>
        <v>0</v>
      </c>
      <c r="J130" s="65">
        <f t="shared" ref="J130:AL130" si="99">+J55+J80+I105-J105</f>
        <v>0</v>
      </c>
      <c r="K130" s="65">
        <f t="shared" si="99"/>
        <v>8145.7200000000012</v>
      </c>
      <c r="L130" s="65">
        <f t="shared" si="99"/>
        <v>0</v>
      </c>
      <c r="M130" s="65">
        <f t="shared" si="99"/>
        <v>0</v>
      </c>
      <c r="N130" s="65">
        <f t="shared" si="99"/>
        <v>0</v>
      </c>
      <c r="O130" s="65">
        <f t="shared" si="99"/>
        <v>0</v>
      </c>
      <c r="P130" s="65">
        <f t="shared" si="99"/>
        <v>0</v>
      </c>
      <c r="Q130" s="65">
        <f t="shared" si="99"/>
        <v>8145.7200000000012</v>
      </c>
      <c r="R130" s="65">
        <f t="shared" si="99"/>
        <v>0</v>
      </c>
      <c r="S130" s="65">
        <f t="shared" si="99"/>
        <v>0</v>
      </c>
      <c r="T130" s="65">
        <f t="shared" si="99"/>
        <v>0</v>
      </c>
      <c r="U130" s="65">
        <f t="shared" si="99"/>
        <v>0</v>
      </c>
      <c r="V130" s="65">
        <f t="shared" si="99"/>
        <v>0</v>
      </c>
      <c r="W130" s="65">
        <f t="shared" si="99"/>
        <v>8145.7200000000012</v>
      </c>
      <c r="X130" s="65">
        <f t="shared" si="99"/>
        <v>0</v>
      </c>
      <c r="Y130" s="65">
        <f t="shared" si="99"/>
        <v>0</v>
      </c>
      <c r="Z130" s="65">
        <f t="shared" si="99"/>
        <v>0</v>
      </c>
      <c r="AA130" s="65">
        <f t="shared" si="99"/>
        <v>0</v>
      </c>
      <c r="AB130" s="65">
        <f t="shared" si="99"/>
        <v>0</v>
      </c>
      <c r="AC130" s="65">
        <f t="shared" si="99"/>
        <v>0</v>
      </c>
      <c r="AD130" s="65">
        <f t="shared" si="99"/>
        <v>8145.7200000000012</v>
      </c>
      <c r="AE130" s="65">
        <f t="shared" si="99"/>
        <v>0</v>
      </c>
      <c r="AF130" s="65">
        <f t="shared" si="99"/>
        <v>0</v>
      </c>
      <c r="AG130" s="65">
        <f t="shared" si="99"/>
        <v>0</v>
      </c>
      <c r="AH130" s="65">
        <f t="shared" si="99"/>
        <v>0</v>
      </c>
      <c r="AI130" s="65">
        <f t="shared" si="99"/>
        <v>0</v>
      </c>
      <c r="AJ130" s="65">
        <f t="shared" si="99"/>
        <v>8145.7200000000012</v>
      </c>
      <c r="AK130" s="65">
        <f t="shared" si="99"/>
        <v>0</v>
      </c>
      <c r="AL130" s="65">
        <f t="shared" si="99"/>
        <v>0</v>
      </c>
    </row>
    <row r="131" spans="2:38" x14ac:dyDescent="0.25">
      <c r="B131" s="47" t="str">
        <f t="shared" si="85"/>
        <v>Materia Prima 8</v>
      </c>
      <c r="C131" s="65">
        <f t="shared" si="86"/>
        <v>0</v>
      </c>
      <c r="D131" s="65">
        <f t="shared" si="87"/>
        <v>0</v>
      </c>
      <c r="E131" s="65">
        <f t="shared" si="87"/>
        <v>18720</v>
      </c>
      <c r="F131" s="65">
        <f t="shared" ref="F131:I131" si="100">+F56+F81+E106-F106</f>
        <v>0</v>
      </c>
      <c r="G131" s="65">
        <f t="shared" si="100"/>
        <v>0</v>
      </c>
      <c r="H131" s="65">
        <f t="shared" si="100"/>
        <v>0</v>
      </c>
      <c r="I131" s="65">
        <f t="shared" si="100"/>
        <v>18720</v>
      </c>
      <c r="J131" s="65">
        <f t="shared" ref="J131:AL131" si="101">+J56+J81+I106-J106</f>
        <v>0</v>
      </c>
      <c r="K131" s="65">
        <f t="shared" si="101"/>
        <v>0</v>
      </c>
      <c r="L131" s="65">
        <f t="shared" si="101"/>
        <v>0</v>
      </c>
      <c r="M131" s="65">
        <f t="shared" si="101"/>
        <v>19094.400000000001</v>
      </c>
      <c r="N131" s="65">
        <f t="shared" si="101"/>
        <v>0</v>
      </c>
      <c r="O131" s="65">
        <f t="shared" si="101"/>
        <v>0</v>
      </c>
      <c r="P131" s="65">
        <f t="shared" si="101"/>
        <v>0</v>
      </c>
      <c r="Q131" s="65">
        <f t="shared" si="101"/>
        <v>0</v>
      </c>
      <c r="R131" s="65">
        <f t="shared" si="101"/>
        <v>19094.400000000001</v>
      </c>
      <c r="S131" s="65">
        <f t="shared" si="101"/>
        <v>0</v>
      </c>
      <c r="T131" s="65">
        <f t="shared" si="101"/>
        <v>0</v>
      </c>
      <c r="U131" s="65">
        <f t="shared" si="101"/>
        <v>0</v>
      </c>
      <c r="V131" s="65">
        <f t="shared" si="101"/>
        <v>19094.400000000001</v>
      </c>
      <c r="W131" s="65">
        <f t="shared" si="101"/>
        <v>0</v>
      </c>
      <c r="X131" s="65">
        <f t="shared" si="101"/>
        <v>0</v>
      </c>
      <c r="Y131" s="65">
        <f t="shared" si="101"/>
        <v>0</v>
      </c>
      <c r="Z131" s="65">
        <f t="shared" si="101"/>
        <v>19094.400000000001</v>
      </c>
      <c r="AA131" s="65">
        <f t="shared" si="101"/>
        <v>0</v>
      </c>
      <c r="AB131" s="65">
        <f t="shared" si="101"/>
        <v>0</v>
      </c>
      <c r="AC131" s="65">
        <f t="shared" si="101"/>
        <v>0</v>
      </c>
      <c r="AD131" s="65">
        <f t="shared" si="101"/>
        <v>19094.400000000001</v>
      </c>
      <c r="AE131" s="65">
        <f t="shared" si="101"/>
        <v>0</v>
      </c>
      <c r="AF131" s="65">
        <f t="shared" si="101"/>
        <v>0</v>
      </c>
      <c r="AG131" s="65">
        <f t="shared" si="101"/>
        <v>0</v>
      </c>
      <c r="AH131" s="65">
        <f t="shared" si="101"/>
        <v>0</v>
      </c>
      <c r="AI131" s="65">
        <f t="shared" si="101"/>
        <v>19094.400000000001</v>
      </c>
      <c r="AJ131" s="65">
        <f t="shared" si="101"/>
        <v>0</v>
      </c>
      <c r="AK131" s="65">
        <f t="shared" si="101"/>
        <v>0</v>
      </c>
      <c r="AL131" s="65">
        <f t="shared" si="101"/>
        <v>0</v>
      </c>
    </row>
    <row r="132" spans="2:38" x14ac:dyDescent="0.25">
      <c r="B132" s="47" t="str">
        <f t="shared" si="85"/>
        <v>Materia Prima 9</v>
      </c>
      <c r="C132" s="65">
        <f t="shared" si="86"/>
        <v>0</v>
      </c>
      <c r="D132" s="65">
        <f t="shared" si="87"/>
        <v>0</v>
      </c>
      <c r="E132" s="65">
        <f t="shared" si="87"/>
        <v>11000</v>
      </c>
      <c r="F132" s="65">
        <f t="shared" ref="F132:I132" si="102">+F57+F82+E107-F107</f>
        <v>0</v>
      </c>
      <c r="G132" s="65">
        <f t="shared" si="102"/>
        <v>0</v>
      </c>
      <c r="H132" s="65">
        <f t="shared" si="102"/>
        <v>0</v>
      </c>
      <c r="I132" s="65">
        <f t="shared" si="102"/>
        <v>0</v>
      </c>
      <c r="J132" s="65">
        <f t="shared" ref="J132:AL132" si="103">+J57+J82+I107-J107</f>
        <v>11220</v>
      </c>
      <c r="K132" s="65">
        <f t="shared" si="103"/>
        <v>0</v>
      </c>
      <c r="L132" s="65">
        <f t="shared" si="103"/>
        <v>0</v>
      </c>
      <c r="M132" s="65">
        <f t="shared" si="103"/>
        <v>0</v>
      </c>
      <c r="N132" s="65">
        <f t="shared" si="103"/>
        <v>0</v>
      </c>
      <c r="O132" s="65">
        <f t="shared" si="103"/>
        <v>0</v>
      </c>
      <c r="P132" s="65">
        <f t="shared" si="103"/>
        <v>11220</v>
      </c>
      <c r="Q132" s="65">
        <f t="shared" si="103"/>
        <v>0</v>
      </c>
      <c r="R132" s="65">
        <f t="shared" si="103"/>
        <v>0</v>
      </c>
      <c r="S132" s="65">
        <f t="shared" si="103"/>
        <v>0</v>
      </c>
      <c r="T132" s="65">
        <f t="shared" si="103"/>
        <v>0</v>
      </c>
      <c r="U132" s="65">
        <f t="shared" si="103"/>
        <v>11220</v>
      </c>
      <c r="V132" s="65">
        <f t="shared" si="103"/>
        <v>0</v>
      </c>
      <c r="W132" s="65">
        <f t="shared" si="103"/>
        <v>0</v>
      </c>
      <c r="X132" s="65">
        <f t="shared" si="103"/>
        <v>0</v>
      </c>
      <c r="Y132" s="65">
        <f t="shared" si="103"/>
        <v>0</v>
      </c>
      <c r="Z132" s="65">
        <f t="shared" si="103"/>
        <v>11220</v>
      </c>
      <c r="AA132" s="65">
        <f t="shared" si="103"/>
        <v>0</v>
      </c>
      <c r="AB132" s="65">
        <f t="shared" si="103"/>
        <v>0</v>
      </c>
      <c r="AC132" s="65">
        <f t="shared" si="103"/>
        <v>0</v>
      </c>
      <c r="AD132" s="65">
        <f t="shared" si="103"/>
        <v>0</v>
      </c>
      <c r="AE132" s="65">
        <f t="shared" si="103"/>
        <v>11220</v>
      </c>
      <c r="AF132" s="65">
        <f t="shared" si="103"/>
        <v>0</v>
      </c>
      <c r="AG132" s="65">
        <f t="shared" si="103"/>
        <v>0</v>
      </c>
      <c r="AH132" s="65">
        <f t="shared" si="103"/>
        <v>0</v>
      </c>
      <c r="AI132" s="65">
        <f t="shared" si="103"/>
        <v>0</v>
      </c>
      <c r="AJ132" s="65">
        <f t="shared" si="103"/>
        <v>0</v>
      </c>
      <c r="AK132" s="65">
        <f t="shared" si="103"/>
        <v>11220</v>
      </c>
      <c r="AL132" s="65">
        <f t="shared" si="103"/>
        <v>0</v>
      </c>
    </row>
    <row r="133" spans="2:38" x14ac:dyDescent="0.25">
      <c r="B133" s="47" t="str">
        <f t="shared" si="85"/>
        <v>Materia Prima 10</v>
      </c>
      <c r="C133" s="65">
        <f t="shared" si="86"/>
        <v>0</v>
      </c>
      <c r="D133" s="65">
        <f t="shared" si="87"/>
        <v>0</v>
      </c>
      <c r="E133" s="65">
        <f t="shared" si="87"/>
        <v>18150</v>
      </c>
      <c r="F133" s="65">
        <f t="shared" ref="F133:I133" si="104">+F58+F83+E108-F108</f>
        <v>0</v>
      </c>
      <c r="G133" s="65">
        <f t="shared" si="104"/>
        <v>0</v>
      </c>
      <c r="H133" s="65">
        <f t="shared" si="104"/>
        <v>0</v>
      </c>
      <c r="I133" s="65">
        <f t="shared" si="104"/>
        <v>18150</v>
      </c>
      <c r="J133" s="65">
        <f t="shared" ref="J133:AL133" si="105">+J58+J83+I108-J108</f>
        <v>0</v>
      </c>
      <c r="K133" s="65">
        <f t="shared" si="105"/>
        <v>0</v>
      </c>
      <c r="L133" s="65">
        <f t="shared" si="105"/>
        <v>0</v>
      </c>
      <c r="M133" s="65">
        <f t="shared" si="105"/>
        <v>18513</v>
      </c>
      <c r="N133" s="65">
        <f t="shared" si="105"/>
        <v>0</v>
      </c>
      <c r="O133" s="65">
        <f t="shared" si="105"/>
        <v>0</v>
      </c>
      <c r="P133" s="65">
        <f t="shared" si="105"/>
        <v>0</v>
      </c>
      <c r="Q133" s="65">
        <f t="shared" si="105"/>
        <v>0</v>
      </c>
      <c r="R133" s="65">
        <f t="shared" si="105"/>
        <v>18513</v>
      </c>
      <c r="S133" s="65">
        <f t="shared" si="105"/>
        <v>0</v>
      </c>
      <c r="T133" s="65">
        <f t="shared" si="105"/>
        <v>0</v>
      </c>
      <c r="U133" s="65">
        <f t="shared" si="105"/>
        <v>0</v>
      </c>
      <c r="V133" s="65">
        <f t="shared" si="105"/>
        <v>18513</v>
      </c>
      <c r="W133" s="65">
        <f t="shared" si="105"/>
        <v>0</v>
      </c>
      <c r="X133" s="65">
        <f t="shared" si="105"/>
        <v>0</v>
      </c>
      <c r="Y133" s="65">
        <f t="shared" si="105"/>
        <v>0</v>
      </c>
      <c r="Z133" s="65">
        <f t="shared" si="105"/>
        <v>0</v>
      </c>
      <c r="AA133" s="65">
        <f t="shared" si="105"/>
        <v>18513</v>
      </c>
      <c r="AB133" s="65">
        <f t="shared" si="105"/>
        <v>0</v>
      </c>
      <c r="AC133" s="65">
        <f t="shared" si="105"/>
        <v>0</v>
      </c>
      <c r="AD133" s="65">
        <f t="shared" si="105"/>
        <v>0</v>
      </c>
      <c r="AE133" s="65">
        <f t="shared" si="105"/>
        <v>18513</v>
      </c>
      <c r="AF133" s="65">
        <f t="shared" si="105"/>
        <v>0</v>
      </c>
      <c r="AG133" s="65">
        <f t="shared" si="105"/>
        <v>0</v>
      </c>
      <c r="AH133" s="65">
        <f t="shared" si="105"/>
        <v>0</v>
      </c>
      <c r="AI133" s="65">
        <f t="shared" si="105"/>
        <v>18513</v>
      </c>
      <c r="AJ133" s="65">
        <f t="shared" si="105"/>
        <v>0</v>
      </c>
      <c r="AK133" s="65">
        <f t="shared" si="105"/>
        <v>0</v>
      </c>
      <c r="AL133" s="65">
        <f t="shared" si="105"/>
        <v>0</v>
      </c>
    </row>
    <row r="134" spans="2:38" x14ac:dyDescent="0.25">
      <c r="B134" s="47" t="str">
        <f t="shared" si="85"/>
        <v>Materia Prima 11</v>
      </c>
      <c r="C134" s="65">
        <f t="shared" si="86"/>
        <v>0</v>
      </c>
      <c r="D134" s="65">
        <f t="shared" si="87"/>
        <v>0</v>
      </c>
      <c r="E134" s="65">
        <f t="shared" si="87"/>
        <v>5082</v>
      </c>
      <c r="F134" s="65">
        <f t="shared" ref="F134:I134" si="106">+F59+F84+E109-F109</f>
        <v>0</v>
      </c>
      <c r="G134" s="65">
        <f t="shared" si="106"/>
        <v>0</v>
      </c>
      <c r="H134" s="65">
        <f t="shared" si="106"/>
        <v>0</v>
      </c>
      <c r="I134" s="65">
        <f t="shared" si="106"/>
        <v>0</v>
      </c>
      <c r="J134" s="65">
        <f t="shared" ref="J134:AL134" si="107">+J59+J84+I109-J109</f>
        <v>0</v>
      </c>
      <c r="K134" s="65">
        <f t="shared" si="107"/>
        <v>0</v>
      </c>
      <c r="L134" s="65">
        <f t="shared" si="107"/>
        <v>5082</v>
      </c>
      <c r="M134" s="65">
        <f t="shared" si="107"/>
        <v>0</v>
      </c>
      <c r="N134" s="65">
        <f t="shared" si="107"/>
        <v>0</v>
      </c>
      <c r="O134" s="65">
        <f t="shared" si="107"/>
        <v>0</v>
      </c>
      <c r="P134" s="65">
        <f t="shared" si="107"/>
        <v>0</v>
      </c>
      <c r="Q134" s="65">
        <f t="shared" si="107"/>
        <v>0</v>
      </c>
      <c r="R134" s="65">
        <f t="shared" si="107"/>
        <v>0</v>
      </c>
      <c r="S134" s="65">
        <f t="shared" si="107"/>
        <v>0</v>
      </c>
      <c r="T134" s="65">
        <f t="shared" si="107"/>
        <v>5183.6400000000003</v>
      </c>
      <c r="U134" s="65">
        <f t="shared" si="107"/>
        <v>0</v>
      </c>
      <c r="V134" s="65">
        <f t="shared" si="107"/>
        <v>0</v>
      </c>
      <c r="W134" s="65">
        <f t="shared" si="107"/>
        <v>0</v>
      </c>
      <c r="X134" s="65">
        <f t="shared" si="107"/>
        <v>0</v>
      </c>
      <c r="Y134" s="65">
        <f t="shared" si="107"/>
        <v>0</v>
      </c>
      <c r="Z134" s="65">
        <f t="shared" si="107"/>
        <v>0</v>
      </c>
      <c r="AA134" s="65">
        <f t="shared" si="107"/>
        <v>5183.6400000000003</v>
      </c>
      <c r="AB134" s="65">
        <f t="shared" si="107"/>
        <v>0</v>
      </c>
      <c r="AC134" s="65">
        <f t="shared" si="107"/>
        <v>0</v>
      </c>
      <c r="AD134" s="65">
        <f t="shared" si="107"/>
        <v>0</v>
      </c>
      <c r="AE134" s="65">
        <f t="shared" si="107"/>
        <v>0</v>
      </c>
      <c r="AF134" s="65">
        <f t="shared" si="107"/>
        <v>0</v>
      </c>
      <c r="AG134" s="65">
        <f t="shared" si="107"/>
        <v>0</v>
      </c>
      <c r="AH134" s="65">
        <f t="shared" si="107"/>
        <v>5183.6400000000003</v>
      </c>
      <c r="AI134" s="65">
        <f t="shared" si="107"/>
        <v>0</v>
      </c>
      <c r="AJ134" s="65">
        <f t="shared" si="107"/>
        <v>0</v>
      </c>
      <c r="AK134" s="65">
        <f t="shared" si="107"/>
        <v>0</v>
      </c>
      <c r="AL134" s="65">
        <f t="shared" si="107"/>
        <v>0</v>
      </c>
    </row>
    <row r="135" spans="2:38" x14ac:dyDescent="0.25">
      <c r="B135" s="47" t="str">
        <f t="shared" si="85"/>
        <v>Materia Prima 12</v>
      </c>
      <c r="C135" s="65">
        <f t="shared" si="86"/>
        <v>0</v>
      </c>
      <c r="D135" s="65">
        <f t="shared" si="87"/>
        <v>0</v>
      </c>
      <c r="E135" s="65">
        <f t="shared" si="87"/>
        <v>10285</v>
      </c>
      <c r="F135" s="65">
        <f t="shared" ref="F135:I135" si="108">+F60+F85+E110-F110</f>
        <v>0</v>
      </c>
      <c r="G135" s="65">
        <f t="shared" si="108"/>
        <v>0</v>
      </c>
      <c r="H135" s="65">
        <f t="shared" si="108"/>
        <v>0</v>
      </c>
      <c r="I135" s="65">
        <f t="shared" si="108"/>
        <v>0</v>
      </c>
      <c r="J135" s="65">
        <f t="shared" ref="J135:AL135" si="109">+J60+J85+I110-J110</f>
        <v>0</v>
      </c>
      <c r="K135" s="65">
        <f t="shared" si="109"/>
        <v>0</v>
      </c>
      <c r="L135" s="65">
        <f t="shared" si="109"/>
        <v>0</v>
      </c>
      <c r="M135" s="65">
        <f t="shared" si="109"/>
        <v>0</v>
      </c>
      <c r="N135" s="65">
        <f t="shared" si="109"/>
        <v>0</v>
      </c>
      <c r="O135" s="65">
        <f t="shared" si="109"/>
        <v>0</v>
      </c>
      <c r="P135" s="65">
        <f t="shared" si="109"/>
        <v>0</v>
      </c>
      <c r="Q135" s="65">
        <f t="shared" si="109"/>
        <v>0</v>
      </c>
      <c r="R135" s="65">
        <f t="shared" si="109"/>
        <v>10490.7</v>
      </c>
      <c r="S135" s="65">
        <f t="shared" si="109"/>
        <v>0</v>
      </c>
      <c r="T135" s="65">
        <f t="shared" si="109"/>
        <v>0</v>
      </c>
      <c r="U135" s="65">
        <f t="shared" si="109"/>
        <v>0</v>
      </c>
      <c r="V135" s="65">
        <f t="shared" si="109"/>
        <v>0</v>
      </c>
      <c r="W135" s="65">
        <f t="shared" si="109"/>
        <v>0</v>
      </c>
      <c r="X135" s="65">
        <f t="shared" si="109"/>
        <v>0</v>
      </c>
      <c r="Y135" s="65">
        <f t="shared" si="109"/>
        <v>0</v>
      </c>
      <c r="Z135" s="65">
        <f t="shared" si="109"/>
        <v>0</v>
      </c>
      <c r="AA135" s="65">
        <f t="shared" si="109"/>
        <v>0</v>
      </c>
      <c r="AB135" s="65">
        <f t="shared" si="109"/>
        <v>0</v>
      </c>
      <c r="AC135" s="65">
        <f t="shared" si="109"/>
        <v>0</v>
      </c>
      <c r="AD135" s="65">
        <f t="shared" si="109"/>
        <v>10490.7</v>
      </c>
      <c r="AE135" s="65">
        <f t="shared" si="109"/>
        <v>0</v>
      </c>
      <c r="AF135" s="65">
        <f t="shared" si="109"/>
        <v>0</v>
      </c>
      <c r="AG135" s="65">
        <f t="shared" si="109"/>
        <v>0</v>
      </c>
      <c r="AH135" s="65">
        <f t="shared" si="109"/>
        <v>0</v>
      </c>
      <c r="AI135" s="65">
        <f t="shared" si="109"/>
        <v>0</v>
      </c>
      <c r="AJ135" s="65">
        <f t="shared" si="109"/>
        <v>0</v>
      </c>
      <c r="AK135" s="65">
        <f t="shared" si="109"/>
        <v>0</v>
      </c>
      <c r="AL135" s="65">
        <f t="shared" si="109"/>
        <v>0</v>
      </c>
    </row>
    <row r="136" spans="2:38" x14ac:dyDescent="0.25">
      <c r="B136" s="47" t="str">
        <f t="shared" si="85"/>
        <v>Materia Prima 13</v>
      </c>
      <c r="C136" s="65">
        <f t="shared" si="86"/>
        <v>0</v>
      </c>
      <c r="D136" s="65">
        <f t="shared" si="87"/>
        <v>0</v>
      </c>
      <c r="E136" s="65">
        <f t="shared" si="87"/>
        <v>5566</v>
      </c>
      <c r="F136" s="65">
        <f t="shared" ref="F136:I136" si="110">+F61+F86+E111-F111</f>
        <v>0</v>
      </c>
      <c r="G136" s="65">
        <f t="shared" si="110"/>
        <v>0</v>
      </c>
      <c r="H136" s="65">
        <f t="shared" si="110"/>
        <v>0</v>
      </c>
      <c r="I136" s="65">
        <f t="shared" si="110"/>
        <v>0</v>
      </c>
      <c r="J136" s="65">
        <f t="shared" ref="J136:AL136" si="111">+J61+J86+I111-J111</f>
        <v>0</v>
      </c>
      <c r="K136" s="65">
        <f t="shared" si="111"/>
        <v>0</v>
      </c>
      <c r="L136" s="65">
        <f t="shared" si="111"/>
        <v>0</v>
      </c>
      <c r="M136" s="65">
        <f t="shared" si="111"/>
        <v>5566</v>
      </c>
      <c r="N136" s="65">
        <f t="shared" si="111"/>
        <v>0</v>
      </c>
      <c r="O136" s="65">
        <f t="shared" si="111"/>
        <v>0</v>
      </c>
      <c r="P136" s="65">
        <f t="shared" si="111"/>
        <v>0</v>
      </c>
      <c r="Q136" s="65">
        <f t="shared" si="111"/>
        <v>0</v>
      </c>
      <c r="R136" s="65">
        <f t="shared" si="111"/>
        <v>0</v>
      </c>
      <c r="S136" s="65">
        <f t="shared" si="111"/>
        <v>0</v>
      </c>
      <c r="T136" s="65">
        <f t="shared" si="111"/>
        <v>0</v>
      </c>
      <c r="U136" s="65">
        <f t="shared" si="111"/>
        <v>5677.3199999999988</v>
      </c>
      <c r="V136" s="65">
        <f t="shared" si="111"/>
        <v>0</v>
      </c>
      <c r="W136" s="65">
        <f t="shared" si="111"/>
        <v>0</v>
      </c>
      <c r="X136" s="65">
        <f t="shared" si="111"/>
        <v>0</v>
      </c>
      <c r="Y136" s="65">
        <f t="shared" si="111"/>
        <v>0</v>
      </c>
      <c r="Z136" s="65">
        <f t="shared" si="111"/>
        <v>0</v>
      </c>
      <c r="AA136" s="65">
        <f t="shared" si="111"/>
        <v>0</v>
      </c>
      <c r="AB136" s="65">
        <f t="shared" si="111"/>
        <v>0</v>
      </c>
      <c r="AC136" s="65">
        <f t="shared" si="111"/>
        <v>5677.3199999999988</v>
      </c>
      <c r="AD136" s="65">
        <f t="shared" si="111"/>
        <v>0</v>
      </c>
      <c r="AE136" s="65">
        <f t="shared" si="111"/>
        <v>0</v>
      </c>
      <c r="AF136" s="65">
        <f t="shared" si="111"/>
        <v>0</v>
      </c>
      <c r="AG136" s="65">
        <f t="shared" si="111"/>
        <v>0</v>
      </c>
      <c r="AH136" s="65">
        <f t="shared" si="111"/>
        <v>0</v>
      </c>
      <c r="AI136" s="65">
        <f t="shared" si="111"/>
        <v>0</v>
      </c>
      <c r="AJ136" s="65">
        <f t="shared" si="111"/>
        <v>0</v>
      </c>
      <c r="AK136" s="65">
        <f t="shared" si="111"/>
        <v>5677.3199999999988</v>
      </c>
      <c r="AL136" s="65">
        <f t="shared" si="111"/>
        <v>0</v>
      </c>
    </row>
    <row r="137" spans="2:38" x14ac:dyDescent="0.25">
      <c r="B137" s="47" t="str">
        <f t="shared" si="85"/>
        <v>Materia Prima 14</v>
      </c>
      <c r="C137" s="65">
        <f t="shared" si="86"/>
        <v>0</v>
      </c>
      <c r="D137" s="65">
        <f t="shared" si="87"/>
        <v>0</v>
      </c>
      <c r="E137" s="65">
        <f t="shared" si="87"/>
        <v>4160</v>
      </c>
      <c r="F137" s="65">
        <f t="shared" ref="F137:I137" si="112">+F62+F87+E112-F112</f>
        <v>0</v>
      </c>
      <c r="G137" s="65">
        <f t="shared" si="112"/>
        <v>0</v>
      </c>
      <c r="H137" s="65">
        <f t="shared" si="112"/>
        <v>0</v>
      </c>
      <c r="I137" s="65">
        <f t="shared" si="112"/>
        <v>0</v>
      </c>
      <c r="J137" s="65">
        <f t="shared" ref="J137:AL137" si="113">+J62+J87+I112-J112</f>
        <v>4160</v>
      </c>
      <c r="K137" s="65">
        <f t="shared" si="113"/>
        <v>0</v>
      </c>
      <c r="L137" s="65">
        <f t="shared" si="113"/>
        <v>0</v>
      </c>
      <c r="M137" s="65">
        <f t="shared" si="113"/>
        <v>0</v>
      </c>
      <c r="N137" s="65">
        <f t="shared" si="113"/>
        <v>0</v>
      </c>
      <c r="O137" s="65">
        <f t="shared" si="113"/>
        <v>4243.2</v>
      </c>
      <c r="P137" s="65">
        <f t="shared" si="113"/>
        <v>0</v>
      </c>
      <c r="Q137" s="65">
        <f t="shared" si="113"/>
        <v>0</v>
      </c>
      <c r="R137" s="65">
        <f t="shared" si="113"/>
        <v>0</v>
      </c>
      <c r="S137" s="65">
        <f t="shared" si="113"/>
        <v>0</v>
      </c>
      <c r="T137" s="65">
        <f t="shared" si="113"/>
        <v>4243.2</v>
      </c>
      <c r="U137" s="65">
        <f t="shared" si="113"/>
        <v>0</v>
      </c>
      <c r="V137" s="65">
        <f t="shared" si="113"/>
        <v>0</v>
      </c>
      <c r="W137" s="65">
        <f t="shared" si="113"/>
        <v>0</v>
      </c>
      <c r="X137" s="65">
        <f t="shared" si="113"/>
        <v>0</v>
      </c>
      <c r="Y137" s="65">
        <f t="shared" si="113"/>
        <v>4243.2</v>
      </c>
      <c r="Z137" s="65">
        <f t="shared" si="113"/>
        <v>0</v>
      </c>
      <c r="AA137" s="65">
        <f t="shared" si="113"/>
        <v>0</v>
      </c>
      <c r="AB137" s="65">
        <f t="shared" si="113"/>
        <v>0</v>
      </c>
      <c r="AC137" s="65">
        <f t="shared" si="113"/>
        <v>0</v>
      </c>
      <c r="AD137" s="65">
        <f t="shared" si="113"/>
        <v>0</v>
      </c>
      <c r="AE137" s="65">
        <f t="shared" si="113"/>
        <v>4243.2</v>
      </c>
      <c r="AF137" s="65">
        <f t="shared" si="113"/>
        <v>0</v>
      </c>
      <c r="AG137" s="65">
        <f t="shared" si="113"/>
        <v>0</v>
      </c>
      <c r="AH137" s="65">
        <f t="shared" si="113"/>
        <v>0</v>
      </c>
      <c r="AI137" s="65">
        <f t="shared" si="113"/>
        <v>0</v>
      </c>
      <c r="AJ137" s="65">
        <f t="shared" si="113"/>
        <v>4243.2</v>
      </c>
      <c r="AK137" s="65">
        <f t="shared" si="113"/>
        <v>0</v>
      </c>
      <c r="AL137" s="65">
        <f t="shared" si="113"/>
        <v>0</v>
      </c>
    </row>
    <row r="138" spans="2:38" x14ac:dyDescent="0.25">
      <c r="B138" s="47" t="str">
        <f t="shared" si="85"/>
        <v>Materia Prima 15</v>
      </c>
      <c r="C138" s="65">
        <f t="shared" si="86"/>
        <v>0</v>
      </c>
      <c r="D138" s="65">
        <f t="shared" si="87"/>
        <v>0</v>
      </c>
      <c r="E138" s="65">
        <f t="shared" si="87"/>
        <v>34848</v>
      </c>
      <c r="F138" s="65">
        <f t="shared" ref="F138:I138" si="114">+F63+F88+E113-F113</f>
        <v>0</v>
      </c>
      <c r="G138" s="65">
        <f t="shared" si="114"/>
        <v>0</v>
      </c>
      <c r="H138" s="65">
        <f t="shared" si="114"/>
        <v>0</v>
      </c>
      <c r="I138" s="65">
        <f t="shared" si="114"/>
        <v>0</v>
      </c>
      <c r="J138" s="65">
        <f t="shared" ref="J138:AL138" si="115">+J63+J88+I113-J113</f>
        <v>34848</v>
      </c>
      <c r="K138" s="65">
        <f t="shared" si="115"/>
        <v>0</v>
      </c>
      <c r="L138" s="65">
        <f t="shared" si="115"/>
        <v>0</v>
      </c>
      <c r="M138" s="65">
        <f t="shared" si="115"/>
        <v>0</v>
      </c>
      <c r="N138" s="65">
        <f t="shared" si="115"/>
        <v>0</v>
      </c>
      <c r="O138" s="65">
        <f t="shared" si="115"/>
        <v>35893.440000000002</v>
      </c>
      <c r="P138" s="65">
        <f t="shared" si="115"/>
        <v>0</v>
      </c>
      <c r="Q138" s="65">
        <f t="shared" si="115"/>
        <v>0</v>
      </c>
      <c r="R138" s="65">
        <f t="shared" si="115"/>
        <v>0</v>
      </c>
      <c r="S138" s="65">
        <f t="shared" si="115"/>
        <v>0</v>
      </c>
      <c r="T138" s="65">
        <f t="shared" si="115"/>
        <v>35893.440000000002</v>
      </c>
      <c r="U138" s="65">
        <f t="shared" si="115"/>
        <v>0</v>
      </c>
      <c r="V138" s="65">
        <f t="shared" si="115"/>
        <v>0</v>
      </c>
      <c r="W138" s="65">
        <f t="shared" si="115"/>
        <v>0</v>
      </c>
      <c r="X138" s="65">
        <f t="shared" si="115"/>
        <v>0</v>
      </c>
      <c r="Y138" s="65">
        <f t="shared" si="115"/>
        <v>35893.440000000002</v>
      </c>
      <c r="Z138" s="65">
        <f t="shared" si="115"/>
        <v>0</v>
      </c>
      <c r="AA138" s="65">
        <f t="shared" si="115"/>
        <v>0</v>
      </c>
      <c r="AB138" s="65">
        <f t="shared" si="115"/>
        <v>0</v>
      </c>
      <c r="AC138" s="65">
        <f t="shared" si="115"/>
        <v>0</v>
      </c>
      <c r="AD138" s="65">
        <f t="shared" si="115"/>
        <v>35893.440000000002</v>
      </c>
      <c r="AE138" s="65">
        <f t="shared" si="115"/>
        <v>0</v>
      </c>
      <c r="AF138" s="65">
        <f t="shared" si="115"/>
        <v>0</v>
      </c>
      <c r="AG138" s="65">
        <f t="shared" si="115"/>
        <v>0</v>
      </c>
      <c r="AH138" s="65">
        <f t="shared" si="115"/>
        <v>0</v>
      </c>
      <c r="AI138" s="65">
        <f t="shared" si="115"/>
        <v>35893.440000000002</v>
      </c>
      <c r="AJ138" s="65">
        <f t="shared" si="115"/>
        <v>0</v>
      </c>
      <c r="AK138" s="65">
        <f t="shared" si="115"/>
        <v>0</v>
      </c>
      <c r="AL138" s="65">
        <f t="shared" si="115"/>
        <v>0</v>
      </c>
    </row>
    <row r="139" spans="2:38" x14ac:dyDescent="0.25">
      <c r="B139" s="47" t="str">
        <f t="shared" si="85"/>
        <v>Materia Prima 16</v>
      </c>
      <c r="C139" s="65">
        <f t="shared" si="86"/>
        <v>0</v>
      </c>
      <c r="D139" s="65">
        <f t="shared" si="87"/>
        <v>0</v>
      </c>
      <c r="E139" s="65">
        <f t="shared" si="87"/>
        <v>17820</v>
      </c>
      <c r="F139" s="65">
        <f t="shared" ref="F139:I139" si="116">+F64+F89+E114-F114</f>
        <v>0</v>
      </c>
      <c r="G139" s="65">
        <f t="shared" si="116"/>
        <v>0</v>
      </c>
      <c r="H139" s="65">
        <f t="shared" si="116"/>
        <v>17820</v>
      </c>
      <c r="I139" s="65">
        <f t="shared" si="116"/>
        <v>0</v>
      </c>
      <c r="J139" s="65">
        <f t="shared" ref="J139:AL139" si="117">+J64+J89+I114-J114</f>
        <v>0</v>
      </c>
      <c r="K139" s="65">
        <f t="shared" si="117"/>
        <v>0</v>
      </c>
      <c r="L139" s="65">
        <f t="shared" si="117"/>
        <v>17820</v>
      </c>
      <c r="M139" s="65">
        <f t="shared" si="117"/>
        <v>0</v>
      </c>
      <c r="N139" s="65">
        <f t="shared" si="117"/>
        <v>0</v>
      </c>
      <c r="O139" s="65">
        <f t="shared" si="117"/>
        <v>17998.2</v>
      </c>
      <c r="P139" s="65">
        <f t="shared" si="117"/>
        <v>0</v>
      </c>
      <c r="Q139" s="65">
        <f t="shared" si="117"/>
        <v>0</v>
      </c>
      <c r="R139" s="65">
        <f t="shared" si="117"/>
        <v>17998.2</v>
      </c>
      <c r="S139" s="65">
        <f t="shared" si="117"/>
        <v>0</v>
      </c>
      <c r="T139" s="65">
        <f t="shared" si="117"/>
        <v>0</v>
      </c>
      <c r="U139" s="65">
        <f t="shared" si="117"/>
        <v>0</v>
      </c>
      <c r="V139" s="65">
        <f t="shared" si="117"/>
        <v>17998.2</v>
      </c>
      <c r="W139" s="65">
        <f t="shared" si="117"/>
        <v>0</v>
      </c>
      <c r="X139" s="65">
        <f t="shared" si="117"/>
        <v>0</v>
      </c>
      <c r="Y139" s="65">
        <f t="shared" si="117"/>
        <v>0</v>
      </c>
      <c r="Z139" s="65">
        <f t="shared" si="117"/>
        <v>17998.2</v>
      </c>
      <c r="AA139" s="65">
        <f t="shared" si="117"/>
        <v>0</v>
      </c>
      <c r="AB139" s="65">
        <f t="shared" si="117"/>
        <v>0</v>
      </c>
      <c r="AC139" s="65">
        <f t="shared" si="117"/>
        <v>17998.2</v>
      </c>
      <c r="AD139" s="65">
        <f t="shared" si="117"/>
        <v>0</v>
      </c>
      <c r="AE139" s="65">
        <f t="shared" si="117"/>
        <v>0</v>
      </c>
      <c r="AF139" s="65">
        <f t="shared" si="117"/>
        <v>17998.2</v>
      </c>
      <c r="AG139" s="65">
        <f t="shared" si="117"/>
        <v>0</v>
      </c>
      <c r="AH139" s="65">
        <f t="shared" si="117"/>
        <v>0</v>
      </c>
      <c r="AI139" s="65">
        <f t="shared" si="117"/>
        <v>0</v>
      </c>
      <c r="AJ139" s="65">
        <f t="shared" si="117"/>
        <v>17998.2</v>
      </c>
      <c r="AK139" s="65">
        <f t="shared" si="117"/>
        <v>0</v>
      </c>
      <c r="AL139" s="65">
        <f t="shared" si="117"/>
        <v>0</v>
      </c>
    </row>
    <row r="140" spans="2:38" x14ac:dyDescent="0.25">
      <c r="B140" s="47" t="str">
        <f t="shared" si="85"/>
        <v>Materia Prima 17</v>
      </c>
      <c r="C140" s="65">
        <f t="shared" si="86"/>
        <v>0</v>
      </c>
      <c r="D140" s="65">
        <f t="shared" si="87"/>
        <v>0</v>
      </c>
      <c r="E140" s="65">
        <f t="shared" si="87"/>
        <v>6930</v>
      </c>
      <c r="F140" s="65">
        <f t="shared" ref="F140:I140" si="118">+F65+F90+E115-F115</f>
        <v>0</v>
      </c>
      <c r="G140" s="65">
        <f t="shared" si="118"/>
        <v>0</v>
      </c>
      <c r="H140" s="65">
        <f t="shared" si="118"/>
        <v>0</v>
      </c>
      <c r="I140" s="65">
        <f t="shared" si="118"/>
        <v>0</v>
      </c>
      <c r="J140" s="65">
        <f t="shared" ref="J140:AL140" si="119">+J65+J90+I115-J115</f>
        <v>6930</v>
      </c>
      <c r="K140" s="65">
        <f t="shared" si="119"/>
        <v>0</v>
      </c>
      <c r="L140" s="65">
        <f t="shared" si="119"/>
        <v>0</v>
      </c>
      <c r="M140" s="65">
        <f t="shared" si="119"/>
        <v>0</v>
      </c>
      <c r="N140" s="65">
        <f t="shared" si="119"/>
        <v>0</v>
      </c>
      <c r="O140" s="65">
        <f t="shared" si="119"/>
        <v>6930</v>
      </c>
      <c r="P140" s="65">
        <f t="shared" si="119"/>
        <v>0</v>
      </c>
      <c r="Q140" s="65">
        <f t="shared" si="119"/>
        <v>0</v>
      </c>
      <c r="R140" s="65">
        <f t="shared" si="119"/>
        <v>0</v>
      </c>
      <c r="S140" s="65">
        <f t="shared" si="119"/>
        <v>0</v>
      </c>
      <c r="T140" s="65">
        <f t="shared" si="119"/>
        <v>6999.3</v>
      </c>
      <c r="U140" s="65">
        <f t="shared" si="119"/>
        <v>0</v>
      </c>
      <c r="V140" s="65">
        <f t="shared" si="119"/>
        <v>0</v>
      </c>
      <c r="W140" s="65">
        <f t="shared" si="119"/>
        <v>0</v>
      </c>
      <c r="X140" s="65">
        <f t="shared" si="119"/>
        <v>0</v>
      </c>
      <c r="Y140" s="65">
        <f t="shared" si="119"/>
        <v>6999.3</v>
      </c>
      <c r="Z140" s="65">
        <f t="shared" si="119"/>
        <v>0</v>
      </c>
      <c r="AA140" s="65">
        <f t="shared" si="119"/>
        <v>0</v>
      </c>
      <c r="AB140" s="65">
        <f t="shared" si="119"/>
        <v>0</v>
      </c>
      <c r="AC140" s="65">
        <f t="shared" si="119"/>
        <v>0</v>
      </c>
      <c r="AD140" s="65">
        <f t="shared" si="119"/>
        <v>6999.3</v>
      </c>
      <c r="AE140" s="65">
        <f t="shared" si="119"/>
        <v>0</v>
      </c>
      <c r="AF140" s="65">
        <f t="shared" si="119"/>
        <v>0</v>
      </c>
      <c r="AG140" s="65">
        <f t="shared" si="119"/>
        <v>0</v>
      </c>
      <c r="AH140" s="65">
        <f t="shared" si="119"/>
        <v>0</v>
      </c>
      <c r="AI140" s="65">
        <f t="shared" si="119"/>
        <v>0</v>
      </c>
      <c r="AJ140" s="65">
        <f t="shared" si="119"/>
        <v>6999.3</v>
      </c>
      <c r="AK140" s="65">
        <f t="shared" si="119"/>
        <v>0</v>
      </c>
      <c r="AL140" s="65">
        <f t="shared" si="119"/>
        <v>0</v>
      </c>
    </row>
    <row r="141" spans="2:38" x14ac:dyDescent="0.25">
      <c r="B141" s="47" t="str">
        <f>+B116</f>
        <v>Materia Prima 18</v>
      </c>
      <c r="C141" s="65">
        <f t="shared" si="86"/>
        <v>0</v>
      </c>
      <c r="D141" s="65">
        <f t="shared" si="87"/>
        <v>0</v>
      </c>
      <c r="E141" s="65">
        <f t="shared" si="87"/>
        <v>3630</v>
      </c>
      <c r="F141" s="65">
        <f t="shared" ref="F141:I141" si="120">+F66+F91+E116-F116</f>
        <v>0</v>
      </c>
      <c r="G141" s="65">
        <f t="shared" si="120"/>
        <v>0</v>
      </c>
      <c r="H141" s="65">
        <f t="shared" si="120"/>
        <v>0</v>
      </c>
      <c r="I141" s="65">
        <f t="shared" si="120"/>
        <v>0</v>
      </c>
      <c r="J141" s="65">
        <f t="shared" ref="J141:AL141" si="121">+J66+J91+I116-J116</f>
        <v>0</v>
      </c>
      <c r="K141" s="65">
        <f t="shared" si="121"/>
        <v>0</v>
      </c>
      <c r="L141" s="65">
        <f t="shared" si="121"/>
        <v>3630</v>
      </c>
      <c r="M141" s="65">
        <f t="shared" si="121"/>
        <v>0</v>
      </c>
      <c r="N141" s="65">
        <f t="shared" si="121"/>
        <v>0</v>
      </c>
      <c r="O141" s="65">
        <f t="shared" si="121"/>
        <v>0</v>
      </c>
      <c r="P141" s="65">
        <f t="shared" si="121"/>
        <v>0</v>
      </c>
      <c r="Q141" s="65">
        <f t="shared" si="121"/>
        <v>0</v>
      </c>
      <c r="R141" s="65">
        <f t="shared" si="121"/>
        <v>0</v>
      </c>
      <c r="S141" s="65">
        <f t="shared" si="121"/>
        <v>3666.3</v>
      </c>
      <c r="T141" s="65">
        <f t="shared" si="121"/>
        <v>0</v>
      </c>
      <c r="U141" s="65">
        <f t="shared" si="121"/>
        <v>0</v>
      </c>
      <c r="V141" s="65">
        <f t="shared" si="121"/>
        <v>0</v>
      </c>
      <c r="W141" s="65">
        <f t="shared" si="121"/>
        <v>0</v>
      </c>
      <c r="X141" s="65">
        <f t="shared" si="121"/>
        <v>0</v>
      </c>
      <c r="Y141" s="65">
        <f t="shared" si="121"/>
        <v>0</v>
      </c>
      <c r="Z141" s="65">
        <f t="shared" si="121"/>
        <v>3666.3</v>
      </c>
      <c r="AA141" s="65">
        <f t="shared" si="121"/>
        <v>0</v>
      </c>
      <c r="AB141" s="65">
        <f t="shared" si="121"/>
        <v>0</v>
      </c>
      <c r="AC141" s="65">
        <f t="shared" si="121"/>
        <v>0</v>
      </c>
      <c r="AD141" s="65">
        <f t="shared" si="121"/>
        <v>0</v>
      </c>
      <c r="AE141" s="65">
        <f t="shared" si="121"/>
        <v>0</v>
      </c>
      <c r="AF141" s="65">
        <f t="shared" si="121"/>
        <v>0</v>
      </c>
      <c r="AG141" s="65">
        <f t="shared" si="121"/>
        <v>3666.3</v>
      </c>
      <c r="AH141" s="65">
        <f t="shared" si="121"/>
        <v>0</v>
      </c>
      <c r="AI141" s="65">
        <f t="shared" si="121"/>
        <v>0</v>
      </c>
      <c r="AJ141" s="65">
        <f t="shared" si="121"/>
        <v>0</v>
      </c>
      <c r="AK141" s="65">
        <f t="shared" si="121"/>
        <v>0</v>
      </c>
      <c r="AL141" s="65">
        <f t="shared" si="121"/>
        <v>0</v>
      </c>
    </row>
    <row r="142" spans="2:38" x14ac:dyDescent="0.25">
      <c r="B142" s="47" t="str">
        <f t="shared" si="85"/>
        <v>Materia Prima 19</v>
      </c>
      <c r="C142" s="65">
        <f t="shared" si="86"/>
        <v>0</v>
      </c>
      <c r="D142" s="65">
        <f t="shared" si="87"/>
        <v>0</v>
      </c>
      <c r="E142" s="65">
        <f t="shared" si="87"/>
        <v>3630</v>
      </c>
      <c r="F142" s="65">
        <f t="shared" ref="F142:I142" si="122">+F67+F92+E117-F117</f>
        <v>0</v>
      </c>
      <c r="G142" s="65">
        <f t="shared" si="122"/>
        <v>0</v>
      </c>
      <c r="H142" s="65">
        <f t="shared" si="122"/>
        <v>0</v>
      </c>
      <c r="I142" s="65">
        <f t="shared" si="122"/>
        <v>0</v>
      </c>
      <c r="J142" s="65">
        <f t="shared" ref="J142:AL142" si="123">+J67+J92+I117-J117</f>
        <v>0</v>
      </c>
      <c r="K142" s="65">
        <f t="shared" si="123"/>
        <v>0</v>
      </c>
      <c r="L142" s="65">
        <f t="shared" si="123"/>
        <v>3630</v>
      </c>
      <c r="M142" s="65">
        <f t="shared" si="123"/>
        <v>0</v>
      </c>
      <c r="N142" s="65">
        <f t="shared" si="123"/>
        <v>0</v>
      </c>
      <c r="O142" s="65">
        <f t="shared" si="123"/>
        <v>0</v>
      </c>
      <c r="P142" s="65">
        <f t="shared" si="123"/>
        <v>0</v>
      </c>
      <c r="Q142" s="65">
        <f t="shared" si="123"/>
        <v>0</v>
      </c>
      <c r="R142" s="65">
        <f t="shared" si="123"/>
        <v>0</v>
      </c>
      <c r="S142" s="65">
        <f t="shared" si="123"/>
        <v>3702.6</v>
      </c>
      <c r="T142" s="65">
        <f t="shared" si="123"/>
        <v>0</v>
      </c>
      <c r="U142" s="65">
        <f t="shared" si="123"/>
        <v>0</v>
      </c>
      <c r="V142" s="65">
        <f t="shared" si="123"/>
        <v>0</v>
      </c>
      <c r="W142" s="65">
        <f t="shared" si="123"/>
        <v>0</v>
      </c>
      <c r="X142" s="65">
        <f t="shared" si="123"/>
        <v>0</v>
      </c>
      <c r="Y142" s="65">
        <f t="shared" si="123"/>
        <v>0</v>
      </c>
      <c r="Z142" s="65">
        <f t="shared" si="123"/>
        <v>3702.6</v>
      </c>
      <c r="AA142" s="65">
        <f t="shared" si="123"/>
        <v>0</v>
      </c>
      <c r="AB142" s="65">
        <f t="shared" si="123"/>
        <v>0</v>
      </c>
      <c r="AC142" s="65">
        <f t="shared" si="123"/>
        <v>0</v>
      </c>
      <c r="AD142" s="65">
        <f t="shared" si="123"/>
        <v>0</v>
      </c>
      <c r="AE142" s="65">
        <f t="shared" si="123"/>
        <v>0</v>
      </c>
      <c r="AF142" s="65">
        <f t="shared" si="123"/>
        <v>0</v>
      </c>
      <c r="AG142" s="65">
        <f t="shared" si="123"/>
        <v>3702.6</v>
      </c>
      <c r="AH142" s="65">
        <f t="shared" si="123"/>
        <v>0</v>
      </c>
      <c r="AI142" s="65">
        <f t="shared" si="123"/>
        <v>0</v>
      </c>
      <c r="AJ142" s="65">
        <f t="shared" si="123"/>
        <v>0</v>
      </c>
      <c r="AK142" s="65">
        <f t="shared" si="123"/>
        <v>0</v>
      </c>
      <c r="AL142" s="65">
        <f t="shared" si="123"/>
        <v>0</v>
      </c>
    </row>
    <row r="143" spans="2:38" x14ac:dyDescent="0.25">
      <c r="B143" s="47" t="str">
        <f t="shared" si="85"/>
        <v>Materia Prima 20</v>
      </c>
      <c r="C143" s="65">
        <f t="shared" si="86"/>
        <v>0</v>
      </c>
      <c r="D143" s="65">
        <f t="shared" si="87"/>
        <v>0</v>
      </c>
      <c r="E143" s="65">
        <f t="shared" si="87"/>
        <v>6292</v>
      </c>
      <c r="F143" s="65">
        <f t="shared" ref="F143:I143" si="124">+F68+F93+E118-F118</f>
        <v>0</v>
      </c>
      <c r="G143" s="65">
        <f t="shared" si="124"/>
        <v>0</v>
      </c>
      <c r="H143" s="65">
        <f t="shared" si="124"/>
        <v>0</v>
      </c>
      <c r="I143" s="65">
        <f t="shared" si="124"/>
        <v>0</v>
      </c>
      <c r="J143" s="65">
        <f t="shared" ref="J143:AL143" si="125">+J68+J93+I118-J118</f>
        <v>0</v>
      </c>
      <c r="K143" s="65">
        <f t="shared" si="125"/>
        <v>6292</v>
      </c>
      <c r="L143" s="65">
        <f t="shared" si="125"/>
        <v>0</v>
      </c>
      <c r="M143" s="65">
        <f t="shared" si="125"/>
        <v>0</v>
      </c>
      <c r="N143" s="65">
        <f t="shared" si="125"/>
        <v>0</v>
      </c>
      <c r="O143" s="65">
        <f t="shared" si="125"/>
        <v>0</v>
      </c>
      <c r="P143" s="65">
        <f t="shared" si="125"/>
        <v>0</v>
      </c>
      <c r="Q143" s="65">
        <f t="shared" si="125"/>
        <v>6417.84</v>
      </c>
      <c r="R143" s="65">
        <f t="shared" si="125"/>
        <v>0</v>
      </c>
      <c r="S143" s="65">
        <f t="shared" si="125"/>
        <v>0</v>
      </c>
      <c r="T143" s="65">
        <f t="shared" si="125"/>
        <v>0</v>
      </c>
      <c r="U143" s="65">
        <f t="shared" si="125"/>
        <v>0</v>
      </c>
      <c r="V143" s="65">
        <f t="shared" si="125"/>
        <v>0</v>
      </c>
      <c r="W143" s="65">
        <f t="shared" si="125"/>
        <v>6417.84</v>
      </c>
      <c r="X143" s="65">
        <f t="shared" si="125"/>
        <v>0</v>
      </c>
      <c r="Y143" s="65">
        <f t="shared" si="125"/>
        <v>0</v>
      </c>
      <c r="Z143" s="65">
        <f t="shared" si="125"/>
        <v>0</v>
      </c>
      <c r="AA143" s="65">
        <f t="shared" si="125"/>
        <v>0</v>
      </c>
      <c r="AB143" s="65">
        <f t="shared" si="125"/>
        <v>0</v>
      </c>
      <c r="AC143" s="65">
        <f t="shared" si="125"/>
        <v>6417.84</v>
      </c>
      <c r="AD143" s="65">
        <f t="shared" si="125"/>
        <v>0</v>
      </c>
      <c r="AE143" s="65">
        <f t="shared" si="125"/>
        <v>0</v>
      </c>
      <c r="AF143" s="65">
        <f t="shared" si="125"/>
        <v>0</v>
      </c>
      <c r="AG143" s="65">
        <f t="shared" si="125"/>
        <v>0</v>
      </c>
      <c r="AH143" s="65">
        <f t="shared" si="125"/>
        <v>0</v>
      </c>
      <c r="AI143" s="65">
        <f t="shared" si="125"/>
        <v>6417.84</v>
      </c>
      <c r="AJ143" s="65">
        <f t="shared" si="125"/>
        <v>0</v>
      </c>
      <c r="AK143" s="65">
        <f t="shared" si="125"/>
        <v>0</v>
      </c>
      <c r="AL143" s="65">
        <f t="shared" si="125"/>
        <v>0</v>
      </c>
    </row>
    <row r="144" spans="2:38" ht="10.5" customHeight="1" x14ac:dyDescent="0.25"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</row>
    <row r="145" spans="2:38" x14ac:dyDescent="0.25">
      <c r="B145" s="47" t="s">
        <v>314</v>
      </c>
      <c r="C145" s="63">
        <f>SUM(C124:C143)</f>
        <v>25410</v>
      </c>
      <c r="D145" s="63">
        <f t="shared" ref="D145" si="126">SUM(D124:D143)</f>
        <v>2420</v>
      </c>
      <c r="E145" s="63">
        <f t="shared" ref="E145" si="127">SUM(E124:E143)</f>
        <v>177069</v>
      </c>
      <c r="F145" s="63">
        <f t="shared" ref="F145" si="128">SUM(F124:F143)</f>
        <v>25410</v>
      </c>
      <c r="G145" s="63">
        <f t="shared" ref="G145" si="129">SUM(G124:G143)</f>
        <v>2420</v>
      </c>
      <c r="H145" s="63">
        <f t="shared" ref="H145" si="130">SUM(H124:H143)</f>
        <v>17820</v>
      </c>
      <c r="I145" s="63">
        <f t="shared" ref="I145" si="131">SUM(I124:I143)</f>
        <v>62280</v>
      </c>
      <c r="J145" s="63">
        <f t="shared" ref="J145" si="132">SUM(J124:J143)</f>
        <v>62119</v>
      </c>
      <c r="K145" s="63">
        <f t="shared" ref="K145" si="133">SUM(K124:K143)</f>
        <v>25987.72</v>
      </c>
      <c r="L145" s="63">
        <f t="shared" ref="L145" si="134">SUM(L124:L143)</f>
        <v>60240.2</v>
      </c>
      <c r="M145" s="63">
        <f t="shared" ref="M145" si="135">SUM(M124:M143)</f>
        <v>50554.400000000001</v>
      </c>
      <c r="N145" s="63">
        <f t="shared" ref="N145" si="136">SUM(N124:N143)</f>
        <v>0</v>
      </c>
      <c r="O145" s="63">
        <f t="shared" ref="O145" si="137">SUM(O124:O143)</f>
        <v>93451.44</v>
      </c>
      <c r="P145" s="63">
        <f t="shared" ref="P145" si="138">SUM(P124:P143)</f>
        <v>13761</v>
      </c>
      <c r="Q145" s="63">
        <f t="shared" ref="Q145" si="139">SUM(Q124:Q143)</f>
        <v>14563.560000000001</v>
      </c>
      <c r="R145" s="63">
        <f t="shared" ref="R145" si="140">SUM(R124:R143)</f>
        <v>104031.12</v>
      </c>
      <c r="S145" s="63">
        <f t="shared" ref="S145" si="141">SUM(S124:S143)</f>
        <v>14194.7</v>
      </c>
      <c r="T145" s="63">
        <f t="shared" ref="T145" si="142">SUM(T124:T143)</f>
        <v>52319.58</v>
      </c>
      <c r="U145" s="63">
        <f t="shared" ref="U145" si="143">SUM(U124:U143)</f>
        <v>45283.920000000006</v>
      </c>
      <c r="V145" s="63">
        <f t="shared" ref="V145" si="144">SUM(V124:V143)</f>
        <v>60494</v>
      </c>
      <c r="W145" s="63">
        <f t="shared" ref="W145" si="145">SUM(W124:W143)</f>
        <v>17104.560000000001</v>
      </c>
      <c r="X145" s="63">
        <f t="shared" ref="X145" si="146">SUM(X124:X143)</f>
        <v>25918.2</v>
      </c>
      <c r="Y145" s="63">
        <f t="shared" ref="Y145" si="147">SUM(Y124:Y143)</f>
        <v>59152.560000000005</v>
      </c>
      <c r="Z145" s="63">
        <f t="shared" ref="Z145" si="148">SUM(Z124:Z143)</f>
        <v>64975.700000000004</v>
      </c>
      <c r="AA145" s="63">
        <f t="shared" ref="AA145" si="149">SUM(AA124:AA143)</f>
        <v>49614.84</v>
      </c>
      <c r="AB145" s="63">
        <f t="shared" ref="AB145" si="150">SUM(AB124:AB143)</f>
        <v>0</v>
      </c>
      <c r="AC145" s="63">
        <f t="shared" ref="AC145" si="151">SUM(AC124:AC143)</f>
        <v>30093.360000000001</v>
      </c>
      <c r="AD145" s="63">
        <f t="shared" ref="AD145" si="152">SUM(AD124:AD143)</f>
        <v>113971.16</v>
      </c>
      <c r="AE145" s="63">
        <f t="shared" ref="AE145" si="153">SUM(AE124:AE143)</f>
        <v>48461.22</v>
      </c>
      <c r="AF145" s="63">
        <f t="shared" ref="AF145" si="154">SUM(AF124:AF143)</f>
        <v>17998.2</v>
      </c>
      <c r="AG145" s="63">
        <f t="shared" ref="AG145" si="155">SUM(AG124:AG143)</f>
        <v>37571.9</v>
      </c>
      <c r="AH145" s="63">
        <f t="shared" ref="AH145" si="156">SUM(AH124:AH143)</f>
        <v>7724.64</v>
      </c>
      <c r="AI145" s="63">
        <f t="shared" ref="AI145" si="157">SUM(AI124:AI143)</f>
        <v>79918.679999999993</v>
      </c>
      <c r="AJ145" s="63">
        <f t="shared" ref="AJ145" si="158">SUM(AJ124:AJ143)</f>
        <v>39854.820000000007</v>
      </c>
      <c r="AK145" s="63">
        <f t="shared" ref="AK145" si="159">SUM(AK124:AK143)</f>
        <v>19438.32</v>
      </c>
      <c r="AL145" s="63">
        <f t="shared" ref="AL145" si="160">SUM(AL124:AL143)</f>
        <v>12016.62</v>
      </c>
    </row>
  </sheetData>
  <hyperlinks>
    <hyperlink ref="A1" location="View!A1" display="view"/>
  </hyperlink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L47"/>
  <sheetViews>
    <sheetView showGridLines="0" topLeftCell="A24" workbookViewId="0">
      <selection activeCell="C37" sqref="C37"/>
    </sheetView>
  </sheetViews>
  <sheetFormatPr defaultRowHeight="15" x14ac:dyDescent="0.25"/>
  <cols>
    <col min="2" max="2" width="16" bestFit="1" customWidth="1"/>
    <col min="3" max="3" width="11.140625" bestFit="1" customWidth="1"/>
  </cols>
  <sheetData>
    <row r="1" spans="1:38" x14ac:dyDescent="0.25">
      <c r="A1" s="25" t="s">
        <v>204</v>
      </c>
    </row>
    <row r="2" spans="1:38" ht="15.75" thickBot="1" x14ac:dyDescent="0.3">
      <c r="B2" s="47" t="s">
        <v>346</v>
      </c>
      <c r="C2" s="47" t="str">
        <f>+SPm!B2</f>
        <v>A1 M1</v>
      </c>
      <c r="D2" s="47" t="str">
        <f>+SPm!C2</f>
        <v>A1 M2</v>
      </c>
      <c r="E2" s="47" t="str">
        <f>+SPm!D2</f>
        <v>A1 M3</v>
      </c>
      <c r="F2" s="47" t="str">
        <f>+SPm!E2</f>
        <v>A1 M4</v>
      </c>
      <c r="G2" s="47" t="str">
        <f>+SPm!F2</f>
        <v>A1 M5</v>
      </c>
      <c r="H2" s="47" t="str">
        <f>+SPm!G2</f>
        <v>A1 M6</v>
      </c>
      <c r="I2" s="47" t="str">
        <f>+SPm!H2</f>
        <v>A1 M7</v>
      </c>
      <c r="J2" s="47" t="str">
        <f>+SPm!I2</f>
        <v>A1 M8</v>
      </c>
      <c r="K2" s="47" t="str">
        <f>+SPm!J2</f>
        <v>A1 M9</v>
      </c>
      <c r="L2" s="47" t="str">
        <f>+SPm!K2</f>
        <v>A1 M10</v>
      </c>
      <c r="M2" s="47" t="str">
        <f>+SPm!L2</f>
        <v>A1 M11</v>
      </c>
      <c r="N2" s="47" t="str">
        <f>+SPm!M2</f>
        <v>A1 M12</v>
      </c>
      <c r="O2" s="47" t="str">
        <f>+SPm!N2</f>
        <v>A2 M1</v>
      </c>
      <c r="P2" s="47" t="str">
        <f>+SPm!O2</f>
        <v>A2 M2</v>
      </c>
      <c r="Q2" s="47" t="str">
        <f>+SPm!P2</f>
        <v>A2 M3</v>
      </c>
      <c r="R2" s="47" t="str">
        <f>+SPm!Q2</f>
        <v>A2 M4</v>
      </c>
      <c r="S2" s="47" t="str">
        <f>+SPm!R2</f>
        <v>A2 M5</v>
      </c>
      <c r="T2" s="47" t="str">
        <f>+SPm!S2</f>
        <v>A2 M6</v>
      </c>
      <c r="U2" s="47" t="str">
        <f>+SPm!T2</f>
        <v>A2 M7</v>
      </c>
      <c r="V2" s="47" t="str">
        <f>+SPm!U2</f>
        <v>A2 M8</v>
      </c>
      <c r="W2" s="47" t="str">
        <f>+SPm!V2</f>
        <v>A2 M9</v>
      </c>
      <c r="X2" s="47" t="str">
        <f>+SPm!W2</f>
        <v>A2 M10</v>
      </c>
      <c r="Y2" s="47" t="str">
        <f>+SPm!X2</f>
        <v>A2 M11</v>
      </c>
      <c r="Z2" s="47" t="str">
        <f>+SPm!Y2</f>
        <v>A2 M12</v>
      </c>
      <c r="AA2" s="47" t="str">
        <f>+SPm!Z2</f>
        <v>A3 M1</v>
      </c>
      <c r="AB2" s="47" t="str">
        <f>+SPm!AA2</f>
        <v>A3 M2</v>
      </c>
      <c r="AC2" s="47" t="str">
        <f>+SPm!AB2</f>
        <v>A3 M3</v>
      </c>
      <c r="AD2" s="47" t="str">
        <f>+SPm!AC2</f>
        <v>A3 M4</v>
      </c>
      <c r="AE2" s="47" t="str">
        <f>+SPm!AD2</f>
        <v>A3 M5</v>
      </c>
      <c r="AF2" s="47" t="str">
        <f>+SPm!AE2</f>
        <v>A3 M6</v>
      </c>
      <c r="AG2" s="47" t="str">
        <f>+SPm!AF2</f>
        <v>A3 M7</v>
      </c>
      <c r="AH2" s="47" t="str">
        <f>+SPm!AG2</f>
        <v>A3 M8</v>
      </c>
      <c r="AI2" s="47" t="str">
        <f>+SPm!AH2</f>
        <v>A3 M9</v>
      </c>
      <c r="AJ2" s="47" t="str">
        <f>+SPm!AI2</f>
        <v>A3 M10</v>
      </c>
      <c r="AK2" s="47" t="str">
        <f>+SPm!AJ2</f>
        <v>A3 M11</v>
      </c>
      <c r="AL2" s="47" t="str">
        <f>+SPm!AK2</f>
        <v>A3 M12</v>
      </c>
    </row>
    <row r="3" spans="1:38" ht="15.75" thickBot="1" x14ac:dyDescent="0.3">
      <c r="B3" s="47" t="str">
        <f>+E_Acquisti!B3</f>
        <v>Materia Prima 1</v>
      </c>
      <c r="C3" s="55">
        <f>+magazzino!D9</f>
        <v>840</v>
      </c>
      <c r="D3" s="55">
        <f>+magazzino!E9</f>
        <v>680</v>
      </c>
      <c r="E3" s="55">
        <f>+magazzino!F9</f>
        <v>520</v>
      </c>
      <c r="F3" s="55">
        <f>+magazzino!G9</f>
        <v>1360</v>
      </c>
      <c r="G3" s="55">
        <f>+magazzino!H9</f>
        <v>1200</v>
      </c>
      <c r="H3" s="55">
        <f>+magazzino!I9</f>
        <v>1040</v>
      </c>
      <c r="I3" s="55">
        <f>+magazzino!J9</f>
        <v>1880</v>
      </c>
      <c r="J3" s="55">
        <f>+magazzino!K9</f>
        <v>1720</v>
      </c>
      <c r="K3" s="55">
        <f>+magazzino!L9</f>
        <v>1560</v>
      </c>
      <c r="L3" s="55">
        <f>+magazzino!M9</f>
        <v>2400</v>
      </c>
      <c r="M3" s="55">
        <f>+magazzino!N9</f>
        <v>2240</v>
      </c>
      <c r="N3" s="55">
        <f>+magazzino!O9</f>
        <v>2080</v>
      </c>
      <c r="O3" s="55">
        <f>+magazzino!P9</f>
        <v>2909</v>
      </c>
      <c r="P3" s="55">
        <f>+magazzino!Q9</f>
        <v>2731</v>
      </c>
      <c r="Q3" s="55">
        <f>+magazzino!R9</f>
        <v>2553</v>
      </c>
      <c r="R3" s="55">
        <f>+magazzino!S9</f>
        <v>3375</v>
      </c>
      <c r="S3" s="55">
        <f>+magazzino!T9</f>
        <v>3197</v>
      </c>
      <c r="T3" s="55">
        <f>+magazzino!U9</f>
        <v>3019</v>
      </c>
      <c r="U3" s="55">
        <f>+magazzino!V9</f>
        <v>2841</v>
      </c>
      <c r="V3" s="55">
        <f>+magazzino!W9</f>
        <v>3663</v>
      </c>
      <c r="W3" s="55">
        <f>+magazzino!X9</f>
        <v>3485</v>
      </c>
      <c r="X3" s="55">
        <f>+magazzino!Y9</f>
        <v>3307</v>
      </c>
      <c r="Y3" s="55">
        <f>+magazzino!Z9</f>
        <v>4129</v>
      </c>
      <c r="Z3" s="55">
        <f>+magazzino!AA9</f>
        <v>3951</v>
      </c>
      <c r="AA3" s="55">
        <f>+magazzino!AB9</f>
        <v>3762</v>
      </c>
      <c r="AB3" s="55">
        <f>+magazzino!AC9</f>
        <v>3566</v>
      </c>
      <c r="AC3" s="55">
        <f>+magazzino!AD9</f>
        <v>4370</v>
      </c>
      <c r="AD3" s="55">
        <f>+magazzino!AE9</f>
        <v>4174</v>
      </c>
      <c r="AE3" s="55">
        <f>+magazzino!AF9</f>
        <v>3978</v>
      </c>
      <c r="AF3" s="55">
        <f>+magazzino!AG9</f>
        <v>3782</v>
      </c>
      <c r="AG3" s="55">
        <f>+magazzino!AH9</f>
        <v>4586</v>
      </c>
      <c r="AH3" s="55">
        <f>+magazzino!AI9</f>
        <v>4390</v>
      </c>
      <c r="AI3" s="55">
        <f>+magazzino!AJ9</f>
        <v>4194</v>
      </c>
      <c r="AJ3" s="55">
        <f>+magazzino!AK9</f>
        <v>4998</v>
      </c>
      <c r="AK3" s="55">
        <f>+magazzino!AL9</f>
        <v>4802</v>
      </c>
      <c r="AL3" s="55">
        <f>+magazzino!AM9</f>
        <v>4606</v>
      </c>
    </row>
    <row r="4" spans="1:38" ht="15.75" thickBot="1" x14ac:dyDescent="0.3">
      <c r="B4" s="47" t="str">
        <f>+E_Acquisti!B4</f>
        <v>Materia Prima 2</v>
      </c>
      <c r="C4" s="55">
        <f>+magazzino!D17</f>
        <v>6740</v>
      </c>
      <c r="D4" s="55">
        <f>+magazzino!E17</f>
        <v>6480</v>
      </c>
      <c r="E4" s="55">
        <f>+magazzino!F17</f>
        <v>6220</v>
      </c>
      <c r="F4" s="55">
        <f>+magazzino!G17</f>
        <v>12960</v>
      </c>
      <c r="G4" s="55">
        <f>+magazzino!H17</f>
        <v>12700</v>
      </c>
      <c r="H4" s="55">
        <f>+magazzino!I17</f>
        <v>12440</v>
      </c>
      <c r="I4" s="55">
        <f>+magazzino!J17</f>
        <v>19180</v>
      </c>
      <c r="J4" s="55">
        <f>+magazzino!K17</f>
        <v>18920</v>
      </c>
      <c r="K4" s="55">
        <f>+magazzino!L17</f>
        <v>18660</v>
      </c>
      <c r="L4" s="55">
        <f>+magazzino!M17</f>
        <v>25400</v>
      </c>
      <c r="M4" s="55">
        <f>+magazzino!N17</f>
        <v>25140</v>
      </c>
      <c r="N4" s="55">
        <f>+magazzino!O17</f>
        <v>24880</v>
      </c>
      <c r="O4" s="55">
        <f>+magazzino!P17</f>
        <v>31601</v>
      </c>
      <c r="P4" s="55">
        <f>+magazzino!Q17</f>
        <v>31311</v>
      </c>
      <c r="Q4" s="55">
        <f>+magazzino!R17</f>
        <v>31021</v>
      </c>
      <c r="R4" s="55">
        <f>+magazzino!S17</f>
        <v>37731</v>
      </c>
      <c r="S4" s="55">
        <f>+magazzino!T17</f>
        <v>37441</v>
      </c>
      <c r="T4" s="55">
        <f>+magazzino!U17</f>
        <v>37151</v>
      </c>
      <c r="U4" s="55">
        <f>+magazzino!V17</f>
        <v>43861</v>
      </c>
      <c r="V4" s="55">
        <f>+magazzino!W17</f>
        <v>43571</v>
      </c>
      <c r="W4" s="55">
        <f>+magazzino!X17</f>
        <v>43281</v>
      </c>
      <c r="X4" s="55">
        <f>+magazzino!Y17</f>
        <v>49991</v>
      </c>
      <c r="Y4" s="55">
        <f>+magazzino!Z17</f>
        <v>49701</v>
      </c>
      <c r="Z4" s="55">
        <f>+magazzino!AA17</f>
        <v>49411</v>
      </c>
      <c r="AA4" s="55">
        <f>+magazzino!AB17</f>
        <v>56102</v>
      </c>
      <c r="AB4" s="55">
        <f>+magazzino!AC17</f>
        <v>55782</v>
      </c>
      <c r="AC4" s="55">
        <f>+magazzino!AD17</f>
        <v>55462</v>
      </c>
      <c r="AD4" s="55">
        <f>+magazzino!AE17</f>
        <v>62142</v>
      </c>
      <c r="AE4" s="55">
        <f>+magazzino!AF17</f>
        <v>61822</v>
      </c>
      <c r="AF4" s="55">
        <f>+magazzino!AG17</f>
        <v>61502</v>
      </c>
      <c r="AG4" s="55">
        <f>+magazzino!AH17</f>
        <v>68182</v>
      </c>
      <c r="AH4" s="55">
        <f>+magazzino!AI17</f>
        <v>67862</v>
      </c>
      <c r="AI4" s="55">
        <f>+magazzino!AJ17</f>
        <v>67542</v>
      </c>
      <c r="AJ4" s="55">
        <f>+magazzino!AK17</f>
        <v>67222</v>
      </c>
      <c r="AK4" s="55">
        <f>+magazzino!AL17</f>
        <v>66902</v>
      </c>
      <c r="AL4" s="55">
        <f>+magazzino!AM17</f>
        <v>66582</v>
      </c>
    </row>
    <row r="5" spans="1:38" ht="15.75" thickBot="1" x14ac:dyDescent="0.3">
      <c r="B5" s="47" t="str">
        <f>+E_Acquisti!B5</f>
        <v>Materia Prima 3</v>
      </c>
      <c r="C5" s="55">
        <f>+magazzino!D25</f>
        <v>2680</v>
      </c>
      <c r="D5" s="55">
        <f>+magazzino!E25</f>
        <v>2360</v>
      </c>
      <c r="E5" s="55">
        <f>+magazzino!F25</f>
        <v>2040</v>
      </c>
      <c r="F5" s="55">
        <f>+magazzino!G25</f>
        <v>1720</v>
      </c>
      <c r="G5" s="55">
        <f>+magazzino!H25</f>
        <v>1400</v>
      </c>
      <c r="H5" s="55">
        <f>+magazzino!I25</f>
        <v>1080</v>
      </c>
      <c r="I5" s="55">
        <f>+magazzino!J25</f>
        <v>3760</v>
      </c>
      <c r="J5" s="55">
        <f>+magazzino!K25</f>
        <v>3440</v>
      </c>
      <c r="K5" s="55">
        <f>+magazzino!L25</f>
        <v>3120</v>
      </c>
      <c r="L5" s="55">
        <f>+magazzino!M25</f>
        <v>2800</v>
      </c>
      <c r="M5" s="55">
        <f>+magazzino!N25</f>
        <v>2480</v>
      </c>
      <c r="N5" s="55">
        <f>+magazzino!O25</f>
        <v>2160</v>
      </c>
      <c r="O5" s="55">
        <f>+magazzino!P25</f>
        <v>1818</v>
      </c>
      <c r="P5" s="55">
        <f>+magazzino!Q25</f>
        <v>4462</v>
      </c>
      <c r="Q5" s="55">
        <f>+magazzino!R25</f>
        <v>4106</v>
      </c>
      <c r="R5" s="55">
        <f>+magazzino!S25</f>
        <v>3750</v>
      </c>
      <c r="S5" s="55">
        <f>+magazzino!T25</f>
        <v>3394</v>
      </c>
      <c r="T5" s="55">
        <f>+magazzino!U25</f>
        <v>3038</v>
      </c>
      <c r="U5" s="55">
        <f>+magazzino!V25</f>
        <v>2682</v>
      </c>
      <c r="V5" s="55">
        <f>+magazzino!W25</f>
        <v>2326</v>
      </c>
      <c r="W5" s="55">
        <f>+magazzino!X25</f>
        <v>4970</v>
      </c>
      <c r="X5" s="55">
        <f>+magazzino!Y25</f>
        <v>4614</v>
      </c>
      <c r="Y5" s="55">
        <f>+magazzino!Z25</f>
        <v>4258</v>
      </c>
      <c r="Z5" s="55">
        <f>+magazzino!AA25</f>
        <v>3902</v>
      </c>
      <c r="AA5" s="55">
        <f>+magazzino!AB25</f>
        <v>3524</v>
      </c>
      <c r="AB5" s="55">
        <f>+magazzino!AC25</f>
        <v>3132</v>
      </c>
      <c r="AC5" s="55">
        <f>+magazzino!AD25</f>
        <v>5740</v>
      </c>
      <c r="AD5" s="55">
        <f>+magazzino!AE25</f>
        <v>5348</v>
      </c>
      <c r="AE5" s="55">
        <f>+magazzino!AF25</f>
        <v>4956</v>
      </c>
      <c r="AF5" s="55">
        <f>+magazzino!AG25</f>
        <v>4564</v>
      </c>
      <c r="AG5" s="55">
        <f>+magazzino!AH25</f>
        <v>4172</v>
      </c>
      <c r="AH5" s="55">
        <f>+magazzino!AI25</f>
        <v>3780</v>
      </c>
      <c r="AI5" s="55">
        <f>+magazzino!AJ25</f>
        <v>3388</v>
      </c>
      <c r="AJ5" s="55">
        <f>+magazzino!AK25</f>
        <v>5996</v>
      </c>
      <c r="AK5" s="55">
        <f>+magazzino!AL25</f>
        <v>5604</v>
      </c>
      <c r="AL5" s="55">
        <f>+magazzino!AM25</f>
        <v>5212</v>
      </c>
    </row>
    <row r="6" spans="1:38" ht="15.75" thickBot="1" x14ac:dyDescent="0.3">
      <c r="B6" s="47" t="str">
        <f>+E_Acquisti!B6</f>
        <v>Materia Prima 4</v>
      </c>
      <c r="C6" s="55">
        <f>+magazzino!D33</f>
        <v>1840</v>
      </c>
      <c r="D6" s="55">
        <f>+magazzino!E33</f>
        <v>1680</v>
      </c>
      <c r="E6" s="55">
        <f>+magazzino!F33</f>
        <v>1520</v>
      </c>
      <c r="F6" s="55">
        <f>+magazzino!G33</f>
        <v>1360</v>
      </c>
      <c r="G6" s="55">
        <f>+magazzino!H33</f>
        <v>1200</v>
      </c>
      <c r="H6" s="55">
        <f>+magazzino!I33</f>
        <v>1040</v>
      </c>
      <c r="I6" s="55">
        <f>+magazzino!J33</f>
        <v>880</v>
      </c>
      <c r="J6" s="55">
        <f>+magazzino!K33</f>
        <v>2720</v>
      </c>
      <c r="K6" s="55">
        <f>+magazzino!L33</f>
        <v>2560</v>
      </c>
      <c r="L6" s="55">
        <f>+magazzino!M33</f>
        <v>2400</v>
      </c>
      <c r="M6" s="55">
        <f>+magazzino!N33</f>
        <v>2240</v>
      </c>
      <c r="N6" s="55">
        <f>+magazzino!O33</f>
        <v>2080</v>
      </c>
      <c r="O6" s="55">
        <f>+magazzino!P33</f>
        <v>1909</v>
      </c>
      <c r="P6" s="55">
        <f>+magazzino!Q33</f>
        <v>1731</v>
      </c>
      <c r="Q6" s="55">
        <f>+magazzino!R33</f>
        <v>3553</v>
      </c>
      <c r="R6" s="55">
        <f>+magazzino!S33</f>
        <v>3375</v>
      </c>
      <c r="S6" s="55">
        <f>+magazzino!T33</f>
        <v>3197</v>
      </c>
      <c r="T6" s="55">
        <f>+magazzino!U33</f>
        <v>3019</v>
      </c>
      <c r="U6" s="55">
        <f>+magazzino!V33</f>
        <v>2841</v>
      </c>
      <c r="V6" s="55">
        <f>+magazzino!W33</f>
        <v>2663</v>
      </c>
      <c r="W6" s="55">
        <f>+magazzino!X33</f>
        <v>2485</v>
      </c>
      <c r="X6" s="55">
        <f>+magazzino!Y33</f>
        <v>4307</v>
      </c>
      <c r="Y6" s="55">
        <f>+magazzino!Z33</f>
        <v>4129</v>
      </c>
      <c r="Z6" s="55">
        <f>+magazzino!AA33</f>
        <v>3951</v>
      </c>
      <c r="AA6" s="55">
        <f>+magazzino!AB33</f>
        <v>3762</v>
      </c>
      <c r="AB6" s="55">
        <f>+magazzino!AC33</f>
        <v>3566</v>
      </c>
      <c r="AC6" s="55">
        <f>+magazzino!AD33</f>
        <v>3370</v>
      </c>
      <c r="AD6" s="55">
        <f>+magazzino!AE33</f>
        <v>3174</v>
      </c>
      <c r="AE6" s="55">
        <f>+magazzino!AF33</f>
        <v>4978</v>
      </c>
      <c r="AF6" s="55">
        <f>+magazzino!AG33</f>
        <v>4782</v>
      </c>
      <c r="AG6" s="55">
        <f>+magazzino!AH33</f>
        <v>4586</v>
      </c>
      <c r="AH6" s="55">
        <f>+magazzino!AI33</f>
        <v>4390</v>
      </c>
      <c r="AI6" s="55">
        <f>+magazzino!AJ33</f>
        <v>4194</v>
      </c>
      <c r="AJ6" s="55">
        <f>+magazzino!AK33</f>
        <v>3998</v>
      </c>
      <c r="AK6" s="55">
        <f>+magazzino!AL33</f>
        <v>3802</v>
      </c>
      <c r="AL6" s="55">
        <f>+magazzino!AM33</f>
        <v>5606</v>
      </c>
    </row>
    <row r="7" spans="1:38" ht="15.75" thickBot="1" x14ac:dyDescent="0.3">
      <c r="B7" s="47" t="str">
        <f>+E_Acquisti!B7</f>
        <v>Materia Prima 5</v>
      </c>
      <c r="C7" s="55">
        <f>+magazzino!D41</f>
        <v>1956</v>
      </c>
      <c r="D7" s="55">
        <f>+magazzino!E41</f>
        <v>1912</v>
      </c>
      <c r="E7" s="55">
        <f>+magazzino!F41</f>
        <v>1868</v>
      </c>
      <c r="F7" s="55">
        <f>+magazzino!G41</f>
        <v>1824</v>
      </c>
      <c r="G7" s="55">
        <f>+magazzino!H41</f>
        <v>1780</v>
      </c>
      <c r="H7" s="55">
        <f>+magazzino!I41</f>
        <v>3736</v>
      </c>
      <c r="I7" s="55">
        <f>+magazzino!J41</f>
        <v>3692</v>
      </c>
      <c r="J7" s="55">
        <f>+magazzino!K41</f>
        <v>3648</v>
      </c>
      <c r="K7" s="55">
        <f>+magazzino!L41</f>
        <v>3604</v>
      </c>
      <c r="L7" s="55">
        <f>+magazzino!M41</f>
        <v>3560</v>
      </c>
      <c r="M7" s="55">
        <f>+magazzino!N41</f>
        <v>5516</v>
      </c>
      <c r="N7" s="55">
        <f>+magazzino!O41</f>
        <v>5472</v>
      </c>
      <c r="O7" s="55">
        <f>+magazzino!P41</f>
        <v>5424.5</v>
      </c>
      <c r="P7" s="55">
        <f>+magazzino!Q41</f>
        <v>5375.3</v>
      </c>
      <c r="Q7" s="55">
        <f>+magazzino!R41</f>
        <v>5326.1</v>
      </c>
      <c r="R7" s="55">
        <f>+magazzino!S41</f>
        <v>5276.9000000000005</v>
      </c>
      <c r="S7" s="55">
        <f>+magazzino!T41</f>
        <v>7227.7000000000007</v>
      </c>
      <c r="T7" s="55">
        <f>+magazzino!U41</f>
        <v>7178.5000000000009</v>
      </c>
      <c r="U7" s="55">
        <f>+magazzino!V41</f>
        <v>7129.3000000000011</v>
      </c>
      <c r="V7" s="55">
        <f>+magazzino!W41</f>
        <v>7080.1000000000013</v>
      </c>
      <c r="W7" s="55">
        <f>+magazzino!X41</f>
        <v>7030.9000000000015</v>
      </c>
      <c r="X7" s="55">
        <f>+magazzino!Y41</f>
        <v>8981.7000000000007</v>
      </c>
      <c r="Y7" s="55">
        <f>+magazzino!Z41</f>
        <v>8932.5</v>
      </c>
      <c r="Z7" s="55">
        <f>+magazzino!AA41</f>
        <v>8883.2999999999993</v>
      </c>
      <c r="AA7" s="55">
        <f>+magazzino!AB41</f>
        <v>8830.5999999999985</v>
      </c>
      <c r="AB7" s="55">
        <f>+magazzino!AC41</f>
        <v>8776.1999999999989</v>
      </c>
      <c r="AC7" s="55">
        <f>+magazzino!AD41</f>
        <v>10721.8</v>
      </c>
      <c r="AD7" s="55">
        <f>+magazzino!AE41</f>
        <v>10667.4</v>
      </c>
      <c r="AE7" s="55">
        <f>+magazzino!AF41</f>
        <v>10613</v>
      </c>
      <c r="AF7" s="55">
        <f>+magazzino!AG41</f>
        <v>10558.6</v>
      </c>
      <c r="AG7" s="55">
        <f>+magazzino!AH41</f>
        <v>10504.2</v>
      </c>
      <c r="AH7" s="55">
        <f>+magazzino!AI41</f>
        <v>12449.800000000001</v>
      </c>
      <c r="AI7" s="55">
        <f>+magazzino!AJ41</f>
        <v>12395.400000000001</v>
      </c>
      <c r="AJ7" s="55">
        <f>+magazzino!AK41</f>
        <v>12341.000000000002</v>
      </c>
      <c r="AK7" s="55">
        <f>+magazzino!AL41</f>
        <v>12286.600000000002</v>
      </c>
      <c r="AL7" s="55">
        <f>+magazzino!AM41</f>
        <v>12232.200000000003</v>
      </c>
    </row>
    <row r="8" spans="1:38" ht="15.75" thickBot="1" x14ac:dyDescent="0.3">
      <c r="B8" s="47" t="str">
        <f>+E_Acquisti!B8</f>
        <v>Materia Prima 6</v>
      </c>
      <c r="C8" s="55">
        <f>+magazzino!D49</f>
        <v>1971</v>
      </c>
      <c r="D8" s="55">
        <f>+magazzino!E49</f>
        <v>1942</v>
      </c>
      <c r="E8" s="55">
        <f>+magazzino!F49</f>
        <v>1913</v>
      </c>
      <c r="F8" s="55">
        <f>+magazzino!G49</f>
        <v>1884</v>
      </c>
      <c r="G8" s="55">
        <f>+magazzino!H49</f>
        <v>1855</v>
      </c>
      <c r="H8" s="55">
        <f>+magazzino!I49</f>
        <v>1826</v>
      </c>
      <c r="I8" s="55">
        <f>+magazzino!J49</f>
        <v>1797</v>
      </c>
      <c r="J8" s="55">
        <f>+magazzino!K49</f>
        <v>1768</v>
      </c>
      <c r="K8" s="55">
        <f>+magazzino!L49</f>
        <v>3739</v>
      </c>
      <c r="L8" s="55">
        <f>+magazzino!M49</f>
        <v>3710</v>
      </c>
      <c r="M8" s="55">
        <f>+magazzino!N49</f>
        <v>3681</v>
      </c>
      <c r="N8" s="55">
        <f>+magazzino!O49</f>
        <v>3652</v>
      </c>
      <c r="O8" s="55">
        <f>+magazzino!P49</f>
        <v>3620.8</v>
      </c>
      <c r="P8" s="55">
        <f>+magazzino!Q49</f>
        <v>3588.5</v>
      </c>
      <c r="Q8" s="55">
        <f>+magazzino!R49</f>
        <v>3556.2</v>
      </c>
      <c r="R8" s="55">
        <f>+magazzino!S49</f>
        <v>3523.8999999999996</v>
      </c>
      <c r="S8" s="55">
        <f>+magazzino!T49</f>
        <v>3491.5999999999995</v>
      </c>
      <c r="T8" s="55">
        <f>+magazzino!U49</f>
        <v>5459.2999999999993</v>
      </c>
      <c r="U8" s="55">
        <f>+magazzino!V49</f>
        <v>5426.9999999999991</v>
      </c>
      <c r="V8" s="55">
        <f>+magazzino!W49</f>
        <v>5394.6999999999989</v>
      </c>
      <c r="W8" s="55">
        <f>+magazzino!X49</f>
        <v>5362.3999999999987</v>
      </c>
      <c r="X8" s="55">
        <f>+magazzino!Y49</f>
        <v>5330.0999999999985</v>
      </c>
      <c r="Y8" s="55">
        <f>+magazzino!Z49</f>
        <v>5297.7999999999984</v>
      </c>
      <c r="Z8" s="55">
        <f>+magazzino!AA49</f>
        <v>5265.4999999999982</v>
      </c>
      <c r="AA8" s="55">
        <f>+magazzino!AB49</f>
        <v>5230.9999999999982</v>
      </c>
      <c r="AB8" s="55">
        <f>+magazzino!AC49</f>
        <v>7195.3999999999978</v>
      </c>
      <c r="AC8" s="55">
        <f>+magazzino!AD49</f>
        <v>7159.7999999999975</v>
      </c>
      <c r="AD8" s="55">
        <f>+magazzino!AE49</f>
        <v>7124.1999999999971</v>
      </c>
      <c r="AE8" s="55">
        <f>+magazzino!AF49</f>
        <v>7088.5999999999967</v>
      </c>
      <c r="AF8" s="55">
        <f>+magazzino!AG49</f>
        <v>7052.9999999999964</v>
      </c>
      <c r="AG8" s="55">
        <f>+magazzino!AH49</f>
        <v>7017.399999999996</v>
      </c>
      <c r="AH8" s="55">
        <f>+magazzino!AI49</f>
        <v>6981.7999999999956</v>
      </c>
      <c r="AI8" s="55">
        <f>+magazzino!AJ49</f>
        <v>6946.1999999999953</v>
      </c>
      <c r="AJ8" s="55">
        <f>+magazzino!AK49</f>
        <v>6910.5999999999949</v>
      </c>
      <c r="AK8" s="55">
        <f>+magazzino!AL49</f>
        <v>8874.9999999999945</v>
      </c>
      <c r="AL8" s="55">
        <f>+magazzino!AM49</f>
        <v>8839.3999999999942</v>
      </c>
    </row>
    <row r="9" spans="1:38" ht="15.75" thickBot="1" x14ac:dyDescent="0.3">
      <c r="B9" s="47" t="str">
        <f>+E_Acquisti!B9</f>
        <v>Materia Prima 7</v>
      </c>
      <c r="C9" s="55">
        <f>+magazzino!D57</f>
        <v>2680</v>
      </c>
      <c r="D9" s="55">
        <f>+magazzino!E57</f>
        <v>2360</v>
      </c>
      <c r="E9" s="55">
        <f>+magazzino!F57</f>
        <v>2040</v>
      </c>
      <c r="F9" s="55">
        <f>+magazzino!G57</f>
        <v>1720</v>
      </c>
      <c r="G9" s="55">
        <f>+magazzino!H57</f>
        <v>1400</v>
      </c>
      <c r="H9" s="55">
        <f>+magazzino!I57</f>
        <v>1080</v>
      </c>
      <c r="I9" s="55">
        <f>+magazzino!J57</f>
        <v>3760</v>
      </c>
      <c r="J9" s="55">
        <f>+magazzino!K57</f>
        <v>3440</v>
      </c>
      <c r="K9" s="55">
        <f>+magazzino!L57</f>
        <v>3120</v>
      </c>
      <c r="L9" s="55">
        <f>+magazzino!M57</f>
        <v>2800</v>
      </c>
      <c r="M9" s="55">
        <f>+magazzino!N57</f>
        <v>2480</v>
      </c>
      <c r="N9" s="55">
        <f>+magazzino!O57</f>
        <v>2160</v>
      </c>
      <c r="O9" s="55">
        <f>+magazzino!P57</f>
        <v>4818</v>
      </c>
      <c r="P9" s="55">
        <f>+magazzino!Q57</f>
        <v>4462</v>
      </c>
      <c r="Q9" s="55">
        <f>+magazzino!R57</f>
        <v>4106</v>
      </c>
      <c r="R9" s="55">
        <f>+magazzino!S57</f>
        <v>3750</v>
      </c>
      <c r="S9" s="55">
        <f>+magazzino!T57</f>
        <v>3394</v>
      </c>
      <c r="T9" s="55">
        <f>+magazzino!U57</f>
        <v>3038</v>
      </c>
      <c r="U9" s="55">
        <f>+magazzino!V57</f>
        <v>5682</v>
      </c>
      <c r="V9" s="55">
        <f>+magazzino!W57</f>
        <v>5326</v>
      </c>
      <c r="W9" s="55">
        <f>+magazzino!X57</f>
        <v>4970</v>
      </c>
      <c r="X9" s="55">
        <f>+magazzino!Y57</f>
        <v>4614</v>
      </c>
      <c r="Y9" s="55">
        <f>+magazzino!Z57</f>
        <v>4258</v>
      </c>
      <c r="Z9" s="55">
        <f>+magazzino!AA57</f>
        <v>3902</v>
      </c>
      <c r="AA9" s="55">
        <f>+magazzino!AB57</f>
        <v>3524</v>
      </c>
      <c r="AB9" s="55">
        <f>+magazzino!AC57</f>
        <v>6132</v>
      </c>
      <c r="AC9" s="55">
        <f>+magazzino!AD57</f>
        <v>5740</v>
      </c>
      <c r="AD9" s="55">
        <f>+magazzino!AE57</f>
        <v>5348</v>
      </c>
      <c r="AE9" s="55">
        <f>+magazzino!AF57</f>
        <v>4956</v>
      </c>
      <c r="AF9" s="55">
        <f>+magazzino!AG57</f>
        <v>4564</v>
      </c>
      <c r="AG9" s="55">
        <f>+magazzino!AH57</f>
        <v>4172</v>
      </c>
      <c r="AH9" s="55">
        <f>+magazzino!AI57</f>
        <v>6780</v>
      </c>
      <c r="AI9" s="55">
        <f>+magazzino!AJ57</f>
        <v>6388</v>
      </c>
      <c r="AJ9" s="55">
        <f>+magazzino!AK57</f>
        <v>5996</v>
      </c>
      <c r="AK9" s="55">
        <f>+magazzino!AL57</f>
        <v>5604</v>
      </c>
      <c r="AL9" s="55">
        <f>+magazzino!AM57</f>
        <v>5212</v>
      </c>
    </row>
    <row r="10" spans="1:38" ht="15.75" thickBot="1" x14ac:dyDescent="0.3">
      <c r="B10" s="47" t="str">
        <f>+E_Acquisti!B10</f>
        <v>Materia Prima 8</v>
      </c>
      <c r="C10" s="55">
        <f>+magazzino!D65</f>
        <v>8520</v>
      </c>
      <c r="D10" s="55">
        <f>+magazzino!E65</f>
        <v>8040</v>
      </c>
      <c r="E10" s="55">
        <f>+magazzino!F65</f>
        <v>7560</v>
      </c>
      <c r="F10" s="55">
        <f>+magazzino!G65</f>
        <v>7080</v>
      </c>
      <c r="G10" s="55">
        <f>+magazzino!H65</f>
        <v>15600</v>
      </c>
      <c r="H10" s="55">
        <f>+magazzino!I65</f>
        <v>15120</v>
      </c>
      <c r="I10" s="55">
        <f>+magazzino!J65</f>
        <v>14640</v>
      </c>
      <c r="J10" s="55">
        <f>+magazzino!K65</f>
        <v>14160</v>
      </c>
      <c r="K10" s="55">
        <f>+magazzino!L65</f>
        <v>22680</v>
      </c>
      <c r="L10" s="55">
        <f>+magazzino!M65</f>
        <v>22200</v>
      </c>
      <c r="M10" s="55">
        <f>+magazzino!N65</f>
        <v>21720</v>
      </c>
      <c r="N10" s="55">
        <f>+magazzino!O65</f>
        <v>21240</v>
      </c>
      <c r="O10" s="55">
        <f>+magazzino!P65</f>
        <v>20727</v>
      </c>
      <c r="P10" s="55">
        <f>+magazzino!Q65</f>
        <v>29193</v>
      </c>
      <c r="Q10" s="55">
        <f>+magazzino!R65</f>
        <v>28659</v>
      </c>
      <c r="R10" s="55">
        <f>+magazzino!S65</f>
        <v>28125</v>
      </c>
      <c r="S10" s="55">
        <f>+magazzino!T65</f>
        <v>27591</v>
      </c>
      <c r="T10" s="55">
        <f>+magazzino!U65</f>
        <v>36057</v>
      </c>
      <c r="U10" s="55">
        <f>+magazzino!V65</f>
        <v>35523</v>
      </c>
      <c r="V10" s="55">
        <f>+magazzino!W65</f>
        <v>34989</v>
      </c>
      <c r="W10" s="55">
        <f>+magazzino!X65</f>
        <v>34455</v>
      </c>
      <c r="X10" s="55">
        <f>+magazzino!Y65</f>
        <v>42921</v>
      </c>
      <c r="Y10" s="55">
        <f>+magazzino!Z65</f>
        <v>42387</v>
      </c>
      <c r="Z10" s="55">
        <f>+magazzino!AA65</f>
        <v>41853</v>
      </c>
      <c r="AA10" s="55">
        <f>+magazzino!AB65</f>
        <v>41286</v>
      </c>
      <c r="AB10" s="55">
        <f>+magazzino!AC65</f>
        <v>49698</v>
      </c>
      <c r="AC10" s="55">
        <f>+magazzino!AD65</f>
        <v>49110</v>
      </c>
      <c r="AD10" s="55">
        <f>+magazzino!AE65</f>
        <v>48522</v>
      </c>
      <c r="AE10" s="55">
        <f>+magazzino!AF65</f>
        <v>47934</v>
      </c>
      <c r="AF10" s="55">
        <f>+magazzino!AG65</f>
        <v>47346</v>
      </c>
      <c r="AG10" s="55">
        <f>+magazzino!AH65</f>
        <v>55758</v>
      </c>
      <c r="AH10" s="55">
        <f>+magazzino!AI65</f>
        <v>55170</v>
      </c>
      <c r="AI10" s="55">
        <f>+magazzino!AJ65</f>
        <v>54582</v>
      </c>
      <c r="AJ10" s="55">
        <f>+magazzino!AK65</f>
        <v>53994</v>
      </c>
      <c r="AK10" s="55">
        <f>+magazzino!AL65</f>
        <v>62406</v>
      </c>
      <c r="AL10" s="55">
        <f>+magazzino!AM65</f>
        <v>61818</v>
      </c>
    </row>
    <row r="11" spans="1:38" ht="15.75" thickBot="1" x14ac:dyDescent="0.3">
      <c r="B11" s="47" t="str">
        <f>+E_Acquisti!B11</f>
        <v>Materia Prima 9</v>
      </c>
      <c r="C11" s="55">
        <f>+magazzino!D73</f>
        <v>9730</v>
      </c>
      <c r="D11" s="55">
        <f>+magazzino!E73</f>
        <v>9460</v>
      </c>
      <c r="E11" s="55">
        <f>+magazzino!F73</f>
        <v>9190</v>
      </c>
      <c r="F11" s="55">
        <f>+magazzino!G73</f>
        <v>8920</v>
      </c>
      <c r="G11" s="55">
        <f>+magazzino!H73</f>
        <v>8650</v>
      </c>
      <c r="H11" s="55">
        <f>+magazzino!I73</f>
        <v>18380</v>
      </c>
      <c r="I11" s="55">
        <f>+magazzino!J73</f>
        <v>18110</v>
      </c>
      <c r="J11" s="55">
        <f>+magazzino!K73</f>
        <v>17840</v>
      </c>
      <c r="K11" s="55">
        <f>+magazzino!L73</f>
        <v>17570</v>
      </c>
      <c r="L11" s="55">
        <f>+magazzino!M73</f>
        <v>17300</v>
      </c>
      <c r="M11" s="55">
        <f>+magazzino!N73</f>
        <v>17030</v>
      </c>
      <c r="N11" s="55">
        <f>+magazzino!O73</f>
        <v>26760</v>
      </c>
      <c r="O11" s="55">
        <f>+magazzino!P73</f>
        <v>26466</v>
      </c>
      <c r="P11" s="55">
        <f>+magazzino!Q73</f>
        <v>26163</v>
      </c>
      <c r="Q11" s="55">
        <f>+magazzino!R73</f>
        <v>25860</v>
      </c>
      <c r="R11" s="55">
        <f>+magazzino!S73</f>
        <v>25557</v>
      </c>
      <c r="S11" s="55">
        <f>+magazzino!T73</f>
        <v>35254</v>
      </c>
      <c r="T11" s="55">
        <f>+magazzino!U73</f>
        <v>34951</v>
      </c>
      <c r="U11" s="55">
        <f>+magazzino!V73</f>
        <v>34648</v>
      </c>
      <c r="V11" s="55">
        <f>+magazzino!W73</f>
        <v>34345</v>
      </c>
      <c r="W11" s="55">
        <f>+magazzino!X73</f>
        <v>34042</v>
      </c>
      <c r="X11" s="55">
        <f>+magazzino!Y73</f>
        <v>43739</v>
      </c>
      <c r="Y11" s="55">
        <f>+magazzino!Z73</f>
        <v>43436</v>
      </c>
      <c r="Z11" s="55">
        <f>+magazzino!AA73</f>
        <v>43133</v>
      </c>
      <c r="AA11" s="55">
        <f>+magazzino!AB73</f>
        <v>42806</v>
      </c>
      <c r="AB11" s="55">
        <f>+magazzino!AC73</f>
        <v>42470</v>
      </c>
      <c r="AC11" s="55">
        <f>+magazzino!AD73</f>
        <v>52134</v>
      </c>
      <c r="AD11" s="55">
        <f>+magazzino!AE73</f>
        <v>51798</v>
      </c>
      <c r="AE11" s="55">
        <f>+magazzino!AF73</f>
        <v>51462</v>
      </c>
      <c r="AF11" s="55">
        <f>+magazzino!AG73</f>
        <v>51126</v>
      </c>
      <c r="AG11" s="55">
        <f>+magazzino!AH73</f>
        <v>50790</v>
      </c>
      <c r="AH11" s="55">
        <f>+magazzino!AI73</f>
        <v>50454</v>
      </c>
      <c r="AI11" s="55">
        <f>+magazzino!AJ73</f>
        <v>60118</v>
      </c>
      <c r="AJ11" s="55">
        <f>+magazzino!AK73</f>
        <v>59782</v>
      </c>
      <c r="AK11" s="55">
        <f>+magazzino!AL73</f>
        <v>59446</v>
      </c>
      <c r="AL11" s="55">
        <f>+magazzino!AM73</f>
        <v>59110</v>
      </c>
    </row>
    <row r="12" spans="1:38" ht="15.75" thickBot="1" x14ac:dyDescent="0.3">
      <c r="B12" s="47" t="str">
        <f>+E_Acquisti!B12</f>
        <v>Materia Prima 10</v>
      </c>
      <c r="C12" s="55">
        <f>+magazzino!D81</f>
        <v>7830</v>
      </c>
      <c r="D12" s="55">
        <f>+magazzino!E81</f>
        <v>5660</v>
      </c>
      <c r="E12" s="55">
        <f>+magazzino!F81</f>
        <v>3490</v>
      </c>
      <c r="F12" s="55">
        <f>+magazzino!G81</f>
        <v>1320</v>
      </c>
      <c r="G12" s="55">
        <f>+magazzino!H81</f>
        <v>9150</v>
      </c>
      <c r="H12" s="55">
        <f>+magazzino!I81</f>
        <v>6980</v>
      </c>
      <c r="I12" s="55">
        <f>+magazzino!J81</f>
        <v>4810</v>
      </c>
      <c r="J12" s="55">
        <f>+magazzino!K81</f>
        <v>2640</v>
      </c>
      <c r="K12" s="55">
        <f>+magazzino!L81</f>
        <v>10470</v>
      </c>
      <c r="L12" s="55">
        <f>+magazzino!M81</f>
        <v>8300</v>
      </c>
      <c r="M12" s="55">
        <f>+magazzino!N81</f>
        <v>6130</v>
      </c>
      <c r="N12" s="55">
        <f>+magazzino!O81</f>
        <v>3960</v>
      </c>
      <c r="O12" s="55">
        <f>+magazzino!P81</f>
        <v>1649</v>
      </c>
      <c r="P12" s="55">
        <f>+magazzino!Q81</f>
        <v>9238</v>
      </c>
      <c r="Q12" s="55">
        <f>+magazzino!R81</f>
        <v>6827</v>
      </c>
      <c r="R12" s="55">
        <f>+magazzino!S81</f>
        <v>4416</v>
      </c>
      <c r="S12" s="55">
        <f>+magazzino!T81</f>
        <v>2005</v>
      </c>
      <c r="T12" s="55">
        <f>+magazzino!U81</f>
        <v>9594</v>
      </c>
      <c r="U12" s="55">
        <f>+magazzino!V81</f>
        <v>7183</v>
      </c>
      <c r="V12" s="55">
        <f>+magazzino!W81</f>
        <v>4772</v>
      </c>
      <c r="W12" s="55">
        <f>+magazzino!X81</f>
        <v>2361</v>
      </c>
      <c r="X12" s="55">
        <f>+magazzino!Y81</f>
        <v>-50</v>
      </c>
      <c r="Y12" s="55">
        <f>+magazzino!Z81</f>
        <v>7539</v>
      </c>
      <c r="Z12" s="55">
        <f>+magazzino!AA81</f>
        <v>5128</v>
      </c>
      <c r="AA12" s="55">
        <f>+magazzino!AB81</f>
        <v>2576</v>
      </c>
      <c r="AB12" s="55">
        <f>+magazzino!AC81</f>
        <v>-76</v>
      </c>
      <c r="AC12" s="55">
        <f>+magazzino!AD81</f>
        <v>7272</v>
      </c>
      <c r="AD12" s="55">
        <f>+magazzino!AE81</f>
        <v>4620</v>
      </c>
      <c r="AE12" s="55">
        <f>+magazzino!AF81</f>
        <v>1968</v>
      </c>
      <c r="AF12" s="55">
        <f>+magazzino!AG81</f>
        <v>-684</v>
      </c>
      <c r="AG12" s="55">
        <f>+magazzino!AH81</f>
        <v>6664</v>
      </c>
      <c r="AH12" s="55">
        <f>+magazzino!AI81</f>
        <v>4012</v>
      </c>
      <c r="AI12" s="55">
        <f>+magazzino!AJ81</f>
        <v>1360</v>
      </c>
      <c r="AJ12" s="55">
        <f>+magazzino!AK81</f>
        <v>-1292</v>
      </c>
      <c r="AK12" s="55">
        <f>+magazzino!AL81</f>
        <v>-3944</v>
      </c>
      <c r="AL12" s="55">
        <f>+magazzino!AM81</f>
        <v>3404</v>
      </c>
    </row>
    <row r="13" spans="1:38" ht="15.75" thickBot="1" x14ac:dyDescent="0.3">
      <c r="B13" s="47" t="str">
        <f>+E_Acquisti!B13</f>
        <v>Materia Prima 11</v>
      </c>
      <c r="C13" s="55">
        <f>+magazzino!D89</f>
        <v>2939</v>
      </c>
      <c r="D13" s="55">
        <f>+magazzino!E89</f>
        <v>2878</v>
      </c>
      <c r="E13" s="55">
        <f>+magazzino!F89</f>
        <v>2817</v>
      </c>
      <c r="F13" s="55">
        <f>+magazzino!G89</f>
        <v>2756</v>
      </c>
      <c r="G13" s="55">
        <f>+magazzino!H89</f>
        <v>2695</v>
      </c>
      <c r="H13" s="55">
        <f>+magazzino!I89</f>
        <v>2634</v>
      </c>
      <c r="I13" s="55">
        <f>+magazzino!J89</f>
        <v>2573</v>
      </c>
      <c r="J13" s="55">
        <f>+magazzino!K89</f>
        <v>5512</v>
      </c>
      <c r="K13" s="55">
        <f>+magazzino!L89</f>
        <v>5451</v>
      </c>
      <c r="L13" s="55">
        <f>+magazzino!M89</f>
        <v>5390</v>
      </c>
      <c r="M13" s="55">
        <f>+magazzino!N89</f>
        <v>5329</v>
      </c>
      <c r="N13" s="55">
        <f>+magazzino!O89</f>
        <v>5268</v>
      </c>
      <c r="O13" s="55">
        <f>+magazzino!P89</f>
        <v>5202.7</v>
      </c>
      <c r="P13" s="55">
        <f>+magazzino!Q89</f>
        <v>5135.2</v>
      </c>
      <c r="Q13" s="55">
        <f>+magazzino!R89</f>
        <v>5067.7</v>
      </c>
      <c r="R13" s="55">
        <f>+magazzino!S89</f>
        <v>8000.2</v>
      </c>
      <c r="S13" s="55">
        <f>+magazzino!T89</f>
        <v>7932.7</v>
      </c>
      <c r="T13" s="55">
        <f>+magazzino!U89</f>
        <v>7865.2</v>
      </c>
      <c r="U13" s="55">
        <f>+magazzino!V89</f>
        <v>7797.7</v>
      </c>
      <c r="V13" s="55">
        <f>+magazzino!W89</f>
        <v>7730.2</v>
      </c>
      <c r="W13" s="55">
        <f>+magazzino!X89</f>
        <v>7662.7</v>
      </c>
      <c r="X13" s="55">
        <f>+magazzino!Y89</f>
        <v>7595.2</v>
      </c>
      <c r="Y13" s="55">
        <f>+magazzino!Z89</f>
        <v>10527.7</v>
      </c>
      <c r="Z13" s="55">
        <f>+magazzino!AA89</f>
        <v>10460.200000000001</v>
      </c>
      <c r="AA13" s="55">
        <f>+magazzino!AB89</f>
        <v>10388.400000000001</v>
      </c>
      <c r="AB13" s="55">
        <f>+magazzino!AC89</f>
        <v>10314.400000000001</v>
      </c>
      <c r="AC13" s="55">
        <f>+magazzino!AD89</f>
        <v>10240.400000000001</v>
      </c>
      <c r="AD13" s="55">
        <f>+magazzino!AE89</f>
        <v>10166.400000000001</v>
      </c>
      <c r="AE13" s="55">
        <f>+magazzino!AF89</f>
        <v>10092.400000000001</v>
      </c>
      <c r="AF13" s="55">
        <f>+magazzino!AG89</f>
        <v>13018.400000000001</v>
      </c>
      <c r="AG13" s="55">
        <f>+magazzino!AH89</f>
        <v>12944.400000000001</v>
      </c>
      <c r="AH13" s="55">
        <f>+magazzino!AI89</f>
        <v>12870.400000000001</v>
      </c>
      <c r="AI13" s="55">
        <f>+magazzino!AJ89</f>
        <v>12796.400000000001</v>
      </c>
      <c r="AJ13" s="55">
        <f>+magazzino!AK89</f>
        <v>12722.400000000001</v>
      </c>
      <c r="AK13" s="55">
        <f>+magazzino!AL89</f>
        <v>12648.400000000001</v>
      </c>
      <c r="AL13" s="55">
        <f>+magazzino!AM89</f>
        <v>12574.400000000001</v>
      </c>
    </row>
    <row r="14" spans="1:38" ht="15.75" thickBot="1" x14ac:dyDescent="0.3">
      <c r="B14" s="47" t="str">
        <f>+E_Acquisti!B14</f>
        <v>Materia Prima 12</v>
      </c>
      <c r="C14" s="55">
        <f>+magazzino!D97</f>
        <v>4945</v>
      </c>
      <c r="D14" s="55">
        <f>+magazzino!E97</f>
        <v>4890</v>
      </c>
      <c r="E14" s="55">
        <f>+magazzino!F97</f>
        <v>4835</v>
      </c>
      <c r="F14" s="55">
        <f>+magazzino!G97</f>
        <v>4780</v>
      </c>
      <c r="G14" s="55">
        <f>+magazzino!H97</f>
        <v>4725</v>
      </c>
      <c r="H14" s="55">
        <f>+magazzino!I97</f>
        <v>4670</v>
      </c>
      <c r="I14" s="55">
        <f>+magazzino!J97</f>
        <v>4615</v>
      </c>
      <c r="J14" s="55">
        <f>+magazzino!K97</f>
        <v>4560</v>
      </c>
      <c r="K14" s="55">
        <f>+magazzino!L97</f>
        <v>4505</v>
      </c>
      <c r="L14" s="55">
        <f>+magazzino!M97</f>
        <v>4450</v>
      </c>
      <c r="M14" s="55">
        <f>+magazzino!N97</f>
        <v>4395</v>
      </c>
      <c r="N14" s="55">
        <f>+magazzino!O97</f>
        <v>4340</v>
      </c>
      <c r="O14" s="55">
        <f>+magazzino!P97</f>
        <v>4280.8999999999996</v>
      </c>
      <c r="P14" s="55">
        <f>+magazzino!Q97</f>
        <v>9219.5999999999985</v>
      </c>
      <c r="Q14" s="55">
        <f>+magazzino!R97</f>
        <v>9158.2999999999993</v>
      </c>
      <c r="R14" s="55">
        <f>+magazzino!S97</f>
        <v>9097</v>
      </c>
      <c r="S14" s="55">
        <f>+magazzino!T97</f>
        <v>9035.7000000000007</v>
      </c>
      <c r="T14" s="55">
        <f>+magazzino!U97</f>
        <v>8974.4000000000015</v>
      </c>
      <c r="U14" s="55">
        <f>+magazzino!V97</f>
        <v>8913.1000000000022</v>
      </c>
      <c r="V14" s="55">
        <f>+magazzino!W97</f>
        <v>8851.8000000000029</v>
      </c>
      <c r="W14" s="55">
        <f>+magazzino!X97</f>
        <v>8790.5000000000036</v>
      </c>
      <c r="X14" s="55">
        <f>+magazzino!Y97</f>
        <v>8729.2000000000044</v>
      </c>
      <c r="Y14" s="55">
        <f>+magazzino!Z97</f>
        <v>8667.9000000000051</v>
      </c>
      <c r="Z14" s="55">
        <f>+magazzino!AA97</f>
        <v>8606.6000000000058</v>
      </c>
      <c r="AA14" s="55">
        <f>+magazzino!AB97</f>
        <v>8541.2000000000062</v>
      </c>
      <c r="AB14" s="55">
        <f>+magazzino!AC97</f>
        <v>13473.600000000006</v>
      </c>
      <c r="AC14" s="55">
        <f>+magazzino!AD97</f>
        <v>13406.000000000005</v>
      </c>
      <c r="AD14" s="55">
        <f>+magazzino!AE97</f>
        <v>13338.400000000005</v>
      </c>
      <c r="AE14" s="55">
        <f>+magazzino!AF97</f>
        <v>13270.800000000005</v>
      </c>
      <c r="AF14" s="55">
        <f>+magazzino!AG97</f>
        <v>13203.200000000004</v>
      </c>
      <c r="AG14" s="55">
        <f>+magazzino!AH97</f>
        <v>13135.600000000004</v>
      </c>
      <c r="AH14" s="55">
        <f>+magazzino!AI97</f>
        <v>13068.000000000004</v>
      </c>
      <c r="AI14" s="55">
        <f>+magazzino!AJ97</f>
        <v>13000.400000000003</v>
      </c>
      <c r="AJ14" s="55">
        <f>+magazzino!AK97</f>
        <v>12932.800000000003</v>
      </c>
      <c r="AK14" s="55">
        <f>+magazzino!AL97</f>
        <v>12865.200000000003</v>
      </c>
      <c r="AL14" s="55">
        <f>+magazzino!AM97</f>
        <v>12797.600000000002</v>
      </c>
    </row>
    <row r="15" spans="1:38" ht="15.75" thickBot="1" x14ac:dyDescent="0.3">
      <c r="B15" s="47" t="str">
        <f>+E_Acquisti!B15</f>
        <v>Materia Prima 13</v>
      </c>
      <c r="C15" s="55">
        <f>+magazzino!D105</f>
        <v>1965</v>
      </c>
      <c r="D15" s="55">
        <f>+magazzino!E105</f>
        <v>1930</v>
      </c>
      <c r="E15" s="55">
        <f>+magazzino!F105</f>
        <v>1895</v>
      </c>
      <c r="F15" s="55">
        <f>+magazzino!G105</f>
        <v>1860</v>
      </c>
      <c r="G15" s="55">
        <f>+magazzino!H105</f>
        <v>1825</v>
      </c>
      <c r="H15" s="55">
        <f>+magazzino!I105</f>
        <v>1790</v>
      </c>
      <c r="I15" s="55">
        <f>+magazzino!J105</f>
        <v>1755</v>
      </c>
      <c r="J15" s="55">
        <f>+magazzino!K105</f>
        <v>1720</v>
      </c>
      <c r="K15" s="55">
        <f>+magazzino!L105</f>
        <v>3685</v>
      </c>
      <c r="L15" s="55">
        <f>+magazzino!M105</f>
        <v>3650</v>
      </c>
      <c r="M15" s="55">
        <f>+magazzino!N105</f>
        <v>3615</v>
      </c>
      <c r="N15" s="55">
        <f>+magazzino!O105</f>
        <v>3580</v>
      </c>
      <c r="O15" s="55">
        <f>+magazzino!P105</f>
        <v>3542</v>
      </c>
      <c r="P15" s="55">
        <f>+magazzino!Q105</f>
        <v>3502.9</v>
      </c>
      <c r="Q15" s="55">
        <f>+magazzino!R105</f>
        <v>3463.8</v>
      </c>
      <c r="R15" s="55">
        <f>+magazzino!S105</f>
        <v>3424.7000000000003</v>
      </c>
      <c r="S15" s="55">
        <f>+magazzino!T105</f>
        <v>5385.6</v>
      </c>
      <c r="T15" s="55">
        <f>+magazzino!U105</f>
        <v>5346.5</v>
      </c>
      <c r="U15" s="55">
        <f>+magazzino!V105</f>
        <v>5307.4</v>
      </c>
      <c r="V15" s="55">
        <f>+magazzino!W105</f>
        <v>5268.2999999999993</v>
      </c>
      <c r="W15" s="55">
        <f>+magazzino!X105</f>
        <v>5229.1999999999989</v>
      </c>
      <c r="X15" s="55">
        <f>+magazzino!Y105</f>
        <v>5190.0999999999985</v>
      </c>
      <c r="Y15" s="55">
        <f>+magazzino!Z105</f>
        <v>5150.9999999999982</v>
      </c>
      <c r="Z15" s="55">
        <f>+magazzino!AA105</f>
        <v>5111.8999999999978</v>
      </c>
      <c r="AA15" s="55">
        <f>+magazzino!AB105</f>
        <v>7069.7999999999975</v>
      </c>
      <c r="AB15" s="55">
        <f>+magazzino!AC105</f>
        <v>7026.5999999999976</v>
      </c>
      <c r="AC15" s="55">
        <f>+magazzino!AD105</f>
        <v>6983.3999999999978</v>
      </c>
      <c r="AD15" s="55">
        <f>+magazzino!AE105</f>
        <v>6940.199999999998</v>
      </c>
      <c r="AE15" s="55">
        <f>+magazzino!AF105</f>
        <v>6896.9999999999982</v>
      </c>
      <c r="AF15" s="55">
        <f>+magazzino!AG105</f>
        <v>6853.7999999999984</v>
      </c>
      <c r="AG15" s="55">
        <f>+magazzino!AH105</f>
        <v>6810.5999999999985</v>
      </c>
      <c r="AH15" s="55">
        <f>+magazzino!AI105</f>
        <v>6767.3999999999987</v>
      </c>
      <c r="AI15" s="55">
        <f>+magazzino!AJ105</f>
        <v>8724.1999999999989</v>
      </c>
      <c r="AJ15" s="55">
        <f>+magazzino!AK105</f>
        <v>8680.9999999999982</v>
      </c>
      <c r="AK15" s="55">
        <f>+magazzino!AL105</f>
        <v>8637.7999999999975</v>
      </c>
      <c r="AL15" s="55">
        <f>+magazzino!AM105</f>
        <v>8594.5999999999967</v>
      </c>
    </row>
    <row r="16" spans="1:38" ht="15.75" thickBot="1" x14ac:dyDescent="0.3">
      <c r="B16" s="47" t="str">
        <f>+E_Acquisti!B16</f>
        <v>Materia Prima 14</v>
      </c>
      <c r="C16" s="55">
        <f>+magazzino!D113</f>
        <v>1953</v>
      </c>
      <c r="D16" s="55">
        <f>+magazzino!E113</f>
        <v>1906</v>
      </c>
      <c r="E16" s="55">
        <f>+magazzino!F113</f>
        <v>1859</v>
      </c>
      <c r="F16" s="55">
        <f>+magazzino!G113</f>
        <v>1812</v>
      </c>
      <c r="G16" s="55">
        <f>+magazzino!H113</f>
        <v>1765</v>
      </c>
      <c r="H16" s="55">
        <f>+magazzino!I113</f>
        <v>3718</v>
      </c>
      <c r="I16" s="55">
        <f>+magazzino!J113</f>
        <v>3671</v>
      </c>
      <c r="J16" s="55">
        <f>+magazzino!K113</f>
        <v>3624</v>
      </c>
      <c r="K16" s="55">
        <f>+magazzino!L113</f>
        <v>3577</v>
      </c>
      <c r="L16" s="55">
        <f>+magazzino!M113</f>
        <v>3530</v>
      </c>
      <c r="M16" s="55">
        <f>+magazzino!N113</f>
        <v>5483</v>
      </c>
      <c r="N16" s="55">
        <f>+magazzino!O113</f>
        <v>5436</v>
      </c>
      <c r="O16" s="55">
        <f>+magazzino!P113</f>
        <v>5385</v>
      </c>
      <c r="P16" s="55">
        <f>+magazzino!Q113</f>
        <v>5332.3</v>
      </c>
      <c r="Q16" s="55">
        <f>+magazzino!R113</f>
        <v>5279.6</v>
      </c>
      <c r="R16" s="55">
        <f>+magazzino!S113</f>
        <v>7226.9000000000005</v>
      </c>
      <c r="S16" s="55">
        <f>+magazzino!T113</f>
        <v>7174.2000000000007</v>
      </c>
      <c r="T16" s="55">
        <f>+magazzino!U113</f>
        <v>7121.5000000000009</v>
      </c>
      <c r="U16" s="55">
        <f>+magazzino!V113</f>
        <v>7068.8000000000011</v>
      </c>
      <c r="V16" s="55">
        <f>+magazzino!W113</f>
        <v>7016.1000000000013</v>
      </c>
      <c r="W16" s="55">
        <f>+magazzino!X113</f>
        <v>8963.4000000000015</v>
      </c>
      <c r="X16" s="55">
        <f>+magazzino!Y113</f>
        <v>8910.7000000000007</v>
      </c>
      <c r="Y16" s="55">
        <f>+magazzino!Z113</f>
        <v>8858</v>
      </c>
      <c r="Z16" s="55">
        <f>+magazzino!AA113</f>
        <v>8805.2999999999993</v>
      </c>
      <c r="AA16" s="55">
        <f>+magazzino!AB113</f>
        <v>8748.5999999999985</v>
      </c>
      <c r="AB16" s="55">
        <f>+magazzino!AC113</f>
        <v>8690.1999999999989</v>
      </c>
      <c r="AC16" s="55">
        <f>+magazzino!AD113</f>
        <v>10631.8</v>
      </c>
      <c r="AD16" s="55">
        <f>+magazzino!AE113</f>
        <v>10573.4</v>
      </c>
      <c r="AE16" s="55">
        <f>+magazzino!AF113</f>
        <v>10515</v>
      </c>
      <c r="AF16" s="55">
        <f>+magazzino!AG113</f>
        <v>10456.6</v>
      </c>
      <c r="AG16" s="55">
        <f>+magazzino!AH113</f>
        <v>10398.200000000001</v>
      </c>
      <c r="AH16" s="55">
        <f>+magazzino!AI113</f>
        <v>12339.800000000001</v>
      </c>
      <c r="AI16" s="55">
        <f>+magazzino!AJ113</f>
        <v>12281.400000000001</v>
      </c>
      <c r="AJ16" s="55">
        <f>+magazzino!AK113</f>
        <v>12223.000000000002</v>
      </c>
      <c r="AK16" s="55">
        <f>+magazzino!AL113</f>
        <v>12164.600000000002</v>
      </c>
      <c r="AL16" s="55">
        <f>+magazzino!AM113</f>
        <v>12106.200000000003</v>
      </c>
    </row>
    <row r="17" spans="2:38" ht="15.75" thickBot="1" x14ac:dyDescent="0.3">
      <c r="B17" s="47" t="str">
        <f>+E_Acquisti!B17</f>
        <v>Materia Prima 15</v>
      </c>
      <c r="C17" s="55">
        <f>+magazzino!D121</f>
        <v>8760</v>
      </c>
      <c r="D17" s="55">
        <f>+magazzino!E121</f>
        <v>8520</v>
      </c>
      <c r="E17" s="55">
        <f>+magazzino!F121</f>
        <v>8280</v>
      </c>
      <c r="F17" s="55">
        <f>+magazzino!G121</f>
        <v>8040</v>
      </c>
      <c r="G17" s="55">
        <f>+magazzino!H121</f>
        <v>7800</v>
      </c>
      <c r="H17" s="55">
        <f>+magazzino!I121</f>
        <v>16560</v>
      </c>
      <c r="I17" s="55">
        <f>+magazzino!J121</f>
        <v>16320</v>
      </c>
      <c r="J17" s="55">
        <f>+magazzino!K121</f>
        <v>16080</v>
      </c>
      <c r="K17" s="55">
        <f>+magazzino!L121</f>
        <v>15840</v>
      </c>
      <c r="L17" s="55">
        <f>+magazzino!M121</f>
        <v>15600</v>
      </c>
      <c r="M17" s="55">
        <f>+magazzino!N121</f>
        <v>24360</v>
      </c>
      <c r="N17" s="55">
        <f>+magazzino!O121</f>
        <v>24120</v>
      </c>
      <c r="O17" s="55">
        <f>+magazzino!P121</f>
        <v>23861</v>
      </c>
      <c r="P17" s="55">
        <f>+magazzino!Q121</f>
        <v>23593</v>
      </c>
      <c r="Q17" s="55">
        <f>+magazzino!R121</f>
        <v>23325</v>
      </c>
      <c r="R17" s="55">
        <f>+magazzino!S121</f>
        <v>32057</v>
      </c>
      <c r="S17" s="55">
        <f>+magazzino!T121</f>
        <v>31789</v>
      </c>
      <c r="T17" s="55">
        <f>+magazzino!U121</f>
        <v>31521</v>
      </c>
      <c r="U17" s="55">
        <f>+magazzino!V121</f>
        <v>31253</v>
      </c>
      <c r="V17" s="55">
        <f>+magazzino!W121</f>
        <v>30985</v>
      </c>
      <c r="W17" s="55">
        <f>+magazzino!X121</f>
        <v>39717</v>
      </c>
      <c r="X17" s="55">
        <f>+magazzino!Y121</f>
        <v>39449</v>
      </c>
      <c r="Y17" s="55">
        <f>+magazzino!Z121</f>
        <v>39181</v>
      </c>
      <c r="Z17" s="55">
        <f>+magazzino!AA121</f>
        <v>38913</v>
      </c>
      <c r="AA17" s="55">
        <f>+magazzino!AB121</f>
        <v>38626</v>
      </c>
      <c r="AB17" s="55">
        <f>+magazzino!AC121</f>
        <v>47330</v>
      </c>
      <c r="AC17" s="55">
        <f>+magazzino!AD121</f>
        <v>47034</v>
      </c>
      <c r="AD17" s="55">
        <f>+magazzino!AE121</f>
        <v>46738</v>
      </c>
      <c r="AE17" s="55">
        <f>+magazzino!AF121</f>
        <v>46442</v>
      </c>
      <c r="AF17" s="55">
        <f>+magazzino!AG121</f>
        <v>46146</v>
      </c>
      <c r="AG17" s="55">
        <f>+magazzino!AH121</f>
        <v>54850</v>
      </c>
      <c r="AH17" s="55">
        <f>+magazzino!AI121</f>
        <v>54554</v>
      </c>
      <c r="AI17" s="55">
        <f>+magazzino!AJ121</f>
        <v>54258</v>
      </c>
      <c r="AJ17" s="55">
        <f>+magazzino!AK121</f>
        <v>53962</v>
      </c>
      <c r="AK17" s="55">
        <f>+magazzino!AL121</f>
        <v>53666</v>
      </c>
      <c r="AL17" s="55">
        <f>+magazzino!AM121</f>
        <v>62370</v>
      </c>
    </row>
    <row r="18" spans="2:38" ht="15.75" thickBot="1" x14ac:dyDescent="0.3">
      <c r="B18" s="47" t="str">
        <f>+E_Acquisti!B18</f>
        <v>Materia Prima 16</v>
      </c>
      <c r="C18" s="55">
        <f>+magazzino!D129</f>
        <v>8730</v>
      </c>
      <c r="D18" s="55">
        <f>+magazzino!E129</f>
        <v>8460</v>
      </c>
      <c r="E18" s="55">
        <f>+magazzino!F129</f>
        <v>8190</v>
      </c>
      <c r="F18" s="55">
        <f>+magazzino!G129</f>
        <v>16920</v>
      </c>
      <c r="G18" s="55">
        <f>+magazzino!H129</f>
        <v>16650</v>
      </c>
      <c r="H18" s="55">
        <f>+magazzino!I129</f>
        <v>16380</v>
      </c>
      <c r="I18" s="55">
        <f>+magazzino!J129</f>
        <v>16110</v>
      </c>
      <c r="J18" s="55">
        <f>+magazzino!K129</f>
        <v>24840</v>
      </c>
      <c r="K18" s="55">
        <f>+magazzino!L129</f>
        <v>24570</v>
      </c>
      <c r="L18" s="55">
        <f>+magazzino!M129</f>
        <v>24300</v>
      </c>
      <c r="M18" s="55">
        <f>+magazzino!N129</f>
        <v>33030</v>
      </c>
      <c r="N18" s="55">
        <f>+magazzino!O129</f>
        <v>32760</v>
      </c>
      <c r="O18" s="55">
        <f>+magazzino!P129</f>
        <v>32474</v>
      </c>
      <c r="P18" s="55">
        <f>+magazzino!Q129</f>
        <v>41173</v>
      </c>
      <c r="Q18" s="55">
        <f>+magazzino!R129</f>
        <v>40872</v>
      </c>
      <c r="R18" s="55">
        <f>+magazzino!S129</f>
        <v>40571</v>
      </c>
      <c r="S18" s="55">
        <f>+magazzino!T129</f>
        <v>40270</v>
      </c>
      <c r="T18" s="55">
        <f>+magazzino!U129</f>
        <v>48969</v>
      </c>
      <c r="U18" s="55">
        <f>+magazzino!V129</f>
        <v>48668</v>
      </c>
      <c r="V18" s="55">
        <f>+magazzino!W129</f>
        <v>48367</v>
      </c>
      <c r="W18" s="55">
        <f>+magazzino!X129</f>
        <v>48066</v>
      </c>
      <c r="X18" s="55">
        <f>+magazzino!Y129</f>
        <v>56765</v>
      </c>
      <c r="Y18" s="55">
        <f>+magazzino!Z129</f>
        <v>56464</v>
      </c>
      <c r="Z18" s="55">
        <f>+magazzino!AA129</f>
        <v>56163</v>
      </c>
      <c r="AA18" s="55">
        <f>+magazzino!AB129</f>
        <v>64846</v>
      </c>
      <c r="AB18" s="55">
        <f>+magazzino!AC129</f>
        <v>64514</v>
      </c>
      <c r="AC18" s="55">
        <f>+magazzino!AD129</f>
        <v>64182</v>
      </c>
      <c r="AD18" s="55">
        <f>+magazzino!AE129</f>
        <v>72850</v>
      </c>
      <c r="AE18" s="55">
        <f>+magazzino!AF129</f>
        <v>72518</v>
      </c>
      <c r="AF18" s="55">
        <f>+magazzino!AG129</f>
        <v>72186</v>
      </c>
      <c r="AG18" s="55">
        <f>+magazzino!AH129</f>
        <v>71854</v>
      </c>
      <c r="AH18" s="55">
        <f>+magazzino!AI129</f>
        <v>80522</v>
      </c>
      <c r="AI18" s="55">
        <f>+magazzino!AJ129</f>
        <v>80190</v>
      </c>
      <c r="AJ18" s="55">
        <f>+magazzino!AK129</f>
        <v>79858</v>
      </c>
      <c r="AK18" s="55">
        <f>+magazzino!AL129</f>
        <v>88526</v>
      </c>
      <c r="AL18" s="55">
        <f>+magazzino!AM129</f>
        <v>88194</v>
      </c>
    </row>
    <row r="19" spans="2:38" ht="15.75" thickBot="1" x14ac:dyDescent="0.3">
      <c r="B19" s="47" t="str">
        <f>+E_Acquisti!B19</f>
        <v>Materia Prima 17</v>
      </c>
      <c r="C19" s="55">
        <f>+magazzino!D137</f>
        <v>8760</v>
      </c>
      <c r="D19" s="55">
        <f>+magazzino!E137</f>
        <v>8520</v>
      </c>
      <c r="E19" s="55">
        <f>+magazzino!F137</f>
        <v>8280</v>
      </c>
      <c r="F19" s="55">
        <f>+magazzino!G137</f>
        <v>8040</v>
      </c>
      <c r="G19" s="55">
        <f>+magazzino!H137</f>
        <v>7800</v>
      </c>
      <c r="H19" s="55">
        <f>+magazzino!I137</f>
        <v>16560</v>
      </c>
      <c r="I19" s="55">
        <f>+magazzino!J137</f>
        <v>16320</v>
      </c>
      <c r="J19" s="55">
        <f>+magazzino!K137</f>
        <v>16080</v>
      </c>
      <c r="K19" s="55">
        <f>+magazzino!L137</f>
        <v>15840</v>
      </c>
      <c r="L19" s="55">
        <f>+magazzino!M137</f>
        <v>15600</v>
      </c>
      <c r="M19" s="55">
        <f>+magazzino!N137</f>
        <v>24360</v>
      </c>
      <c r="N19" s="55">
        <f>+magazzino!O137</f>
        <v>24120</v>
      </c>
      <c r="O19" s="55">
        <f>+magazzino!P137</f>
        <v>23861</v>
      </c>
      <c r="P19" s="55">
        <f>+magazzino!Q137</f>
        <v>23593</v>
      </c>
      <c r="Q19" s="55">
        <f>+magazzino!R137</f>
        <v>23325</v>
      </c>
      <c r="R19" s="55">
        <f>+magazzino!S137</f>
        <v>32057</v>
      </c>
      <c r="S19" s="55">
        <f>+magazzino!T137</f>
        <v>31789</v>
      </c>
      <c r="T19" s="55">
        <f>+magazzino!U137</f>
        <v>31521</v>
      </c>
      <c r="U19" s="55">
        <f>+magazzino!V137</f>
        <v>31253</v>
      </c>
      <c r="V19" s="55">
        <f>+magazzino!W137</f>
        <v>30985</v>
      </c>
      <c r="W19" s="55">
        <f>+magazzino!X137</f>
        <v>39717</v>
      </c>
      <c r="X19" s="55">
        <f>+magazzino!Y137</f>
        <v>39449</v>
      </c>
      <c r="Y19" s="55">
        <f>+magazzino!Z137</f>
        <v>39181</v>
      </c>
      <c r="Z19" s="55">
        <f>+magazzino!AA137</f>
        <v>38913</v>
      </c>
      <c r="AA19" s="55">
        <f>+magazzino!AB137</f>
        <v>38626</v>
      </c>
      <c r="AB19" s="55">
        <f>+magazzino!AC137</f>
        <v>47330</v>
      </c>
      <c r="AC19" s="55">
        <f>+magazzino!AD137</f>
        <v>47034</v>
      </c>
      <c r="AD19" s="55">
        <f>+magazzino!AE137</f>
        <v>46738</v>
      </c>
      <c r="AE19" s="55">
        <f>+magazzino!AF137</f>
        <v>46442</v>
      </c>
      <c r="AF19" s="55">
        <f>+magazzino!AG137</f>
        <v>46146</v>
      </c>
      <c r="AG19" s="55">
        <f>+magazzino!AH137</f>
        <v>45850</v>
      </c>
      <c r="AH19" s="55">
        <f>+magazzino!AI137</f>
        <v>54554</v>
      </c>
      <c r="AI19" s="55">
        <f>+magazzino!AJ137</f>
        <v>54258</v>
      </c>
      <c r="AJ19" s="55">
        <f>+magazzino!AK137</f>
        <v>53962</v>
      </c>
      <c r="AK19" s="55">
        <f>+magazzino!AL137</f>
        <v>53666</v>
      </c>
      <c r="AL19" s="55">
        <f>+magazzino!AM137</f>
        <v>53370</v>
      </c>
    </row>
    <row r="20" spans="2:38" ht="15.75" thickBot="1" x14ac:dyDescent="0.3">
      <c r="B20" s="47" t="str">
        <f>+E_Acquisti!B20</f>
        <v>Materia Prima 18</v>
      </c>
      <c r="C20" s="55">
        <f>+magazzino!D145</f>
        <v>2946</v>
      </c>
      <c r="D20" s="55">
        <f>+magazzino!E145</f>
        <v>2892</v>
      </c>
      <c r="E20" s="55">
        <f>+magazzino!F145</f>
        <v>2838</v>
      </c>
      <c r="F20" s="55">
        <f>+magazzino!G145</f>
        <v>2784</v>
      </c>
      <c r="G20" s="55">
        <f>+magazzino!H145</f>
        <v>2730</v>
      </c>
      <c r="H20" s="55">
        <f>+magazzino!I145</f>
        <v>2676</v>
      </c>
      <c r="I20" s="55">
        <f>+magazzino!J145</f>
        <v>2622</v>
      </c>
      <c r="J20" s="55">
        <f>+magazzino!K145</f>
        <v>5568</v>
      </c>
      <c r="K20" s="55">
        <f>+magazzino!L145</f>
        <v>5514</v>
      </c>
      <c r="L20" s="55">
        <f>+magazzino!M145</f>
        <v>5460</v>
      </c>
      <c r="M20" s="55">
        <f>+magazzino!N145</f>
        <v>5406</v>
      </c>
      <c r="N20" s="55">
        <f>+magazzino!O145</f>
        <v>5352</v>
      </c>
      <c r="O20" s="55">
        <f>+magazzino!P145</f>
        <v>5293.9</v>
      </c>
      <c r="P20" s="55">
        <f>+magazzino!Q145</f>
        <v>5233.7</v>
      </c>
      <c r="Q20" s="55">
        <f>+magazzino!R145</f>
        <v>8173.5</v>
      </c>
      <c r="R20" s="55">
        <f>+magazzino!S145</f>
        <v>8113.3</v>
      </c>
      <c r="S20" s="55">
        <f>+magazzino!T145</f>
        <v>8053.1</v>
      </c>
      <c r="T20" s="55">
        <f>+magazzino!U145</f>
        <v>7992.9000000000005</v>
      </c>
      <c r="U20" s="55">
        <f>+magazzino!V145</f>
        <v>7932.7000000000007</v>
      </c>
      <c r="V20" s="55">
        <f>+magazzino!W145</f>
        <v>7872.5000000000009</v>
      </c>
      <c r="W20" s="55">
        <f>+magazzino!X145</f>
        <v>7812.3000000000011</v>
      </c>
      <c r="X20" s="55">
        <f>+magazzino!Y145</f>
        <v>10752.100000000002</v>
      </c>
      <c r="Y20" s="55">
        <f>+magazzino!Z145</f>
        <v>10691.900000000001</v>
      </c>
      <c r="Z20" s="55">
        <f>+magazzino!AA145</f>
        <v>10631.7</v>
      </c>
      <c r="AA20" s="55">
        <f>+magazzino!AB145</f>
        <v>10567.400000000001</v>
      </c>
      <c r="AB20" s="55">
        <f>+magazzino!AC145</f>
        <v>10501.000000000002</v>
      </c>
      <c r="AC20" s="55">
        <f>+magazzino!AD145</f>
        <v>10434.600000000002</v>
      </c>
      <c r="AD20" s="55">
        <f>+magazzino!AE145</f>
        <v>10368.200000000003</v>
      </c>
      <c r="AE20" s="55">
        <f>+magazzino!AF145</f>
        <v>13301.800000000003</v>
      </c>
      <c r="AF20" s="55">
        <f>+magazzino!AG145</f>
        <v>13235.400000000003</v>
      </c>
      <c r="AG20" s="55">
        <f>+magazzino!AH145</f>
        <v>13169.000000000004</v>
      </c>
      <c r="AH20" s="55">
        <f>+magazzino!AI145</f>
        <v>13102.600000000004</v>
      </c>
      <c r="AI20" s="55">
        <f>+magazzino!AJ145</f>
        <v>13036.200000000004</v>
      </c>
      <c r="AJ20" s="55">
        <f>+magazzino!AK145</f>
        <v>12969.800000000005</v>
      </c>
      <c r="AK20" s="55">
        <f>+magazzino!AL145</f>
        <v>12903.400000000005</v>
      </c>
      <c r="AL20" s="55">
        <f>+magazzino!AM145</f>
        <v>15837.000000000005</v>
      </c>
    </row>
    <row r="21" spans="2:38" ht="15.75" thickBot="1" x14ac:dyDescent="0.3">
      <c r="B21" s="47" t="str">
        <f>+E_Acquisti!B21</f>
        <v>Materia Prima 19</v>
      </c>
      <c r="C21" s="55">
        <f>+magazzino!D153</f>
        <v>1957</v>
      </c>
      <c r="D21" s="55">
        <f>+magazzino!E153</f>
        <v>1914</v>
      </c>
      <c r="E21" s="55">
        <f>+magazzino!F153</f>
        <v>1871</v>
      </c>
      <c r="F21" s="55">
        <f>+magazzino!G153</f>
        <v>1828</v>
      </c>
      <c r="G21" s="55">
        <f>+magazzino!H153</f>
        <v>1785</v>
      </c>
      <c r="H21" s="55">
        <f>+magazzino!I153</f>
        <v>1742</v>
      </c>
      <c r="I21" s="55">
        <f>+magazzino!J153</f>
        <v>1699</v>
      </c>
      <c r="J21" s="55">
        <f>+magazzino!K153</f>
        <v>3656</v>
      </c>
      <c r="K21" s="55">
        <f>+magazzino!L153</f>
        <v>3613</v>
      </c>
      <c r="L21" s="55">
        <f>+magazzino!M153</f>
        <v>3570</v>
      </c>
      <c r="M21" s="55">
        <f>+magazzino!N153</f>
        <v>3527</v>
      </c>
      <c r="N21" s="55">
        <f>+magazzino!O153</f>
        <v>3484</v>
      </c>
      <c r="O21" s="55">
        <f>+magazzino!P153</f>
        <v>3438.5</v>
      </c>
      <c r="P21" s="55">
        <f>+magazzino!Q153</f>
        <v>3390.8</v>
      </c>
      <c r="Q21" s="55">
        <f>+magazzino!R153</f>
        <v>5343.1</v>
      </c>
      <c r="R21" s="55">
        <f>+magazzino!S153</f>
        <v>5295.4000000000005</v>
      </c>
      <c r="S21" s="55">
        <f>+magazzino!T153</f>
        <v>5247.7000000000007</v>
      </c>
      <c r="T21" s="55">
        <f>+magazzino!U153</f>
        <v>5200.0000000000009</v>
      </c>
      <c r="U21" s="55">
        <f>+magazzino!V153</f>
        <v>5152.3000000000011</v>
      </c>
      <c r="V21" s="55">
        <f>+magazzino!W153</f>
        <v>5104.6000000000013</v>
      </c>
      <c r="W21" s="55">
        <f>+magazzino!X153</f>
        <v>5056.9000000000015</v>
      </c>
      <c r="X21" s="55">
        <f>+magazzino!Y153</f>
        <v>7009.2000000000016</v>
      </c>
      <c r="Y21" s="55">
        <f>+magazzino!Z153</f>
        <v>6961.5000000000018</v>
      </c>
      <c r="Z21" s="55">
        <f>+magazzino!AA153</f>
        <v>6913.800000000002</v>
      </c>
      <c r="AA21" s="55">
        <f>+magazzino!AB153</f>
        <v>6863.6000000000022</v>
      </c>
      <c r="AB21" s="55">
        <f>+magazzino!AC153</f>
        <v>6811.2000000000025</v>
      </c>
      <c r="AC21" s="55">
        <f>+magazzino!AD153</f>
        <v>6758.8000000000029</v>
      </c>
      <c r="AD21" s="55">
        <f>+magazzino!AE153</f>
        <v>6706.4000000000033</v>
      </c>
      <c r="AE21" s="55">
        <f>+magazzino!AF153</f>
        <v>8654.0000000000036</v>
      </c>
      <c r="AF21" s="55">
        <f>+magazzino!AG153</f>
        <v>8601.600000000004</v>
      </c>
      <c r="AG21" s="55">
        <f>+magazzino!AH153</f>
        <v>8549.2000000000044</v>
      </c>
      <c r="AH21" s="55">
        <f>+magazzino!AI153</f>
        <v>8496.8000000000047</v>
      </c>
      <c r="AI21" s="55">
        <f>+magazzino!AJ153</f>
        <v>8444.4000000000051</v>
      </c>
      <c r="AJ21" s="55">
        <f>+magazzino!AK153</f>
        <v>8392.0000000000055</v>
      </c>
      <c r="AK21" s="55">
        <f>+magazzino!AL153</f>
        <v>8339.6000000000058</v>
      </c>
      <c r="AL21" s="55">
        <f>+magazzino!AM153</f>
        <v>10287.200000000006</v>
      </c>
    </row>
    <row r="22" spans="2:38" x14ac:dyDescent="0.25">
      <c r="B22" s="47" t="str">
        <f>+E_Acquisti!B22</f>
        <v>Materia Prima 20</v>
      </c>
      <c r="C22" s="55">
        <f>+magazzino!D161</f>
        <v>1953</v>
      </c>
      <c r="D22" s="55">
        <f>+magazzino!E161</f>
        <v>1906</v>
      </c>
      <c r="E22" s="55">
        <f>+magazzino!F161</f>
        <v>1859</v>
      </c>
      <c r="F22" s="55">
        <f>+magazzino!G161</f>
        <v>1812</v>
      </c>
      <c r="G22" s="55">
        <f>+magazzino!H161</f>
        <v>1765</v>
      </c>
      <c r="H22" s="55">
        <f>+magazzino!I161</f>
        <v>1718</v>
      </c>
      <c r="I22" s="55">
        <f>+magazzino!J161</f>
        <v>3671</v>
      </c>
      <c r="J22" s="55">
        <f>+magazzino!K161</f>
        <v>3624</v>
      </c>
      <c r="K22" s="55">
        <f>+magazzino!L161</f>
        <v>3577</v>
      </c>
      <c r="L22" s="55">
        <f>+magazzino!M161</f>
        <v>3530</v>
      </c>
      <c r="M22" s="55">
        <f>+magazzino!N161</f>
        <v>3483</v>
      </c>
      <c r="N22" s="55">
        <f>+magazzino!O161</f>
        <v>3436</v>
      </c>
      <c r="O22" s="55">
        <f>+magazzino!P161</f>
        <v>5386.3</v>
      </c>
      <c r="P22" s="55">
        <f>+magazzino!Q161</f>
        <v>5334</v>
      </c>
      <c r="Q22" s="55">
        <f>+magazzino!R161</f>
        <v>5281.7</v>
      </c>
      <c r="R22" s="55">
        <f>+magazzino!S161</f>
        <v>5229.3999999999996</v>
      </c>
      <c r="S22" s="55">
        <f>+magazzino!T161</f>
        <v>5177.0999999999995</v>
      </c>
      <c r="T22" s="55">
        <f>+magazzino!U161</f>
        <v>5124.7999999999993</v>
      </c>
      <c r="U22" s="55">
        <f>+magazzino!V161</f>
        <v>7072.4999999999991</v>
      </c>
      <c r="V22" s="55">
        <f>+magazzino!W161</f>
        <v>7020.1999999999989</v>
      </c>
      <c r="W22" s="55">
        <f>+magazzino!X161</f>
        <v>6967.8999999999987</v>
      </c>
      <c r="X22" s="55">
        <f>+magazzino!Y161</f>
        <v>6915.5999999999985</v>
      </c>
      <c r="Y22" s="55">
        <f>+magazzino!Z161</f>
        <v>6863.2999999999984</v>
      </c>
      <c r="Z22" s="55">
        <f>+magazzino!AA161</f>
        <v>6810.9999999999982</v>
      </c>
      <c r="AA22" s="55">
        <f>+magazzino!AB161</f>
        <v>8755.9999999999982</v>
      </c>
      <c r="AB22" s="55">
        <f>+magazzino!AC161</f>
        <v>8698.3999999999978</v>
      </c>
      <c r="AC22" s="55">
        <f>+magazzino!AD161</f>
        <v>8640.7999999999975</v>
      </c>
      <c r="AD22" s="55">
        <f>+magazzino!AE161</f>
        <v>8583.1999999999971</v>
      </c>
      <c r="AE22" s="55">
        <f>+magazzino!AF161</f>
        <v>8525.5999999999967</v>
      </c>
      <c r="AF22" s="55">
        <f>+magazzino!AG161</f>
        <v>8467.9999999999964</v>
      </c>
      <c r="AG22" s="55">
        <f>+magazzino!AH161</f>
        <v>10410.399999999996</v>
      </c>
      <c r="AH22" s="55">
        <f>+magazzino!AI161</f>
        <v>10352.799999999996</v>
      </c>
      <c r="AI22" s="55">
        <f>+magazzino!AJ161</f>
        <v>10295.199999999995</v>
      </c>
      <c r="AJ22" s="55">
        <f>+magazzino!AK161</f>
        <v>10237.599999999995</v>
      </c>
      <c r="AK22" s="55">
        <f>+magazzino!AL161</f>
        <v>10179.999999999995</v>
      </c>
      <c r="AL22" s="55">
        <f>+magazzino!AM161</f>
        <v>10122.399999999994</v>
      </c>
    </row>
    <row r="25" spans="2:38" ht="15.75" thickBot="1" x14ac:dyDescent="0.3">
      <c r="B25" s="47" t="s">
        <v>347</v>
      </c>
      <c r="C25" s="47" t="str">
        <f>+C2</f>
        <v>A1 M1</v>
      </c>
      <c r="D25" s="47" t="str">
        <f t="shared" ref="D25:AL25" si="0">+D2</f>
        <v>A1 M2</v>
      </c>
      <c r="E25" s="47" t="str">
        <f t="shared" si="0"/>
        <v>A1 M3</v>
      </c>
      <c r="F25" s="47" t="str">
        <f t="shared" si="0"/>
        <v>A1 M4</v>
      </c>
      <c r="G25" s="47" t="str">
        <f t="shared" si="0"/>
        <v>A1 M5</v>
      </c>
      <c r="H25" s="47" t="str">
        <f t="shared" si="0"/>
        <v>A1 M6</v>
      </c>
      <c r="I25" s="47" t="str">
        <f t="shared" si="0"/>
        <v>A1 M7</v>
      </c>
      <c r="J25" s="47" t="str">
        <f t="shared" si="0"/>
        <v>A1 M8</v>
      </c>
      <c r="K25" s="47" t="str">
        <f t="shared" si="0"/>
        <v>A1 M9</v>
      </c>
      <c r="L25" s="47" t="str">
        <f t="shared" si="0"/>
        <v>A1 M10</v>
      </c>
      <c r="M25" s="47" t="str">
        <f t="shared" si="0"/>
        <v>A1 M11</v>
      </c>
      <c r="N25" s="47" t="str">
        <f t="shared" si="0"/>
        <v>A1 M12</v>
      </c>
      <c r="O25" s="47" t="str">
        <f t="shared" si="0"/>
        <v>A2 M1</v>
      </c>
      <c r="P25" s="47" t="str">
        <f t="shared" si="0"/>
        <v>A2 M2</v>
      </c>
      <c r="Q25" s="47" t="str">
        <f t="shared" si="0"/>
        <v>A2 M3</v>
      </c>
      <c r="R25" s="47" t="str">
        <f t="shared" si="0"/>
        <v>A2 M4</v>
      </c>
      <c r="S25" s="47" t="str">
        <f t="shared" si="0"/>
        <v>A2 M5</v>
      </c>
      <c r="T25" s="47" t="str">
        <f t="shared" si="0"/>
        <v>A2 M6</v>
      </c>
      <c r="U25" s="47" t="str">
        <f t="shared" si="0"/>
        <v>A2 M7</v>
      </c>
      <c r="V25" s="47" t="str">
        <f t="shared" si="0"/>
        <v>A2 M8</v>
      </c>
      <c r="W25" s="47" t="str">
        <f t="shared" si="0"/>
        <v>A2 M9</v>
      </c>
      <c r="X25" s="47" t="str">
        <f t="shared" si="0"/>
        <v>A2 M10</v>
      </c>
      <c r="Y25" s="47" t="str">
        <f t="shared" si="0"/>
        <v>A2 M11</v>
      </c>
      <c r="Z25" s="47" t="str">
        <f t="shared" si="0"/>
        <v>A2 M12</v>
      </c>
      <c r="AA25" s="47" t="str">
        <f t="shared" si="0"/>
        <v>A3 M1</v>
      </c>
      <c r="AB25" s="47" t="str">
        <f t="shared" si="0"/>
        <v>A3 M2</v>
      </c>
      <c r="AC25" s="47" t="str">
        <f t="shared" si="0"/>
        <v>A3 M3</v>
      </c>
      <c r="AD25" s="47" t="str">
        <f t="shared" si="0"/>
        <v>A3 M4</v>
      </c>
      <c r="AE25" s="47" t="str">
        <f t="shared" si="0"/>
        <v>A3 M5</v>
      </c>
      <c r="AF25" s="47" t="str">
        <f t="shared" si="0"/>
        <v>A3 M6</v>
      </c>
      <c r="AG25" s="47" t="str">
        <f t="shared" si="0"/>
        <v>A3 M7</v>
      </c>
      <c r="AH25" s="47" t="str">
        <f t="shared" si="0"/>
        <v>A3 M8</v>
      </c>
      <c r="AI25" s="47" t="str">
        <f t="shared" si="0"/>
        <v>A3 M9</v>
      </c>
      <c r="AJ25" s="47" t="str">
        <f t="shared" si="0"/>
        <v>A3 M10</v>
      </c>
      <c r="AK25" s="47" t="str">
        <f t="shared" si="0"/>
        <v>A3 M11</v>
      </c>
      <c r="AL25" s="47" t="str">
        <f t="shared" si="0"/>
        <v>A3 M12</v>
      </c>
    </row>
    <row r="26" spans="2:38" ht="15.75" thickBot="1" x14ac:dyDescent="0.3">
      <c r="B26" s="47" t="str">
        <f>+B3</f>
        <v>Materia Prima 1</v>
      </c>
      <c r="C26" s="60">
        <f>+C3*E_Acquisti!C27</f>
        <v>1680</v>
      </c>
      <c r="D26" s="60">
        <f>+D3*E_Acquisti!D27</f>
        <v>1360</v>
      </c>
      <c r="E26" s="60">
        <f>+E3*E_Acquisti!E27</f>
        <v>1040</v>
      </c>
      <c r="F26" s="60">
        <f>+F3*E_Acquisti!F27</f>
        <v>2720</v>
      </c>
      <c r="G26" s="60">
        <f>+G3*E_Acquisti!G27</f>
        <v>2400</v>
      </c>
      <c r="H26" s="60">
        <f>+H3*E_Acquisti!H27</f>
        <v>2080</v>
      </c>
      <c r="I26" s="60">
        <f>+I3*E_Acquisti!I27</f>
        <v>3948</v>
      </c>
      <c r="J26" s="60">
        <f>+J3*E_Acquisti!J27</f>
        <v>3612</v>
      </c>
      <c r="K26" s="60">
        <f>+K3*E_Acquisti!K27</f>
        <v>3276</v>
      </c>
      <c r="L26" s="60">
        <f>+L3*E_Acquisti!L27</f>
        <v>5040</v>
      </c>
      <c r="M26" s="60">
        <f>+M3*E_Acquisti!M27</f>
        <v>4704</v>
      </c>
      <c r="N26" s="60">
        <f>+N3*E_Acquisti!N27</f>
        <v>4368</v>
      </c>
      <c r="O26" s="60">
        <f>+O3*E_Acquisti!O27</f>
        <v>6108.9000000000005</v>
      </c>
      <c r="P26" s="60">
        <f>+P3*E_Acquisti!P27</f>
        <v>5735.1</v>
      </c>
      <c r="Q26" s="60">
        <f>+Q3*E_Acquisti!Q27</f>
        <v>5361.3</v>
      </c>
      <c r="R26" s="60">
        <f>+R3*E_Acquisti!R27</f>
        <v>7087.5</v>
      </c>
      <c r="S26" s="60">
        <f>+S3*E_Acquisti!S27</f>
        <v>6713.7000000000007</v>
      </c>
      <c r="T26" s="60">
        <f>+T3*E_Acquisti!T27</f>
        <v>6339.9000000000005</v>
      </c>
      <c r="U26" s="60">
        <f>+U3*E_Acquisti!U27</f>
        <v>5966.1</v>
      </c>
      <c r="V26" s="60">
        <f>+V3*E_Acquisti!V27</f>
        <v>7692.3</v>
      </c>
      <c r="W26" s="60">
        <f>+W3*E_Acquisti!W27</f>
        <v>7318.5</v>
      </c>
      <c r="X26" s="60">
        <f>+X3*E_Acquisti!X27</f>
        <v>6944.7000000000007</v>
      </c>
      <c r="Y26" s="60">
        <f>+Y3*E_Acquisti!Y27</f>
        <v>8670.9</v>
      </c>
      <c r="Z26" s="60">
        <f>+Z3*E_Acquisti!Z27</f>
        <v>8297.1</v>
      </c>
      <c r="AA26" s="60">
        <f>+AA3*E_Acquisti!AA27</f>
        <v>7900.2000000000007</v>
      </c>
      <c r="AB26" s="60">
        <f>+AB3*E_Acquisti!AB27</f>
        <v>7488.6</v>
      </c>
      <c r="AC26" s="60">
        <f>+AC3*E_Acquisti!AC27</f>
        <v>9177</v>
      </c>
      <c r="AD26" s="60">
        <f>+AD3*E_Acquisti!AD27</f>
        <v>8765.4</v>
      </c>
      <c r="AE26" s="60">
        <f>+AE3*E_Acquisti!AE27</f>
        <v>8353.8000000000011</v>
      </c>
      <c r="AF26" s="60">
        <f>+AF3*E_Acquisti!AF27</f>
        <v>7942.2000000000007</v>
      </c>
      <c r="AG26" s="60">
        <f>+AG3*E_Acquisti!AG27</f>
        <v>9630.6</v>
      </c>
      <c r="AH26" s="60">
        <f>+AH3*E_Acquisti!AH27</f>
        <v>9219</v>
      </c>
      <c r="AI26" s="60">
        <f>+AI3*E_Acquisti!AI27</f>
        <v>8807.4</v>
      </c>
      <c r="AJ26" s="60">
        <f>+AJ3*E_Acquisti!AJ27</f>
        <v>10495.800000000001</v>
      </c>
      <c r="AK26" s="60">
        <f>+AK3*E_Acquisti!AK27</f>
        <v>10084.200000000001</v>
      </c>
      <c r="AL26" s="60">
        <f>+AL3*E_Acquisti!AL27</f>
        <v>9672.6</v>
      </c>
    </row>
    <row r="27" spans="2:38" ht="15.75" thickBot="1" x14ac:dyDescent="0.3">
      <c r="B27" s="47" t="str">
        <f t="shared" ref="B27:B44" si="1">+B4</f>
        <v>Materia Prima 2</v>
      </c>
      <c r="C27" s="60">
        <f>+C4*E_Acquisti!C28</f>
        <v>20220</v>
      </c>
      <c r="D27" s="60">
        <f>+D4*E_Acquisti!D28</f>
        <v>19440</v>
      </c>
      <c r="E27" s="60">
        <f>+E4*E_Acquisti!E28</f>
        <v>18660</v>
      </c>
      <c r="F27" s="60">
        <f>+F4*E_Acquisti!F28</f>
        <v>38880</v>
      </c>
      <c r="G27" s="60">
        <f>+G4*E_Acquisti!G28</f>
        <v>38100</v>
      </c>
      <c r="H27" s="60">
        <f>+H4*E_Acquisti!H28</f>
        <v>37320</v>
      </c>
      <c r="I27" s="60">
        <f>+I4*E_Acquisti!I28</f>
        <v>57540</v>
      </c>
      <c r="J27" s="60">
        <f>+J4*E_Acquisti!J28</f>
        <v>56760</v>
      </c>
      <c r="K27" s="60">
        <f>+K4*E_Acquisti!K28</f>
        <v>57099.6</v>
      </c>
      <c r="L27" s="60">
        <f>+L4*E_Acquisti!L28</f>
        <v>77724</v>
      </c>
      <c r="M27" s="60">
        <f>+M4*E_Acquisti!M28</f>
        <v>76928.399999999994</v>
      </c>
      <c r="N27" s="60">
        <f>+N4*E_Acquisti!N28</f>
        <v>76132.800000000003</v>
      </c>
      <c r="O27" s="60">
        <f>+O4*E_Acquisti!O28</f>
        <v>96699.06</v>
      </c>
      <c r="P27" s="60">
        <f>+P4*E_Acquisti!P28</f>
        <v>95811.66</v>
      </c>
      <c r="Q27" s="60">
        <f>+Q4*E_Acquisti!Q28</f>
        <v>94924.26</v>
      </c>
      <c r="R27" s="60">
        <f>+R4*E_Acquisti!R28</f>
        <v>115456.86</v>
      </c>
      <c r="S27" s="60">
        <f>+S4*E_Acquisti!S28</f>
        <v>114569.46</v>
      </c>
      <c r="T27" s="60">
        <f>+T4*E_Acquisti!T28</f>
        <v>113682.06</v>
      </c>
      <c r="U27" s="60">
        <f>+U4*E_Acquisti!U28</f>
        <v>134214.66</v>
      </c>
      <c r="V27" s="60">
        <f>+V4*E_Acquisti!V28</f>
        <v>133327.26</v>
      </c>
      <c r="W27" s="60">
        <f>+W4*E_Acquisti!W28</f>
        <v>132439.86000000002</v>
      </c>
      <c r="X27" s="60">
        <f>+X4*E_Acquisti!X28</f>
        <v>152972.46</v>
      </c>
      <c r="Y27" s="60">
        <f>+Y4*E_Acquisti!Y28</f>
        <v>152085.06</v>
      </c>
      <c r="Z27" s="60">
        <f>+Z4*E_Acquisti!Z28</f>
        <v>151197.66</v>
      </c>
      <c r="AA27" s="60">
        <f>+AA4*E_Acquisti!AA28</f>
        <v>171672.12</v>
      </c>
      <c r="AB27" s="60">
        <f>+AB4*E_Acquisti!AB28</f>
        <v>170692.92</v>
      </c>
      <c r="AC27" s="60">
        <f>+AC4*E_Acquisti!AC28</f>
        <v>169713.72</v>
      </c>
      <c r="AD27" s="60">
        <f>+AD4*E_Acquisti!AD28</f>
        <v>190154.52</v>
      </c>
      <c r="AE27" s="60">
        <f>+AE4*E_Acquisti!AE28</f>
        <v>189175.32</v>
      </c>
      <c r="AF27" s="60">
        <f>+AF4*E_Acquisti!AF28</f>
        <v>188196.12</v>
      </c>
      <c r="AG27" s="60">
        <f>+AG4*E_Acquisti!AG28</f>
        <v>208636.92</v>
      </c>
      <c r="AH27" s="60">
        <f>+AH4*E_Acquisti!AH28</f>
        <v>207657.72</v>
      </c>
      <c r="AI27" s="60">
        <f>+AI4*E_Acquisti!AI28</f>
        <v>206678.52</v>
      </c>
      <c r="AJ27" s="60">
        <f>+AJ4*E_Acquisti!AJ28</f>
        <v>205699.32</v>
      </c>
      <c r="AK27" s="60">
        <f>+AK4*E_Acquisti!AK28</f>
        <v>204720.12</v>
      </c>
      <c r="AL27" s="60">
        <f>+AL4*E_Acquisti!AL28</f>
        <v>203740.92</v>
      </c>
    </row>
    <row r="28" spans="2:38" ht="15.75" thickBot="1" x14ac:dyDescent="0.3">
      <c r="B28" s="47" t="str">
        <f t="shared" si="1"/>
        <v>Materia Prima 3</v>
      </c>
      <c r="C28" s="60">
        <f>+C5*E_Acquisti!C29</f>
        <v>9380</v>
      </c>
      <c r="D28" s="60">
        <f>+D5*E_Acquisti!D29</f>
        <v>8260</v>
      </c>
      <c r="E28" s="60">
        <f>+E5*E_Acquisti!E29</f>
        <v>7140</v>
      </c>
      <c r="F28" s="60">
        <f>+F5*E_Acquisti!F29</f>
        <v>6020</v>
      </c>
      <c r="G28" s="60">
        <f>+G5*E_Acquisti!G29</f>
        <v>4900</v>
      </c>
      <c r="H28" s="60">
        <f>+H5*E_Acquisti!H29</f>
        <v>3780</v>
      </c>
      <c r="I28" s="60">
        <f>+I5*E_Acquisti!I29</f>
        <v>13160</v>
      </c>
      <c r="J28" s="60">
        <f>+J5*E_Acquisti!J29</f>
        <v>12280.800000000001</v>
      </c>
      <c r="K28" s="60">
        <f>+K5*E_Acquisti!K29</f>
        <v>11138.400000000001</v>
      </c>
      <c r="L28" s="60">
        <f>+L5*E_Acquisti!L29</f>
        <v>9996</v>
      </c>
      <c r="M28" s="60">
        <f>+M5*E_Acquisti!M29</f>
        <v>9030.6720000000005</v>
      </c>
      <c r="N28" s="60">
        <f>+N5*E_Acquisti!N29</f>
        <v>7865.4240000000009</v>
      </c>
      <c r="O28" s="60">
        <f>+O5*E_Acquisti!O29</f>
        <v>6620.0652000000009</v>
      </c>
      <c r="P28" s="60">
        <f>+P5*E_Acquisti!P29</f>
        <v>16247.926800000001</v>
      </c>
      <c r="Q28" s="60">
        <f>+Q5*E_Acquisti!Q29</f>
        <v>14951.588400000002</v>
      </c>
      <c r="R28" s="60">
        <f>+R5*E_Acquisti!R29</f>
        <v>13655.250000000002</v>
      </c>
      <c r="S28" s="60">
        <f>+S5*E_Acquisti!S29</f>
        <v>12358.911600000001</v>
      </c>
      <c r="T28" s="60">
        <f>+T5*E_Acquisti!T29</f>
        <v>11062.573200000001</v>
      </c>
      <c r="U28" s="60">
        <f>+U5*E_Acquisti!U29</f>
        <v>9766.234800000002</v>
      </c>
      <c r="V28" s="60">
        <f>+V5*E_Acquisti!V29</f>
        <v>8469.8964000000014</v>
      </c>
      <c r="W28" s="60">
        <f>+W5*E_Acquisti!W29</f>
        <v>18097.758000000002</v>
      </c>
      <c r="X28" s="60">
        <f>+X5*E_Acquisti!X29</f>
        <v>16801.419600000001</v>
      </c>
      <c r="Y28" s="60">
        <f>+Y5*E_Acquisti!Y29</f>
        <v>15505.081200000002</v>
      </c>
      <c r="Z28" s="60">
        <f>+Z5*E_Acquisti!Z29</f>
        <v>14208.742800000002</v>
      </c>
      <c r="AA28" s="60">
        <f>+AA5*E_Acquisti!AA29</f>
        <v>12832.293600000001</v>
      </c>
      <c r="AB28" s="60">
        <f>+AB5*E_Acquisti!AB29</f>
        <v>11404.864800000001</v>
      </c>
      <c r="AC28" s="60">
        <f>+AC5*E_Acquisti!AC29</f>
        <v>20901.636000000002</v>
      </c>
      <c r="AD28" s="60">
        <f>+AD5*E_Acquisti!AD29</f>
        <v>19474.207200000001</v>
      </c>
      <c r="AE28" s="60">
        <f>+AE5*E_Acquisti!AE29</f>
        <v>18046.778400000003</v>
      </c>
      <c r="AF28" s="60">
        <f>+AF5*E_Acquisti!AF29</f>
        <v>16619.349600000001</v>
      </c>
      <c r="AG28" s="60">
        <f>+AG5*E_Acquisti!AG29</f>
        <v>15191.920800000002</v>
      </c>
      <c r="AH28" s="60">
        <f>+AH5*E_Acquisti!AH29</f>
        <v>13764.492000000002</v>
      </c>
      <c r="AI28" s="60">
        <f>+AI5*E_Acquisti!AI29</f>
        <v>12337.063200000001</v>
      </c>
      <c r="AJ28" s="60">
        <f>+AJ5*E_Acquisti!AJ29</f>
        <v>21833.834400000003</v>
      </c>
      <c r="AK28" s="60">
        <f>+AK5*E_Acquisti!AK29</f>
        <v>20406.405600000002</v>
      </c>
      <c r="AL28" s="60">
        <f>+AL5*E_Acquisti!AL29</f>
        <v>18978.9768</v>
      </c>
    </row>
    <row r="29" spans="2:38" ht="15.75" thickBot="1" x14ac:dyDescent="0.3">
      <c r="B29" s="47" t="str">
        <f t="shared" si="1"/>
        <v>Materia Prima 4</v>
      </c>
      <c r="C29" s="60">
        <f>+C6*E_Acquisti!C30</f>
        <v>3680</v>
      </c>
      <c r="D29" s="60">
        <f>+D6*E_Acquisti!D30</f>
        <v>3360</v>
      </c>
      <c r="E29" s="60">
        <f>+E6*E_Acquisti!E30</f>
        <v>3040</v>
      </c>
      <c r="F29" s="60">
        <f>+F6*E_Acquisti!F30</f>
        <v>2720</v>
      </c>
      <c r="G29" s="60">
        <f>+G6*E_Acquisti!G30</f>
        <v>2400</v>
      </c>
      <c r="H29" s="60">
        <f>+H6*E_Acquisti!H30</f>
        <v>2080</v>
      </c>
      <c r="I29" s="60">
        <f>+I6*E_Acquisti!I30</f>
        <v>1760</v>
      </c>
      <c r="J29" s="60">
        <f>+J6*E_Acquisti!J30</f>
        <v>5440</v>
      </c>
      <c r="K29" s="60">
        <f>+K6*E_Acquisti!K30</f>
        <v>5273.6</v>
      </c>
      <c r="L29" s="60">
        <f>+L6*E_Acquisti!L30</f>
        <v>4944</v>
      </c>
      <c r="M29" s="60">
        <f>+M6*E_Acquisti!M30</f>
        <v>4614.4000000000005</v>
      </c>
      <c r="N29" s="60">
        <f>+N6*E_Acquisti!N30</f>
        <v>4284.8</v>
      </c>
      <c r="O29" s="60">
        <f>+O6*E_Acquisti!O30</f>
        <v>3932.54</v>
      </c>
      <c r="P29" s="60">
        <f>+P6*E_Acquisti!P30</f>
        <v>3565.86</v>
      </c>
      <c r="Q29" s="60">
        <f>+Q6*E_Acquisti!Q30</f>
        <v>7319.18</v>
      </c>
      <c r="R29" s="60">
        <f>+R6*E_Acquisti!R30</f>
        <v>6952.5</v>
      </c>
      <c r="S29" s="60">
        <f>+S6*E_Acquisti!S30</f>
        <v>6585.8200000000006</v>
      </c>
      <c r="T29" s="60">
        <f>+T6*E_Acquisti!T30</f>
        <v>6219.14</v>
      </c>
      <c r="U29" s="60">
        <f>+U6*E_Acquisti!U30</f>
        <v>5852.46</v>
      </c>
      <c r="V29" s="60">
        <f>+V6*E_Acquisti!V30</f>
        <v>5485.78</v>
      </c>
      <c r="W29" s="60">
        <f>+W6*E_Acquisti!W30</f>
        <v>5119.1000000000004</v>
      </c>
      <c r="X29" s="60">
        <f>+X6*E_Acquisti!X30</f>
        <v>8872.42</v>
      </c>
      <c r="Y29" s="60">
        <f>+Y6*E_Acquisti!Y30</f>
        <v>8505.74</v>
      </c>
      <c r="Z29" s="60">
        <f>+Z6*E_Acquisti!Z30</f>
        <v>8139.06</v>
      </c>
      <c r="AA29" s="60">
        <f>+AA6*E_Acquisti!AA30</f>
        <v>7749.72</v>
      </c>
      <c r="AB29" s="60">
        <f>+AB6*E_Acquisti!AB30</f>
        <v>7345.96</v>
      </c>
      <c r="AC29" s="60">
        <f>+AC6*E_Acquisti!AC30</f>
        <v>6942.2</v>
      </c>
      <c r="AD29" s="60">
        <f>+AD6*E_Acquisti!AD30</f>
        <v>6538.4400000000005</v>
      </c>
      <c r="AE29" s="60">
        <f>+AE6*E_Acquisti!AE30</f>
        <v>10254.68</v>
      </c>
      <c r="AF29" s="60">
        <f>+AF6*E_Acquisti!AF30</f>
        <v>9850.92</v>
      </c>
      <c r="AG29" s="60">
        <f>+AG6*E_Acquisti!AG30</f>
        <v>9447.16</v>
      </c>
      <c r="AH29" s="60">
        <f>+AH6*E_Acquisti!AH30</f>
        <v>9043.4</v>
      </c>
      <c r="AI29" s="60">
        <f>+AI6*E_Acquisti!AI30</f>
        <v>8639.64</v>
      </c>
      <c r="AJ29" s="60">
        <f>+AJ6*E_Acquisti!AJ30</f>
        <v>8235.880000000001</v>
      </c>
      <c r="AK29" s="60">
        <f>+AK6*E_Acquisti!AK30</f>
        <v>7832.12</v>
      </c>
      <c r="AL29" s="60">
        <f>+AL6*E_Acquisti!AL30</f>
        <v>11548.36</v>
      </c>
    </row>
    <row r="30" spans="2:38" ht="15.75" thickBot="1" x14ac:dyDescent="0.3">
      <c r="B30" s="47" t="str">
        <f t="shared" si="1"/>
        <v>Materia Prima 5</v>
      </c>
      <c r="C30" s="60">
        <f>+C7*E_Acquisti!C31</f>
        <v>1956</v>
      </c>
      <c r="D30" s="60">
        <f>+D7*E_Acquisti!D31</f>
        <v>1912</v>
      </c>
      <c r="E30" s="60">
        <f>+E7*E_Acquisti!E31</f>
        <v>1868</v>
      </c>
      <c r="F30" s="60">
        <f>+F7*E_Acquisti!F31</f>
        <v>1824</v>
      </c>
      <c r="G30" s="60">
        <f>+G7*E_Acquisti!G31</f>
        <v>1780</v>
      </c>
      <c r="H30" s="60">
        <f>+H7*E_Acquisti!H31</f>
        <v>3736</v>
      </c>
      <c r="I30" s="60">
        <f>+I7*E_Acquisti!I31</f>
        <v>3692</v>
      </c>
      <c r="J30" s="60">
        <f>+J7*E_Acquisti!J31</f>
        <v>3720.96</v>
      </c>
      <c r="K30" s="60">
        <f>+K7*E_Acquisti!K31</f>
        <v>3676.08</v>
      </c>
      <c r="L30" s="60">
        <f>+L7*E_Acquisti!L31</f>
        <v>3631.2000000000003</v>
      </c>
      <c r="M30" s="60">
        <f>+M7*E_Acquisti!M31</f>
        <v>5626.32</v>
      </c>
      <c r="N30" s="60">
        <f>+N7*E_Acquisti!N31</f>
        <v>5581.4400000000005</v>
      </c>
      <c r="O30" s="60">
        <f>+O7*E_Acquisti!O31</f>
        <v>5532.99</v>
      </c>
      <c r="P30" s="60">
        <f>+P7*E_Acquisti!P31</f>
        <v>5482.8060000000005</v>
      </c>
      <c r="Q30" s="60">
        <f>+Q7*E_Acquisti!Q31</f>
        <v>5432.6220000000003</v>
      </c>
      <c r="R30" s="60">
        <f>+R7*E_Acquisti!R31</f>
        <v>5382.438000000001</v>
      </c>
      <c r="S30" s="60">
        <f>+S7*E_Acquisti!S31</f>
        <v>7372.2540000000008</v>
      </c>
      <c r="T30" s="60">
        <f>+T7*E_Acquisti!T31</f>
        <v>7322.0700000000006</v>
      </c>
      <c r="U30" s="60">
        <f>+U7*E_Acquisti!U31</f>
        <v>7271.8860000000013</v>
      </c>
      <c r="V30" s="60">
        <f>+V7*E_Acquisti!V31</f>
        <v>7221.7020000000011</v>
      </c>
      <c r="W30" s="60">
        <f>+W7*E_Acquisti!W31</f>
        <v>7171.5180000000018</v>
      </c>
      <c r="X30" s="60">
        <f>+X7*E_Acquisti!X31</f>
        <v>9161.3340000000007</v>
      </c>
      <c r="Y30" s="60">
        <f>+Y7*E_Acquisti!Y31</f>
        <v>9111.15</v>
      </c>
      <c r="Z30" s="60">
        <f>+Z7*E_Acquisti!Z31</f>
        <v>9060.9659999999985</v>
      </c>
      <c r="AA30" s="60">
        <f>+AA7*E_Acquisti!AA31</f>
        <v>9007.2119999999995</v>
      </c>
      <c r="AB30" s="60">
        <f>+AB7*E_Acquisti!AB31</f>
        <v>8951.7239999999983</v>
      </c>
      <c r="AC30" s="60">
        <f>+AC7*E_Acquisti!AC31</f>
        <v>10936.235999999999</v>
      </c>
      <c r="AD30" s="60">
        <f>+AD7*E_Acquisti!AD31</f>
        <v>10880.748</v>
      </c>
      <c r="AE30" s="60">
        <f>+AE7*E_Acquisti!AE31</f>
        <v>10825.26</v>
      </c>
      <c r="AF30" s="60">
        <f>+AF7*E_Acquisti!AF31</f>
        <v>10769.772000000001</v>
      </c>
      <c r="AG30" s="60">
        <f>+AG7*E_Acquisti!AG31</f>
        <v>10714.284000000001</v>
      </c>
      <c r="AH30" s="60">
        <f>+AH7*E_Acquisti!AH31</f>
        <v>12698.796000000002</v>
      </c>
      <c r="AI30" s="60">
        <f>+AI7*E_Acquisti!AI31</f>
        <v>12643.308000000001</v>
      </c>
      <c r="AJ30" s="60">
        <f>+AJ7*E_Acquisti!AJ31</f>
        <v>12587.820000000002</v>
      </c>
      <c r="AK30" s="60">
        <f>+AK7*E_Acquisti!AK31</f>
        <v>12532.332000000002</v>
      </c>
      <c r="AL30" s="60">
        <f>+AL7*E_Acquisti!AL31</f>
        <v>12476.844000000003</v>
      </c>
    </row>
    <row r="31" spans="2:38" ht="15.75" thickBot="1" x14ac:dyDescent="0.3">
      <c r="B31" s="47" t="str">
        <f t="shared" si="1"/>
        <v>Materia Prima 6</v>
      </c>
      <c r="C31" s="60">
        <f>+C8*E_Acquisti!C32</f>
        <v>3942</v>
      </c>
      <c r="D31" s="60">
        <f>+D8*E_Acquisti!D32</f>
        <v>3884</v>
      </c>
      <c r="E31" s="60">
        <f>+E8*E_Acquisti!E32</f>
        <v>3826</v>
      </c>
      <c r="F31" s="60">
        <f>+F8*E_Acquisti!F32</f>
        <v>3768</v>
      </c>
      <c r="G31" s="60">
        <f>+G8*E_Acquisti!G32</f>
        <v>3710</v>
      </c>
      <c r="H31" s="60">
        <f>+H8*E_Acquisti!H32</f>
        <v>3652</v>
      </c>
      <c r="I31" s="60">
        <f>+I8*E_Acquisti!I32</f>
        <v>3594</v>
      </c>
      <c r="J31" s="60">
        <f>+J8*E_Acquisti!J32</f>
        <v>3536</v>
      </c>
      <c r="K31" s="60">
        <f>+K8*E_Acquisti!K32</f>
        <v>7478</v>
      </c>
      <c r="L31" s="60">
        <f>+L8*E_Acquisti!L32</f>
        <v>7420</v>
      </c>
      <c r="M31" s="60">
        <f>+M8*E_Acquisti!M32</f>
        <v>7435.62</v>
      </c>
      <c r="N31" s="60">
        <f>+N8*E_Acquisti!N32</f>
        <v>7377.04</v>
      </c>
      <c r="O31" s="60">
        <f>+O8*E_Acquisti!O32</f>
        <v>7314.0160000000005</v>
      </c>
      <c r="P31" s="60">
        <f>+P8*E_Acquisti!P32</f>
        <v>7248.77</v>
      </c>
      <c r="Q31" s="60">
        <f>+Q8*E_Acquisti!Q32</f>
        <v>7183.5239999999994</v>
      </c>
      <c r="R31" s="60">
        <f>+R8*E_Acquisti!R32</f>
        <v>7118.2779999999993</v>
      </c>
      <c r="S31" s="60">
        <f>+S8*E_Acquisti!S32</f>
        <v>7053.0319999999992</v>
      </c>
      <c r="T31" s="60">
        <f>+T8*E_Acquisti!T32</f>
        <v>11027.785999999998</v>
      </c>
      <c r="U31" s="60">
        <f>+U8*E_Acquisti!U32</f>
        <v>10962.539999999999</v>
      </c>
      <c r="V31" s="60">
        <f>+V8*E_Acquisti!V32</f>
        <v>10897.293999999998</v>
      </c>
      <c r="W31" s="60">
        <f>+W8*E_Acquisti!W32</f>
        <v>10832.047999999997</v>
      </c>
      <c r="X31" s="60">
        <f>+X8*E_Acquisti!X32</f>
        <v>10766.801999999998</v>
      </c>
      <c r="Y31" s="60">
        <f>+Y8*E_Acquisti!Y32</f>
        <v>10701.555999999997</v>
      </c>
      <c r="Z31" s="60">
        <f>+Z8*E_Acquisti!Z32</f>
        <v>10636.309999999996</v>
      </c>
      <c r="AA31" s="60">
        <f>+AA8*E_Acquisti!AA32</f>
        <v>10566.619999999997</v>
      </c>
      <c r="AB31" s="60">
        <f>+AB8*E_Acquisti!AB32</f>
        <v>14534.707999999995</v>
      </c>
      <c r="AC31" s="60">
        <f>+AC8*E_Acquisti!AC32</f>
        <v>14462.795999999995</v>
      </c>
      <c r="AD31" s="60">
        <f>+AD8*E_Acquisti!AD32</f>
        <v>14390.883999999995</v>
      </c>
      <c r="AE31" s="60">
        <f>+AE8*E_Acquisti!AE32</f>
        <v>14318.971999999994</v>
      </c>
      <c r="AF31" s="60">
        <f>+AF8*E_Acquisti!AF32</f>
        <v>14247.059999999992</v>
      </c>
      <c r="AG31" s="60">
        <f>+AG8*E_Acquisti!AG32</f>
        <v>14175.147999999992</v>
      </c>
      <c r="AH31" s="60">
        <f>+AH8*E_Acquisti!AH32</f>
        <v>14103.235999999992</v>
      </c>
      <c r="AI31" s="60">
        <f>+AI8*E_Acquisti!AI32</f>
        <v>14031.323999999991</v>
      </c>
      <c r="AJ31" s="60">
        <f>+AJ8*E_Acquisti!AJ32</f>
        <v>13959.411999999989</v>
      </c>
      <c r="AK31" s="60">
        <f>+AK8*E_Acquisti!AK32</f>
        <v>17927.499999999989</v>
      </c>
      <c r="AL31" s="60">
        <f>+AL8*E_Acquisti!AL32</f>
        <v>17855.587999999989</v>
      </c>
    </row>
    <row r="32" spans="2:38" ht="15.75" thickBot="1" x14ac:dyDescent="0.3">
      <c r="B32" s="47" t="str">
        <f t="shared" si="1"/>
        <v>Materia Prima 7</v>
      </c>
      <c r="C32" s="60">
        <f>+C9*E_Acquisti!C33</f>
        <v>5896.0000000000009</v>
      </c>
      <c r="D32" s="60">
        <f>+D9*E_Acquisti!D33</f>
        <v>5192</v>
      </c>
      <c r="E32" s="60">
        <f>+E9*E_Acquisti!E33</f>
        <v>4488</v>
      </c>
      <c r="F32" s="60">
        <f>+F9*E_Acquisti!F33</f>
        <v>3784.0000000000005</v>
      </c>
      <c r="G32" s="60">
        <f>+G9*E_Acquisti!G33</f>
        <v>3080.0000000000005</v>
      </c>
      <c r="H32" s="60">
        <f>+H9*E_Acquisti!H33</f>
        <v>2423.5200000000004</v>
      </c>
      <c r="I32" s="60">
        <f>+I9*E_Acquisti!I33</f>
        <v>8437.44</v>
      </c>
      <c r="J32" s="60">
        <f>+J9*E_Acquisti!J33</f>
        <v>7719.3600000000006</v>
      </c>
      <c r="K32" s="60">
        <f>+K9*E_Acquisti!K33</f>
        <v>7001.2800000000007</v>
      </c>
      <c r="L32" s="60">
        <f>+L9*E_Acquisti!L33</f>
        <v>6283.2000000000007</v>
      </c>
      <c r="M32" s="60">
        <f>+M9*E_Acquisti!M33</f>
        <v>5565.1200000000008</v>
      </c>
      <c r="N32" s="60">
        <f>+N9*E_Acquisti!N33</f>
        <v>4847.0400000000009</v>
      </c>
      <c r="O32" s="60">
        <f>+O9*E_Acquisti!O33</f>
        <v>10811.592000000001</v>
      </c>
      <c r="P32" s="60">
        <f>+P9*E_Acquisti!P33</f>
        <v>10012.728000000001</v>
      </c>
      <c r="Q32" s="60">
        <f>+Q9*E_Acquisti!Q33</f>
        <v>9213.8640000000014</v>
      </c>
      <c r="R32" s="60">
        <f>+R9*E_Acquisti!R33</f>
        <v>8415</v>
      </c>
      <c r="S32" s="60">
        <f>+S9*E_Acquisti!S33</f>
        <v>7616.1360000000004</v>
      </c>
      <c r="T32" s="60">
        <f>+T9*E_Acquisti!T33</f>
        <v>6817.2720000000008</v>
      </c>
      <c r="U32" s="60">
        <f>+U9*E_Acquisti!U33</f>
        <v>12750.408000000001</v>
      </c>
      <c r="V32" s="60">
        <f>+V9*E_Acquisti!V33</f>
        <v>11951.544000000002</v>
      </c>
      <c r="W32" s="60">
        <f>+W9*E_Acquisti!W33</f>
        <v>11152.68</v>
      </c>
      <c r="X32" s="60">
        <f>+X9*E_Acquisti!X33</f>
        <v>10353.816000000001</v>
      </c>
      <c r="Y32" s="60">
        <f>+Y9*E_Acquisti!Y33</f>
        <v>9554.9520000000011</v>
      </c>
      <c r="Z32" s="60">
        <f>+Z9*E_Acquisti!Z33</f>
        <v>8756.0880000000016</v>
      </c>
      <c r="AA32" s="60">
        <f>+AA9*E_Acquisti!AA33</f>
        <v>7907.8560000000007</v>
      </c>
      <c r="AB32" s="60">
        <f>+AB9*E_Acquisti!AB33</f>
        <v>13760.208000000001</v>
      </c>
      <c r="AC32" s="60">
        <f>+AC9*E_Acquisti!AC33</f>
        <v>12880.560000000001</v>
      </c>
      <c r="AD32" s="60">
        <f>+AD9*E_Acquisti!AD33</f>
        <v>12000.912</v>
      </c>
      <c r="AE32" s="60">
        <f>+AE9*E_Acquisti!AE33</f>
        <v>11121.264000000001</v>
      </c>
      <c r="AF32" s="60">
        <f>+AF9*E_Acquisti!AF33</f>
        <v>10241.616000000002</v>
      </c>
      <c r="AG32" s="60">
        <f>+AG9*E_Acquisti!AG33</f>
        <v>9361.9680000000008</v>
      </c>
      <c r="AH32" s="60">
        <f>+AH9*E_Acquisti!AH33</f>
        <v>15214.320000000002</v>
      </c>
      <c r="AI32" s="60">
        <f>+AI9*E_Acquisti!AI33</f>
        <v>14334.672</v>
      </c>
      <c r="AJ32" s="60">
        <f>+AJ9*E_Acquisti!AJ33</f>
        <v>13455.024000000001</v>
      </c>
      <c r="AK32" s="60">
        <f>+AK9*E_Acquisti!AK33</f>
        <v>12575.376000000002</v>
      </c>
      <c r="AL32" s="60">
        <f>+AL9*E_Acquisti!AL33</f>
        <v>11695.728000000001</v>
      </c>
    </row>
    <row r="33" spans="2:38" ht="15.75" thickBot="1" x14ac:dyDescent="0.3">
      <c r="B33" s="47" t="str">
        <f t="shared" si="1"/>
        <v>Materia Prima 8</v>
      </c>
      <c r="C33" s="60">
        <f>+C10*E_Acquisti!C34</f>
        <v>17040</v>
      </c>
      <c r="D33" s="60">
        <f>+D10*E_Acquisti!D34</f>
        <v>16080</v>
      </c>
      <c r="E33" s="60">
        <f>+E10*E_Acquisti!E34</f>
        <v>15120</v>
      </c>
      <c r="F33" s="60">
        <f>+F10*E_Acquisti!F34</f>
        <v>14160</v>
      </c>
      <c r="G33" s="60">
        <f>+G10*E_Acquisti!G34</f>
        <v>31200</v>
      </c>
      <c r="H33" s="60">
        <f>+H10*E_Acquisti!H34</f>
        <v>30844.799999999999</v>
      </c>
      <c r="I33" s="60">
        <f>+I10*E_Acquisti!I34</f>
        <v>29865.600000000002</v>
      </c>
      <c r="J33" s="60">
        <f>+J10*E_Acquisti!J34</f>
        <v>28886.400000000001</v>
      </c>
      <c r="K33" s="60">
        <f>+K10*E_Acquisti!K34</f>
        <v>46267.200000000004</v>
      </c>
      <c r="L33" s="60">
        <f>+L10*E_Acquisti!L34</f>
        <v>45288</v>
      </c>
      <c r="M33" s="60">
        <f>+M10*E_Acquisti!M34</f>
        <v>44308.800000000003</v>
      </c>
      <c r="N33" s="60">
        <f>+N10*E_Acquisti!N34</f>
        <v>43329.599999999999</v>
      </c>
      <c r="O33" s="60">
        <f>+O10*E_Acquisti!O34</f>
        <v>42283.08</v>
      </c>
      <c r="P33" s="60">
        <f>+P10*E_Acquisti!P34</f>
        <v>59553.72</v>
      </c>
      <c r="Q33" s="60">
        <f>+Q10*E_Acquisti!Q34</f>
        <v>58464.36</v>
      </c>
      <c r="R33" s="60">
        <f>+R10*E_Acquisti!R34</f>
        <v>57375</v>
      </c>
      <c r="S33" s="60">
        <f>+S10*E_Acquisti!S34</f>
        <v>56285.64</v>
      </c>
      <c r="T33" s="60">
        <f>+T10*E_Acquisti!T34</f>
        <v>73556.28</v>
      </c>
      <c r="U33" s="60">
        <f>+U10*E_Acquisti!U34</f>
        <v>72466.92</v>
      </c>
      <c r="V33" s="60">
        <f>+V10*E_Acquisti!V34</f>
        <v>71377.56</v>
      </c>
      <c r="W33" s="60">
        <f>+W10*E_Acquisti!W34</f>
        <v>70288.2</v>
      </c>
      <c r="X33" s="60">
        <f>+X10*E_Acquisti!X34</f>
        <v>87558.84</v>
      </c>
      <c r="Y33" s="60">
        <f>+Y10*E_Acquisti!Y34</f>
        <v>86469.48</v>
      </c>
      <c r="Z33" s="60">
        <f>+Z10*E_Acquisti!Z34</f>
        <v>85380.12</v>
      </c>
      <c r="AA33" s="60">
        <f>+AA10*E_Acquisti!AA34</f>
        <v>84223.44</v>
      </c>
      <c r="AB33" s="60">
        <f>+AB10*E_Acquisti!AB34</f>
        <v>101383.92</v>
      </c>
      <c r="AC33" s="60">
        <f>+AC10*E_Acquisti!AC34</f>
        <v>100184.40000000001</v>
      </c>
      <c r="AD33" s="60">
        <f>+AD10*E_Acquisti!AD34</f>
        <v>98984.88</v>
      </c>
      <c r="AE33" s="60">
        <f>+AE10*E_Acquisti!AE34</f>
        <v>97785.36</v>
      </c>
      <c r="AF33" s="60">
        <f>+AF10*E_Acquisti!AF34</f>
        <v>96585.84</v>
      </c>
      <c r="AG33" s="60">
        <f>+AG10*E_Acquisti!AG34</f>
        <v>113746.32</v>
      </c>
      <c r="AH33" s="60">
        <f>+AH10*E_Acquisti!AH34</f>
        <v>112546.8</v>
      </c>
      <c r="AI33" s="60">
        <f>+AI10*E_Acquisti!AI34</f>
        <v>111347.28</v>
      </c>
      <c r="AJ33" s="60">
        <f>+AJ10*E_Acquisti!AJ34</f>
        <v>110147.76</v>
      </c>
      <c r="AK33" s="60">
        <f>+AK10*E_Acquisti!AK34</f>
        <v>127308.24</v>
      </c>
      <c r="AL33" s="60">
        <f>+AL10*E_Acquisti!AL34</f>
        <v>126108.72</v>
      </c>
    </row>
    <row r="34" spans="2:38" ht="15.75" thickBot="1" x14ac:dyDescent="0.3">
      <c r="B34" s="47" t="str">
        <f t="shared" si="1"/>
        <v>Materia Prima 9</v>
      </c>
      <c r="C34" s="60">
        <f>+C11*E_Acquisti!C35</f>
        <v>9730</v>
      </c>
      <c r="D34" s="60">
        <f>+D11*E_Acquisti!D35</f>
        <v>9460</v>
      </c>
      <c r="E34" s="60">
        <f>+E11*E_Acquisti!E35</f>
        <v>9190</v>
      </c>
      <c r="F34" s="60">
        <f>+F11*E_Acquisti!F35</f>
        <v>8920</v>
      </c>
      <c r="G34" s="60">
        <f>+G11*E_Acquisti!G35</f>
        <v>8650</v>
      </c>
      <c r="H34" s="60">
        <f>+H11*E_Acquisti!H35</f>
        <v>18747.599999999999</v>
      </c>
      <c r="I34" s="60">
        <f>+I11*E_Acquisti!I35</f>
        <v>18472.2</v>
      </c>
      <c r="J34" s="60">
        <f>+J11*E_Acquisti!J35</f>
        <v>18196.8</v>
      </c>
      <c r="K34" s="60">
        <f>+K11*E_Acquisti!K35</f>
        <v>17921.400000000001</v>
      </c>
      <c r="L34" s="60">
        <f>+L11*E_Acquisti!L35</f>
        <v>17646</v>
      </c>
      <c r="M34" s="60">
        <f>+M11*E_Acquisti!M35</f>
        <v>17370.599999999999</v>
      </c>
      <c r="N34" s="60">
        <f>+N11*E_Acquisti!N35</f>
        <v>27295.200000000001</v>
      </c>
      <c r="O34" s="60">
        <f>+O11*E_Acquisti!O35</f>
        <v>26995.32</v>
      </c>
      <c r="P34" s="60">
        <f>+P11*E_Acquisti!P35</f>
        <v>26686.260000000002</v>
      </c>
      <c r="Q34" s="60">
        <f>+Q11*E_Acquisti!Q35</f>
        <v>26377.200000000001</v>
      </c>
      <c r="R34" s="60">
        <f>+R11*E_Acquisti!R35</f>
        <v>26068.14</v>
      </c>
      <c r="S34" s="60">
        <f>+S11*E_Acquisti!S35</f>
        <v>35959.08</v>
      </c>
      <c r="T34" s="60">
        <f>+T11*E_Acquisti!T35</f>
        <v>35650.020000000004</v>
      </c>
      <c r="U34" s="60">
        <f>+U11*E_Acquisti!U35</f>
        <v>35340.959999999999</v>
      </c>
      <c r="V34" s="60">
        <f>+V11*E_Acquisti!V35</f>
        <v>35031.9</v>
      </c>
      <c r="W34" s="60">
        <f>+W11*E_Acquisti!W35</f>
        <v>34722.840000000004</v>
      </c>
      <c r="X34" s="60">
        <f>+X11*E_Acquisti!X35</f>
        <v>44613.78</v>
      </c>
      <c r="Y34" s="60">
        <f>+Y11*E_Acquisti!Y35</f>
        <v>44304.72</v>
      </c>
      <c r="Z34" s="60">
        <f>+Z11*E_Acquisti!Z35</f>
        <v>43995.66</v>
      </c>
      <c r="AA34" s="60">
        <f>+AA11*E_Acquisti!AA35</f>
        <v>43662.12</v>
      </c>
      <c r="AB34" s="60">
        <f>+AB11*E_Acquisti!AB35</f>
        <v>43319.4</v>
      </c>
      <c r="AC34" s="60">
        <f>+AC11*E_Acquisti!AC35</f>
        <v>53176.68</v>
      </c>
      <c r="AD34" s="60">
        <f>+AD11*E_Acquisti!AD35</f>
        <v>52833.96</v>
      </c>
      <c r="AE34" s="60">
        <f>+AE11*E_Acquisti!AE35</f>
        <v>52491.24</v>
      </c>
      <c r="AF34" s="60">
        <f>+AF11*E_Acquisti!AF35</f>
        <v>52148.520000000004</v>
      </c>
      <c r="AG34" s="60">
        <f>+AG11*E_Acquisti!AG35</f>
        <v>51805.8</v>
      </c>
      <c r="AH34" s="60">
        <f>+AH11*E_Acquisti!AH35</f>
        <v>51463.08</v>
      </c>
      <c r="AI34" s="60">
        <f>+AI11*E_Acquisti!AI35</f>
        <v>61320.36</v>
      </c>
      <c r="AJ34" s="60">
        <f>+AJ11*E_Acquisti!AJ35</f>
        <v>60977.64</v>
      </c>
      <c r="AK34" s="60">
        <f>+AK11*E_Acquisti!AK35</f>
        <v>60634.92</v>
      </c>
      <c r="AL34" s="60">
        <f>+AL11*E_Acquisti!AL35</f>
        <v>60292.200000000004</v>
      </c>
    </row>
    <row r="35" spans="2:38" ht="15.75" thickBot="1" x14ac:dyDescent="0.3">
      <c r="B35" s="47" t="str">
        <f t="shared" si="1"/>
        <v>Materia Prima 10</v>
      </c>
      <c r="C35" s="60">
        <f>+C12*E_Acquisti!C36</f>
        <v>11745</v>
      </c>
      <c r="D35" s="60">
        <f>+D12*E_Acquisti!D36</f>
        <v>8490</v>
      </c>
      <c r="E35" s="60">
        <f>+E12*E_Acquisti!E36</f>
        <v>5235</v>
      </c>
      <c r="F35" s="60">
        <f>+F12*E_Acquisti!F36</f>
        <v>1980</v>
      </c>
      <c r="G35" s="60">
        <f>+G12*E_Acquisti!G36</f>
        <v>13725</v>
      </c>
      <c r="H35" s="60">
        <f>+H12*E_Acquisti!H36</f>
        <v>10470</v>
      </c>
      <c r="I35" s="60">
        <f>+I12*E_Acquisti!I36</f>
        <v>7215</v>
      </c>
      <c r="J35" s="60">
        <f>+J12*E_Acquisti!J36</f>
        <v>3960</v>
      </c>
      <c r="K35" s="60">
        <f>+K12*E_Acquisti!K36</f>
        <v>16019.1</v>
      </c>
      <c r="L35" s="60">
        <f>+L12*E_Acquisti!L36</f>
        <v>12699</v>
      </c>
      <c r="M35" s="60">
        <f>+M12*E_Acquisti!M36</f>
        <v>9378.9</v>
      </c>
      <c r="N35" s="60">
        <f>+N12*E_Acquisti!N36</f>
        <v>6058.8</v>
      </c>
      <c r="O35" s="60">
        <f>+O12*E_Acquisti!O36</f>
        <v>2522.9700000000003</v>
      </c>
      <c r="P35" s="60">
        <f>+P12*E_Acquisti!P36</f>
        <v>14134.14</v>
      </c>
      <c r="Q35" s="60">
        <f>+Q12*E_Acquisti!Q36</f>
        <v>10445.31</v>
      </c>
      <c r="R35" s="60">
        <f>+R12*E_Acquisti!R36</f>
        <v>6756.4800000000005</v>
      </c>
      <c r="S35" s="60">
        <f>+S12*E_Acquisti!S36</f>
        <v>3067.65</v>
      </c>
      <c r="T35" s="60">
        <f>+T12*E_Acquisti!T36</f>
        <v>14678.82</v>
      </c>
      <c r="U35" s="60">
        <f>+U12*E_Acquisti!U36</f>
        <v>10989.99</v>
      </c>
      <c r="V35" s="60">
        <f>+V12*E_Acquisti!V36</f>
        <v>7301.16</v>
      </c>
      <c r="W35" s="60">
        <f>+W12*E_Acquisti!W36</f>
        <v>3612.33</v>
      </c>
      <c r="X35" s="60">
        <f>+X12*E_Acquisti!X36</f>
        <v>-76.5</v>
      </c>
      <c r="Y35" s="60">
        <f>+Y12*E_Acquisti!Y36</f>
        <v>11534.67</v>
      </c>
      <c r="Z35" s="60">
        <f>+Z12*E_Acquisti!Z36</f>
        <v>7845.84</v>
      </c>
      <c r="AA35" s="60">
        <f>+AA12*E_Acquisti!AA36</f>
        <v>3941.28</v>
      </c>
      <c r="AB35" s="60">
        <f>+AB12*E_Acquisti!AB36</f>
        <v>-116.28</v>
      </c>
      <c r="AC35" s="60">
        <f>+AC12*E_Acquisti!AC36</f>
        <v>11126.16</v>
      </c>
      <c r="AD35" s="60">
        <f>+AD12*E_Acquisti!AD36</f>
        <v>7068.6</v>
      </c>
      <c r="AE35" s="60">
        <f>+AE12*E_Acquisti!AE36</f>
        <v>3011.04</v>
      </c>
      <c r="AF35" s="60">
        <f>+AF12*E_Acquisti!AF36</f>
        <v>-1046.52</v>
      </c>
      <c r="AG35" s="60">
        <f>+AG12*E_Acquisti!AG36</f>
        <v>10195.92</v>
      </c>
      <c r="AH35" s="60">
        <f>+AH12*E_Acquisti!AH36</f>
        <v>6138.36</v>
      </c>
      <c r="AI35" s="60">
        <f>+AI12*E_Acquisti!AI36</f>
        <v>2080.8000000000002</v>
      </c>
      <c r="AJ35" s="60">
        <f>+AJ12*E_Acquisti!AJ36</f>
        <v>-1976.76</v>
      </c>
      <c r="AK35" s="60">
        <f>+AK12*E_Acquisti!AK36</f>
        <v>-6034.32</v>
      </c>
      <c r="AL35" s="60">
        <f>+AL12*E_Acquisti!AL36</f>
        <v>5208.12</v>
      </c>
    </row>
    <row r="36" spans="2:38" ht="15.75" thickBot="1" x14ac:dyDescent="0.3">
      <c r="B36" s="47" t="str">
        <f t="shared" si="1"/>
        <v>Materia Prima 11</v>
      </c>
      <c r="C36" s="60">
        <f>+C13*E_Acquisti!C37</f>
        <v>4114.5999999999995</v>
      </c>
      <c r="D36" s="60">
        <f>+D13*E_Acquisti!D37</f>
        <v>4029.2</v>
      </c>
      <c r="E36" s="60">
        <f>+E13*E_Acquisti!E37</f>
        <v>3943.7999999999997</v>
      </c>
      <c r="F36" s="60">
        <f>+F13*E_Acquisti!F37</f>
        <v>3858.3999999999996</v>
      </c>
      <c r="G36" s="60">
        <f>+G13*E_Acquisti!G37</f>
        <v>3772.9999999999995</v>
      </c>
      <c r="H36" s="60">
        <f>+H13*E_Acquisti!H37</f>
        <v>3687.6</v>
      </c>
      <c r="I36" s="60">
        <f>+I13*E_Acquisti!I37</f>
        <v>3602.2</v>
      </c>
      <c r="J36" s="60">
        <f>+J13*E_Acquisti!J37</f>
        <v>7716.7999999999993</v>
      </c>
      <c r="K36" s="60">
        <f>+K13*E_Acquisti!K37</f>
        <v>7631.4</v>
      </c>
      <c r="L36" s="60">
        <f>+L13*E_Acquisti!L37</f>
        <v>7696.92</v>
      </c>
      <c r="M36" s="60">
        <f>+M13*E_Acquisti!M37</f>
        <v>7609.8119999999999</v>
      </c>
      <c r="N36" s="60">
        <f>+N13*E_Acquisti!N37</f>
        <v>7522.7039999999997</v>
      </c>
      <c r="O36" s="60">
        <f>+O13*E_Acquisti!O37</f>
        <v>7429.4555999999993</v>
      </c>
      <c r="P36" s="60">
        <f>+P13*E_Acquisti!P37</f>
        <v>7333.065599999999</v>
      </c>
      <c r="Q36" s="60">
        <f>+Q13*E_Acquisti!Q37</f>
        <v>7236.6755999999996</v>
      </c>
      <c r="R36" s="60">
        <f>+R13*E_Acquisti!R37</f>
        <v>11424.285599999999</v>
      </c>
      <c r="S36" s="60">
        <f>+S13*E_Acquisti!S37</f>
        <v>11327.8956</v>
      </c>
      <c r="T36" s="60">
        <f>+T13*E_Acquisti!T37</f>
        <v>11231.505599999999</v>
      </c>
      <c r="U36" s="60">
        <f>+U13*E_Acquisti!U37</f>
        <v>11135.115599999999</v>
      </c>
      <c r="V36" s="60">
        <f>+V13*E_Acquisti!V37</f>
        <v>11038.7256</v>
      </c>
      <c r="W36" s="60">
        <f>+W13*E_Acquisti!W37</f>
        <v>10942.335599999999</v>
      </c>
      <c r="X36" s="60">
        <f>+X13*E_Acquisti!X37</f>
        <v>10845.945599999999</v>
      </c>
      <c r="Y36" s="60">
        <f>+Y13*E_Acquisti!Y37</f>
        <v>15033.5556</v>
      </c>
      <c r="Z36" s="60">
        <f>+Z13*E_Acquisti!Z37</f>
        <v>14937.1656</v>
      </c>
      <c r="AA36" s="60">
        <f>+AA13*E_Acquisti!AA37</f>
        <v>14834.635200000001</v>
      </c>
      <c r="AB36" s="60">
        <f>+AB13*E_Acquisti!AB37</f>
        <v>14728.963200000002</v>
      </c>
      <c r="AC36" s="60">
        <f>+AC13*E_Acquisti!AC37</f>
        <v>14623.291200000001</v>
      </c>
      <c r="AD36" s="60">
        <f>+AD13*E_Acquisti!AD37</f>
        <v>14517.619200000001</v>
      </c>
      <c r="AE36" s="60">
        <f>+AE13*E_Acquisti!AE37</f>
        <v>14411.947200000002</v>
      </c>
      <c r="AF36" s="60">
        <f>+AF13*E_Acquisti!AF37</f>
        <v>18590.2752</v>
      </c>
      <c r="AG36" s="60">
        <f>+AG13*E_Acquisti!AG37</f>
        <v>18484.603200000001</v>
      </c>
      <c r="AH36" s="60">
        <f>+AH13*E_Acquisti!AH37</f>
        <v>18378.931200000003</v>
      </c>
      <c r="AI36" s="60">
        <f>+AI13*E_Acquisti!AI37</f>
        <v>18273.2592</v>
      </c>
      <c r="AJ36" s="60">
        <f>+AJ13*E_Acquisti!AJ37</f>
        <v>18167.587200000002</v>
      </c>
      <c r="AK36" s="60">
        <f>+AK13*E_Acquisti!AK37</f>
        <v>18061.915199999999</v>
      </c>
      <c r="AL36" s="60">
        <f>+AL13*E_Acquisti!AL37</f>
        <v>17956.243200000001</v>
      </c>
    </row>
    <row r="37" spans="2:38" ht="15.75" thickBot="1" x14ac:dyDescent="0.3">
      <c r="B37" s="47" t="str">
        <f t="shared" si="1"/>
        <v>Materia Prima 12</v>
      </c>
      <c r="C37" s="60">
        <f>+C14*E_Acquisti!C38</f>
        <v>8406.5</v>
      </c>
      <c r="D37" s="60">
        <f>+D14*E_Acquisti!D38</f>
        <v>8313</v>
      </c>
      <c r="E37" s="60">
        <f>+E14*E_Acquisti!E38</f>
        <v>8219.5</v>
      </c>
      <c r="F37" s="60">
        <f>+F14*E_Acquisti!F38</f>
        <v>8126</v>
      </c>
      <c r="G37" s="60">
        <f>+G14*E_Acquisti!G38</f>
        <v>8032.5</v>
      </c>
      <c r="H37" s="60">
        <f>+H14*E_Acquisti!H38</f>
        <v>7939</v>
      </c>
      <c r="I37" s="60">
        <f>+I14*E_Acquisti!I38</f>
        <v>7845.5</v>
      </c>
      <c r="J37" s="60">
        <f>+J14*E_Acquisti!J38</f>
        <v>7752</v>
      </c>
      <c r="K37" s="60">
        <f>+K14*E_Acquisti!K38</f>
        <v>7658.5</v>
      </c>
      <c r="L37" s="60">
        <f>+L14*E_Acquisti!L38</f>
        <v>7565</v>
      </c>
      <c r="M37" s="60">
        <f>+M14*E_Acquisti!M38</f>
        <v>7620.93</v>
      </c>
      <c r="N37" s="60">
        <f>+N14*E_Acquisti!N38</f>
        <v>7525.5599999999995</v>
      </c>
      <c r="O37" s="60">
        <f>+O14*E_Acquisti!O38</f>
        <v>7423.0805999999993</v>
      </c>
      <c r="P37" s="60">
        <f>+P14*E_Acquisti!P38</f>
        <v>15986.786399999997</v>
      </c>
      <c r="Q37" s="60">
        <f>+Q14*E_Acquisti!Q38</f>
        <v>15880.492199999999</v>
      </c>
      <c r="R37" s="60">
        <f>+R14*E_Acquisti!R38</f>
        <v>15774.198</v>
      </c>
      <c r="S37" s="60">
        <f>+S14*E_Acquisti!S38</f>
        <v>15667.903800000002</v>
      </c>
      <c r="T37" s="60">
        <f>+T14*E_Acquisti!T38</f>
        <v>15561.609600000002</v>
      </c>
      <c r="U37" s="60">
        <f>+U14*E_Acquisti!U38</f>
        <v>15455.315400000003</v>
      </c>
      <c r="V37" s="60">
        <f>+V14*E_Acquisti!V38</f>
        <v>15349.021200000005</v>
      </c>
      <c r="W37" s="60">
        <f>+W14*E_Acquisti!W38</f>
        <v>15242.727000000006</v>
      </c>
      <c r="X37" s="60">
        <f>+X14*E_Acquisti!X38</f>
        <v>15136.432800000008</v>
      </c>
      <c r="Y37" s="60">
        <f>+Y14*E_Acquisti!Y38</f>
        <v>15030.138600000009</v>
      </c>
      <c r="Z37" s="60">
        <f>+Z14*E_Acquisti!Z38</f>
        <v>14923.844400000011</v>
      </c>
      <c r="AA37" s="60">
        <f>+AA14*E_Acquisti!AA38</f>
        <v>14810.440800000011</v>
      </c>
      <c r="AB37" s="60">
        <f>+AB14*E_Acquisti!AB38</f>
        <v>23363.22240000001</v>
      </c>
      <c r="AC37" s="60">
        <f>+AC14*E_Acquisti!AC38</f>
        <v>23246.004000000008</v>
      </c>
      <c r="AD37" s="60">
        <f>+AD14*E_Acquisti!AD38</f>
        <v>23128.78560000001</v>
      </c>
      <c r="AE37" s="60">
        <f>+AE14*E_Acquisti!AE38</f>
        <v>23011.567200000009</v>
      </c>
      <c r="AF37" s="60">
        <f>+AF14*E_Acquisti!AF38</f>
        <v>22894.348800000007</v>
      </c>
      <c r="AG37" s="60">
        <f>+AG14*E_Acquisti!AG38</f>
        <v>22777.130400000005</v>
      </c>
      <c r="AH37" s="60">
        <f>+AH14*E_Acquisti!AH38</f>
        <v>22659.912000000008</v>
      </c>
      <c r="AI37" s="60">
        <f>+AI14*E_Acquisti!AI38</f>
        <v>22542.693600000006</v>
      </c>
      <c r="AJ37" s="60">
        <f>+AJ14*E_Acquisti!AJ38</f>
        <v>22425.475200000004</v>
      </c>
      <c r="AK37" s="60">
        <f>+AK14*E_Acquisti!AK38</f>
        <v>22308.256800000003</v>
      </c>
      <c r="AL37" s="60">
        <f>+AL14*E_Acquisti!AL38</f>
        <v>22191.038400000005</v>
      </c>
    </row>
    <row r="38" spans="2:38" ht="15.75" thickBot="1" x14ac:dyDescent="0.3">
      <c r="B38" s="47" t="str">
        <f t="shared" si="1"/>
        <v>Materia Prima 13</v>
      </c>
      <c r="C38" s="60">
        <f>+C15*E_Acquisti!C39</f>
        <v>4519.5</v>
      </c>
      <c r="D38" s="60">
        <f>+D15*E_Acquisti!D39</f>
        <v>4439</v>
      </c>
      <c r="E38" s="60">
        <f>+E15*E_Acquisti!E39</f>
        <v>4358.5</v>
      </c>
      <c r="F38" s="60">
        <f>+F15*E_Acquisti!F39</f>
        <v>4278</v>
      </c>
      <c r="G38" s="60">
        <f>+G15*E_Acquisti!G39</f>
        <v>4197.5</v>
      </c>
      <c r="H38" s="60">
        <f>+H15*E_Acquisti!H39</f>
        <v>4117</v>
      </c>
      <c r="I38" s="60">
        <f>+I15*E_Acquisti!I39</f>
        <v>4036.4999999999995</v>
      </c>
      <c r="J38" s="60">
        <f>+J15*E_Acquisti!J39</f>
        <v>3955.9999999999995</v>
      </c>
      <c r="K38" s="60">
        <f>+K15*E_Acquisti!K39</f>
        <v>8475.5</v>
      </c>
      <c r="L38" s="60">
        <f>+L15*E_Acquisti!L39</f>
        <v>8562.8999999999978</v>
      </c>
      <c r="M38" s="60">
        <f>+M15*E_Acquisti!M39</f>
        <v>8480.7899999999991</v>
      </c>
      <c r="N38" s="60">
        <f>+N15*E_Acquisti!N39</f>
        <v>8398.6799999999985</v>
      </c>
      <c r="O38" s="60">
        <f>+O15*E_Acquisti!O39</f>
        <v>8309.5319999999992</v>
      </c>
      <c r="P38" s="60">
        <f>+P15*E_Acquisti!P39</f>
        <v>8217.8033999999989</v>
      </c>
      <c r="Q38" s="60">
        <f>+Q15*E_Acquisti!Q39</f>
        <v>8126.0747999999994</v>
      </c>
      <c r="R38" s="60">
        <f>+R15*E_Acquisti!R39</f>
        <v>8034.346199999999</v>
      </c>
      <c r="S38" s="60">
        <f>+S15*E_Acquisti!S39</f>
        <v>12634.6176</v>
      </c>
      <c r="T38" s="60">
        <f>+T15*E_Acquisti!T39</f>
        <v>12542.888999999997</v>
      </c>
      <c r="U38" s="60">
        <f>+U15*E_Acquisti!U39</f>
        <v>12451.160399999997</v>
      </c>
      <c r="V38" s="60">
        <f>+V15*E_Acquisti!V39</f>
        <v>12359.431799999997</v>
      </c>
      <c r="W38" s="60">
        <f>+W15*E_Acquisti!W39</f>
        <v>12267.703199999996</v>
      </c>
      <c r="X38" s="60">
        <f>+X15*E_Acquisti!X39</f>
        <v>12175.974599999994</v>
      </c>
      <c r="Y38" s="60">
        <f>+Y15*E_Acquisti!Y39</f>
        <v>12084.245999999994</v>
      </c>
      <c r="Z38" s="60">
        <f>+Z15*E_Acquisti!Z39</f>
        <v>11992.517399999993</v>
      </c>
      <c r="AA38" s="60">
        <f>+AA15*E_Acquisti!AA39</f>
        <v>16585.750799999991</v>
      </c>
      <c r="AB38" s="60">
        <f>+AB15*E_Acquisti!AB39</f>
        <v>16484.403599999991</v>
      </c>
      <c r="AC38" s="60">
        <f>+AC15*E_Acquisti!AC39</f>
        <v>16383.056399999992</v>
      </c>
      <c r="AD38" s="60">
        <f>+AD15*E_Acquisti!AD39</f>
        <v>16281.709199999992</v>
      </c>
      <c r="AE38" s="60">
        <f>+AE15*E_Acquisti!AE39</f>
        <v>16180.361999999994</v>
      </c>
      <c r="AF38" s="60">
        <f>+AF15*E_Acquisti!AF39</f>
        <v>16079.014799999994</v>
      </c>
      <c r="AG38" s="60">
        <f>+AG15*E_Acquisti!AG39</f>
        <v>15977.667599999993</v>
      </c>
      <c r="AH38" s="60">
        <f>+AH15*E_Acquisti!AH39</f>
        <v>15876.320399999995</v>
      </c>
      <c r="AI38" s="60">
        <f>+AI15*E_Acquisti!AI39</f>
        <v>20466.973199999993</v>
      </c>
      <c r="AJ38" s="60">
        <f>+AJ15*E_Acquisti!AJ39</f>
        <v>20365.625999999993</v>
      </c>
      <c r="AK38" s="60">
        <f>+AK15*E_Acquisti!AK39</f>
        <v>20264.278799999989</v>
      </c>
      <c r="AL38" s="60">
        <f>+AL15*E_Acquisti!AL39</f>
        <v>20162.931599999989</v>
      </c>
    </row>
    <row r="39" spans="2:38" ht="15.75" thickBot="1" x14ac:dyDescent="0.3">
      <c r="B39" s="47" t="str">
        <f t="shared" si="1"/>
        <v>Materia Prima 14</v>
      </c>
      <c r="C39" s="60">
        <f>+C16*E_Acquisti!C40</f>
        <v>3906</v>
      </c>
      <c r="D39" s="60">
        <f>+D16*E_Acquisti!D40</f>
        <v>3812</v>
      </c>
      <c r="E39" s="60">
        <f>+E16*E_Acquisti!E40</f>
        <v>3718</v>
      </c>
      <c r="F39" s="60">
        <f>+F16*E_Acquisti!F40</f>
        <v>3624</v>
      </c>
      <c r="G39" s="60">
        <f>+G16*E_Acquisti!G40</f>
        <v>3530</v>
      </c>
      <c r="H39" s="60">
        <f>+H16*E_Acquisti!H40</f>
        <v>7436</v>
      </c>
      <c r="I39" s="60">
        <f>+I16*E_Acquisti!I40</f>
        <v>7342</v>
      </c>
      <c r="J39" s="60">
        <f>+J16*E_Acquisti!J40</f>
        <v>7248</v>
      </c>
      <c r="K39" s="60">
        <f>+K16*E_Acquisti!K40</f>
        <v>7297.08</v>
      </c>
      <c r="L39" s="60">
        <f>+L16*E_Acquisti!L40</f>
        <v>7201.2</v>
      </c>
      <c r="M39" s="60">
        <f>+M16*E_Acquisti!M40</f>
        <v>11185.32</v>
      </c>
      <c r="N39" s="60">
        <f>+N16*E_Acquisti!N40</f>
        <v>11089.44</v>
      </c>
      <c r="O39" s="60">
        <f>+O16*E_Acquisti!O40</f>
        <v>10985.4</v>
      </c>
      <c r="P39" s="60">
        <f>+P16*E_Acquisti!P40</f>
        <v>10877.892</v>
      </c>
      <c r="Q39" s="60">
        <f>+Q16*E_Acquisti!Q40</f>
        <v>10770.384000000002</v>
      </c>
      <c r="R39" s="60">
        <f>+R16*E_Acquisti!R40</f>
        <v>14742.876000000002</v>
      </c>
      <c r="S39" s="60">
        <f>+S16*E_Acquisti!S40</f>
        <v>14635.368000000002</v>
      </c>
      <c r="T39" s="60">
        <f>+T16*E_Acquisti!T40</f>
        <v>14527.860000000002</v>
      </c>
      <c r="U39" s="60">
        <f>+U16*E_Acquisti!U40</f>
        <v>14420.352000000003</v>
      </c>
      <c r="V39" s="60">
        <f>+V16*E_Acquisti!V40</f>
        <v>14312.844000000003</v>
      </c>
      <c r="W39" s="60">
        <f>+W16*E_Acquisti!W40</f>
        <v>18285.336000000003</v>
      </c>
      <c r="X39" s="60">
        <f>+X16*E_Acquisti!X40</f>
        <v>18177.828000000001</v>
      </c>
      <c r="Y39" s="60">
        <f>+Y16*E_Acquisti!Y40</f>
        <v>18070.32</v>
      </c>
      <c r="Z39" s="60">
        <f>+Z16*E_Acquisti!Z40</f>
        <v>17962.811999999998</v>
      </c>
      <c r="AA39" s="60">
        <f>+AA16*E_Acquisti!AA40</f>
        <v>17847.143999999997</v>
      </c>
      <c r="AB39" s="60">
        <f>+AB16*E_Acquisti!AB40</f>
        <v>17728.007999999998</v>
      </c>
      <c r="AC39" s="60">
        <f>+AC16*E_Acquisti!AC40</f>
        <v>21688.871999999999</v>
      </c>
      <c r="AD39" s="60">
        <f>+AD16*E_Acquisti!AD40</f>
        <v>21569.736000000001</v>
      </c>
      <c r="AE39" s="60">
        <f>+AE16*E_Acquisti!AE40</f>
        <v>21450.600000000002</v>
      </c>
      <c r="AF39" s="60">
        <f>+AF16*E_Acquisti!AF40</f>
        <v>21331.464</v>
      </c>
      <c r="AG39" s="60">
        <f>+AG16*E_Acquisti!AG40</f>
        <v>21212.328000000001</v>
      </c>
      <c r="AH39" s="60">
        <f>+AH16*E_Acquisti!AH40</f>
        <v>25173.192000000003</v>
      </c>
      <c r="AI39" s="60">
        <f>+AI16*E_Acquisti!AI40</f>
        <v>25054.056000000004</v>
      </c>
      <c r="AJ39" s="60">
        <f>+AJ16*E_Acquisti!AJ40</f>
        <v>24934.920000000006</v>
      </c>
      <c r="AK39" s="60">
        <f>+AK16*E_Acquisti!AK40</f>
        <v>24815.784000000003</v>
      </c>
      <c r="AL39" s="60">
        <f>+AL16*E_Acquisti!AL40</f>
        <v>24696.648000000005</v>
      </c>
    </row>
    <row r="40" spans="2:38" ht="15.75" thickBot="1" x14ac:dyDescent="0.3">
      <c r="B40" s="47" t="str">
        <f t="shared" si="1"/>
        <v>Materia Prima 15</v>
      </c>
      <c r="C40" s="60">
        <f>+C17*E_Acquisti!C41</f>
        <v>28032</v>
      </c>
      <c r="D40" s="60">
        <f>+D17*E_Acquisti!D41</f>
        <v>27264</v>
      </c>
      <c r="E40" s="60">
        <f>+E17*E_Acquisti!E41</f>
        <v>26496</v>
      </c>
      <c r="F40" s="60">
        <f>+F17*E_Acquisti!F41</f>
        <v>25728</v>
      </c>
      <c r="G40" s="60">
        <f>+G17*E_Acquisti!G41</f>
        <v>24960</v>
      </c>
      <c r="H40" s="60">
        <f>+H17*E_Acquisti!H41</f>
        <v>52992</v>
      </c>
      <c r="I40" s="60">
        <f>+I17*E_Acquisti!I41</f>
        <v>52224</v>
      </c>
      <c r="J40" s="60">
        <f>+J17*E_Acquisti!J41</f>
        <v>51456</v>
      </c>
      <c r="K40" s="60">
        <f>+K17*E_Acquisti!K41</f>
        <v>50688</v>
      </c>
      <c r="L40" s="60">
        <f>+L17*E_Acquisti!L41</f>
        <v>49920</v>
      </c>
      <c r="M40" s="60">
        <f>+M17*E_Acquisti!M41</f>
        <v>80290.560000000012</v>
      </c>
      <c r="N40" s="60">
        <f>+N17*E_Acquisti!N41</f>
        <v>79499.520000000004</v>
      </c>
      <c r="O40" s="60">
        <f>+O17*E_Acquisti!O41</f>
        <v>78645.856</v>
      </c>
      <c r="P40" s="60">
        <f>+P17*E_Acquisti!P41</f>
        <v>77762.528000000006</v>
      </c>
      <c r="Q40" s="60">
        <f>+Q17*E_Acquisti!Q41</f>
        <v>76879.200000000012</v>
      </c>
      <c r="R40" s="60">
        <f>+R17*E_Acquisti!R41</f>
        <v>105659.872</v>
      </c>
      <c r="S40" s="60">
        <f>+S17*E_Acquisti!S41</f>
        <v>104776.54400000001</v>
      </c>
      <c r="T40" s="60">
        <f>+T17*E_Acquisti!T41</f>
        <v>103893.21600000001</v>
      </c>
      <c r="U40" s="60">
        <f>+U17*E_Acquisti!U41</f>
        <v>103009.88800000001</v>
      </c>
      <c r="V40" s="60">
        <f>+V17*E_Acquisti!V41</f>
        <v>102126.56000000001</v>
      </c>
      <c r="W40" s="60">
        <f>+W17*E_Acquisti!W41</f>
        <v>130907.232</v>
      </c>
      <c r="X40" s="60">
        <f>+X17*E_Acquisti!X41</f>
        <v>130023.90400000001</v>
      </c>
      <c r="Y40" s="60">
        <f>+Y17*E_Acquisti!Y41</f>
        <v>129140.57600000002</v>
      </c>
      <c r="Z40" s="60">
        <f>+Z17*E_Acquisti!Z41</f>
        <v>128257.24800000001</v>
      </c>
      <c r="AA40" s="60">
        <f>+AA17*E_Acquisti!AA41</f>
        <v>127311.29600000002</v>
      </c>
      <c r="AB40" s="60">
        <f>+AB17*E_Acquisti!AB41</f>
        <v>155999.68000000002</v>
      </c>
      <c r="AC40" s="60">
        <f>+AC17*E_Acquisti!AC41</f>
        <v>155024.06400000001</v>
      </c>
      <c r="AD40" s="60">
        <f>+AD17*E_Acquisti!AD41</f>
        <v>154048.448</v>
      </c>
      <c r="AE40" s="60">
        <f>+AE17*E_Acquisti!AE41</f>
        <v>153072.83200000002</v>
      </c>
      <c r="AF40" s="60">
        <f>+AF17*E_Acquisti!AF41</f>
        <v>152097.21600000001</v>
      </c>
      <c r="AG40" s="60">
        <f>+AG17*E_Acquisti!AG41</f>
        <v>180785.6</v>
      </c>
      <c r="AH40" s="60">
        <f>+AH17*E_Acquisti!AH41</f>
        <v>179809.98400000003</v>
      </c>
      <c r="AI40" s="60">
        <f>+AI17*E_Acquisti!AI41</f>
        <v>178834.36800000002</v>
      </c>
      <c r="AJ40" s="60">
        <f>+AJ17*E_Acquisti!AJ41</f>
        <v>177858.75200000001</v>
      </c>
      <c r="AK40" s="60">
        <f>+AK17*E_Acquisti!AK41</f>
        <v>176883.13600000003</v>
      </c>
      <c r="AL40" s="60">
        <f>+AL17*E_Acquisti!AL41</f>
        <v>205571.52000000002</v>
      </c>
    </row>
    <row r="41" spans="2:38" ht="15.75" thickBot="1" x14ac:dyDescent="0.3">
      <c r="B41" s="47" t="str">
        <f t="shared" si="1"/>
        <v>Materia Prima 16</v>
      </c>
      <c r="C41" s="60">
        <f>+C18*E_Acquisti!C42</f>
        <v>15714</v>
      </c>
      <c r="D41" s="60">
        <f>+D18*E_Acquisti!D42</f>
        <v>15228</v>
      </c>
      <c r="E41" s="60">
        <f>+E18*E_Acquisti!E42</f>
        <v>14742</v>
      </c>
      <c r="F41" s="60">
        <f>+F18*E_Acquisti!F42</f>
        <v>30456</v>
      </c>
      <c r="G41" s="60">
        <f>+G18*E_Acquisti!G42</f>
        <v>29970</v>
      </c>
      <c r="H41" s="60">
        <f>+H18*E_Acquisti!H42</f>
        <v>29484</v>
      </c>
      <c r="I41" s="60">
        <f>+I18*E_Acquisti!I42</f>
        <v>28998</v>
      </c>
      <c r="J41" s="60">
        <f>+J18*E_Acquisti!J42</f>
        <v>44712</v>
      </c>
      <c r="K41" s="60">
        <f>+K18*E_Acquisti!K42</f>
        <v>44226</v>
      </c>
      <c r="L41" s="60">
        <f>+L18*E_Acquisti!L42</f>
        <v>43740</v>
      </c>
      <c r="M41" s="60">
        <f>+M18*E_Acquisti!M42</f>
        <v>60048.54</v>
      </c>
      <c r="N41" s="60">
        <f>+N18*E_Acquisti!N42</f>
        <v>59557.68</v>
      </c>
      <c r="O41" s="60">
        <f>+O18*E_Acquisti!O42</f>
        <v>59037.732000000004</v>
      </c>
      <c r="P41" s="60">
        <f>+P18*E_Acquisti!P42</f>
        <v>74852.513999999996</v>
      </c>
      <c r="Q41" s="60">
        <f>+Q18*E_Acquisti!Q42</f>
        <v>74305.296000000002</v>
      </c>
      <c r="R41" s="60">
        <f>+R18*E_Acquisti!R42</f>
        <v>73758.078000000009</v>
      </c>
      <c r="S41" s="60">
        <f>+S18*E_Acquisti!S42</f>
        <v>73210.86</v>
      </c>
      <c r="T41" s="60">
        <f>+T18*E_Acquisti!T42</f>
        <v>89025.642000000007</v>
      </c>
      <c r="U41" s="60">
        <f>+U18*E_Acquisti!U42</f>
        <v>88478.423999999999</v>
      </c>
      <c r="V41" s="60">
        <f>+V18*E_Acquisti!V42</f>
        <v>87931.206000000006</v>
      </c>
      <c r="W41" s="60">
        <f>+W18*E_Acquisti!W42</f>
        <v>87383.987999999998</v>
      </c>
      <c r="X41" s="60">
        <f>+X18*E_Acquisti!X42</f>
        <v>103198.77</v>
      </c>
      <c r="Y41" s="60">
        <f>+Y18*E_Acquisti!Y42</f>
        <v>102651.55200000001</v>
      </c>
      <c r="Z41" s="60">
        <f>+Z18*E_Acquisti!Z42</f>
        <v>102104.334</v>
      </c>
      <c r="AA41" s="60">
        <f>+AA18*E_Acquisti!AA42</f>
        <v>117890.02800000001</v>
      </c>
      <c r="AB41" s="60">
        <f>+AB18*E_Acquisti!AB42</f>
        <v>117286.452</v>
      </c>
      <c r="AC41" s="60">
        <f>+AC18*E_Acquisti!AC42</f>
        <v>116682.876</v>
      </c>
      <c r="AD41" s="60">
        <f>+AD18*E_Acquisti!AD42</f>
        <v>132441.30000000002</v>
      </c>
      <c r="AE41" s="60">
        <f>+AE18*E_Acquisti!AE42</f>
        <v>131837.72400000002</v>
      </c>
      <c r="AF41" s="60">
        <f>+AF18*E_Acquisti!AF42</f>
        <v>131234.14800000002</v>
      </c>
      <c r="AG41" s="60">
        <f>+AG18*E_Acquisti!AG42</f>
        <v>130630.572</v>
      </c>
      <c r="AH41" s="60">
        <f>+AH18*E_Acquisti!AH42</f>
        <v>146388.99600000001</v>
      </c>
      <c r="AI41" s="60">
        <f>+AI18*E_Acquisti!AI42</f>
        <v>145785.42000000001</v>
      </c>
      <c r="AJ41" s="60">
        <f>+AJ18*E_Acquisti!AJ42</f>
        <v>145181.84400000001</v>
      </c>
      <c r="AK41" s="60">
        <f>+AK18*E_Acquisti!AK42</f>
        <v>160940.26800000001</v>
      </c>
      <c r="AL41" s="60">
        <f>+AL18*E_Acquisti!AL42</f>
        <v>160336.69200000001</v>
      </c>
    </row>
    <row r="42" spans="2:38" ht="15.75" thickBot="1" x14ac:dyDescent="0.3">
      <c r="B42" s="47" t="str">
        <f t="shared" si="1"/>
        <v>Materia Prima 17</v>
      </c>
      <c r="C42" s="60">
        <f>+C19*E_Acquisti!C43</f>
        <v>6132</v>
      </c>
      <c r="D42" s="60">
        <f>+D19*E_Acquisti!D43</f>
        <v>5964</v>
      </c>
      <c r="E42" s="60">
        <f>+E19*E_Acquisti!E43</f>
        <v>5796</v>
      </c>
      <c r="F42" s="60">
        <f>+F19*E_Acquisti!F43</f>
        <v>5628</v>
      </c>
      <c r="G42" s="60">
        <f>+G19*E_Acquisti!G43</f>
        <v>5460</v>
      </c>
      <c r="H42" s="60">
        <f>+H19*E_Acquisti!H43</f>
        <v>11592</v>
      </c>
      <c r="I42" s="60">
        <f>+I19*E_Acquisti!I43</f>
        <v>11424</v>
      </c>
      <c r="J42" s="60">
        <f>+J19*E_Acquisti!J43</f>
        <v>11256</v>
      </c>
      <c r="K42" s="60">
        <f>+K19*E_Acquisti!K43</f>
        <v>11088</v>
      </c>
      <c r="L42" s="60">
        <f>+L19*E_Acquisti!L43</f>
        <v>10920</v>
      </c>
      <c r="M42" s="60">
        <f>+M19*E_Acquisti!M43</f>
        <v>17052</v>
      </c>
      <c r="N42" s="60">
        <f>+N19*E_Acquisti!N43</f>
        <v>17052.84</v>
      </c>
      <c r="O42" s="60">
        <f>+O19*E_Acquisti!O43</f>
        <v>16869.726999999999</v>
      </c>
      <c r="P42" s="60">
        <f>+P19*E_Acquisti!P43</f>
        <v>16680.251</v>
      </c>
      <c r="Q42" s="60">
        <f>+Q19*E_Acquisti!Q43</f>
        <v>16490.774999999998</v>
      </c>
      <c r="R42" s="60">
        <f>+R19*E_Acquisti!R43</f>
        <v>22664.298999999999</v>
      </c>
      <c r="S42" s="60">
        <f>+S19*E_Acquisti!S43</f>
        <v>22474.823</v>
      </c>
      <c r="T42" s="60">
        <f>+T19*E_Acquisti!T43</f>
        <v>22285.346999999998</v>
      </c>
      <c r="U42" s="60">
        <f>+U19*E_Acquisti!U43</f>
        <v>22095.870999999999</v>
      </c>
      <c r="V42" s="60">
        <f>+V19*E_Acquisti!V43</f>
        <v>21906.395</v>
      </c>
      <c r="W42" s="60">
        <f>+W19*E_Acquisti!W43</f>
        <v>28079.918999999998</v>
      </c>
      <c r="X42" s="60">
        <f>+X19*E_Acquisti!X43</f>
        <v>27890.442999999999</v>
      </c>
      <c r="Y42" s="60">
        <f>+Y19*E_Acquisti!Y43</f>
        <v>27700.966999999997</v>
      </c>
      <c r="Z42" s="60">
        <f>+Z19*E_Acquisti!Z43</f>
        <v>27511.490999999998</v>
      </c>
      <c r="AA42" s="60">
        <f>+AA19*E_Acquisti!AA43</f>
        <v>27308.581999999999</v>
      </c>
      <c r="AB42" s="60">
        <f>+AB19*E_Acquisti!AB43</f>
        <v>33462.31</v>
      </c>
      <c r="AC42" s="60">
        <f>+AC19*E_Acquisti!AC43</f>
        <v>33253.038</v>
      </c>
      <c r="AD42" s="60">
        <f>+AD19*E_Acquisti!AD43</f>
        <v>33043.765999999996</v>
      </c>
      <c r="AE42" s="60">
        <f>+AE19*E_Acquisti!AE43</f>
        <v>32834.493999999999</v>
      </c>
      <c r="AF42" s="60">
        <f>+AF19*E_Acquisti!AF43</f>
        <v>32625.221999999998</v>
      </c>
      <c r="AG42" s="60">
        <f>+AG19*E_Acquisti!AG43</f>
        <v>32415.949999999997</v>
      </c>
      <c r="AH42" s="60">
        <f>+AH19*E_Acquisti!AH43</f>
        <v>38569.678</v>
      </c>
      <c r="AI42" s="60">
        <f>+AI19*E_Acquisti!AI43</f>
        <v>38360.405999999995</v>
      </c>
      <c r="AJ42" s="60">
        <f>+AJ19*E_Acquisti!AJ43</f>
        <v>38151.133999999998</v>
      </c>
      <c r="AK42" s="60">
        <f>+AK19*E_Acquisti!AK43</f>
        <v>37941.862000000001</v>
      </c>
      <c r="AL42" s="60">
        <f>+AL19*E_Acquisti!AL43</f>
        <v>37732.589999999997</v>
      </c>
    </row>
    <row r="43" spans="2:38" ht="15.75" thickBot="1" x14ac:dyDescent="0.3">
      <c r="B43" s="47" t="str">
        <f>+B20</f>
        <v>Materia Prima 18</v>
      </c>
      <c r="C43" s="60">
        <f>+C20*E_Acquisti!C44</f>
        <v>2946</v>
      </c>
      <c r="D43" s="60">
        <f>+D20*E_Acquisti!D44</f>
        <v>2892</v>
      </c>
      <c r="E43" s="60">
        <f>+E20*E_Acquisti!E44</f>
        <v>2838</v>
      </c>
      <c r="F43" s="60">
        <f>+F20*E_Acquisti!F44</f>
        <v>2784</v>
      </c>
      <c r="G43" s="60">
        <f>+G20*E_Acquisti!G44</f>
        <v>2730</v>
      </c>
      <c r="H43" s="60">
        <f>+H20*E_Acquisti!H44</f>
        <v>2676</v>
      </c>
      <c r="I43" s="60">
        <f>+I20*E_Acquisti!I44</f>
        <v>2622</v>
      </c>
      <c r="J43" s="60">
        <f>+J20*E_Acquisti!J44</f>
        <v>5568</v>
      </c>
      <c r="K43" s="60">
        <f>+K20*E_Acquisti!K44</f>
        <v>5514</v>
      </c>
      <c r="L43" s="60">
        <f>+L20*E_Acquisti!L44</f>
        <v>5460</v>
      </c>
      <c r="M43" s="60">
        <f>+M20*E_Acquisti!M44</f>
        <v>5406</v>
      </c>
      <c r="N43" s="60">
        <f>+N20*E_Acquisti!N44</f>
        <v>5405.52</v>
      </c>
      <c r="O43" s="60">
        <f>+O20*E_Acquisti!O44</f>
        <v>5346.8389999999999</v>
      </c>
      <c r="P43" s="60">
        <f>+P20*E_Acquisti!P44</f>
        <v>5286.0370000000003</v>
      </c>
      <c r="Q43" s="60">
        <f>+Q20*E_Acquisti!Q44</f>
        <v>8255.2350000000006</v>
      </c>
      <c r="R43" s="60">
        <f>+R20*E_Acquisti!R44</f>
        <v>8194.4330000000009</v>
      </c>
      <c r="S43" s="60">
        <f>+S20*E_Acquisti!S44</f>
        <v>8133.6310000000003</v>
      </c>
      <c r="T43" s="60">
        <f>+T20*E_Acquisti!T44</f>
        <v>8072.8290000000006</v>
      </c>
      <c r="U43" s="60">
        <f>+U20*E_Acquisti!U44</f>
        <v>8012.027000000001</v>
      </c>
      <c r="V43" s="60">
        <f>+V20*E_Acquisti!V44</f>
        <v>7951.2250000000013</v>
      </c>
      <c r="W43" s="60">
        <f>+W20*E_Acquisti!W44</f>
        <v>7890.4230000000016</v>
      </c>
      <c r="X43" s="60">
        <f>+X20*E_Acquisti!X44</f>
        <v>10859.621000000003</v>
      </c>
      <c r="Y43" s="60">
        <f>+Y20*E_Acquisti!Y44</f>
        <v>10798.819000000001</v>
      </c>
      <c r="Z43" s="60">
        <f>+Z20*E_Acquisti!Z44</f>
        <v>10738.017000000002</v>
      </c>
      <c r="AA43" s="60">
        <f>+AA20*E_Acquisti!AA44</f>
        <v>10673.074000000002</v>
      </c>
      <c r="AB43" s="60">
        <f>+AB20*E_Acquisti!AB44</f>
        <v>10606.010000000002</v>
      </c>
      <c r="AC43" s="60">
        <f>+AC20*E_Acquisti!AC44</f>
        <v>10538.946000000002</v>
      </c>
      <c r="AD43" s="60">
        <f>+AD20*E_Acquisti!AD44</f>
        <v>10471.882000000003</v>
      </c>
      <c r="AE43" s="60">
        <f>+AE20*E_Acquisti!AE44</f>
        <v>13434.818000000003</v>
      </c>
      <c r="AF43" s="60">
        <f>+AF20*E_Acquisti!AF44</f>
        <v>13367.754000000003</v>
      </c>
      <c r="AG43" s="60">
        <f>+AG20*E_Acquisti!AG44</f>
        <v>13300.690000000004</v>
      </c>
      <c r="AH43" s="60">
        <f>+AH20*E_Acquisti!AH44</f>
        <v>13233.626000000004</v>
      </c>
      <c r="AI43" s="60">
        <f>+AI20*E_Acquisti!AI44</f>
        <v>13166.562000000005</v>
      </c>
      <c r="AJ43" s="60">
        <f>+AJ20*E_Acquisti!AJ44</f>
        <v>13099.498000000005</v>
      </c>
      <c r="AK43" s="60">
        <f>+AK20*E_Acquisti!AK44</f>
        <v>13032.434000000005</v>
      </c>
      <c r="AL43" s="60">
        <f>+AL20*E_Acquisti!AL44</f>
        <v>15995.370000000006</v>
      </c>
    </row>
    <row r="44" spans="2:38" ht="15.75" thickBot="1" x14ac:dyDescent="0.3">
      <c r="B44" s="47" t="str">
        <f t="shared" si="1"/>
        <v>Materia Prima 19</v>
      </c>
      <c r="C44" s="60">
        <f>+C21*E_Acquisti!C45</f>
        <v>2935.5</v>
      </c>
      <c r="D44" s="60">
        <f>+D21*E_Acquisti!D45</f>
        <v>2871</v>
      </c>
      <c r="E44" s="60">
        <f>+E21*E_Acquisti!E45</f>
        <v>2806.5</v>
      </c>
      <c r="F44" s="60">
        <f>+F21*E_Acquisti!F45</f>
        <v>2742</v>
      </c>
      <c r="G44" s="60">
        <f>+G21*E_Acquisti!G45</f>
        <v>2677.5</v>
      </c>
      <c r="H44" s="60">
        <f>+H21*E_Acquisti!H45</f>
        <v>2613</v>
      </c>
      <c r="I44" s="60">
        <f>+I21*E_Acquisti!I45</f>
        <v>2548.5</v>
      </c>
      <c r="J44" s="60">
        <f>+J21*E_Acquisti!J45</f>
        <v>5484</v>
      </c>
      <c r="K44" s="60">
        <f>+K21*E_Acquisti!K45</f>
        <v>5419.5</v>
      </c>
      <c r="L44" s="60">
        <f>+L21*E_Acquisti!L45</f>
        <v>5462.1</v>
      </c>
      <c r="M44" s="60">
        <f>+M21*E_Acquisti!M45</f>
        <v>5396.31</v>
      </c>
      <c r="N44" s="60">
        <f>+N21*E_Acquisti!N45</f>
        <v>5330.52</v>
      </c>
      <c r="O44" s="60">
        <f>+O21*E_Acquisti!O45</f>
        <v>5260.9049999999997</v>
      </c>
      <c r="P44" s="60">
        <f>+P21*E_Acquisti!P45</f>
        <v>5187.924</v>
      </c>
      <c r="Q44" s="60">
        <f>+Q21*E_Acquisti!Q45</f>
        <v>8174.9430000000011</v>
      </c>
      <c r="R44" s="60">
        <f>+R21*E_Acquisti!R45</f>
        <v>8101.9620000000014</v>
      </c>
      <c r="S44" s="60">
        <f>+S21*E_Acquisti!S45</f>
        <v>8028.9810000000016</v>
      </c>
      <c r="T44" s="60">
        <f>+T21*E_Acquisti!T45</f>
        <v>7956.0000000000018</v>
      </c>
      <c r="U44" s="60">
        <f>+U21*E_Acquisti!U45</f>
        <v>7883.0190000000021</v>
      </c>
      <c r="V44" s="60">
        <f>+V21*E_Acquisti!V45</f>
        <v>7810.0380000000023</v>
      </c>
      <c r="W44" s="60">
        <f>+W21*E_Acquisti!W45</f>
        <v>7737.0570000000025</v>
      </c>
      <c r="X44" s="60">
        <f>+X21*E_Acquisti!X45</f>
        <v>10724.076000000003</v>
      </c>
      <c r="Y44" s="60">
        <f>+Y21*E_Acquisti!Y45</f>
        <v>10651.095000000003</v>
      </c>
      <c r="Z44" s="60">
        <f>+Z21*E_Acquisti!Z45</f>
        <v>10578.114000000003</v>
      </c>
      <c r="AA44" s="60">
        <f>+AA21*E_Acquisti!AA45</f>
        <v>10501.308000000003</v>
      </c>
      <c r="AB44" s="60">
        <f>+AB21*E_Acquisti!AB45</f>
        <v>10421.136000000004</v>
      </c>
      <c r="AC44" s="60">
        <f>+AC21*E_Acquisti!AC45</f>
        <v>10340.964000000005</v>
      </c>
      <c r="AD44" s="60">
        <f>+AD21*E_Acquisti!AD45</f>
        <v>10260.792000000005</v>
      </c>
      <c r="AE44" s="60">
        <f>+AE21*E_Acquisti!AE45</f>
        <v>13240.620000000006</v>
      </c>
      <c r="AF44" s="60">
        <f>+AF21*E_Acquisti!AF45</f>
        <v>13160.448000000006</v>
      </c>
      <c r="AG44" s="60">
        <f>+AG21*E_Acquisti!AG45</f>
        <v>13080.276000000007</v>
      </c>
      <c r="AH44" s="60">
        <f>+AH21*E_Acquisti!AH45</f>
        <v>13000.104000000007</v>
      </c>
      <c r="AI44" s="60">
        <f>+AI21*E_Acquisti!AI45</f>
        <v>12919.932000000008</v>
      </c>
      <c r="AJ44" s="60">
        <f>+AJ21*E_Acquisti!AJ45</f>
        <v>12839.760000000009</v>
      </c>
      <c r="AK44" s="60">
        <f>+AK21*E_Acquisti!AK45</f>
        <v>12759.588000000009</v>
      </c>
      <c r="AL44" s="60">
        <f>+AL21*E_Acquisti!AL45</f>
        <v>15739.41600000001</v>
      </c>
    </row>
    <row r="45" spans="2:38" x14ac:dyDescent="0.25">
      <c r="B45" s="47" t="str">
        <f>+B22</f>
        <v>Materia Prima 20</v>
      </c>
      <c r="C45" s="60">
        <f>+C22*E_Acquisti!C46</f>
        <v>5077.8</v>
      </c>
      <c r="D45" s="60">
        <f>+D22*E_Acquisti!D46</f>
        <v>4955.6000000000004</v>
      </c>
      <c r="E45" s="60">
        <f>+E22*E_Acquisti!E46</f>
        <v>4833.4000000000005</v>
      </c>
      <c r="F45" s="60">
        <f>+F22*E_Acquisti!F46</f>
        <v>4711.2</v>
      </c>
      <c r="G45" s="60">
        <f>+G22*E_Acquisti!G46</f>
        <v>4589</v>
      </c>
      <c r="H45" s="60">
        <f>+H22*E_Acquisti!H46</f>
        <v>4466.8</v>
      </c>
      <c r="I45" s="60">
        <f>+I22*E_Acquisti!I46</f>
        <v>9544.6</v>
      </c>
      <c r="J45" s="60">
        <f>+J22*E_Acquisti!J46</f>
        <v>9422.4</v>
      </c>
      <c r="K45" s="60">
        <f>+K22*E_Acquisti!K46</f>
        <v>9300.2000000000007</v>
      </c>
      <c r="L45" s="60">
        <f>+L22*E_Acquisti!L46</f>
        <v>9178</v>
      </c>
      <c r="M45" s="60">
        <f>+M22*E_Acquisti!M46</f>
        <v>9055.8000000000011</v>
      </c>
      <c r="N45" s="60">
        <f>+N22*E_Acquisti!N46</f>
        <v>8933.6</v>
      </c>
      <c r="O45" s="60">
        <f>+O22*E_Acquisti!O46</f>
        <v>14284.467600000002</v>
      </c>
      <c r="P45" s="60">
        <f>+P22*E_Acquisti!P46</f>
        <v>14145.768</v>
      </c>
      <c r="Q45" s="60">
        <f>+Q22*E_Acquisti!Q46</f>
        <v>14007.0684</v>
      </c>
      <c r="R45" s="60">
        <f>+R22*E_Acquisti!R46</f>
        <v>13868.3688</v>
      </c>
      <c r="S45" s="60">
        <f>+S22*E_Acquisti!S46</f>
        <v>13729.669199999998</v>
      </c>
      <c r="T45" s="60">
        <f>+T22*E_Acquisti!T46</f>
        <v>13590.969599999999</v>
      </c>
      <c r="U45" s="60">
        <f>+U22*E_Acquisti!U46</f>
        <v>18756.269999999997</v>
      </c>
      <c r="V45" s="60">
        <f>+V22*E_Acquisti!V46</f>
        <v>18617.570399999997</v>
      </c>
      <c r="W45" s="60">
        <f>+W22*E_Acquisti!W46</f>
        <v>18478.870799999997</v>
      </c>
      <c r="X45" s="60">
        <f>+X22*E_Acquisti!X46</f>
        <v>18340.171199999997</v>
      </c>
      <c r="Y45" s="60">
        <f>+Y22*E_Acquisti!Y46</f>
        <v>18201.471599999997</v>
      </c>
      <c r="Z45" s="60">
        <f>+Z22*E_Acquisti!Z46</f>
        <v>18062.771999999997</v>
      </c>
      <c r="AA45" s="60">
        <f>+AA22*E_Acquisti!AA46</f>
        <v>23220.911999999997</v>
      </c>
      <c r="AB45" s="60">
        <f>+AB22*E_Acquisti!AB46</f>
        <v>23068.156799999997</v>
      </c>
      <c r="AC45" s="60">
        <f>+AC22*E_Acquisti!AC46</f>
        <v>22915.401599999994</v>
      </c>
      <c r="AD45" s="60">
        <f>+AD22*E_Acquisti!AD46</f>
        <v>22762.646399999994</v>
      </c>
      <c r="AE45" s="60">
        <f>+AE22*E_Acquisti!AE46</f>
        <v>22609.891199999991</v>
      </c>
      <c r="AF45" s="60">
        <f>+AF22*E_Acquisti!AF46</f>
        <v>22457.135999999991</v>
      </c>
      <c r="AG45" s="60">
        <f>+AG22*E_Acquisti!AG46</f>
        <v>27608.380799999992</v>
      </c>
      <c r="AH45" s="60">
        <f>+AH22*E_Acquisti!AH46</f>
        <v>27455.625599999988</v>
      </c>
      <c r="AI45" s="60">
        <f>+AI22*E_Acquisti!AI46</f>
        <v>27302.870399999989</v>
      </c>
      <c r="AJ45" s="60">
        <f>+AJ22*E_Acquisti!AJ46</f>
        <v>27150.115199999989</v>
      </c>
      <c r="AK45" s="60">
        <f>+AK22*E_Acquisti!AK46</f>
        <v>26997.359999999986</v>
      </c>
      <c r="AL45" s="60">
        <f>+AL22*E_Acquisti!AL46</f>
        <v>26844.604799999986</v>
      </c>
    </row>
    <row r="46" spans="2:38" ht="10.5" customHeight="1" x14ac:dyDescent="0.25">
      <c r="B46" s="47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</row>
    <row r="47" spans="2:38" x14ac:dyDescent="0.25">
      <c r="B47" s="47" t="s">
        <v>314</v>
      </c>
      <c r="C47" s="63">
        <f>SUM(C26:C46)</f>
        <v>167052.9</v>
      </c>
      <c r="D47" s="63">
        <f t="shared" ref="D47:AL47" si="2">SUM(D26:D46)</f>
        <v>157205.80000000002</v>
      </c>
      <c r="E47" s="63">
        <f t="shared" si="2"/>
        <v>147358.69999999998</v>
      </c>
      <c r="F47" s="63">
        <f t="shared" si="2"/>
        <v>176711.6</v>
      </c>
      <c r="G47" s="63">
        <f t="shared" si="2"/>
        <v>199864.5</v>
      </c>
      <c r="H47" s="63">
        <f t="shared" si="2"/>
        <v>242137.32</v>
      </c>
      <c r="I47" s="63">
        <f t="shared" si="2"/>
        <v>277871.54000000004</v>
      </c>
      <c r="J47" s="63">
        <f t="shared" si="2"/>
        <v>298683.52000000002</v>
      </c>
      <c r="K47" s="63">
        <f t="shared" si="2"/>
        <v>332448.84000000003</v>
      </c>
      <c r="L47" s="63">
        <f t="shared" si="2"/>
        <v>346377.52</v>
      </c>
      <c r="M47" s="63">
        <f t="shared" si="2"/>
        <v>397108.89399999997</v>
      </c>
      <c r="N47" s="63">
        <f t="shared" si="2"/>
        <v>397456.20800000004</v>
      </c>
      <c r="O47" s="63">
        <f t="shared" si="2"/>
        <v>422413.52799999999</v>
      </c>
      <c r="P47" s="63">
        <f t="shared" si="2"/>
        <v>480809.54019999993</v>
      </c>
      <c r="Q47" s="63">
        <f t="shared" si="2"/>
        <v>479799.35240000003</v>
      </c>
      <c r="R47" s="63">
        <f t="shared" si="2"/>
        <v>536490.16460000002</v>
      </c>
      <c r="S47" s="63">
        <f t="shared" si="2"/>
        <v>542201.97680000006</v>
      </c>
      <c r="T47" s="63">
        <f t="shared" si="2"/>
        <v>585043.78899999999</v>
      </c>
      <c r="U47" s="63">
        <f t="shared" si="2"/>
        <v>607279.60120000015</v>
      </c>
      <c r="V47" s="63">
        <f t="shared" si="2"/>
        <v>598159.41340000008</v>
      </c>
      <c r="W47" s="63">
        <f t="shared" si="2"/>
        <v>637970.42560000008</v>
      </c>
      <c r="X47" s="63">
        <f t="shared" si="2"/>
        <v>705342.2378</v>
      </c>
      <c r="Y47" s="63">
        <f t="shared" si="2"/>
        <v>715806.05</v>
      </c>
      <c r="Z47" s="63">
        <f t="shared" si="2"/>
        <v>704585.86220000021</v>
      </c>
      <c r="AA47" s="63">
        <f t="shared" si="2"/>
        <v>740446.03240000014</v>
      </c>
      <c r="AB47" s="63">
        <f t="shared" si="2"/>
        <v>801914.36680000008</v>
      </c>
      <c r="AC47" s="63">
        <f t="shared" si="2"/>
        <v>834197.90120000008</v>
      </c>
      <c r="AD47" s="63">
        <f t="shared" si="2"/>
        <v>859619.2355999999</v>
      </c>
      <c r="AE47" s="63">
        <f t="shared" si="2"/>
        <v>857468.57</v>
      </c>
      <c r="AF47" s="63">
        <f t="shared" si="2"/>
        <v>849391.90439999988</v>
      </c>
      <c r="AG47" s="63">
        <f t="shared" si="2"/>
        <v>929179.23880000005</v>
      </c>
      <c r="AH47" s="63">
        <f t="shared" si="2"/>
        <v>952395.5732000001</v>
      </c>
      <c r="AI47" s="63">
        <f t="shared" si="2"/>
        <v>954926.90760000004</v>
      </c>
      <c r="AJ47" s="63">
        <f t="shared" si="2"/>
        <v>955590.44200000004</v>
      </c>
      <c r="AK47" s="63">
        <f t="shared" si="2"/>
        <v>981991.77639999997</v>
      </c>
      <c r="AL47" s="63">
        <f t="shared" si="2"/>
        <v>1024805.1108</v>
      </c>
    </row>
  </sheetData>
  <hyperlinks>
    <hyperlink ref="A1" location="View!A1" display="view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L145"/>
  <sheetViews>
    <sheetView showGridLines="0" topLeftCell="P94" workbookViewId="0">
      <selection activeCell="AJ116" sqref="AJ116"/>
    </sheetView>
  </sheetViews>
  <sheetFormatPr defaultRowHeight="15" x14ac:dyDescent="0.25"/>
  <cols>
    <col min="2" max="2" width="18.85546875" bestFit="1" customWidth="1"/>
  </cols>
  <sheetData>
    <row r="1" spans="1:38" x14ac:dyDescent="0.25">
      <c r="A1" s="25" t="s">
        <v>204</v>
      </c>
    </row>
    <row r="2" spans="1:38" ht="15.75" thickBot="1" x14ac:dyDescent="0.3">
      <c r="B2" s="47" t="s">
        <v>352</v>
      </c>
      <c r="C2" s="47" t="str">
        <f>+SPm!B2</f>
        <v>A1 M1</v>
      </c>
      <c r="D2" s="47" t="str">
        <f>+SPm!C2</f>
        <v>A1 M2</v>
      </c>
      <c r="E2" s="47" t="str">
        <f>+SPm!D2</f>
        <v>A1 M3</v>
      </c>
      <c r="F2" s="47" t="str">
        <f>+SPm!E2</f>
        <v>A1 M4</v>
      </c>
      <c r="G2" s="47" t="str">
        <f>+SPm!F2</f>
        <v>A1 M5</v>
      </c>
      <c r="H2" s="47" t="str">
        <f>+SPm!G2</f>
        <v>A1 M6</v>
      </c>
      <c r="I2" s="47" t="str">
        <f>+SPm!H2</f>
        <v>A1 M7</v>
      </c>
      <c r="J2" s="47" t="str">
        <f>+SPm!I2</f>
        <v>A1 M8</v>
      </c>
      <c r="K2" s="47" t="str">
        <f>+SPm!J2</f>
        <v>A1 M9</v>
      </c>
      <c r="L2" s="47" t="str">
        <f>+SPm!K2</f>
        <v>A1 M10</v>
      </c>
      <c r="M2" s="47" t="str">
        <f>+SPm!L2</f>
        <v>A1 M11</v>
      </c>
      <c r="N2" s="47" t="str">
        <f>+SPm!M2</f>
        <v>A1 M12</v>
      </c>
      <c r="O2" s="47" t="str">
        <f>+SPm!N2</f>
        <v>A2 M1</v>
      </c>
      <c r="P2" s="47" t="str">
        <f>+SPm!O2</f>
        <v>A2 M2</v>
      </c>
      <c r="Q2" s="47" t="str">
        <f>+SPm!P2</f>
        <v>A2 M3</v>
      </c>
      <c r="R2" s="47" t="str">
        <f>+SPm!Q2</f>
        <v>A2 M4</v>
      </c>
      <c r="S2" s="47" t="str">
        <f>+SPm!R2</f>
        <v>A2 M5</v>
      </c>
      <c r="T2" s="47" t="str">
        <f>+SPm!S2</f>
        <v>A2 M6</v>
      </c>
      <c r="U2" s="47" t="str">
        <f>+SPm!T2</f>
        <v>A2 M7</v>
      </c>
      <c r="V2" s="47" t="str">
        <f>+SPm!U2</f>
        <v>A2 M8</v>
      </c>
      <c r="W2" s="47" t="str">
        <f>+SPm!V2</f>
        <v>A2 M9</v>
      </c>
      <c r="X2" s="47" t="str">
        <f>+SPm!W2</f>
        <v>A2 M10</v>
      </c>
      <c r="Y2" s="47" t="str">
        <f>+SPm!X2</f>
        <v>A2 M11</v>
      </c>
      <c r="Z2" s="47" t="str">
        <f>+SPm!Y2</f>
        <v>A2 M12</v>
      </c>
      <c r="AA2" s="47" t="str">
        <f>+SPm!Z2</f>
        <v>A3 M1</v>
      </c>
      <c r="AB2" s="47" t="str">
        <f>+SPm!AA2</f>
        <v>A3 M2</v>
      </c>
      <c r="AC2" s="47" t="str">
        <f>+SPm!AB2</f>
        <v>A3 M3</v>
      </c>
      <c r="AD2" s="47" t="str">
        <f>+SPm!AC2</f>
        <v>A3 M4</v>
      </c>
      <c r="AE2" s="47" t="str">
        <f>+SPm!AD2</f>
        <v>A3 M5</v>
      </c>
      <c r="AF2" s="47" t="str">
        <f>+SPm!AE2</f>
        <v>A3 M6</v>
      </c>
      <c r="AG2" s="47" t="str">
        <f>+SPm!AF2</f>
        <v>A3 M7</v>
      </c>
      <c r="AH2" s="47" t="str">
        <f>+SPm!AG2</f>
        <v>A3 M8</v>
      </c>
      <c r="AI2" s="47" t="str">
        <f>+SPm!AH2</f>
        <v>A3 M9</v>
      </c>
      <c r="AJ2" s="47" t="str">
        <f>+SPm!AI2</f>
        <v>A3 M10</v>
      </c>
      <c r="AK2" s="47" t="str">
        <f>+SPm!AJ2</f>
        <v>A3 M11</v>
      </c>
      <c r="AL2" s="47" t="str">
        <f>+SPm!AK2</f>
        <v>A3 M12</v>
      </c>
    </row>
    <row r="3" spans="1:38" ht="15.75" thickBot="1" x14ac:dyDescent="0.3">
      <c r="B3" s="47" t="str">
        <f>+'An Distinta Base'!D31</f>
        <v>Prodotto 1</v>
      </c>
      <c r="C3" s="55">
        <f>+Vendite!B29</f>
        <v>30</v>
      </c>
      <c r="D3" s="55">
        <f>+Vendite!D29</f>
        <v>30</v>
      </c>
      <c r="E3" s="55">
        <f>+Vendite!D29</f>
        <v>30</v>
      </c>
      <c r="F3" s="55">
        <f>+Vendite!F29</f>
        <v>30</v>
      </c>
      <c r="G3" s="55">
        <f>+Vendite!F29</f>
        <v>30</v>
      </c>
      <c r="H3" s="55">
        <f>+Vendite!H29</f>
        <v>30</v>
      </c>
      <c r="I3" s="55">
        <f>+Vendite!H29</f>
        <v>30</v>
      </c>
      <c r="J3" s="55">
        <f>+Vendite!J29</f>
        <v>30</v>
      </c>
      <c r="K3" s="55">
        <f>+Vendite!J29</f>
        <v>30</v>
      </c>
      <c r="L3" s="55">
        <f>+Vendite!L29</f>
        <v>30</v>
      </c>
      <c r="M3" s="55">
        <f>+Vendite!L29</f>
        <v>30</v>
      </c>
      <c r="N3" s="55">
        <f>+Vendite!N29</f>
        <v>30</v>
      </c>
      <c r="O3" s="55">
        <f>+Vendite!N29</f>
        <v>30</v>
      </c>
      <c r="P3" s="55">
        <f>+Vendite!P29</f>
        <v>33</v>
      </c>
      <c r="Q3" s="55">
        <f>+Vendite!P29</f>
        <v>33</v>
      </c>
      <c r="R3" s="55">
        <f>+Vendite!R29</f>
        <v>33</v>
      </c>
      <c r="S3" s="55">
        <f>+Vendite!R29</f>
        <v>33</v>
      </c>
      <c r="T3" s="55">
        <f>+Vendite!T29</f>
        <v>33</v>
      </c>
      <c r="U3" s="55">
        <f>+Vendite!T29</f>
        <v>33</v>
      </c>
      <c r="V3" s="55">
        <f>+Vendite!V29</f>
        <v>33</v>
      </c>
      <c r="W3" s="55">
        <f>+Vendite!V29</f>
        <v>33</v>
      </c>
      <c r="X3" s="55">
        <f>+Vendite!X29</f>
        <v>33</v>
      </c>
      <c r="Y3" s="55">
        <f>+Vendite!X29</f>
        <v>33</v>
      </c>
      <c r="Z3" s="55">
        <f>+Vendite!Z29</f>
        <v>33</v>
      </c>
      <c r="AA3" s="55">
        <f>+Vendite!Z29</f>
        <v>33</v>
      </c>
      <c r="AB3" s="55">
        <f>+Vendite!AB29</f>
        <v>36</v>
      </c>
      <c r="AC3" s="55">
        <f>+Vendite!AB29</f>
        <v>36</v>
      </c>
      <c r="AD3" s="55">
        <f>+Vendite!AD29</f>
        <v>36</v>
      </c>
      <c r="AE3" s="55">
        <f>+Vendite!AD29</f>
        <v>36</v>
      </c>
      <c r="AF3" s="55">
        <f>+Vendite!AF29</f>
        <v>36</v>
      </c>
      <c r="AG3" s="55">
        <f>+Vendite!AF29</f>
        <v>36</v>
      </c>
      <c r="AH3" s="55">
        <f>+Vendite!AH29</f>
        <v>36</v>
      </c>
      <c r="AI3" s="55">
        <f>+Vendite!AH29</f>
        <v>36</v>
      </c>
      <c r="AJ3" s="55">
        <f>+Vendite!AJ29</f>
        <v>36</v>
      </c>
      <c r="AK3" s="55">
        <f>+Vendite!AJ29</f>
        <v>36</v>
      </c>
      <c r="AL3" s="55">
        <f>+Vendite!AL29</f>
        <v>36</v>
      </c>
    </row>
    <row r="4" spans="1:38" ht="15.75" thickBot="1" x14ac:dyDescent="0.3">
      <c r="B4" s="47" t="str">
        <f>+'An Distinta Base'!D32</f>
        <v>Prodotto 2</v>
      </c>
      <c r="C4" s="55">
        <f>+Vendite!B30</f>
        <v>30</v>
      </c>
      <c r="D4" s="55">
        <f>+Vendite!D30</f>
        <v>30</v>
      </c>
      <c r="E4" s="55">
        <f>+Vendite!D30</f>
        <v>30</v>
      </c>
      <c r="F4" s="55">
        <f>+Vendite!F30</f>
        <v>30</v>
      </c>
      <c r="G4" s="55">
        <f>+Vendite!F30</f>
        <v>30</v>
      </c>
      <c r="H4" s="55">
        <f>+Vendite!H30</f>
        <v>30</v>
      </c>
      <c r="I4" s="55">
        <f>+Vendite!H30</f>
        <v>30</v>
      </c>
      <c r="J4" s="55">
        <f>+Vendite!J30</f>
        <v>30</v>
      </c>
      <c r="K4" s="55">
        <f>+Vendite!J30</f>
        <v>30</v>
      </c>
      <c r="L4" s="55">
        <f>+Vendite!L30</f>
        <v>30</v>
      </c>
      <c r="M4" s="55">
        <f>+Vendite!L30</f>
        <v>30</v>
      </c>
      <c r="N4" s="55">
        <f>+Vendite!N30</f>
        <v>30</v>
      </c>
      <c r="O4" s="55">
        <f>+Vendite!N30</f>
        <v>30</v>
      </c>
      <c r="P4" s="55">
        <f>+Vendite!P30</f>
        <v>33</v>
      </c>
      <c r="Q4" s="55">
        <f>+Vendite!P30</f>
        <v>33</v>
      </c>
      <c r="R4" s="55">
        <f>+Vendite!R30</f>
        <v>33</v>
      </c>
      <c r="S4" s="55">
        <f>+Vendite!R30</f>
        <v>33</v>
      </c>
      <c r="T4" s="55">
        <f>+Vendite!T30</f>
        <v>33</v>
      </c>
      <c r="U4" s="55">
        <f>+Vendite!T30</f>
        <v>33</v>
      </c>
      <c r="V4" s="55">
        <f>+Vendite!V30</f>
        <v>33</v>
      </c>
      <c r="W4" s="55">
        <f>+Vendite!V30</f>
        <v>33</v>
      </c>
      <c r="X4" s="55">
        <f>+Vendite!X30</f>
        <v>33</v>
      </c>
      <c r="Y4" s="55">
        <f>+Vendite!X30</f>
        <v>33</v>
      </c>
      <c r="Z4" s="55">
        <f>+Vendite!Z30</f>
        <v>33</v>
      </c>
      <c r="AA4" s="55">
        <f>+Vendite!Z30</f>
        <v>33</v>
      </c>
      <c r="AB4" s="55">
        <f>+Vendite!AB30</f>
        <v>36</v>
      </c>
      <c r="AC4" s="55">
        <f>+Vendite!AB30</f>
        <v>36</v>
      </c>
      <c r="AD4" s="55">
        <f>+Vendite!AD30</f>
        <v>36</v>
      </c>
      <c r="AE4" s="55">
        <f>+Vendite!AD30</f>
        <v>36</v>
      </c>
      <c r="AF4" s="55">
        <f>+Vendite!AF30</f>
        <v>36</v>
      </c>
      <c r="AG4" s="55">
        <f>+Vendite!AF30</f>
        <v>36</v>
      </c>
      <c r="AH4" s="55">
        <f>+Vendite!AH30</f>
        <v>36</v>
      </c>
      <c r="AI4" s="55">
        <f>+Vendite!AH30</f>
        <v>36</v>
      </c>
      <c r="AJ4" s="55">
        <f>+Vendite!AJ30</f>
        <v>36</v>
      </c>
      <c r="AK4" s="55">
        <f>+Vendite!AJ30</f>
        <v>36</v>
      </c>
      <c r="AL4" s="55">
        <f>+Vendite!AL30</f>
        <v>36</v>
      </c>
    </row>
    <row r="5" spans="1:38" ht="15.75" thickBot="1" x14ac:dyDescent="0.3">
      <c r="B5" s="47" t="str">
        <f>+'An Distinta Base'!D33</f>
        <v>Prodotto 3</v>
      </c>
      <c r="C5" s="55">
        <f>+Vendite!B31</f>
        <v>30</v>
      </c>
      <c r="D5" s="55">
        <f>+Vendite!D31</f>
        <v>30</v>
      </c>
      <c r="E5" s="55">
        <f>+Vendite!D31</f>
        <v>30</v>
      </c>
      <c r="F5" s="55">
        <f>+Vendite!F31</f>
        <v>30</v>
      </c>
      <c r="G5" s="55">
        <f>+Vendite!F31</f>
        <v>30</v>
      </c>
      <c r="H5" s="55">
        <f>+Vendite!H31</f>
        <v>30</v>
      </c>
      <c r="I5" s="55">
        <f>+Vendite!H31</f>
        <v>30</v>
      </c>
      <c r="J5" s="55">
        <f>+Vendite!J31</f>
        <v>30</v>
      </c>
      <c r="K5" s="55">
        <f>+Vendite!J31</f>
        <v>30</v>
      </c>
      <c r="L5" s="55">
        <f>+Vendite!L31</f>
        <v>30</v>
      </c>
      <c r="M5" s="55">
        <f>+Vendite!L31</f>
        <v>30</v>
      </c>
      <c r="N5" s="55">
        <f>+Vendite!N31</f>
        <v>30</v>
      </c>
      <c r="O5" s="55">
        <f>+Vendite!N31</f>
        <v>30</v>
      </c>
      <c r="P5" s="55">
        <f>+Vendite!P31</f>
        <v>35</v>
      </c>
      <c r="Q5" s="55">
        <f>+Vendite!P31</f>
        <v>35</v>
      </c>
      <c r="R5" s="55">
        <f>+Vendite!R31</f>
        <v>35</v>
      </c>
      <c r="S5" s="55">
        <f>+Vendite!R31</f>
        <v>35</v>
      </c>
      <c r="T5" s="55">
        <f>+Vendite!T31</f>
        <v>35</v>
      </c>
      <c r="U5" s="55">
        <f>+Vendite!T31</f>
        <v>35</v>
      </c>
      <c r="V5" s="55">
        <f>+Vendite!V31</f>
        <v>35</v>
      </c>
      <c r="W5" s="55">
        <f>+Vendite!V31</f>
        <v>35</v>
      </c>
      <c r="X5" s="55">
        <f>+Vendite!X31</f>
        <v>35</v>
      </c>
      <c r="Y5" s="55">
        <f>+Vendite!X31</f>
        <v>35</v>
      </c>
      <c r="Z5" s="55">
        <f>+Vendite!Z31</f>
        <v>35</v>
      </c>
      <c r="AA5" s="55">
        <f>+Vendite!Z31</f>
        <v>35</v>
      </c>
      <c r="AB5" s="55">
        <f>+Vendite!AB31</f>
        <v>40</v>
      </c>
      <c r="AC5" s="55">
        <f>+Vendite!AB31</f>
        <v>40</v>
      </c>
      <c r="AD5" s="55">
        <f>+Vendite!AD31</f>
        <v>40</v>
      </c>
      <c r="AE5" s="55">
        <f>+Vendite!AD31</f>
        <v>40</v>
      </c>
      <c r="AF5" s="55">
        <f>+Vendite!AF31</f>
        <v>40</v>
      </c>
      <c r="AG5" s="55">
        <f>+Vendite!AF31</f>
        <v>40</v>
      </c>
      <c r="AH5" s="55">
        <f>+Vendite!AH31</f>
        <v>40</v>
      </c>
      <c r="AI5" s="55">
        <f>+Vendite!AH31</f>
        <v>40</v>
      </c>
      <c r="AJ5" s="55">
        <f>+Vendite!AJ31</f>
        <v>40</v>
      </c>
      <c r="AK5" s="55">
        <f>+Vendite!AJ31</f>
        <v>40</v>
      </c>
      <c r="AL5" s="55">
        <f>+Vendite!AL31</f>
        <v>40</v>
      </c>
    </row>
    <row r="6" spans="1:38" ht="15.75" thickBot="1" x14ac:dyDescent="0.3">
      <c r="B6" s="47" t="str">
        <f>+'An Distinta Base'!D34</f>
        <v>Prodotto 4</v>
      </c>
      <c r="C6" s="55">
        <f>+Vendite!B32</f>
        <v>30</v>
      </c>
      <c r="D6" s="55">
        <f>+Vendite!D32</f>
        <v>30</v>
      </c>
      <c r="E6" s="55">
        <f>+Vendite!D32</f>
        <v>30</v>
      </c>
      <c r="F6" s="55">
        <f>+Vendite!F32</f>
        <v>30</v>
      </c>
      <c r="G6" s="55">
        <f>+Vendite!F32</f>
        <v>30</v>
      </c>
      <c r="H6" s="55">
        <f>+Vendite!H32</f>
        <v>30</v>
      </c>
      <c r="I6" s="55">
        <f>+Vendite!H32</f>
        <v>30</v>
      </c>
      <c r="J6" s="55">
        <f>+Vendite!J32</f>
        <v>30</v>
      </c>
      <c r="K6" s="55">
        <f>+Vendite!J32</f>
        <v>30</v>
      </c>
      <c r="L6" s="55">
        <f>+Vendite!L32</f>
        <v>30</v>
      </c>
      <c r="M6" s="55">
        <f>+Vendite!L32</f>
        <v>30</v>
      </c>
      <c r="N6" s="55">
        <f>+Vendite!N32</f>
        <v>30</v>
      </c>
      <c r="O6" s="55">
        <f>+Vendite!N32</f>
        <v>30</v>
      </c>
      <c r="P6" s="55">
        <f>+Vendite!P32</f>
        <v>33</v>
      </c>
      <c r="Q6" s="55">
        <f>+Vendite!P32</f>
        <v>33</v>
      </c>
      <c r="R6" s="55">
        <f>+Vendite!R32</f>
        <v>33</v>
      </c>
      <c r="S6" s="55">
        <f>+Vendite!R32</f>
        <v>33</v>
      </c>
      <c r="T6" s="55">
        <f>+Vendite!T32</f>
        <v>33</v>
      </c>
      <c r="U6" s="55">
        <f>+Vendite!T32</f>
        <v>33</v>
      </c>
      <c r="V6" s="55">
        <f>+Vendite!V32</f>
        <v>33</v>
      </c>
      <c r="W6" s="55">
        <f>+Vendite!V32</f>
        <v>33</v>
      </c>
      <c r="X6" s="55">
        <f>+Vendite!X32</f>
        <v>33</v>
      </c>
      <c r="Y6" s="55">
        <f>+Vendite!X32</f>
        <v>33</v>
      </c>
      <c r="Z6" s="55">
        <f>+Vendite!Z32</f>
        <v>33</v>
      </c>
      <c r="AA6" s="55">
        <f>+Vendite!Z32</f>
        <v>33</v>
      </c>
      <c r="AB6" s="55">
        <f>+Vendite!AB32</f>
        <v>36</v>
      </c>
      <c r="AC6" s="55">
        <f>+Vendite!AB32</f>
        <v>36</v>
      </c>
      <c r="AD6" s="55">
        <f>+Vendite!AD32</f>
        <v>36</v>
      </c>
      <c r="AE6" s="55">
        <f>+Vendite!AD32</f>
        <v>36</v>
      </c>
      <c r="AF6" s="55">
        <f>+Vendite!AF32</f>
        <v>36</v>
      </c>
      <c r="AG6" s="55">
        <f>+Vendite!AF32</f>
        <v>36</v>
      </c>
      <c r="AH6" s="55">
        <f>+Vendite!AH32</f>
        <v>36</v>
      </c>
      <c r="AI6" s="55">
        <f>+Vendite!AH32</f>
        <v>36</v>
      </c>
      <c r="AJ6" s="55">
        <f>+Vendite!AJ32</f>
        <v>36</v>
      </c>
      <c r="AK6" s="55">
        <f>+Vendite!AJ32</f>
        <v>36</v>
      </c>
      <c r="AL6" s="55">
        <f>+Vendite!AL32</f>
        <v>36</v>
      </c>
    </row>
    <row r="7" spans="1:38" ht="15.75" thickBot="1" x14ac:dyDescent="0.3">
      <c r="B7" s="47" t="str">
        <f>+'An Distinta Base'!D35</f>
        <v>Prodotto 5</v>
      </c>
      <c r="C7" s="55">
        <f>+Vendite!B33</f>
        <v>20</v>
      </c>
      <c r="D7" s="55">
        <f>+Vendite!D33</f>
        <v>20</v>
      </c>
      <c r="E7" s="55">
        <f>+Vendite!D33</f>
        <v>20</v>
      </c>
      <c r="F7" s="55">
        <f>+Vendite!F33</f>
        <v>20</v>
      </c>
      <c r="G7" s="55">
        <f>+Vendite!F33</f>
        <v>20</v>
      </c>
      <c r="H7" s="55">
        <f>+Vendite!H33</f>
        <v>20</v>
      </c>
      <c r="I7" s="55">
        <f>+Vendite!H33</f>
        <v>20</v>
      </c>
      <c r="J7" s="55">
        <f>+Vendite!J33</f>
        <v>20</v>
      </c>
      <c r="K7" s="55">
        <f>+Vendite!J33</f>
        <v>20</v>
      </c>
      <c r="L7" s="55">
        <f>+Vendite!L33</f>
        <v>20</v>
      </c>
      <c r="M7" s="55">
        <f>+Vendite!L33</f>
        <v>20</v>
      </c>
      <c r="N7" s="55">
        <f>+Vendite!N33</f>
        <v>20</v>
      </c>
      <c r="O7" s="55">
        <f>+Vendite!N33</f>
        <v>20</v>
      </c>
      <c r="P7" s="55">
        <f>+Vendite!P33</f>
        <v>22</v>
      </c>
      <c r="Q7" s="55">
        <f>+Vendite!P33</f>
        <v>22</v>
      </c>
      <c r="R7" s="55">
        <f>+Vendite!R33</f>
        <v>22</v>
      </c>
      <c r="S7" s="55">
        <f>+Vendite!R33</f>
        <v>22</v>
      </c>
      <c r="T7" s="55">
        <f>+Vendite!T33</f>
        <v>22</v>
      </c>
      <c r="U7" s="55">
        <f>+Vendite!T33</f>
        <v>22</v>
      </c>
      <c r="V7" s="55">
        <f>+Vendite!V33</f>
        <v>22</v>
      </c>
      <c r="W7" s="55">
        <f>+Vendite!V33</f>
        <v>22</v>
      </c>
      <c r="X7" s="55">
        <f>+Vendite!X33</f>
        <v>22</v>
      </c>
      <c r="Y7" s="55">
        <f>+Vendite!X33</f>
        <v>22</v>
      </c>
      <c r="Z7" s="55">
        <f>+Vendite!Z33</f>
        <v>22</v>
      </c>
      <c r="AA7" s="55">
        <f>+Vendite!Z33</f>
        <v>22</v>
      </c>
      <c r="AB7" s="55">
        <f>+Vendite!AB33</f>
        <v>24</v>
      </c>
      <c r="AC7" s="55">
        <f>+Vendite!AB33</f>
        <v>24</v>
      </c>
      <c r="AD7" s="55">
        <f>+Vendite!AD33</f>
        <v>24</v>
      </c>
      <c r="AE7" s="55">
        <f>+Vendite!AD33</f>
        <v>24</v>
      </c>
      <c r="AF7" s="55">
        <f>+Vendite!AF33</f>
        <v>24</v>
      </c>
      <c r="AG7" s="55">
        <f>+Vendite!AF33</f>
        <v>24</v>
      </c>
      <c r="AH7" s="55">
        <f>+Vendite!AH33</f>
        <v>24</v>
      </c>
      <c r="AI7" s="55">
        <f>+Vendite!AH33</f>
        <v>24</v>
      </c>
      <c r="AJ7" s="55">
        <f>+Vendite!AJ33</f>
        <v>24</v>
      </c>
      <c r="AK7" s="55">
        <f>+Vendite!AJ33</f>
        <v>24</v>
      </c>
      <c r="AL7" s="55">
        <f>+Vendite!AL33</f>
        <v>24</v>
      </c>
    </row>
    <row r="8" spans="1:38" ht="15.75" thickBot="1" x14ac:dyDescent="0.3">
      <c r="B8" s="47" t="str">
        <f>+'An Distinta Base'!D36</f>
        <v>Prodotto 6</v>
      </c>
      <c r="C8" s="55">
        <f>+Vendite!B34</f>
        <v>20</v>
      </c>
      <c r="D8" s="55">
        <f>+Vendite!D34</f>
        <v>20</v>
      </c>
      <c r="E8" s="55">
        <f>+Vendite!D34</f>
        <v>20</v>
      </c>
      <c r="F8" s="55">
        <f>+Vendite!F34</f>
        <v>20</v>
      </c>
      <c r="G8" s="55">
        <f>+Vendite!F34</f>
        <v>20</v>
      </c>
      <c r="H8" s="55">
        <f>+Vendite!H34</f>
        <v>20</v>
      </c>
      <c r="I8" s="55">
        <f>+Vendite!H34</f>
        <v>20</v>
      </c>
      <c r="J8" s="55">
        <f>+Vendite!J34</f>
        <v>20</v>
      </c>
      <c r="K8" s="55">
        <f>+Vendite!J34</f>
        <v>20</v>
      </c>
      <c r="L8" s="55">
        <f>+Vendite!L34</f>
        <v>20</v>
      </c>
      <c r="M8" s="55">
        <f>+Vendite!L34</f>
        <v>20</v>
      </c>
      <c r="N8" s="55">
        <f>+Vendite!N34</f>
        <v>20</v>
      </c>
      <c r="O8" s="55">
        <f>+Vendite!N34</f>
        <v>20</v>
      </c>
      <c r="P8" s="55">
        <f>+Vendite!P34</f>
        <v>22</v>
      </c>
      <c r="Q8" s="55">
        <f>+Vendite!P34</f>
        <v>22</v>
      </c>
      <c r="R8" s="55">
        <f>+Vendite!R34</f>
        <v>22</v>
      </c>
      <c r="S8" s="55">
        <f>+Vendite!R34</f>
        <v>22</v>
      </c>
      <c r="T8" s="55">
        <f>+Vendite!T34</f>
        <v>22</v>
      </c>
      <c r="U8" s="55">
        <f>+Vendite!T34</f>
        <v>22</v>
      </c>
      <c r="V8" s="55">
        <f>+Vendite!V34</f>
        <v>22</v>
      </c>
      <c r="W8" s="55">
        <f>+Vendite!V34</f>
        <v>22</v>
      </c>
      <c r="X8" s="55">
        <f>+Vendite!X34</f>
        <v>22</v>
      </c>
      <c r="Y8" s="55">
        <f>+Vendite!X34</f>
        <v>22</v>
      </c>
      <c r="Z8" s="55">
        <f>+Vendite!Z34</f>
        <v>22</v>
      </c>
      <c r="AA8" s="55">
        <f>+Vendite!Z34</f>
        <v>22</v>
      </c>
      <c r="AB8" s="55">
        <f>+Vendite!AB34</f>
        <v>24</v>
      </c>
      <c r="AC8" s="55">
        <f>+Vendite!AB34</f>
        <v>24</v>
      </c>
      <c r="AD8" s="55">
        <f>+Vendite!AD34</f>
        <v>24</v>
      </c>
      <c r="AE8" s="55">
        <f>+Vendite!AD34</f>
        <v>24</v>
      </c>
      <c r="AF8" s="55">
        <f>+Vendite!AF34</f>
        <v>24</v>
      </c>
      <c r="AG8" s="55">
        <f>+Vendite!AF34</f>
        <v>24</v>
      </c>
      <c r="AH8" s="55">
        <f>+Vendite!AH34</f>
        <v>24</v>
      </c>
      <c r="AI8" s="55">
        <f>+Vendite!AH34</f>
        <v>24</v>
      </c>
      <c r="AJ8" s="55">
        <f>+Vendite!AJ34</f>
        <v>24</v>
      </c>
      <c r="AK8" s="55">
        <f>+Vendite!AJ34</f>
        <v>24</v>
      </c>
      <c r="AL8" s="55">
        <f>+Vendite!AL34</f>
        <v>24</v>
      </c>
    </row>
    <row r="9" spans="1:38" ht="15.75" thickBot="1" x14ac:dyDescent="0.3">
      <c r="B9" s="47" t="str">
        <f>+'An Distinta Base'!D37</f>
        <v>Prodotto 7</v>
      </c>
      <c r="C9" s="55">
        <f>+Vendite!B35</f>
        <v>0</v>
      </c>
      <c r="D9" s="55">
        <f>+Vendite!D35</f>
        <v>0</v>
      </c>
      <c r="E9" s="55">
        <f>+Vendite!D35</f>
        <v>0</v>
      </c>
      <c r="F9" s="55">
        <f>+Vendite!F35</f>
        <v>0</v>
      </c>
      <c r="G9" s="55">
        <f>+Vendite!F35</f>
        <v>0</v>
      </c>
      <c r="H9" s="55">
        <f>+Vendite!H35</f>
        <v>0</v>
      </c>
      <c r="I9" s="55">
        <f>+Vendite!H35</f>
        <v>0</v>
      </c>
      <c r="J9" s="55">
        <f>+Vendite!J35</f>
        <v>0</v>
      </c>
      <c r="K9" s="55">
        <f>+Vendite!J35</f>
        <v>0</v>
      </c>
      <c r="L9" s="55">
        <f>+Vendite!L35</f>
        <v>0</v>
      </c>
      <c r="M9" s="55">
        <f>+Vendite!L35</f>
        <v>0</v>
      </c>
      <c r="N9" s="55">
        <f>+Vendite!N35</f>
        <v>0</v>
      </c>
      <c r="O9" s="55">
        <f>+Vendite!N35</f>
        <v>0</v>
      </c>
      <c r="P9" s="55">
        <f>+Vendite!P35</f>
        <v>0</v>
      </c>
      <c r="Q9" s="55">
        <f>+Vendite!P35</f>
        <v>0</v>
      </c>
      <c r="R9" s="55">
        <f>+Vendite!R35</f>
        <v>0</v>
      </c>
      <c r="S9" s="55">
        <f>+Vendite!R35</f>
        <v>0</v>
      </c>
      <c r="T9" s="55">
        <f>+Vendite!T35</f>
        <v>0</v>
      </c>
      <c r="U9" s="55">
        <f>+Vendite!T35</f>
        <v>0</v>
      </c>
      <c r="V9" s="55">
        <f>+Vendite!V35</f>
        <v>0</v>
      </c>
      <c r="W9" s="55">
        <f>+Vendite!V35</f>
        <v>0</v>
      </c>
      <c r="X9" s="55">
        <f>+Vendite!X35</f>
        <v>0</v>
      </c>
      <c r="Y9" s="55">
        <f>+Vendite!X35</f>
        <v>0</v>
      </c>
      <c r="Z9" s="55">
        <f>+Vendite!Z35</f>
        <v>0</v>
      </c>
      <c r="AA9" s="55">
        <f>+Vendite!Z35</f>
        <v>0</v>
      </c>
      <c r="AB9" s="55">
        <f>+Vendite!AB35</f>
        <v>0</v>
      </c>
      <c r="AC9" s="55">
        <f>+Vendite!AB35</f>
        <v>0</v>
      </c>
      <c r="AD9" s="55">
        <f>+Vendite!AD35</f>
        <v>0</v>
      </c>
      <c r="AE9" s="55">
        <f>+Vendite!AD35</f>
        <v>0</v>
      </c>
      <c r="AF9" s="55">
        <f>+Vendite!AF35</f>
        <v>0</v>
      </c>
      <c r="AG9" s="55">
        <f>+Vendite!AF35</f>
        <v>0</v>
      </c>
      <c r="AH9" s="55">
        <f>+Vendite!AH35</f>
        <v>0</v>
      </c>
      <c r="AI9" s="55">
        <f>+Vendite!AH35</f>
        <v>0</v>
      </c>
      <c r="AJ9" s="55">
        <f>+Vendite!AJ35</f>
        <v>0</v>
      </c>
      <c r="AK9" s="55">
        <f>+Vendite!AJ35</f>
        <v>0</v>
      </c>
      <c r="AL9" s="55">
        <f>+Vendite!AL35</f>
        <v>0</v>
      </c>
    </row>
    <row r="10" spans="1:38" ht="15.75" thickBot="1" x14ac:dyDescent="0.3">
      <c r="B10" s="47" t="str">
        <f>+'An Distinta Base'!D38</f>
        <v>Prodotto 8</v>
      </c>
      <c r="C10" s="55">
        <f>+Vendite!B36</f>
        <v>0</v>
      </c>
      <c r="D10" s="55">
        <f>+Vendite!D36</f>
        <v>0</v>
      </c>
      <c r="E10" s="55">
        <f>+Vendite!D36</f>
        <v>0</v>
      </c>
      <c r="F10" s="55">
        <f>+Vendite!F36</f>
        <v>0</v>
      </c>
      <c r="G10" s="55">
        <f>+Vendite!F36</f>
        <v>0</v>
      </c>
      <c r="H10" s="55">
        <f>+Vendite!H36</f>
        <v>0</v>
      </c>
      <c r="I10" s="55">
        <f>+Vendite!H36</f>
        <v>0</v>
      </c>
      <c r="J10" s="55">
        <f>+Vendite!J36</f>
        <v>0</v>
      </c>
      <c r="K10" s="55">
        <f>+Vendite!J36</f>
        <v>0</v>
      </c>
      <c r="L10" s="55">
        <f>+Vendite!L36</f>
        <v>0</v>
      </c>
      <c r="M10" s="55">
        <f>+Vendite!L36</f>
        <v>0</v>
      </c>
      <c r="N10" s="55">
        <f>+Vendite!N36</f>
        <v>0</v>
      </c>
      <c r="O10" s="55">
        <f>+Vendite!N36</f>
        <v>0</v>
      </c>
      <c r="P10" s="55">
        <f>+Vendite!P36</f>
        <v>0</v>
      </c>
      <c r="Q10" s="55">
        <f>+Vendite!P36</f>
        <v>0</v>
      </c>
      <c r="R10" s="55">
        <f>+Vendite!R36</f>
        <v>0</v>
      </c>
      <c r="S10" s="55">
        <f>+Vendite!R36</f>
        <v>0</v>
      </c>
      <c r="T10" s="55">
        <f>+Vendite!T36</f>
        <v>0</v>
      </c>
      <c r="U10" s="55">
        <f>+Vendite!T36</f>
        <v>0</v>
      </c>
      <c r="V10" s="55">
        <f>+Vendite!V36</f>
        <v>0</v>
      </c>
      <c r="W10" s="55">
        <f>+Vendite!V36</f>
        <v>0</v>
      </c>
      <c r="X10" s="55">
        <f>+Vendite!X36</f>
        <v>0</v>
      </c>
      <c r="Y10" s="55">
        <f>+Vendite!X36</f>
        <v>0</v>
      </c>
      <c r="Z10" s="55">
        <f>+Vendite!Z36</f>
        <v>0</v>
      </c>
      <c r="AA10" s="55">
        <f>+Vendite!Z36</f>
        <v>0</v>
      </c>
      <c r="AB10" s="55">
        <f>+Vendite!AB36</f>
        <v>0</v>
      </c>
      <c r="AC10" s="55">
        <f>+Vendite!AB36</f>
        <v>0</v>
      </c>
      <c r="AD10" s="55">
        <f>+Vendite!AD36</f>
        <v>0</v>
      </c>
      <c r="AE10" s="55">
        <f>+Vendite!AD36</f>
        <v>0</v>
      </c>
      <c r="AF10" s="55">
        <f>+Vendite!AF36</f>
        <v>0</v>
      </c>
      <c r="AG10" s="55">
        <f>+Vendite!AF36</f>
        <v>0</v>
      </c>
      <c r="AH10" s="55">
        <f>+Vendite!AH36</f>
        <v>0</v>
      </c>
      <c r="AI10" s="55">
        <f>+Vendite!AH36</f>
        <v>0</v>
      </c>
      <c r="AJ10" s="55">
        <f>+Vendite!AJ36</f>
        <v>0</v>
      </c>
      <c r="AK10" s="55">
        <f>+Vendite!AJ36</f>
        <v>0</v>
      </c>
      <c r="AL10" s="55">
        <f>+Vendite!AL36</f>
        <v>0</v>
      </c>
    </row>
    <row r="11" spans="1:38" ht="15.75" thickBot="1" x14ac:dyDescent="0.3">
      <c r="B11" s="47" t="str">
        <f>+'An Distinta Base'!D39</f>
        <v>Prodotto 9</v>
      </c>
      <c r="C11" s="55">
        <f>+Vendite!B37</f>
        <v>0</v>
      </c>
      <c r="D11" s="55">
        <f>+Vendite!D37</f>
        <v>0</v>
      </c>
      <c r="E11" s="55">
        <f>+Vendite!D37</f>
        <v>0</v>
      </c>
      <c r="F11" s="55">
        <f>+Vendite!F37</f>
        <v>0</v>
      </c>
      <c r="G11" s="55">
        <f>+Vendite!F37</f>
        <v>0</v>
      </c>
      <c r="H11" s="55">
        <f>+Vendite!H37</f>
        <v>0</v>
      </c>
      <c r="I11" s="55">
        <f>+Vendite!H37</f>
        <v>0</v>
      </c>
      <c r="J11" s="55">
        <f>+Vendite!J37</f>
        <v>0</v>
      </c>
      <c r="K11" s="55">
        <f>+Vendite!J37</f>
        <v>0</v>
      </c>
      <c r="L11" s="55">
        <f>+Vendite!L37</f>
        <v>0</v>
      </c>
      <c r="M11" s="55">
        <f>+Vendite!L37</f>
        <v>0</v>
      </c>
      <c r="N11" s="55">
        <f>+Vendite!N37</f>
        <v>0</v>
      </c>
      <c r="O11" s="55">
        <f>+Vendite!N37</f>
        <v>0</v>
      </c>
      <c r="P11" s="55">
        <f>+Vendite!P37</f>
        <v>0</v>
      </c>
      <c r="Q11" s="55">
        <f>+Vendite!P37</f>
        <v>0</v>
      </c>
      <c r="R11" s="55">
        <f>+Vendite!R37</f>
        <v>0</v>
      </c>
      <c r="S11" s="55">
        <f>+Vendite!R37</f>
        <v>0</v>
      </c>
      <c r="T11" s="55">
        <f>+Vendite!T37</f>
        <v>0</v>
      </c>
      <c r="U11" s="55">
        <f>+Vendite!T37</f>
        <v>0</v>
      </c>
      <c r="V11" s="55">
        <f>+Vendite!V37</f>
        <v>0</v>
      </c>
      <c r="W11" s="55">
        <f>+Vendite!V37</f>
        <v>0</v>
      </c>
      <c r="X11" s="55">
        <f>+Vendite!X37</f>
        <v>0</v>
      </c>
      <c r="Y11" s="55">
        <f>+Vendite!X37</f>
        <v>0</v>
      </c>
      <c r="Z11" s="55">
        <f>+Vendite!Z37</f>
        <v>0</v>
      </c>
      <c r="AA11" s="55">
        <f>+Vendite!Z37</f>
        <v>0</v>
      </c>
      <c r="AB11" s="55">
        <f>+Vendite!AB37</f>
        <v>0</v>
      </c>
      <c r="AC11" s="55">
        <f>+Vendite!AB37</f>
        <v>0</v>
      </c>
      <c r="AD11" s="55">
        <f>+Vendite!AD37</f>
        <v>0</v>
      </c>
      <c r="AE11" s="55">
        <f>+Vendite!AD37</f>
        <v>0</v>
      </c>
      <c r="AF11" s="55">
        <f>+Vendite!AF37</f>
        <v>0</v>
      </c>
      <c r="AG11" s="55">
        <f>+Vendite!AF37</f>
        <v>0</v>
      </c>
      <c r="AH11" s="55">
        <f>+Vendite!AH37</f>
        <v>0</v>
      </c>
      <c r="AI11" s="55">
        <f>+Vendite!AH37</f>
        <v>0</v>
      </c>
      <c r="AJ11" s="55">
        <f>+Vendite!AJ37</f>
        <v>0</v>
      </c>
      <c r="AK11" s="55">
        <f>+Vendite!AJ37</f>
        <v>0</v>
      </c>
      <c r="AL11" s="55">
        <f>+Vendite!AL37</f>
        <v>0</v>
      </c>
    </row>
    <row r="12" spans="1:38" ht="15.75" thickBot="1" x14ac:dyDescent="0.3">
      <c r="B12" s="47" t="str">
        <f>+'An Distinta Base'!D40</f>
        <v>Prodotto 10</v>
      </c>
      <c r="C12" s="55">
        <f>+Vendite!B38</f>
        <v>0</v>
      </c>
      <c r="D12" s="55">
        <f>+Vendite!D38</f>
        <v>0</v>
      </c>
      <c r="E12" s="55">
        <f>+Vendite!D38</f>
        <v>0</v>
      </c>
      <c r="F12" s="55">
        <f>+Vendite!F38</f>
        <v>0</v>
      </c>
      <c r="G12" s="55">
        <f>+Vendite!F38</f>
        <v>0</v>
      </c>
      <c r="H12" s="55">
        <f>+Vendite!H38</f>
        <v>0</v>
      </c>
      <c r="I12" s="55">
        <f>+Vendite!H38</f>
        <v>0</v>
      </c>
      <c r="J12" s="55">
        <f>+Vendite!J38</f>
        <v>0</v>
      </c>
      <c r="K12" s="55">
        <f>+Vendite!J38</f>
        <v>0</v>
      </c>
      <c r="L12" s="55">
        <f>+Vendite!L38</f>
        <v>0</v>
      </c>
      <c r="M12" s="55">
        <f>+Vendite!L38</f>
        <v>0</v>
      </c>
      <c r="N12" s="55">
        <f>+Vendite!N38</f>
        <v>0</v>
      </c>
      <c r="O12" s="55">
        <f>+Vendite!N38</f>
        <v>0</v>
      </c>
      <c r="P12" s="55">
        <f>+Vendite!P38</f>
        <v>0</v>
      </c>
      <c r="Q12" s="55">
        <f>+Vendite!P38</f>
        <v>0</v>
      </c>
      <c r="R12" s="55">
        <f>+Vendite!R38</f>
        <v>0</v>
      </c>
      <c r="S12" s="55">
        <f>+Vendite!R38</f>
        <v>0</v>
      </c>
      <c r="T12" s="55">
        <f>+Vendite!T38</f>
        <v>0</v>
      </c>
      <c r="U12" s="55">
        <f>+Vendite!T38</f>
        <v>0</v>
      </c>
      <c r="V12" s="55">
        <f>+Vendite!V38</f>
        <v>0</v>
      </c>
      <c r="W12" s="55">
        <f>+Vendite!V38</f>
        <v>0</v>
      </c>
      <c r="X12" s="55">
        <f>+Vendite!X38</f>
        <v>0</v>
      </c>
      <c r="Y12" s="55">
        <f>+Vendite!X38</f>
        <v>0</v>
      </c>
      <c r="Z12" s="55">
        <f>+Vendite!Z38</f>
        <v>0</v>
      </c>
      <c r="AA12" s="55">
        <f>+Vendite!Z38</f>
        <v>0</v>
      </c>
      <c r="AB12" s="55">
        <f>+Vendite!AB38</f>
        <v>0</v>
      </c>
      <c r="AC12" s="55">
        <f>+Vendite!AB38</f>
        <v>0</v>
      </c>
      <c r="AD12" s="55">
        <f>+Vendite!AD38</f>
        <v>0</v>
      </c>
      <c r="AE12" s="55">
        <f>+Vendite!AD38</f>
        <v>0</v>
      </c>
      <c r="AF12" s="55">
        <f>+Vendite!AF38</f>
        <v>0</v>
      </c>
      <c r="AG12" s="55">
        <f>+Vendite!AF38</f>
        <v>0</v>
      </c>
      <c r="AH12" s="55">
        <f>+Vendite!AH38</f>
        <v>0</v>
      </c>
      <c r="AI12" s="55">
        <f>+Vendite!AH38</f>
        <v>0</v>
      </c>
      <c r="AJ12" s="55">
        <f>+Vendite!AJ38</f>
        <v>0</v>
      </c>
      <c r="AK12" s="55">
        <f>+Vendite!AJ38</f>
        <v>0</v>
      </c>
      <c r="AL12" s="55">
        <f>+Vendite!AL38</f>
        <v>0</v>
      </c>
    </row>
    <row r="13" spans="1:38" ht="15.75" thickBot="1" x14ac:dyDescent="0.3">
      <c r="B13" s="47" t="str">
        <f>+'An Distinta Base'!D41</f>
        <v>Prodotto 11</v>
      </c>
      <c r="C13" s="55">
        <f>+Vendite!B39</f>
        <v>0</v>
      </c>
      <c r="D13" s="55">
        <f>+Vendite!D39</f>
        <v>0</v>
      </c>
      <c r="E13" s="55">
        <f>+Vendite!D39</f>
        <v>0</v>
      </c>
      <c r="F13" s="55">
        <f>+Vendite!F39</f>
        <v>0</v>
      </c>
      <c r="G13" s="55">
        <f>+Vendite!F39</f>
        <v>0</v>
      </c>
      <c r="H13" s="55">
        <f>+Vendite!H39</f>
        <v>0</v>
      </c>
      <c r="I13" s="55">
        <f>+Vendite!H39</f>
        <v>0</v>
      </c>
      <c r="J13" s="55">
        <f>+Vendite!J39</f>
        <v>0</v>
      </c>
      <c r="K13" s="55">
        <f>+Vendite!J39</f>
        <v>0</v>
      </c>
      <c r="L13" s="55">
        <f>+Vendite!L39</f>
        <v>0</v>
      </c>
      <c r="M13" s="55">
        <f>+Vendite!L39</f>
        <v>0</v>
      </c>
      <c r="N13" s="55">
        <f>+Vendite!N39</f>
        <v>0</v>
      </c>
      <c r="O13" s="55">
        <f>+Vendite!N39</f>
        <v>0</v>
      </c>
      <c r="P13" s="55">
        <f>+Vendite!P39</f>
        <v>0</v>
      </c>
      <c r="Q13" s="55">
        <f>+Vendite!P39</f>
        <v>0</v>
      </c>
      <c r="R13" s="55">
        <f>+Vendite!R39</f>
        <v>0</v>
      </c>
      <c r="S13" s="55">
        <f>+Vendite!R39</f>
        <v>0</v>
      </c>
      <c r="T13" s="55">
        <f>+Vendite!T39</f>
        <v>0</v>
      </c>
      <c r="U13" s="55">
        <f>+Vendite!T39</f>
        <v>0</v>
      </c>
      <c r="V13" s="55">
        <f>+Vendite!V39</f>
        <v>0</v>
      </c>
      <c r="W13" s="55">
        <f>+Vendite!V39</f>
        <v>0</v>
      </c>
      <c r="X13" s="55">
        <f>+Vendite!X39</f>
        <v>0</v>
      </c>
      <c r="Y13" s="55">
        <f>+Vendite!X39</f>
        <v>0</v>
      </c>
      <c r="Z13" s="55">
        <f>+Vendite!Z39</f>
        <v>0</v>
      </c>
      <c r="AA13" s="55">
        <f>+Vendite!Z39</f>
        <v>0</v>
      </c>
      <c r="AB13" s="55">
        <f>+Vendite!AB39</f>
        <v>0</v>
      </c>
      <c r="AC13" s="55">
        <f>+Vendite!AB39</f>
        <v>0</v>
      </c>
      <c r="AD13" s="55">
        <f>+Vendite!AD39</f>
        <v>0</v>
      </c>
      <c r="AE13" s="55">
        <f>+Vendite!AD39</f>
        <v>0</v>
      </c>
      <c r="AF13" s="55">
        <f>+Vendite!AF39</f>
        <v>0</v>
      </c>
      <c r="AG13" s="55">
        <f>+Vendite!AF39</f>
        <v>0</v>
      </c>
      <c r="AH13" s="55">
        <f>+Vendite!AH39</f>
        <v>0</v>
      </c>
      <c r="AI13" s="55">
        <f>+Vendite!AH39</f>
        <v>0</v>
      </c>
      <c r="AJ13" s="55">
        <f>+Vendite!AJ39</f>
        <v>0</v>
      </c>
      <c r="AK13" s="55">
        <f>+Vendite!AJ39</f>
        <v>0</v>
      </c>
      <c r="AL13" s="55">
        <f>+Vendite!AL39</f>
        <v>0</v>
      </c>
    </row>
    <row r="14" spans="1:38" ht="15.75" thickBot="1" x14ac:dyDescent="0.3">
      <c r="B14" s="47" t="str">
        <f>+'An Distinta Base'!D42</f>
        <v>Prodotto 12</v>
      </c>
      <c r="C14" s="55">
        <f>+Vendite!B40</f>
        <v>0</v>
      </c>
      <c r="D14" s="55">
        <f>+Vendite!D40</f>
        <v>0</v>
      </c>
      <c r="E14" s="55">
        <f>+Vendite!D40</f>
        <v>0</v>
      </c>
      <c r="F14" s="55">
        <f>+Vendite!F40</f>
        <v>0</v>
      </c>
      <c r="G14" s="55">
        <f>+Vendite!F40</f>
        <v>0</v>
      </c>
      <c r="H14" s="55">
        <f>+Vendite!H40</f>
        <v>0</v>
      </c>
      <c r="I14" s="55">
        <f>+Vendite!H40</f>
        <v>0</v>
      </c>
      <c r="J14" s="55">
        <f>+Vendite!J40</f>
        <v>0</v>
      </c>
      <c r="K14" s="55">
        <f>+Vendite!J40</f>
        <v>0</v>
      </c>
      <c r="L14" s="55">
        <f>+Vendite!L40</f>
        <v>0</v>
      </c>
      <c r="M14" s="55">
        <f>+Vendite!L40</f>
        <v>0</v>
      </c>
      <c r="N14" s="55">
        <f>+Vendite!N40</f>
        <v>0</v>
      </c>
      <c r="O14" s="55">
        <f>+Vendite!N40</f>
        <v>0</v>
      </c>
      <c r="P14" s="55">
        <f>+Vendite!P40</f>
        <v>0</v>
      </c>
      <c r="Q14" s="55">
        <f>+Vendite!P40</f>
        <v>0</v>
      </c>
      <c r="R14" s="55">
        <f>+Vendite!R40</f>
        <v>0</v>
      </c>
      <c r="S14" s="55">
        <f>+Vendite!R40</f>
        <v>0</v>
      </c>
      <c r="T14" s="55">
        <f>+Vendite!T40</f>
        <v>0</v>
      </c>
      <c r="U14" s="55">
        <f>+Vendite!T40</f>
        <v>0</v>
      </c>
      <c r="V14" s="55">
        <f>+Vendite!V40</f>
        <v>0</v>
      </c>
      <c r="W14" s="55">
        <f>+Vendite!V40</f>
        <v>0</v>
      </c>
      <c r="X14" s="55">
        <f>+Vendite!X40</f>
        <v>0</v>
      </c>
      <c r="Y14" s="55">
        <f>+Vendite!X40</f>
        <v>0</v>
      </c>
      <c r="Z14" s="55">
        <f>+Vendite!Z40</f>
        <v>0</v>
      </c>
      <c r="AA14" s="55">
        <f>+Vendite!Z40</f>
        <v>0</v>
      </c>
      <c r="AB14" s="55">
        <f>+Vendite!AB40</f>
        <v>0</v>
      </c>
      <c r="AC14" s="55">
        <f>+Vendite!AB40</f>
        <v>0</v>
      </c>
      <c r="AD14" s="55">
        <f>+Vendite!AD40</f>
        <v>0</v>
      </c>
      <c r="AE14" s="55">
        <f>+Vendite!AD40</f>
        <v>0</v>
      </c>
      <c r="AF14" s="55">
        <f>+Vendite!AF40</f>
        <v>0</v>
      </c>
      <c r="AG14" s="55">
        <f>+Vendite!AF40</f>
        <v>0</v>
      </c>
      <c r="AH14" s="55">
        <f>+Vendite!AH40</f>
        <v>0</v>
      </c>
      <c r="AI14" s="55">
        <f>+Vendite!AH40</f>
        <v>0</v>
      </c>
      <c r="AJ14" s="55">
        <f>+Vendite!AJ40</f>
        <v>0</v>
      </c>
      <c r="AK14" s="55">
        <f>+Vendite!AJ40</f>
        <v>0</v>
      </c>
      <c r="AL14" s="55">
        <f>+Vendite!AL40</f>
        <v>0</v>
      </c>
    </row>
    <row r="15" spans="1:38" ht="15.75" thickBot="1" x14ac:dyDescent="0.3">
      <c r="B15" s="47" t="str">
        <f>+'An Distinta Base'!D43</f>
        <v>Prodotto 13</v>
      </c>
      <c r="C15" s="55">
        <f>+Vendite!B41</f>
        <v>0</v>
      </c>
      <c r="D15" s="55">
        <f>+Vendite!D41</f>
        <v>0</v>
      </c>
      <c r="E15" s="55">
        <f>+Vendite!D41</f>
        <v>0</v>
      </c>
      <c r="F15" s="55">
        <f>+Vendite!F41</f>
        <v>0</v>
      </c>
      <c r="G15" s="55">
        <f>+Vendite!F41</f>
        <v>0</v>
      </c>
      <c r="H15" s="55">
        <f>+Vendite!H41</f>
        <v>0</v>
      </c>
      <c r="I15" s="55">
        <f>+Vendite!H41</f>
        <v>0</v>
      </c>
      <c r="J15" s="55">
        <f>+Vendite!J41</f>
        <v>0</v>
      </c>
      <c r="K15" s="55">
        <f>+Vendite!J41</f>
        <v>0</v>
      </c>
      <c r="L15" s="55">
        <f>+Vendite!L41</f>
        <v>0</v>
      </c>
      <c r="M15" s="55">
        <f>+Vendite!L41</f>
        <v>0</v>
      </c>
      <c r="N15" s="55">
        <f>+Vendite!N41</f>
        <v>0</v>
      </c>
      <c r="O15" s="55">
        <f>+Vendite!N41</f>
        <v>0</v>
      </c>
      <c r="P15" s="55">
        <f>+Vendite!P41</f>
        <v>0</v>
      </c>
      <c r="Q15" s="55">
        <f>+Vendite!P41</f>
        <v>0</v>
      </c>
      <c r="R15" s="55">
        <f>+Vendite!R41</f>
        <v>0</v>
      </c>
      <c r="S15" s="55">
        <f>+Vendite!R41</f>
        <v>0</v>
      </c>
      <c r="T15" s="55">
        <f>+Vendite!T41</f>
        <v>0</v>
      </c>
      <c r="U15" s="55">
        <f>+Vendite!T41</f>
        <v>0</v>
      </c>
      <c r="V15" s="55">
        <f>+Vendite!V41</f>
        <v>0</v>
      </c>
      <c r="W15" s="55">
        <f>+Vendite!V41</f>
        <v>0</v>
      </c>
      <c r="X15" s="55">
        <f>+Vendite!X41</f>
        <v>0</v>
      </c>
      <c r="Y15" s="55">
        <f>+Vendite!X41</f>
        <v>0</v>
      </c>
      <c r="Z15" s="55">
        <f>+Vendite!Z41</f>
        <v>0</v>
      </c>
      <c r="AA15" s="55">
        <f>+Vendite!Z41</f>
        <v>0</v>
      </c>
      <c r="AB15" s="55">
        <f>+Vendite!AB41</f>
        <v>0</v>
      </c>
      <c r="AC15" s="55">
        <f>+Vendite!AB41</f>
        <v>0</v>
      </c>
      <c r="AD15" s="55">
        <f>+Vendite!AD41</f>
        <v>0</v>
      </c>
      <c r="AE15" s="55">
        <f>+Vendite!AD41</f>
        <v>0</v>
      </c>
      <c r="AF15" s="55">
        <f>+Vendite!AF41</f>
        <v>0</v>
      </c>
      <c r="AG15" s="55">
        <f>+Vendite!AF41</f>
        <v>0</v>
      </c>
      <c r="AH15" s="55">
        <f>+Vendite!AH41</f>
        <v>0</v>
      </c>
      <c r="AI15" s="55">
        <f>+Vendite!AH41</f>
        <v>0</v>
      </c>
      <c r="AJ15" s="55">
        <f>+Vendite!AJ41</f>
        <v>0</v>
      </c>
      <c r="AK15" s="55">
        <f>+Vendite!AJ41</f>
        <v>0</v>
      </c>
      <c r="AL15" s="55">
        <f>+Vendite!AL41</f>
        <v>0</v>
      </c>
    </row>
    <row r="16" spans="1:38" ht="15.75" thickBot="1" x14ac:dyDescent="0.3">
      <c r="B16" s="47" t="str">
        <f>+'An Distinta Base'!D44</f>
        <v>Prodotto 14</v>
      </c>
      <c r="C16" s="55">
        <f>+Vendite!B42</f>
        <v>0</v>
      </c>
      <c r="D16" s="55">
        <f>+Vendite!D42</f>
        <v>0</v>
      </c>
      <c r="E16" s="55">
        <f>+Vendite!D42</f>
        <v>0</v>
      </c>
      <c r="F16" s="55">
        <f>+Vendite!F42</f>
        <v>0</v>
      </c>
      <c r="G16" s="55">
        <f>+Vendite!F42</f>
        <v>0</v>
      </c>
      <c r="H16" s="55">
        <f>+Vendite!H42</f>
        <v>0</v>
      </c>
      <c r="I16" s="55">
        <f>+Vendite!H42</f>
        <v>0</v>
      </c>
      <c r="J16" s="55">
        <f>+Vendite!J42</f>
        <v>0</v>
      </c>
      <c r="K16" s="55">
        <f>+Vendite!J42</f>
        <v>0</v>
      </c>
      <c r="L16" s="55">
        <f>+Vendite!L42</f>
        <v>0</v>
      </c>
      <c r="M16" s="55">
        <f>+Vendite!L42</f>
        <v>0</v>
      </c>
      <c r="N16" s="55">
        <f>+Vendite!N42</f>
        <v>0</v>
      </c>
      <c r="O16" s="55">
        <f>+Vendite!N42</f>
        <v>0</v>
      </c>
      <c r="P16" s="55">
        <f>+Vendite!P42</f>
        <v>0</v>
      </c>
      <c r="Q16" s="55">
        <f>+Vendite!P42</f>
        <v>0</v>
      </c>
      <c r="R16" s="55">
        <f>+Vendite!R42</f>
        <v>0</v>
      </c>
      <c r="S16" s="55">
        <f>+Vendite!R42</f>
        <v>0</v>
      </c>
      <c r="T16" s="55">
        <f>+Vendite!T42</f>
        <v>0</v>
      </c>
      <c r="U16" s="55">
        <f>+Vendite!T42</f>
        <v>0</v>
      </c>
      <c r="V16" s="55">
        <f>+Vendite!V42</f>
        <v>0</v>
      </c>
      <c r="W16" s="55">
        <f>+Vendite!V42</f>
        <v>0</v>
      </c>
      <c r="X16" s="55">
        <f>+Vendite!X42</f>
        <v>0</v>
      </c>
      <c r="Y16" s="55">
        <f>+Vendite!X42</f>
        <v>0</v>
      </c>
      <c r="Z16" s="55">
        <f>+Vendite!Z42</f>
        <v>0</v>
      </c>
      <c r="AA16" s="55">
        <f>+Vendite!Z42</f>
        <v>0</v>
      </c>
      <c r="AB16" s="55">
        <f>+Vendite!AB42</f>
        <v>0</v>
      </c>
      <c r="AC16" s="55">
        <f>+Vendite!AB42</f>
        <v>0</v>
      </c>
      <c r="AD16" s="55">
        <f>+Vendite!AD42</f>
        <v>0</v>
      </c>
      <c r="AE16" s="55">
        <f>+Vendite!AD42</f>
        <v>0</v>
      </c>
      <c r="AF16" s="55">
        <f>+Vendite!AF42</f>
        <v>0</v>
      </c>
      <c r="AG16" s="55">
        <f>+Vendite!AF42</f>
        <v>0</v>
      </c>
      <c r="AH16" s="55">
        <f>+Vendite!AH42</f>
        <v>0</v>
      </c>
      <c r="AI16" s="55">
        <f>+Vendite!AH42</f>
        <v>0</v>
      </c>
      <c r="AJ16" s="55">
        <f>+Vendite!AJ42</f>
        <v>0</v>
      </c>
      <c r="AK16" s="55">
        <f>+Vendite!AJ42</f>
        <v>0</v>
      </c>
      <c r="AL16" s="55">
        <f>+Vendite!AL42</f>
        <v>0</v>
      </c>
    </row>
    <row r="17" spans="2:38" ht="15.75" thickBot="1" x14ac:dyDescent="0.3">
      <c r="B17" s="47" t="str">
        <f>+'An Distinta Base'!D45</f>
        <v>Prodotto 15</v>
      </c>
      <c r="C17" s="55">
        <f>+Vendite!B43</f>
        <v>0</v>
      </c>
      <c r="D17" s="55">
        <f>+Vendite!D43</f>
        <v>0</v>
      </c>
      <c r="E17" s="55">
        <f>+Vendite!D43</f>
        <v>0</v>
      </c>
      <c r="F17" s="55">
        <f>+Vendite!F43</f>
        <v>0</v>
      </c>
      <c r="G17" s="55">
        <f>+Vendite!F43</f>
        <v>0</v>
      </c>
      <c r="H17" s="55">
        <f>+Vendite!H43</f>
        <v>0</v>
      </c>
      <c r="I17" s="55">
        <f>+Vendite!H43</f>
        <v>0</v>
      </c>
      <c r="J17" s="55">
        <f>+Vendite!J43</f>
        <v>0</v>
      </c>
      <c r="K17" s="55">
        <f>+Vendite!J43</f>
        <v>0</v>
      </c>
      <c r="L17" s="55">
        <f>+Vendite!L43</f>
        <v>0</v>
      </c>
      <c r="M17" s="55">
        <f>+Vendite!L43</f>
        <v>0</v>
      </c>
      <c r="N17" s="55">
        <f>+Vendite!N43</f>
        <v>0</v>
      </c>
      <c r="O17" s="55">
        <f>+Vendite!N43</f>
        <v>0</v>
      </c>
      <c r="P17" s="55">
        <f>+Vendite!P43</f>
        <v>0</v>
      </c>
      <c r="Q17" s="55">
        <f>+Vendite!P43</f>
        <v>0</v>
      </c>
      <c r="R17" s="55">
        <f>+Vendite!R43</f>
        <v>0</v>
      </c>
      <c r="S17" s="55">
        <f>+Vendite!R43</f>
        <v>0</v>
      </c>
      <c r="T17" s="55">
        <f>+Vendite!T43</f>
        <v>0</v>
      </c>
      <c r="U17" s="55">
        <f>+Vendite!T43</f>
        <v>0</v>
      </c>
      <c r="V17" s="55">
        <f>+Vendite!V43</f>
        <v>0</v>
      </c>
      <c r="W17" s="55">
        <f>+Vendite!V43</f>
        <v>0</v>
      </c>
      <c r="X17" s="55">
        <f>+Vendite!X43</f>
        <v>0</v>
      </c>
      <c r="Y17" s="55">
        <f>+Vendite!X43</f>
        <v>0</v>
      </c>
      <c r="Z17" s="55">
        <f>+Vendite!Z43</f>
        <v>0</v>
      </c>
      <c r="AA17" s="55">
        <f>+Vendite!Z43</f>
        <v>0</v>
      </c>
      <c r="AB17" s="55">
        <f>+Vendite!AB43</f>
        <v>0</v>
      </c>
      <c r="AC17" s="55">
        <f>+Vendite!AB43</f>
        <v>0</v>
      </c>
      <c r="AD17" s="55">
        <f>+Vendite!AD43</f>
        <v>0</v>
      </c>
      <c r="AE17" s="55">
        <f>+Vendite!AD43</f>
        <v>0</v>
      </c>
      <c r="AF17" s="55">
        <f>+Vendite!AF43</f>
        <v>0</v>
      </c>
      <c r="AG17" s="55">
        <f>+Vendite!AF43</f>
        <v>0</v>
      </c>
      <c r="AH17" s="55">
        <f>+Vendite!AH43</f>
        <v>0</v>
      </c>
      <c r="AI17" s="55">
        <f>+Vendite!AH43</f>
        <v>0</v>
      </c>
      <c r="AJ17" s="55">
        <f>+Vendite!AJ43</f>
        <v>0</v>
      </c>
      <c r="AK17" s="55">
        <f>+Vendite!AJ43</f>
        <v>0</v>
      </c>
      <c r="AL17" s="55">
        <f>+Vendite!AL43</f>
        <v>0</v>
      </c>
    </row>
    <row r="18" spans="2:38" ht="15.75" thickBot="1" x14ac:dyDescent="0.3">
      <c r="B18" s="47" t="str">
        <f>+'An Distinta Base'!D46</f>
        <v>Prodotto 16</v>
      </c>
      <c r="C18" s="55">
        <f>+Vendite!B44</f>
        <v>0</v>
      </c>
      <c r="D18" s="55">
        <f>+Vendite!D44</f>
        <v>0</v>
      </c>
      <c r="E18" s="55">
        <f>+Vendite!D44</f>
        <v>0</v>
      </c>
      <c r="F18" s="55">
        <f>+Vendite!F44</f>
        <v>0</v>
      </c>
      <c r="G18" s="55">
        <f>+Vendite!F44</f>
        <v>0</v>
      </c>
      <c r="H18" s="55">
        <f>+Vendite!H44</f>
        <v>0</v>
      </c>
      <c r="I18" s="55">
        <f>+Vendite!H44</f>
        <v>0</v>
      </c>
      <c r="J18" s="55">
        <f>+Vendite!J44</f>
        <v>0</v>
      </c>
      <c r="K18" s="55">
        <f>+Vendite!J44</f>
        <v>0</v>
      </c>
      <c r="L18" s="55">
        <f>+Vendite!L44</f>
        <v>0</v>
      </c>
      <c r="M18" s="55">
        <f>+Vendite!L44</f>
        <v>0</v>
      </c>
      <c r="N18" s="55">
        <f>+Vendite!N44</f>
        <v>0</v>
      </c>
      <c r="O18" s="55">
        <f>+Vendite!N44</f>
        <v>0</v>
      </c>
      <c r="P18" s="55">
        <f>+Vendite!P44</f>
        <v>0</v>
      </c>
      <c r="Q18" s="55">
        <f>+Vendite!P44</f>
        <v>0</v>
      </c>
      <c r="R18" s="55">
        <f>+Vendite!R44</f>
        <v>0</v>
      </c>
      <c r="S18" s="55">
        <f>+Vendite!R44</f>
        <v>0</v>
      </c>
      <c r="T18" s="55">
        <f>+Vendite!T44</f>
        <v>0</v>
      </c>
      <c r="U18" s="55">
        <f>+Vendite!T44</f>
        <v>0</v>
      </c>
      <c r="V18" s="55">
        <f>+Vendite!V44</f>
        <v>0</v>
      </c>
      <c r="W18" s="55">
        <f>+Vendite!V44</f>
        <v>0</v>
      </c>
      <c r="X18" s="55">
        <f>+Vendite!X44</f>
        <v>0</v>
      </c>
      <c r="Y18" s="55">
        <f>+Vendite!X44</f>
        <v>0</v>
      </c>
      <c r="Z18" s="55">
        <f>+Vendite!Z44</f>
        <v>0</v>
      </c>
      <c r="AA18" s="55">
        <f>+Vendite!Z44</f>
        <v>0</v>
      </c>
      <c r="AB18" s="55">
        <f>+Vendite!AB44</f>
        <v>0</v>
      </c>
      <c r="AC18" s="55">
        <f>+Vendite!AB44</f>
        <v>0</v>
      </c>
      <c r="AD18" s="55">
        <f>+Vendite!AD44</f>
        <v>0</v>
      </c>
      <c r="AE18" s="55">
        <f>+Vendite!AD44</f>
        <v>0</v>
      </c>
      <c r="AF18" s="55">
        <f>+Vendite!AF44</f>
        <v>0</v>
      </c>
      <c r="AG18" s="55">
        <f>+Vendite!AF44</f>
        <v>0</v>
      </c>
      <c r="AH18" s="55">
        <f>+Vendite!AH44</f>
        <v>0</v>
      </c>
      <c r="AI18" s="55">
        <f>+Vendite!AH44</f>
        <v>0</v>
      </c>
      <c r="AJ18" s="55">
        <f>+Vendite!AJ44</f>
        <v>0</v>
      </c>
      <c r="AK18" s="55">
        <f>+Vendite!AJ44</f>
        <v>0</v>
      </c>
      <c r="AL18" s="55">
        <f>+Vendite!AL44</f>
        <v>0</v>
      </c>
    </row>
    <row r="19" spans="2:38" ht="15.75" thickBot="1" x14ac:dyDescent="0.3">
      <c r="B19" s="47" t="str">
        <f>+'An Distinta Base'!D47</f>
        <v>Prodotto 17</v>
      </c>
      <c r="C19" s="55">
        <f>+Vendite!B45</f>
        <v>0</v>
      </c>
      <c r="D19" s="55">
        <f>+Vendite!D45</f>
        <v>0</v>
      </c>
      <c r="E19" s="55">
        <f>+Vendite!D45</f>
        <v>0</v>
      </c>
      <c r="F19" s="55">
        <f>+Vendite!F45</f>
        <v>0</v>
      </c>
      <c r="G19" s="55">
        <f>+Vendite!F45</f>
        <v>0</v>
      </c>
      <c r="H19" s="55">
        <f>+Vendite!H45</f>
        <v>0</v>
      </c>
      <c r="I19" s="55">
        <f>+Vendite!H45</f>
        <v>0</v>
      </c>
      <c r="J19" s="55">
        <f>+Vendite!J45</f>
        <v>0</v>
      </c>
      <c r="K19" s="55">
        <f>+Vendite!J45</f>
        <v>0</v>
      </c>
      <c r="L19" s="55">
        <f>+Vendite!L45</f>
        <v>0</v>
      </c>
      <c r="M19" s="55">
        <f>+Vendite!L45</f>
        <v>0</v>
      </c>
      <c r="N19" s="55">
        <f>+Vendite!N45</f>
        <v>0</v>
      </c>
      <c r="O19" s="55">
        <f>+Vendite!N45</f>
        <v>0</v>
      </c>
      <c r="P19" s="55">
        <f>+Vendite!P45</f>
        <v>0</v>
      </c>
      <c r="Q19" s="55">
        <f>+Vendite!P45</f>
        <v>0</v>
      </c>
      <c r="R19" s="55">
        <f>+Vendite!R45</f>
        <v>0</v>
      </c>
      <c r="S19" s="55">
        <f>+Vendite!R45</f>
        <v>0</v>
      </c>
      <c r="T19" s="55">
        <f>+Vendite!T45</f>
        <v>0</v>
      </c>
      <c r="U19" s="55">
        <f>+Vendite!T45</f>
        <v>0</v>
      </c>
      <c r="V19" s="55">
        <f>+Vendite!V45</f>
        <v>0</v>
      </c>
      <c r="W19" s="55">
        <f>+Vendite!V45</f>
        <v>0</v>
      </c>
      <c r="X19" s="55">
        <f>+Vendite!X45</f>
        <v>0</v>
      </c>
      <c r="Y19" s="55">
        <f>+Vendite!X45</f>
        <v>0</v>
      </c>
      <c r="Z19" s="55">
        <f>+Vendite!Z45</f>
        <v>0</v>
      </c>
      <c r="AA19" s="55">
        <f>+Vendite!Z45</f>
        <v>0</v>
      </c>
      <c r="AB19" s="55">
        <f>+Vendite!AB45</f>
        <v>0</v>
      </c>
      <c r="AC19" s="55">
        <f>+Vendite!AB45</f>
        <v>0</v>
      </c>
      <c r="AD19" s="55">
        <f>+Vendite!AD45</f>
        <v>0</v>
      </c>
      <c r="AE19" s="55">
        <f>+Vendite!AD45</f>
        <v>0</v>
      </c>
      <c r="AF19" s="55">
        <f>+Vendite!AF45</f>
        <v>0</v>
      </c>
      <c r="AG19" s="55">
        <f>+Vendite!AF45</f>
        <v>0</v>
      </c>
      <c r="AH19" s="55">
        <f>+Vendite!AH45</f>
        <v>0</v>
      </c>
      <c r="AI19" s="55">
        <f>+Vendite!AH45</f>
        <v>0</v>
      </c>
      <c r="AJ19" s="55">
        <f>+Vendite!AJ45</f>
        <v>0</v>
      </c>
      <c r="AK19" s="55">
        <f>+Vendite!AJ45</f>
        <v>0</v>
      </c>
      <c r="AL19" s="55">
        <f>+Vendite!AL45</f>
        <v>0</v>
      </c>
    </row>
    <row r="20" spans="2:38" ht="15.75" thickBot="1" x14ac:dyDescent="0.3">
      <c r="B20" s="47" t="str">
        <f>+'An Distinta Base'!D48</f>
        <v>Prodotto 18</v>
      </c>
      <c r="C20" s="55">
        <f>+Vendite!B46</f>
        <v>0</v>
      </c>
      <c r="D20" s="55">
        <f>+Vendite!D46</f>
        <v>0</v>
      </c>
      <c r="E20" s="55">
        <f>+Vendite!D46</f>
        <v>0</v>
      </c>
      <c r="F20" s="55">
        <f>+Vendite!F46</f>
        <v>0</v>
      </c>
      <c r="G20" s="55">
        <f>+Vendite!F46</f>
        <v>0</v>
      </c>
      <c r="H20" s="55">
        <f>+Vendite!H46</f>
        <v>0</v>
      </c>
      <c r="I20" s="55">
        <f>+Vendite!H46</f>
        <v>0</v>
      </c>
      <c r="J20" s="55">
        <f>+Vendite!J46</f>
        <v>0</v>
      </c>
      <c r="K20" s="55">
        <f>+Vendite!J46</f>
        <v>0</v>
      </c>
      <c r="L20" s="55">
        <f>+Vendite!L46</f>
        <v>0</v>
      </c>
      <c r="M20" s="55">
        <f>+Vendite!L46</f>
        <v>0</v>
      </c>
      <c r="N20" s="55">
        <f>+Vendite!N46</f>
        <v>0</v>
      </c>
      <c r="O20" s="55">
        <f>+Vendite!N46</f>
        <v>0</v>
      </c>
      <c r="P20" s="55">
        <f>+Vendite!P46</f>
        <v>0</v>
      </c>
      <c r="Q20" s="55">
        <f>+Vendite!P46</f>
        <v>0</v>
      </c>
      <c r="R20" s="55">
        <f>+Vendite!R46</f>
        <v>0</v>
      </c>
      <c r="S20" s="55">
        <f>+Vendite!R46</f>
        <v>0</v>
      </c>
      <c r="T20" s="55">
        <f>+Vendite!T46</f>
        <v>0</v>
      </c>
      <c r="U20" s="55">
        <f>+Vendite!T46</f>
        <v>0</v>
      </c>
      <c r="V20" s="55">
        <f>+Vendite!V46</f>
        <v>0</v>
      </c>
      <c r="W20" s="55">
        <f>+Vendite!V46</f>
        <v>0</v>
      </c>
      <c r="X20" s="55">
        <f>+Vendite!X46</f>
        <v>0</v>
      </c>
      <c r="Y20" s="55">
        <f>+Vendite!X46</f>
        <v>0</v>
      </c>
      <c r="Z20" s="55">
        <f>+Vendite!Z46</f>
        <v>0</v>
      </c>
      <c r="AA20" s="55">
        <f>+Vendite!Z46</f>
        <v>0</v>
      </c>
      <c r="AB20" s="55">
        <f>+Vendite!AB46</f>
        <v>0</v>
      </c>
      <c r="AC20" s="55">
        <f>+Vendite!AB46</f>
        <v>0</v>
      </c>
      <c r="AD20" s="55">
        <f>+Vendite!AD46</f>
        <v>0</v>
      </c>
      <c r="AE20" s="55">
        <f>+Vendite!AD46</f>
        <v>0</v>
      </c>
      <c r="AF20" s="55">
        <f>+Vendite!AF46</f>
        <v>0</v>
      </c>
      <c r="AG20" s="55">
        <f>+Vendite!AF46</f>
        <v>0</v>
      </c>
      <c r="AH20" s="55">
        <f>+Vendite!AH46</f>
        <v>0</v>
      </c>
      <c r="AI20" s="55">
        <f>+Vendite!AH46</f>
        <v>0</v>
      </c>
      <c r="AJ20" s="55">
        <f>+Vendite!AJ46</f>
        <v>0</v>
      </c>
      <c r="AK20" s="55">
        <f>+Vendite!AJ46</f>
        <v>0</v>
      </c>
      <c r="AL20" s="55">
        <f>+Vendite!AL46</f>
        <v>0</v>
      </c>
    </row>
    <row r="21" spans="2:38" ht="15.75" thickBot="1" x14ac:dyDescent="0.3">
      <c r="B21" s="47" t="str">
        <f>+'An Distinta Base'!D49</f>
        <v>Prodotto 19</v>
      </c>
      <c r="C21" s="55">
        <f>+Vendite!B47</f>
        <v>0</v>
      </c>
      <c r="D21" s="55">
        <f>+Vendite!D47</f>
        <v>0</v>
      </c>
      <c r="E21" s="55">
        <f>+Vendite!D47</f>
        <v>0</v>
      </c>
      <c r="F21" s="55">
        <f>+Vendite!F47</f>
        <v>0</v>
      </c>
      <c r="G21" s="55">
        <f>+Vendite!F47</f>
        <v>0</v>
      </c>
      <c r="H21" s="55">
        <f>+Vendite!H47</f>
        <v>0</v>
      </c>
      <c r="I21" s="55">
        <f>+Vendite!H47</f>
        <v>0</v>
      </c>
      <c r="J21" s="55">
        <f>+Vendite!J47</f>
        <v>0</v>
      </c>
      <c r="K21" s="55">
        <f>+Vendite!J47</f>
        <v>0</v>
      </c>
      <c r="L21" s="55">
        <f>+Vendite!L47</f>
        <v>0</v>
      </c>
      <c r="M21" s="55">
        <f>+Vendite!L47</f>
        <v>0</v>
      </c>
      <c r="N21" s="55">
        <f>+Vendite!N47</f>
        <v>0</v>
      </c>
      <c r="O21" s="55">
        <f>+Vendite!N47</f>
        <v>0</v>
      </c>
      <c r="P21" s="55">
        <f>+Vendite!P47</f>
        <v>0</v>
      </c>
      <c r="Q21" s="55">
        <f>+Vendite!P47</f>
        <v>0</v>
      </c>
      <c r="R21" s="55">
        <f>+Vendite!R47</f>
        <v>0</v>
      </c>
      <c r="S21" s="55">
        <f>+Vendite!R47</f>
        <v>0</v>
      </c>
      <c r="T21" s="55">
        <f>+Vendite!T47</f>
        <v>0</v>
      </c>
      <c r="U21" s="55">
        <f>+Vendite!T47</f>
        <v>0</v>
      </c>
      <c r="V21" s="55">
        <f>+Vendite!V47</f>
        <v>0</v>
      </c>
      <c r="W21" s="55">
        <f>+Vendite!V47</f>
        <v>0</v>
      </c>
      <c r="X21" s="55">
        <f>+Vendite!X47</f>
        <v>0</v>
      </c>
      <c r="Y21" s="55">
        <f>+Vendite!X47</f>
        <v>0</v>
      </c>
      <c r="Z21" s="55">
        <f>+Vendite!Z47</f>
        <v>0</v>
      </c>
      <c r="AA21" s="55">
        <f>+Vendite!Z47</f>
        <v>0</v>
      </c>
      <c r="AB21" s="55">
        <f>+Vendite!AB47</f>
        <v>0</v>
      </c>
      <c r="AC21" s="55">
        <f>+Vendite!AB47</f>
        <v>0</v>
      </c>
      <c r="AD21" s="55">
        <f>+Vendite!AD47</f>
        <v>0</v>
      </c>
      <c r="AE21" s="55">
        <f>+Vendite!AD47</f>
        <v>0</v>
      </c>
      <c r="AF21" s="55">
        <f>+Vendite!AF47</f>
        <v>0</v>
      </c>
      <c r="AG21" s="55">
        <f>+Vendite!AF47</f>
        <v>0</v>
      </c>
      <c r="AH21" s="55">
        <f>+Vendite!AH47</f>
        <v>0</v>
      </c>
      <c r="AI21" s="55">
        <f>+Vendite!AH47</f>
        <v>0</v>
      </c>
      <c r="AJ21" s="55">
        <f>+Vendite!AJ47</f>
        <v>0</v>
      </c>
      <c r="AK21" s="55">
        <f>+Vendite!AJ47</f>
        <v>0</v>
      </c>
      <c r="AL21" s="55">
        <f>+Vendite!AL47</f>
        <v>0</v>
      </c>
    </row>
    <row r="22" spans="2:38" x14ac:dyDescent="0.25">
      <c r="B22" s="47" t="str">
        <f>+'An Distinta Base'!D50</f>
        <v>Prodotto 20</v>
      </c>
      <c r="C22" s="55">
        <f>+Vendite!B48</f>
        <v>0</v>
      </c>
      <c r="D22" s="55">
        <f>+Vendite!D48</f>
        <v>0</v>
      </c>
      <c r="E22" s="55">
        <f>+Vendite!D48</f>
        <v>0</v>
      </c>
      <c r="F22" s="55">
        <f>+Vendite!F48</f>
        <v>0</v>
      </c>
      <c r="G22" s="55">
        <f>+Vendite!F48</f>
        <v>0</v>
      </c>
      <c r="H22" s="55">
        <f>+Vendite!H48</f>
        <v>0</v>
      </c>
      <c r="I22" s="55">
        <f>+Vendite!H48</f>
        <v>0</v>
      </c>
      <c r="J22" s="55">
        <f>+Vendite!J48</f>
        <v>0</v>
      </c>
      <c r="K22" s="55">
        <f>+Vendite!J48</f>
        <v>0</v>
      </c>
      <c r="L22" s="55">
        <f>+Vendite!L48</f>
        <v>0</v>
      </c>
      <c r="M22" s="55">
        <f>+Vendite!L48</f>
        <v>0</v>
      </c>
      <c r="N22" s="55">
        <f>+Vendite!N48</f>
        <v>0</v>
      </c>
      <c r="O22" s="55">
        <f>+Vendite!N48</f>
        <v>0</v>
      </c>
      <c r="P22" s="55">
        <f>+Vendite!P48</f>
        <v>0</v>
      </c>
      <c r="Q22" s="55">
        <f>+Vendite!P48</f>
        <v>0</v>
      </c>
      <c r="R22" s="55">
        <f>+Vendite!R48</f>
        <v>0</v>
      </c>
      <c r="S22" s="55">
        <f>+Vendite!R48</f>
        <v>0</v>
      </c>
      <c r="T22" s="55">
        <f>+Vendite!T48</f>
        <v>0</v>
      </c>
      <c r="U22" s="55">
        <f>+Vendite!T48</f>
        <v>0</v>
      </c>
      <c r="V22" s="55">
        <f>+Vendite!V48</f>
        <v>0</v>
      </c>
      <c r="W22" s="55">
        <f>+Vendite!V48</f>
        <v>0</v>
      </c>
      <c r="X22" s="55">
        <f>+Vendite!X48</f>
        <v>0</v>
      </c>
      <c r="Y22" s="55">
        <f>+Vendite!X48</f>
        <v>0</v>
      </c>
      <c r="Z22" s="55">
        <f>+Vendite!Z48</f>
        <v>0</v>
      </c>
      <c r="AA22" s="55">
        <f>+Vendite!Z48</f>
        <v>0</v>
      </c>
      <c r="AB22" s="55">
        <f>+Vendite!AB48</f>
        <v>0</v>
      </c>
      <c r="AC22" s="55">
        <f>+Vendite!AB48</f>
        <v>0</v>
      </c>
      <c r="AD22" s="55">
        <f>+Vendite!AD48</f>
        <v>0</v>
      </c>
      <c r="AE22" s="55">
        <f>+Vendite!AD48</f>
        <v>0</v>
      </c>
      <c r="AF22" s="55">
        <f>+Vendite!AF48</f>
        <v>0</v>
      </c>
      <c r="AG22" s="55">
        <f>+Vendite!AF48</f>
        <v>0</v>
      </c>
      <c r="AH22" s="55">
        <f>+Vendite!AH48</f>
        <v>0</v>
      </c>
      <c r="AI22" s="55">
        <f>+Vendite!AH48</f>
        <v>0</v>
      </c>
      <c r="AJ22" s="55">
        <f>+Vendite!AJ48</f>
        <v>0</v>
      </c>
      <c r="AK22" s="55">
        <f>+Vendite!AJ48</f>
        <v>0</v>
      </c>
      <c r="AL22" s="55">
        <f>+Vendite!AL48</f>
        <v>0</v>
      </c>
    </row>
    <row r="26" spans="2:38" ht="15.75" thickBot="1" x14ac:dyDescent="0.3">
      <c r="B26" s="47" t="s">
        <v>353</v>
      </c>
      <c r="C26" s="47" t="str">
        <f>+SPm!B2</f>
        <v>A1 M1</v>
      </c>
      <c r="D26" s="47" t="str">
        <f>+SPm!C2</f>
        <v>A1 M2</v>
      </c>
      <c r="E26" s="47" t="str">
        <f>+SPm!D2</f>
        <v>A1 M3</v>
      </c>
      <c r="F26" s="47" t="str">
        <f>+SPm!E2</f>
        <v>A1 M4</v>
      </c>
      <c r="G26" s="47" t="str">
        <f>+SPm!F2</f>
        <v>A1 M5</v>
      </c>
      <c r="H26" s="47" t="str">
        <f>+SPm!G2</f>
        <v>A1 M6</v>
      </c>
      <c r="I26" s="47" t="str">
        <f>+SPm!H2</f>
        <v>A1 M7</v>
      </c>
      <c r="J26" s="47" t="str">
        <f>+SPm!I2</f>
        <v>A1 M8</v>
      </c>
      <c r="K26" s="47" t="str">
        <f>+SPm!J2</f>
        <v>A1 M9</v>
      </c>
      <c r="L26" s="47" t="str">
        <f>+SPm!K2</f>
        <v>A1 M10</v>
      </c>
      <c r="M26" s="47" t="str">
        <f>+SPm!L2</f>
        <v>A1 M11</v>
      </c>
      <c r="N26" s="47" t="str">
        <f>+SPm!M2</f>
        <v>A1 M12</v>
      </c>
      <c r="O26" s="47" t="str">
        <f>+SPm!N2</f>
        <v>A2 M1</v>
      </c>
      <c r="P26" s="47" t="str">
        <f>+SPm!O2</f>
        <v>A2 M2</v>
      </c>
      <c r="Q26" s="47" t="str">
        <f>+SPm!P2</f>
        <v>A2 M3</v>
      </c>
      <c r="R26" s="47" t="str">
        <f>+SPm!Q2</f>
        <v>A2 M4</v>
      </c>
      <c r="S26" s="47" t="str">
        <f>+SPm!R2</f>
        <v>A2 M5</v>
      </c>
      <c r="T26" s="47" t="str">
        <f>+SPm!S2</f>
        <v>A2 M6</v>
      </c>
      <c r="U26" s="47" t="str">
        <f>+SPm!T2</f>
        <v>A2 M7</v>
      </c>
      <c r="V26" s="47" t="str">
        <f>+SPm!U2</f>
        <v>A2 M8</v>
      </c>
      <c r="W26" s="47" t="str">
        <f>+SPm!V2</f>
        <v>A2 M9</v>
      </c>
      <c r="X26" s="47" t="str">
        <f>+SPm!W2</f>
        <v>A2 M10</v>
      </c>
      <c r="Y26" s="47" t="str">
        <f>+SPm!X2</f>
        <v>A2 M11</v>
      </c>
      <c r="Z26" s="47" t="str">
        <f>+SPm!Y2</f>
        <v>A2 M12</v>
      </c>
      <c r="AA26" s="47" t="str">
        <f>+SPm!Z2</f>
        <v>A3 M1</v>
      </c>
      <c r="AB26" s="47" t="str">
        <f>+SPm!AA2</f>
        <v>A3 M2</v>
      </c>
      <c r="AC26" s="47" t="str">
        <f>+SPm!AB2</f>
        <v>A3 M3</v>
      </c>
      <c r="AD26" s="47" t="str">
        <f>+SPm!AC2</f>
        <v>A3 M4</v>
      </c>
      <c r="AE26" s="47" t="str">
        <f>+SPm!AD2</f>
        <v>A3 M5</v>
      </c>
      <c r="AF26" s="47" t="str">
        <f>+SPm!AE2</f>
        <v>A3 M6</v>
      </c>
      <c r="AG26" s="47" t="str">
        <f>+SPm!AF2</f>
        <v>A3 M7</v>
      </c>
      <c r="AH26" s="47" t="str">
        <f>+SPm!AG2</f>
        <v>A3 M8</v>
      </c>
      <c r="AI26" s="47" t="str">
        <f>+SPm!AH2</f>
        <v>A3 M9</v>
      </c>
      <c r="AJ26" s="47" t="str">
        <f>+SPm!AI2</f>
        <v>A3 M10</v>
      </c>
      <c r="AK26" s="47" t="str">
        <f>+SPm!AJ2</f>
        <v>A3 M11</v>
      </c>
      <c r="AL26" s="47" t="str">
        <f>+SPm!AK2</f>
        <v>A3 M12</v>
      </c>
    </row>
    <row r="27" spans="2:38" ht="15.75" thickBot="1" x14ac:dyDescent="0.3">
      <c r="B27" s="47" t="str">
        <f>+B3</f>
        <v>Prodotto 1</v>
      </c>
      <c r="C27" s="60">
        <f>+'An Distinta Base'!J31</f>
        <v>240</v>
      </c>
      <c r="D27" s="60">
        <f>+C27*(1+'An Distinta Base'!L31)</f>
        <v>240</v>
      </c>
      <c r="E27" s="60">
        <f>+D27*(1+'An Distinta Base'!M31)</f>
        <v>240</v>
      </c>
      <c r="F27" s="60">
        <f>+E27*(1+'An Distinta Base'!N31)</f>
        <v>240</v>
      </c>
      <c r="G27" s="60">
        <f>+F27*(1+'An Distinta Base'!O31)</f>
        <v>240</v>
      </c>
      <c r="H27" s="60">
        <f>+G27*(1+'An Distinta Base'!P31)</f>
        <v>240</v>
      </c>
      <c r="I27" s="60">
        <f>+H27*(1+'An Distinta Base'!Q31)</f>
        <v>247.20000000000002</v>
      </c>
      <c r="J27" s="60">
        <f>+I27*(1+'An Distinta Base'!R31)</f>
        <v>247.20000000000002</v>
      </c>
      <c r="K27" s="60">
        <f>+J27*(1+'An Distinta Base'!S31)</f>
        <v>247.20000000000002</v>
      </c>
      <c r="L27" s="60">
        <f>+K27*(1+'An Distinta Base'!T31)</f>
        <v>247.20000000000002</v>
      </c>
      <c r="M27" s="60">
        <f>+L27*(1+'An Distinta Base'!U31)</f>
        <v>247.20000000000002</v>
      </c>
      <c r="N27" s="60">
        <f>+M27*(1+'An Distinta Base'!V31)</f>
        <v>247.20000000000002</v>
      </c>
      <c r="O27" s="60">
        <f>+N27*(1+'An Distinta Base'!W31)</f>
        <v>247.20000000000002</v>
      </c>
      <c r="P27" s="60">
        <f>+O27*(1+'An Distinta Base'!X31)</f>
        <v>247.20000000000002</v>
      </c>
      <c r="Q27" s="60">
        <f>+P27*(1+'An Distinta Base'!Y31)</f>
        <v>247.20000000000002</v>
      </c>
      <c r="R27" s="60">
        <f>+Q27*(1+'An Distinta Base'!Z31)</f>
        <v>247.20000000000002</v>
      </c>
      <c r="S27" s="60">
        <f>+R27*(1+'An Distinta Base'!AA31)</f>
        <v>247.20000000000002</v>
      </c>
      <c r="T27" s="60">
        <f>+S27*(1+'An Distinta Base'!AB31)</f>
        <v>247.20000000000002</v>
      </c>
      <c r="U27" s="60">
        <f>+T27*(1+'An Distinta Base'!AC31)</f>
        <v>247.20000000000002</v>
      </c>
      <c r="V27" s="60">
        <f>+U27*(1+'An Distinta Base'!AD31)</f>
        <v>247.20000000000002</v>
      </c>
      <c r="W27" s="60">
        <f>+V27*(1+'An Distinta Base'!AE31)</f>
        <v>247.20000000000002</v>
      </c>
      <c r="X27" s="60">
        <f>+W27*(1+'An Distinta Base'!AF31)</f>
        <v>247.20000000000002</v>
      </c>
      <c r="Y27" s="60">
        <f>+X27*(1+'An Distinta Base'!AG31)</f>
        <v>247.20000000000002</v>
      </c>
      <c r="Z27" s="60">
        <f>+Y27*(1+'An Distinta Base'!AH31)</f>
        <v>247.20000000000002</v>
      </c>
      <c r="AA27" s="60">
        <f>+Z27*(1+'An Distinta Base'!AI31)</f>
        <v>247.20000000000002</v>
      </c>
      <c r="AB27" s="60">
        <f>+AA27*(1+'An Distinta Base'!AJ31)</f>
        <v>247.20000000000002</v>
      </c>
      <c r="AC27" s="60">
        <f>+AB27*(1+'An Distinta Base'!AK31)</f>
        <v>247.20000000000002</v>
      </c>
      <c r="AD27" s="60">
        <f>+AC27*(1+'An Distinta Base'!AL31)</f>
        <v>247.20000000000002</v>
      </c>
      <c r="AE27" s="60">
        <f>+AD27*(1+'An Distinta Base'!AM31)</f>
        <v>247.20000000000002</v>
      </c>
      <c r="AF27" s="60">
        <f>+AE27*(1+'An Distinta Base'!AN31)</f>
        <v>247.20000000000002</v>
      </c>
      <c r="AG27" s="60">
        <f>+AF27*(1+'An Distinta Base'!AO31)</f>
        <v>247.20000000000002</v>
      </c>
      <c r="AH27" s="60">
        <f>+AG27*(1+'An Distinta Base'!AP31)</f>
        <v>247.20000000000002</v>
      </c>
      <c r="AI27" s="60">
        <f>+AH27*(1+'An Distinta Base'!AQ31)</f>
        <v>247.20000000000002</v>
      </c>
      <c r="AJ27" s="60">
        <f>+AI27*(1+'An Distinta Base'!AR31)</f>
        <v>247.20000000000002</v>
      </c>
      <c r="AK27" s="60">
        <f>+AJ27*(1+'An Distinta Base'!AS31)</f>
        <v>247.20000000000002</v>
      </c>
      <c r="AL27" s="60">
        <f>+AK27*(1+'An Distinta Base'!AT31)</f>
        <v>247.20000000000002</v>
      </c>
    </row>
    <row r="28" spans="2:38" ht="15.75" thickBot="1" x14ac:dyDescent="0.3">
      <c r="B28" s="47" t="str">
        <f t="shared" ref="B28:B46" si="0">+B4</f>
        <v>Prodotto 2</v>
      </c>
      <c r="C28" s="60">
        <f>+'An Distinta Base'!J32</f>
        <v>250</v>
      </c>
      <c r="D28" s="60">
        <f>+C28*(1+'An Distinta Base'!L32)</f>
        <v>250</v>
      </c>
      <c r="E28" s="60">
        <f>+D28*(1+'An Distinta Base'!M32)</f>
        <v>250</v>
      </c>
      <c r="F28" s="60">
        <f>+E28*(1+'An Distinta Base'!N32)</f>
        <v>250</v>
      </c>
      <c r="G28" s="60">
        <f>+F28*(1+'An Distinta Base'!O32)</f>
        <v>250</v>
      </c>
      <c r="H28" s="60">
        <f>+G28*(1+'An Distinta Base'!P32)</f>
        <v>250</v>
      </c>
      <c r="I28" s="60">
        <f>+H28*(1+'An Distinta Base'!Q32)</f>
        <v>250</v>
      </c>
      <c r="J28" s="60">
        <f>+I28*(1+'An Distinta Base'!R32)</f>
        <v>250</v>
      </c>
      <c r="K28" s="60">
        <f>+J28*(1+'An Distinta Base'!S32)</f>
        <v>255</v>
      </c>
      <c r="L28" s="60">
        <f>+K28*(1+'An Distinta Base'!T32)</f>
        <v>255</v>
      </c>
      <c r="M28" s="60">
        <f>+L28*(1+'An Distinta Base'!U32)</f>
        <v>255</v>
      </c>
      <c r="N28" s="60">
        <f>+M28*(1+'An Distinta Base'!V32)</f>
        <v>255</v>
      </c>
      <c r="O28" s="60">
        <f>+N28*(1+'An Distinta Base'!W32)</f>
        <v>255</v>
      </c>
      <c r="P28" s="60">
        <f>+O28*(1+'An Distinta Base'!X32)</f>
        <v>255</v>
      </c>
      <c r="Q28" s="60">
        <f>+P28*(1+'An Distinta Base'!Y32)</f>
        <v>255</v>
      </c>
      <c r="R28" s="60">
        <f>+Q28*(1+'An Distinta Base'!Z32)</f>
        <v>255</v>
      </c>
      <c r="S28" s="60">
        <f>+R28*(1+'An Distinta Base'!AA32)</f>
        <v>255</v>
      </c>
      <c r="T28" s="60">
        <f>+S28*(1+'An Distinta Base'!AB32)</f>
        <v>255</v>
      </c>
      <c r="U28" s="60">
        <f>+T28*(1+'An Distinta Base'!AC32)</f>
        <v>255</v>
      </c>
      <c r="V28" s="60">
        <f>+U28*(1+'An Distinta Base'!AD32)</f>
        <v>255</v>
      </c>
      <c r="W28" s="60">
        <f>+V28*(1+'An Distinta Base'!AE32)</f>
        <v>255</v>
      </c>
      <c r="X28" s="60">
        <f>+W28*(1+'An Distinta Base'!AF32)</f>
        <v>255</v>
      </c>
      <c r="Y28" s="60">
        <f>+X28*(1+'An Distinta Base'!AG32)</f>
        <v>255</v>
      </c>
      <c r="Z28" s="60">
        <f>+Y28*(1+'An Distinta Base'!AH32)</f>
        <v>255</v>
      </c>
      <c r="AA28" s="60">
        <f>+Z28*(1+'An Distinta Base'!AI32)</f>
        <v>255</v>
      </c>
      <c r="AB28" s="60">
        <f>+AA28*(1+'An Distinta Base'!AJ32)</f>
        <v>255</v>
      </c>
      <c r="AC28" s="60">
        <f>+AB28*(1+'An Distinta Base'!AK32)</f>
        <v>255</v>
      </c>
      <c r="AD28" s="60">
        <f>+AC28*(1+'An Distinta Base'!AL32)</f>
        <v>255</v>
      </c>
      <c r="AE28" s="60">
        <f>+AD28*(1+'An Distinta Base'!AM32)</f>
        <v>255</v>
      </c>
      <c r="AF28" s="60">
        <f>+AE28*(1+'An Distinta Base'!AN32)</f>
        <v>255</v>
      </c>
      <c r="AG28" s="60">
        <f>+AF28*(1+'An Distinta Base'!AO32)</f>
        <v>255</v>
      </c>
      <c r="AH28" s="60">
        <f>+AG28*(1+'An Distinta Base'!AP32)</f>
        <v>255</v>
      </c>
      <c r="AI28" s="60">
        <f>+AH28*(1+'An Distinta Base'!AQ32)</f>
        <v>255</v>
      </c>
      <c r="AJ28" s="60">
        <f>+AI28*(1+'An Distinta Base'!AR32)</f>
        <v>255</v>
      </c>
      <c r="AK28" s="60">
        <f>+AJ28*(1+'An Distinta Base'!AS32)</f>
        <v>255</v>
      </c>
      <c r="AL28" s="60">
        <f>+AK28*(1+'An Distinta Base'!AT32)</f>
        <v>255</v>
      </c>
    </row>
    <row r="29" spans="2:38" ht="15.75" thickBot="1" x14ac:dyDescent="0.3">
      <c r="B29" s="47" t="str">
        <f t="shared" si="0"/>
        <v>Prodotto 3</v>
      </c>
      <c r="C29" s="60">
        <f>+'An Distinta Base'!J33</f>
        <v>245</v>
      </c>
      <c r="D29" s="60">
        <f>+C29*(1+'An Distinta Base'!L33)</f>
        <v>245</v>
      </c>
      <c r="E29" s="60">
        <f>+D29*(1+'An Distinta Base'!M33)</f>
        <v>245</v>
      </c>
      <c r="F29" s="60">
        <f>+E29*(1+'An Distinta Base'!N33)</f>
        <v>245</v>
      </c>
      <c r="G29" s="60">
        <f>+F29*(1+'An Distinta Base'!O33)</f>
        <v>245</v>
      </c>
      <c r="H29" s="60">
        <f>+G29*(1+'An Distinta Base'!P33)</f>
        <v>245</v>
      </c>
      <c r="I29" s="60">
        <f>+H29*(1+'An Distinta Base'!Q33)</f>
        <v>245</v>
      </c>
      <c r="J29" s="60">
        <f>+I29*(1+'An Distinta Base'!R33)</f>
        <v>247.45</v>
      </c>
      <c r="K29" s="60">
        <f>+J29*(1+'An Distinta Base'!S33)</f>
        <v>247.45</v>
      </c>
      <c r="L29" s="60">
        <f>+K29*(1+'An Distinta Base'!T33)</f>
        <v>247.45</v>
      </c>
      <c r="M29" s="60">
        <f>+L29*(1+'An Distinta Base'!U33)</f>
        <v>254.87350000000001</v>
      </c>
      <c r="N29" s="60">
        <f>+M29*(1+'An Distinta Base'!V33)</f>
        <v>254.87350000000001</v>
      </c>
      <c r="O29" s="60">
        <f>+N29*(1+'An Distinta Base'!W33)</f>
        <v>254.87350000000001</v>
      </c>
      <c r="P29" s="60">
        <f>+O29*(1+'An Distinta Base'!X33)</f>
        <v>254.87350000000001</v>
      </c>
      <c r="Q29" s="60">
        <f>+P29*(1+'An Distinta Base'!Y33)</f>
        <v>254.87350000000001</v>
      </c>
      <c r="R29" s="60">
        <f>+Q29*(1+'An Distinta Base'!Z33)</f>
        <v>254.87350000000001</v>
      </c>
      <c r="S29" s="60">
        <f>+R29*(1+'An Distinta Base'!AA33)</f>
        <v>254.87350000000001</v>
      </c>
      <c r="T29" s="60">
        <f>+S29*(1+'An Distinta Base'!AB33)</f>
        <v>254.87350000000001</v>
      </c>
      <c r="U29" s="60">
        <f>+T29*(1+'An Distinta Base'!AC33)</f>
        <v>254.87350000000001</v>
      </c>
      <c r="V29" s="60">
        <f>+U29*(1+'An Distinta Base'!AD33)</f>
        <v>254.87350000000001</v>
      </c>
      <c r="W29" s="60">
        <f>+V29*(1+'An Distinta Base'!AE33)</f>
        <v>254.87350000000001</v>
      </c>
      <c r="X29" s="60">
        <f>+W29*(1+'An Distinta Base'!AF33)</f>
        <v>254.87350000000001</v>
      </c>
      <c r="Y29" s="60">
        <f>+X29*(1+'An Distinta Base'!AG33)</f>
        <v>254.87350000000001</v>
      </c>
      <c r="Z29" s="60">
        <f>+Y29*(1+'An Distinta Base'!AH33)</f>
        <v>254.87350000000001</v>
      </c>
      <c r="AA29" s="60">
        <f>+Z29*(1+'An Distinta Base'!AI33)</f>
        <v>254.87350000000001</v>
      </c>
      <c r="AB29" s="60">
        <f>+AA29*(1+'An Distinta Base'!AJ33)</f>
        <v>254.87350000000001</v>
      </c>
      <c r="AC29" s="60">
        <f>+AB29*(1+'An Distinta Base'!AK33)</f>
        <v>254.87350000000001</v>
      </c>
      <c r="AD29" s="60">
        <f>+AC29*(1+'An Distinta Base'!AL33)</f>
        <v>254.87350000000001</v>
      </c>
      <c r="AE29" s="60">
        <f>+AD29*(1+'An Distinta Base'!AM33)</f>
        <v>254.87350000000001</v>
      </c>
      <c r="AF29" s="60">
        <f>+AE29*(1+'An Distinta Base'!AN33)</f>
        <v>254.87350000000001</v>
      </c>
      <c r="AG29" s="60">
        <f>+AF29*(1+'An Distinta Base'!AO33)</f>
        <v>254.87350000000001</v>
      </c>
      <c r="AH29" s="60">
        <f>+AG29*(1+'An Distinta Base'!AP33)</f>
        <v>254.87350000000001</v>
      </c>
      <c r="AI29" s="60">
        <f>+AH29*(1+'An Distinta Base'!AQ33)</f>
        <v>254.87350000000001</v>
      </c>
      <c r="AJ29" s="60">
        <f>+AI29*(1+'An Distinta Base'!AR33)</f>
        <v>254.87350000000001</v>
      </c>
      <c r="AK29" s="60">
        <f>+AJ29*(1+'An Distinta Base'!AS33)</f>
        <v>254.87350000000001</v>
      </c>
      <c r="AL29" s="60">
        <f>+AK29*(1+'An Distinta Base'!AT33)</f>
        <v>254.87350000000001</v>
      </c>
    </row>
    <row r="30" spans="2:38" ht="15.75" thickBot="1" x14ac:dyDescent="0.3">
      <c r="B30" s="47" t="str">
        <f t="shared" si="0"/>
        <v>Prodotto 4</v>
      </c>
      <c r="C30" s="60">
        <f>+'An Distinta Base'!J34</f>
        <v>255</v>
      </c>
      <c r="D30" s="60">
        <f>+C30*(1+'An Distinta Base'!L34)</f>
        <v>255</v>
      </c>
      <c r="E30" s="60">
        <f>+D30*(1+'An Distinta Base'!M34)</f>
        <v>255</v>
      </c>
      <c r="F30" s="60">
        <f>+E30*(1+'An Distinta Base'!N34)</f>
        <v>255</v>
      </c>
      <c r="G30" s="60">
        <f>+F30*(1+'An Distinta Base'!O34)</f>
        <v>255</v>
      </c>
      <c r="H30" s="60">
        <f>+G30*(1+'An Distinta Base'!P34)</f>
        <v>255</v>
      </c>
      <c r="I30" s="60">
        <f>+H30*(1+'An Distinta Base'!Q34)</f>
        <v>255</v>
      </c>
      <c r="J30" s="60">
        <f>+I30*(1+'An Distinta Base'!R34)</f>
        <v>255</v>
      </c>
      <c r="K30" s="60">
        <f>+J30*(1+'An Distinta Base'!S34)</f>
        <v>260.10000000000002</v>
      </c>
      <c r="L30" s="60">
        <f>+K30*(1+'An Distinta Base'!T34)</f>
        <v>260.10000000000002</v>
      </c>
      <c r="M30" s="60">
        <f>+L30*(1+'An Distinta Base'!U34)</f>
        <v>260.10000000000002</v>
      </c>
      <c r="N30" s="60">
        <f>+M30*(1+'An Distinta Base'!V34)</f>
        <v>260.10000000000002</v>
      </c>
      <c r="O30" s="60">
        <f>+N30*(1+'An Distinta Base'!W34)</f>
        <v>260.10000000000002</v>
      </c>
      <c r="P30" s="60">
        <f>+O30*(1+'An Distinta Base'!X34)</f>
        <v>260.10000000000002</v>
      </c>
      <c r="Q30" s="60">
        <f>+P30*(1+'An Distinta Base'!Y34)</f>
        <v>260.10000000000002</v>
      </c>
      <c r="R30" s="60">
        <f>+Q30*(1+'An Distinta Base'!Z34)</f>
        <v>260.10000000000002</v>
      </c>
      <c r="S30" s="60">
        <f>+R30*(1+'An Distinta Base'!AA34)</f>
        <v>260.10000000000002</v>
      </c>
      <c r="T30" s="60">
        <f>+S30*(1+'An Distinta Base'!AB34)</f>
        <v>260.10000000000002</v>
      </c>
      <c r="U30" s="60">
        <f>+T30*(1+'An Distinta Base'!AC34)</f>
        <v>260.10000000000002</v>
      </c>
      <c r="V30" s="60">
        <f>+U30*(1+'An Distinta Base'!AD34)</f>
        <v>260.10000000000002</v>
      </c>
      <c r="W30" s="60">
        <f>+V30*(1+'An Distinta Base'!AE34)</f>
        <v>260.10000000000002</v>
      </c>
      <c r="X30" s="60">
        <f>+W30*(1+'An Distinta Base'!AF34)</f>
        <v>260.10000000000002</v>
      </c>
      <c r="Y30" s="60">
        <f>+X30*(1+'An Distinta Base'!AG34)</f>
        <v>260.10000000000002</v>
      </c>
      <c r="Z30" s="60">
        <f>+Y30*(1+'An Distinta Base'!AH34)</f>
        <v>260.10000000000002</v>
      </c>
      <c r="AA30" s="60">
        <f>+Z30*(1+'An Distinta Base'!AI34)</f>
        <v>260.10000000000002</v>
      </c>
      <c r="AB30" s="60">
        <f>+AA30*(1+'An Distinta Base'!AJ34)</f>
        <v>260.10000000000002</v>
      </c>
      <c r="AC30" s="60">
        <f>+AB30*(1+'An Distinta Base'!AK34)</f>
        <v>260.10000000000002</v>
      </c>
      <c r="AD30" s="60">
        <f>+AC30*(1+'An Distinta Base'!AL34)</f>
        <v>260.10000000000002</v>
      </c>
      <c r="AE30" s="60">
        <f>+AD30*(1+'An Distinta Base'!AM34)</f>
        <v>260.10000000000002</v>
      </c>
      <c r="AF30" s="60">
        <f>+AE30*(1+'An Distinta Base'!AN34)</f>
        <v>260.10000000000002</v>
      </c>
      <c r="AG30" s="60">
        <f>+AF30*(1+'An Distinta Base'!AO34)</f>
        <v>260.10000000000002</v>
      </c>
      <c r="AH30" s="60">
        <f>+AG30*(1+'An Distinta Base'!AP34)</f>
        <v>260.10000000000002</v>
      </c>
      <c r="AI30" s="60">
        <f>+AH30*(1+'An Distinta Base'!AQ34)</f>
        <v>260.10000000000002</v>
      </c>
      <c r="AJ30" s="60">
        <f>+AI30*(1+'An Distinta Base'!AR34)</f>
        <v>260.10000000000002</v>
      </c>
      <c r="AK30" s="60">
        <f>+AJ30*(1+'An Distinta Base'!AS34)</f>
        <v>260.10000000000002</v>
      </c>
      <c r="AL30" s="60">
        <f>+AK30*(1+'An Distinta Base'!AT34)</f>
        <v>260.10000000000002</v>
      </c>
    </row>
    <row r="31" spans="2:38" ht="15.75" thickBot="1" x14ac:dyDescent="0.3">
      <c r="B31" s="47" t="str">
        <f t="shared" si="0"/>
        <v>Prodotto 5</v>
      </c>
      <c r="C31" s="60">
        <f>+'An Distinta Base'!J35</f>
        <v>255</v>
      </c>
      <c r="D31" s="60">
        <f>+C31*(1+'An Distinta Base'!L35)</f>
        <v>255</v>
      </c>
      <c r="E31" s="60">
        <f>+D31*(1+'An Distinta Base'!M35)</f>
        <v>255</v>
      </c>
      <c r="F31" s="60">
        <f>+E31*(1+'An Distinta Base'!N35)</f>
        <v>255</v>
      </c>
      <c r="G31" s="60">
        <f>+F31*(1+'An Distinta Base'!O35)</f>
        <v>255</v>
      </c>
      <c r="H31" s="60">
        <f>+G31*(1+'An Distinta Base'!P35)</f>
        <v>255</v>
      </c>
      <c r="I31" s="60">
        <f>+H31*(1+'An Distinta Base'!Q35)</f>
        <v>255</v>
      </c>
      <c r="J31" s="60">
        <f>+I31*(1+'An Distinta Base'!R35)</f>
        <v>262.65000000000003</v>
      </c>
      <c r="K31" s="60">
        <f>+J31*(1+'An Distinta Base'!S35)</f>
        <v>262.65000000000003</v>
      </c>
      <c r="L31" s="60">
        <f>+K31*(1+'An Distinta Base'!T35)</f>
        <v>262.65000000000003</v>
      </c>
      <c r="M31" s="60">
        <f>+L31*(1+'An Distinta Base'!U35)</f>
        <v>262.65000000000003</v>
      </c>
      <c r="N31" s="60">
        <f>+M31*(1+'An Distinta Base'!V35)</f>
        <v>262.65000000000003</v>
      </c>
      <c r="O31" s="60">
        <f>+N31*(1+'An Distinta Base'!W35)</f>
        <v>262.65000000000003</v>
      </c>
      <c r="P31" s="60">
        <f>+O31*(1+'An Distinta Base'!X35)</f>
        <v>262.65000000000003</v>
      </c>
      <c r="Q31" s="60">
        <f>+P31*(1+'An Distinta Base'!Y35)</f>
        <v>262.65000000000003</v>
      </c>
      <c r="R31" s="60">
        <f>+Q31*(1+'An Distinta Base'!Z35)</f>
        <v>262.65000000000003</v>
      </c>
      <c r="S31" s="60">
        <f>+R31*(1+'An Distinta Base'!AA35)</f>
        <v>262.65000000000003</v>
      </c>
      <c r="T31" s="60">
        <f>+S31*(1+'An Distinta Base'!AB35)</f>
        <v>262.65000000000003</v>
      </c>
      <c r="U31" s="60">
        <f>+T31*(1+'An Distinta Base'!AC35)</f>
        <v>262.65000000000003</v>
      </c>
      <c r="V31" s="60">
        <f>+U31*(1+'An Distinta Base'!AD35)</f>
        <v>262.65000000000003</v>
      </c>
      <c r="W31" s="60">
        <f>+V31*(1+'An Distinta Base'!AE35)</f>
        <v>262.65000000000003</v>
      </c>
      <c r="X31" s="60">
        <f>+W31*(1+'An Distinta Base'!AF35)</f>
        <v>262.65000000000003</v>
      </c>
      <c r="Y31" s="60">
        <f>+X31*(1+'An Distinta Base'!AG35)</f>
        <v>262.65000000000003</v>
      </c>
      <c r="Z31" s="60">
        <f>+Y31*(1+'An Distinta Base'!AH35)</f>
        <v>262.65000000000003</v>
      </c>
      <c r="AA31" s="60">
        <f>+Z31*(1+'An Distinta Base'!AI35)</f>
        <v>262.65000000000003</v>
      </c>
      <c r="AB31" s="60">
        <f>+AA31*(1+'An Distinta Base'!AJ35)</f>
        <v>262.65000000000003</v>
      </c>
      <c r="AC31" s="60">
        <f>+AB31*(1+'An Distinta Base'!AK35)</f>
        <v>262.65000000000003</v>
      </c>
      <c r="AD31" s="60">
        <f>+AC31*(1+'An Distinta Base'!AL35)</f>
        <v>262.65000000000003</v>
      </c>
      <c r="AE31" s="60">
        <f>+AD31*(1+'An Distinta Base'!AM35)</f>
        <v>262.65000000000003</v>
      </c>
      <c r="AF31" s="60">
        <f>+AE31*(1+'An Distinta Base'!AN35)</f>
        <v>262.65000000000003</v>
      </c>
      <c r="AG31" s="60">
        <f>+AF31*(1+'An Distinta Base'!AO35)</f>
        <v>262.65000000000003</v>
      </c>
      <c r="AH31" s="60">
        <f>+AG31*(1+'An Distinta Base'!AP35)</f>
        <v>262.65000000000003</v>
      </c>
      <c r="AI31" s="60">
        <f>+AH31*(1+'An Distinta Base'!AQ35)</f>
        <v>262.65000000000003</v>
      </c>
      <c r="AJ31" s="60">
        <f>+AI31*(1+'An Distinta Base'!AR35)</f>
        <v>262.65000000000003</v>
      </c>
      <c r="AK31" s="60">
        <f>+AJ31*(1+'An Distinta Base'!AS35)</f>
        <v>262.65000000000003</v>
      </c>
      <c r="AL31" s="60">
        <f>+AK31*(1+'An Distinta Base'!AT35)</f>
        <v>262.65000000000003</v>
      </c>
    </row>
    <row r="32" spans="2:38" ht="15.75" thickBot="1" x14ac:dyDescent="0.3">
      <c r="B32" s="47" t="str">
        <f t="shared" si="0"/>
        <v>Prodotto 6</v>
      </c>
      <c r="C32" s="60">
        <f>+'An Distinta Base'!J36</f>
        <v>245</v>
      </c>
      <c r="D32" s="60">
        <f>+C32*(1+'An Distinta Base'!L36)</f>
        <v>245</v>
      </c>
      <c r="E32" s="60">
        <f>+D32*(1+'An Distinta Base'!M36)</f>
        <v>245</v>
      </c>
      <c r="F32" s="60">
        <f>+E32*(1+'An Distinta Base'!N36)</f>
        <v>245</v>
      </c>
      <c r="G32" s="60">
        <f>+F32*(1+'An Distinta Base'!O36)</f>
        <v>245</v>
      </c>
      <c r="H32" s="60">
        <f>+G32*(1+'An Distinta Base'!P36)</f>
        <v>245</v>
      </c>
      <c r="I32" s="60">
        <f>+H32*(1+'An Distinta Base'!Q36)</f>
        <v>245</v>
      </c>
      <c r="J32" s="60">
        <f>+I32*(1+'An Distinta Base'!R36)</f>
        <v>245</v>
      </c>
      <c r="K32" s="60">
        <f>+J32*(1+'An Distinta Base'!S36)</f>
        <v>245</v>
      </c>
      <c r="L32" s="60">
        <f>+K32*(1+'An Distinta Base'!T36)</f>
        <v>245</v>
      </c>
      <c r="M32" s="60">
        <f>+L32*(1+'An Distinta Base'!U36)</f>
        <v>247.45</v>
      </c>
      <c r="N32" s="60">
        <f>+M32*(1+'An Distinta Base'!V36)</f>
        <v>247.45</v>
      </c>
      <c r="O32" s="60">
        <f>+N32*(1+'An Distinta Base'!W36)</f>
        <v>247.45</v>
      </c>
      <c r="P32" s="60">
        <f>+O32*(1+'An Distinta Base'!X36)</f>
        <v>247.45</v>
      </c>
      <c r="Q32" s="60">
        <f>+P32*(1+'An Distinta Base'!Y36)</f>
        <v>247.45</v>
      </c>
      <c r="R32" s="60">
        <f>+Q32*(1+'An Distinta Base'!Z36)</f>
        <v>247.45</v>
      </c>
      <c r="S32" s="60">
        <f>+R32*(1+'An Distinta Base'!AA36)</f>
        <v>247.45</v>
      </c>
      <c r="T32" s="60">
        <f>+S32*(1+'An Distinta Base'!AB36)</f>
        <v>247.45</v>
      </c>
      <c r="U32" s="60">
        <f>+T32*(1+'An Distinta Base'!AC36)</f>
        <v>247.45</v>
      </c>
      <c r="V32" s="60">
        <f>+U32*(1+'An Distinta Base'!AD36)</f>
        <v>247.45</v>
      </c>
      <c r="W32" s="60">
        <f>+V32*(1+'An Distinta Base'!AE36)</f>
        <v>247.45</v>
      </c>
      <c r="X32" s="60">
        <f>+W32*(1+'An Distinta Base'!AF36)</f>
        <v>247.45</v>
      </c>
      <c r="Y32" s="60">
        <f>+X32*(1+'An Distinta Base'!AG36)</f>
        <v>247.45</v>
      </c>
      <c r="Z32" s="60">
        <f>+Y32*(1+'An Distinta Base'!AH36)</f>
        <v>247.45</v>
      </c>
      <c r="AA32" s="60">
        <f>+Z32*(1+'An Distinta Base'!AI36)</f>
        <v>247.45</v>
      </c>
      <c r="AB32" s="60">
        <f>+AA32*(1+'An Distinta Base'!AJ36)</f>
        <v>247.45</v>
      </c>
      <c r="AC32" s="60">
        <f>+AB32*(1+'An Distinta Base'!AK36)</f>
        <v>247.45</v>
      </c>
      <c r="AD32" s="60">
        <f>+AC32*(1+'An Distinta Base'!AL36)</f>
        <v>247.45</v>
      </c>
      <c r="AE32" s="60">
        <f>+AD32*(1+'An Distinta Base'!AM36)</f>
        <v>247.45</v>
      </c>
      <c r="AF32" s="60">
        <f>+AE32*(1+'An Distinta Base'!AN36)</f>
        <v>247.45</v>
      </c>
      <c r="AG32" s="60">
        <f>+AF32*(1+'An Distinta Base'!AO36)</f>
        <v>247.45</v>
      </c>
      <c r="AH32" s="60">
        <f>+AG32*(1+'An Distinta Base'!AP36)</f>
        <v>247.45</v>
      </c>
      <c r="AI32" s="60">
        <f>+AH32*(1+'An Distinta Base'!AQ36)</f>
        <v>247.45</v>
      </c>
      <c r="AJ32" s="60">
        <f>+AI32*(1+'An Distinta Base'!AR36)</f>
        <v>247.45</v>
      </c>
      <c r="AK32" s="60">
        <f>+AJ32*(1+'An Distinta Base'!AS36)</f>
        <v>247.45</v>
      </c>
      <c r="AL32" s="60">
        <f>+AK32*(1+'An Distinta Base'!AT36)</f>
        <v>247.45</v>
      </c>
    </row>
    <row r="33" spans="2:38" ht="15.75" thickBot="1" x14ac:dyDescent="0.3">
      <c r="B33" s="47" t="str">
        <f t="shared" si="0"/>
        <v>Prodotto 7</v>
      </c>
      <c r="C33" s="60">
        <f>+'An Distinta Base'!J37</f>
        <v>235</v>
      </c>
      <c r="D33" s="60">
        <f>+C33*(1+'An Distinta Base'!L37)</f>
        <v>235</v>
      </c>
      <c r="E33" s="60">
        <f>+D33*(1+'An Distinta Base'!M37)</f>
        <v>235</v>
      </c>
      <c r="F33" s="60">
        <f>+E33*(1+'An Distinta Base'!N37)</f>
        <v>235</v>
      </c>
      <c r="G33" s="60">
        <f>+F33*(1+'An Distinta Base'!O37)</f>
        <v>235</v>
      </c>
      <c r="H33" s="60">
        <f>+G33*(1+'An Distinta Base'!P37)</f>
        <v>239.70000000000002</v>
      </c>
      <c r="I33" s="60">
        <f>+H33*(1+'An Distinta Base'!Q37)</f>
        <v>239.70000000000002</v>
      </c>
      <c r="J33" s="60">
        <f>+I33*(1+'An Distinta Base'!R37)</f>
        <v>239.70000000000002</v>
      </c>
      <c r="K33" s="60">
        <f>+J33*(1+'An Distinta Base'!S37)</f>
        <v>239.70000000000002</v>
      </c>
      <c r="L33" s="60">
        <f>+K33*(1+'An Distinta Base'!T37)</f>
        <v>239.70000000000002</v>
      </c>
      <c r="M33" s="60">
        <f>+L33*(1+'An Distinta Base'!U37)</f>
        <v>239.70000000000002</v>
      </c>
      <c r="N33" s="60">
        <f>+M33*(1+'An Distinta Base'!V37)</f>
        <v>239.70000000000002</v>
      </c>
      <c r="O33" s="60">
        <f>+N33*(1+'An Distinta Base'!W37)</f>
        <v>239.70000000000002</v>
      </c>
      <c r="P33" s="60">
        <f>+O33*(1+'An Distinta Base'!X37)</f>
        <v>239.70000000000002</v>
      </c>
      <c r="Q33" s="60">
        <f>+P33*(1+'An Distinta Base'!Y37)</f>
        <v>239.70000000000002</v>
      </c>
      <c r="R33" s="60">
        <f>+Q33*(1+'An Distinta Base'!Z37)</f>
        <v>239.70000000000002</v>
      </c>
      <c r="S33" s="60">
        <f>+R33*(1+'An Distinta Base'!AA37)</f>
        <v>239.70000000000002</v>
      </c>
      <c r="T33" s="60">
        <f>+S33*(1+'An Distinta Base'!AB37)</f>
        <v>239.70000000000002</v>
      </c>
      <c r="U33" s="60">
        <f>+T33*(1+'An Distinta Base'!AC37)</f>
        <v>239.70000000000002</v>
      </c>
      <c r="V33" s="60">
        <f>+U33*(1+'An Distinta Base'!AD37)</f>
        <v>239.70000000000002</v>
      </c>
      <c r="W33" s="60">
        <f>+V33*(1+'An Distinta Base'!AE37)</f>
        <v>239.70000000000002</v>
      </c>
      <c r="X33" s="60">
        <f>+W33*(1+'An Distinta Base'!AF37)</f>
        <v>239.70000000000002</v>
      </c>
      <c r="Y33" s="60">
        <f>+X33*(1+'An Distinta Base'!AG37)</f>
        <v>239.70000000000002</v>
      </c>
      <c r="Z33" s="60">
        <f>+Y33*(1+'An Distinta Base'!AH37)</f>
        <v>239.70000000000002</v>
      </c>
      <c r="AA33" s="60">
        <f>+Z33*(1+'An Distinta Base'!AI37)</f>
        <v>239.70000000000002</v>
      </c>
      <c r="AB33" s="60">
        <f>+AA33*(1+'An Distinta Base'!AJ37)</f>
        <v>239.70000000000002</v>
      </c>
      <c r="AC33" s="60">
        <f>+AB33*(1+'An Distinta Base'!AK37)</f>
        <v>239.70000000000002</v>
      </c>
      <c r="AD33" s="60">
        <f>+AC33*(1+'An Distinta Base'!AL37)</f>
        <v>239.70000000000002</v>
      </c>
      <c r="AE33" s="60">
        <f>+AD33*(1+'An Distinta Base'!AM37)</f>
        <v>239.70000000000002</v>
      </c>
      <c r="AF33" s="60">
        <f>+AE33*(1+'An Distinta Base'!AN37)</f>
        <v>239.70000000000002</v>
      </c>
      <c r="AG33" s="60">
        <f>+AF33*(1+'An Distinta Base'!AO37)</f>
        <v>239.70000000000002</v>
      </c>
      <c r="AH33" s="60">
        <f>+AG33*(1+'An Distinta Base'!AP37)</f>
        <v>239.70000000000002</v>
      </c>
      <c r="AI33" s="60">
        <f>+AH33*(1+'An Distinta Base'!AQ37)</f>
        <v>239.70000000000002</v>
      </c>
      <c r="AJ33" s="60">
        <f>+AI33*(1+'An Distinta Base'!AR37)</f>
        <v>239.70000000000002</v>
      </c>
      <c r="AK33" s="60">
        <f>+AJ33*(1+'An Distinta Base'!AS37)</f>
        <v>239.70000000000002</v>
      </c>
      <c r="AL33" s="60">
        <f>+AK33*(1+'An Distinta Base'!AT37)</f>
        <v>239.70000000000002</v>
      </c>
    </row>
    <row r="34" spans="2:38" ht="15.75" thickBot="1" x14ac:dyDescent="0.3">
      <c r="B34" s="47" t="str">
        <f t="shared" si="0"/>
        <v>Prodotto 8</v>
      </c>
      <c r="C34" s="60">
        <f>+'An Distinta Base'!J38</f>
        <v>255</v>
      </c>
      <c r="D34" s="60">
        <f>+C34*(1+'An Distinta Base'!L38)</f>
        <v>255</v>
      </c>
      <c r="E34" s="60">
        <f>+D34*(1+'An Distinta Base'!M38)</f>
        <v>255</v>
      </c>
      <c r="F34" s="60">
        <f>+E34*(1+'An Distinta Base'!N38)</f>
        <v>255</v>
      </c>
      <c r="G34" s="60">
        <f>+F34*(1+'An Distinta Base'!O38)</f>
        <v>255</v>
      </c>
      <c r="H34" s="60">
        <f>+G34*(1+'An Distinta Base'!P38)</f>
        <v>262.65000000000003</v>
      </c>
      <c r="I34" s="60">
        <f>+H34*(1+'An Distinta Base'!Q38)</f>
        <v>262.65000000000003</v>
      </c>
      <c r="J34" s="60">
        <f>+I34*(1+'An Distinta Base'!R38)</f>
        <v>262.65000000000003</v>
      </c>
      <c r="K34" s="60">
        <f>+J34*(1+'An Distinta Base'!S38)</f>
        <v>262.65000000000003</v>
      </c>
      <c r="L34" s="60">
        <f>+K34*(1+'An Distinta Base'!T38)</f>
        <v>262.65000000000003</v>
      </c>
      <c r="M34" s="60">
        <f>+L34*(1+'An Distinta Base'!U38)</f>
        <v>262.65000000000003</v>
      </c>
      <c r="N34" s="60">
        <f>+M34*(1+'An Distinta Base'!V38)</f>
        <v>262.65000000000003</v>
      </c>
      <c r="O34" s="60">
        <f>+N34*(1+'An Distinta Base'!W38)</f>
        <v>262.65000000000003</v>
      </c>
      <c r="P34" s="60">
        <f>+O34*(1+'An Distinta Base'!X38)</f>
        <v>262.65000000000003</v>
      </c>
      <c r="Q34" s="60">
        <f>+P34*(1+'An Distinta Base'!Y38)</f>
        <v>262.65000000000003</v>
      </c>
      <c r="R34" s="60">
        <f>+Q34*(1+'An Distinta Base'!Z38)</f>
        <v>262.65000000000003</v>
      </c>
      <c r="S34" s="60">
        <f>+R34*(1+'An Distinta Base'!AA38)</f>
        <v>262.65000000000003</v>
      </c>
      <c r="T34" s="60">
        <f>+S34*(1+'An Distinta Base'!AB38)</f>
        <v>262.65000000000003</v>
      </c>
      <c r="U34" s="60">
        <f>+T34*(1+'An Distinta Base'!AC38)</f>
        <v>262.65000000000003</v>
      </c>
      <c r="V34" s="60">
        <f>+U34*(1+'An Distinta Base'!AD38)</f>
        <v>262.65000000000003</v>
      </c>
      <c r="W34" s="60">
        <f>+V34*(1+'An Distinta Base'!AE38)</f>
        <v>262.65000000000003</v>
      </c>
      <c r="X34" s="60">
        <f>+W34*(1+'An Distinta Base'!AF38)</f>
        <v>262.65000000000003</v>
      </c>
      <c r="Y34" s="60">
        <f>+X34*(1+'An Distinta Base'!AG38)</f>
        <v>262.65000000000003</v>
      </c>
      <c r="Z34" s="60">
        <f>+Y34*(1+'An Distinta Base'!AH38)</f>
        <v>262.65000000000003</v>
      </c>
      <c r="AA34" s="60">
        <f>+Z34*(1+'An Distinta Base'!AI38)</f>
        <v>262.65000000000003</v>
      </c>
      <c r="AB34" s="60">
        <f>+AA34*(1+'An Distinta Base'!AJ38)</f>
        <v>262.65000000000003</v>
      </c>
      <c r="AC34" s="60">
        <f>+AB34*(1+'An Distinta Base'!AK38)</f>
        <v>262.65000000000003</v>
      </c>
      <c r="AD34" s="60">
        <f>+AC34*(1+'An Distinta Base'!AL38)</f>
        <v>262.65000000000003</v>
      </c>
      <c r="AE34" s="60">
        <f>+AD34*(1+'An Distinta Base'!AM38)</f>
        <v>262.65000000000003</v>
      </c>
      <c r="AF34" s="60">
        <f>+AE34*(1+'An Distinta Base'!AN38)</f>
        <v>262.65000000000003</v>
      </c>
      <c r="AG34" s="60">
        <f>+AF34*(1+'An Distinta Base'!AO38)</f>
        <v>262.65000000000003</v>
      </c>
      <c r="AH34" s="60">
        <f>+AG34*(1+'An Distinta Base'!AP38)</f>
        <v>262.65000000000003</v>
      </c>
      <c r="AI34" s="60">
        <f>+AH34*(1+'An Distinta Base'!AQ38)</f>
        <v>262.65000000000003</v>
      </c>
      <c r="AJ34" s="60">
        <f>+AI34*(1+'An Distinta Base'!AR38)</f>
        <v>262.65000000000003</v>
      </c>
      <c r="AK34" s="60">
        <f>+AJ34*(1+'An Distinta Base'!AS38)</f>
        <v>262.65000000000003</v>
      </c>
      <c r="AL34" s="60">
        <f>+AK34*(1+'An Distinta Base'!AT38)</f>
        <v>262.65000000000003</v>
      </c>
    </row>
    <row r="35" spans="2:38" ht="15.75" thickBot="1" x14ac:dyDescent="0.3">
      <c r="B35" s="47" t="str">
        <f t="shared" si="0"/>
        <v>Prodotto 9</v>
      </c>
      <c r="C35" s="60">
        <f>+'An Distinta Base'!J39</f>
        <v>255</v>
      </c>
      <c r="D35" s="60">
        <f>+C35*(1+'An Distinta Base'!L39)</f>
        <v>255</v>
      </c>
      <c r="E35" s="60">
        <f>+D35*(1+'An Distinta Base'!M39)</f>
        <v>255</v>
      </c>
      <c r="F35" s="60">
        <f>+E35*(1+'An Distinta Base'!N39)</f>
        <v>255</v>
      </c>
      <c r="G35" s="60">
        <f>+F35*(1+'An Distinta Base'!O39)</f>
        <v>255</v>
      </c>
      <c r="H35" s="60">
        <f>+G35*(1+'An Distinta Base'!P39)</f>
        <v>262.65000000000003</v>
      </c>
      <c r="I35" s="60">
        <f>+H35*(1+'An Distinta Base'!Q39)</f>
        <v>262.65000000000003</v>
      </c>
      <c r="J35" s="60">
        <f>+I35*(1+'An Distinta Base'!R39)</f>
        <v>262.65000000000003</v>
      </c>
      <c r="K35" s="60">
        <f>+J35*(1+'An Distinta Base'!S39)</f>
        <v>262.65000000000003</v>
      </c>
      <c r="L35" s="60">
        <f>+K35*(1+'An Distinta Base'!T39)</f>
        <v>262.65000000000003</v>
      </c>
      <c r="M35" s="60">
        <f>+L35*(1+'An Distinta Base'!U39)</f>
        <v>262.65000000000003</v>
      </c>
      <c r="N35" s="60">
        <f>+M35*(1+'An Distinta Base'!V39)</f>
        <v>262.65000000000003</v>
      </c>
      <c r="O35" s="60">
        <f>+N35*(1+'An Distinta Base'!W39)</f>
        <v>262.65000000000003</v>
      </c>
      <c r="P35" s="60">
        <f>+O35*(1+'An Distinta Base'!X39)</f>
        <v>262.65000000000003</v>
      </c>
      <c r="Q35" s="60">
        <f>+P35*(1+'An Distinta Base'!Y39)</f>
        <v>262.65000000000003</v>
      </c>
      <c r="R35" s="60">
        <f>+Q35*(1+'An Distinta Base'!Z39)</f>
        <v>262.65000000000003</v>
      </c>
      <c r="S35" s="60">
        <f>+R35*(1+'An Distinta Base'!AA39)</f>
        <v>262.65000000000003</v>
      </c>
      <c r="T35" s="60">
        <f>+S35*(1+'An Distinta Base'!AB39)</f>
        <v>262.65000000000003</v>
      </c>
      <c r="U35" s="60">
        <f>+T35*(1+'An Distinta Base'!AC39)</f>
        <v>262.65000000000003</v>
      </c>
      <c r="V35" s="60">
        <f>+U35*(1+'An Distinta Base'!AD39)</f>
        <v>262.65000000000003</v>
      </c>
      <c r="W35" s="60">
        <f>+V35*(1+'An Distinta Base'!AE39)</f>
        <v>262.65000000000003</v>
      </c>
      <c r="X35" s="60">
        <f>+W35*(1+'An Distinta Base'!AF39)</f>
        <v>262.65000000000003</v>
      </c>
      <c r="Y35" s="60">
        <f>+X35*(1+'An Distinta Base'!AG39)</f>
        <v>262.65000000000003</v>
      </c>
      <c r="Z35" s="60">
        <f>+Y35*(1+'An Distinta Base'!AH39)</f>
        <v>262.65000000000003</v>
      </c>
      <c r="AA35" s="60">
        <f>+Z35*(1+'An Distinta Base'!AI39)</f>
        <v>262.65000000000003</v>
      </c>
      <c r="AB35" s="60">
        <f>+AA35*(1+'An Distinta Base'!AJ39)</f>
        <v>262.65000000000003</v>
      </c>
      <c r="AC35" s="60">
        <f>+AB35*(1+'An Distinta Base'!AK39)</f>
        <v>262.65000000000003</v>
      </c>
      <c r="AD35" s="60">
        <f>+AC35*(1+'An Distinta Base'!AL39)</f>
        <v>262.65000000000003</v>
      </c>
      <c r="AE35" s="60">
        <f>+AD35*(1+'An Distinta Base'!AM39)</f>
        <v>262.65000000000003</v>
      </c>
      <c r="AF35" s="60">
        <f>+AE35*(1+'An Distinta Base'!AN39)</f>
        <v>262.65000000000003</v>
      </c>
      <c r="AG35" s="60">
        <f>+AF35*(1+'An Distinta Base'!AO39)</f>
        <v>262.65000000000003</v>
      </c>
      <c r="AH35" s="60">
        <f>+AG35*(1+'An Distinta Base'!AP39)</f>
        <v>262.65000000000003</v>
      </c>
      <c r="AI35" s="60">
        <f>+AH35*(1+'An Distinta Base'!AQ39)</f>
        <v>262.65000000000003</v>
      </c>
      <c r="AJ35" s="60">
        <f>+AI35*(1+'An Distinta Base'!AR39)</f>
        <v>262.65000000000003</v>
      </c>
      <c r="AK35" s="60">
        <f>+AJ35*(1+'An Distinta Base'!AS39)</f>
        <v>262.65000000000003</v>
      </c>
      <c r="AL35" s="60">
        <f>+AK35*(1+'An Distinta Base'!AT39)</f>
        <v>262.65000000000003</v>
      </c>
    </row>
    <row r="36" spans="2:38" ht="15.75" thickBot="1" x14ac:dyDescent="0.3">
      <c r="B36" s="47" t="str">
        <f t="shared" si="0"/>
        <v>Prodotto 10</v>
      </c>
      <c r="C36" s="60">
        <f>+'An Distinta Base'!J40</f>
        <v>250</v>
      </c>
      <c r="D36" s="60">
        <f>+C36*(1+'An Distinta Base'!L40)</f>
        <v>250</v>
      </c>
      <c r="E36" s="60">
        <f>+D36*(1+'An Distinta Base'!M40)</f>
        <v>250</v>
      </c>
      <c r="F36" s="60">
        <f>+E36*(1+'An Distinta Base'!N40)</f>
        <v>250</v>
      </c>
      <c r="G36" s="60">
        <f>+F36*(1+'An Distinta Base'!O40)</f>
        <v>250</v>
      </c>
      <c r="H36" s="60">
        <f>+G36*(1+'An Distinta Base'!P40)</f>
        <v>250</v>
      </c>
      <c r="I36" s="60">
        <f>+H36*(1+'An Distinta Base'!Q40)</f>
        <v>250</v>
      </c>
      <c r="J36" s="60">
        <f>+I36*(1+'An Distinta Base'!R40)</f>
        <v>250</v>
      </c>
      <c r="K36" s="60">
        <f>+J36*(1+'An Distinta Base'!S40)</f>
        <v>252.5</v>
      </c>
      <c r="L36" s="60">
        <f>+K36*(1+'An Distinta Base'!T40)</f>
        <v>252.5</v>
      </c>
      <c r="M36" s="60">
        <f>+L36*(1+'An Distinta Base'!U40)</f>
        <v>252.5</v>
      </c>
      <c r="N36" s="60">
        <f>+M36*(1+'An Distinta Base'!V40)</f>
        <v>252.5</v>
      </c>
      <c r="O36" s="60">
        <f>+N36*(1+'An Distinta Base'!W40)</f>
        <v>252.5</v>
      </c>
      <c r="P36" s="60">
        <f>+O36*(1+'An Distinta Base'!X40)</f>
        <v>252.5</v>
      </c>
      <c r="Q36" s="60">
        <f>+P36*(1+'An Distinta Base'!Y40)</f>
        <v>252.5</v>
      </c>
      <c r="R36" s="60">
        <f>+Q36*(1+'An Distinta Base'!Z40)</f>
        <v>252.5</v>
      </c>
      <c r="S36" s="60">
        <f>+R36*(1+'An Distinta Base'!AA40)</f>
        <v>252.5</v>
      </c>
      <c r="T36" s="60">
        <f>+S36*(1+'An Distinta Base'!AB40)</f>
        <v>252.5</v>
      </c>
      <c r="U36" s="60">
        <f>+T36*(1+'An Distinta Base'!AC40)</f>
        <v>252.5</v>
      </c>
      <c r="V36" s="60">
        <f>+U36*(1+'An Distinta Base'!AD40)</f>
        <v>252.5</v>
      </c>
      <c r="W36" s="60">
        <f>+V36*(1+'An Distinta Base'!AE40)</f>
        <v>252.5</v>
      </c>
      <c r="X36" s="60">
        <f>+W36*(1+'An Distinta Base'!AF40)</f>
        <v>252.5</v>
      </c>
      <c r="Y36" s="60">
        <f>+X36*(1+'An Distinta Base'!AG40)</f>
        <v>252.5</v>
      </c>
      <c r="Z36" s="60">
        <f>+Y36*(1+'An Distinta Base'!AH40)</f>
        <v>252.5</v>
      </c>
      <c r="AA36" s="60">
        <f>+Z36*(1+'An Distinta Base'!AI40)</f>
        <v>252.5</v>
      </c>
      <c r="AB36" s="60">
        <f>+AA36*(1+'An Distinta Base'!AJ40)</f>
        <v>252.5</v>
      </c>
      <c r="AC36" s="60">
        <f>+AB36*(1+'An Distinta Base'!AK40)</f>
        <v>252.5</v>
      </c>
      <c r="AD36" s="60">
        <f>+AC36*(1+'An Distinta Base'!AL40)</f>
        <v>252.5</v>
      </c>
      <c r="AE36" s="60">
        <f>+AD36*(1+'An Distinta Base'!AM40)</f>
        <v>252.5</v>
      </c>
      <c r="AF36" s="60">
        <f>+AE36*(1+'An Distinta Base'!AN40)</f>
        <v>252.5</v>
      </c>
      <c r="AG36" s="60">
        <f>+AF36*(1+'An Distinta Base'!AO40)</f>
        <v>252.5</v>
      </c>
      <c r="AH36" s="60">
        <f>+AG36*(1+'An Distinta Base'!AP40)</f>
        <v>252.5</v>
      </c>
      <c r="AI36" s="60">
        <f>+AH36*(1+'An Distinta Base'!AQ40)</f>
        <v>252.5</v>
      </c>
      <c r="AJ36" s="60">
        <f>+AI36*(1+'An Distinta Base'!AR40)</f>
        <v>252.5</v>
      </c>
      <c r="AK36" s="60">
        <f>+AJ36*(1+'An Distinta Base'!AS40)</f>
        <v>252.5</v>
      </c>
      <c r="AL36" s="60">
        <f>+AK36*(1+'An Distinta Base'!AT40)</f>
        <v>252.5</v>
      </c>
    </row>
    <row r="37" spans="2:38" ht="15.75" thickBot="1" x14ac:dyDescent="0.3">
      <c r="B37" s="47" t="str">
        <f t="shared" si="0"/>
        <v>Prodotto 11</v>
      </c>
      <c r="C37" s="60">
        <f>+'An Distinta Base'!J41</f>
        <v>240</v>
      </c>
      <c r="D37" s="60">
        <f>+C37*(1+'An Distinta Base'!L41)</f>
        <v>240</v>
      </c>
      <c r="E37" s="60">
        <f>+D37*(1+'An Distinta Base'!M41)</f>
        <v>240</v>
      </c>
      <c r="F37" s="60">
        <f>+E37*(1+'An Distinta Base'!N41)</f>
        <v>240</v>
      </c>
      <c r="G37" s="60">
        <f>+F37*(1+'An Distinta Base'!O41)</f>
        <v>240</v>
      </c>
      <c r="H37" s="60">
        <f>+G37*(1+'An Distinta Base'!P41)</f>
        <v>240</v>
      </c>
      <c r="I37" s="60">
        <f>+H37*(1+'An Distinta Base'!Q41)</f>
        <v>240</v>
      </c>
      <c r="J37" s="60">
        <f>+I37*(1+'An Distinta Base'!R41)</f>
        <v>240</v>
      </c>
      <c r="K37" s="60">
        <f>+J37*(1+'An Distinta Base'!S41)</f>
        <v>240</v>
      </c>
      <c r="L37" s="60">
        <f>+K37*(1+'An Distinta Base'!T41)</f>
        <v>244.8</v>
      </c>
      <c r="M37" s="60">
        <f>+L37*(1+'An Distinta Base'!U41)</f>
        <v>244.8</v>
      </c>
      <c r="N37" s="60">
        <f>+M37*(1+'An Distinta Base'!V41)</f>
        <v>244.8</v>
      </c>
      <c r="O37" s="60">
        <f>+N37*(1+'An Distinta Base'!W41)</f>
        <v>244.8</v>
      </c>
      <c r="P37" s="60">
        <f>+O37*(1+'An Distinta Base'!X41)</f>
        <v>244.8</v>
      </c>
      <c r="Q37" s="60">
        <f>+P37*(1+'An Distinta Base'!Y41)</f>
        <v>244.8</v>
      </c>
      <c r="R37" s="60">
        <f>+Q37*(1+'An Distinta Base'!Z41)</f>
        <v>244.8</v>
      </c>
      <c r="S37" s="60">
        <f>+R37*(1+'An Distinta Base'!AA41)</f>
        <v>244.8</v>
      </c>
      <c r="T37" s="60">
        <f>+S37*(1+'An Distinta Base'!AB41)</f>
        <v>244.8</v>
      </c>
      <c r="U37" s="60">
        <f>+T37*(1+'An Distinta Base'!AC41)</f>
        <v>244.8</v>
      </c>
      <c r="V37" s="60">
        <f>+U37*(1+'An Distinta Base'!AD41)</f>
        <v>244.8</v>
      </c>
      <c r="W37" s="60">
        <f>+V37*(1+'An Distinta Base'!AE41)</f>
        <v>244.8</v>
      </c>
      <c r="X37" s="60">
        <f>+W37*(1+'An Distinta Base'!AF41)</f>
        <v>244.8</v>
      </c>
      <c r="Y37" s="60">
        <f>+X37*(1+'An Distinta Base'!AG41)</f>
        <v>244.8</v>
      </c>
      <c r="Z37" s="60">
        <f>+Y37*(1+'An Distinta Base'!AH41)</f>
        <v>244.8</v>
      </c>
      <c r="AA37" s="60">
        <f>+Z37*(1+'An Distinta Base'!AI41)</f>
        <v>244.8</v>
      </c>
      <c r="AB37" s="60">
        <f>+AA37*(1+'An Distinta Base'!AJ41)</f>
        <v>244.8</v>
      </c>
      <c r="AC37" s="60">
        <f>+AB37*(1+'An Distinta Base'!AK41)</f>
        <v>244.8</v>
      </c>
      <c r="AD37" s="60">
        <f>+AC37*(1+'An Distinta Base'!AL41)</f>
        <v>244.8</v>
      </c>
      <c r="AE37" s="60">
        <f>+AD37*(1+'An Distinta Base'!AM41)</f>
        <v>244.8</v>
      </c>
      <c r="AF37" s="60">
        <f>+AE37*(1+'An Distinta Base'!AN41)</f>
        <v>244.8</v>
      </c>
      <c r="AG37" s="60">
        <f>+AF37*(1+'An Distinta Base'!AO41)</f>
        <v>244.8</v>
      </c>
      <c r="AH37" s="60">
        <f>+AG37*(1+'An Distinta Base'!AP41)</f>
        <v>244.8</v>
      </c>
      <c r="AI37" s="60">
        <f>+AH37*(1+'An Distinta Base'!AQ41)</f>
        <v>244.8</v>
      </c>
      <c r="AJ37" s="60">
        <f>+AI37*(1+'An Distinta Base'!AR41)</f>
        <v>244.8</v>
      </c>
      <c r="AK37" s="60">
        <f>+AJ37*(1+'An Distinta Base'!AS41)</f>
        <v>244.8</v>
      </c>
      <c r="AL37" s="60">
        <f>+AK37*(1+'An Distinta Base'!AT41)</f>
        <v>244.8</v>
      </c>
    </row>
    <row r="38" spans="2:38" ht="15.75" thickBot="1" x14ac:dyDescent="0.3">
      <c r="B38" s="47" t="str">
        <f t="shared" si="0"/>
        <v>Prodotto 12</v>
      </c>
      <c r="C38" s="60">
        <f>+'An Distinta Base'!J42</f>
        <v>245</v>
      </c>
      <c r="D38" s="60">
        <f>+C38*(1+'An Distinta Base'!L42)</f>
        <v>245</v>
      </c>
      <c r="E38" s="60">
        <f>+D38*(1+'An Distinta Base'!M42)</f>
        <v>245</v>
      </c>
      <c r="F38" s="60">
        <f>+E38*(1+'An Distinta Base'!N42)</f>
        <v>245</v>
      </c>
      <c r="G38" s="60">
        <f>+F38*(1+'An Distinta Base'!O42)</f>
        <v>245</v>
      </c>
      <c r="H38" s="60">
        <f>+G38*(1+'An Distinta Base'!P42)</f>
        <v>245</v>
      </c>
      <c r="I38" s="60">
        <f>+H38*(1+'An Distinta Base'!Q42)</f>
        <v>245</v>
      </c>
      <c r="J38" s="60">
        <f>+I38*(1+'An Distinta Base'!R42)</f>
        <v>245</v>
      </c>
      <c r="K38" s="60">
        <f>+J38*(1+'An Distinta Base'!S42)</f>
        <v>245</v>
      </c>
      <c r="L38" s="60">
        <f>+K38*(1+'An Distinta Base'!T42)</f>
        <v>245</v>
      </c>
      <c r="M38" s="60">
        <f>+L38*(1+'An Distinta Base'!U42)</f>
        <v>247.45</v>
      </c>
      <c r="N38" s="60">
        <f>+M38*(1+'An Distinta Base'!V42)</f>
        <v>247.45</v>
      </c>
      <c r="O38" s="60">
        <f>+N38*(1+'An Distinta Base'!W42)</f>
        <v>247.45</v>
      </c>
      <c r="P38" s="60">
        <f>+O38*(1+'An Distinta Base'!X42)</f>
        <v>247.45</v>
      </c>
      <c r="Q38" s="60">
        <f>+P38*(1+'An Distinta Base'!Y42)</f>
        <v>247.45</v>
      </c>
      <c r="R38" s="60">
        <f>+Q38*(1+'An Distinta Base'!Z42)</f>
        <v>247.45</v>
      </c>
      <c r="S38" s="60">
        <f>+R38*(1+'An Distinta Base'!AA42)</f>
        <v>247.45</v>
      </c>
      <c r="T38" s="60">
        <f>+S38*(1+'An Distinta Base'!AB42)</f>
        <v>247.45</v>
      </c>
      <c r="U38" s="60">
        <f>+T38*(1+'An Distinta Base'!AC42)</f>
        <v>247.45</v>
      </c>
      <c r="V38" s="60">
        <f>+U38*(1+'An Distinta Base'!AD42)</f>
        <v>247.45</v>
      </c>
      <c r="W38" s="60">
        <f>+V38*(1+'An Distinta Base'!AE42)</f>
        <v>247.45</v>
      </c>
      <c r="X38" s="60">
        <f>+W38*(1+'An Distinta Base'!AF42)</f>
        <v>247.45</v>
      </c>
      <c r="Y38" s="60">
        <f>+X38*(1+'An Distinta Base'!AG42)</f>
        <v>247.45</v>
      </c>
      <c r="Z38" s="60">
        <f>+Y38*(1+'An Distinta Base'!AH42)</f>
        <v>247.45</v>
      </c>
      <c r="AA38" s="60">
        <f>+Z38*(1+'An Distinta Base'!AI42)</f>
        <v>247.45</v>
      </c>
      <c r="AB38" s="60">
        <f>+AA38*(1+'An Distinta Base'!AJ42)</f>
        <v>247.45</v>
      </c>
      <c r="AC38" s="60">
        <f>+AB38*(1+'An Distinta Base'!AK42)</f>
        <v>247.45</v>
      </c>
      <c r="AD38" s="60">
        <f>+AC38*(1+'An Distinta Base'!AL42)</f>
        <v>247.45</v>
      </c>
      <c r="AE38" s="60">
        <f>+AD38*(1+'An Distinta Base'!AM42)</f>
        <v>247.45</v>
      </c>
      <c r="AF38" s="60">
        <f>+AE38*(1+'An Distinta Base'!AN42)</f>
        <v>247.45</v>
      </c>
      <c r="AG38" s="60">
        <f>+AF38*(1+'An Distinta Base'!AO42)</f>
        <v>247.45</v>
      </c>
      <c r="AH38" s="60">
        <f>+AG38*(1+'An Distinta Base'!AP42)</f>
        <v>247.45</v>
      </c>
      <c r="AI38" s="60">
        <f>+AH38*(1+'An Distinta Base'!AQ42)</f>
        <v>247.45</v>
      </c>
      <c r="AJ38" s="60">
        <f>+AI38*(1+'An Distinta Base'!AR42)</f>
        <v>247.45</v>
      </c>
      <c r="AK38" s="60">
        <f>+AJ38*(1+'An Distinta Base'!AS42)</f>
        <v>247.45</v>
      </c>
      <c r="AL38" s="60">
        <f>+AK38*(1+'An Distinta Base'!AT42)</f>
        <v>247.45</v>
      </c>
    </row>
    <row r="39" spans="2:38" ht="15.75" thickBot="1" x14ac:dyDescent="0.3">
      <c r="B39" s="47" t="str">
        <f t="shared" si="0"/>
        <v>Prodotto 13</v>
      </c>
      <c r="C39" s="60">
        <f>+'An Distinta Base'!J43</f>
        <v>220</v>
      </c>
      <c r="D39" s="60">
        <f>+C39*(1+'An Distinta Base'!L43)</f>
        <v>220</v>
      </c>
      <c r="E39" s="60">
        <f>+D39*(1+'An Distinta Base'!M43)</f>
        <v>220</v>
      </c>
      <c r="F39" s="60">
        <f>+E39*(1+'An Distinta Base'!N43)</f>
        <v>220</v>
      </c>
      <c r="G39" s="60">
        <f>+F39*(1+'An Distinta Base'!O43)</f>
        <v>220</v>
      </c>
      <c r="H39" s="60">
        <f>+G39*(1+'An Distinta Base'!P43)</f>
        <v>220</v>
      </c>
      <c r="I39" s="60">
        <f>+H39*(1+'An Distinta Base'!Q43)</f>
        <v>220</v>
      </c>
      <c r="J39" s="60">
        <f>+I39*(1+'An Distinta Base'!R43)</f>
        <v>220</v>
      </c>
      <c r="K39" s="60">
        <f>+J39*(1+'An Distinta Base'!S43)</f>
        <v>220</v>
      </c>
      <c r="L39" s="60">
        <f>+K39*(1+'An Distinta Base'!T43)</f>
        <v>226.6</v>
      </c>
      <c r="M39" s="60">
        <f>+L39*(1+'An Distinta Base'!U43)</f>
        <v>226.6</v>
      </c>
      <c r="N39" s="60">
        <f>+M39*(1+'An Distinta Base'!V43)</f>
        <v>226.6</v>
      </c>
      <c r="O39" s="60">
        <f>+N39*(1+'An Distinta Base'!W43)</f>
        <v>226.6</v>
      </c>
      <c r="P39" s="60">
        <f>+O39*(1+'An Distinta Base'!X43)</f>
        <v>226.6</v>
      </c>
      <c r="Q39" s="60">
        <f>+P39*(1+'An Distinta Base'!Y43)</f>
        <v>226.6</v>
      </c>
      <c r="R39" s="60">
        <f>+Q39*(1+'An Distinta Base'!Z43)</f>
        <v>226.6</v>
      </c>
      <c r="S39" s="60">
        <f>+R39*(1+'An Distinta Base'!AA43)</f>
        <v>226.6</v>
      </c>
      <c r="T39" s="60">
        <f>+S39*(1+'An Distinta Base'!AB43)</f>
        <v>226.6</v>
      </c>
      <c r="U39" s="60">
        <f>+T39*(1+'An Distinta Base'!AC43)</f>
        <v>226.6</v>
      </c>
      <c r="V39" s="60">
        <f>+U39*(1+'An Distinta Base'!AD43)</f>
        <v>226.6</v>
      </c>
      <c r="W39" s="60">
        <f>+V39*(1+'An Distinta Base'!AE43)</f>
        <v>226.6</v>
      </c>
      <c r="X39" s="60">
        <f>+W39*(1+'An Distinta Base'!AF43)</f>
        <v>226.6</v>
      </c>
      <c r="Y39" s="60">
        <f>+X39*(1+'An Distinta Base'!AG43)</f>
        <v>226.6</v>
      </c>
      <c r="Z39" s="60">
        <f>+Y39*(1+'An Distinta Base'!AH43)</f>
        <v>226.6</v>
      </c>
      <c r="AA39" s="60">
        <f>+Z39*(1+'An Distinta Base'!AI43)</f>
        <v>226.6</v>
      </c>
      <c r="AB39" s="60">
        <f>+AA39*(1+'An Distinta Base'!AJ43)</f>
        <v>226.6</v>
      </c>
      <c r="AC39" s="60">
        <f>+AB39*(1+'An Distinta Base'!AK43)</f>
        <v>226.6</v>
      </c>
      <c r="AD39" s="60">
        <f>+AC39*(1+'An Distinta Base'!AL43)</f>
        <v>226.6</v>
      </c>
      <c r="AE39" s="60">
        <f>+AD39*(1+'An Distinta Base'!AM43)</f>
        <v>226.6</v>
      </c>
      <c r="AF39" s="60">
        <f>+AE39*(1+'An Distinta Base'!AN43)</f>
        <v>226.6</v>
      </c>
      <c r="AG39" s="60">
        <f>+AF39*(1+'An Distinta Base'!AO43)</f>
        <v>226.6</v>
      </c>
      <c r="AH39" s="60">
        <f>+AG39*(1+'An Distinta Base'!AP43)</f>
        <v>226.6</v>
      </c>
      <c r="AI39" s="60">
        <f>+AH39*(1+'An Distinta Base'!AQ43)</f>
        <v>226.6</v>
      </c>
      <c r="AJ39" s="60">
        <f>+AI39*(1+'An Distinta Base'!AR43)</f>
        <v>226.6</v>
      </c>
      <c r="AK39" s="60">
        <f>+AJ39*(1+'An Distinta Base'!AS43)</f>
        <v>226.6</v>
      </c>
      <c r="AL39" s="60">
        <f>+AK39*(1+'An Distinta Base'!AT43)</f>
        <v>226.6</v>
      </c>
    </row>
    <row r="40" spans="2:38" ht="15.75" thickBot="1" x14ac:dyDescent="0.3">
      <c r="B40" s="47" t="str">
        <f t="shared" si="0"/>
        <v>Prodotto 14</v>
      </c>
      <c r="C40" s="60">
        <f>+'An Distinta Base'!J44</f>
        <v>220</v>
      </c>
      <c r="D40" s="60">
        <f>+C40*(1+'An Distinta Base'!L44)</f>
        <v>220</v>
      </c>
      <c r="E40" s="60">
        <f>+D40*(1+'An Distinta Base'!M44)</f>
        <v>220</v>
      </c>
      <c r="F40" s="60">
        <f>+E40*(1+'An Distinta Base'!N44)</f>
        <v>220</v>
      </c>
      <c r="G40" s="60">
        <f>+F40*(1+'An Distinta Base'!O44)</f>
        <v>220</v>
      </c>
      <c r="H40" s="60">
        <f>+G40*(1+'An Distinta Base'!P44)</f>
        <v>220</v>
      </c>
      <c r="I40" s="60">
        <f>+H40*(1+'An Distinta Base'!Q44)</f>
        <v>220</v>
      </c>
      <c r="J40" s="60">
        <f>+I40*(1+'An Distinta Base'!R44)</f>
        <v>220</v>
      </c>
      <c r="K40" s="60">
        <f>+J40*(1+'An Distinta Base'!S44)</f>
        <v>222.2</v>
      </c>
      <c r="L40" s="60">
        <f>+K40*(1+'An Distinta Base'!T44)</f>
        <v>222.2</v>
      </c>
      <c r="M40" s="60">
        <f>+L40*(1+'An Distinta Base'!U44)</f>
        <v>222.2</v>
      </c>
      <c r="N40" s="60">
        <f>+M40*(1+'An Distinta Base'!V44)</f>
        <v>222.2</v>
      </c>
      <c r="O40" s="60">
        <f>+N40*(1+'An Distinta Base'!W44)</f>
        <v>222.2</v>
      </c>
      <c r="P40" s="60">
        <f>+O40*(1+'An Distinta Base'!X44)</f>
        <v>222.2</v>
      </c>
      <c r="Q40" s="60">
        <f>+P40*(1+'An Distinta Base'!Y44)</f>
        <v>222.2</v>
      </c>
      <c r="R40" s="60">
        <f>+Q40*(1+'An Distinta Base'!Z44)</f>
        <v>222.2</v>
      </c>
      <c r="S40" s="60">
        <f>+R40*(1+'An Distinta Base'!AA44)</f>
        <v>222.2</v>
      </c>
      <c r="T40" s="60">
        <f>+S40*(1+'An Distinta Base'!AB44)</f>
        <v>222.2</v>
      </c>
      <c r="U40" s="60">
        <f>+T40*(1+'An Distinta Base'!AC44)</f>
        <v>222.2</v>
      </c>
      <c r="V40" s="60">
        <f>+U40*(1+'An Distinta Base'!AD44)</f>
        <v>222.2</v>
      </c>
      <c r="W40" s="60">
        <f>+V40*(1+'An Distinta Base'!AE44)</f>
        <v>222.2</v>
      </c>
      <c r="X40" s="60">
        <f>+W40*(1+'An Distinta Base'!AF44)</f>
        <v>222.2</v>
      </c>
      <c r="Y40" s="60">
        <f>+X40*(1+'An Distinta Base'!AG44)</f>
        <v>222.2</v>
      </c>
      <c r="Z40" s="60">
        <f>+Y40*(1+'An Distinta Base'!AH44)</f>
        <v>222.2</v>
      </c>
      <c r="AA40" s="60">
        <f>+Z40*(1+'An Distinta Base'!AI44)</f>
        <v>222.2</v>
      </c>
      <c r="AB40" s="60">
        <f>+AA40*(1+'An Distinta Base'!AJ44)</f>
        <v>222.2</v>
      </c>
      <c r="AC40" s="60">
        <f>+AB40*(1+'An Distinta Base'!AK44)</f>
        <v>222.2</v>
      </c>
      <c r="AD40" s="60">
        <f>+AC40*(1+'An Distinta Base'!AL44)</f>
        <v>222.2</v>
      </c>
      <c r="AE40" s="60">
        <f>+AD40*(1+'An Distinta Base'!AM44)</f>
        <v>222.2</v>
      </c>
      <c r="AF40" s="60">
        <f>+AE40*(1+'An Distinta Base'!AN44)</f>
        <v>222.2</v>
      </c>
      <c r="AG40" s="60">
        <f>+AF40*(1+'An Distinta Base'!AO44)</f>
        <v>222.2</v>
      </c>
      <c r="AH40" s="60">
        <f>+AG40*(1+'An Distinta Base'!AP44)</f>
        <v>222.2</v>
      </c>
      <c r="AI40" s="60">
        <f>+AH40*(1+'An Distinta Base'!AQ44)</f>
        <v>222.2</v>
      </c>
      <c r="AJ40" s="60">
        <f>+AI40*(1+'An Distinta Base'!AR44)</f>
        <v>222.2</v>
      </c>
      <c r="AK40" s="60">
        <f>+AJ40*(1+'An Distinta Base'!AS44)</f>
        <v>222.2</v>
      </c>
      <c r="AL40" s="60">
        <f>+AK40*(1+'An Distinta Base'!AT44)</f>
        <v>222.2</v>
      </c>
    </row>
    <row r="41" spans="2:38" ht="15.75" thickBot="1" x14ac:dyDescent="0.3">
      <c r="B41" s="47" t="str">
        <f t="shared" si="0"/>
        <v>Prodotto 15</v>
      </c>
      <c r="C41" s="60">
        <f>+'An Distinta Base'!J45</f>
        <v>235</v>
      </c>
      <c r="D41" s="60">
        <f>+C41*(1+'An Distinta Base'!L45)</f>
        <v>235</v>
      </c>
      <c r="E41" s="60">
        <f>+D41*(1+'An Distinta Base'!M45)</f>
        <v>235</v>
      </c>
      <c r="F41" s="60">
        <f>+E41*(1+'An Distinta Base'!N45)</f>
        <v>235</v>
      </c>
      <c r="G41" s="60">
        <f>+F41*(1+'An Distinta Base'!O45)</f>
        <v>235</v>
      </c>
      <c r="H41" s="60">
        <f>+G41*(1+'An Distinta Base'!P45)</f>
        <v>235</v>
      </c>
      <c r="I41" s="60">
        <f>+H41*(1+'An Distinta Base'!Q45)</f>
        <v>235</v>
      </c>
      <c r="J41" s="60">
        <f>+I41*(1+'An Distinta Base'!R45)</f>
        <v>235</v>
      </c>
      <c r="K41" s="60">
        <f>+J41*(1+'An Distinta Base'!S45)</f>
        <v>235</v>
      </c>
      <c r="L41" s="60">
        <f>+K41*(1+'An Distinta Base'!T45)</f>
        <v>235</v>
      </c>
      <c r="M41" s="60">
        <f>+L41*(1+'An Distinta Base'!U45)</f>
        <v>239.70000000000002</v>
      </c>
      <c r="N41" s="60">
        <f>+M41*(1+'An Distinta Base'!V45)</f>
        <v>239.70000000000002</v>
      </c>
      <c r="O41" s="60">
        <f>+N41*(1+'An Distinta Base'!W45)</f>
        <v>239.70000000000002</v>
      </c>
      <c r="P41" s="60">
        <f>+O41*(1+'An Distinta Base'!X45)</f>
        <v>239.70000000000002</v>
      </c>
      <c r="Q41" s="60">
        <f>+P41*(1+'An Distinta Base'!Y45)</f>
        <v>239.70000000000002</v>
      </c>
      <c r="R41" s="60">
        <f>+Q41*(1+'An Distinta Base'!Z45)</f>
        <v>239.70000000000002</v>
      </c>
      <c r="S41" s="60">
        <f>+R41*(1+'An Distinta Base'!AA45)</f>
        <v>239.70000000000002</v>
      </c>
      <c r="T41" s="60">
        <f>+S41*(1+'An Distinta Base'!AB45)</f>
        <v>239.70000000000002</v>
      </c>
      <c r="U41" s="60">
        <f>+T41*(1+'An Distinta Base'!AC45)</f>
        <v>239.70000000000002</v>
      </c>
      <c r="V41" s="60">
        <f>+U41*(1+'An Distinta Base'!AD45)</f>
        <v>239.70000000000002</v>
      </c>
      <c r="W41" s="60">
        <f>+V41*(1+'An Distinta Base'!AE45)</f>
        <v>239.70000000000002</v>
      </c>
      <c r="X41" s="60">
        <f>+W41*(1+'An Distinta Base'!AF45)</f>
        <v>239.70000000000002</v>
      </c>
      <c r="Y41" s="60">
        <f>+X41*(1+'An Distinta Base'!AG45)</f>
        <v>239.70000000000002</v>
      </c>
      <c r="Z41" s="60">
        <f>+Y41*(1+'An Distinta Base'!AH45)</f>
        <v>239.70000000000002</v>
      </c>
      <c r="AA41" s="60">
        <f>+Z41*(1+'An Distinta Base'!AI45)</f>
        <v>239.70000000000002</v>
      </c>
      <c r="AB41" s="60">
        <f>+AA41*(1+'An Distinta Base'!AJ45)</f>
        <v>239.70000000000002</v>
      </c>
      <c r="AC41" s="60">
        <f>+AB41*(1+'An Distinta Base'!AK45)</f>
        <v>239.70000000000002</v>
      </c>
      <c r="AD41" s="60">
        <f>+AC41*(1+'An Distinta Base'!AL45)</f>
        <v>239.70000000000002</v>
      </c>
      <c r="AE41" s="60">
        <f>+AD41*(1+'An Distinta Base'!AM45)</f>
        <v>239.70000000000002</v>
      </c>
      <c r="AF41" s="60">
        <f>+AE41*(1+'An Distinta Base'!AN45)</f>
        <v>239.70000000000002</v>
      </c>
      <c r="AG41" s="60">
        <f>+AF41*(1+'An Distinta Base'!AO45)</f>
        <v>239.70000000000002</v>
      </c>
      <c r="AH41" s="60">
        <f>+AG41*(1+'An Distinta Base'!AP45)</f>
        <v>239.70000000000002</v>
      </c>
      <c r="AI41" s="60">
        <f>+AH41*(1+'An Distinta Base'!AQ45)</f>
        <v>239.70000000000002</v>
      </c>
      <c r="AJ41" s="60">
        <f>+AI41*(1+'An Distinta Base'!AR45)</f>
        <v>239.70000000000002</v>
      </c>
      <c r="AK41" s="60">
        <f>+AJ41*(1+'An Distinta Base'!AS45)</f>
        <v>239.70000000000002</v>
      </c>
      <c r="AL41" s="60">
        <f>+AK41*(1+'An Distinta Base'!AT45)</f>
        <v>239.70000000000002</v>
      </c>
    </row>
    <row r="42" spans="2:38" ht="15.75" thickBot="1" x14ac:dyDescent="0.3">
      <c r="B42" s="47" t="str">
        <f t="shared" si="0"/>
        <v>Prodotto 16</v>
      </c>
      <c r="C42" s="60">
        <f>+'An Distinta Base'!J46</f>
        <v>230</v>
      </c>
      <c r="D42" s="60">
        <f>+C42*(1+'An Distinta Base'!L46)</f>
        <v>230</v>
      </c>
      <c r="E42" s="60">
        <f>+D42*(1+'An Distinta Base'!M46)</f>
        <v>230</v>
      </c>
      <c r="F42" s="60">
        <f>+E42*(1+'An Distinta Base'!N46)</f>
        <v>230</v>
      </c>
      <c r="G42" s="60">
        <f>+F42*(1+'An Distinta Base'!O46)</f>
        <v>230</v>
      </c>
      <c r="H42" s="60">
        <f>+G42*(1+'An Distinta Base'!P46)</f>
        <v>230</v>
      </c>
      <c r="I42" s="60">
        <f>+H42*(1+'An Distinta Base'!Q46)</f>
        <v>230</v>
      </c>
      <c r="J42" s="60">
        <f>+I42*(1+'An Distinta Base'!R46)</f>
        <v>230</v>
      </c>
      <c r="K42" s="60">
        <f>+J42*(1+'An Distinta Base'!S46)</f>
        <v>230</v>
      </c>
      <c r="L42" s="60">
        <f>+K42*(1+'An Distinta Base'!T46)</f>
        <v>230</v>
      </c>
      <c r="M42" s="60">
        <f>+L42*(1+'An Distinta Base'!U46)</f>
        <v>232.3</v>
      </c>
      <c r="N42" s="60">
        <f>+M42*(1+'An Distinta Base'!V46)</f>
        <v>232.3</v>
      </c>
      <c r="O42" s="60">
        <f>+N42*(1+'An Distinta Base'!W46)</f>
        <v>232.3</v>
      </c>
      <c r="P42" s="60">
        <f>+O42*(1+'An Distinta Base'!X46)</f>
        <v>232.3</v>
      </c>
      <c r="Q42" s="60">
        <f>+P42*(1+'An Distinta Base'!Y46)</f>
        <v>232.3</v>
      </c>
      <c r="R42" s="60">
        <f>+Q42*(1+'An Distinta Base'!Z46)</f>
        <v>232.3</v>
      </c>
      <c r="S42" s="60">
        <f>+R42*(1+'An Distinta Base'!AA46)</f>
        <v>232.3</v>
      </c>
      <c r="T42" s="60">
        <f>+S42*(1+'An Distinta Base'!AB46)</f>
        <v>232.3</v>
      </c>
      <c r="U42" s="60">
        <f>+T42*(1+'An Distinta Base'!AC46)</f>
        <v>232.3</v>
      </c>
      <c r="V42" s="60">
        <f>+U42*(1+'An Distinta Base'!AD46)</f>
        <v>232.3</v>
      </c>
      <c r="W42" s="60">
        <f>+V42*(1+'An Distinta Base'!AE46)</f>
        <v>232.3</v>
      </c>
      <c r="X42" s="60">
        <f>+W42*(1+'An Distinta Base'!AF46)</f>
        <v>232.3</v>
      </c>
      <c r="Y42" s="60">
        <f>+X42*(1+'An Distinta Base'!AG46)</f>
        <v>232.3</v>
      </c>
      <c r="Z42" s="60">
        <f>+Y42*(1+'An Distinta Base'!AH46)</f>
        <v>232.3</v>
      </c>
      <c r="AA42" s="60">
        <f>+Z42*(1+'An Distinta Base'!AI46)</f>
        <v>232.3</v>
      </c>
      <c r="AB42" s="60">
        <f>+AA42*(1+'An Distinta Base'!AJ46)</f>
        <v>232.3</v>
      </c>
      <c r="AC42" s="60">
        <f>+AB42*(1+'An Distinta Base'!AK46)</f>
        <v>232.3</v>
      </c>
      <c r="AD42" s="60">
        <f>+AC42*(1+'An Distinta Base'!AL46)</f>
        <v>232.3</v>
      </c>
      <c r="AE42" s="60">
        <f>+AD42*(1+'An Distinta Base'!AM46)</f>
        <v>232.3</v>
      </c>
      <c r="AF42" s="60">
        <f>+AE42*(1+'An Distinta Base'!AN46)</f>
        <v>232.3</v>
      </c>
      <c r="AG42" s="60">
        <f>+AF42*(1+'An Distinta Base'!AO46)</f>
        <v>232.3</v>
      </c>
      <c r="AH42" s="60">
        <f>+AG42*(1+'An Distinta Base'!AP46)</f>
        <v>232.3</v>
      </c>
      <c r="AI42" s="60">
        <f>+AH42*(1+'An Distinta Base'!AQ46)</f>
        <v>232.3</v>
      </c>
      <c r="AJ42" s="60">
        <f>+AI42*(1+'An Distinta Base'!AR46)</f>
        <v>232.3</v>
      </c>
      <c r="AK42" s="60">
        <f>+AJ42*(1+'An Distinta Base'!AS46)</f>
        <v>232.3</v>
      </c>
      <c r="AL42" s="60">
        <f>+AK42*(1+'An Distinta Base'!AT46)</f>
        <v>232.3</v>
      </c>
    </row>
    <row r="43" spans="2:38" ht="15.75" thickBot="1" x14ac:dyDescent="0.3">
      <c r="B43" s="47" t="str">
        <f t="shared" si="0"/>
        <v>Prodotto 17</v>
      </c>
      <c r="C43" s="60">
        <f>+'An Distinta Base'!J47</f>
        <v>230</v>
      </c>
      <c r="D43" s="60">
        <f>+C43*(1+'An Distinta Base'!L47)</f>
        <v>230</v>
      </c>
      <c r="E43" s="60">
        <f>+D43*(1+'An Distinta Base'!M47)</f>
        <v>230</v>
      </c>
      <c r="F43" s="60">
        <f>+E43*(1+'An Distinta Base'!N47)</f>
        <v>230</v>
      </c>
      <c r="G43" s="60">
        <f>+F43*(1+'An Distinta Base'!O47)</f>
        <v>230</v>
      </c>
      <c r="H43" s="60">
        <f>+G43*(1+'An Distinta Base'!P47)</f>
        <v>230</v>
      </c>
      <c r="I43" s="60">
        <f>+H43*(1+'An Distinta Base'!Q47)</f>
        <v>230</v>
      </c>
      <c r="J43" s="60">
        <f>+I43*(1+'An Distinta Base'!R47)</f>
        <v>230</v>
      </c>
      <c r="K43" s="60">
        <f>+J43*(1+'An Distinta Base'!S47)</f>
        <v>230</v>
      </c>
      <c r="L43" s="60">
        <f>+K43*(1+'An Distinta Base'!T47)</f>
        <v>230</v>
      </c>
      <c r="M43" s="60">
        <f>+L43*(1+'An Distinta Base'!U47)</f>
        <v>230</v>
      </c>
      <c r="N43" s="60">
        <f>+M43*(1+'An Distinta Base'!V47)</f>
        <v>234.6</v>
      </c>
      <c r="O43" s="60">
        <f>+N43*(1+'An Distinta Base'!W47)</f>
        <v>234.6</v>
      </c>
      <c r="P43" s="60">
        <f>+O43*(1+'An Distinta Base'!X47)</f>
        <v>234.6</v>
      </c>
      <c r="Q43" s="60">
        <f>+P43*(1+'An Distinta Base'!Y47)</f>
        <v>234.6</v>
      </c>
      <c r="R43" s="60">
        <f>+Q43*(1+'An Distinta Base'!Z47)</f>
        <v>234.6</v>
      </c>
      <c r="S43" s="60">
        <f>+R43*(1+'An Distinta Base'!AA47)</f>
        <v>234.6</v>
      </c>
      <c r="T43" s="60">
        <f>+S43*(1+'An Distinta Base'!AB47)</f>
        <v>234.6</v>
      </c>
      <c r="U43" s="60">
        <f>+T43*(1+'An Distinta Base'!AC47)</f>
        <v>234.6</v>
      </c>
      <c r="V43" s="60">
        <f>+U43*(1+'An Distinta Base'!AD47)</f>
        <v>234.6</v>
      </c>
      <c r="W43" s="60">
        <f>+V43*(1+'An Distinta Base'!AE47)</f>
        <v>234.6</v>
      </c>
      <c r="X43" s="60">
        <f>+W43*(1+'An Distinta Base'!AF47)</f>
        <v>234.6</v>
      </c>
      <c r="Y43" s="60">
        <f>+X43*(1+'An Distinta Base'!AG47)</f>
        <v>234.6</v>
      </c>
      <c r="Z43" s="60">
        <f>+Y43*(1+'An Distinta Base'!AH47)</f>
        <v>234.6</v>
      </c>
      <c r="AA43" s="60">
        <f>+Z43*(1+'An Distinta Base'!AI47)</f>
        <v>234.6</v>
      </c>
      <c r="AB43" s="60">
        <f>+AA43*(1+'An Distinta Base'!AJ47)</f>
        <v>234.6</v>
      </c>
      <c r="AC43" s="60">
        <f>+AB43*(1+'An Distinta Base'!AK47)</f>
        <v>234.6</v>
      </c>
      <c r="AD43" s="60">
        <f>+AC43*(1+'An Distinta Base'!AL47)</f>
        <v>234.6</v>
      </c>
      <c r="AE43" s="60">
        <f>+AD43*(1+'An Distinta Base'!AM47)</f>
        <v>234.6</v>
      </c>
      <c r="AF43" s="60">
        <f>+AE43*(1+'An Distinta Base'!AN47)</f>
        <v>234.6</v>
      </c>
      <c r="AG43" s="60">
        <f>+AF43*(1+'An Distinta Base'!AO47)</f>
        <v>234.6</v>
      </c>
      <c r="AH43" s="60">
        <f>+AG43*(1+'An Distinta Base'!AP47)</f>
        <v>234.6</v>
      </c>
      <c r="AI43" s="60">
        <f>+AH43*(1+'An Distinta Base'!AQ47)</f>
        <v>234.6</v>
      </c>
      <c r="AJ43" s="60">
        <f>+AI43*(1+'An Distinta Base'!AR47)</f>
        <v>234.6</v>
      </c>
      <c r="AK43" s="60">
        <f>+AJ43*(1+'An Distinta Base'!AS47)</f>
        <v>234.6</v>
      </c>
      <c r="AL43" s="60">
        <f>+AK43*(1+'An Distinta Base'!AT47)</f>
        <v>234.6</v>
      </c>
    </row>
    <row r="44" spans="2:38" ht="15.75" thickBot="1" x14ac:dyDescent="0.3">
      <c r="B44" s="47" t="str">
        <f t="shared" si="0"/>
        <v>Prodotto 18</v>
      </c>
      <c r="C44" s="60">
        <f>+'An Distinta Base'!J48</f>
        <v>220</v>
      </c>
      <c r="D44" s="60">
        <f>+C44*(1+'An Distinta Base'!L48)</f>
        <v>220</v>
      </c>
      <c r="E44" s="60">
        <f>+D44*(1+'An Distinta Base'!M48)</f>
        <v>220</v>
      </c>
      <c r="F44" s="60">
        <f>+E44*(1+'An Distinta Base'!N48)</f>
        <v>220</v>
      </c>
      <c r="G44" s="60">
        <f>+F44*(1+'An Distinta Base'!O48)</f>
        <v>220</v>
      </c>
      <c r="H44" s="60">
        <f>+G44*(1+'An Distinta Base'!P48)</f>
        <v>220</v>
      </c>
      <c r="I44" s="60">
        <f>+H44*(1+'An Distinta Base'!Q48)</f>
        <v>220</v>
      </c>
      <c r="J44" s="60">
        <f>+I44*(1+'An Distinta Base'!R48)</f>
        <v>220</v>
      </c>
      <c r="K44" s="60">
        <f>+J44*(1+'An Distinta Base'!S48)</f>
        <v>220</v>
      </c>
      <c r="L44" s="60">
        <f>+K44*(1+'An Distinta Base'!T48)</f>
        <v>220</v>
      </c>
      <c r="M44" s="60">
        <f>+L44*(1+'An Distinta Base'!U48)</f>
        <v>220</v>
      </c>
      <c r="N44" s="60">
        <f>+M44*(1+'An Distinta Base'!V48)</f>
        <v>224.4</v>
      </c>
      <c r="O44" s="60">
        <f>+N44*(1+'An Distinta Base'!W48)</f>
        <v>224.4</v>
      </c>
      <c r="P44" s="60">
        <f>+O44*(1+'An Distinta Base'!X48)</f>
        <v>224.4</v>
      </c>
      <c r="Q44" s="60">
        <f>+P44*(1+'An Distinta Base'!Y48)</f>
        <v>224.4</v>
      </c>
      <c r="R44" s="60">
        <f>+Q44*(1+'An Distinta Base'!Z48)</f>
        <v>224.4</v>
      </c>
      <c r="S44" s="60">
        <f>+R44*(1+'An Distinta Base'!AA48)</f>
        <v>224.4</v>
      </c>
      <c r="T44" s="60">
        <f>+S44*(1+'An Distinta Base'!AB48)</f>
        <v>224.4</v>
      </c>
      <c r="U44" s="60">
        <f>+T44*(1+'An Distinta Base'!AC48)</f>
        <v>224.4</v>
      </c>
      <c r="V44" s="60">
        <f>+U44*(1+'An Distinta Base'!AD48)</f>
        <v>224.4</v>
      </c>
      <c r="W44" s="60">
        <f>+V44*(1+'An Distinta Base'!AE48)</f>
        <v>224.4</v>
      </c>
      <c r="X44" s="60">
        <f>+W44*(1+'An Distinta Base'!AF48)</f>
        <v>224.4</v>
      </c>
      <c r="Y44" s="60">
        <f>+X44*(1+'An Distinta Base'!AG48)</f>
        <v>224.4</v>
      </c>
      <c r="Z44" s="60">
        <f>+Y44*(1+'An Distinta Base'!AH48)</f>
        <v>224.4</v>
      </c>
      <c r="AA44" s="60">
        <f>+Z44*(1+'An Distinta Base'!AI48)</f>
        <v>224.4</v>
      </c>
      <c r="AB44" s="60">
        <f>+AA44*(1+'An Distinta Base'!AJ48)</f>
        <v>224.4</v>
      </c>
      <c r="AC44" s="60">
        <f>+AB44*(1+'An Distinta Base'!AK48)</f>
        <v>224.4</v>
      </c>
      <c r="AD44" s="60">
        <f>+AC44*(1+'An Distinta Base'!AL48)</f>
        <v>224.4</v>
      </c>
      <c r="AE44" s="60">
        <f>+AD44*(1+'An Distinta Base'!AM48)</f>
        <v>224.4</v>
      </c>
      <c r="AF44" s="60">
        <f>+AE44*(1+'An Distinta Base'!AN48)</f>
        <v>224.4</v>
      </c>
      <c r="AG44" s="60">
        <f>+AF44*(1+'An Distinta Base'!AO48)</f>
        <v>224.4</v>
      </c>
      <c r="AH44" s="60">
        <f>+AG44*(1+'An Distinta Base'!AP48)</f>
        <v>224.4</v>
      </c>
      <c r="AI44" s="60">
        <f>+AH44*(1+'An Distinta Base'!AQ48)</f>
        <v>224.4</v>
      </c>
      <c r="AJ44" s="60">
        <f>+AI44*(1+'An Distinta Base'!AR48)</f>
        <v>224.4</v>
      </c>
      <c r="AK44" s="60">
        <f>+AJ44*(1+'An Distinta Base'!AS48)</f>
        <v>224.4</v>
      </c>
      <c r="AL44" s="60">
        <f>+AK44*(1+'An Distinta Base'!AT48)</f>
        <v>224.4</v>
      </c>
    </row>
    <row r="45" spans="2:38" ht="15.75" thickBot="1" x14ac:dyDescent="0.3">
      <c r="B45" s="47" t="str">
        <f t="shared" si="0"/>
        <v>Prodotto 19</v>
      </c>
      <c r="C45" s="60">
        <f>+'An Distinta Base'!J49</f>
        <v>220</v>
      </c>
      <c r="D45" s="60">
        <f>+C45*(1+'An Distinta Base'!L49)</f>
        <v>220</v>
      </c>
      <c r="E45" s="60">
        <f>+D45*(1+'An Distinta Base'!M49)</f>
        <v>220</v>
      </c>
      <c r="F45" s="60">
        <f>+E45*(1+'An Distinta Base'!N49)</f>
        <v>220</v>
      </c>
      <c r="G45" s="60">
        <f>+F45*(1+'An Distinta Base'!O49)</f>
        <v>220</v>
      </c>
      <c r="H45" s="60">
        <f>+G45*(1+'An Distinta Base'!P49)</f>
        <v>220</v>
      </c>
      <c r="I45" s="60">
        <f>+H45*(1+'An Distinta Base'!Q49)</f>
        <v>220</v>
      </c>
      <c r="J45" s="60">
        <f>+I45*(1+'An Distinta Base'!R49)</f>
        <v>220</v>
      </c>
      <c r="K45" s="60">
        <f>+J45*(1+'An Distinta Base'!S49)</f>
        <v>220</v>
      </c>
      <c r="L45" s="60">
        <f>+K45*(1+'An Distinta Base'!T49)</f>
        <v>222.2</v>
      </c>
      <c r="M45" s="60">
        <f>+L45*(1+'An Distinta Base'!U49)</f>
        <v>222.2</v>
      </c>
      <c r="N45" s="60">
        <f>+M45*(1+'An Distinta Base'!V49)</f>
        <v>222.2</v>
      </c>
      <c r="O45" s="60">
        <f>+N45*(1+'An Distinta Base'!W49)</f>
        <v>222.2</v>
      </c>
      <c r="P45" s="60">
        <f>+O45*(1+'An Distinta Base'!X49)</f>
        <v>222.2</v>
      </c>
      <c r="Q45" s="60">
        <f>+P45*(1+'An Distinta Base'!Y49)</f>
        <v>222.2</v>
      </c>
      <c r="R45" s="60">
        <f>+Q45*(1+'An Distinta Base'!Z49)</f>
        <v>222.2</v>
      </c>
      <c r="S45" s="60">
        <f>+R45*(1+'An Distinta Base'!AA49)</f>
        <v>222.2</v>
      </c>
      <c r="T45" s="60">
        <f>+S45*(1+'An Distinta Base'!AB49)</f>
        <v>222.2</v>
      </c>
      <c r="U45" s="60">
        <f>+T45*(1+'An Distinta Base'!AC49)</f>
        <v>222.2</v>
      </c>
      <c r="V45" s="60">
        <f>+U45*(1+'An Distinta Base'!AD49)</f>
        <v>222.2</v>
      </c>
      <c r="W45" s="60">
        <f>+V45*(1+'An Distinta Base'!AE49)</f>
        <v>222.2</v>
      </c>
      <c r="X45" s="60">
        <f>+W45*(1+'An Distinta Base'!AF49)</f>
        <v>222.2</v>
      </c>
      <c r="Y45" s="60">
        <f>+X45*(1+'An Distinta Base'!AG49)</f>
        <v>222.2</v>
      </c>
      <c r="Z45" s="60">
        <f>+Y45*(1+'An Distinta Base'!AH49)</f>
        <v>222.2</v>
      </c>
      <c r="AA45" s="60">
        <f>+Z45*(1+'An Distinta Base'!AI49)</f>
        <v>222.2</v>
      </c>
      <c r="AB45" s="60">
        <f>+AA45*(1+'An Distinta Base'!AJ49)</f>
        <v>222.2</v>
      </c>
      <c r="AC45" s="60">
        <f>+AB45*(1+'An Distinta Base'!AK49)</f>
        <v>222.2</v>
      </c>
      <c r="AD45" s="60">
        <f>+AC45*(1+'An Distinta Base'!AL49)</f>
        <v>222.2</v>
      </c>
      <c r="AE45" s="60">
        <f>+AD45*(1+'An Distinta Base'!AM49)</f>
        <v>222.2</v>
      </c>
      <c r="AF45" s="60">
        <f>+AE45*(1+'An Distinta Base'!AN49)</f>
        <v>222.2</v>
      </c>
      <c r="AG45" s="60">
        <f>+AF45*(1+'An Distinta Base'!AO49)</f>
        <v>222.2</v>
      </c>
      <c r="AH45" s="60">
        <f>+AG45*(1+'An Distinta Base'!AP49)</f>
        <v>222.2</v>
      </c>
      <c r="AI45" s="60">
        <f>+AH45*(1+'An Distinta Base'!AQ49)</f>
        <v>222.2</v>
      </c>
      <c r="AJ45" s="60">
        <f>+AI45*(1+'An Distinta Base'!AR49)</f>
        <v>222.2</v>
      </c>
      <c r="AK45" s="60">
        <f>+AJ45*(1+'An Distinta Base'!AS49)</f>
        <v>222.2</v>
      </c>
      <c r="AL45" s="60">
        <f>+AK45*(1+'An Distinta Base'!AT49)</f>
        <v>222.2</v>
      </c>
    </row>
    <row r="46" spans="2:38" x14ac:dyDescent="0.25">
      <c r="B46" s="47" t="str">
        <f t="shared" si="0"/>
        <v>Prodotto 20</v>
      </c>
      <c r="C46" s="60">
        <f>+'An Distinta Base'!J50</f>
        <v>230</v>
      </c>
      <c r="D46" s="60">
        <f>+C46*(1+'An Distinta Base'!L50)</f>
        <v>230</v>
      </c>
      <c r="E46" s="60">
        <f>+D46*(1+'An Distinta Base'!M50)</f>
        <v>230</v>
      </c>
      <c r="F46" s="60">
        <f>+E46*(1+'An Distinta Base'!N50)</f>
        <v>230</v>
      </c>
      <c r="G46" s="60">
        <f>+F46*(1+'An Distinta Base'!O50)</f>
        <v>230</v>
      </c>
      <c r="H46" s="60">
        <f>+G46*(1+'An Distinta Base'!P50)</f>
        <v>230</v>
      </c>
      <c r="I46" s="60">
        <f>+H46*(1+'An Distinta Base'!Q50)</f>
        <v>230</v>
      </c>
      <c r="J46" s="60">
        <f>+I46*(1+'An Distinta Base'!R50)</f>
        <v>230</v>
      </c>
      <c r="K46" s="60">
        <f>+J46*(1+'An Distinta Base'!S50)</f>
        <v>230</v>
      </c>
      <c r="L46" s="60">
        <f>+K46*(1+'An Distinta Base'!T50)</f>
        <v>230</v>
      </c>
      <c r="M46" s="60">
        <f>+L46*(1+'An Distinta Base'!U50)</f>
        <v>230</v>
      </c>
      <c r="N46" s="60">
        <f>+M46*(1+'An Distinta Base'!V50)</f>
        <v>230</v>
      </c>
      <c r="O46" s="60">
        <f>+N46*(1+'An Distinta Base'!W50)</f>
        <v>236.9</v>
      </c>
      <c r="P46" s="60">
        <f>+O46*(1+'An Distinta Base'!X50)</f>
        <v>236.9</v>
      </c>
      <c r="Q46" s="60">
        <f>+P46*(1+'An Distinta Base'!Y50)</f>
        <v>236.9</v>
      </c>
      <c r="R46" s="60">
        <f>+Q46*(1+'An Distinta Base'!Z50)</f>
        <v>236.9</v>
      </c>
      <c r="S46" s="60">
        <f>+R46*(1+'An Distinta Base'!AA50)</f>
        <v>236.9</v>
      </c>
      <c r="T46" s="60">
        <f>+S46*(1+'An Distinta Base'!AB50)</f>
        <v>236.9</v>
      </c>
      <c r="U46" s="60">
        <f>+T46*(1+'An Distinta Base'!AC50)</f>
        <v>236.9</v>
      </c>
      <c r="V46" s="60">
        <f>+U46*(1+'An Distinta Base'!AD50)</f>
        <v>236.9</v>
      </c>
      <c r="W46" s="60">
        <f>+V46*(1+'An Distinta Base'!AE50)</f>
        <v>236.9</v>
      </c>
      <c r="X46" s="60">
        <f>+W46*(1+'An Distinta Base'!AF50)</f>
        <v>236.9</v>
      </c>
      <c r="Y46" s="60">
        <f>+X46*(1+'An Distinta Base'!AG50)</f>
        <v>236.9</v>
      </c>
      <c r="Z46" s="60">
        <f>+Y46*(1+'An Distinta Base'!AH50)</f>
        <v>236.9</v>
      </c>
      <c r="AA46" s="60">
        <f>+Z46*(1+'An Distinta Base'!AI50)</f>
        <v>236.9</v>
      </c>
      <c r="AB46" s="60">
        <f>+AA46*(1+'An Distinta Base'!AJ50)</f>
        <v>236.9</v>
      </c>
      <c r="AC46" s="60">
        <f>+AB46*(1+'An Distinta Base'!AK50)</f>
        <v>236.9</v>
      </c>
      <c r="AD46" s="60">
        <f>+AC46*(1+'An Distinta Base'!AL50)</f>
        <v>236.9</v>
      </c>
      <c r="AE46" s="60">
        <f>+AD46*(1+'An Distinta Base'!AM50)</f>
        <v>236.9</v>
      </c>
      <c r="AF46" s="60">
        <f>+AE46*(1+'An Distinta Base'!AN50)</f>
        <v>236.9</v>
      </c>
      <c r="AG46" s="60">
        <f>+AF46*(1+'An Distinta Base'!AO50)</f>
        <v>236.9</v>
      </c>
      <c r="AH46" s="60">
        <f>+AG46*(1+'An Distinta Base'!AP50)</f>
        <v>236.9</v>
      </c>
      <c r="AI46" s="60">
        <f>+AH46*(1+'An Distinta Base'!AQ50)</f>
        <v>236.9</v>
      </c>
      <c r="AJ46" s="60">
        <f>+AI46*(1+'An Distinta Base'!AR50)</f>
        <v>236.9</v>
      </c>
      <c r="AK46" s="60">
        <f>+AJ46*(1+'An Distinta Base'!AS50)</f>
        <v>236.9</v>
      </c>
      <c r="AL46" s="60">
        <f>+AK46*(1+'An Distinta Base'!AT50)</f>
        <v>236.9</v>
      </c>
    </row>
    <row r="48" spans="2:38" ht="15.75" thickBot="1" x14ac:dyDescent="0.3">
      <c r="B48" s="47" t="s">
        <v>351</v>
      </c>
      <c r="C48" s="47" t="str">
        <f>+C26</f>
        <v>A1 M1</v>
      </c>
      <c r="D48" s="47" t="str">
        <f t="shared" ref="D48:AL48" si="1">+D26</f>
        <v>A1 M2</v>
      </c>
      <c r="E48" s="47" t="str">
        <f t="shared" si="1"/>
        <v>A1 M3</v>
      </c>
      <c r="F48" s="47" t="str">
        <f t="shared" si="1"/>
        <v>A1 M4</v>
      </c>
      <c r="G48" s="47" t="str">
        <f t="shared" si="1"/>
        <v>A1 M5</v>
      </c>
      <c r="H48" s="47" t="str">
        <f t="shared" si="1"/>
        <v>A1 M6</v>
      </c>
      <c r="I48" s="47" t="str">
        <f t="shared" si="1"/>
        <v>A1 M7</v>
      </c>
      <c r="J48" s="47" t="str">
        <f t="shared" si="1"/>
        <v>A1 M8</v>
      </c>
      <c r="K48" s="47" t="str">
        <f t="shared" si="1"/>
        <v>A1 M9</v>
      </c>
      <c r="L48" s="47" t="str">
        <f t="shared" si="1"/>
        <v>A1 M10</v>
      </c>
      <c r="M48" s="47" t="str">
        <f t="shared" si="1"/>
        <v>A1 M11</v>
      </c>
      <c r="N48" s="47" t="str">
        <f t="shared" si="1"/>
        <v>A1 M12</v>
      </c>
      <c r="O48" s="47" t="str">
        <f t="shared" si="1"/>
        <v>A2 M1</v>
      </c>
      <c r="P48" s="47" t="str">
        <f t="shared" si="1"/>
        <v>A2 M2</v>
      </c>
      <c r="Q48" s="47" t="str">
        <f t="shared" si="1"/>
        <v>A2 M3</v>
      </c>
      <c r="R48" s="47" t="str">
        <f t="shared" si="1"/>
        <v>A2 M4</v>
      </c>
      <c r="S48" s="47" t="str">
        <f t="shared" si="1"/>
        <v>A2 M5</v>
      </c>
      <c r="T48" s="47" t="str">
        <f t="shared" si="1"/>
        <v>A2 M6</v>
      </c>
      <c r="U48" s="47" t="str">
        <f t="shared" si="1"/>
        <v>A2 M7</v>
      </c>
      <c r="V48" s="47" t="str">
        <f t="shared" si="1"/>
        <v>A2 M8</v>
      </c>
      <c r="W48" s="47" t="str">
        <f t="shared" si="1"/>
        <v>A2 M9</v>
      </c>
      <c r="X48" s="47" t="str">
        <f t="shared" si="1"/>
        <v>A2 M10</v>
      </c>
      <c r="Y48" s="47" t="str">
        <f t="shared" si="1"/>
        <v>A2 M11</v>
      </c>
      <c r="Z48" s="47" t="str">
        <f t="shared" si="1"/>
        <v>A2 M12</v>
      </c>
      <c r="AA48" s="47" t="str">
        <f t="shared" si="1"/>
        <v>A3 M1</v>
      </c>
      <c r="AB48" s="47" t="str">
        <f t="shared" si="1"/>
        <v>A3 M2</v>
      </c>
      <c r="AC48" s="47" t="str">
        <f t="shared" si="1"/>
        <v>A3 M3</v>
      </c>
      <c r="AD48" s="47" t="str">
        <f t="shared" si="1"/>
        <v>A3 M4</v>
      </c>
      <c r="AE48" s="47" t="str">
        <f t="shared" si="1"/>
        <v>A3 M5</v>
      </c>
      <c r="AF48" s="47" t="str">
        <f t="shared" si="1"/>
        <v>A3 M6</v>
      </c>
      <c r="AG48" s="47" t="str">
        <f t="shared" si="1"/>
        <v>A3 M7</v>
      </c>
      <c r="AH48" s="47" t="str">
        <f t="shared" si="1"/>
        <v>A3 M8</v>
      </c>
      <c r="AI48" s="47" t="str">
        <f t="shared" si="1"/>
        <v>A3 M9</v>
      </c>
      <c r="AJ48" s="47" t="str">
        <f t="shared" si="1"/>
        <v>A3 M10</v>
      </c>
      <c r="AK48" s="47" t="str">
        <f t="shared" si="1"/>
        <v>A3 M11</v>
      </c>
      <c r="AL48" s="47" t="str">
        <f t="shared" si="1"/>
        <v>A3 M12</v>
      </c>
    </row>
    <row r="49" spans="2:38" ht="15.75" thickBot="1" x14ac:dyDescent="0.3">
      <c r="B49" s="47" t="str">
        <f>+B27</f>
        <v>Prodotto 1</v>
      </c>
      <c r="C49" s="59">
        <f>+C3*C27</f>
        <v>7200</v>
      </c>
      <c r="D49" s="59">
        <f t="shared" ref="D49:AL56" si="2">+D3*D27</f>
        <v>7200</v>
      </c>
      <c r="E49" s="59">
        <f t="shared" si="2"/>
        <v>7200</v>
      </c>
      <c r="F49" s="59">
        <f t="shared" si="2"/>
        <v>7200</v>
      </c>
      <c r="G49" s="59">
        <f t="shared" si="2"/>
        <v>7200</v>
      </c>
      <c r="H49" s="59">
        <f t="shared" si="2"/>
        <v>7200</v>
      </c>
      <c r="I49" s="59">
        <f t="shared" si="2"/>
        <v>7416.0000000000009</v>
      </c>
      <c r="J49" s="59">
        <f t="shared" si="2"/>
        <v>7416.0000000000009</v>
      </c>
      <c r="K49" s="59">
        <f t="shared" si="2"/>
        <v>7416.0000000000009</v>
      </c>
      <c r="L49" s="59">
        <f t="shared" si="2"/>
        <v>7416.0000000000009</v>
      </c>
      <c r="M49" s="59">
        <f t="shared" si="2"/>
        <v>7416.0000000000009</v>
      </c>
      <c r="N49" s="59">
        <f t="shared" si="2"/>
        <v>7416.0000000000009</v>
      </c>
      <c r="O49" s="59">
        <f t="shared" si="2"/>
        <v>7416.0000000000009</v>
      </c>
      <c r="P49" s="59">
        <f t="shared" si="2"/>
        <v>8157.6</v>
      </c>
      <c r="Q49" s="59">
        <f t="shared" si="2"/>
        <v>8157.6</v>
      </c>
      <c r="R49" s="59">
        <f t="shared" si="2"/>
        <v>8157.6</v>
      </c>
      <c r="S49" s="59">
        <f t="shared" si="2"/>
        <v>8157.6</v>
      </c>
      <c r="T49" s="59">
        <f t="shared" si="2"/>
        <v>8157.6</v>
      </c>
      <c r="U49" s="59">
        <f t="shared" si="2"/>
        <v>8157.6</v>
      </c>
      <c r="V49" s="59">
        <f t="shared" si="2"/>
        <v>8157.6</v>
      </c>
      <c r="W49" s="59">
        <f t="shared" si="2"/>
        <v>8157.6</v>
      </c>
      <c r="X49" s="59">
        <f t="shared" si="2"/>
        <v>8157.6</v>
      </c>
      <c r="Y49" s="59">
        <f t="shared" si="2"/>
        <v>8157.6</v>
      </c>
      <c r="Z49" s="59">
        <f t="shared" si="2"/>
        <v>8157.6</v>
      </c>
      <c r="AA49" s="59">
        <f t="shared" si="2"/>
        <v>8157.6</v>
      </c>
      <c r="AB49" s="59">
        <f t="shared" si="2"/>
        <v>8899.2000000000007</v>
      </c>
      <c r="AC49" s="59">
        <f t="shared" si="2"/>
        <v>8899.2000000000007</v>
      </c>
      <c r="AD49" s="59">
        <f t="shared" si="2"/>
        <v>8899.2000000000007</v>
      </c>
      <c r="AE49" s="59">
        <f t="shared" si="2"/>
        <v>8899.2000000000007</v>
      </c>
      <c r="AF49" s="59">
        <f t="shared" si="2"/>
        <v>8899.2000000000007</v>
      </c>
      <c r="AG49" s="59">
        <f t="shared" si="2"/>
        <v>8899.2000000000007</v>
      </c>
      <c r="AH49" s="59">
        <f t="shared" si="2"/>
        <v>8899.2000000000007</v>
      </c>
      <c r="AI49" s="59">
        <f t="shared" si="2"/>
        <v>8899.2000000000007</v>
      </c>
      <c r="AJ49" s="59">
        <f t="shared" si="2"/>
        <v>8899.2000000000007</v>
      </c>
      <c r="AK49" s="59">
        <f t="shared" si="2"/>
        <v>8899.2000000000007</v>
      </c>
      <c r="AL49" s="59">
        <f t="shared" si="2"/>
        <v>8899.2000000000007</v>
      </c>
    </row>
    <row r="50" spans="2:38" ht="15.75" thickBot="1" x14ac:dyDescent="0.3">
      <c r="B50" s="47" t="str">
        <f t="shared" ref="B50:B68" si="3">+B28</f>
        <v>Prodotto 2</v>
      </c>
      <c r="C50" s="59">
        <f t="shared" ref="C50:R65" si="4">+C4*C28</f>
        <v>7500</v>
      </c>
      <c r="D50" s="59">
        <f t="shared" si="4"/>
        <v>7500</v>
      </c>
      <c r="E50" s="59">
        <f t="shared" si="4"/>
        <v>7500</v>
      </c>
      <c r="F50" s="59">
        <f t="shared" si="4"/>
        <v>7500</v>
      </c>
      <c r="G50" s="59">
        <f t="shared" si="4"/>
        <v>7500</v>
      </c>
      <c r="H50" s="59">
        <f t="shared" si="4"/>
        <v>7500</v>
      </c>
      <c r="I50" s="59">
        <f t="shared" si="4"/>
        <v>7500</v>
      </c>
      <c r="J50" s="59">
        <f t="shared" si="4"/>
        <v>7500</v>
      </c>
      <c r="K50" s="59">
        <f t="shared" si="4"/>
        <v>7650</v>
      </c>
      <c r="L50" s="59">
        <f t="shared" si="4"/>
        <v>7650</v>
      </c>
      <c r="M50" s="59">
        <f t="shared" si="4"/>
        <v>7650</v>
      </c>
      <c r="N50" s="59">
        <f t="shared" si="4"/>
        <v>7650</v>
      </c>
      <c r="O50" s="59">
        <f t="shared" si="4"/>
        <v>7650</v>
      </c>
      <c r="P50" s="59">
        <f t="shared" si="4"/>
        <v>8415</v>
      </c>
      <c r="Q50" s="59">
        <f t="shared" si="4"/>
        <v>8415</v>
      </c>
      <c r="R50" s="59">
        <f t="shared" si="4"/>
        <v>8415</v>
      </c>
      <c r="S50" s="59">
        <f t="shared" si="2"/>
        <v>8415</v>
      </c>
      <c r="T50" s="59">
        <f t="shared" si="2"/>
        <v>8415</v>
      </c>
      <c r="U50" s="59">
        <f t="shared" si="2"/>
        <v>8415</v>
      </c>
      <c r="V50" s="59">
        <f t="shared" si="2"/>
        <v>8415</v>
      </c>
      <c r="W50" s="59">
        <f t="shared" si="2"/>
        <v>8415</v>
      </c>
      <c r="X50" s="59">
        <f t="shared" si="2"/>
        <v>8415</v>
      </c>
      <c r="Y50" s="59">
        <f t="shared" si="2"/>
        <v>8415</v>
      </c>
      <c r="Z50" s="59">
        <f t="shared" si="2"/>
        <v>8415</v>
      </c>
      <c r="AA50" s="59">
        <f t="shared" si="2"/>
        <v>8415</v>
      </c>
      <c r="AB50" s="59">
        <f t="shared" si="2"/>
        <v>9180</v>
      </c>
      <c r="AC50" s="59">
        <f t="shared" si="2"/>
        <v>9180</v>
      </c>
      <c r="AD50" s="59">
        <f t="shared" si="2"/>
        <v>9180</v>
      </c>
      <c r="AE50" s="59">
        <f t="shared" si="2"/>
        <v>9180</v>
      </c>
      <c r="AF50" s="59">
        <f t="shared" si="2"/>
        <v>9180</v>
      </c>
      <c r="AG50" s="59">
        <f t="shared" si="2"/>
        <v>9180</v>
      </c>
      <c r="AH50" s="59">
        <f t="shared" si="2"/>
        <v>9180</v>
      </c>
      <c r="AI50" s="59">
        <f t="shared" si="2"/>
        <v>9180</v>
      </c>
      <c r="AJ50" s="59">
        <f t="shared" si="2"/>
        <v>9180</v>
      </c>
      <c r="AK50" s="59">
        <f t="shared" si="2"/>
        <v>9180</v>
      </c>
      <c r="AL50" s="59">
        <f t="shared" si="2"/>
        <v>9180</v>
      </c>
    </row>
    <row r="51" spans="2:38" ht="15.75" thickBot="1" x14ac:dyDescent="0.3">
      <c r="B51" s="47" t="str">
        <f t="shared" si="3"/>
        <v>Prodotto 3</v>
      </c>
      <c r="C51" s="59">
        <f t="shared" si="4"/>
        <v>7350</v>
      </c>
      <c r="D51" s="59">
        <f t="shared" si="2"/>
        <v>7350</v>
      </c>
      <c r="E51" s="59">
        <f t="shared" si="2"/>
        <v>7350</v>
      </c>
      <c r="F51" s="59">
        <f t="shared" si="2"/>
        <v>7350</v>
      </c>
      <c r="G51" s="59">
        <f t="shared" si="2"/>
        <v>7350</v>
      </c>
      <c r="H51" s="59">
        <f t="shared" si="2"/>
        <v>7350</v>
      </c>
      <c r="I51" s="59">
        <f t="shared" si="2"/>
        <v>7350</v>
      </c>
      <c r="J51" s="59">
        <f t="shared" si="2"/>
        <v>7423.5</v>
      </c>
      <c r="K51" s="59">
        <f t="shared" si="2"/>
        <v>7423.5</v>
      </c>
      <c r="L51" s="59">
        <f t="shared" si="2"/>
        <v>7423.5</v>
      </c>
      <c r="M51" s="59">
        <f t="shared" si="2"/>
        <v>7646.2049999999999</v>
      </c>
      <c r="N51" s="59">
        <f t="shared" si="2"/>
        <v>7646.2049999999999</v>
      </c>
      <c r="O51" s="59">
        <f t="shared" si="2"/>
        <v>7646.2049999999999</v>
      </c>
      <c r="P51" s="59">
        <f t="shared" si="2"/>
        <v>8920.5725000000002</v>
      </c>
      <c r="Q51" s="59">
        <f t="shared" si="2"/>
        <v>8920.5725000000002</v>
      </c>
      <c r="R51" s="59">
        <f t="shared" si="2"/>
        <v>8920.5725000000002</v>
      </c>
      <c r="S51" s="59">
        <f t="shared" si="2"/>
        <v>8920.5725000000002</v>
      </c>
      <c r="T51" s="59">
        <f t="shared" si="2"/>
        <v>8920.5725000000002</v>
      </c>
      <c r="U51" s="59">
        <f t="shared" si="2"/>
        <v>8920.5725000000002</v>
      </c>
      <c r="V51" s="59">
        <f t="shared" si="2"/>
        <v>8920.5725000000002</v>
      </c>
      <c r="W51" s="59">
        <f t="shared" si="2"/>
        <v>8920.5725000000002</v>
      </c>
      <c r="X51" s="59">
        <f t="shared" si="2"/>
        <v>8920.5725000000002</v>
      </c>
      <c r="Y51" s="59">
        <f t="shared" si="2"/>
        <v>8920.5725000000002</v>
      </c>
      <c r="Z51" s="59">
        <f t="shared" si="2"/>
        <v>8920.5725000000002</v>
      </c>
      <c r="AA51" s="59">
        <f t="shared" si="2"/>
        <v>8920.5725000000002</v>
      </c>
      <c r="AB51" s="59">
        <f t="shared" si="2"/>
        <v>10194.94</v>
      </c>
      <c r="AC51" s="59">
        <f t="shared" si="2"/>
        <v>10194.94</v>
      </c>
      <c r="AD51" s="59">
        <f t="shared" si="2"/>
        <v>10194.94</v>
      </c>
      <c r="AE51" s="59">
        <f t="shared" si="2"/>
        <v>10194.94</v>
      </c>
      <c r="AF51" s="59">
        <f t="shared" si="2"/>
        <v>10194.94</v>
      </c>
      <c r="AG51" s="59">
        <f t="shared" si="2"/>
        <v>10194.94</v>
      </c>
      <c r="AH51" s="59">
        <f t="shared" si="2"/>
        <v>10194.94</v>
      </c>
      <c r="AI51" s="59">
        <f t="shared" si="2"/>
        <v>10194.94</v>
      </c>
      <c r="AJ51" s="59">
        <f t="shared" si="2"/>
        <v>10194.94</v>
      </c>
      <c r="AK51" s="59">
        <f t="shared" si="2"/>
        <v>10194.94</v>
      </c>
      <c r="AL51" s="59">
        <f t="shared" si="2"/>
        <v>10194.94</v>
      </c>
    </row>
    <row r="52" spans="2:38" ht="15.75" thickBot="1" x14ac:dyDescent="0.3">
      <c r="B52" s="47" t="str">
        <f t="shared" si="3"/>
        <v>Prodotto 4</v>
      </c>
      <c r="C52" s="59">
        <f t="shared" si="4"/>
        <v>7650</v>
      </c>
      <c r="D52" s="59">
        <f t="shared" si="2"/>
        <v>7650</v>
      </c>
      <c r="E52" s="59">
        <f t="shared" si="2"/>
        <v>7650</v>
      </c>
      <c r="F52" s="59">
        <f t="shared" si="2"/>
        <v>7650</v>
      </c>
      <c r="G52" s="59">
        <f t="shared" si="2"/>
        <v>7650</v>
      </c>
      <c r="H52" s="59">
        <f t="shared" si="2"/>
        <v>7650</v>
      </c>
      <c r="I52" s="59">
        <f t="shared" si="2"/>
        <v>7650</v>
      </c>
      <c r="J52" s="59">
        <f t="shared" si="2"/>
        <v>7650</v>
      </c>
      <c r="K52" s="59">
        <f t="shared" si="2"/>
        <v>7803.0000000000009</v>
      </c>
      <c r="L52" s="59">
        <f t="shared" si="2"/>
        <v>7803.0000000000009</v>
      </c>
      <c r="M52" s="59">
        <f t="shared" si="2"/>
        <v>7803.0000000000009</v>
      </c>
      <c r="N52" s="59">
        <f t="shared" si="2"/>
        <v>7803.0000000000009</v>
      </c>
      <c r="O52" s="59">
        <f t="shared" si="2"/>
        <v>7803.0000000000009</v>
      </c>
      <c r="P52" s="59">
        <f t="shared" si="2"/>
        <v>8583.3000000000011</v>
      </c>
      <c r="Q52" s="59">
        <f t="shared" si="2"/>
        <v>8583.3000000000011</v>
      </c>
      <c r="R52" s="59">
        <f t="shared" si="2"/>
        <v>8583.3000000000011</v>
      </c>
      <c r="S52" s="59">
        <f t="shared" si="2"/>
        <v>8583.3000000000011</v>
      </c>
      <c r="T52" s="59">
        <f t="shared" si="2"/>
        <v>8583.3000000000011</v>
      </c>
      <c r="U52" s="59">
        <f t="shared" si="2"/>
        <v>8583.3000000000011</v>
      </c>
      <c r="V52" s="59">
        <f t="shared" si="2"/>
        <v>8583.3000000000011</v>
      </c>
      <c r="W52" s="59">
        <f t="shared" si="2"/>
        <v>8583.3000000000011</v>
      </c>
      <c r="X52" s="59">
        <f t="shared" si="2"/>
        <v>8583.3000000000011</v>
      </c>
      <c r="Y52" s="59">
        <f t="shared" si="2"/>
        <v>8583.3000000000011</v>
      </c>
      <c r="Z52" s="59">
        <f t="shared" si="2"/>
        <v>8583.3000000000011</v>
      </c>
      <c r="AA52" s="59">
        <f t="shared" si="2"/>
        <v>8583.3000000000011</v>
      </c>
      <c r="AB52" s="59">
        <f t="shared" si="2"/>
        <v>9363.6</v>
      </c>
      <c r="AC52" s="59">
        <f t="shared" si="2"/>
        <v>9363.6</v>
      </c>
      <c r="AD52" s="59">
        <f t="shared" si="2"/>
        <v>9363.6</v>
      </c>
      <c r="AE52" s="59">
        <f t="shared" si="2"/>
        <v>9363.6</v>
      </c>
      <c r="AF52" s="59">
        <f t="shared" si="2"/>
        <v>9363.6</v>
      </c>
      <c r="AG52" s="59">
        <f t="shared" si="2"/>
        <v>9363.6</v>
      </c>
      <c r="AH52" s="59">
        <f t="shared" si="2"/>
        <v>9363.6</v>
      </c>
      <c r="AI52" s="59">
        <f t="shared" si="2"/>
        <v>9363.6</v>
      </c>
      <c r="AJ52" s="59">
        <f t="shared" si="2"/>
        <v>9363.6</v>
      </c>
      <c r="AK52" s="59">
        <f t="shared" si="2"/>
        <v>9363.6</v>
      </c>
      <c r="AL52" s="59">
        <f t="shared" si="2"/>
        <v>9363.6</v>
      </c>
    </row>
    <row r="53" spans="2:38" ht="15.75" thickBot="1" x14ac:dyDescent="0.3">
      <c r="B53" s="47" t="str">
        <f t="shared" si="3"/>
        <v>Prodotto 5</v>
      </c>
      <c r="C53" s="59">
        <f t="shared" si="4"/>
        <v>5100</v>
      </c>
      <c r="D53" s="59">
        <f t="shared" si="2"/>
        <v>5100</v>
      </c>
      <c r="E53" s="59">
        <f t="shared" si="2"/>
        <v>5100</v>
      </c>
      <c r="F53" s="59">
        <f t="shared" si="2"/>
        <v>5100</v>
      </c>
      <c r="G53" s="59">
        <f t="shared" si="2"/>
        <v>5100</v>
      </c>
      <c r="H53" s="59">
        <f t="shared" si="2"/>
        <v>5100</v>
      </c>
      <c r="I53" s="59">
        <f t="shared" si="2"/>
        <v>5100</v>
      </c>
      <c r="J53" s="59">
        <f t="shared" si="2"/>
        <v>5253.0000000000009</v>
      </c>
      <c r="K53" s="59">
        <f t="shared" si="2"/>
        <v>5253.0000000000009</v>
      </c>
      <c r="L53" s="59">
        <f t="shared" si="2"/>
        <v>5253.0000000000009</v>
      </c>
      <c r="M53" s="59">
        <f t="shared" si="2"/>
        <v>5253.0000000000009</v>
      </c>
      <c r="N53" s="59">
        <f t="shared" si="2"/>
        <v>5253.0000000000009</v>
      </c>
      <c r="O53" s="59">
        <f t="shared" si="2"/>
        <v>5253.0000000000009</v>
      </c>
      <c r="P53" s="59">
        <f t="shared" si="2"/>
        <v>5778.3000000000011</v>
      </c>
      <c r="Q53" s="59">
        <f t="shared" si="2"/>
        <v>5778.3000000000011</v>
      </c>
      <c r="R53" s="59">
        <f t="shared" si="2"/>
        <v>5778.3000000000011</v>
      </c>
      <c r="S53" s="59">
        <f t="shared" si="2"/>
        <v>5778.3000000000011</v>
      </c>
      <c r="T53" s="59">
        <f t="shared" si="2"/>
        <v>5778.3000000000011</v>
      </c>
      <c r="U53" s="59">
        <f t="shared" si="2"/>
        <v>5778.3000000000011</v>
      </c>
      <c r="V53" s="59">
        <f t="shared" si="2"/>
        <v>5778.3000000000011</v>
      </c>
      <c r="W53" s="59">
        <f t="shared" si="2"/>
        <v>5778.3000000000011</v>
      </c>
      <c r="X53" s="59">
        <f t="shared" si="2"/>
        <v>5778.3000000000011</v>
      </c>
      <c r="Y53" s="59">
        <f t="shared" si="2"/>
        <v>5778.3000000000011</v>
      </c>
      <c r="Z53" s="59">
        <f t="shared" si="2"/>
        <v>5778.3000000000011</v>
      </c>
      <c r="AA53" s="59">
        <f t="shared" si="2"/>
        <v>5778.3000000000011</v>
      </c>
      <c r="AB53" s="59">
        <f t="shared" si="2"/>
        <v>6303.6</v>
      </c>
      <c r="AC53" s="59">
        <f t="shared" si="2"/>
        <v>6303.6</v>
      </c>
      <c r="AD53" s="59">
        <f t="shared" si="2"/>
        <v>6303.6</v>
      </c>
      <c r="AE53" s="59">
        <f t="shared" si="2"/>
        <v>6303.6</v>
      </c>
      <c r="AF53" s="59">
        <f t="shared" si="2"/>
        <v>6303.6</v>
      </c>
      <c r="AG53" s="59">
        <f t="shared" si="2"/>
        <v>6303.6</v>
      </c>
      <c r="AH53" s="59">
        <f t="shared" si="2"/>
        <v>6303.6</v>
      </c>
      <c r="AI53" s="59">
        <f t="shared" si="2"/>
        <v>6303.6</v>
      </c>
      <c r="AJ53" s="59">
        <f t="shared" si="2"/>
        <v>6303.6</v>
      </c>
      <c r="AK53" s="59">
        <f t="shared" si="2"/>
        <v>6303.6</v>
      </c>
      <c r="AL53" s="59">
        <f t="shared" si="2"/>
        <v>6303.6</v>
      </c>
    </row>
    <row r="54" spans="2:38" ht="15.75" thickBot="1" x14ac:dyDescent="0.3">
      <c r="B54" s="47" t="str">
        <f t="shared" si="3"/>
        <v>Prodotto 6</v>
      </c>
      <c r="C54" s="59">
        <f t="shared" si="4"/>
        <v>4900</v>
      </c>
      <c r="D54" s="59">
        <f t="shared" si="2"/>
        <v>4900</v>
      </c>
      <c r="E54" s="59">
        <f t="shared" si="2"/>
        <v>4900</v>
      </c>
      <c r="F54" s="59">
        <f t="shared" si="2"/>
        <v>4900</v>
      </c>
      <c r="G54" s="59">
        <f t="shared" si="2"/>
        <v>4900</v>
      </c>
      <c r="H54" s="59">
        <f t="shared" si="2"/>
        <v>4900</v>
      </c>
      <c r="I54" s="59">
        <f t="shared" si="2"/>
        <v>4900</v>
      </c>
      <c r="J54" s="59">
        <f t="shared" si="2"/>
        <v>4900</v>
      </c>
      <c r="K54" s="59">
        <f t="shared" si="2"/>
        <v>4900</v>
      </c>
      <c r="L54" s="59">
        <f t="shared" si="2"/>
        <v>4900</v>
      </c>
      <c r="M54" s="59">
        <f t="shared" si="2"/>
        <v>4949</v>
      </c>
      <c r="N54" s="59">
        <f t="shared" si="2"/>
        <v>4949</v>
      </c>
      <c r="O54" s="59">
        <f t="shared" si="2"/>
        <v>4949</v>
      </c>
      <c r="P54" s="59">
        <f t="shared" si="2"/>
        <v>5443.9</v>
      </c>
      <c r="Q54" s="59">
        <f t="shared" si="2"/>
        <v>5443.9</v>
      </c>
      <c r="R54" s="59">
        <f t="shared" si="2"/>
        <v>5443.9</v>
      </c>
      <c r="S54" s="59">
        <f t="shared" si="2"/>
        <v>5443.9</v>
      </c>
      <c r="T54" s="59">
        <f t="shared" si="2"/>
        <v>5443.9</v>
      </c>
      <c r="U54" s="59">
        <f t="shared" si="2"/>
        <v>5443.9</v>
      </c>
      <c r="V54" s="59">
        <f t="shared" si="2"/>
        <v>5443.9</v>
      </c>
      <c r="W54" s="59">
        <f t="shared" si="2"/>
        <v>5443.9</v>
      </c>
      <c r="X54" s="59">
        <f t="shared" si="2"/>
        <v>5443.9</v>
      </c>
      <c r="Y54" s="59">
        <f t="shared" si="2"/>
        <v>5443.9</v>
      </c>
      <c r="Z54" s="59">
        <f t="shared" si="2"/>
        <v>5443.9</v>
      </c>
      <c r="AA54" s="59">
        <f t="shared" si="2"/>
        <v>5443.9</v>
      </c>
      <c r="AB54" s="59">
        <f t="shared" si="2"/>
        <v>5938.7999999999993</v>
      </c>
      <c r="AC54" s="59">
        <f t="shared" si="2"/>
        <v>5938.7999999999993</v>
      </c>
      <c r="AD54" s="59">
        <f t="shared" si="2"/>
        <v>5938.7999999999993</v>
      </c>
      <c r="AE54" s="59">
        <f t="shared" si="2"/>
        <v>5938.7999999999993</v>
      </c>
      <c r="AF54" s="59">
        <f t="shared" si="2"/>
        <v>5938.7999999999993</v>
      </c>
      <c r="AG54" s="59">
        <f t="shared" si="2"/>
        <v>5938.7999999999993</v>
      </c>
      <c r="AH54" s="59">
        <f t="shared" si="2"/>
        <v>5938.7999999999993</v>
      </c>
      <c r="AI54" s="59">
        <f t="shared" si="2"/>
        <v>5938.7999999999993</v>
      </c>
      <c r="AJ54" s="59">
        <f t="shared" si="2"/>
        <v>5938.7999999999993</v>
      </c>
      <c r="AK54" s="59">
        <f t="shared" si="2"/>
        <v>5938.7999999999993</v>
      </c>
      <c r="AL54" s="59">
        <f t="shared" si="2"/>
        <v>5938.7999999999993</v>
      </c>
    </row>
    <row r="55" spans="2:38" ht="15.75" thickBot="1" x14ac:dyDescent="0.3">
      <c r="B55" s="47" t="str">
        <f t="shared" si="3"/>
        <v>Prodotto 7</v>
      </c>
      <c r="C55" s="59">
        <f t="shared" si="4"/>
        <v>0</v>
      </c>
      <c r="D55" s="59">
        <f t="shared" si="2"/>
        <v>0</v>
      </c>
      <c r="E55" s="59">
        <f t="shared" si="2"/>
        <v>0</v>
      </c>
      <c r="F55" s="59">
        <f t="shared" si="2"/>
        <v>0</v>
      </c>
      <c r="G55" s="59">
        <f t="shared" si="2"/>
        <v>0</v>
      </c>
      <c r="H55" s="59">
        <f t="shared" si="2"/>
        <v>0</v>
      </c>
      <c r="I55" s="59">
        <f t="shared" si="2"/>
        <v>0</v>
      </c>
      <c r="J55" s="59">
        <f t="shared" si="2"/>
        <v>0</v>
      </c>
      <c r="K55" s="59">
        <f t="shared" si="2"/>
        <v>0</v>
      </c>
      <c r="L55" s="59">
        <f t="shared" si="2"/>
        <v>0</v>
      </c>
      <c r="M55" s="59">
        <f t="shared" si="2"/>
        <v>0</v>
      </c>
      <c r="N55" s="59">
        <f t="shared" si="2"/>
        <v>0</v>
      </c>
      <c r="O55" s="59">
        <f t="shared" si="2"/>
        <v>0</v>
      </c>
      <c r="P55" s="59">
        <f t="shared" si="2"/>
        <v>0</v>
      </c>
      <c r="Q55" s="59">
        <f t="shared" si="2"/>
        <v>0</v>
      </c>
      <c r="R55" s="59">
        <f t="shared" si="2"/>
        <v>0</v>
      </c>
      <c r="S55" s="59">
        <f t="shared" si="2"/>
        <v>0</v>
      </c>
      <c r="T55" s="59">
        <f t="shared" si="2"/>
        <v>0</v>
      </c>
      <c r="U55" s="59">
        <f t="shared" si="2"/>
        <v>0</v>
      </c>
      <c r="V55" s="59">
        <f t="shared" si="2"/>
        <v>0</v>
      </c>
      <c r="W55" s="59">
        <f t="shared" si="2"/>
        <v>0</v>
      </c>
      <c r="X55" s="59">
        <f t="shared" si="2"/>
        <v>0</v>
      </c>
      <c r="Y55" s="59">
        <f t="shared" si="2"/>
        <v>0</v>
      </c>
      <c r="Z55" s="59">
        <f t="shared" si="2"/>
        <v>0</v>
      </c>
      <c r="AA55" s="59">
        <f t="shared" si="2"/>
        <v>0</v>
      </c>
      <c r="AB55" s="59">
        <f t="shared" si="2"/>
        <v>0</v>
      </c>
      <c r="AC55" s="59">
        <f t="shared" si="2"/>
        <v>0</v>
      </c>
      <c r="AD55" s="59">
        <f t="shared" si="2"/>
        <v>0</v>
      </c>
      <c r="AE55" s="59">
        <f t="shared" si="2"/>
        <v>0</v>
      </c>
      <c r="AF55" s="59">
        <f t="shared" si="2"/>
        <v>0</v>
      </c>
      <c r="AG55" s="59">
        <f t="shared" si="2"/>
        <v>0</v>
      </c>
      <c r="AH55" s="59">
        <f t="shared" si="2"/>
        <v>0</v>
      </c>
      <c r="AI55" s="59">
        <f t="shared" si="2"/>
        <v>0</v>
      </c>
      <c r="AJ55" s="59">
        <f t="shared" si="2"/>
        <v>0</v>
      </c>
      <c r="AK55" s="59">
        <f t="shared" si="2"/>
        <v>0</v>
      </c>
      <c r="AL55" s="59">
        <f t="shared" si="2"/>
        <v>0</v>
      </c>
    </row>
    <row r="56" spans="2:38" ht="15.75" thickBot="1" x14ac:dyDescent="0.3">
      <c r="B56" s="47" t="str">
        <f t="shared" si="3"/>
        <v>Prodotto 8</v>
      </c>
      <c r="C56" s="59">
        <f t="shared" si="4"/>
        <v>0</v>
      </c>
      <c r="D56" s="59">
        <f t="shared" si="2"/>
        <v>0</v>
      </c>
      <c r="E56" s="59">
        <f t="shared" si="2"/>
        <v>0</v>
      </c>
      <c r="F56" s="59">
        <f t="shared" si="2"/>
        <v>0</v>
      </c>
      <c r="G56" s="59">
        <f t="shared" si="2"/>
        <v>0</v>
      </c>
      <c r="H56" s="59">
        <f t="shared" si="2"/>
        <v>0</v>
      </c>
      <c r="I56" s="59">
        <f t="shared" si="2"/>
        <v>0</v>
      </c>
      <c r="J56" s="59">
        <f t="shared" si="2"/>
        <v>0</v>
      </c>
      <c r="K56" s="59">
        <f t="shared" si="2"/>
        <v>0</v>
      </c>
      <c r="L56" s="59">
        <f t="shared" si="2"/>
        <v>0</v>
      </c>
      <c r="M56" s="59">
        <f t="shared" si="2"/>
        <v>0</v>
      </c>
      <c r="N56" s="59">
        <f t="shared" si="2"/>
        <v>0</v>
      </c>
      <c r="O56" s="59">
        <f t="shared" si="2"/>
        <v>0</v>
      </c>
      <c r="P56" s="59">
        <f t="shared" si="2"/>
        <v>0</v>
      </c>
      <c r="Q56" s="59">
        <f t="shared" si="2"/>
        <v>0</v>
      </c>
      <c r="R56" s="59">
        <f t="shared" si="2"/>
        <v>0</v>
      </c>
      <c r="S56" s="59">
        <f t="shared" si="2"/>
        <v>0</v>
      </c>
      <c r="T56" s="59">
        <f t="shared" si="2"/>
        <v>0</v>
      </c>
      <c r="U56" s="59">
        <f t="shared" si="2"/>
        <v>0</v>
      </c>
      <c r="V56" s="59">
        <f t="shared" si="2"/>
        <v>0</v>
      </c>
      <c r="W56" s="59">
        <f t="shared" si="2"/>
        <v>0</v>
      </c>
      <c r="X56" s="59">
        <f t="shared" si="2"/>
        <v>0</v>
      </c>
      <c r="Y56" s="59">
        <f t="shared" si="2"/>
        <v>0</v>
      </c>
      <c r="Z56" s="59">
        <f t="shared" si="2"/>
        <v>0</v>
      </c>
      <c r="AA56" s="59">
        <f t="shared" si="2"/>
        <v>0</v>
      </c>
      <c r="AB56" s="59">
        <f t="shared" si="2"/>
        <v>0</v>
      </c>
      <c r="AC56" s="59">
        <f t="shared" ref="D56:AL63" si="5">+AC10*AC34</f>
        <v>0</v>
      </c>
      <c r="AD56" s="59">
        <f t="shared" si="5"/>
        <v>0</v>
      </c>
      <c r="AE56" s="59">
        <f t="shared" si="5"/>
        <v>0</v>
      </c>
      <c r="AF56" s="59">
        <f t="shared" si="5"/>
        <v>0</v>
      </c>
      <c r="AG56" s="59">
        <f t="shared" si="5"/>
        <v>0</v>
      </c>
      <c r="AH56" s="59">
        <f t="shared" si="5"/>
        <v>0</v>
      </c>
      <c r="AI56" s="59">
        <f t="shared" si="5"/>
        <v>0</v>
      </c>
      <c r="AJ56" s="59">
        <f t="shared" si="5"/>
        <v>0</v>
      </c>
      <c r="AK56" s="59">
        <f t="shared" si="5"/>
        <v>0</v>
      </c>
      <c r="AL56" s="59">
        <f t="shared" si="5"/>
        <v>0</v>
      </c>
    </row>
    <row r="57" spans="2:38" ht="15.75" thickBot="1" x14ac:dyDescent="0.3">
      <c r="B57" s="47" t="str">
        <f t="shared" si="3"/>
        <v>Prodotto 9</v>
      </c>
      <c r="C57" s="59">
        <f t="shared" si="4"/>
        <v>0</v>
      </c>
      <c r="D57" s="59">
        <f t="shared" si="5"/>
        <v>0</v>
      </c>
      <c r="E57" s="59">
        <f t="shared" si="5"/>
        <v>0</v>
      </c>
      <c r="F57" s="59">
        <f t="shared" si="5"/>
        <v>0</v>
      </c>
      <c r="G57" s="59">
        <f t="shared" si="5"/>
        <v>0</v>
      </c>
      <c r="H57" s="59">
        <f t="shared" si="5"/>
        <v>0</v>
      </c>
      <c r="I57" s="59">
        <f t="shared" si="5"/>
        <v>0</v>
      </c>
      <c r="J57" s="59">
        <f t="shared" si="5"/>
        <v>0</v>
      </c>
      <c r="K57" s="59">
        <f t="shared" si="5"/>
        <v>0</v>
      </c>
      <c r="L57" s="59">
        <f t="shared" si="5"/>
        <v>0</v>
      </c>
      <c r="M57" s="59">
        <f t="shared" si="5"/>
        <v>0</v>
      </c>
      <c r="N57" s="59">
        <f t="shared" si="5"/>
        <v>0</v>
      </c>
      <c r="O57" s="59">
        <f t="shared" si="5"/>
        <v>0</v>
      </c>
      <c r="P57" s="59">
        <f t="shared" si="5"/>
        <v>0</v>
      </c>
      <c r="Q57" s="59">
        <f t="shared" si="5"/>
        <v>0</v>
      </c>
      <c r="R57" s="59">
        <f t="shared" si="5"/>
        <v>0</v>
      </c>
      <c r="S57" s="59">
        <f t="shared" si="5"/>
        <v>0</v>
      </c>
      <c r="T57" s="59">
        <f t="shared" si="5"/>
        <v>0</v>
      </c>
      <c r="U57" s="59">
        <f t="shared" si="5"/>
        <v>0</v>
      </c>
      <c r="V57" s="59">
        <f t="shared" si="5"/>
        <v>0</v>
      </c>
      <c r="W57" s="59">
        <f t="shared" si="5"/>
        <v>0</v>
      </c>
      <c r="X57" s="59">
        <f t="shared" si="5"/>
        <v>0</v>
      </c>
      <c r="Y57" s="59">
        <f t="shared" si="5"/>
        <v>0</v>
      </c>
      <c r="Z57" s="59">
        <f t="shared" si="5"/>
        <v>0</v>
      </c>
      <c r="AA57" s="59">
        <f t="shared" si="5"/>
        <v>0</v>
      </c>
      <c r="AB57" s="59">
        <f t="shared" si="5"/>
        <v>0</v>
      </c>
      <c r="AC57" s="59">
        <f t="shared" si="5"/>
        <v>0</v>
      </c>
      <c r="AD57" s="59">
        <f t="shared" si="5"/>
        <v>0</v>
      </c>
      <c r="AE57" s="59">
        <f t="shared" si="5"/>
        <v>0</v>
      </c>
      <c r="AF57" s="59">
        <f t="shared" si="5"/>
        <v>0</v>
      </c>
      <c r="AG57" s="59">
        <f t="shared" si="5"/>
        <v>0</v>
      </c>
      <c r="AH57" s="59">
        <f t="shared" si="5"/>
        <v>0</v>
      </c>
      <c r="AI57" s="59">
        <f t="shared" si="5"/>
        <v>0</v>
      </c>
      <c r="AJ57" s="59">
        <f t="shared" si="5"/>
        <v>0</v>
      </c>
      <c r="AK57" s="59">
        <f t="shared" si="5"/>
        <v>0</v>
      </c>
      <c r="AL57" s="59">
        <f t="shared" si="5"/>
        <v>0</v>
      </c>
    </row>
    <row r="58" spans="2:38" ht="15.75" thickBot="1" x14ac:dyDescent="0.3">
      <c r="B58" s="47" t="str">
        <f t="shared" si="3"/>
        <v>Prodotto 10</v>
      </c>
      <c r="C58" s="59">
        <f t="shared" si="4"/>
        <v>0</v>
      </c>
      <c r="D58" s="59">
        <f t="shared" si="5"/>
        <v>0</v>
      </c>
      <c r="E58" s="59">
        <f t="shared" si="5"/>
        <v>0</v>
      </c>
      <c r="F58" s="59">
        <f t="shared" si="5"/>
        <v>0</v>
      </c>
      <c r="G58" s="59">
        <f t="shared" si="5"/>
        <v>0</v>
      </c>
      <c r="H58" s="59">
        <f t="shared" si="5"/>
        <v>0</v>
      </c>
      <c r="I58" s="59">
        <f t="shared" si="5"/>
        <v>0</v>
      </c>
      <c r="J58" s="59">
        <f t="shared" si="5"/>
        <v>0</v>
      </c>
      <c r="K58" s="59">
        <f t="shared" si="5"/>
        <v>0</v>
      </c>
      <c r="L58" s="59">
        <f t="shared" si="5"/>
        <v>0</v>
      </c>
      <c r="M58" s="59">
        <f t="shared" si="5"/>
        <v>0</v>
      </c>
      <c r="N58" s="59">
        <f t="shared" si="5"/>
        <v>0</v>
      </c>
      <c r="O58" s="59">
        <f t="shared" si="5"/>
        <v>0</v>
      </c>
      <c r="P58" s="59">
        <f t="shared" si="5"/>
        <v>0</v>
      </c>
      <c r="Q58" s="59">
        <f t="shared" si="5"/>
        <v>0</v>
      </c>
      <c r="R58" s="59">
        <f t="shared" si="5"/>
        <v>0</v>
      </c>
      <c r="S58" s="59">
        <f t="shared" si="5"/>
        <v>0</v>
      </c>
      <c r="T58" s="59">
        <f t="shared" si="5"/>
        <v>0</v>
      </c>
      <c r="U58" s="59">
        <f t="shared" si="5"/>
        <v>0</v>
      </c>
      <c r="V58" s="59">
        <f t="shared" si="5"/>
        <v>0</v>
      </c>
      <c r="W58" s="59">
        <f t="shared" si="5"/>
        <v>0</v>
      </c>
      <c r="X58" s="59">
        <f t="shared" si="5"/>
        <v>0</v>
      </c>
      <c r="Y58" s="59">
        <f t="shared" si="5"/>
        <v>0</v>
      </c>
      <c r="Z58" s="59">
        <f t="shared" si="5"/>
        <v>0</v>
      </c>
      <c r="AA58" s="59">
        <f t="shared" si="5"/>
        <v>0</v>
      </c>
      <c r="AB58" s="59">
        <f t="shared" si="5"/>
        <v>0</v>
      </c>
      <c r="AC58" s="59">
        <f t="shared" si="5"/>
        <v>0</v>
      </c>
      <c r="AD58" s="59">
        <f t="shared" si="5"/>
        <v>0</v>
      </c>
      <c r="AE58" s="59">
        <f t="shared" si="5"/>
        <v>0</v>
      </c>
      <c r="AF58" s="59">
        <f t="shared" si="5"/>
        <v>0</v>
      </c>
      <c r="AG58" s="59">
        <f t="shared" si="5"/>
        <v>0</v>
      </c>
      <c r="AH58" s="59">
        <f t="shared" si="5"/>
        <v>0</v>
      </c>
      <c r="AI58" s="59">
        <f t="shared" si="5"/>
        <v>0</v>
      </c>
      <c r="AJ58" s="59">
        <f t="shared" si="5"/>
        <v>0</v>
      </c>
      <c r="AK58" s="59">
        <f t="shared" si="5"/>
        <v>0</v>
      </c>
      <c r="AL58" s="59">
        <f t="shared" si="5"/>
        <v>0</v>
      </c>
    </row>
    <row r="59" spans="2:38" ht="15.75" thickBot="1" x14ac:dyDescent="0.3">
      <c r="B59" s="47" t="str">
        <f t="shared" si="3"/>
        <v>Prodotto 11</v>
      </c>
      <c r="C59" s="59">
        <f t="shared" si="4"/>
        <v>0</v>
      </c>
      <c r="D59" s="59">
        <f t="shared" si="5"/>
        <v>0</v>
      </c>
      <c r="E59" s="59">
        <f t="shared" si="5"/>
        <v>0</v>
      </c>
      <c r="F59" s="59">
        <f t="shared" si="5"/>
        <v>0</v>
      </c>
      <c r="G59" s="59">
        <f t="shared" si="5"/>
        <v>0</v>
      </c>
      <c r="H59" s="59">
        <f t="shared" si="5"/>
        <v>0</v>
      </c>
      <c r="I59" s="59">
        <f t="shared" si="5"/>
        <v>0</v>
      </c>
      <c r="J59" s="59">
        <f t="shared" si="5"/>
        <v>0</v>
      </c>
      <c r="K59" s="59">
        <f t="shared" si="5"/>
        <v>0</v>
      </c>
      <c r="L59" s="59">
        <f t="shared" si="5"/>
        <v>0</v>
      </c>
      <c r="M59" s="59">
        <f t="shared" si="5"/>
        <v>0</v>
      </c>
      <c r="N59" s="59">
        <f t="shared" si="5"/>
        <v>0</v>
      </c>
      <c r="O59" s="59">
        <f t="shared" si="5"/>
        <v>0</v>
      </c>
      <c r="P59" s="59">
        <f t="shared" si="5"/>
        <v>0</v>
      </c>
      <c r="Q59" s="59">
        <f t="shared" si="5"/>
        <v>0</v>
      </c>
      <c r="R59" s="59">
        <f t="shared" si="5"/>
        <v>0</v>
      </c>
      <c r="S59" s="59">
        <f t="shared" si="5"/>
        <v>0</v>
      </c>
      <c r="T59" s="59">
        <f t="shared" si="5"/>
        <v>0</v>
      </c>
      <c r="U59" s="59">
        <f t="shared" si="5"/>
        <v>0</v>
      </c>
      <c r="V59" s="59">
        <f t="shared" si="5"/>
        <v>0</v>
      </c>
      <c r="W59" s="59">
        <f t="shared" si="5"/>
        <v>0</v>
      </c>
      <c r="X59" s="59">
        <f t="shared" si="5"/>
        <v>0</v>
      </c>
      <c r="Y59" s="59">
        <f t="shared" si="5"/>
        <v>0</v>
      </c>
      <c r="Z59" s="59">
        <f t="shared" si="5"/>
        <v>0</v>
      </c>
      <c r="AA59" s="59">
        <f t="shared" si="5"/>
        <v>0</v>
      </c>
      <c r="AB59" s="59">
        <f t="shared" si="5"/>
        <v>0</v>
      </c>
      <c r="AC59" s="59">
        <f t="shared" si="5"/>
        <v>0</v>
      </c>
      <c r="AD59" s="59">
        <f t="shared" si="5"/>
        <v>0</v>
      </c>
      <c r="AE59" s="59">
        <f t="shared" si="5"/>
        <v>0</v>
      </c>
      <c r="AF59" s="59">
        <f t="shared" si="5"/>
        <v>0</v>
      </c>
      <c r="AG59" s="59">
        <f t="shared" si="5"/>
        <v>0</v>
      </c>
      <c r="AH59" s="59">
        <f t="shared" si="5"/>
        <v>0</v>
      </c>
      <c r="AI59" s="59">
        <f t="shared" si="5"/>
        <v>0</v>
      </c>
      <c r="AJ59" s="59">
        <f t="shared" si="5"/>
        <v>0</v>
      </c>
      <c r="AK59" s="59">
        <f t="shared" si="5"/>
        <v>0</v>
      </c>
      <c r="AL59" s="59">
        <f t="shared" si="5"/>
        <v>0</v>
      </c>
    </row>
    <row r="60" spans="2:38" ht="15.75" thickBot="1" x14ac:dyDescent="0.3">
      <c r="B60" s="47" t="str">
        <f t="shared" si="3"/>
        <v>Prodotto 12</v>
      </c>
      <c r="C60" s="59">
        <f t="shared" si="4"/>
        <v>0</v>
      </c>
      <c r="D60" s="59">
        <f t="shared" si="5"/>
        <v>0</v>
      </c>
      <c r="E60" s="59">
        <f t="shared" si="5"/>
        <v>0</v>
      </c>
      <c r="F60" s="59">
        <f t="shared" si="5"/>
        <v>0</v>
      </c>
      <c r="G60" s="59">
        <f t="shared" si="5"/>
        <v>0</v>
      </c>
      <c r="H60" s="59">
        <f t="shared" si="5"/>
        <v>0</v>
      </c>
      <c r="I60" s="59">
        <f t="shared" si="5"/>
        <v>0</v>
      </c>
      <c r="J60" s="59">
        <f t="shared" si="5"/>
        <v>0</v>
      </c>
      <c r="K60" s="59">
        <f t="shared" si="5"/>
        <v>0</v>
      </c>
      <c r="L60" s="59">
        <f t="shared" si="5"/>
        <v>0</v>
      </c>
      <c r="M60" s="59">
        <f t="shared" si="5"/>
        <v>0</v>
      </c>
      <c r="N60" s="59">
        <f t="shared" si="5"/>
        <v>0</v>
      </c>
      <c r="O60" s="59">
        <f t="shared" si="5"/>
        <v>0</v>
      </c>
      <c r="P60" s="59">
        <f t="shared" si="5"/>
        <v>0</v>
      </c>
      <c r="Q60" s="59">
        <f t="shared" si="5"/>
        <v>0</v>
      </c>
      <c r="R60" s="59">
        <f t="shared" si="5"/>
        <v>0</v>
      </c>
      <c r="S60" s="59">
        <f t="shared" si="5"/>
        <v>0</v>
      </c>
      <c r="T60" s="59">
        <f t="shared" si="5"/>
        <v>0</v>
      </c>
      <c r="U60" s="59">
        <f t="shared" si="5"/>
        <v>0</v>
      </c>
      <c r="V60" s="59">
        <f t="shared" si="5"/>
        <v>0</v>
      </c>
      <c r="W60" s="59">
        <f t="shared" si="5"/>
        <v>0</v>
      </c>
      <c r="X60" s="59">
        <f t="shared" si="5"/>
        <v>0</v>
      </c>
      <c r="Y60" s="59">
        <f t="shared" si="5"/>
        <v>0</v>
      </c>
      <c r="Z60" s="59">
        <f t="shared" si="5"/>
        <v>0</v>
      </c>
      <c r="AA60" s="59">
        <f t="shared" si="5"/>
        <v>0</v>
      </c>
      <c r="AB60" s="59">
        <f t="shared" si="5"/>
        <v>0</v>
      </c>
      <c r="AC60" s="59">
        <f t="shared" si="5"/>
        <v>0</v>
      </c>
      <c r="AD60" s="59">
        <f t="shared" si="5"/>
        <v>0</v>
      </c>
      <c r="AE60" s="59">
        <f t="shared" si="5"/>
        <v>0</v>
      </c>
      <c r="AF60" s="59">
        <f t="shared" si="5"/>
        <v>0</v>
      </c>
      <c r="AG60" s="59">
        <f t="shared" si="5"/>
        <v>0</v>
      </c>
      <c r="AH60" s="59">
        <f t="shared" si="5"/>
        <v>0</v>
      </c>
      <c r="AI60" s="59">
        <f t="shared" si="5"/>
        <v>0</v>
      </c>
      <c r="AJ60" s="59">
        <f t="shared" si="5"/>
        <v>0</v>
      </c>
      <c r="AK60" s="59">
        <f t="shared" si="5"/>
        <v>0</v>
      </c>
      <c r="AL60" s="59">
        <f t="shared" si="5"/>
        <v>0</v>
      </c>
    </row>
    <row r="61" spans="2:38" ht="15.75" thickBot="1" x14ac:dyDescent="0.3">
      <c r="B61" s="47" t="str">
        <f t="shared" si="3"/>
        <v>Prodotto 13</v>
      </c>
      <c r="C61" s="59">
        <f t="shared" si="4"/>
        <v>0</v>
      </c>
      <c r="D61" s="59">
        <f t="shared" si="5"/>
        <v>0</v>
      </c>
      <c r="E61" s="59">
        <f t="shared" si="5"/>
        <v>0</v>
      </c>
      <c r="F61" s="59">
        <f t="shared" si="5"/>
        <v>0</v>
      </c>
      <c r="G61" s="59">
        <f t="shared" si="5"/>
        <v>0</v>
      </c>
      <c r="H61" s="59">
        <f t="shared" si="5"/>
        <v>0</v>
      </c>
      <c r="I61" s="59">
        <f t="shared" si="5"/>
        <v>0</v>
      </c>
      <c r="J61" s="59">
        <f t="shared" si="5"/>
        <v>0</v>
      </c>
      <c r="K61" s="59">
        <f t="shared" si="5"/>
        <v>0</v>
      </c>
      <c r="L61" s="59">
        <f t="shared" si="5"/>
        <v>0</v>
      </c>
      <c r="M61" s="59">
        <f t="shared" si="5"/>
        <v>0</v>
      </c>
      <c r="N61" s="59">
        <f t="shared" si="5"/>
        <v>0</v>
      </c>
      <c r="O61" s="59">
        <f t="shared" si="5"/>
        <v>0</v>
      </c>
      <c r="P61" s="59">
        <f t="shared" si="5"/>
        <v>0</v>
      </c>
      <c r="Q61" s="59">
        <f t="shared" si="5"/>
        <v>0</v>
      </c>
      <c r="R61" s="59">
        <f t="shared" si="5"/>
        <v>0</v>
      </c>
      <c r="S61" s="59">
        <f t="shared" si="5"/>
        <v>0</v>
      </c>
      <c r="T61" s="59">
        <f t="shared" si="5"/>
        <v>0</v>
      </c>
      <c r="U61" s="59">
        <f t="shared" si="5"/>
        <v>0</v>
      </c>
      <c r="V61" s="59">
        <f t="shared" si="5"/>
        <v>0</v>
      </c>
      <c r="W61" s="59">
        <f t="shared" si="5"/>
        <v>0</v>
      </c>
      <c r="X61" s="59">
        <f t="shared" si="5"/>
        <v>0</v>
      </c>
      <c r="Y61" s="59">
        <f t="shared" si="5"/>
        <v>0</v>
      </c>
      <c r="Z61" s="59">
        <f t="shared" si="5"/>
        <v>0</v>
      </c>
      <c r="AA61" s="59">
        <f t="shared" si="5"/>
        <v>0</v>
      </c>
      <c r="AB61" s="59">
        <f t="shared" si="5"/>
        <v>0</v>
      </c>
      <c r="AC61" s="59">
        <f t="shared" si="5"/>
        <v>0</v>
      </c>
      <c r="AD61" s="59">
        <f t="shared" si="5"/>
        <v>0</v>
      </c>
      <c r="AE61" s="59">
        <f t="shared" si="5"/>
        <v>0</v>
      </c>
      <c r="AF61" s="59">
        <f t="shared" si="5"/>
        <v>0</v>
      </c>
      <c r="AG61" s="59">
        <f t="shared" si="5"/>
        <v>0</v>
      </c>
      <c r="AH61" s="59">
        <f t="shared" si="5"/>
        <v>0</v>
      </c>
      <c r="AI61" s="59">
        <f t="shared" si="5"/>
        <v>0</v>
      </c>
      <c r="AJ61" s="59">
        <f t="shared" si="5"/>
        <v>0</v>
      </c>
      <c r="AK61" s="59">
        <f t="shared" si="5"/>
        <v>0</v>
      </c>
      <c r="AL61" s="59">
        <f t="shared" si="5"/>
        <v>0</v>
      </c>
    </row>
    <row r="62" spans="2:38" ht="15.75" thickBot="1" x14ac:dyDescent="0.3">
      <c r="B62" s="47" t="str">
        <f t="shared" si="3"/>
        <v>Prodotto 14</v>
      </c>
      <c r="C62" s="59">
        <f t="shared" si="4"/>
        <v>0</v>
      </c>
      <c r="D62" s="59">
        <f t="shared" si="5"/>
        <v>0</v>
      </c>
      <c r="E62" s="59">
        <f t="shared" si="5"/>
        <v>0</v>
      </c>
      <c r="F62" s="59">
        <f t="shared" si="5"/>
        <v>0</v>
      </c>
      <c r="G62" s="59">
        <f t="shared" si="5"/>
        <v>0</v>
      </c>
      <c r="H62" s="59">
        <f t="shared" si="5"/>
        <v>0</v>
      </c>
      <c r="I62" s="59">
        <f t="shared" si="5"/>
        <v>0</v>
      </c>
      <c r="J62" s="59">
        <f t="shared" si="5"/>
        <v>0</v>
      </c>
      <c r="K62" s="59">
        <f t="shared" si="5"/>
        <v>0</v>
      </c>
      <c r="L62" s="59">
        <f t="shared" si="5"/>
        <v>0</v>
      </c>
      <c r="M62" s="59">
        <f t="shared" si="5"/>
        <v>0</v>
      </c>
      <c r="N62" s="59">
        <f t="shared" si="5"/>
        <v>0</v>
      </c>
      <c r="O62" s="59">
        <f t="shared" si="5"/>
        <v>0</v>
      </c>
      <c r="P62" s="59">
        <f t="shared" si="5"/>
        <v>0</v>
      </c>
      <c r="Q62" s="59">
        <f t="shared" si="5"/>
        <v>0</v>
      </c>
      <c r="R62" s="59">
        <f t="shared" si="5"/>
        <v>0</v>
      </c>
      <c r="S62" s="59">
        <f t="shared" si="5"/>
        <v>0</v>
      </c>
      <c r="T62" s="59">
        <f t="shared" si="5"/>
        <v>0</v>
      </c>
      <c r="U62" s="59">
        <f t="shared" si="5"/>
        <v>0</v>
      </c>
      <c r="V62" s="59">
        <f t="shared" si="5"/>
        <v>0</v>
      </c>
      <c r="W62" s="59">
        <f t="shared" si="5"/>
        <v>0</v>
      </c>
      <c r="X62" s="59">
        <f t="shared" si="5"/>
        <v>0</v>
      </c>
      <c r="Y62" s="59">
        <f t="shared" si="5"/>
        <v>0</v>
      </c>
      <c r="Z62" s="59">
        <f t="shared" si="5"/>
        <v>0</v>
      </c>
      <c r="AA62" s="59">
        <f t="shared" si="5"/>
        <v>0</v>
      </c>
      <c r="AB62" s="59">
        <f t="shared" si="5"/>
        <v>0</v>
      </c>
      <c r="AC62" s="59">
        <f t="shared" si="5"/>
        <v>0</v>
      </c>
      <c r="AD62" s="59">
        <f t="shared" si="5"/>
        <v>0</v>
      </c>
      <c r="AE62" s="59">
        <f t="shared" si="5"/>
        <v>0</v>
      </c>
      <c r="AF62" s="59">
        <f t="shared" si="5"/>
        <v>0</v>
      </c>
      <c r="AG62" s="59">
        <f t="shared" si="5"/>
        <v>0</v>
      </c>
      <c r="AH62" s="59">
        <f t="shared" si="5"/>
        <v>0</v>
      </c>
      <c r="AI62" s="59">
        <f t="shared" si="5"/>
        <v>0</v>
      </c>
      <c r="AJ62" s="59">
        <f t="shared" si="5"/>
        <v>0</v>
      </c>
      <c r="AK62" s="59">
        <f t="shared" si="5"/>
        <v>0</v>
      </c>
      <c r="AL62" s="59">
        <f t="shared" si="5"/>
        <v>0</v>
      </c>
    </row>
    <row r="63" spans="2:38" ht="15.75" thickBot="1" x14ac:dyDescent="0.3">
      <c r="B63" s="47" t="str">
        <f t="shared" si="3"/>
        <v>Prodotto 15</v>
      </c>
      <c r="C63" s="59">
        <f t="shared" si="4"/>
        <v>0</v>
      </c>
      <c r="D63" s="59">
        <f t="shared" si="5"/>
        <v>0</v>
      </c>
      <c r="E63" s="59">
        <f t="shared" si="5"/>
        <v>0</v>
      </c>
      <c r="F63" s="59">
        <f t="shared" si="5"/>
        <v>0</v>
      </c>
      <c r="G63" s="59">
        <f t="shared" si="5"/>
        <v>0</v>
      </c>
      <c r="H63" s="59">
        <f t="shared" si="5"/>
        <v>0</v>
      </c>
      <c r="I63" s="59">
        <f t="shared" si="5"/>
        <v>0</v>
      </c>
      <c r="J63" s="59">
        <f t="shared" si="5"/>
        <v>0</v>
      </c>
      <c r="K63" s="59">
        <f t="shared" si="5"/>
        <v>0</v>
      </c>
      <c r="L63" s="59">
        <f t="shared" si="5"/>
        <v>0</v>
      </c>
      <c r="M63" s="59">
        <f t="shared" si="5"/>
        <v>0</v>
      </c>
      <c r="N63" s="59">
        <f t="shared" si="5"/>
        <v>0</v>
      </c>
      <c r="O63" s="59">
        <f t="shared" si="5"/>
        <v>0</v>
      </c>
      <c r="P63" s="59">
        <f t="shared" si="5"/>
        <v>0</v>
      </c>
      <c r="Q63" s="59">
        <f t="shared" si="5"/>
        <v>0</v>
      </c>
      <c r="R63" s="59">
        <f t="shared" si="5"/>
        <v>0</v>
      </c>
      <c r="S63" s="59">
        <f t="shared" si="5"/>
        <v>0</v>
      </c>
      <c r="T63" s="59">
        <f t="shared" si="5"/>
        <v>0</v>
      </c>
      <c r="U63" s="59">
        <f t="shared" si="5"/>
        <v>0</v>
      </c>
      <c r="V63" s="59">
        <f t="shared" si="5"/>
        <v>0</v>
      </c>
      <c r="W63" s="59">
        <f t="shared" si="5"/>
        <v>0</v>
      </c>
      <c r="X63" s="59">
        <f t="shared" si="5"/>
        <v>0</v>
      </c>
      <c r="Y63" s="59">
        <f t="shared" si="5"/>
        <v>0</v>
      </c>
      <c r="Z63" s="59">
        <f t="shared" si="5"/>
        <v>0</v>
      </c>
      <c r="AA63" s="59">
        <f t="shared" si="5"/>
        <v>0</v>
      </c>
      <c r="AB63" s="59">
        <f t="shared" si="5"/>
        <v>0</v>
      </c>
      <c r="AC63" s="59">
        <f t="shared" si="5"/>
        <v>0</v>
      </c>
      <c r="AD63" s="59">
        <f t="shared" si="5"/>
        <v>0</v>
      </c>
      <c r="AE63" s="59">
        <f t="shared" si="5"/>
        <v>0</v>
      </c>
      <c r="AF63" s="59">
        <f t="shared" si="5"/>
        <v>0</v>
      </c>
      <c r="AG63" s="59">
        <f t="shared" si="5"/>
        <v>0</v>
      </c>
      <c r="AH63" s="59">
        <f t="shared" si="5"/>
        <v>0</v>
      </c>
      <c r="AI63" s="59">
        <f t="shared" si="5"/>
        <v>0</v>
      </c>
      <c r="AJ63" s="59">
        <f t="shared" si="5"/>
        <v>0</v>
      </c>
      <c r="AK63" s="59">
        <f t="shared" si="5"/>
        <v>0</v>
      </c>
      <c r="AL63" s="59">
        <f t="shared" si="5"/>
        <v>0</v>
      </c>
    </row>
    <row r="64" spans="2:38" ht="15.75" thickBot="1" x14ac:dyDescent="0.3">
      <c r="B64" s="47" t="str">
        <f t="shared" si="3"/>
        <v>Prodotto 16</v>
      </c>
      <c r="C64" s="59">
        <f t="shared" si="4"/>
        <v>0</v>
      </c>
      <c r="D64" s="59">
        <f t="shared" si="4"/>
        <v>0</v>
      </c>
      <c r="E64" s="59">
        <f t="shared" si="4"/>
        <v>0</v>
      </c>
      <c r="F64" s="59">
        <f t="shared" si="4"/>
        <v>0</v>
      </c>
      <c r="G64" s="59">
        <f t="shared" si="4"/>
        <v>0</v>
      </c>
      <c r="H64" s="59">
        <f t="shared" si="4"/>
        <v>0</v>
      </c>
      <c r="I64" s="59">
        <f t="shared" si="4"/>
        <v>0</v>
      </c>
      <c r="J64" s="59">
        <f t="shared" si="4"/>
        <v>0</v>
      </c>
      <c r="K64" s="59">
        <f t="shared" si="4"/>
        <v>0</v>
      </c>
      <c r="L64" s="59">
        <f t="shared" si="4"/>
        <v>0</v>
      </c>
      <c r="M64" s="59">
        <f t="shared" si="4"/>
        <v>0</v>
      </c>
      <c r="N64" s="59">
        <f t="shared" si="4"/>
        <v>0</v>
      </c>
      <c r="O64" s="59">
        <f t="shared" si="4"/>
        <v>0</v>
      </c>
      <c r="P64" s="59">
        <f t="shared" si="4"/>
        <v>0</v>
      </c>
      <c r="Q64" s="59">
        <f t="shared" si="4"/>
        <v>0</v>
      </c>
      <c r="R64" s="59">
        <f t="shared" si="4"/>
        <v>0</v>
      </c>
      <c r="S64" s="59">
        <f t="shared" ref="D64:AL68" si="6">+S18*S42</f>
        <v>0</v>
      </c>
      <c r="T64" s="59">
        <f t="shared" si="6"/>
        <v>0</v>
      </c>
      <c r="U64" s="59">
        <f t="shared" si="6"/>
        <v>0</v>
      </c>
      <c r="V64" s="59">
        <f t="shared" si="6"/>
        <v>0</v>
      </c>
      <c r="W64" s="59">
        <f t="shared" si="6"/>
        <v>0</v>
      </c>
      <c r="X64" s="59">
        <f t="shared" si="6"/>
        <v>0</v>
      </c>
      <c r="Y64" s="59">
        <f t="shared" si="6"/>
        <v>0</v>
      </c>
      <c r="Z64" s="59">
        <f t="shared" si="6"/>
        <v>0</v>
      </c>
      <c r="AA64" s="59">
        <f t="shared" si="6"/>
        <v>0</v>
      </c>
      <c r="AB64" s="59">
        <f t="shared" si="6"/>
        <v>0</v>
      </c>
      <c r="AC64" s="59">
        <f t="shared" si="6"/>
        <v>0</v>
      </c>
      <c r="AD64" s="59">
        <f t="shared" si="6"/>
        <v>0</v>
      </c>
      <c r="AE64" s="59">
        <f t="shared" si="6"/>
        <v>0</v>
      </c>
      <c r="AF64" s="59">
        <f t="shared" si="6"/>
        <v>0</v>
      </c>
      <c r="AG64" s="59">
        <f t="shared" si="6"/>
        <v>0</v>
      </c>
      <c r="AH64" s="59">
        <f t="shared" si="6"/>
        <v>0</v>
      </c>
      <c r="AI64" s="59">
        <f t="shared" si="6"/>
        <v>0</v>
      </c>
      <c r="AJ64" s="59">
        <f t="shared" si="6"/>
        <v>0</v>
      </c>
      <c r="AK64" s="59">
        <f t="shared" si="6"/>
        <v>0</v>
      </c>
      <c r="AL64" s="59">
        <f t="shared" si="6"/>
        <v>0</v>
      </c>
    </row>
    <row r="65" spans="2:38" ht="15.75" thickBot="1" x14ac:dyDescent="0.3">
      <c r="B65" s="47" t="str">
        <f t="shared" si="3"/>
        <v>Prodotto 17</v>
      </c>
      <c r="C65" s="59">
        <f t="shared" si="4"/>
        <v>0</v>
      </c>
      <c r="D65" s="59">
        <f t="shared" si="6"/>
        <v>0</v>
      </c>
      <c r="E65" s="59">
        <f t="shared" si="6"/>
        <v>0</v>
      </c>
      <c r="F65" s="59">
        <f t="shared" si="6"/>
        <v>0</v>
      </c>
      <c r="G65" s="59">
        <f t="shared" si="6"/>
        <v>0</v>
      </c>
      <c r="H65" s="59">
        <f t="shared" si="6"/>
        <v>0</v>
      </c>
      <c r="I65" s="59">
        <f t="shared" si="6"/>
        <v>0</v>
      </c>
      <c r="J65" s="59">
        <f t="shared" si="6"/>
        <v>0</v>
      </c>
      <c r="K65" s="59">
        <f t="shared" si="6"/>
        <v>0</v>
      </c>
      <c r="L65" s="59">
        <f t="shared" si="6"/>
        <v>0</v>
      </c>
      <c r="M65" s="59">
        <f t="shared" si="6"/>
        <v>0</v>
      </c>
      <c r="N65" s="59">
        <f t="shared" si="6"/>
        <v>0</v>
      </c>
      <c r="O65" s="59">
        <f t="shared" si="6"/>
        <v>0</v>
      </c>
      <c r="P65" s="59">
        <f t="shared" si="6"/>
        <v>0</v>
      </c>
      <c r="Q65" s="59">
        <f t="shared" si="6"/>
        <v>0</v>
      </c>
      <c r="R65" s="59">
        <f t="shared" si="6"/>
        <v>0</v>
      </c>
      <c r="S65" s="59">
        <f t="shared" si="6"/>
        <v>0</v>
      </c>
      <c r="T65" s="59">
        <f t="shared" si="6"/>
        <v>0</v>
      </c>
      <c r="U65" s="59">
        <f t="shared" si="6"/>
        <v>0</v>
      </c>
      <c r="V65" s="59">
        <f t="shared" si="6"/>
        <v>0</v>
      </c>
      <c r="W65" s="59">
        <f t="shared" si="6"/>
        <v>0</v>
      </c>
      <c r="X65" s="59">
        <f t="shared" si="6"/>
        <v>0</v>
      </c>
      <c r="Y65" s="59">
        <f t="shared" si="6"/>
        <v>0</v>
      </c>
      <c r="Z65" s="59">
        <f t="shared" si="6"/>
        <v>0</v>
      </c>
      <c r="AA65" s="59">
        <f t="shared" si="6"/>
        <v>0</v>
      </c>
      <c r="AB65" s="59">
        <f t="shared" si="6"/>
        <v>0</v>
      </c>
      <c r="AC65" s="59">
        <f t="shared" si="6"/>
        <v>0</v>
      </c>
      <c r="AD65" s="59">
        <f t="shared" si="6"/>
        <v>0</v>
      </c>
      <c r="AE65" s="59">
        <f t="shared" si="6"/>
        <v>0</v>
      </c>
      <c r="AF65" s="59">
        <f t="shared" si="6"/>
        <v>0</v>
      </c>
      <c r="AG65" s="59">
        <f t="shared" si="6"/>
        <v>0</v>
      </c>
      <c r="AH65" s="59">
        <f t="shared" si="6"/>
        <v>0</v>
      </c>
      <c r="AI65" s="59">
        <f t="shared" si="6"/>
        <v>0</v>
      </c>
      <c r="AJ65" s="59">
        <f t="shared" si="6"/>
        <v>0</v>
      </c>
      <c r="AK65" s="59">
        <f t="shared" si="6"/>
        <v>0</v>
      </c>
      <c r="AL65" s="59">
        <f t="shared" si="6"/>
        <v>0</v>
      </c>
    </row>
    <row r="66" spans="2:38" ht="15.75" thickBot="1" x14ac:dyDescent="0.3">
      <c r="B66" s="47" t="str">
        <f t="shared" si="3"/>
        <v>Prodotto 18</v>
      </c>
      <c r="C66" s="59">
        <f t="shared" ref="C66:C68" si="7">+C20*C44</f>
        <v>0</v>
      </c>
      <c r="D66" s="59">
        <f t="shared" si="6"/>
        <v>0</v>
      </c>
      <c r="E66" s="59">
        <f t="shared" si="6"/>
        <v>0</v>
      </c>
      <c r="F66" s="59">
        <f t="shared" si="6"/>
        <v>0</v>
      </c>
      <c r="G66" s="59">
        <f t="shared" si="6"/>
        <v>0</v>
      </c>
      <c r="H66" s="59">
        <f t="shared" si="6"/>
        <v>0</v>
      </c>
      <c r="I66" s="59">
        <f t="shared" si="6"/>
        <v>0</v>
      </c>
      <c r="J66" s="59">
        <f t="shared" si="6"/>
        <v>0</v>
      </c>
      <c r="K66" s="59">
        <f t="shared" si="6"/>
        <v>0</v>
      </c>
      <c r="L66" s="59">
        <f t="shared" si="6"/>
        <v>0</v>
      </c>
      <c r="M66" s="59">
        <f t="shared" si="6"/>
        <v>0</v>
      </c>
      <c r="N66" s="59">
        <f t="shared" si="6"/>
        <v>0</v>
      </c>
      <c r="O66" s="59">
        <f t="shared" si="6"/>
        <v>0</v>
      </c>
      <c r="P66" s="59">
        <f t="shared" si="6"/>
        <v>0</v>
      </c>
      <c r="Q66" s="59">
        <f t="shared" si="6"/>
        <v>0</v>
      </c>
      <c r="R66" s="59">
        <f t="shared" si="6"/>
        <v>0</v>
      </c>
      <c r="S66" s="59">
        <f t="shared" si="6"/>
        <v>0</v>
      </c>
      <c r="T66" s="59">
        <f t="shared" si="6"/>
        <v>0</v>
      </c>
      <c r="U66" s="59">
        <f t="shared" si="6"/>
        <v>0</v>
      </c>
      <c r="V66" s="59">
        <f t="shared" si="6"/>
        <v>0</v>
      </c>
      <c r="W66" s="59">
        <f t="shared" si="6"/>
        <v>0</v>
      </c>
      <c r="X66" s="59">
        <f t="shared" si="6"/>
        <v>0</v>
      </c>
      <c r="Y66" s="59">
        <f t="shared" si="6"/>
        <v>0</v>
      </c>
      <c r="Z66" s="59">
        <f t="shared" si="6"/>
        <v>0</v>
      </c>
      <c r="AA66" s="59">
        <f t="shared" si="6"/>
        <v>0</v>
      </c>
      <c r="AB66" s="59">
        <f t="shared" si="6"/>
        <v>0</v>
      </c>
      <c r="AC66" s="59">
        <f t="shared" si="6"/>
        <v>0</v>
      </c>
      <c r="AD66" s="59">
        <f t="shared" si="6"/>
        <v>0</v>
      </c>
      <c r="AE66" s="59">
        <f t="shared" si="6"/>
        <v>0</v>
      </c>
      <c r="AF66" s="59">
        <f t="shared" si="6"/>
        <v>0</v>
      </c>
      <c r="AG66" s="59">
        <f t="shared" si="6"/>
        <v>0</v>
      </c>
      <c r="AH66" s="59">
        <f t="shared" si="6"/>
        <v>0</v>
      </c>
      <c r="AI66" s="59">
        <f t="shared" si="6"/>
        <v>0</v>
      </c>
      <c r="AJ66" s="59">
        <f t="shared" si="6"/>
        <v>0</v>
      </c>
      <c r="AK66" s="59">
        <f t="shared" si="6"/>
        <v>0</v>
      </c>
      <c r="AL66" s="59">
        <f t="shared" si="6"/>
        <v>0</v>
      </c>
    </row>
    <row r="67" spans="2:38" ht="15.75" thickBot="1" x14ac:dyDescent="0.3">
      <c r="B67" s="47" t="str">
        <f t="shared" si="3"/>
        <v>Prodotto 19</v>
      </c>
      <c r="C67" s="59">
        <f t="shared" si="7"/>
        <v>0</v>
      </c>
      <c r="D67" s="59">
        <f t="shared" si="6"/>
        <v>0</v>
      </c>
      <c r="E67" s="59">
        <f t="shared" si="6"/>
        <v>0</v>
      </c>
      <c r="F67" s="59">
        <f t="shared" si="6"/>
        <v>0</v>
      </c>
      <c r="G67" s="59">
        <f t="shared" si="6"/>
        <v>0</v>
      </c>
      <c r="H67" s="59">
        <f t="shared" si="6"/>
        <v>0</v>
      </c>
      <c r="I67" s="59">
        <f t="shared" si="6"/>
        <v>0</v>
      </c>
      <c r="J67" s="59">
        <f t="shared" si="6"/>
        <v>0</v>
      </c>
      <c r="K67" s="59">
        <f t="shared" si="6"/>
        <v>0</v>
      </c>
      <c r="L67" s="59">
        <f t="shared" si="6"/>
        <v>0</v>
      </c>
      <c r="M67" s="59">
        <f t="shared" si="6"/>
        <v>0</v>
      </c>
      <c r="N67" s="59">
        <f t="shared" si="6"/>
        <v>0</v>
      </c>
      <c r="O67" s="59">
        <f t="shared" si="6"/>
        <v>0</v>
      </c>
      <c r="P67" s="59">
        <f t="shared" si="6"/>
        <v>0</v>
      </c>
      <c r="Q67" s="59">
        <f t="shared" si="6"/>
        <v>0</v>
      </c>
      <c r="R67" s="59">
        <f t="shared" si="6"/>
        <v>0</v>
      </c>
      <c r="S67" s="59">
        <f t="shared" si="6"/>
        <v>0</v>
      </c>
      <c r="T67" s="59">
        <f t="shared" si="6"/>
        <v>0</v>
      </c>
      <c r="U67" s="59">
        <f t="shared" si="6"/>
        <v>0</v>
      </c>
      <c r="V67" s="59">
        <f t="shared" si="6"/>
        <v>0</v>
      </c>
      <c r="W67" s="59">
        <f t="shared" si="6"/>
        <v>0</v>
      </c>
      <c r="X67" s="59">
        <f t="shared" si="6"/>
        <v>0</v>
      </c>
      <c r="Y67" s="59">
        <f t="shared" si="6"/>
        <v>0</v>
      </c>
      <c r="Z67" s="59">
        <f t="shared" si="6"/>
        <v>0</v>
      </c>
      <c r="AA67" s="59">
        <f t="shared" si="6"/>
        <v>0</v>
      </c>
      <c r="AB67" s="59">
        <f t="shared" si="6"/>
        <v>0</v>
      </c>
      <c r="AC67" s="59">
        <f t="shared" si="6"/>
        <v>0</v>
      </c>
      <c r="AD67" s="59">
        <f t="shared" si="6"/>
        <v>0</v>
      </c>
      <c r="AE67" s="59">
        <f t="shared" si="6"/>
        <v>0</v>
      </c>
      <c r="AF67" s="59">
        <f t="shared" si="6"/>
        <v>0</v>
      </c>
      <c r="AG67" s="59">
        <f t="shared" si="6"/>
        <v>0</v>
      </c>
      <c r="AH67" s="59">
        <f t="shared" si="6"/>
        <v>0</v>
      </c>
      <c r="AI67" s="59">
        <f t="shared" si="6"/>
        <v>0</v>
      </c>
      <c r="AJ67" s="59">
        <f t="shared" si="6"/>
        <v>0</v>
      </c>
      <c r="AK67" s="59">
        <f t="shared" si="6"/>
        <v>0</v>
      </c>
      <c r="AL67" s="59">
        <f t="shared" si="6"/>
        <v>0</v>
      </c>
    </row>
    <row r="68" spans="2:38" x14ac:dyDescent="0.25">
      <c r="B68" s="47" t="str">
        <f t="shared" si="3"/>
        <v>Prodotto 20</v>
      </c>
      <c r="C68" s="59">
        <f t="shared" si="7"/>
        <v>0</v>
      </c>
      <c r="D68" s="59">
        <f t="shared" si="6"/>
        <v>0</v>
      </c>
      <c r="E68" s="59">
        <f t="shared" si="6"/>
        <v>0</v>
      </c>
      <c r="F68" s="59">
        <f t="shared" si="6"/>
        <v>0</v>
      </c>
      <c r="G68" s="59">
        <f t="shared" si="6"/>
        <v>0</v>
      </c>
      <c r="H68" s="59">
        <f t="shared" si="6"/>
        <v>0</v>
      </c>
      <c r="I68" s="59">
        <f t="shared" si="6"/>
        <v>0</v>
      </c>
      <c r="J68" s="59">
        <f t="shared" si="6"/>
        <v>0</v>
      </c>
      <c r="K68" s="59">
        <f t="shared" si="6"/>
        <v>0</v>
      </c>
      <c r="L68" s="59">
        <f t="shared" si="6"/>
        <v>0</v>
      </c>
      <c r="M68" s="59">
        <f t="shared" si="6"/>
        <v>0</v>
      </c>
      <c r="N68" s="59">
        <f t="shared" si="6"/>
        <v>0</v>
      </c>
      <c r="O68" s="59">
        <f t="shared" si="6"/>
        <v>0</v>
      </c>
      <c r="P68" s="59">
        <f t="shared" si="6"/>
        <v>0</v>
      </c>
      <c r="Q68" s="59">
        <f t="shared" si="6"/>
        <v>0</v>
      </c>
      <c r="R68" s="59">
        <f t="shared" si="6"/>
        <v>0</v>
      </c>
      <c r="S68" s="59">
        <f t="shared" si="6"/>
        <v>0</v>
      </c>
      <c r="T68" s="59">
        <f t="shared" si="6"/>
        <v>0</v>
      </c>
      <c r="U68" s="59">
        <f t="shared" si="6"/>
        <v>0</v>
      </c>
      <c r="V68" s="59">
        <f t="shared" si="6"/>
        <v>0</v>
      </c>
      <c r="W68" s="59">
        <f t="shared" si="6"/>
        <v>0</v>
      </c>
      <c r="X68" s="59">
        <f t="shared" si="6"/>
        <v>0</v>
      </c>
      <c r="Y68" s="59">
        <f t="shared" si="6"/>
        <v>0</v>
      </c>
      <c r="Z68" s="59">
        <f t="shared" si="6"/>
        <v>0</v>
      </c>
      <c r="AA68" s="59">
        <f t="shared" si="6"/>
        <v>0</v>
      </c>
      <c r="AB68" s="59">
        <f t="shared" si="6"/>
        <v>0</v>
      </c>
      <c r="AC68" s="59">
        <f t="shared" si="6"/>
        <v>0</v>
      </c>
      <c r="AD68" s="59">
        <f t="shared" si="6"/>
        <v>0</v>
      </c>
      <c r="AE68" s="59">
        <f t="shared" si="6"/>
        <v>0</v>
      </c>
      <c r="AF68" s="59">
        <f t="shared" si="6"/>
        <v>0</v>
      </c>
      <c r="AG68" s="59">
        <f t="shared" si="6"/>
        <v>0</v>
      </c>
      <c r="AH68" s="59">
        <f t="shared" si="6"/>
        <v>0</v>
      </c>
      <c r="AI68" s="59">
        <f t="shared" si="6"/>
        <v>0</v>
      </c>
      <c r="AJ68" s="59">
        <f t="shared" si="6"/>
        <v>0</v>
      </c>
      <c r="AK68" s="59">
        <f t="shared" si="6"/>
        <v>0</v>
      </c>
      <c r="AL68" s="59">
        <f t="shared" si="6"/>
        <v>0</v>
      </c>
    </row>
    <row r="69" spans="2:38" x14ac:dyDescent="0.25"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</row>
    <row r="70" spans="2:38" x14ac:dyDescent="0.25">
      <c r="B70" s="47" t="s">
        <v>314</v>
      </c>
      <c r="C70" s="63">
        <f>SUM(C49:C68)</f>
        <v>39700</v>
      </c>
      <c r="D70" s="63">
        <f t="shared" ref="D70:AL70" si="8">SUM(D49:D68)</f>
        <v>39700</v>
      </c>
      <c r="E70" s="63">
        <f t="shared" si="8"/>
        <v>39700</v>
      </c>
      <c r="F70" s="63">
        <f t="shared" si="8"/>
        <v>39700</v>
      </c>
      <c r="G70" s="63">
        <f t="shared" si="8"/>
        <v>39700</v>
      </c>
      <c r="H70" s="63">
        <f t="shared" si="8"/>
        <v>39700</v>
      </c>
      <c r="I70" s="63">
        <f t="shared" si="8"/>
        <v>39916</v>
      </c>
      <c r="J70" s="63">
        <f t="shared" si="8"/>
        <v>40142.5</v>
      </c>
      <c r="K70" s="63">
        <f t="shared" si="8"/>
        <v>40445.5</v>
      </c>
      <c r="L70" s="63">
        <f t="shared" si="8"/>
        <v>40445.5</v>
      </c>
      <c r="M70" s="63">
        <f t="shared" si="8"/>
        <v>40717.205000000002</v>
      </c>
      <c r="N70" s="63">
        <f t="shared" si="8"/>
        <v>40717.205000000002</v>
      </c>
      <c r="O70" s="63">
        <f t="shared" si="8"/>
        <v>40717.205000000002</v>
      </c>
      <c r="P70" s="63">
        <f t="shared" si="8"/>
        <v>45298.672500000008</v>
      </c>
      <c r="Q70" s="63">
        <f t="shared" si="8"/>
        <v>45298.672500000008</v>
      </c>
      <c r="R70" s="63">
        <f t="shared" si="8"/>
        <v>45298.672500000008</v>
      </c>
      <c r="S70" s="63">
        <f t="shared" si="8"/>
        <v>45298.672500000008</v>
      </c>
      <c r="T70" s="63">
        <f t="shared" si="8"/>
        <v>45298.672500000008</v>
      </c>
      <c r="U70" s="63">
        <f t="shared" si="8"/>
        <v>45298.672500000008</v>
      </c>
      <c r="V70" s="63">
        <f t="shared" si="8"/>
        <v>45298.672500000008</v>
      </c>
      <c r="W70" s="63">
        <f t="shared" si="8"/>
        <v>45298.672500000008</v>
      </c>
      <c r="X70" s="63">
        <f t="shared" si="8"/>
        <v>45298.672500000008</v>
      </c>
      <c r="Y70" s="63">
        <f t="shared" si="8"/>
        <v>45298.672500000008</v>
      </c>
      <c r="Z70" s="63">
        <f t="shared" si="8"/>
        <v>45298.672500000008</v>
      </c>
      <c r="AA70" s="63">
        <f t="shared" si="8"/>
        <v>45298.672500000008</v>
      </c>
      <c r="AB70" s="63">
        <f t="shared" si="8"/>
        <v>49880.14</v>
      </c>
      <c r="AC70" s="63">
        <f t="shared" si="8"/>
        <v>49880.14</v>
      </c>
      <c r="AD70" s="63">
        <f t="shared" si="8"/>
        <v>49880.14</v>
      </c>
      <c r="AE70" s="63">
        <f t="shared" si="8"/>
        <v>49880.14</v>
      </c>
      <c r="AF70" s="63">
        <f t="shared" si="8"/>
        <v>49880.14</v>
      </c>
      <c r="AG70" s="63">
        <f t="shared" si="8"/>
        <v>49880.14</v>
      </c>
      <c r="AH70" s="63">
        <f t="shared" si="8"/>
        <v>49880.14</v>
      </c>
      <c r="AI70" s="63">
        <f t="shared" si="8"/>
        <v>49880.14</v>
      </c>
      <c r="AJ70" s="63">
        <f t="shared" si="8"/>
        <v>49880.14</v>
      </c>
      <c r="AK70" s="63">
        <f t="shared" si="8"/>
        <v>49880.14</v>
      </c>
      <c r="AL70" s="63">
        <f t="shared" si="8"/>
        <v>49880.14</v>
      </c>
    </row>
    <row r="73" spans="2:38" ht="15.75" thickBot="1" x14ac:dyDescent="0.3">
      <c r="B73" s="47" t="s">
        <v>326</v>
      </c>
      <c r="C73" s="47" t="str">
        <f>+C48</f>
        <v>A1 M1</v>
      </c>
      <c r="D73" s="47" t="str">
        <f t="shared" ref="D73:AL73" si="9">+D48</f>
        <v>A1 M2</v>
      </c>
      <c r="E73" s="47" t="str">
        <f t="shared" si="9"/>
        <v>A1 M3</v>
      </c>
      <c r="F73" s="47" t="str">
        <f t="shared" si="9"/>
        <v>A1 M4</v>
      </c>
      <c r="G73" s="47" t="str">
        <f t="shared" si="9"/>
        <v>A1 M5</v>
      </c>
      <c r="H73" s="47" t="str">
        <f t="shared" si="9"/>
        <v>A1 M6</v>
      </c>
      <c r="I73" s="47" t="str">
        <f t="shared" si="9"/>
        <v>A1 M7</v>
      </c>
      <c r="J73" s="47" t="str">
        <f t="shared" si="9"/>
        <v>A1 M8</v>
      </c>
      <c r="K73" s="47" t="str">
        <f t="shared" si="9"/>
        <v>A1 M9</v>
      </c>
      <c r="L73" s="47" t="str">
        <f t="shared" si="9"/>
        <v>A1 M10</v>
      </c>
      <c r="M73" s="47" t="str">
        <f t="shared" si="9"/>
        <v>A1 M11</v>
      </c>
      <c r="N73" s="47" t="str">
        <f t="shared" si="9"/>
        <v>A1 M12</v>
      </c>
      <c r="O73" s="47" t="str">
        <f t="shared" si="9"/>
        <v>A2 M1</v>
      </c>
      <c r="P73" s="47" t="str">
        <f t="shared" si="9"/>
        <v>A2 M2</v>
      </c>
      <c r="Q73" s="47" t="str">
        <f t="shared" si="9"/>
        <v>A2 M3</v>
      </c>
      <c r="R73" s="47" t="str">
        <f t="shared" si="9"/>
        <v>A2 M4</v>
      </c>
      <c r="S73" s="47" t="str">
        <f t="shared" si="9"/>
        <v>A2 M5</v>
      </c>
      <c r="T73" s="47" t="str">
        <f t="shared" si="9"/>
        <v>A2 M6</v>
      </c>
      <c r="U73" s="47" t="str">
        <f t="shared" si="9"/>
        <v>A2 M7</v>
      </c>
      <c r="V73" s="47" t="str">
        <f t="shared" si="9"/>
        <v>A2 M8</v>
      </c>
      <c r="W73" s="47" t="str">
        <f t="shared" si="9"/>
        <v>A2 M9</v>
      </c>
      <c r="X73" s="47" t="str">
        <f t="shared" si="9"/>
        <v>A2 M10</v>
      </c>
      <c r="Y73" s="47" t="str">
        <f t="shared" si="9"/>
        <v>A2 M11</v>
      </c>
      <c r="Z73" s="47" t="str">
        <f t="shared" si="9"/>
        <v>A2 M12</v>
      </c>
      <c r="AA73" s="47" t="str">
        <f t="shared" si="9"/>
        <v>A3 M1</v>
      </c>
      <c r="AB73" s="47" t="str">
        <f t="shared" si="9"/>
        <v>A3 M2</v>
      </c>
      <c r="AC73" s="47" t="str">
        <f t="shared" si="9"/>
        <v>A3 M3</v>
      </c>
      <c r="AD73" s="47" t="str">
        <f t="shared" si="9"/>
        <v>A3 M4</v>
      </c>
      <c r="AE73" s="47" t="str">
        <f t="shared" si="9"/>
        <v>A3 M5</v>
      </c>
      <c r="AF73" s="47" t="str">
        <f t="shared" si="9"/>
        <v>A3 M6</v>
      </c>
      <c r="AG73" s="47" t="str">
        <f t="shared" si="9"/>
        <v>A3 M7</v>
      </c>
      <c r="AH73" s="47" t="str">
        <f t="shared" si="9"/>
        <v>A3 M8</v>
      </c>
      <c r="AI73" s="47" t="str">
        <f t="shared" si="9"/>
        <v>A3 M9</v>
      </c>
      <c r="AJ73" s="47" t="str">
        <f t="shared" si="9"/>
        <v>A3 M10</v>
      </c>
      <c r="AK73" s="47" t="str">
        <f t="shared" si="9"/>
        <v>A3 M11</v>
      </c>
      <c r="AL73" s="47" t="str">
        <f t="shared" si="9"/>
        <v>A3 M12</v>
      </c>
    </row>
    <row r="74" spans="2:38" ht="15.75" thickBot="1" x14ac:dyDescent="0.3">
      <c r="B74" s="47" t="str">
        <f>+B49</f>
        <v>Prodotto 1</v>
      </c>
      <c r="C74" s="59">
        <f>+C49*'An Distinta Base'!$F31</f>
        <v>1512</v>
      </c>
      <c r="D74" s="59">
        <f>+D49*'An Distinta Base'!$F31</f>
        <v>1512</v>
      </c>
      <c r="E74" s="59">
        <f>+E49*'An Distinta Base'!$F31</f>
        <v>1512</v>
      </c>
      <c r="F74" s="59">
        <f>+F49*'An Distinta Base'!$F31</f>
        <v>1512</v>
      </c>
      <c r="G74" s="59">
        <f>+G49*'An Distinta Base'!$F31</f>
        <v>1512</v>
      </c>
      <c r="H74" s="59">
        <f>+H49*'An Distinta Base'!$F31</f>
        <v>1512</v>
      </c>
      <c r="I74" s="59">
        <f>+I49*'An Distinta Base'!$F31</f>
        <v>1557.3600000000001</v>
      </c>
      <c r="J74" s="59">
        <f>+J49*'An Distinta Base'!$F31</f>
        <v>1557.3600000000001</v>
      </c>
      <c r="K74" s="59">
        <f>+K49*'An Distinta Base'!$F31</f>
        <v>1557.3600000000001</v>
      </c>
      <c r="L74" s="59">
        <f>+L49*'An Distinta Base'!$F31</f>
        <v>1557.3600000000001</v>
      </c>
      <c r="M74" s="59">
        <f>+M49*'An Distinta Base'!$F31</f>
        <v>1557.3600000000001</v>
      </c>
      <c r="N74" s="59">
        <f>+N49*'An Distinta Base'!$F31</f>
        <v>1557.3600000000001</v>
      </c>
      <c r="O74" s="59">
        <f>+O49*'An Distinta Base'!$F31</f>
        <v>1557.3600000000001</v>
      </c>
      <c r="P74" s="59">
        <f>+P49*'An Distinta Base'!$F31</f>
        <v>1713.096</v>
      </c>
      <c r="Q74" s="59">
        <f>+Q49*'An Distinta Base'!$F31</f>
        <v>1713.096</v>
      </c>
      <c r="R74" s="59">
        <f>+R49*'An Distinta Base'!$F31</f>
        <v>1713.096</v>
      </c>
      <c r="S74" s="59">
        <f>+S49*'An Distinta Base'!$F31</f>
        <v>1713.096</v>
      </c>
      <c r="T74" s="59">
        <f>+T49*'An Distinta Base'!$F31</f>
        <v>1713.096</v>
      </c>
      <c r="U74" s="59">
        <f>+U49*'An Distinta Base'!$F31</f>
        <v>1713.096</v>
      </c>
      <c r="V74" s="59">
        <f>+V49*'An Distinta Base'!$F31</f>
        <v>1713.096</v>
      </c>
      <c r="W74" s="59">
        <f>+W49*'An Distinta Base'!$F31</f>
        <v>1713.096</v>
      </c>
      <c r="X74" s="59">
        <f>+X49*'An Distinta Base'!$F31</f>
        <v>1713.096</v>
      </c>
      <c r="Y74" s="59">
        <f>+Y49*'An Distinta Base'!$F31</f>
        <v>1713.096</v>
      </c>
      <c r="Z74" s="59">
        <f>+Z49*'An Distinta Base'!$F31</f>
        <v>1713.096</v>
      </c>
      <c r="AA74" s="59">
        <f>+AA49*'An Distinta Base'!$F31</f>
        <v>1713.096</v>
      </c>
      <c r="AB74" s="59">
        <f>+AB49*'An Distinta Base'!$F31</f>
        <v>1868.8320000000001</v>
      </c>
      <c r="AC74" s="59">
        <f>+AC49*'An Distinta Base'!$F31</f>
        <v>1868.8320000000001</v>
      </c>
      <c r="AD74" s="59">
        <f>+AD49*'An Distinta Base'!$F31</f>
        <v>1868.8320000000001</v>
      </c>
      <c r="AE74" s="59">
        <f>+AE49*'An Distinta Base'!$F31</f>
        <v>1868.8320000000001</v>
      </c>
      <c r="AF74" s="59">
        <f>+AF49*'An Distinta Base'!$F31</f>
        <v>1868.8320000000001</v>
      </c>
      <c r="AG74" s="59">
        <f>+AG49*'An Distinta Base'!$F31</f>
        <v>1868.8320000000001</v>
      </c>
      <c r="AH74" s="59">
        <f>+AH49*'An Distinta Base'!$F31</f>
        <v>1868.8320000000001</v>
      </c>
      <c r="AI74" s="59">
        <f>+AI49*'An Distinta Base'!$F31</f>
        <v>1868.8320000000001</v>
      </c>
      <c r="AJ74" s="59">
        <f>+AJ49*'An Distinta Base'!$F31</f>
        <v>1868.8320000000001</v>
      </c>
      <c r="AK74" s="59">
        <f>+AK49*'An Distinta Base'!$F31</f>
        <v>1868.8320000000001</v>
      </c>
      <c r="AL74" s="59">
        <f>+AL49*'An Distinta Base'!$F31</f>
        <v>1868.8320000000001</v>
      </c>
    </row>
    <row r="75" spans="2:38" ht="15.75" thickBot="1" x14ac:dyDescent="0.3">
      <c r="B75" s="47" t="str">
        <f t="shared" ref="B75:B93" si="10">+B50</f>
        <v>Prodotto 2</v>
      </c>
      <c r="C75" s="59">
        <f>+C50*'An Distinta Base'!$F32</f>
        <v>1575</v>
      </c>
      <c r="D75" s="59">
        <f>+D50*'An Distinta Base'!$F32</f>
        <v>1575</v>
      </c>
      <c r="E75" s="59">
        <f>+E50*'An Distinta Base'!$F32</f>
        <v>1575</v>
      </c>
      <c r="F75" s="59">
        <f>+F50*'An Distinta Base'!$F32</f>
        <v>1575</v>
      </c>
      <c r="G75" s="59">
        <f>+G50*'An Distinta Base'!$F32</f>
        <v>1575</v>
      </c>
      <c r="H75" s="59">
        <f>+H50*'An Distinta Base'!$F32</f>
        <v>1575</v>
      </c>
      <c r="I75" s="59">
        <f>+I50*'An Distinta Base'!$F32</f>
        <v>1575</v>
      </c>
      <c r="J75" s="59">
        <f>+J50*'An Distinta Base'!$F32</f>
        <v>1575</v>
      </c>
      <c r="K75" s="59">
        <f>+K50*'An Distinta Base'!$F32</f>
        <v>1606.5</v>
      </c>
      <c r="L75" s="59">
        <f>+L50*'An Distinta Base'!$F32</f>
        <v>1606.5</v>
      </c>
      <c r="M75" s="59">
        <f>+M50*'An Distinta Base'!$F32</f>
        <v>1606.5</v>
      </c>
      <c r="N75" s="59">
        <f>+N50*'An Distinta Base'!$F32</f>
        <v>1606.5</v>
      </c>
      <c r="O75" s="59">
        <f>+O50*'An Distinta Base'!$F32</f>
        <v>1606.5</v>
      </c>
      <c r="P75" s="59">
        <f>+P50*'An Distinta Base'!$F32</f>
        <v>1767.1499999999999</v>
      </c>
      <c r="Q75" s="59">
        <f>+Q50*'An Distinta Base'!$F32</f>
        <v>1767.1499999999999</v>
      </c>
      <c r="R75" s="59">
        <f>+R50*'An Distinta Base'!$F32</f>
        <v>1767.1499999999999</v>
      </c>
      <c r="S75" s="59">
        <f>+S50*'An Distinta Base'!$F32</f>
        <v>1767.1499999999999</v>
      </c>
      <c r="T75" s="59">
        <f>+T50*'An Distinta Base'!$F32</f>
        <v>1767.1499999999999</v>
      </c>
      <c r="U75" s="59">
        <f>+U50*'An Distinta Base'!$F32</f>
        <v>1767.1499999999999</v>
      </c>
      <c r="V75" s="59">
        <f>+V50*'An Distinta Base'!$F32</f>
        <v>1767.1499999999999</v>
      </c>
      <c r="W75" s="59">
        <f>+W50*'An Distinta Base'!$F32</f>
        <v>1767.1499999999999</v>
      </c>
      <c r="X75" s="59">
        <f>+X50*'An Distinta Base'!$F32</f>
        <v>1767.1499999999999</v>
      </c>
      <c r="Y75" s="59">
        <f>+Y50*'An Distinta Base'!$F32</f>
        <v>1767.1499999999999</v>
      </c>
      <c r="Z75" s="59">
        <f>+Z50*'An Distinta Base'!$F32</f>
        <v>1767.1499999999999</v>
      </c>
      <c r="AA75" s="59">
        <f>+AA50*'An Distinta Base'!$F32</f>
        <v>1767.1499999999999</v>
      </c>
      <c r="AB75" s="59">
        <f>+AB50*'An Distinta Base'!$F32</f>
        <v>1927.8</v>
      </c>
      <c r="AC75" s="59">
        <f>+AC50*'An Distinta Base'!$F32</f>
        <v>1927.8</v>
      </c>
      <c r="AD75" s="59">
        <f>+AD50*'An Distinta Base'!$F32</f>
        <v>1927.8</v>
      </c>
      <c r="AE75" s="59">
        <f>+AE50*'An Distinta Base'!$F32</f>
        <v>1927.8</v>
      </c>
      <c r="AF75" s="59">
        <f>+AF50*'An Distinta Base'!$F32</f>
        <v>1927.8</v>
      </c>
      <c r="AG75" s="59">
        <f>+AG50*'An Distinta Base'!$F32</f>
        <v>1927.8</v>
      </c>
      <c r="AH75" s="59">
        <f>+AH50*'An Distinta Base'!$F32</f>
        <v>1927.8</v>
      </c>
      <c r="AI75" s="59">
        <f>+AI50*'An Distinta Base'!$F32</f>
        <v>1927.8</v>
      </c>
      <c r="AJ75" s="59">
        <f>+AJ50*'An Distinta Base'!$F32</f>
        <v>1927.8</v>
      </c>
      <c r="AK75" s="59">
        <f>+AK50*'An Distinta Base'!$F32</f>
        <v>1927.8</v>
      </c>
      <c r="AL75" s="59">
        <f>+AL50*'An Distinta Base'!$F32</f>
        <v>1927.8</v>
      </c>
    </row>
    <row r="76" spans="2:38" ht="15.75" thickBot="1" x14ac:dyDescent="0.3">
      <c r="B76" s="47" t="str">
        <f t="shared" si="10"/>
        <v>Prodotto 3</v>
      </c>
      <c r="C76" s="59">
        <f>+C51*'An Distinta Base'!$F33</f>
        <v>1543.5</v>
      </c>
      <c r="D76" s="59">
        <f>+D51*'An Distinta Base'!$F33</f>
        <v>1543.5</v>
      </c>
      <c r="E76" s="59">
        <f>+E51*'An Distinta Base'!$F33</f>
        <v>1543.5</v>
      </c>
      <c r="F76" s="59">
        <f>+F51*'An Distinta Base'!$F33</f>
        <v>1543.5</v>
      </c>
      <c r="G76" s="59">
        <f>+G51*'An Distinta Base'!$F33</f>
        <v>1543.5</v>
      </c>
      <c r="H76" s="59">
        <f>+H51*'An Distinta Base'!$F33</f>
        <v>1543.5</v>
      </c>
      <c r="I76" s="59">
        <f>+I51*'An Distinta Base'!$F33</f>
        <v>1543.5</v>
      </c>
      <c r="J76" s="59">
        <f>+J51*'An Distinta Base'!$F33</f>
        <v>1558.9349999999999</v>
      </c>
      <c r="K76" s="59">
        <f>+K51*'An Distinta Base'!$F33</f>
        <v>1558.9349999999999</v>
      </c>
      <c r="L76" s="59">
        <f>+L51*'An Distinta Base'!$F33</f>
        <v>1558.9349999999999</v>
      </c>
      <c r="M76" s="59">
        <f>+M51*'An Distinta Base'!$F33</f>
        <v>1605.7030499999998</v>
      </c>
      <c r="N76" s="59">
        <f>+N51*'An Distinta Base'!$F33</f>
        <v>1605.7030499999998</v>
      </c>
      <c r="O76" s="59">
        <f>+O51*'An Distinta Base'!$F33</f>
        <v>1605.7030499999998</v>
      </c>
      <c r="P76" s="59">
        <f>+P51*'An Distinta Base'!$F33</f>
        <v>1873.3202249999999</v>
      </c>
      <c r="Q76" s="59">
        <f>+Q51*'An Distinta Base'!$F33</f>
        <v>1873.3202249999999</v>
      </c>
      <c r="R76" s="59">
        <f>+R51*'An Distinta Base'!$F33</f>
        <v>1873.3202249999999</v>
      </c>
      <c r="S76" s="59">
        <f>+S51*'An Distinta Base'!$F33</f>
        <v>1873.3202249999999</v>
      </c>
      <c r="T76" s="59">
        <f>+T51*'An Distinta Base'!$F33</f>
        <v>1873.3202249999999</v>
      </c>
      <c r="U76" s="59">
        <f>+U51*'An Distinta Base'!$F33</f>
        <v>1873.3202249999999</v>
      </c>
      <c r="V76" s="59">
        <f>+V51*'An Distinta Base'!$F33</f>
        <v>1873.3202249999999</v>
      </c>
      <c r="W76" s="59">
        <f>+W51*'An Distinta Base'!$F33</f>
        <v>1873.3202249999999</v>
      </c>
      <c r="X76" s="59">
        <f>+X51*'An Distinta Base'!$F33</f>
        <v>1873.3202249999999</v>
      </c>
      <c r="Y76" s="59">
        <f>+Y51*'An Distinta Base'!$F33</f>
        <v>1873.3202249999999</v>
      </c>
      <c r="Z76" s="59">
        <f>+Z51*'An Distinta Base'!$F33</f>
        <v>1873.3202249999999</v>
      </c>
      <c r="AA76" s="59">
        <f>+AA51*'An Distinta Base'!$F33</f>
        <v>1873.3202249999999</v>
      </c>
      <c r="AB76" s="59">
        <f>+AB51*'An Distinta Base'!$F33</f>
        <v>2140.9374000000003</v>
      </c>
      <c r="AC76" s="59">
        <f>+AC51*'An Distinta Base'!$F33</f>
        <v>2140.9374000000003</v>
      </c>
      <c r="AD76" s="59">
        <f>+AD51*'An Distinta Base'!$F33</f>
        <v>2140.9374000000003</v>
      </c>
      <c r="AE76" s="59">
        <f>+AE51*'An Distinta Base'!$F33</f>
        <v>2140.9374000000003</v>
      </c>
      <c r="AF76" s="59">
        <f>+AF51*'An Distinta Base'!$F33</f>
        <v>2140.9374000000003</v>
      </c>
      <c r="AG76" s="59">
        <f>+AG51*'An Distinta Base'!$F33</f>
        <v>2140.9374000000003</v>
      </c>
      <c r="AH76" s="59">
        <f>+AH51*'An Distinta Base'!$F33</f>
        <v>2140.9374000000003</v>
      </c>
      <c r="AI76" s="59">
        <f>+AI51*'An Distinta Base'!$F33</f>
        <v>2140.9374000000003</v>
      </c>
      <c r="AJ76" s="59">
        <f>+AJ51*'An Distinta Base'!$F33</f>
        <v>2140.9374000000003</v>
      </c>
      <c r="AK76" s="59">
        <f>+AK51*'An Distinta Base'!$F33</f>
        <v>2140.9374000000003</v>
      </c>
      <c r="AL76" s="59">
        <f>+AL51*'An Distinta Base'!$F33</f>
        <v>2140.9374000000003</v>
      </c>
    </row>
    <row r="77" spans="2:38" ht="15.75" thickBot="1" x14ac:dyDescent="0.3">
      <c r="B77" s="47" t="str">
        <f t="shared" si="10"/>
        <v>Prodotto 4</v>
      </c>
      <c r="C77" s="59">
        <f>+C52*'An Distinta Base'!$F34</f>
        <v>1606.5</v>
      </c>
      <c r="D77" s="59">
        <f>+D52*'An Distinta Base'!$F34</f>
        <v>1606.5</v>
      </c>
      <c r="E77" s="59">
        <f>+E52*'An Distinta Base'!$F34</f>
        <v>1606.5</v>
      </c>
      <c r="F77" s="59">
        <f>+F52*'An Distinta Base'!$F34</f>
        <v>1606.5</v>
      </c>
      <c r="G77" s="59">
        <f>+G52*'An Distinta Base'!$F34</f>
        <v>1606.5</v>
      </c>
      <c r="H77" s="59">
        <f>+H52*'An Distinta Base'!$F34</f>
        <v>1606.5</v>
      </c>
      <c r="I77" s="59">
        <f>+I52*'An Distinta Base'!$F34</f>
        <v>1606.5</v>
      </c>
      <c r="J77" s="59">
        <f>+J52*'An Distinta Base'!$F34</f>
        <v>1606.5</v>
      </c>
      <c r="K77" s="59">
        <f>+K52*'An Distinta Base'!$F34</f>
        <v>1638.63</v>
      </c>
      <c r="L77" s="59">
        <f>+L52*'An Distinta Base'!$F34</f>
        <v>1638.63</v>
      </c>
      <c r="M77" s="59">
        <f>+M52*'An Distinta Base'!$F34</f>
        <v>1638.63</v>
      </c>
      <c r="N77" s="59">
        <f>+N52*'An Distinta Base'!$F34</f>
        <v>1638.63</v>
      </c>
      <c r="O77" s="59">
        <f>+O52*'An Distinta Base'!$F34</f>
        <v>1638.63</v>
      </c>
      <c r="P77" s="59">
        <f>+P52*'An Distinta Base'!$F34</f>
        <v>1802.4930000000002</v>
      </c>
      <c r="Q77" s="59">
        <f>+Q52*'An Distinta Base'!$F34</f>
        <v>1802.4930000000002</v>
      </c>
      <c r="R77" s="59">
        <f>+R52*'An Distinta Base'!$F34</f>
        <v>1802.4930000000002</v>
      </c>
      <c r="S77" s="59">
        <f>+S52*'An Distinta Base'!$F34</f>
        <v>1802.4930000000002</v>
      </c>
      <c r="T77" s="59">
        <f>+T52*'An Distinta Base'!$F34</f>
        <v>1802.4930000000002</v>
      </c>
      <c r="U77" s="59">
        <f>+U52*'An Distinta Base'!$F34</f>
        <v>1802.4930000000002</v>
      </c>
      <c r="V77" s="59">
        <f>+V52*'An Distinta Base'!$F34</f>
        <v>1802.4930000000002</v>
      </c>
      <c r="W77" s="59">
        <f>+W52*'An Distinta Base'!$F34</f>
        <v>1802.4930000000002</v>
      </c>
      <c r="X77" s="59">
        <f>+X52*'An Distinta Base'!$F34</f>
        <v>1802.4930000000002</v>
      </c>
      <c r="Y77" s="59">
        <f>+Y52*'An Distinta Base'!$F34</f>
        <v>1802.4930000000002</v>
      </c>
      <c r="Z77" s="59">
        <f>+Z52*'An Distinta Base'!$F34</f>
        <v>1802.4930000000002</v>
      </c>
      <c r="AA77" s="59">
        <f>+AA52*'An Distinta Base'!$F34</f>
        <v>1802.4930000000002</v>
      </c>
      <c r="AB77" s="59">
        <f>+AB52*'An Distinta Base'!$F34</f>
        <v>1966.356</v>
      </c>
      <c r="AC77" s="59">
        <f>+AC52*'An Distinta Base'!$F34</f>
        <v>1966.356</v>
      </c>
      <c r="AD77" s="59">
        <f>+AD52*'An Distinta Base'!$F34</f>
        <v>1966.356</v>
      </c>
      <c r="AE77" s="59">
        <f>+AE52*'An Distinta Base'!$F34</f>
        <v>1966.356</v>
      </c>
      <c r="AF77" s="59">
        <f>+AF52*'An Distinta Base'!$F34</f>
        <v>1966.356</v>
      </c>
      <c r="AG77" s="59">
        <f>+AG52*'An Distinta Base'!$F34</f>
        <v>1966.356</v>
      </c>
      <c r="AH77" s="59">
        <f>+AH52*'An Distinta Base'!$F34</f>
        <v>1966.356</v>
      </c>
      <c r="AI77" s="59">
        <f>+AI52*'An Distinta Base'!$F34</f>
        <v>1966.356</v>
      </c>
      <c r="AJ77" s="59">
        <f>+AJ52*'An Distinta Base'!$F34</f>
        <v>1966.356</v>
      </c>
      <c r="AK77" s="59">
        <f>+AK52*'An Distinta Base'!$F34</f>
        <v>1966.356</v>
      </c>
      <c r="AL77" s="59">
        <f>+AL52*'An Distinta Base'!$F34</f>
        <v>1966.356</v>
      </c>
    </row>
    <row r="78" spans="2:38" ht="15.75" thickBot="1" x14ac:dyDescent="0.3">
      <c r="B78" s="47" t="str">
        <f t="shared" si="10"/>
        <v>Prodotto 5</v>
      </c>
      <c r="C78" s="59">
        <f>+C53*'An Distinta Base'!$F35</f>
        <v>1071</v>
      </c>
      <c r="D78" s="59">
        <f>+D53*'An Distinta Base'!$F35</f>
        <v>1071</v>
      </c>
      <c r="E78" s="59">
        <f>+E53*'An Distinta Base'!$F35</f>
        <v>1071</v>
      </c>
      <c r="F78" s="59">
        <f>+F53*'An Distinta Base'!$F35</f>
        <v>1071</v>
      </c>
      <c r="G78" s="59">
        <f>+G53*'An Distinta Base'!$F35</f>
        <v>1071</v>
      </c>
      <c r="H78" s="59">
        <f>+H53*'An Distinta Base'!$F35</f>
        <v>1071</v>
      </c>
      <c r="I78" s="59">
        <f>+I53*'An Distinta Base'!$F35</f>
        <v>1071</v>
      </c>
      <c r="J78" s="59">
        <f>+J53*'An Distinta Base'!$F35</f>
        <v>1103.1300000000001</v>
      </c>
      <c r="K78" s="59">
        <f>+K53*'An Distinta Base'!$F35</f>
        <v>1103.1300000000001</v>
      </c>
      <c r="L78" s="59">
        <f>+L53*'An Distinta Base'!$F35</f>
        <v>1103.1300000000001</v>
      </c>
      <c r="M78" s="59">
        <f>+M53*'An Distinta Base'!$F35</f>
        <v>1103.1300000000001</v>
      </c>
      <c r="N78" s="59">
        <f>+N53*'An Distinta Base'!$F35</f>
        <v>1103.1300000000001</v>
      </c>
      <c r="O78" s="59">
        <f>+O53*'An Distinta Base'!$F35</f>
        <v>1103.1300000000001</v>
      </c>
      <c r="P78" s="59">
        <f>+P53*'An Distinta Base'!$F35</f>
        <v>1213.4430000000002</v>
      </c>
      <c r="Q78" s="59">
        <f>+Q53*'An Distinta Base'!$F35</f>
        <v>1213.4430000000002</v>
      </c>
      <c r="R78" s="59">
        <f>+R53*'An Distinta Base'!$F35</f>
        <v>1213.4430000000002</v>
      </c>
      <c r="S78" s="59">
        <f>+S53*'An Distinta Base'!$F35</f>
        <v>1213.4430000000002</v>
      </c>
      <c r="T78" s="59">
        <f>+T53*'An Distinta Base'!$F35</f>
        <v>1213.4430000000002</v>
      </c>
      <c r="U78" s="59">
        <f>+U53*'An Distinta Base'!$F35</f>
        <v>1213.4430000000002</v>
      </c>
      <c r="V78" s="59">
        <f>+V53*'An Distinta Base'!$F35</f>
        <v>1213.4430000000002</v>
      </c>
      <c r="W78" s="59">
        <f>+W53*'An Distinta Base'!$F35</f>
        <v>1213.4430000000002</v>
      </c>
      <c r="X78" s="59">
        <f>+X53*'An Distinta Base'!$F35</f>
        <v>1213.4430000000002</v>
      </c>
      <c r="Y78" s="59">
        <f>+Y53*'An Distinta Base'!$F35</f>
        <v>1213.4430000000002</v>
      </c>
      <c r="Z78" s="59">
        <f>+Z53*'An Distinta Base'!$F35</f>
        <v>1213.4430000000002</v>
      </c>
      <c r="AA78" s="59">
        <f>+AA53*'An Distinta Base'!$F35</f>
        <v>1213.4430000000002</v>
      </c>
      <c r="AB78" s="59">
        <f>+AB53*'An Distinta Base'!$F35</f>
        <v>1323.7560000000001</v>
      </c>
      <c r="AC78" s="59">
        <f>+AC53*'An Distinta Base'!$F35</f>
        <v>1323.7560000000001</v>
      </c>
      <c r="AD78" s="59">
        <f>+AD53*'An Distinta Base'!$F35</f>
        <v>1323.7560000000001</v>
      </c>
      <c r="AE78" s="59">
        <f>+AE53*'An Distinta Base'!$F35</f>
        <v>1323.7560000000001</v>
      </c>
      <c r="AF78" s="59">
        <f>+AF53*'An Distinta Base'!$F35</f>
        <v>1323.7560000000001</v>
      </c>
      <c r="AG78" s="59">
        <f>+AG53*'An Distinta Base'!$F35</f>
        <v>1323.7560000000001</v>
      </c>
      <c r="AH78" s="59">
        <f>+AH53*'An Distinta Base'!$F35</f>
        <v>1323.7560000000001</v>
      </c>
      <c r="AI78" s="59">
        <f>+AI53*'An Distinta Base'!$F35</f>
        <v>1323.7560000000001</v>
      </c>
      <c r="AJ78" s="59">
        <f>+AJ53*'An Distinta Base'!$F35</f>
        <v>1323.7560000000001</v>
      </c>
      <c r="AK78" s="59">
        <f>+AK53*'An Distinta Base'!$F35</f>
        <v>1323.7560000000001</v>
      </c>
      <c r="AL78" s="59">
        <f>+AL53*'An Distinta Base'!$F35</f>
        <v>1323.7560000000001</v>
      </c>
    </row>
    <row r="79" spans="2:38" ht="15.75" thickBot="1" x14ac:dyDescent="0.3">
      <c r="B79" s="47" t="str">
        <f t="shared" si="10"/>
        <v>Prodotto 6</v>
      </c>
      <c r="C79" s="59">
        <f>+C54*'An Distinta Base'!$F36</f>
        <v>1029</v>
      </c>
      <c r="D79" s="59">
        <f>+D54*'An Distinta Base'!$F36</f>
        <v>1029</v>
      </c>
      <c r="E79" s="59">
        <f>+E54*'An Distinta Base'!$F36</f>
        <v>1029</v>
      </c>
      <c r="F79" s="59">
        <f>+F54*'An Distinta Base'!$F36</f>
        <v>1029</v>
      </c>
      <c r="G79" s="59">
        <f>+G54*'An Distinta Base'!$F36</f>
        <v>1029</v>
      </c>
      <c r="H79" s="59">
        <f>+H54*'An Distinta Base'!$F36</f>
        <v>1029</v>
      </c>
      <c r="I79" s="59">
        <f>+I54*'An Distinta Base'!$F36</f>
        <v>1029</v>
      </c>
      <c r="J79" s="59">
        <f>+J54*'An Distinta Base'!$F36</f>
        <v>1029</v>
      </c>
      <c r="K79" s="59">
        <f>+K54*'An Distinta Base'!$F36</f>
        <v>1029</v>
      </c>
      <c r="L79" s="59">
        <f>+L54*'An Distinta Base'!$F36</f>
        <v>1029</v>
      </c>
      <c r="M79" s="59">
        <f>+M54*'An Distinta Base'!$F36</f>
        <v>1039.29</v>
      </c>
      <c r="N79" s="59">
        <f>+N54*'An Distinta Base'!$F36</f>
        <v>1039.29</v>
      </c>
      <c r="O79" s="59">
        <f>+O54*'An Distinta Base'!$F36</f>
        <v>1039.29</v>
      </c>
      <c r="P79" s="59">
        <f>+P54*'An Distinta Base'!$F36</f>
        <v>1143.2189999999998</v>
      </c>
      <c r="Q79" s="59">
        <f>+Q54*'An Distinta Base'!$F36</f>
        <v>1143.2189999999998</v>
      </c>
      <c r="R79" s="59">
        <f>+R54*'An Distinta Base'!$F36</f>
        <v>1143.2189999999998</v>
      </c>
      <c r="S79" s="59">
        <f>+S54*'An Distinta Base'!$F36</f>
        <v>1143.2189999999998</v>
      </c>
      <c r="T79" s="59">
        <f>+T54*'An Distinta Base'!$F36</f>
        <v>1143.2189999999998</v>
      </c>
      <c r="U79" s="59">
        <f>+U54*'An Distinta Base'!$F36</f>
        <v>1143.2189999999998</v>
      </c>
      <c r="V79" s="59">
        <f>+V54*'An Distinta Base'!$F36</f>
        <v>1143.2189999999998</v>
      </c>
      <c r="W79" s="59">
        <f>+W54*'An Distinta Base'!$F36</f>
        <v>1143.2189999999998</v>
      </c>
      <c r="X79" s="59">
        <f>+X54*'An Distinta Base'!$F36</f>
        <v>1143.2189999999998</v>
      </c>
      <c r="Y79" s="59">
        <f>+Y54*'An Distinta Base'!$F36</f>
        <v>1143.2189999999998</v>
      </c>
      <c r="Z79" s="59">
        <f>+Z54*'An Distinta Base'!$F36</f>
        <v>1143.2189999999998</v>
      </c>
      <c r="AA79" s="59">
        <f>+AA54*'An Distinta Base'!$F36</f>
        <v>1143.2189999999998</v>
      </c>
      <c r="AB79" s="59">
        <f>+AB54*'An Distinta Base'!$F36</f>
        <v>1247.1479999999999</v>
      </c>
      <c r="AC79" s="59">
        <f>+AC54*'An Distinta Base'!$F36</f>
        <v>1247.1479999999999</v>
      </c>
      <c r="AD79" s="59">
        <f>+AD54*'An Distinta Base'!$F36</f>
        <v>1247.1479999999999</v>
      </c>
      <c r="AE79" s="59">
        <f>+AE54*'An Distinta Base'!$F36</f>
        <v>1247.1479999999999</v>
      </c>
      <c r="AF79" s="59">
        <f>+AF54*'An Distinta Base'!$F36</f>
        <v>1247.1479999999999</v>
      </c>
      <c r="AG79" s="59">
        <f>+AG54*'An Distinta Base'!$F36</f>
        <v>1247.1479999999999</v>
      </c>
      <c r="AH79" s="59">
        <f>+AH54*'An Distinta Base'!$F36</f>
        <v>1247.1479999999999</v>
      </c>
      <c r="AI79" s="59">
        <f>+AI54*'An Distinta Base'!$F36</f>
        <v>1247.1479999999999</v>
      </c>
      <c r="AJ79" s="59">
        <f>+AJ54*'An Distinta Base'!$F36</f>
        <v>1247.1479999999999</v>
      </c>
      <c r="AK79" s="59">
        <f>+AK54*'An Distinta Base'!$F36</f>
        <v>1247.1479999999999</v>
      </c>
      <c r="AL79" s="59">
        <f>+AL54*'An Distinta Base'!$F36</f>
        <v>1247.1479999999999</v>
      </c>
    </row>
    <row r="80" spans="2:38" ht="15.75" thickBot="1" x14ac:dyDescent="0.3">
      <c r="B80" s="47" t="str">
        <f t="shared" si="10"/>
        <v>Prodotto 7</v>
      </c>
      <c r="C80" s="59">
        <f>+C55*'An Distinta Base'!$F37</f>
        <v>0</v>
      </c>
      <c r="D80" s="59">
        <f>+D55*'An Distinta Base'!$F37</f>
        <v>0</v>
      </c>
      <c r="E80" s="59">
        <f>+E55*'An Distinta Base'!$F37</f>
        <v>0</v>
      </c>
      <c r="F80" s="59">
        <f>+F55*'An Distinta Base'!$F37</f>
        <v>0</v>
      </c>
      <c r="G80" s="59">
        <f>+G55*'An Distinta Base'!$F37</f>
        <v>0</v>
      </c>
      <c r="H80" s="59">
        <f>+H55*'An Distinta Base'!$F37</f>
        <v>0</v>
      </c>
      <c r="I80" s="59">
        <f>+I55*'An Distinta Base'!$F37</f>
        <v>0</v>
      </c>
      <c r="J80" s="59">
        <f>+J55*'An Distinta Base'!$F37</f>
        <v>0</v>
      </c>
      <c r="K80" s="59">
        <f>+K55*'An Distinta Base'!$F37</f>
        <v>0</v>
      </c>
      <c r="L80" s="59">
        <f>+L55*'An Distinta Base'!$F37</f>
        <v>0</v>
      </c>
      <c r="M80" s="59">
        <f>+M55*'An Distinta Base'!$F37</f>
        <v>0</v>
      </c>
      <c r="N80" s="59">
        <f>+N55*'An Distinta Base'!$F37</f>
        <v>0</v>
      </c>
      <c r="O80" s="59">
        <f>+O55*'An Distinta Base'!$F37</f>
        <v>0</v>
      </c>
      <c r="P80" s="59">
        <f>+P55*'An Distinta Base'!$F37</f>
        <v>0</v>
      </c>
      <c r="Q80" s="59">
        <f>+Q55*'An Distinta Base'!$F37</f>
        <v>0</v>
      </c>
      <c r="R80" s="59">
        <f>+R55*'An Distinta Base'!$F37</f>
        <v>0</v>
      </c>
      <c r="S80" s="59">
        <f>+S55*'An Distinta Base'!$F37</f>
        <v>0</v>
      </c>
      <c r="T80" s="59">
        <f>+T55*'An Distinta Base'!$F37</f>
        <v>0</v>
      </c>
      <c r="U80" s="59">
        <f>+U55*'An Distinta Base'!$F37</f>
        <v>0</v>
      </c>
      <c r="V80" s="59">
        <f>+V55*'An Distinta Base'!$F37</f>
        <v>0</v>
      </c>
      <c r="W80" s="59">
        <f>+W55*'An Distinta Base'!$F37</f>
        <v>0</v>
      </c>
      <c r="X80" s="59">
        <f>+X55*'An Distinta Base'!$F37</f>
        <v>0</v>
      </c>
      <c r="Y80" s="59">
        <f>+Y55*'An Distinta Base'!$F37</f>
        <v>0</v>
      </c>
      <c r="Z80" s="59">
        <f>+Z55*'An Distinta Base'!$F37</f>
        <v>0</v>
      </c>
      <c r="AA80" s="59">
        <f>+AA55*'An Distinta Base'!$F37</f>
        <v>0</v>
      </c>
      <c r="AB80" s="59">
        <f>+AB55*'An Distinta Base'!$F37</f>
        <v>0</v>
      </c>
      <c r="AC80" s="59">
        <f>+AC55*'An Distinta Base'!$F37</f>
        <v>0</v>
      </c>
      <c r="AD80" s="59">
        <f>+AD55*'An Distinta Base'!$F37</f>
        <v>0</v>
      </c>
      <c r="AE80" s="59">
        <f>+AE55*'An Distinta Base'!$F37</f>
        <v>0</v>
      </c>
      <c r="AF80" s="59">
        <f>+AF55*'An Distinta Base'!$F37</f>
        <v>0</v>
      </c>
      <c r="AG80" s="59">
        <f>+AG55*'An Distinta Base'!$F37</f>
        <v>0</v>
      </c>
      <c r="AH80" s="59">
        <f>+AH55*'An Distinta Base'!$F37</f>
        <v>0</v>
      </c>
      <c r="AI80" s="59">
        <f>+AI55*'An Distinta Base'!$F37</f>
        <v>0</v>
      </c>
      <c r="AJ80" s="59">
        <f>+AJ55*'An Distinta Base'!$F37</f>
        <v>0</v>
      </c>
      <c r="AK80" s="59">
        <f>+AK55*'An Distinta Base'!$F37</f>
        <v>0</v>
      </c>
      <c r="AL80" s="59">
        <f>+AL55*'An Distinta Base'!$F37</f>
        <v>0</v>
      </c>
    </row>
    <row r="81" spans="2:38" ht="15.75" thickBot="1" x14ac:dyDescent="0.3">
      <c r="B81" s="47" t="str">
        <f t="shared" si="10"/>
        <v>Prodotto 8</v>
      </c>
      <c r="C81" s="59">
        <f>+C56*'An Distinta Base'!$F38</f>
        <v>0</v>
      </c>
      <c r="D81" s="59">
        <f>+D56*'An Distinta Base'!$F38</f>
        <v>0</v>
      </c>
      <c r="E81" s="59">
        <f>+E56*'An Distinta Base'!$F38</f>
        <v>0</v>
      </c>
      <c r="F81" s="59">
        <f>+F56*'An Distinta Base'!$F38</f>
        <v>0</v>
      </c>
      <c r="G81" s="59">
        <f>+G56*'An Distinta Base'!$F38</f>
        <v>0</v>
      </c>
      <c r="H81" s="59">
        <f>+H56*'An Distinta Base'!$F38</f>
        <v>0</v>
      </c>
      <c r="I81" s="59">
        <f>+I56*'An Distinta Base'!$F38</f>
        <v>0</v>
      </c>
      <c r="J81" s="59">
        <f>+J56*'An Distinta Base'!$F38</f>
        <v>0</v>
      </c>
      <c r="K81" s="59">
        <f>+K56*'An Distinta Base'!$F38</f>
        <v>0</v>
      </c>
      <c r="L81" s="59">
        <f>+L56*'An Distinta Base'!$F38</f>
        <v>0</v>
      </c>
      <c r="M81" s="59">
        <f>+M56*'An Distinta Base'!$F38</f>
        <v>0</v>
      </c>
      <c r="N81" s="59">
        <f>+N56*'An Distinta Base'!$F38</f>
        <v>0</v>
      </c>
      <c r="O81" s="59">
        <f>+O56*'An Distinta Base'!$F38</f>
        <v>0</v>
      </c>
      <c r="P81" s="59">
        <f>+P56*'An Distinta Base'!$F38</f>
        <v>0</v>
      </c>
      <c r="Q81" s="59">
        <f>+Q56*'An Distinta Base'!$F38</f>
        <v>0</v>
      </c>
      <c r="R81" s="59">
        <f>+R56*'An Distinta Base'!$F38</f>
        <v>0</v>
      </c>
      <c r="S81" s="59">
        <f>+S56*'An Distinta Base'!$F38</f>
        <v>0</v>
      </c>
      <c r="T81" s="59">
        <f>+T56*'An Distinta Base'!$F38</f>
        <v>0</v>
      </c>
      <c r="U81" s="59">
        <f>+U56*'An Distinta Base'!$F38</f>
        <v>0</v>
      </c>
      <c r="V81" s="59">
        <f>+V56*'An Distinta Base'!$F38</f>
        <v>0</v>
      </c>
      <c r="W81" s="59">
        <f>+W56*'An Distinta Base'!$F38</f>
        <v>0</v>
      </c>
      <c r="X81" s="59">
        <f>+X56*'An Distinta Base'!$F38</f>
        <v>0</v>
      </c>
      <c r="Y81" s="59">
        <f>+Y56*'An Distinta Base'!$F38</f>
        <v>0</v>
      </c>
      <c r="Z81" s="59">
        <f>+Z56*'An Distinta Base'!$F38</f>
        <v>0</v>
      </c>
      <c r="AA81" s="59">
        <f>+AA56*'An Distinta Base'!$F38</f>
        <v>0</v>
      </c>
      <c r="AB81" s="59">
        <f>+AB56*'An Distinta Base'!$F38</f>
        <v>0</v>
      </c>
      <c r="AC81" s="59">
        <f>+AC56*'An Distinta Base'!$F38</f>
        <v>0</v>
      </c>
      <c r="AD81" s="59">
        <f>+AD56*'An Distinta Base'!$F38</f>
        <v>0</v>
      </c>
      <c r="AE81" s="59">
        <f>+AE56*'An Distinta Base'!$F38</f>
        <v>0</v>
      </c>
      <c r="AF81" s="59">
        <f>+AF56*'An Distinta Base'!$F38</f>
        <v>0</v>
      </c>
      <c r="AG81" s="59">
        <f>+AG56*'An Distinta Base'!$F38</f>
        <v>0</v>
      </c>
      <c r="AH81" s="59">
        <f>+AH56*'An Distinta Base'!$F38</f>
        <v>0</v>
      </c>
      <c r="AI81" s="59">
        <f>+AI56*'An Distinta Base'!$F38</f>
        <v>0</v>
      </c>
      <c r="AJ81" s="59">
        <f>+AJ56*'An Distinta Base'!$F38</f>
        <v>0</v>
      </c>
      <c r="AK81" s="59">
        <f>+AK56*'An Distinta Base'!$F38</f>
        <v>0</v>
      </c>
      <c r="AL81" s="59">
        <f>+AL56*'An Distinta Base'!$F38</f>
        <v>0</v>
      </c>
    </row>
    <row r="82" spans="2:38" ht="15.75" thickBot="1" x14ac:dyDescent="0.3">
      <c r="B82" s="47" t="str">
        <f t="shared" si="10"/>
        <v>Prodotto 9</v>
      </c>
      <c r="C82" s="59">
        <f>+C57*'An Distinta Base'!$F39</f>
        <v>0</v>
      </c>
      <c r="D82" s="59">
        <f>+D57*'An Distinta Base'!$F39</f>
        <v>0</v>
      </c>
      <c r="E82" s="59">
        <f>+E57*'An Distinta Base'!$F39</f>
        <v>0</v>
      </c>
      <c r="F82" s="59">
        <f>+F57*'An Distinta Base'!$F39</f>
        <v>0</v>
      </c>
      <c r="G82" s="59">
        <f>+G57*'An Distinta Base'!$F39</f>
        <v>0</v>
      </c>
      <c r="H82" s="59">
        <f>+H57*'An Distinta Base'!$F39</f>
        <v>0</v>
      </c>
      <c r="I82" s="59">
        <f>+I57*'An Distinta Base'!$F39</f>
        <v>0</v>
      </c>
      <c r="J82" s="59">
        <f>+J57*'An Distinta Base'!$F39</f>
        <v>0</v>
      </c>
      <c r="K82" s="59">
        <f>+K57*'An Distinta Base'!$F39</f>
        <v>0</v>
      </c>
      <c r="L82" s="59">
        <f>+L57*'An Distinta Base'!$F39</f>
        <v>0</v>
      </c>
      <c r="M82" s="59">
        <f>+M57*'An Distinta Base'!$F39</f>
        <v>0</v>
      </c>
      <c r="N82" s="59">
        <f>+N57*'An Distinta Base'!$F39</f>
        <v>0</v>
      </c>
      <c r="O82" s="59">
        <f>+O57*'An Distinta Base'!$F39</f>
        <v>0</v>
      </c>
      <c r="P82" s="59">
        <f>+P57*'An Distinta Base'!$F39</f>
        <v>0</v>
      </c>
      <c r="Q82" s="59">
        <f>+Q57*'An Distinta Base'!$F39</f>
        <v>0</v>
      </c>
      <c r="R82" s="59">
        <f>+R57*'An Distinta Base'!$F39</f>
        <v>0</v>
      </c>
      <c r="S82" s="59">
        <f>+S57*'An Distinta Base'!$F39</f>
        <v>0</v>
      </c>
      <c r="T82" s="59">
        <f>+T57*'An Distinta Base'!$F39</f>
        <v>0</v>
      </c>
      <c r="U82" s="59">
        <f>+U57*'An Distinta Base'!$F39</f>
        <v>0</v>
      </c>
      <c r="V82" s="59">
        <f>+V57*'An Distinta Base'!$F39</f>
        <v>0</v>
      </c>
      <c r="W82" s="59">
        <f>+W57*'An Distinta Base'!$F39</f>
        <v>0</v>
      </c>
      <c r="X82" s="59">
        <f>+X57*'An Distinta Base'!$F39</f>
        <v>0</v>
      </c>
      <c r="Y82" s="59">
        <f>+Y57*'An Distinta Base'!$F39</f>
        <v>0</v>
      </c>
      <c r="Z82" s="59">
        <f>+Z57*'An Distinta Base'!$F39</f>
        <v>0</v>
      </c>
      <c r="AA82" s="59">
        <f>+AA57*'An Distinta Base'!$F39</f>
        <v>0</v>
      </c>
      <c r="AB82" s="59">
        <f>+AB57*'An Distinta Base'!$F39</f>
        <v>0</v>
      </c>
      <c r="AC82" s="59">
        <f>+AC57*'An Distinta Base'!$F39</f>
        <v>0</v>
      </c>
      <c r="AD82" s="59">
        <f>+AD57*'An Distinta Base'!$F39</f>
        <v>0</v>
      </c>
      <c r="AE82" s="59">
        <f>+AE57*'An Distinta Base'!$F39</f>
        <v>0</v>
      </c>
      <c r="AF82" s="59">
        <f>+AF57*'An Distinta Base'!$F39</f>
        <v>0</v>
      </c>
      <c r="AG82" s="59">
        <f>+AG57*'An Distinta Base'!$F39</f>
        <v>0</v>
      </c>
      <c r="AH82" s="59">
        <f>+AH57*'An Distinta Base'!$F39</f>
        <v>0</v>
      </c>
      <c r="AI82" s="59">
        <f>+AI57*'An Distinta Base'!$F39</f>
        <v>0</v>
      </c>
      <c r="AJ82" s="59">
        <f>+AJ57*'An Distinta Base'!$F39</f>
        <v>0</v>
      </c>
      <c r="AK82" s="59">
        <f>+AK57*'An Distinta Base'!$F39</f>
        <v>0</v>
      </c>
      <c r="AL82" s="59">
        <f>+AL57*'An Distinta Base'!$F39</f>
        <v>0</v>
      </c>
    </row>
    <row r="83" spans="2:38" ht="15.75" thickBot="1" x14ac:dyDescent="0.3">
      <c r="B83" s="47" t="str">
        <f t="shared" si="10"/>
        <v>Prodotto 10</v>
      </c>
      <c r="C83" s="59">
        <f>+C58*'An Distinta Base'!$F40</f>
        <v>0</v>
      </c>
      <c r="D83" s="59">
        <f>+D58*'An Distinta Base'!$F40</f>
        <v>0</v>
      </c>
      <c r="E83" s="59">
        <f>+E58*'An Distinta Base'!$F40</f>
        <v>0</v>
      </c>
      <c r="F83" s="59">
        <f>+F58*'An Distinta Base'!$F40</f>
        <v>0</v>
      </c>
      <c r="G83" s="59">
        <f>+G58*'An Distinta Base'!$F40</f>
        <v>0</v>
      </c>
      <c r="H83" s="59">
        <f>+H58*'An Distinta Base'!$F40</f>
        <v>0</v>
      </c>
      <c r="I83" s="59">
        <f>+I58*'An Distinta Base'!$F40</f>
        <v>0</v>
      </c>
      <c r="J83" s="59">
        <f>+J58*'An Distinta Base'!$F40</f>
        <v>0</v>
      </c>
      <c r="K83" s="59">
        <f>+K58*'An Distinta Base'!$F40</f>
        <v>0</v>
      </c>
      <c r="L83" s="59">
        <f>+L58*'An Distinta Base'!$F40</f>
        <v>0</v>
      </c>
      <c r="M83" s="59">
        <f>+M58*'An Distinta Base'!$F40</f>
        <v>0</v>
      </c>
      <c r="N83" s="59">
        <f>+N58*'An Distinta Base'!$F40</f>
        <v>0</v>
      </c>
      <c r="O83" s="59">
        <f>+O58*'An Distinta Base'!$F40</f>
        <v>0</v>
      </c>
      <c r="P83" s="59">
        <f>+P58*'An Distinta Base'!$F40</f>
        <v>0</v>
      </c>
      <c r="Q83" s="59">
        <f>+Q58*'An Distinta Base'!$F40</f>
        <v>0</v>
      </c>
      <c r="R83" s="59">
        <f>+R58*'An Distinta Base'!$F40</f>
        <v>0</v>
      </c>
      <c r="S83" s="59">
        <f>+S58*'An Distinta Base'!$F40</f>
        <v>0</v>
      </c>
      <c r="T83" s="59">
        <f>+T58*'An Distinta Base'!$F40</f>
        <v>0</v>
      </c>
      <c r="U83" s="59">
        <f>+U58*'An Distinta Base'!$F40</f>
        <v>0</v>
      </c>
      <c r="V83" s="59">
        <f>+V58*'An Distinta Base'!$F40</f>
        <v>0</v>
      </c>
      <c r="W83" s="59">
        <f>+W58*'An Distinta Base'!$F40</f>
        <v>0</v>
      </c>
      <c r="X83" s="59">
        <f>+X58*'An Distinta Base'!$F40</f>
        <v>0</v>
      </c>
      <c r="Y83" s="59">
        <f>+Y58*'An Distinta Base'!$F40</f>
        <v>0</v>
      </c>
      <c r="Z83" s="59">
        <f>+Z58*'An Distinta Base'!$F40</f>
        <v>0</v>
      </c>
      <c r="AA83" s="59">
        <f>+AA58*'An Distinta Base'!$F40</f>
        <v>0</v>
      </c>
      <c r="AB83" s="59">
        <f>+AB58*'An Distinta Base'!$F40</f>
        <v>0</v>
      </c>
      <c r="AC83" s="59">
        <f>+AC58*'An Distinta Base'!$F40</f>
        <v>0</v>
      </c>
      <c r="AD83" s="59">
        <f>+AD58*'An Distinta Base'!$F40</f>
        <v>0</v>
      </c>
      <c r="AE83" s="59">
        <f>+AE58*'An Distinta Base'!$F40</f>
        <v>0</v>
      </c>
      <c r="AF83" s="59">
        <f>+AF58*'An Distinta Base'!$F40</f>
        <v>0</v>
      </c>
      <c r="AG83" s="59">
        <f>+AG58*'An Distinta Base'!$F40</f>
        <v>0</v>
      </c>
      <c r="AH83" s="59">
        <f>+AH58*'An Distinta Base'!$F40</f>
        <v>0</v>
      </c>
      <c r="AI83" s="59">
        <f>+AI58*'An Distinta Base'!$F40</f>
        <v>0</v>
      </c>
      <c r="AJ83" s="59">
        <f>+AJ58*'An Distinta Base'!$F40</f>
        <v>0</v>
      </c>
      <c r="AK83" s="59">
        <f>+AK58*'An Distinta Base'!$F40</f>
        <v>0</v>
      </c>
      <c r="AL83" s="59">
        <f>+AL58*'An Distinta Base'!$F40</f>
        <v>0</v>
      </c>
    </row>
    <row r="84" spans="2:38" ht="15.75" thickBot="1" x14ac:dyDescent="0.3">
      <c r="B84" s="47" t="str">
        <f t="shared" si="10"/>
        <v>Prodotto 11</v>
      </c>
      <c r="C84" s="59">
        <f>+C59*'An Distinta Base'!$F41</f>
        <v>0</v>
      </c>
      <c r="D84" s="59">
        <f>+D59*'An Distinta Base'!$F41</f>
        <v>0</v>
      </c>
      <c r="E84" s="59">
        <f>+E59*'An Distinta Base'!$F41</f>
        <v>0</v>
      </c>
      <c r="F84" s="59">
        <f>+F59*'An Distinta Base'!$F41</f>
        <v>0</v>
      </c>
      <c r="G84" s="59">
        <f>+G59*'An Distinta Base'!$F41</f>
        <v>0</v>
      </c>
      <c r="H84" s="59">
        <f>+H59*'An Distinta Base'!$F41</f>
        <v>0</v>
      </c>
      <c r="I84" s="59">
        <f>+I59*'An Distinta Base'!$F41</f>
        <v>0</v>
      </c>
      <c r="J84" s="59">
        <f>+J59*'An Distinta Base'!$F41</f>
        <v>0</v>
      </c>
      <c r="K84" s="59">
        <f>+K59*'An Distinta Base'!$F41</f>
        <v>0</v>
      </c>
      <c r="L84" s="59">
        <f>+L59*'An Distinta Base'!$F41</f>
        <v>0</v>
      </c>
      <c r="M84" s="59">
        <f>+M59*'An Distinta Base'!$F41</f>
        <v>0</v>
      </c>
      <c r="N84" s="59">
        <f>+N59*'An Distinta Base'!$F41</f>
        <v>0</v>
      </c>
      <c r="O84" s="59">
        <f>+O59*'An Distinta Base'!$F41</f>
        <v>0</v>
      </c>
      <c r="P84" s="59">
        <f>+P59*'An Distinta Base'!$F41</f>
        <v>0</v>
      </c>
      <c r="Q84" s="59">
        <f>+Q59*'An Distinta Base'!$F41</f>
        <v>0</v>
      </c>
      <c r="R84" s="59">
        <f>+R59*'An Distinta Base'!$F41</f>
        <v>0</v>
      </c>
      <c r="S84" s="59">
        <f>+S59*'An Distinta Base'!$F41</f>
        <v>0</v>
      </c>
      <c r="T84" s="59">
        <f>+T59*'An Distinta Base'!$F41</f>
        <v>0</v>
      </c>
      <c r="U84" s="59">
        <f>+U59*'An Distinta Base'!$F41</f>
        <v>0</v>
      </c>
      <c r="V84" s="59">
        <f>+V59*'An Distinta Base'!$F41</f>
        <v>0</v>
      </c>
      <c r="W84" s="59">
        <f>+W59*'An Distinta Base'!$F41</f>
        <v>0</v>
      </c>
      <c r="X84" s="59">
        <f>+X59*'An Distinta Base'!$F41</f>
        <v>0</v>
      </c>
      <c r="Y84" s="59">
        <f>+Y59*'An Distinta Base'!$F41</f>
        <v>0</v>
      </c>
      <c r="Z84" s="59">
        <f>+Z59*'An Distinta Base'!$F41</f>
        <v>0</v>
      </c>
      <c r="AA84" s="59">
        <f>+AA59*'An Distinta Base'!$F41</f>
        <v>0</v>
      </c>
      <c r="AB84" s="59">
        <f>+AB59*'An Distinta Base'!$F41</f>
        <v>0</v>
      </c>
      <c r="AC84" s="59">
        <f>+AC59*'An Distinta Base'!$F41</f>
        <v>0</v>
      </c>
      <c r="AD84" s="59">
        <f>+AD59*'An Distinta Base'!$F41</f>
        <v>0</v>
      </c>
      <c r="AE84" s="59">
        <f>+AE59*'An Distinta Base'!$F41</f>
        <v>0</v>
      </c>
      <c r="AF84" s="59">
        <f>+AF59*'An Distinta Base'!$F41</f>
        <v>0</v>
      </c>
      <c r="AG84" s="59">
        <f>+AG59*'An Distinta Base'!$F41</f>
        <v>0</v>
      </c>
      <c r="AH84" s="59">
        <f>+AH59*'An Distinta Base'!$F41</f>
        <v>0</v>
      </c>
      <c r="AI84" s="59">
        <f>+AI59*'An Distinta Base'!$F41</f>
        <v>0</v>
      </c>
      <c r="AJ84" s="59">
        <f>+AJ59*'An Distinta Base'!$F41</f>
        <v>0</v>
      </c>
      <c r="AK84" s="59">
        <f>+AK59*'An Distinta Base'!$F41</f>
        <v>0</v>
      </c>
      <c r="AL84" s="59">
        <f>+AL59*'An Distinta Base'!$F41</f>
        <v>0</v>
      </c>
    </row>
    <row r="85" spans="2:38" ht="15.75" thickBot="1" x14ac:dyDescent="0.3">
      <c r="B85" s="47" t="str">
        <f t="shared" si="10"/>
        <v>Prodotto 12</v>
      </c>
      <c r="C85" s="59">
        <f>+C60*'An Distinta Base'!$F42</f>
        <v>0</v>
      </c>
      <c r="D85" s="59">
        <f>+D60*'An Distinta Base'!$F42</f>
        <v>0</v>
      </c>
      <c r="E85" s="59">
        <f>+E60*'An Distinta Base'!$F42</f>
        <v>0</v>
      </c>
      <c r="F85" s="59">
        <f>+F60*'An Distinta Base'!$F42</f>
        <v>0</v>
      </c>
      <c r="G85" s="59">
        <f>+G60*'An Distinta Base'!$F42</f>
        <v>0</v>
      </c>
      <c r="H85" s="59">
        <f>+H60*'An Distinta Base'!$F42</f>
        <v>0</v>
      </c>
      <c r="I85" s="59">
        <f>+I60*'An Distinta Base'!$F42</f>
        <v>0</v>
      </c>
      <c r="J85" s="59">
        <f>+J60*'An Distinta Base'!$F42</f>
        <v>0</v>
      </c>
      <c r="K85" s="59">
        <f>+K60*'An Distinta Base'!$F42</f>
        <v>0</v>
      </c>
      <c r="L85" s="59">
        <f>+L60*'An Distinta Base'!$F42</f>
        <v>0</v>
      </c>
      <c r="M85" s="59">
        <f>+M60*'An Distinta Base'!$F42</f>
        <v>0</v>
      </c>
      <c r="N85" s="59">
        <f>+N60*'An Distinta Base'!$F42</f>
        <v>0</v>
      </c>
      <c r="O85" s="59">
        <f>+O60*'An Distinta Base'!$F42</f>
        <v>0</v>
      </c>
      <c r="P85" s="59">
        <f>+P60*'An Distinta Base'!$F42</f>
        <v>0</v>
      </c>
      <c r="Q85" s="59">
        <f>+Q60*'An Distinta Base'!$F42</f>
        <v>0</v>
      </c>
      <c r="R85" s="59">
        <f>+R60*'An Distinta Base'!$F42</f>
        <v>0</v>
      </c>
      <c r="S85" s="59">
        <f>+S60*'An Distinta Base'!$F42</f>
        <v>0</v>
      </c>
      <c r="T85" s="59">
        <f>+T60*'An Distinta Base'!$F42</f>
        <v>0</v>
      </c>
      <c r="U85" s="59">
        <f>+U60*'An Distinta Base'!$F42</f>
        <v>0</v>
      </c>
      <c r="V85" s="59">
        <f>+V60*'An Distinta Base'!$F42</f>
        <v>0</v>
      </c>
      <c r="W85" s="59">
        <f>+W60*'An Distinta Base'!$F42</f>
        <v>0</v>
      </c>
      <c r="X85" s="59">
        <f>+X60*'An Distinta Base'!$F42</f>
        <v>0</v>
      </c>
      <c r="Y85" s="59">
        <f>+Y60*'An Distinta Base'!$F42</f>
        <v>0</v>
      </c>
      <c r="Z85" s="59">
        <f>+Z60*'An Distinta Base'!$F42</f>
        <v>0</v>
      </c>
      <c r="AA85" s="59">
        <f>+AA60*'An Distinta Base'!$F42</f>
        <v>0</v>
      </c>
      <c r="AB85" s="59">
        <f>+AB60*'An Distinta Base'!$F42</f>
        <v>0</v>
      </c>
      <c r="AC85" s="59">
        <f>+AC60*'An Distinta Base'!$F42</f>
        <v>0</v>
      </c>
      <c r="AD85" s="59">
        <f>+AD60*'An Distinta Base'!$F42</f>
        <v>0</v>
      </c>
      <c r="AE85" s="59">
        <f>+AE60*'An Distinta Base'!$F42</f>
        <v>0</v>
      </c>
      <c r="AF85" s="59">
        <f>+AF60*'An Distinta Base'!$F42</f>
        <v>0</v>
      </c>
      <c r="AG85" s="59">
        <f>+AG60*'An Distinta Base'!$F42</f>
        <v>0</v>
      </c>
      <c r="AH85" s="59">
        <f>+AH60*'An Distinta Base'!$F42</f>
        <v>0</v>
      </c>
      <c r="AI85" s="59">
        <f>+AI60*'An Distinta Base'!$F42</f>
        <v>0</v>
      </c>
      <c r="AJ85" s="59">
        <f>+AJ60*'An Distinta Base'!$F42</f>
        <v>0</v>
      </c>
      <c r="AK85" s="59">
        <f>+AK60*'An Distinta Base'!$F42</f>
        <v>0</v>
      </c>
      <c r="AL85" s="59">
        <f>+AL60*'An Distinta Base'!$F42</f>
        <v>0</v>
      </c>
    </row>
    <row r="86" spans="2:38" ht="15.75" thickBot="1" x14ac:dyDescent="0.3">
      <c r="B86" s="47" t="str">
        <f t="shared" si="10"/>
        <v>Prodotto 13</v>
      </c>
      <c r="C86" s="59">
        <f>+C61*'An Distinta Base'!$F43</f>
        <v>0</v>
      </c>
      <c r="D86" s="59">
        <f>+D61*'An Distinta Base'!$F43</f>
        <v>0</v>
      </c>
      <c r="E86" s="59">
        <f>+E61*'An Distinta Base'!$F43</f>
        <v>0</v>
      </c>
      <c r="F86" s="59">
        <f>+F61*'An Distinta Base'!$F43</f>
        <v>0</v>
      </c>
      <c r="G86" s="59">
        <f>+G61*'An Distinta Base'!$F43</f>
        <v>0</v>
      </c>
      <c r="H86" s="59">
        <f>+H61*'An Distinta Base'!$F43</f>
        <v>0</v>
      </c>
      <c r="I86" s="59">
        <f>+I61*'An Distinta Base'!$F43</f>
        <v>0</v>
      </c>
      <c r="J86" s="59">
        <f>+J61*'An Distinta Base'!$F43</f>
        <v>0</v>
      </c>
      <c r="K86" s="59">
        <f>+K61*'An Distinta Base'!$F43</f>
        <v>0</v>
      </c>
      <c r="L86" s="59">
        <f>+L61*'An Distinta Base'!$F43</f>
        <v>0</v>
      </c>
      <c r="M86" s="59">
        <f>+M61*'An Distinta Base'!$F43</f>
        <v>0</v>
      </c>
      <c r="N86" s="59">
        <f>+N61*'An Distinta Base'!$F43</f>
        <v>0</v>
      </c>
      <c r="O86" s="59">
        <f>+O61*'An Distinta Base'!$F43</f>
        <v>0</v>
      </c>
      <c r="P86" s="59">
        <f>+P61*'An Distinta Base'!$F43</f>
        <v>0</v>
      </c>
      <c r="Q86" s="59">
        <f>+Q61*'An Distinta Base'!$F43</f>
        <v>0</v>
      </c>
      <c r="R86" s="59">
        <f>+R61*'An Distinta Base'!$F43</f>
        <v>0</v>
      </c>
      <c r="S86" s="59">
        <f>+S61*'An Distinta Base'!$F43</f>
        <v>0</v>
      </c>
      <c r="T86" s="59">
        <f>+T61*'An Distinta Base'!$F43</f>
        <v>0</v>
      </c>
      <c r="U86" s="59">
        <f>+U61*'An Distinta Base'!$F43</f>
        <v>0</v>
      </c>
      <c r="V86" s="59">
        <f>+V61*'An Distinta Base'!$F43</f>
        <v>0</v>
      </c>
      <c r="W86" s="59">
        <f>+W61*'An Distinta Base'!$F43</f>
        <v>0</v>
      </c>
      <c r="X86" s="59">
        <f>+X61*'An Distinta Base'!$F43</f>
        <v>0</v>
      </c>
      <c r="Y86" s="59">
        <f>+Y61*'An Distinta Base'!$F43</f>
        <v>0</v>
      </c>
      <c r="Z86" s="59">
        <f>+Z61*'An Distinta Base'!$F43</f>
        <v>0</v>
      </c>
      <c r="AA86" s="59">
        <f>+AA61*'An Distinta Base'!$F43</f>
        <v>0</v>
      </c>
      <c r="AB86" s="59">
        <f>+AB61*'An Distinta Base'!$F43</f>
        <v>0</v>
      </c>
      <c r="AC86" s="59">
        <f>+AC61*'An Distinta Base'!$F43</f>
        <v>0</v>
      </c>
      <c r="AD86" s="59">
        <f>+AD61*'An Distinta Base'!$F43</f>
        <v>0</v>
      </c>
      <c r="AE86" s="59">
        <f>+AE61*'An Distinta Base'!$F43</f>
        <v>0</v>
      </c>
      <c r="AF86" s="59">
        <f>+AF61*'An Distinta Base'!$F43</f>
        <v>0</v>
      </c>
      <c r="AG86" s="59">
        <f>+AG61*'An Distinta Base'!$F43</f>
        <v>0</v>
      </c>
      <c r="AH86" s="59">
        <f>+AH61*'An Distinta Base'!$F43</f>
        <v>0</v>
      </c>
      <c r="AI86" s="59">
        <f>+AI61*'An Distinta Base'!$F43</f>
        <v>0</v>
      </c>
      <c r="AJ86" s="59">
        <f>+AJ61*'An Distinta Base'!$F43</f>
        <v>0</v>
      </c>
      <c r="AK86" s="59">
        <f>+AK61*'An Distinta Base'!$F43</f>
        <v>0</v>
      </c>
      <c r="AL86" s="59">
        <f>+AL61*'An Distinta Base'!$F43</f>
        <v>0</v>
      </c>
    </row>
    <row r="87" spans="2:38" ht="15.75" thickBot="1" x14ac:dyDescent="0.3">
      <c r="B87" s="47" t="str">
        <f t="shared" si="10"/>
        <v>Prodotto 14</v>
      </c>
      <c r="C87" s="59">
        <f>+C62*'An Distinta Base'!$F44</f>
        <v>0</v>
      </c>
      <c r="D87" s="59">
        <f>+D62*'An Distinta Base'!$F44</f>
        <v>0</v>
      </c>
      <c r="E87" s="59">
        <f>+E62*'An Distinta Base'!$F44</f>
        <v>0</v>
      </c>
      <c r="F87" s="59">
        <f>+F62*'An Distinta Base'!$F44</f>
        <v>0</v>
      </c>
      <c r="G87" s="59">
        <f>+G62*'An Distinta Base'!$F44</f>
        <v>0</v>
      </c>
      <c r="H87" s="59">
        <f>+H62*'An Distinta Base'!$F44</f>
        <v>0</v>
      </c>
      <c r="I87" s="59">
        <f>+I62*'An Distinta Base'!$F44</f>
        <v>0</v>
      </c>
      <c r="J87" s="59">
        <f>+J62*'An Distinta Base'!$F44</f>
        <v>0</v>
      </c>
      <c r="K87" s="59">
        <f>+K62*'An Distinta Base'!$F44</f>
        <v>0</v>
      </c>
      <c r="L87" s="59">
        <f>+L62*'An Distinta Base'!$F44</f>
        <v>0</v>
      </c>
      <c r="M87" s="59">
        <f>+M62*'An Distinta Base'!$F44</f>
        <v>0</v>
      </c>
      <c r="N87" s="59">
        <f>+N62*'An Distinta Base'!$F44</f>
        <v>0</v>
      </c>
      <c r="O87" s="59">
        <f>+O62*'An Distinta Base'!$F44</f>
        <v>0</v>
      </c>
      <c r="P87" s="59">
        <f>+P62*'An Distinta Base'!$F44</f>
        <v>0</v>
      </c>
      <c r="Q87" s="59">
        <f>+Q62*'An Distinta Base'!$F44</f>
        <v>0</v>
      </c>
      <c r="R87" s="59">
        <f>+R62*'An Distinta Base'!$F44</f>
        <v>0</v>
      </c>
      <c r="S87" s="59">
        <f>+S62*'An Distinta Base'!$F44</f>
        <v>0</v>
      </c>
      <c r="T87" s="59">
        <f>+T62*'An Distinta Base'!$F44</f>
        <v>0</v>
      </c>
      <c r="U87" s="59">
        <f>+U62*'An Distinta Base'!$F44</f>
        <v>0</v>
      </c>
      <c r="V87" s="59">
        <f>+V62*'An Distinta Base'!$F44</f>
        <v>0</v>
      </c>
      <c r="W87" s="59">
        <f>+W62*'An Distinta Base'!$F44</f>
        <v>0</v>
      </c>
      <c r="X87" s="59">
        <f>+X62*'An Distinta Base'!$F44</f>
        <v>0</v>
      </c>
      <c r="Y87" s="59">
        <f>+Y62*'An Distinta Base'!$F44</f>
        <v>0</v>
      </c>
      <c r="Z87" s="59">
        <f>+Z62*'An Distinta Base'!$F44</f>
        <v>0</v>
      </c>
      <c r="AA87" s="59">
        <f>+AA62*'An Distinta Base'!$F44</f>
        <v>0</v>
      </c>
      <c r="AB87" s="59">
        <f>+AB62*'An Distinta Base'!$F44</f>
        <v>0</v>
      </c>
      <c r="AC87" s="59">
        <f>+AC62*'An Distinta Base'!$F44</f>
        <v>0</v>
      </c>
      <c r="AD87" s="59">
        <f>+AD62*'An Distinta Base'!$F44</f>
        <v>0</v>
      </c>
      <c r="AE87" s="59">
        <f>+AE62*'An Distinta Base'!$F44</f>
        <v>0</v>
      </c>
      <c r="AF87" s="59">
        <f>+AF62*'An Distinta Base'!$F44</f>
        <v>0</v>
      </c>
      <c r="AG87" s="59">
        <f>+AG62*'An Distinta Base'!$F44</f>
        <v>0</v>
      </c>
      <c r="AH87" s="59">
        <f>+AH62*'An Distinta Base'!$F44</f>
        <v>0</v>
      </c>
      <c r="AI87" s="59">
        <f>+AI62*'An Distinta Base'!$F44</f>
        <v>0</v>
      </c>
      <c r="AJ87" s="59">
        <f>+AJ62*'An Distinta Base'!$F44</f>
        <v>0</v>
      </c>
      <c r="AK87" s="59">
        <f>+AK62*'An Distinta Base'!$F44</f>
        <v>0</v>
      </c>
      <c r="AL87" s="59">
        <f>+AL62*'An Distinta Base'!$F44</f>
        <v>0</v>
      </c>
    </row>
    <row r="88" spans="2:38" ht="15.75" thickBot="1" x14ac:dyDescent="0.3">
      <c r="B88" s="47" t="str">
        <f t="shared" si="10"/>
        <v>Prodotto 15</v>
      </c>
      <c r="C88" s="59">
        <f>+C63*'An Distinta Base'!$F45</f>
        <v>0</v>
      </c>
      <c r="D88" s="59">
        <f>+D63*'An Distinta Base'!$F45</f>
        <v>0</v>
      </c>
      <c r="E88" s="59">
        <f>+E63*'An Distinta Base'!$F45</f>
        <v>0</v>
      </c>
      <c r="F88" s="59">
        <f>+F63*'An Distinta Base'!$F45</f>
        <v>0</v>
      </c>
      <c r="G88" s="59">
        <f>+G63*'An Distinta Base'!$F45</f>
        <v>0</v>
      </c>
      <c r="H88" s="59">
        <f>+H63*'An Distinta Base'!$F45</f>
        <v>0</v>
      </c>
      <c r="I88" s="59">
        <f>+I63*'An Distinta Base'!$F45</f>
        <v>0</v>
      </c>
      <c r="J88" s="59">
        <f>+J63*'An Distinta Base'!$F45</f>
        <v>0</v>
      </c>
      <c r="K88" s="59">
        <f>+K63*'An Distinta Base'!$F45</f>
        <v>0</v>
      </c>
      <c r="L88" s="59">
        <f>+L63*'An Distinta Base'!$F45</f>
        <v>0</v>
      </c>
      <c r="M88" s="59">
        <f>+M63*'An Distinta Base'!$F45</f>
        <v>0</v>
      </c>
      <c r="N88" s="59">
        <f>+N63*'An Distinta Base'!$F45</f>
        <v>0</v>
      </c>
      <c r="O88" s="59">
        <f>+O63*'An Distinta Base'!$F45</f>
        <v>0</v>
      </c>
      <c r="P88" s="59">
        <f>+P63*'An Distinta Base'!$F45</f>
        <v>0</v>
      </c>
      <c r="Q88" s="59">
        <f>+Q63*'An Distinta Base'!$F45</f>
        <v>0</v>
      </c>
      <c r="R88" s="59">
        <f>+R63*'An Distinta Base'!$F45</f>
        <v>0</v>
      </c>
      <c r="S88" s="59">
        <f>+S63*'An Distinta Base'!$F45</f>
        <v>0</v>
      </c>
      <c r="T88" s="59">
        <f>+T63*'An Distinta Base'!$F45</f>
        <v>0</v>
      </c>
      <c r="U88" s="59">
        <f>+U63*'An Distinta Base'!$F45</f>
        <v>0</v>
      </c>
      <c r="V88" s="59">
        <f>+V63*'An Distinta Base'!$F45</f>
        <v>0</v>
      </c>
      <c r="W88" s="59">
        <f>+W63*'An Distinta Base'!$F45</f>
        <v>0</v>
      </c>
      <c r="X88" s="59">
        <f>+X63*'An Distinta Base'!$F45</f>
        <v>0</v>
      </c>
      <c r="Y88" s="59">
        <f>+Y63*'An Distinta Base'!$F45</f>
        <v>0</v>
      </c>
      <c r="Z88" s="59">
        <f>+Z63*'An Distinta Base'!$F45</f>
        <v>0</v>
      </c>
      <c r="AA88" s="59">
        <f>+AA63*'An Distinta Base'!$F45</f>
        <v>0</v>
      </c>
      <c r="AB88" s="59">
        <f>+AB63*'An Distinta Base'!$F45</f>
        <v>0</v>
      </c>
      <c r="AC88" s="59">
        <f>+AC63*'An Distinta Base'!$F45</f>
        <v>0</v>
      </c>
      <c r="AD88" s="59">
        <f>+AD63*'An Distinta Base'!$F45</f>
        <v>0</v>
      </c>
      <c r="AE88" s="59">
        <f>+AE63*'An Distinta Base'!$F45</f>
        <v>0</v>
      </c>
      <c r="AF88" s="59">
        <f>+AF63*'An Distinta Base'!$F45</f>
        <v>0</v>
      </c>
      <c r="AG88" s="59">
        <f>+AG63*'An Distinta Base'!$F45</f>
        <v>0</v>
      </c>
      <c r="AH88" s="59">
        <f>+AH63*'An Distinta Base'!$F45</f>
        <v>0</v>
      </c>
      <c r="AI88" s="59">
        <f>+AI63*'An Distinta Base'!$F45</f>
        <v>0</v>
      </c>
      <c r="AJ88" s="59">
        <f>+AJ63*'An Distinta Base'!$F45</f>
        <v>0</v>
      </c>
      <c r="AK88" s="59">
        <f>+AK63*'An Distinta Base'!$F45</f>
        <v>0</v>
      </c>
      <c r="AL88" s="59">
        <f>+AL63*'An Distinta Base'!$F45</f>
        <v>0</v>
      </c>
    </row>
    <row r="89" spans="2:38" ht="15.75" thickBot="1" x14ac:dyDescent="0.3">
      <c r="B89" s="47" t="str">
        <f t="shared" si="10"/>
        <v>Prodotto 16</v>
      </c>
      <c r="C89" s="59">
        <f>+C64*'An Distinta Base'!$F46</f>
        <v>0</v>
      </c>
      <c r="D89" s="59">
        <f>+D64*'An Distinta Base'!$F46</f>
        <v>0</v>
      </c>
      <c r="E89" s="59">
        <f>+E64*'An Distinta Base'!$F46</f>
        <v>0</v>
      </c>
      <c r="F89" s="59">
        <f>+F64*'An Distinta Base'!$F46</f>
        <v>0</v>
      </c>
      <c r="G89" s="59">
        <f>+G64*'An Distinta Base'!$F46</f>
        <v>0</v>
      </c>
      <c r="H89" s="59">
        <f>+H64*'An Distinta Base'!$F46</f>
        <v>0</v>
      </c>
      <c r="I89" s="59">
        <f>+I64*'An Distinta Base'!$F46</f>
        <v>0</v>
      </c>
      <c r="J89" s="59">
        <f>+J64*'An Distinta Base'!$F46</f>
        <v>0</v>
      </c>
      <c r="K89" s="59">
        <f>+K64*'An Distinta Base'!$F46</f>
        <v>0</v>
      </c>
      <c r="L89" s="59">
        <f>+L64*'An Distinta Base'!$F46</f>
        <v>0</v>
      </c>
      <c r="M89" s="59">
        <f>+M64*'An Distinta Base'!$F46</f>
        <v>0</v>
      </c>
      <c r="N89" s="59">
        <f>+N64*'An Distinta Base'!$F46</f>
        <v>0</v>
      </c>
      <c r="O89" s="59">
        <f>+O64*'An Distinta Base'!$F46</f>
        <v>0</v>
      </c>
      <c r="P89" s="59">
        <f>+P64*'An Distinta Base'!$F46</f>
        <v>0</v>
      </c>
      <c r="Q89" s="59">
        <f>+Q64*'An Distinta Base'!$F46</f>
        <v>0</v>
      </c>
      <c r="R89" s="59">
        <f>+R64*'An Distinta Base'!$F46</f>
        <v>0</v>
      </c>
      <c r="S89" s="59">
        <f>+S64*'An Distinta Base'!$F46</f>
        <v>0</v>
      </c>
      <c r="T89" s="59">
        <f>+T64*'An Distinta Base'!$F46</f>
        <v>0</v>
      </c>
      <c r="U89" s="59">
        <f>+U64*'An Distinta Base'!$F46</f>
        <v>0</v>
      </c>
      <c r="V89" s="59">
        <f>+V64*'An Distinta Base'!$F46</f>
        <v>0</v>
      </c>
      <c r="W89" s="59">
        <f>+W64*'An Distinta Base'!$F46</f>
        <v>0</v>
      </c>
      <c r="X89" s="59">
        <f>+X64*'An Distinta Base'!$F46</f>
        <v>0</v>
      </c>
      <c r="Y89" s="59">
        <f>+Y64*'An Distinta Base'!$F46</f>
        <v>0</v>
      </c>
      <c r="Z89" s="59">
        <f>+Z64*'An Distinta Base'!$F46</f>
        <v>0</v>
      </c>
      <c r="AA89" s="59">
        <f>+AA64*'An Distinta Base'!$F46</f>
        <v>0</v>
      </c>
      <c r="AB89" s="59">
        <f>+AB64*'An Distinta Base'!$F46</f>
        <v>0</v>
      </c>
      <c r="AC89" s="59">
        <f>+AC64*'An Distinta Base'!$F46</f>
        <v>0</v>
      </c>
      <c r="AD89" s="59">
        <f>+AD64*'An Distinta Base'!$F46</f>
        <v>0</v>
      </c>
      <c r="AE89" s="59">
        <f>+AE64*'An Distinta Base'!$F46</f>
        <v>0</v>
      </c>
      <c r="AF89" s="59">
        <f>+AF64*'An Distinta Base'!$F46</f>
        <v>0</v>
      </c>
      <c r="AG89" s="59">
        <f>+AG64*'An Distinta Base'!$F46</f>
        <v>0</v>
      </c>
      <c r="AH89" s="59">
        <f>+AH64*'An Distinta Base'!$F46</f>
        <v>0</v>
      </c>
      <c r="AI89" s="59">
        <f>+AI64*'An Distinta Base'!$F46</f>
        <v>0</v>
      </c>
      <c r="AJ89" s="59">
        <f>+AJ64*'An Distinta Base'!$F46</f>
        <v>0</v>
      </c>
      <c r="AK89" s="59">
        <f>+AK64*'An Distinta Base'!$F46</f>
        <v>0</v>
      </c>
      <c r="AL89" s="59">
        <f>+AL64*'An Distinta Base'!$F46</f>
        <v>0</v>
      </c>
    </row>
    <row r="90" spans="2:38" ht="15.75" thickBot="1" x14ac:dyDescent="0.3">
      <c r="B90" s="47" t="str">
        <f t="shared" si="10"/>
        <v>Prodotto 17</v>
      </c>
      <c r="C90" s="59">
        <f>+C65*'An Distinta Base'!$F47</f>
        <v>0</v>
      </c>
      <c r="D90" s="59">
        <f>+D65*'An Distinta Base'!$F47</f>
        <v>0</v>
      </c>
      <c r="E90" s="59">
        <f>+E65*'An Distinta Base'!$F47</f>
        <v>0</v>
      </c>
      <c r="F90" s="59">
        <f>+F65*'An Distinta Base'!$F47</f>
        <v>0</v>
      </c>
      <c r="G90" s="59">
        <f>+G65*'An Distinta Base'!$F47</f>
        <v>0</v>
      </c>
      <c r="H90" s="59">
        <f>+H65*'An Distinta Base'!$F47</f>
        <v>0</v>
      </c>
      <c r="I90" s="59">
        <f>+I65*'An Distinta Base'!$F47</f>
        <v>0</v>
      </c>
      <c r="J90" s="59">
        <f>+J65*'An Distinta Base'!$F47</f>
        <v>0</v>
      </c>
      <c r="K90" s="59">
        <f>+K65*'An Distinta Base'!$F47</f>
        <v>0</v>
      </c>
      <c r="L90" s="59">
        <f>+L65*'An Distinta Base'!$F47</f>
        <v>0</v>
      </c>
      <c r="M90" s="59">
        <f>+M65*'An Distinta Base'!$F47</f>
        <v>0</v>
      </c>
      <c r="N90" s="59">
        <f>+N65*'An Distinta Base'!$F47</f>
        <v>0</v>
      </c>
      <c r="O90" s="59">
        <f>+O65*'An Distinta Base'!$F47</f>
        <v>0</v>
      </c>
      <c r="P90" s="59">
        <f>+P65*'An Distinta Base'!$F47</f>
        <v>0</v>
      </c>
      <c r="Q90" s="59">
        <f>+Q65*'An Distinta Base'!$F47</f>
        <v>0</v>
      </c>
      <c r="R90" s="59">
        <f>+R65*'An Distinta Base'!$F47</f>
        <v>0</v>
      </c>
      <c r="S90" s="59">
        <f>+S65*'An Distinta Base'!$F47</f>
        <v>0</v>
      </c>
      <c r="T90" s="59">
        <f>+T65*'An Distinta Base'!$F47</f>
        <v>0</v>
      </c>
      <c r="U90" s="59">
        <f>+U65*'An Distinta Base'!$F47</f>
        <v>0</v>
      </c>
      <c r="V90" s="59">
        <f>+V65*'An Distinta Base'!$F47</f>
        <v>0</v>
      </c>
      <c r="W90" s="59">
        <f>+W65*'An Distinta Base'!$F47</f>
        <v>0</v>
      </c>
      <c r="X90" s="59">
        <f>+X65*'An Distinta Base'!$F47</f>
        <v>0</v>
      </c>
      <c r="Y90" s="59">
        <f>+Y65*'An Distinta Base'!$F47</f>
        <v>0</v>
      </c>
      <c r="Z90" s="59">
        <f>+Z65*'An Distinta Base'!$F47</f>
        <v>0</v>
      </c>
      <c r="AA90" s="59">
        <f>+AA65*'An Distinta Base'!$F47</f>
        <v>0</v>
      </c>
      <c r="AB90" s="59">
        <f>+AB65*'An Distinta Base'!$F47</f>
        <v>0</v>
      </c>
      <c r="AC90" s="59">
        <f>+AC65*'An Distinta Base'!$F47</f>
        <v>0</v>
      </c>
      <c r="AD90" s="59">
        <f>+AD65*'An Distinta Base'!$F47</f>
        <v>0</v>
      </c>
      <c r="AE90" s="59">
        <f>+AE65*'An Distinta Base'!$F47</f>
        <v>0</v>
      </c>
      <c r="AF90" s="59">
        <f>+AF65*'An Distinta Base'!$F47</f>
        <v>0</v>
      </c>
      <c r="AG90" s="59">
        <f>+AG65*'An Distinta Base'!$F47</f>
        <v>0</v>
      </c>
      <c r="AH90" s="59">
        <f>+AH65*'An Distinta Base'!$F47</f>
        <v>0</v>
      </c>
      <c r="AI90" s="59">
        <f>+AI65*'An Distinta Base'!$F47</f>
        <v>0</v>
      </c>
      <c r="AJ90" s="59">
        <f>+AJ65*'An Distinta Base'!$F47</f>
        <v>0</v>
      </c>
      <c r="AK90" s="59">
        <f>+AK65*'An Distinta Base'!$F47</f>
        <v>0</v>
      </c>
      <c r="AL90" s="59">
        <f>+AL65*'An Distinta Base'!$F47</f>
        <v>0</v>
      </c>
    </row>
    <row r="91" spans="2:38" ht="15.75" thickBot="1" x14ac:dyDescent="0.3">
      <c r="B91" s="47" t="str">
        <f t="shared" si="10"/>
        <v>Prodotto 18</v>
      </c>
      <c r="C91" s="59">
        <f>+C66*'An Distinta Base'!$F48</f>
        <v>0</v>
      </c>
      <c r="D91" s="59">
        <f>+D66*'An Distinta Base'!$F48</f>
        <v>0</v>
      </c>
      <c r="E91" s="59">
        <f>+E66*'An Distinta Base'!$F48</f>
        <v>0</v>
      </c>
      <c r="F91" s="59">
        <f>+F66*'An Distinta Base'!$F48</f>
        <v>0</v>
      </c>
      <c r="G91" s="59">
        <f>+G66*'An Distinta Base'!$F48</f>
        <v>0</v>
      </c>
      <c r="H91" s="59">
        <f>+H66*'An Distinta Base'!$F48</f>
        <v>0</v>
      </c>
      <c r="I91" s="59">
        <f>+I66*'An Distinta Base'!$F48</f>
        <v>0</v>
      </c>
      <c r="J91" s="59">
        <f>+J66*'An Distinta Base'!$F48</f>
        <v>0</v>
      </c>
      <c r="K91" s="59">
        <f>+K66*'An Distinta Base'!$F48</f>
        <v>0</v>
      </c>
      <c r="L91" s="59">
        <f>+L66*'An Distinta Base'!$F48</f>
        <v>0</v>
      </c>
      <c r="M91" s="59">
        <f>+M66*'An Distinta Base'!$F48</f>
        <v>0</v>
      </c>
      <c r="N91" s="59">
        <f>+N66*'An Distinta Base'!$F48</f>
        <v>0</v>
      </c>
      <c r="O91" s="59">
        <f>+O66*'An Distinta Base'!$F48</f>
        <v>0</v>
      </c>
      <c r="P91" s="59">
        <f>+P66*'An Distinta Base'!$F48</f>
        <v>0</v>
      </c>
      <c r="Q91" s="59">
        <f>+Q66*'An Distinta Base'!$F48</f>
        <v>0</v>
      </c>
      <c r="R91" s="59">
        <f>+R66*'An Distinta Base'!$F48</f>
        <v>0</v>
      </c>
      <c r="S91" s="59">
        <f>+S66*'An Distinta Base'!$F48</f>
        <v>0</v>
      </c>
      <c r="T91" s="59">
        <f>+T66*'An Distinta Base'!$F48</f>
        <v>0</v>
      </c>
      <c r="U91" s="59">
        <f>+U66*'An Distinta Base'!$F48</f>
        <v>0</v>
      </c>
      <c r="V91" s="59">
        <f>+V66*'An Distinta Base'!$F48</f>
        <v>0</v>
      </c>
      <c r="W91" s="59">
        <f>+W66*'An Distinta Base'!$F48</f>
        <v>0</v>
      </c>
      <c r="X91" s="59">
        <f>+X66*'An Distinta Base'!$F48</f>
        <v>0</v>
      </c>
      <c r="Y91" s="59">
        <f>+Y66*'An Distinta Base'!$F48</f>
        <v>0</v>
      </c>
      <c r="Z91" s="59">
        <f>+Z66*'An Distinta Base'!$F48</f>
        <v>0</v>
      </c>
      <c r="AA91" s="59">
        <f>+AA66*'An Distinta Base'!$F48</f>
        <v>0</v>
      </c>
      <c r="AB91" s="59">
        <f>+AB66*'An Distinta Base'!$F48</f>
        <v>0</v>
      </c>
      <c r="AC91" s="59">
        <f>+AC66*'An Distinta Base'!$F48</f>
        <v>0</v>
      </c>
      <c r="AD91" s="59">
        <f>+AD66*'An Distinta Base'!$F48</f>
        <v>0</v>
      </c>
      <c r="AE91" s="59">
        <f>+AE66*'An Distinta Base'!$F48</f>
        <v>0</v>
      </c>
      <c r="AF91" s="59">
        <f>+AF66*'An Distinta Base'!$F48</f>
        <v>0</v>
      </c>
      <c r="AG91" s="59">
        <f>+AG66*'An Distinta Base'!$F48</f>
        <v>0</v>
      </c>
      <c r="AH91" s="59">
        <f>+AH66*'An Distinta Base'!$F48</f>
        <v>0</v>
      </c>
      <c r="AI91" s="59">
        <f>+AI66*'An Distinta Base'!$F48</f>
        <v>0</v>
      </c>
      <c r="AJ91" s="59">
        <f>+AJ66*'An Distinta Base'!$F48</f>
        <v>0</v>
      </c>
      <c r="AK91" s="59">
        <f>+AK66*'An Distinta Base'!$F48</f>
        <v>0</v>
      </c>
      <c r="AL91" s="59">
        <f>+AL66*'An Distinta Base'!$F48</f>
        <v>0</v>
      </c>
    </row>
    <row r="92" spans="2:38" ht="15.75" thickBot="1" x14ac:dyDescent="0.3">
      <c r="B92" s="47" t="str">
        <f t="shared" si="10"/>
        <v>Prodotto 19</v>
      </c>
      <c r="C92" s="59">
        <f>+C67*'An Distinta Base'!$F49</f>
        <v>0</v>
      </c>
      <c r="D92" s="59">
        <f>+D67*'An Distinta Base'!$F49</f>
        <v>0</v>
      </c>
      <c r="E92" s="59">
        <f>+E67*'An Distinta Base'!$F49</f>
        <v>0</v>
      </c>
      <c r="F92" s="59">
        <f>+F67*'An Distinta Base'!$F49</f>
        <v>0</v>
      </c>
      <c r="G92" s="59">
        <f>+G67*'An Distinta Base'!$F49</f>
        <v>0</v>
      </c>
      <c r="H92" s="59">
        <f>+H67*'An Distinta Base'!$F49</f>
        <v>0</v>
      </c>
      <c r="I92" s="59">
        <f>+I67*'An Distinta Base'!$F49</f>
        <v>0</v>
      </c>
      <c r="J92" s="59">
        <f>+J67*'An Distinta Base'!$F49</f>
        <v>0</v>
      </c>
      <c r="K92" s="59">
        <f>+K67*'An Distinta Base'!$F49</f>
        <v>0</v>
      </c>
      <c r="L92" s="59">
        <f>+L67*'An Distinta Base'!$F49</f>
        <v>0</v>
      </c>
      <c r="M92" s="59">
        <f>+M67*'An Distinta Base'!$F49</f>
        <v>0</v>
      </c>
      <c r="N92" s="59">
        <f>+N67*'An Distinta Base'!$F49</f>
        <v>0</v>
      </c>
      <c r="O92" s="59">
        <f>+O67*'An Distinta Base'!$F49</f>
        <v>0</v>
      </c>
      <c r="P92" s="59">
        <f>+P67*'An Distinta Base'!$F49</f>
        <v>0</v>
      </c>
      <c r="Q92" s="59">
        <f>+Q67*'An Distinta Base'!$F49</f>
        <v>0</v>
      </c>
      <c r="R92" s="59">
        <f>+R67*'An Distinta Base'!$F49</f>
        <v>0</v>
      </c>
      <c r="S92" s="59">
        <f>+S67*'An Distinta Base'!$F49</f>
        <v>0</v>
      </c>
      <c r="T92" s="59">
        <f>+T67*'An Distinta Base'!$F49</f>
        <v>0</v>
      </c>
      <c r="U92" s="59">
        <f>+U67*'An Distinta Base'!$F49</f>
        <v>0</v>
      </c>
      <c r="V92" s="59">
        <f>+V67*'An Distinta Base'!$F49</f>
        <v>0</v>
      </c>
      <c r="W92" s="59">
        <f>+W67*'An Distinta Base'!$F49</f>
        <v>0</v>
      </c>
      <c r="X92" s="59">
        <f>+X67*'An Distinta Base'!$F49</f>
        <v>0</v>
      </c>
      <c r="Y92" s="59">
        <f>+Y67*'An Distinta Base'!$F49</f>
        <v>0</v>
      </c>
      <c r="Z92" s="59">
        <f>+Z67*'An Distinta Base'!$F49</f>
        <v>0</v>
      </c>
      <c r="AA92" s="59">
        <f>+AA67*'An Distinta Base'!$F49</f>
        <v>0</v>
      </c>
      <c r="AB92" s="59">
        <f>+AB67*'An Distinta Base'!$F49</f>
        <v>0</v>
      </c>
      <c r="AC92" s="59">
        <f>+AC67*'An Distinta Base'!$F49</f>
        <v>0</v>
      </c>
      <c r="AD92" s="59">
        <f>+AD67*'An Distinta Base'!$F49</f>
        <v>0</v>
      </c>
      <c r="AE92" s="59">
        <f>+AE67*'An Distinta Base'!$F49</f>
        <v>0</v>
      </c>
      <c r="AF92" s="59">
        <f>+AF67*'An Distinta Base'!$F49</f>
        <v>0</v>
      </c>
      <c r="AG92" s="59">
        <f>+AG67*'An Distinta Base'!$F49</f>
        <v>0</v>
      </c>
      <c r="AH92" s="59">
        <f>+AH67*'An Distinta Base'!$F49</f>
        <v>0</v>
      </c>
      <c r="AI92" s="59">
        <f>+AI67*'An Distinta Base'!$F49</f>
        <v>0</v>
      </c>
      <c r="AJ92" s="59">
        <f>+AJ67*'An Distinta Base'!$F49</f>
        <v>0</v>
      </c>
      <c r="AK92" s="59">
        <f>+AK67*'An Distinta Base'!$F49</f>
        <v>0</v>
      </c>
      <c r="AL92" s="59">
        <f>+AL67*'An Distinta Base'!$F49</f>
        <v>0</v>
      </c>
    </row>
    <row r="93" spans="2:38" x14ac:dyDescent="0.25">
      <c r="B93" s="47" t="str">
        <f t="shared" si="10"/>
        <v>Prodotto 20</v>
      </c>
      <c r="C93" s="59">
        <f>+C68*'An Distinta Base'!$F50</f>
        <v>0</v>
      </c>
      <c r="D93" s="59">
        <f>+D68*'An Distinta Base'!$F50</f>
        <v>0</v>
      </c>
      <c r="E93" s="59">
        <f>+E68*'An Distinta Base'!$F50</f>
        <v>0</v>
      </c>
      <c r="F93" s="59">
        <f>+F68*'An Distinta Base'!$F50</f>
        <v>0</v>
      </c>
      <c r="G93" s="59">
        <f>+G68*'An Distinta Base'!$F50</f>
        <v>0</v>
      </c>
      <c r="H93" s="59">
        <f>+H68*'An Distinta Base'!$F50</f>
        <v>0</v>
      </c>
      <c r="I93" s="59">
        <f>+I68*'An Distinta Base'!$F50</f>
        <v>0</v>
      </c>
      <c r="J93" s="59">
        <f>+J68*'An Distinta Base'!$F50</f>
        <v>0</v>
      </c>
      <c r="K93" s="59">
        <f>+K68*'An Distinta Base'!$F50</f>
        <v>0</v>
      </c>
      <c r="L93" s="59">
        <f>+L68*'An Distinta Base'!$F50</f>
        <v>0</v>
      </c>
      <c r="M93" s="59">
        <f>+M68*'An Distinta Base'!$F50</f>
        <v>0</v>
      </c>
      <c r="N93" s="59">
        <f>+N68*'An Distinta Base'!$F50</f>
        <v>0</v>
      </c>
      <c r="O93" s="59">
        <f>+O68*'An Distinta Base'!$F50</f>
        <v>0</v>
      </c>
      <c r="P93" s="59">
        <f>+P68*'An Distinta Base'!$F50</f>
        <v>0</v>
      </c>
      <c r="Q93" s="59">
        <f>+Q68*'An Distinta Base'!$F50</f>
        <v>0</v>
      </c>
      <c r="R93" s="59">
        <f>+R68*'An Distinta Base'!$F50</f>
        <v>0</v>
      </c>
      <c r="S93" s="59">
        <f>+S68*'An Distinta Base'!$F50</f>
        <v>0</v>
      </c>
      <c r="T93" s="59">
        <f>+T68*'An Distinta Base'!$F50</f>
        <v>0</v>
      </c>
      <c r="U93" s="59">
        <f>+U68*'An Distinta Base'!$F50</f>
        <v>0</v>
      </c>
      <c r="V93" s="59">
        <f>+V68*'An Distinta Base'!$F50</f>
        <v>0</v>
      </c>
      <c r="W93" s="59">
        <f>+W68*'An Distinta Base'!$F50</f>
        <v>0</v>
      </c>
      <c r="X93" s="59">
        <f>+X68*'An Distinta Base'!$F50</f>
        <v>0</v>
      </c>
      <c r="Y93" s="59">
        <f>+Y68*'An Distinta Base'!$F50</f>
        <v>0</v>
      </c>
      <c r="Z93" s="59">
        <f>+Z68*'An Distinta Base'!$F50</f>
        <v>0</v>
      </c>
      <c r="AA93" s="59">
        <f>+AA68*'An Distinta Base'!$F50</f>
        <v>0</v>
      </c>
      <c r="AB93" s="59">
        <f>+AB68*'An Distinta Base'!$F50</f>
        <v>0</v>
      </c>
      <c r="AC93" s="59">
        <f>+AC68*'An Distinta Base'!$F50</f>
        <v>0</v>
      </c>
      <c r="AD93" s="59">
        <f>+AD68*'An Distinta Base'!$F50</f>
        <v>0</v>
      </c>
      <c r="AE93" s="59">
        <f>+AE68*'An Distinta Base'!$F50</f>
        <v>0</v>
      </c>
      <c r="AF93" s="59">
        <f>+AF68*'An Distinta Base'!$F50</f>
        <v>0</v>
      </c>
      <c r="AG93" s="59">
        <f>+AG68*'An Distinta Base'!$F50</f>
        <v>0</v>
      </c>
      <c r="AH93" s="59">
        <f>+AH68*'An Distinta Base'!$F50</f>
        <v>0</v>
      </c>
      <c r="AI93" s="59">
        <f>+AI68*'An Distinta Base'!$F50</f>
        <v>0</v>
      </c>
      <c r="AJ93" s="59">
        <f>+AJ68*'An Distinta Base'!$F50</f>
        <v>0</v>
      </c>
      <c r="AK93" s="59">
        <f>+AK68*'An Distinta Base'!$F50</f>
        <v>0</v>
      </c>
      <c r="AL93" s="59">
        <f>+AL68*'An Distinta Base'!$F50</f>
        <v>0</v>
      </c>
    </row>
    <row r="94" spans="2:38" x14ac:dyDescent="0.25"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</row>
    <row r="95" spans="2:38" x14ac:dyDescent="0.25">
      <c r="B95" s="47" t="s">
        <v>314</v>
      </c>
      <c r="C95" s="63">
        <f>SUM(C74:C93)</f>
        <v>8337</v>
      </c>
      <c r="D95" s="63">
        <f t="shared" ref="D95:AL95" si="11">SUM(D74:D93)</f>
        <v>8337</v>
      </c>
      <c r="E95" s="63">
        <f t="shared" si="11"/>
        <v>8337</v>
      </c>
      <c r="F95" s="63">
        <f t="shared" si="11"/>
        <v>8337</v>
      </c>
      <c r="G95" s="63">
        <f t="shared" si="11"/>
        <v>8337</v>
      </c>
      <c r="H95" s="63">
        <f t="shared" si="11"/>
        <v>8337</v>
      </c>
      <c r="I95" s="63">
        <f t="shared" si="11"/>
        <v>8382.36</v>
      </c>
      <c r="J95" s="63">
        <f t="shared" si="11"/>
        <v>8429.9249999999993</v>
      </c>
      <c r="K95" s="63">
        <f t="shared" si="11"/>
        <v>8493.5550000000003</v>
      </c>
      <c r="L95" s="63">
        <f t="shared" si="11"/>
        <v>8493.5550000000003</v>
      </c>
      <c r="M95" s="63">
        <f t="shared" si="11"/>
        <v>8550.6130499999999</v>
      </c>
      <c r="N95" s="63">
        <f t="shared" si="11"/>
        <v>8550.6130499999999</v>
      </c>
      <c r="O95" s="63">
        <f t="shared" si="11"/>
        <v>8550.6130499999999</v>
      </c>
      <c r="P95" s="63">
        <f t="shared" si="11"/>
        <v>9512.7212249999993</v>
      </c>
      <c r="Q95" s="63">
        <f t="shared" si="11"/>
        <v>9512.7212249999993</v>
      </c>
      <c r="R95" s="63">
        <f t="shared" si="11"/>
        <v>9512.7212249999993</v>
      </c>
      <c r="S95" s="63">
        <f t="shared" si="11"/>
        <v>9512.7212249999993</v>
      </c>
      <c r="T95" s="63">
        <f t="shared" si="11"/>
        <v>9512.7212249999993</v>
      </c>
      <c r="U95" s="63">
        <f t="shared" si="11"/>
        <v>9512.7212249999993</v>
      </c>
      <c r="V95" s="63">
        <f t="shared" si="11"/>
        <v>9512.7212249999993</v>
      </c>
      <c r="W95" s="63">
        <f t="shared" si="11"/>
        <v>9512.7212249999993</v>
      </c>
      <c r="X95" s="63">
        <f t="shared" si="11"/>
        <v>9512.7212249999993</v>
      </c>
      <c r="Y95" s="63">
        <f t="shared" si="11"/>
        <v>9512.7212249999993</v>
      </c>
      <c r="Z95" s="63">
        <f t="shared" si="11"/>
        <v>9512.7212249999993</v>
      </c>
      <c r="AA95" s="63">
        <f t="shared" si="11"/>
        <v>9512.7212249999993</v>
      </c>
      <c r="AB95" s="63">
        <f t="shared" si="11"/>
        <v>10474.829399999999</v>
      </c>
      <c r="AC95" s="63">
        <f t="shared" si="11"/>
        <v>10474.829399999999</v>
      </c>
      <c r="AD95" s="63">
        <f t="shared" si="11"/>
        <v>10474.829399999999</v>
      </c>
      <c r="AE95" s="63">
        <f t="shared" si="11"/>
        <v>10474.829399999999</v>
      </c>
      <c r="AF95" s="63">
        <f t="shared" si="11"/>
        <v>10474.829399999999</v>
      </c>
      <c r="AG95" s="63">
        <f t="shared" si="11"/>
        <v>10474.829399999999</v>
      </c>
      <c r="AH95" s="63">
        <f t="shared" si="11"/>
        <v>10474.829399999999</v>
      </c>
      <c r="AI95" s="63">
        <f t="shared" si="11"/>
        <v>10474.829399999999</v>
      </c>
      <c r="AJ95" s="63">
        <f t="shared" si="11"/>
        <v>10474.829399999999</v>
      </c>
      <c r="AK95" s="63">
        <f t="shared" si="11"/>
        <v>10474.829399999999</v>
      </c>
      <c r="AL95" s="63">
        <f t="shared" si="11"/>
        <v>10474.829399999999</v>
      </c>
    </row>
    <row r="98" spans="2:38" x14ac:dyDescent="0.25">
      <c r="B98" s="47" t="s">
        <v>354</v>
      </c>
      <c r="C98" s="47" t="str">
        <f>+C73</f>
        <v>A1 M1</v>
      </c>
      <c r="D98" s="47" t="str">
        <f t="shared" ref="D98:AL98" si="12">+D73</f>
        <v>A1 M2</v>
      </c>
      <c r="E98" s="47" t="str">
        <f t="shared" si="12"/>
        <v>A1 M3</v>
      </c>
      <c r="F98" s="47" t="str">
        <f t="shared" si="12"/>
        <v>A1 M4</v>
      </c>
      <c r="G98" s="47" t="str">
        <f t="shared" si="12"/>
        <v>A1 M5</v>
      </c>
      <c r="H98" s="47" t="str">
        <f t="shared" si="12"/>
        <v>A1 M6</v>
      </c>
      <c r="I98" s="47" t="str">
        <f t="shared" si="12"/>
        <v>A1 M7</v>
      </c>
      <c r="J98" s="47" t="str">
        <f t="shared" si="12"/>
        <v>A1 M8</v>
      </c>
      <c r="K98" s="47" t="str">
        <f t="shared" si="12"/>
        <v>A1 M9</v>
      </c>
      <c r="L98" s="47" t="str">
        <f t="shared" si="12"/>
        <v>A1 M10</v>
      </c>
      <c r="M98" s="47" t="str">
        <f t="shared" si="12"/>
        <v>A1 M11</v>
      </c>
      <c r="N98" s="47" t="str">
        <f t="shared" si="12"/>
        <v>A1 M12</v>
      </c>
      <c r="O98" s="47" t="str">
        <f t="shared" si="12"/>
        <v>A2 M1</v>
      </c>
      <c r="P98" s="47" t="str">
        <f t="shared" si="12"/>
        <v>A2 M2</v>
      </c>
      <c r="Q98" s="47" t="str">
        <f t="shared" si="12"/>
        <v>A2 M3</v>
      </c>
      <c r="R98" s="47" t="str">
        <f t="shared" si="12"/>
        <v>A2 M4</v>
      </c>
      <c r="S98" s="47" t="str">
        <f t="shared" si="12"/>
        <v>A2 M5</v>
      </c>
      <c r="T98" s="47" t="str">
        <f t="shared" si="12"/>
        <v>A2 M6</v>
      </c>
      <c r="U98" s="47" t="str">
        <f t="shared" si="12"/>
        <v>A2 M7</v>
      </c>
      <c r="V98" s="47" t="str">
        <f t="shared" si="12"/>
        <v>A2 M8</v>
      </c>
      <c r="W98" s="47" t="str">
        <f t="shared" si="12"/>
        <v>A2 M9</v>
      </c>
      <c r="X98" s="47" t="str">
        <f t="shared" si="12"/>
        <v>A2 M10</v>
      </c>
      <c r="Y98" s="47" t="str">
        <f t="shared" si="12"/>
        <v>A2 M11</v>
      </c>
      <c r="Z98" s="47" t="str">
        <f t="shared" si="12"/>
        <v>A2 M12</v>
      </c>
      <c r="AA98" s="47" t="str">
        <f t="shared" si="12"/>
        <v>A3 M1</v>
      </c>
      <c r="AB98" s="47" t="str">
        <f t="shared" si="12"/>
        <v>A3 M2</v>
      </c>
      <c r="AC98" s="47" t="str">
        <f t="shared" si="12"/>
        <v>A3 M3</v>
      </c>
      <c r="AD98" s="47" t="str">
        <f t="shared" si="12"/>
        <v>A3 M4</v>
      </c>
      <c r="AE98" s="47" t="str">
        <f t="shared" si="12"/>
        <v>A3 M5</v>
      </c>
      <c r="AF98" s="47" t="str">
        <f t="shared" si="12"/>
        <v>A3 M6</v>
      </c>
      <c r="AG98" s="47" t="str">
        <f t="shared" si="12"/>
        <v>A3 M7</v>
      </c>
      <c r="AH98" s="47" t="str">
        <f t="shared" si="12"/>
        <v>A3 M8</v>
      </c>
      <c r="AI98" s="47" t="str">
        <f t="shared" si="12"/>
        <v>A3 M9</v>
      </c>
      <c r="AJ98" s="47" t="str">
        <f t="shared" si="12"/>
        <v>A3 M10</v>
      </c>
      <c r="AK98" s="47" t="str">
        <f t="shared" si="12"/>
        <v>A3 M11</v>
      </c>
      <c r="AL98" s="47" t="str">
        <f t="shared" si="12"/>
        <v>A3 M12</v>
      </c>
    </row>
    <row r="99" spans="2:38" x14ac:dyDescent="0.25">
      <c r="B99" s="47" t="str">
        <f>+B74</f>
        <v>Prodotto 1</v>
      </c>
      <c r="C99" s="65">
        <f>+IF('An Distinta Base'!$G31=0,0,(C49+C74))</f>
        <v>8712</v>
      </c>
      <c r="D99" s="65">
        <f>+IF('An Distinta Base'!$G31=0,0,+IF('An Distinta Base'!$G31=30,(D49+D74),(SUM(C49:D49)+SUM(C74:D74))))</f>
        <v>17424</v>
      </c>
      <c r="E99" s="65">
        <f>+IF('An Distinta Base'!$G31=0,0,+IF('An Distinta Base'!$G31=30,(E49+E74),+IF('An Distinta Base'!$G31=60,(SUM(D49:E49)+SUM(D74:E74)),(SUM(C49:E49)+SUM(C74:E74)))))</f>
        <v>17424</v>
      </c>
      <c r="F99" s="65">
        <f>+IF('An Distinta Base'!$G31=0,0,+IF('An Distinta Base'!$G31=30,(F49+F74),+IF('An Distinta Base'!$G31=60,(SUM(E49:F49)+SUM(E74:F74)),(SUM(D49:F49)+SUM(D74:F74)))))</f>
        <v>17424</v>
      </c>
      <c r="G99" s="65">
        <f>+IF('An Distinta Base'!$G31=0,0,+IF('An Distinta Base'!$G31=30,(G49+G74),+IF('An Distinta Base'!$G31=60,(SUM(F49:G49)+SUM(F74:G74)),(SUM(E49:G49)+SUM(E74:G74)))))</f>
        <v>17424</v>
      </c>
      <c r="H99" s="65">
        <f>+IF('An Distinta Base'!$G31=0,0,+IF('An Distinta Base'!$G31=30,(H49+H74),+IF('An Distinta Base'!$G31=60,(SUM(G49:H49)+SUM(G74:H74)),(SUM(F49:H49)+SUM(F74:H74)))))</f>
        <v>17424</v>
      </c>
      <c r="I99" s="65">
        <f>+IF('An Distinta Base'!$G31=0,0,+IF('An Distinta Base'!$G31=30,(I49+I74),+IF('An Distinta Base'!$G31=60,(SUM(H49:I49)+SUM(H74:I74)),(SUM(G49:I49)+SUM(G74:I74)))))</f>
        <v>17685.36</v>
      </c>
      <c r="J99" s="65">
        <f>+IF('An Distinta Base'!$G31=0,0,+IF('An Distinta Base'!$G31=30,(J49+J74),+IF('An Distinta Base'!$G31=60,(SUM(I49:J49)+SUM(I74:J74)),(SUM(H49:J49)+SUM(H74:J74)))))</f>
        <v>17946.72</v>
      </c>
      <c r="K99" s="65">
        <f>+IF('An Distinta Base'!$G31=0,0,+IF('An Distinta Base'!$G31=30,(K49+K74),+IF('An Distinta Base'!$G31=60,(SUM(J49:K49)+SUM(J74:K74)),(SUM(I49:K49)+SUM(I74:K74)))))</f>
        <v>17946.72</v>
      </c>
      <c r="L99" s="65">
        <f>+IF('An Distinta Base'!$G31=0,0,+IF('An Distinta Base'!$G31=30,(L49+L74),+IF('An Distinta Base'!$G31=60,(SUM(K49:L49)+SUM(K74:L74)),(SUM(J49:L49)+SUM(J74:L74)))))</f>
        <v>17946.72</v>
      </c>
      <c r="M99" s="65">
        <f>+IF('An Distinta Base'!$G31=0,0,+IF('An Distinta Base'!$G31=30,(M49+M74),+IF('An Distinta Base'!$G31=60,(SUM(L49:M49)+SUM(L74:M74)),(SUM(K49:M49)+SUM(K74:M74)))))</f>
        <v>17946.72</v>
      </c>
      <c r="N99" s="65">
        <f>+IF('An Distinta Base'!$G31=0,0,+IF('An Distinta Base'!$G31=30,(N49+N74),+IF('An Distinta Base'!$G31=60,(SUM(M49:N49)+SUM(M74:N74)),(SUM(L49:N49)+SUM(L74:N74)))))</f>
        <v>17946.72</v>
      </c>
      <c r="O99" s="65">
        <f>+IF('An Distinta Base'!$G31=0,0,+IF('An Distinta Base'!$G31=30,(O49+O74),+IF('An Distinta Base'!$G31=60,(SUM(N49:O49)+SUM(N74:O74)),(SUM(M49:O49)+SUM(M74:O74)))))</f>
        <v>17946.72</v>
      </c>
      <c r="P99" s="65">
        <f>+IF('An Distinta Base'!$G31=0,0,+IF('An Distinta Base'!$G31=30,(P49+P74),+IF('An Distinta Base'!$G31=60,(SUM(O49:P49)+SUM(O74:P74)),(SUM(N49:P49)+SUM(N74:P74)))))</f>
        <v>18844.056000000004</v>
      </c>
      <c r="Q99" s="65">
        <f>+IF('An Distinta Base'!$G31=0,0,+IF('An Distinta Base'!$G31=30,(Q49+Q74),+IF('An Distinta Base'!$G31=60,(SUM(P49:Q49)+SUM(P74:Q74)),(SUM(O49:Q49)+SUM(O74:Q74)))))</f>
        <v>19741.392</v>
      </c>
      <c r="R99" s="65">
        <f>+IF('An Distinta Base'!$G31=0,0,+IF('An Distinta Base'!$G31=30,(R49+R74),+IF('An Distinta Base'!$G31=60,(SUM(Q49:R49)+SUM(Q74:R74)),(SUM(P49:R49)+SUM(P74:R74)))))</f>
        <v>19741.392</v>
      </c>
      <c r="S99" s="65">
        <f>+IF('An Distinta Base'!$G31=0,0,+IF('An Distinta Base'!$G31=30,(S49+S74),+IF('An Distinta Base'!$G31=60,(SUM(R49:S49)+SUM(R74:S74)),(SUM(Q49:S49)+SUM(Q74:S74)))))</f>
        <v>19741.392</v>
      </c>
      <c r="T99" s="65">
        <f>+IF('An Distinta Base'!$G31=0,0,+IF('An Distinta Base'!$G31=30,(T49+T74),+IF('An Distinta Base'!$G31=60,(SUM(S49:T49)+SUM(S74:T74)),(SUM(R49:T49)+SUM(R74:T74)))))</f>
        <v>19741.392</v>
      </c>
      <c r="U99" s="65">
        <f>+IF('An Distinta Base'!$G31=0,0,+IF('An Distinta Base'!$G31=30,(U49+U74),+IF('An Distinta Base'!$G31=60,(SUM(T49:U49)+SUM(T74:U74)),(SUM(S49:U49)+SUM(S74:U74)))))</f>
        <v>19741.392</v>
      </c>
      <c r="V99" s="65">
        <f>+IF('An Distinta Base'!$G31=0,0,+IF('An Distinta Base'!$G31=30,(V49+V74),+IF('An Distinta Base'!$G31=60,(SUM(U49:V49)+SUM(U74:V74)),(SUM(T49:V49)+SUM(T74:V74)))))</f>
        <v>19741.392</v>
      </c>
      <c r="W99" s="65">
        <f>+IF('An Distinta Base'!$G31=0,0,+IF('An Distinta Base'!$G31=30,(W49+W74),+IF('An Distinta Base'!$G31=60,(SUM(V49:W49)+SUM(V74:W74)),(SUM(U49:W49)+SUM(U74:W74)))))</f>
        <v>19741.392</v>
      </c>
      <c r="X99" s="65">
        <f>+IF('An Distinta Base'!$G31=0,0,+IF('An Distinta Base'!$G31=30,(X49+X74),+IF('An Distinta Base'!$G31=60,(SUM(W49:X49)+SUM(W74:X74)),(SUM(V49:X49)+SUM(V74:X74)))))</f>
        <v>19741.392</v>
      </c>
      <c r="Y99" s="65">
        <f>+IF('An Distinta Base'!$G31=0,0,+IF('An Distinta Base'!$G31=30,(Y49+Y74),+IF('An Distinta Base'!$G31=60,(SUM(X49:Y49)+SUM(X74:Y74)),(SUM(W49:Y49)+SUM(W74:Y74)))))</f>
        <v>19741.392</v>
      </c>
      <c r="Z99" s="65">
        <f>+IF('An Distinta Base'!$G31=0,0,+IF('An Distinta Base'!$G31=30,(Z49+Z74),+IF('An Distinta Base'!$G31=60,(SUM(Y49:Z49)+SUM(Y74:Z74)),(SUM(X49:Z49)+SUM(X74:Z74)))))</f>
        <v>19741.392</v>
      </c>
      <c r="AA99" s="65">
        <f>+IF('An Distinta Base'!$G31=0,0,+IF('An Distinta Base'!$G31=30,(AA49+AA74),+IF('An Distinta Base'!$G31=60,(SUM(Z49:AA49)+SUM(Z74:AA74)),(SUM(Y49:AA49)+SUM(Y74:AA74)))))</f>
        <v>19741.392</v>
      </c>
      <c r="AB99" s="65">
        <f>+IF('An Distinta Base'!$G31=0,0,+IF('An Distinta Base'!$G31=30,(AB49+AB74),+IF('An Distinta Base'!$G31=60,(SUM(AA49:AB49)+SUM(AA74:AB74)),(SUM(Z49:AB49)+SUM(Z74:AB74)))))</f>
        <v>20638.728000000003</v>
      </c>
      <c r="AC99" s="65">
        <f>+IF('An Distinta Base'!$G31=0,0,+IF('An Distinta Base'!$G31=30,(AC49+AC74),+IF('An Distinta Base'!$G31=60,(SUM(AB49:AC49)+SUM(AB74:AC74)),(SUM(AA49:AC49)+SUM(AA74:AC74)))))</f>
        <v>21536.064000000002</v>
      </c>
      <c r="AD99" s="65">
        <f>+IF('An Distinta Base'!$G31=0,0,+IF('An Distinta Base'!$G31=30,(AD49+AD74),+IF('An Distinta Base'!$G31=60,(SUM(AC49:AD49)+SUM(AC74:AD74)),(SUM(AB49:AD49)+SUM(AB74:AD74)))))</f>
        <v>21536.064000000002</v>
      </c>
      <c r="AE99" s="65">
        <f>+IF('An Distinta Base'!$G31=0,0,+IF('An Distinta Base'!$G31=30,(AE49+AE74),+IF('An Distinta Base'!$G31=60,(SUM(AD49:AE49)+SUM(AD74:AE74)),(SUM(AC49:AE49)+SUM(AC74:AE74)))))</f>
        <v>21536.064000000002</v>
      </c>
      <c r="AF99" s="65">
        <f>+IF('An Distinta Base'!$G31=0,0,+IF('An Distinta Base'!$G31=30,(AF49+AF74),+IF('An Distinta Base'!$G31=60,(SUM(AE49:AF49)+SUM(AE74:AF74)),(SUM(AD49:AF49)+SUM(AD74:AF74)))))</f>
        <v>21536.064000000002</v>
      </c>
      <c r="AG99" s="65">
        <f>+IF('An Distinta Base'!$G31=0,0,+IF('An Distinta Base'!$G31=30,(AG49+AG74),+IF('An Distinta Base'!$G31=60,(SUM(AF49:AG49)+SUM(AF74:AG74)),(SUM(AE49:AG49)+SUM(AE74:AG74)))))</f>
        <v>21536.064000000002</v>
      </c>
      <c r="AH99" s="65">
        <f>+IF('An Distinta Base'!$G31=0,0,+IF('An Distinta Base'!$G31=30,(AH49+AH74),+IF('An Distinta Base'!$G31=60,(SUM(AG49:AH49)+SUM(AG74:AH74)),(SUM(AF49:AH49)+SUM(AF74:AH74)))))</f>
        <v>21536.064000000002</v>
      </c>
      <c r="AI99" s="65">
        <f>+IF('An Distinta Base'!$G31=0,0,+IF('An Distinta Base'!$G31=30,(AI49+AI74),+IF('An Distinta Base'!$G31=60,(SUM(AH49:AI49)+SUM(AH74:AI74)),(SUM(AG49:AI49)+SUM(AG74:AI74)))))</f>
        <v>21536.064000000002</v>
      </c>
      <c r="AJ99" s="65">
        <f>+IF('An Distinta Base'!$G31=0,0,+IF('An Distinta Base'!$G31=30,(AJ49+AJ74),+IF('An Distinta Base'!$G31=60,(SUM(AI49:AJ49)+SUM(AI74:AJ74)),(SUM(AH49:AJ49)+SUM(AH74:AJ74)))))</f>
        <v>21536.064000000002</v>
      </c>
      <c r="AK99" s="65">
        <f>+IF('An Distinta Base'!$G31=0,0,+IF('An Distinta Base'!$G31=30,(AK49+AK74),+IF('An Distinta Base'!$G31=60,(SUM(AJ49:AK49)+SUM(AJ74:AK74)),(SUM(AI49:AK49)+SUM(AI74:AK74)))))</f>
        <v>21536.064000000002</v>
      </c>
      <c r="AL99" s="65">
        <f>+IF('An Distinta Base'!$G31=0,0,+IF('An Distinta Base'!$G31=30,(AL49+AL74),+IF('An Distinta Base'!$G31=60,(SUM(AK49:AL49)+SUM(AK74:AL74)),(SUM(AJ49:AL49)+SUM(AJ74:AL74)))))</f>
        <v>21536.064000000002</v>
      </c>
    </row>
    <row r="100" spans="2:38" x14ac:dyDescent="0.25">
      <c r="B100" s="47" t="str">
        <f t="shared" ref="B100:B115" si="13">+B75</f>
        <v>Prodotto 2</v>
      </c>
      <c r="C100" s="65">
        <f>+IF('An Distinta Base'!$G32=0,0,(C50+C75))</f>
        <v>9075</v>
      </c>
      <c r="D100" s="65">
        <f>+IF('An Distinta Base'!$G32=0,0,+IF('An Distinta Base'!$G32=30,(D50+D75),(SUM(C50:D50)+SUM(C75:D75))))</f>
        <v>18150</v>
      </c>
      <c r="E100" s="65">
        <f>+IF('An Distinta Base'!$G32=0,0,+IF('An Distinta Base'!$G32=30,(E50+E75),+IF('An Distinta Base'!$G32=60,(SUM(D50:E50)+SUM(D75:E75)),(SUM(C50:E50)+SUM(C75:E75)))))</f>
        <v>18150</v>
      </c>
      <c r="F100" s="65">
        <f>+IF('An Distinta Base'!$G32=0,0,+IF('An Distinta Base'!$G32=30,(F50+F75),+IF('An Distinta Base'!$G32=60,(SUM(E50:F50)+SUM(E75:F75)),(SUM(D50:F50)+SUM(D75:F75)))))</f>
        <v>18150</v>
      </c>
      <c r="G100" s="65">
        <f>+IF('An Distinta Base'!$G32=0,0,+IF('An Distinta Base'!$G32=30,(G50+G75),+IF('An Distinta Base'!$G32=60,(SUM(F50:G50)+SUM(F75:G75)),(SUM(E50:G50)+SUM(E75:G75)))))</f>
        <v>18150</v>
      </c>
      <c r="H100" s="65">
        <f>+IF('An Distinta Base'!$G32=0,0,+IF('An Distinta Base'!$G32=30,(H50+H75),+IF('An Distinta Base'!$G32=60,(SUM(G50:H50)+SUM(G75:H75)),(SUM(F50:H50)+SUM(F75:H75)))))</f>
        <v>18150</v>
      </c>
      <c r="I100" s="65">
        <f>+IF('An Distinta Base'!$G32=0,0,+IF('An Distinta Base'!$G32=30,(I50+I75),+IF('An Distinta Base'!$G32=60,(SUM(H50:I50)+SUM(H75:I75)),(SUM(G50:I50)+SUM(G75:I75)))))</f>
        <v>18150</v>
      </c>
      <c r="J100" s="65">
        <f>+IF('An Distinta Base'!$G32=0,0,+IF('An Distinta Base'!$G32=30,(J50+J75),+IF('An Distinta Base'!$G32=60,(SUM(I50:J50)+SUM(I75:J75)),(SUM(H50:J50)+SUM(H75:J75)))))</f>
        <v>18150</v>
      </c>
      <c r="K100" s="65">
        <f>+IF('An Distinta Base'!$G32=0,0,+IF('An Distinta Base'!$G32=30,(K50+K75),+IF('An Distinta Base'!$G32=60,(SUM(J50:K50)+SUM(J75:K75)),(SUM(I50:K50)+SUM(I75:K75)))))</f>
        <v>18331.5</v>
      </c>
      <c r="L100" s="65">
        <f>+IF('An Distinta Base'!$G32=0,0,+IF('An Distinta Base'!$G32=30,(L50+L75),+IF('An Distinta Base'!$G32=60,(SUM(K50:L50)+SUM(K75:L75)),(SUM(J50:L50)+SUM(J75:L75)))))</f>
        <v>18513</v>
      </c>
      <c r="M100" s="65">
        <f>+IF('An Distinta Base'!$G32=0,0,+IF('An Distinta Base'!$G32=30,(M50+M75),+IF('An Distinta Base'!$G32=60,(SUM(L50:M50)+SUM(L75:M75)),(SUM(K50:M50)+SUM(K75:M75)))))</f>
        <v>18513</v>
      </c>
      <c r="N100" s="65">
        <f>+IF('An Distinta Base'!$G32=0,0,+IF('An Distinta Base'!$G32=30,(N50+N75),+IF('An Distinta Base'!$G32=60,(SUM(M50:N50)+SUM(M75:N75)),(SUM(L50:N50)+SUM(L75:N75)))))</f>
        <v>18513</v>
      </c>
      <c r="O100" s="65">
        <f>+IF('An Distinta Base'!$G32=0,0,+IF('An Distinta Base'!$G32=30,(O50+O75),+IF('An Distinta Base'!$G32=60,(SUM(N50:O50)+SUM(N75:O75)),(SUM(M50:O50)+SUM(M75:O75)))))</f>
        <v>18513</v>
      </c>
      <c r="P100" s="65">
        <f>+IF('An Distinta Base'!$G32=0,0,+IF('An Distinta Base'!$G32=30,(P50+P75),+IF('An Distinta Base'!$G32=60,(SUM(O50:P50)+SUM(O75:P75)),(SUM(N50:P50)+SUM(N75:P75)))))</f>
        <v>19438.650000000001</v>
      </c>
      <c r="Q100" s="65">
        <f>+IF('An Distinta Base'!$G32=0,0,+IF('An Distinta Base'!$G32=30,(Q50+Q75),+IF('An Distinta Base'!$G32=60,(SUM(P50:Q50)+SUM(P75:Q75)),(SUM(O50:Q50)+SUM(O75:Q75)))))</f>
        <v>20364.3</v>
      </c>
      <c r="R100" s="65">
        <f>+IF('An Distinta Base'!$G32=0,0,+IF('An Distinta Base'!$G32=30,(R50+R75),+IF('An Distinta Base'!$G32=60,(SUM(Q50:R50)+SUM(Q75:R75)),(SUM(P50:R50)+SUM(P75:R75)))))</f>
        <v>20364.3</v>
      </c>
      <c r="S100" s="65">
        <f>+IF('An Distinta Base'!$G32=0,0,+IF('An Distinta Base'!$G32=30,(S50+S75),+IF('An Distinta Base'!$G32=60,(SUM(R50:S50)+SUM(R75:S75)),(SUM(Q50:S50)+SUM(Q75:S75)))))</f>
        <v>20364.3</v>
      </c>
      <c r="T100" s="65">
        <f>+IF('An Distinta Base'!$G32=0,0,+IF('An Distinta Base'!$G32=30,(T50+T75),+IF('An Distinta Base'!$G32=60,(SUM(S50:T50)+SUM(S75:T75)),(SUM(R50:T50)+SUM(R75:T75)))))</f>
        <v>20364.3</v>
      </c>
      <c r="U100" s="65">
        <f>+IF('An Distinta Base'!$G32=0,0,+IF('An Distinta Base'!$G32=30,(U50+U75),+IF('An Distinta Base'!$G32=60,(SUM(T50:U50)+SUM(T75:U75)),(SUM(S50:U50)+SUM(S75:U75)))))</f>
        <v>20364.3</v>
      </c>
      <c r="V100" s="65">
        <f>+IF('An Distinta Base'!$G32=0,0,+IF('An Distinta Base'!$G32=30,(V50+V75),+IF('An Distinta Base'!$G32=60,(SUM(U50:V50)+SUM(U75:V75)),(SUM(T50:V50)+SUM(T75:V75)))))</f>
        <v>20364.3</v>
      </c>
      <c r="W100" s="65">
        <f>+IF('An Distinta Base'!$G32=0,0,+IF('An Distinta Base'!$G32=30,(W50+W75),+IF('An Distinta Base'!$G32=60,(SUM(V50:W50)+SUM(V75:W75)),(SUM(U50:W50)+SUM(U75:W75)))))</f>
        <v>20364.3</v>
      </c>
      <c r="X100" s="65">
        <f>+IF('An Distinta Base'!$G32=0,0,+IF('An Distinta Base'!$G32=30,(X50+X75),+IF('An Distinta Base'!$G32=60,(SUM(W50:X50)+SUM(W75:X75)),(SUM(V50:X50)+SUM(V75:X75)))))</f>
        <v>20364.3</v>
      </c>
      <c r="Y100" s="65">
        <f>+IF('An Distinta Base'!$G32=0,0,+IF('An Distinta Base'!$G32=30,(Y50+Y75),+IF('An Distinta Base'!$G32=60,(SUM(X50:Y50)+SUM(X75:Y75)),(SUM(W50:Y50)+SUM(W75:Y75)))))</f>
        <v>20364.3</v>
      </c>
      <c r="Z100" s="65">
        <f>+IF('An Distinta Base'!$G32=0,0,+IF('An Distinta Base'!$G32=30,(Z50+Z75),+IF('An Distinta Base'!$G32=60,(SUM(Y50:Z50)+SUM(Y75:Z75)),(SUM(X50:Z50)+SUM(X75:Z75)))))</f>
        <v>20364.3</v>
      </c>
      <c r="AA100" s="65">
        <f>+IF('An Distinta Base'!$G32=0,0,+IF('An Distinta Base'!$G32=30,(AA50+AA75),+IF('An Distinta Base'!$G32=60,(SUM(Z50:AA50)+SUM(Z75:AA75)),(SUM(Y50:AA50)+SUM(Y75:AA75)))))</f>
        <v>20364.3</v>
      </c>
      <c r="AB100" s="65">
        <f>+IF('An Distinta Base'!$G32=0,0,+IF('An Distinta Base'!$G32=30,(AB50+AB75),+IF('An Distinta Base'!$G32=60,(SUM(AA50:AB50)+SUM(AA75:AB75)),(SUM(Z50:AB50)+SUM(Z75:AB75)))))</f>
        <v>21289.95</v>
      </c>
      <c r="AC100" s="65">
        <f>+IF('An Distinta Base'!$G32=0,0,+IF('An Distinta Base'!$G32=30,(AC50+AC75),+IF('An Distinta Base'!$G32=60,(SUM(AB50:AC50)+SUM(AB75:AC75)),(SUM(AA50:AC50)+SUM(AA75:AC75)))))</f>
        <v>22215.599999999999</v>
      </c>
      <c r="AD100" s="65">
        <f>+IF('An Distinta Base'!$G32=0,0,+IF('An Distinta Base'!$G32=30,(AD50+AD75),+IF('An Distinta Base'!$G32=60,(SUM(AC50:AD50)+SUM(AC75:AD75)),(SUM(AB50:AD50)+SUM(AB75:AD75)))))</f>
        <v>22215.599999999999</v>
      </c>
      <c r="AE100" s="65">
        <f>+IF('An Distinta Base'!$G32=0,0,+IF('An Distinta Base'!$G32=30,(AE50+AE75),+IF('An Distinta Base'!$G32=60,(SUM(AD50:AE50)+SUM(AD75:AE75)),(SUM(AC50:AE50)+SUM(AC75:AE75)))))</f>
        <v>22215.599999999999</v>
      </c>
      <c r="AF100" s="65">
        <f>+IF('An Distinta Base'!$G32=0,0,+IF('An Distinta Base'!$G32=30,(AF50+AF75),+IF('An Distinta Base'!$G32=60,(SUM(AE50:AF50)+SUM(AE75:AF75)),(SUM(AD50:AF50)+SUM(AD75:AF75)))))</f>
        <v>22215.599999999999</v>
      </c>
      <c r="AG100" s="65">
        <f>+IF('An Distinta Base'!$G32=0,0,+IF('An Distinta Base'!$G32=30,(AG50+AG75),+IF('An Distinta Base'!$G32=60,(SUM(AF50:AG50)+SUM(AF75:AG75)),(SUM(AE50:AG50)+SUM(AE75:AG75)))))</f>
        <v>22215.599999999999</v>
      </c>
      <c r="AH100" s="65">
        <f>+IF('An Distinta Base'!$G32=0,0,+IF('An Distinta Base'!$G32=30,(AH50+AH75),+IF('An Distinta Base'!$G32=60,(SUM(AG50:AH50)+SUM(AG75:AH75)),(SUM(AF50:AH50)+SUM(AF75:AH75)))))</f>
        <v>22215.599999999999</v>
      </c>
      <c r="AI100" s="65">
        <f>+IF('An Distinta Base'!$G32=0,0,+IF('An Distinta Base'!$G32=30,(AI50+AI75),+IF('An Distinta Base'!$G32=60,(SUM(AH50:AI50)+SUM(AH75:AI75)),(SUM(AG50:AI50)+SUM(AG75:AI75)))))</f>
        <v>22215.599999999999</v>
      </c>
      <c r="AJ100" s="65">
        <f>+IF('An Distinta Base'!$G32=0,0,+IF('An Distinta Base'!$G32=30,(AJ50+AJ75),+IF('An Distinta Base'!$G32=60,(SUM(AI50:AJ50)+SUM(AI75:AJ75)),(SUM(AH50:AJ50)+SUM(AH75:AJ75)))))</f>
        <v>22215.599999999999</v>
      </c>
      <c r="AK100" s="65">
        <f>+IF('An Distinta Base'!$G32=0,0,+IF('An Distinta Base'!$G32=30,(AK50+AK75),+IF('An Distinta Base'!$G32=60,(SUM(AJ50:AK50)+SUM(AJ75:AK75)),(SUM(AI50:AK50)+SUM(AI75:AK75)))))</f>
        <v>22215.599999999999</v>
      </c>
      <c r="AL100" s="65">
        <f>+IF('An Distinta Base'!$G32=0,0,+IF('An Distinta Base'!$G32=30,(AL50+AL75),+IF('An Distinta Base'!$G32=60,(SUM(AK50:AL50)+SUM(AK75:AL75)),(SUM(AJ50:AL50)+SUM(AJ75:AL75)))))</f>
        <v>22215.599999999999</v>
      </c>
    </row>
    <row r="101" spans="2:38" x14ac:dyDescent="0.25">
      <c r="B101" s="47" t="str">
        <f t="shared" si="13"/>
        <v>Prodotto 3</v>
      </c>
      <c r="C101" s="65">
        <f>+IF('An Distinta Base'!$G33=0,0,(C51+C76))</f>
        <v>8893.5</v>
      </c>
      <c r="D101" s="65">
        <f>+IF('An Distinta Base'!$G33=0,0,+IF('An Distinta Base'!$G33=30,(D51+D76),(SUM(C51:D51)+SUM(C76:D76))))</f>
        <v>17787</v>
      </c>
      <c r="E101" s="65">
        <f>+IF('An Distinta Base'!$G33=0,0,+IF('An Distinta Base'!$G33=30,(E51+E76),+IF('An Distinta Base'!$G33=60,(SUM(D51:E51)+SUM(D76:E76)),(SUM(C51:E51)+SUM(C76:E76)))))</f>
        <v>17787</v>
      </c>
      <c r="F101" s="65">
        <f>+IF('An Distinta Base'!$G33=0,0,+IF('An Distinta Base'!$G33=30,(F51+F76),+IF('An Distinta Base'!$G33=60,(SUM(E51:F51)+SUM(E76:F76)),(SUM(D51:F51)+SUM(D76:F76)))))</f>
        <v>17787</v>
      </c>
      <c r="G101" s="65">
        <f>+IF('An Distinta Base'!$G33=0,0,+IF('An Distinta Base'!$G33=30,(G51+G76),+IF('An Distinta Base'!$G33=60,(SUM(F51:G51)+SUM(F76:G76)),(SUM(E51:G51)+SUM(E76:G76)))))</f>
        <v>17787</v>
      </c>
      <c r="H101" s="65">
        <f>+IF('An Distinta Base'!$G33=0,0,+IF('An Distinta Base'!$G33=30,(H51+H76),+IF('An Distinta Base'!$G33=60,(SUM(G51:H51)+SUM(G76:H76)),(SUM(F51:H51)+SUM(F76:H76)))))</f>
        <v>17787</v>
      </c>
      <c r="I101" s="65">
        <f>+IF('An Distinta Base'!$G33=0,0,+IF('An Distinta Base'!$G33=30,(I51+I76),+IF('An Distinta Base'!$G33=60,(SUM(H51:I51)+SUM(H76:I76)),(SUM(G51:I51)+SUM(G76:I76)))))</f>
        <v>17787</v>
      </c>
      <c r="J101" s="65">
        <f>+IF('An Distinta Base'!$G33=0,0,+IF('An Distinta Base'!$G33=30,(J51+J76),+IF('An Distinta Base'!$G33=60,(SUM(I51:J51)+SUM(I76:J76)),(SUM(H51:J51)+SUM(H76:J76)))))</f>
        <v>17875.935000000001</v>
      </c>
      <c r="K101" s="65">
        <f>+IF('An Distinta Base'!$G33=0,0,+IF('An Distinta Base'!$G33=30,(K51+K76),+IF('An Distinta Base'!$G33=60,(SUM(J51:K51)+SUM(J76:K76)),(SUM(I51:K51)+SUM(I76:K76)))))</f>
        <v>17964.87</v>
      </c>
      <c r="L101" s="65">
        <f>+IF('An Distinta Base'!$G33=0,0,+IF('An Distinta Base'!$G33=30,(L51+L76),+IF('An Distinta Base'!$G33=60,(SUM(K51:L51)+SUM(K76:L76)),(SUM(J51:L51)+SUM(J76:L76)))))</f>
        <v>17964.87</v>
      </c>
      <c r="M101" s="65">
        <f>+IF('An Distinta Base'!$G33=0,0,+IF('An Distinta Base'!$G33=30,(M51+M76),+IF('An Distinta Base'!$G33=60,(SUM(L51:M51)+SUM(L76:M76)),(SUM(K51:M51)+SUM(K76:M76)))))</f>
        <v>18234.343049999999</v>
      </c>
      <c r="N101" s="65">
        <f>+IF('An Distinta Base'!$G33=0,0,+IF('An Distinta Base'!$G33=30,(N51+N76),+IF('An Distinta Base'!$G33=60,(SUM(M51:N51)+SUM(M76:N76)),(SUM(L51:N51)+SUM(L76:N76)))))</f>
        <v>18503.8161</v>
      </c>
      <c r="O101" s="65">
        <f>+IF('An Distinta Base'!$G33=0,0,+IF('An Distinta Base'!$G33=30,(O51+O76),+IF('An Distinta Base'!$G33=60,(SUM(N51:O51)+SUM(N76:O76)),(SUM(M51:O51)+SUM(M76:O76)))))</f>
        <v>18503.8161</v>
      </c>
      <c r="P101" s="65">
        <f>+IF('An Distinta Base'!$G33=0,0,+IF('An Distinta Base'!$G33=30,(P51+P76),+IF('An Distinta Base'!$G33=60,(SUM(O51:P51)+SUM(O76:P76)),(SUM(N51:P51)+SUM(N76:P76)))))</f>
        <v>20045.800775</v>
      </c>
      <c r="Q101" s="65">
        <f>+IF('An Distinta Base'!$G33=0,0,+IF('An Distinta Base'!$G33=30,(Q51+Q76),+IF('An Distinta Base'!$G33=60,(SUM(P51:Q51)+SUM(P76:Q76)),(SUM(O51:Q51)+SUM(O76:Q76)))))</f>
        <v>21587.785449999999</v>
      </c>
      <c r="R101" s="65">
        <f>+IF('An Distinta Base'!$G33=0,0,+IF('An Distinta Base'!$G33=30,(R51+R76),+IF('An Distinta Base'!$G33=60,(SUM(Q51:R51)+SUM(Q76:R76)),(SUM(P51:R51)+SUM(P76:R76)))))</f>
        <v>21587.785449999999</v>
      </c>
      <c r="S101" s="65">
        <f>+IF('An Distinta Base'!$G33=0,0,+IF('An Distinta Base'!$G33=30,(S51+S76),+IF('An Distinta Base'!$G33=60,(SUM(R51:S51)+SUM(R76:S76)),(SUM(Q51:S51)+SUM(Q76:S76)))))</f>
        <v>21587.785449999999</v>
      </c>
      <c r="T101" s="65">
        <f>+IF('An Distinta Base'!$G33=0,0,+IF('An Distinta Base'!$G33=30,(T51+T76),+IF('An Distinta Base'!$G33=60,(SUM(S51:T51)+SUM(S76:T76)),(SUM(R51:T51)+SUM(R76:T76)))))</f>
        <v>21587.785449999999</v>
      </c>
      <c r="U101" s="65">
        <f>+IF('An Distinta Base'!$G33=0,0,+IF('An Distinta Base'!$G33=30,(U51+U76),+IF('An Distinta Base'!$G33=60,(SUM(T51:U51)+SUM(T76:U76)),(SUM(S51:U51)+SUM(S76:U76)))))</f>
        <v>21587.785449999999</v>
      </c>
      <c r="V101" s="65">
        <f>+IF('An Distinta Base'!$G33=0,0,+IF('An Distinta Base'!$G33=30,(V51+V76),+IF('An Distinta Base'!$G33=60,(SUM(U51:V51)+SUM(U76:V76)),(SUM(T51:V51)+SUM(T76:V76)))))</f>
        <v>21587.785449999999</v>
      </c>
      <c r="W101" s="65">
        <f>+IF('An Distinta Base'!$G33=0,0,+IF('An Distinta Base'!$G33=30,(W51+W76),+IF('An Distinta Base'!$G33=60,(SUM(V51:W51)+SUM(V76:W76)),(SUM(U51:W51)+SUM(U76:W76)))))</f>
        <v>21587.785449999999</v>
      </c>
      <c r="X101" s="65">
        <f>+IF('An Distinta Base'!$G33=0,0,+IF('An Distinta Base'!$G33=30,(X51+X76),+IF('An Distinta Base'!$G33=60,(SUM(W51:X51)+SUM(W76:X76)),(SUM(V51:X51)+SUM(V76:X76)))))</f>
        <v>21587.785449999999</v>
      </c>
      <c r="Y101" s="65">
        <f>+IF('An Distinta Base'!$G33=0,0,+IF('An Distinta Base'!$G33=30,(Y51+Y76),+IF('An Distinta Base'!$G33=60,(SUM(X51:Y51)+SUM(X76:Y76)),(SUM(W51:Y51)+SUM(W76:Y76)))))</f>
        <v>21587.785449999999</v>
      </c>
      <c r="Z101" s="65">
        <f>+IF('An Distinta Base'!$G33=0,0,+IF('An Distinta Base'!$G33=30,(Z51+Z76),+IF('An Distinta Base'!$G33=60,(SUM(Y51:Z51)+SUM(Y76:Z76)),(SUM(X51:Z51)+SUM(X76:Z76)))))</f>
        <v>21587.785449999999</v>
      </c>
      <c r="AA101" s="65">
        <f>+IF('An Distinta Base'!$G33=0,0,+IF('An Distinta Base'!$G33=30,(AA51+AA76),+IF('An Distinta Base'!$G33=60,(SUM(Z51:AA51)+SUM(Z76:AA76)),(SUM(Y51:AA51)+SUM(Y76:AA76)))))</f>
        <v>21587.785449999999</v>
      </c>
      <c r="AB101" s="65">
        <f>+IF('An Distinta Base'!$G33=0,0,+IF('An Distinta Base'!$G33=30,(AB51+AB76),+IF('An Distinta Base'!$G33=60,(SUM(AA51:AB51)+SUM(AA76:AB76)),(SUM(Z51:AB51)+SUM(Z76:AB76)))))</f>
        <v>23129.770125000003</v>
      </c>
      <c r="AC101" s="65">
        <f>+IF('An Distinta Base'!$G33=0,0,+IF('An Distinta Base'!$G33=30,(AC51+AC76),+IF('An Distinta Base'!$G33=60,(SUM(AB51:AC51)+SUM(AB76:AC76)),(SUM(AA51:AC51)+SUM(AA76:AC76)))))</f>
        <v>24671.754800000002</v>
      </c>
      <c r="AD101" s="65">
        <f>+IF('An Distinta Base'!$G33=0,0,+IF('An Distinta Base'!$G33=30,(AD51+AD76),+IF('An Distinta Base'!$G33=60,(SUM(AC51:AD51)+SUM(AC76:AD76)),(SUM(AB51:AD51)+SUM(AB76:AD76)))))</f>
        <v>24671.754800000002</v>
      </c>
      <c r="AE101" s="65">
        <f>+IF('An Distinta Base'!$G33=0,0,+IF('An Distinta Base'!$G33=30,(AE51+AE76),+IF('An Distinta Base'!$G33=60,(SUM(AD51:AE51)+SUM(AD76:AE76)),(SUM(AC51:AE51)+SUM(AC76:AE76)))))</f>
        <v>24671.754800000002</v>
      </c>
      <c r="AF101" s="65">
        <f>+IF('An Distinta Base'!$G33=0,0,+IF('An Distinta Base'!$G33=30,(AF51+AF76),+IF('An Distinta Base'!$G33=60,(SUM(AE51:AF51)+SUM(AE76:AF76)),(SUM(AD51:AF51)+SUM(AD76:AF76)))))</f>
        <v>24671.754800000002</v>
      </c>
      <c r="AG101" s="65">
        <f>+IF('An Distinta Base'!$G33=0,0,+IF('An Distinta Base'!$G33=30,(AG51+AG76),+IF('An Distinta Base'!$G33=60,(SUM(AF51:AG51)+SUM(AF76:AG76)),(SUM(AE51:AG51)+SUM(AE76:AG76)))))</f>
        <v>24671.754800000002</v>
      </c>
      <c r="AH101" s="65">
        <f>+IF('An Distinta Base'!$G33=0,0,+IF('An Distinta Base'!$G33=30,(AH51+AH76),+IF('An Distinta Base'!$G33=60,(SUM(AG51:AH51)+SUM(AG76:AH76)),(SUM(AF51:AH51)+SUM(AF76:AH76)))))</f>
        <v>24671.754800000002</v>
      </c>
      <c r="AI101" s="65">
        <f>+IF('An Distinta Base'!$G33=0,0,+IF('An Distinta Base'!$G33=30,(AI51+AI76),+IF('An Distinta Base'!$G33=60,(SUM(AH51:AI51)+SUM(AH76:AI76)),(SUM(AG51:AI51)+SUM(AG76:AI76)))))</f>
        <v>24671.754800000002</v>
      </c>
      <c r="AJ101" s="65">
        <f>+IF('An Distinta Base'!$G33=0,0,+IF('An Distinta Base'!$G33=30,(AJ51+AJ76),+IF('An Distinta Base'!$G33=60,(SUM(AI51:AJ51)+SUM(AI76:AJ76)),(SUM(AH51:AJ51)+SUM(AH76:AJ76)))))</f>
        <v>24671.754800000002</v>
      </c>
      <c r="AK101" s="65">
        <f>+IF('An Distinta Base'!$G33=0,0,+IF('An Distinta Base'!$G33=30,(AK51+AK76),+IF('An Distinta Base'!$G33=60,(SUM(AJ51:AK51)+SUM(AJ76:AK76)),(SUM(AI51:AK51)+SUM(AI76:AK76)))))</f>
        <v>24671.754800000002</v>
      </c>
      <c r="AL101" s="65">
        <f>+IF('An Distinta Base'!$G33=0,0,+IF('An Distinta Base'!$G33=30,(AL51+AL76),+IF('An Distinta Base'!$G33=60,(SUM(AK51:AL51)+SUM(AK76:AL76)),(SUM(AJ51:AL51)+SUM(AJ76:AL76)))))</f>
        <v>24671.754800000002</v>
      </c>
    </row>
    <row r="102" spans="2:38" x14ac:dyDescent="0.25">
      <c r="B102" s="47" t="str">
        <f t="shared" si="13"/>
        <v>Prodotto 4</v>
      </c>
      <c r="C102" s="65">
        <f>+IF('An Distinta Base'!$G34=0,0,(C52+C77))</f>
        <v>9256.5</v>
      </c>
      <c r="D102" s="65">
        <f>+IF('An Distinta Base'!$G34=0,0,+IF('An Distinta Base'!$G34=30,(D52+D77),(SUM(C52:D52)+SUM(C77:D77))))</f>
        <v>18513</v>
      </c>
      <c r="E102" s="65">
        <f>+IF('An Distinta Base'!$G34=0,0,+IF('An Distinta Base'!$G34=30,(E52+E77),+IF('An Distinta Base'!$G34=60,(SUM(D52:E52)+SUM(D77:E77)),(SUM(C52:E52)+SUM(C77:E77)))))</f>
        <v>18513</v>
      </c>
      <c r="F102" s="65">
        <f>+IF('An Distinta Base'!$G34=0,0,+IF('An Distinta Base'!$G34=30,(F52+F77),+IF('An Distinta Base'!$G34=60,(SUM(E52:F52)+SUM(E77:F77)),(SUM(D52:F52)+SUM(D77:F77)))))</f>
        <v>18513</v>
      </c>
      <c r="G102" s="65">
        <f>+IF('An Distinta Base'!$G34=0,0,+IF('An Distinta Base'!$G34=30,(G52+G77),+IF('An Distinta Base'!$G34=60,(SUM(F52:G52)+SUM(F77:G77)),(SUM(E52:G52)+SUM(E77:G77)))))</f>
        <v>18513</v>
      </c>
      <c r="H102" s="65">
        <f>+IF('An Distinta Base'!$G34=0,0,+IF('An Distinta Base'!$G34=30,(H52+H77),+IF('An Distinta Base'!$G34=60,(SUM(G52:H52)+SUM(G77:H77)),(SUM(F52:H52)+SUM(F77:H77)))))</f>
        <v>18513</v>
      </c>
      <c r="I102" s="65">
        <f>+IF('An Distinta Base'!$G34=0,0,+IF('An Distinta Base'!$G34=30,(I52+I77),+IF('An Distinta Base'!$G34=60,(SUM(H52:I52)+SUM(H77:I77)),(SUM(G52:I52)+SUM(G77:I77)))))</f>
        <v>18513</v>
      </c>
      <c r="J102" s="65">
        <f>+IF('An Distinta Base'!$G34=0,0,+IF('An Distinta Base'!$G34=30,(J52+J77),+IF('An Distinta Base'!$G34=60,(SUM(I52:J52)+SUM(I77:J77)),(SUM(H52:J52)+SUM(H77:J77)))))</f>
        <v>18513</v>
      </c>
      <c r="K102" s="65">
        <f>+IF('An Distinta Base'!$G34=0,0,+IF('An Distinta Base'!$G34=30,(K52+K77),+IF('An Distinta Base'!$G34=60,(SUM(J52:K52)+SUM(J77:K77)),(SUM(I52:K52)+SUM(I77:K77)))))</f>
        <v>18698.13</v>
      </c>
      <c r="L102" s="65">
        <f>+IF('An Distinta Base'!$G34=0,0,+IF('An Distinta Base'!$G34=30,(L52+L77),+IF('An Distinta Base'!$G34=60,(SUM(K52:L52)+SUM(K77:L77)),(SUM(J52:L52)+SUM(J77:L77)))))</f>
        <v>18883.260000000002</v>
      </c>
      <c r="M102" s="65">
        <f>+IF('An Distinta Base'!$G34=0,0,+IF('An Distinta Base'!$G34=30,(M52+M77),+IF('An Distinta Base'!$G34=60,(SUM(L52:M52)+SUM(L77:M77)),(SUM(K52:M52)+SUM(K77:M77)))))</f>
        <v>18883.260000000002</v>
      </c>
      <c r="N102" s="65">
        <f>+IF('An Distinta Base'!$G34=0,0,+IF('An Distinta Base'!$G34=30,(N52+N77),+IF('An Distinta Base'!$G34=60,(SUM(M52:N52)+SUM(M77:N77)),(SUM(L52:N52)+SUM(L77:N77)))))</f>
        <v>18883.260000000002</v>
      </c>
      <c r="O102" s="65">
        <f>+IF('An Distinta Base'!$G34=0,0,+IF('An Distinta Base'!$G34=30,(O52+O77),+IF('An Distinta Base'!$G34=60,(SUM(N52:O52)+SUM(N77:O77)),(SUM(M52:O52)+SUM(M77:O77)))))</f>
        <v>18883.260000000002</v>
      </c>
      <c r="P102" s="65">
        <f>+IF('An Distinta Base'!$G34=0,0,+IF('An Distinta Base'!$G34=30,(P52+P77),+IF('An Distinta Base'!$G34=60,(SUM(O52:P52)+SUM(O77:P77)),(SUM(N52:P52)+SUM(N77:P77)))))</f>
        <v>19827.423000000003</v>
      </c>
      <c r="Q102" s="65">
        <f>+IF('An Distinta Base'!$G34=0,0,+IF('An Distinta Base'!$G34=30,(Q52+Q77),+IF('An Distinta Base'!$G34=60,(SUM(P52:Q52)+SUM(P77:Q77)),(SUM(O52:Q52)+SUM(O77:Q77)))))</f>
        <v>20771.586000000003</v>
      </c>
      <c r="R102" s="65">
        <f>+IF('An Distinta Base'!$G34=0,0,+IF('An Distinta Base'!$G34=30,(R52+R77),+IF('An Distinta Base'!$G34=60,(SUM(Q52:R52)+SUM(Q77:R77)),(SUM(P52:R52)+SUM(P77:R77)))))</f>
        <v>20771.586000000003</v>
      </c>
      <c r="S102" s="65">
        <f>+IF('An Distinta Base'!$G34=0,0,+IF('An Distinta Base'!$G34=30,(S52+S77),+IF('An Distinta Base'!$G34=60,(SUM(R52:S52)+SUM(R77:S77)),(SUM(Q52:S52)+SUM(Q77:S77)))))</f>
        <v>20771.586000000003</v>
      </c>
      <c r="T102" s="65">
        <f>+IF('An Distinta Base'!$G34=0,0,+IF('An Distinta Base'!$G34=30,(T52+T77),+IF('An Distinta Base'!$G34=60,(SUM(S52:T52)+SUM(S77:T77)),(SUM(R52:T52)+SUM(R77:T77)))))</f>
        <v>20771.586000000003</v>
      </c>
      <c r="U102" s="65">
        <f>+IF('An Distinta Base'!$G34=0,0,+IF('An Distinta Base'!$G34=30,(U52+U77),+IF('An Distinta Base'!$G34=60,(SUM(T52:U52)+SUM(T77:U77)),(SUM(S52:U52)+SUM(S77:U77)))))</f>
        <v>20771.586000000003</v>
      </c>
      <c r="V102" s="65">
        <f>+IF('An Distinta Base'!$G34=0,0,+IF('An Distinta Base'!$G34=30,(V52+V77),+IF('An Distinta Base'!$G34=60,(SUM(U52:V52)+SUM(U77:V77)),(SUM(T52:V52)+SUM(T77:V77)))))</f>
        <v>20771.586000000003</v>
      </c>
      <c r="W102" s="65">
        <f>+IF('An Distinta Base'!$G34=0,0,+IF('An Distinta Base'!$G34=30,(W52+W77),+IF('An Distinta Base'!$G34=60,(SUM(V52:W52)+SUM(V77:W77)),(SUM(U52:W52)+SUM(U77:W77)))))</f>
        <v>20771.586000000003</v>
      </c>
      <c r="X102" s="65">
        <f>+IF('An Distinta Base'!$G34=0,0,+IF('An Distinta Base'!$G34=30,(X52+X77),+IF('An Distinta Base'!$G34=60,(SUM(W52:X52)+SUM(W77:X77)),(SUM(V52:X52)+SUM(V77:X77)))))</f>
        <v>20771.586000000003</v>
      </c>
      <c r="Y102" s="65">
        <f>+IF('An Distinta Base'!$G34=0,0,+IF('An Distinta Base'!$G34=30,(Y52+Y77),+IF('An Distinta Base'!$G34=60,(SUM(X52:Y52)+SUM(X77:Y77)),(SUM(W52:Y52)+SUM(W77:Y77)))))</f>
        <v>20771.586000000003</v>
      </c>
      <c r="Z102" s="65">
        <f>+IF('An Distinta Base'!$G34=0,0,+IF('An Distinta Base'!$G34=30,(Z52+Z77),+IF('An Distinta Base'!$G34=60,(SUM(Y52:Z52)+SUM(Y77:Z77)),(SUM(X52:Z52)+SUM(X77:Z77)))))</f>
        <v>20771.586000000003</v>
      </c>
      <c r="AA102" s="65">
        <f>+IF('An Distinta Base'!$G34=0,0,+IF('An Distinta Base'!$G34=30,(AA52+AA77),+IF('An Distinta Base'!$G34=60,(SUM(Z52:AA52)+SUM(Z77:AA77)),(SUM(Y52:AA52)+SUM(Y77:AA77)))))</f>
        <v>20771.586000000003</v>
      </c>
      <c r="AB102" s="65">
        <f>+IF('An Distinta Base'!$G34=0,0,+IF('An Distinta Base'!$G34=30,(AB52+AB77),+IF('An Distinta Base'!$G34=60,(SUM(AA52:AB52)+SUM(AA77:AB77)),(SUM(Z52:AB52)+SUM(Z77:AB77)))))</f>
        <v>21715.749000000003</v>
      </c>
      <c r="AC102" s="65">
        <f>+IF('An Distinta Base'!$G34=0,0,+IF('An Distinta Base'!$G34=30,(AC52+AC77),+IF('An Distinta Base'!$G34=60,(SUM(AB52:AC52)+SUM(AB77:AC77)),(SUM(AA52:AC52)+SUM(AA77:AC77)))))</f>
        <v>22659.912</v>
      </c>
      <c r="AD102" s="65">
        <f>+IF('An Distinta Base'!$G34=0,0,+IF('An Distinta Base'!$G34=30,(AD52+AD77),+IF('An Distinta Base'!$G34=60,(SUM(AC52:AD52)+SUM(AC77:AD77)),(SUM(AB52:AD52)+SUM(AB77:AD77)))))</f>
        <v>22659.912</v>
      </c>
      <c r="AE102" s="65">
        <f>+IF('An Distinta Base'!$G34=0,0,+IF('An Distinta Base'!$G34=30,(AE52+AE77),+IF('An Distinta Base'!$G34=60,(SUM(AD52:AE52)+SUM(AD77:AE77)),(SUM(AC52:AE52)+SUM(AC77:AE77)))))</f>
        <v>22659.912</v>
      </c>
      <c r="AF102" s="65">
        <f>+IF('An Distinta Base'!$G34=0,0,+IF('An Distinta Base'!$G34=30,(AF52+AF77),+IF('An Distinta Base'!$G34=60,(SUM(AE52:AF52)+SUM(AE77:AF77)),(SUM(AD52:AF52)+SUM(AD77:AF77)))))</f>
        <v>22659.912</v>
      </c>
      <c r="AG102" s="65">
        <f>+IF('An Distinta Base'!$G34=0,0,+IF('An Distinta Base'!$G34=30,(AG52+AG77),+IF('An Distinta Base'!$G34=60,(SUM(AF52:AG52)+SUM(AF77:AG77)),(SUM(AE52:AG52)+SUM(AE77:AG77)))))</f>
        <v>22659.912</v>
      </c>
      <c r="AH102" s="65">
        <f>+IF('An Distinta Base'!$G34=0,0,+IF('An Distinta Base'!$G34=30,(AH52+AH77),+IF('An Distinta Base'!$G34=60,(SUM(AG52:AH52)+SUM(AG77:AH77)),(SUM(AF52:AH52)+SUM(AF77:AH77)))))</f>
        <v>22659.912</v>
      </c>
      <c r="AI102" s="65">
        <f>+IF('An Distinta Base'!$G34=0,0,+IF('An Distinta Base'!$G34=30,(AI52+AI77),+IF('An Distinta Base'!$G34=60,(SUM(AH52:AI52)+SUM(AH77:AI77)),(SUM(AG52:AI52)+SUM(AG77:AI77)))))</f>
        <v>22659.912</v>
      </c>
      <c r="AJ102" s="65">
        <f>+IF('An Distinta Base'!$G34=0,0,+IF('An Distinta Base'!$G34=30,(AJ52+AJ77),+IF('An Distinta Base'!$G34=60,(SUM(AI52:AJ52)+SUM(AI77:AJ77)),(SUM(AH52:AJ52)+SUM(AH77:AJ77)))))</f>
        <v>22659.912</v>
      </c>
      <c r="AK102" s="65">
        <f>+IF('An Distinta Base'!$G34=0,0,+IF('An Distinta Base'!$G34=30,(AK52+AK77),+IF('An Distinta Base'!$G34=60,(SUM(AJ52:AK52)+SUM(AJ77:AK77)),(SUM(AI52:AK52)+SUM(AI77:AK77)))))</f>
        <v>22659.912</v>
      </c>
      <c r="AL102" s="65">
        <f>+IF('An Distinta Base'!$G34=0,0,+IF('An Distinta Base'!$G34=30,(AL52+AL77),+IF('An Distinta Base'!$G34=60,(SUM(AK52:AL52)+SUM(AK77:AL77)),(SUM(AJ52:AL52)+SUM(AJ77:AL77)))))</f>
        <v>22659.912</v>
      </c>
    </row>
    <row r="103" spans="2:38" x14ac:dyDescent="0.25">
      <c r="B103" s="47" t="str">
        <f t="shared" si="13"/>
        <v>Prodotto 5</v>
      </c>
      <c r="C103" s="65">
        <f>+IF('An Distinta Base'!$G35=0,0,(C53+C78))</f>
        <v>6171</v>
      </c>
      <c r="D103" s="65">
        <f>+IF('An Distinta Base'!$G35=0,0,+IF('An Distinta Base'!$G35=30,(D53+D78),(SUM(C53:D53)+SUM(C78:D78))))</f>
        <v>12342</v>
      </c>
      <c r="E103" s="65">
        <f>+IF('An Distinta Base'!$G35=0,0,+IF('An Distinta Base'!$G35=30,(E53+E78),+IF('An Distinta Base'!$G35=60,(SUM(D53:E53)+SUM(D78:E78)),(SUM(C53:E53)+SUM(C78:E78)))))</f>
        <v>12342</v>
      </c>
      <c r="F103" s="65">
        <f>+IF('An Distinta Base'!$G35=0,0,+IF('An Distinta Base'!$G35=30,(F53+F78),+IF('An Distinta Base'!$G35=60,(SUM(E53:F53)+SUM(E78:F78)),(SUM(D53:F53)+SUM(D78:F78)))))</f>
        <v>12342</v>
      </c>
      <c r="G103" s="65">
        <f>+IF('An Distinta Base'!$G35=0,0,+IF('An Distinta Base'!$G35=30,(G53+G78),+IF('An Distinta Base'!$G35=60,(SUM(F53:G53)+SUM(F78:G78)),(SUM(E53:G53)+SUM(E78:G78)))))</f>
        <v>12342</v>
      </c>
      <c r="H103" s="65">
        <f>+IF('An Distinta Base'!$G35=0,0,+IF('An Distinta Base'!$G35=30,(H53+H78),+IF('An Distinta Base'!$G35=60,(SUM(G53:H53)+SUM(G78:H78)),(SUM(F53:H53)+SUM(F78:H78)))))</f>
        <v>12342</v>
      </c>
      <c r="I103" s="65">
        <f>+IF('An Distinta Base'!$G35=0,0,+IF('An Distinta Base'!$G35=30,(I53+I78),+IF('An Distinta Base'!$G35=60,(SUM(H53:I53)+SUM(H78:I78)),(SUM(G53:I53)+SUM(G78:I78)))))</f>
        <v>12342</v>
      </c>
      <c r="J103" s="65">
        <f>+IF('An Distinta Base'!$G35=0,0,+IF('An Distinta Base'!$G35=30,(J53+J78),+IF('An Distinta Base'!$G35=60,(SUM(I53:J53)+SUM(I78:J78)),(SUM(H53:J53)+SUM(H78:J78)))))</f>
        <v>12527.130000000001</v>
      </c>
      <c r="K103" s="65">
        <f>+IF('An Distinta Base'!$G35=0,0,+IF('An Distinta Base'!$G35=30,(K53+K78),+IF('An Distinta Base'!$G35=60,(SUM(J53:K53)+SUM(J78:K78)),(SUM(I53:K53)+SUM(I78:K78)))))</f>
        <v>12712.260000000002</v>
      </c>
      <c r="L103" s="65">
        <f>+IF('An Distinta Base'!$G35=0,0,+IF('An Distinta Base'!$G35=30,(L53+L78),+IF('An Distinta Base'!$G35=60,(SUM(K53:L53)+SUM(K78:L78)),(SUM(J53:L53)+SUM(J78:L78)))))</f>
        <v>12712.260000000002</v>
      </c>
      <c r="M103" s="65">
        <f>+IF('An Distinta Base'!$G35=0,0,+IF('An Distinta Base'!$G35=30,(M53+M78),+IF('An Distinta Base'!$G35=60,(SUM(L53:M53)+SUM(L78:M78)),(SUM(K53:M53)+SUM(K78:M78)))))</f>
        <v>12712.260000000002</v>
      </c>
      <c r="N103" s="65">
        <f>+IF('An Distinta Base'!$G35=0,0,+IF('An Distinta Base'!$G35=30,(N53+N78),+IF('An Distinta Base'!$G35=60,(SUM(M53:N53)+SUM(M78:N78)),(SUM(L53:N53)+SUM(L78:N78)))))</f>
        <v>12712.260000000002</v>
      </c>
      <c r="O103" s="65">
        <f>+IF('An Distinta Base'!$G35=0,0,+IF('An Distinta Base'!$G35=30,(O53+O78),+IF('An Distinta Base'!$G35=60,(SUM(N53:O53)+SUM(N78:O78)),(SUM(M53:O53)+SUM(M78:O78)))))</f>
        <v>12712.260000000002</v>
      </c>
      <c r="P103" s="65">
        <f>+IF('An Distinta Base'!$G35=0,0,+IF('An Distinta Base'!$G35=30,(P53+P78),+IF('An Distinta Base'!$G35=60,(SUM(O53:P53)+SUM(O78:P78)),(SUM(N53:P53)+SUM(N78:P78)))))</f>
        <v>13347.873000000003</v>
      </c>
      <c r="Q103" s="65">
        <f>+IF('An Distinta Base'!$G35=0,0,+IF('An Distinta Base'!$G35=30,(Q53+Q78),+IF('An Distinta Base'!$G35=60,(SUM(P53:Q53)+SUM(P78:Q78)),(SUM(O53:Q53)+SUM(O78:Q78)))))</f>
        <v>13983.486000000003</v>
      </c>
      <c r="R103" s="65">
        <f>+IF('An Distinta Base'!$G35=0,0,+IF('An Distinta Base'!$G35=30,(R53+R78),+IF('An Distinta Base'!$G35=60,(SUM(Q53:R53)+SUM(Q78:R78)),(SUM(P53:R53)+SUM(P78:R78)))))</f>
        <v>13983.486000000003</v>
      </c>
      <c r="S103" s="65">
        <f>+IF('An Distinta Base'!$G35=0,0,+IF('An Distinta Base'!$G35=30,(S53+S78),+IF('An Distinta Base'!$G35=60,(SUM(R53:S53)+SUM(R78:S78)),(SUM(Q53:S53)+SUM(Q78:S78)))))</f>
        <v>13983.486000000003</v>
      </c>
      <c r="T103" s="65">
        <f>+IF('An Distinta Base'!$G35=0,0,+IF('An Distinta Base'!$G35=30,(T53+T78),+IF('An Distinta Base'!$G35=60,(SUM(S53:T53)+SUM(S78:T78)),(SUM(R53:T53)+SUM(R78:T78)))))</f>
        <v>13983.486000000003</v>
      </c>
      <c r="U103" s="65">
        <f>+IF('An Distinta Base'!$G35=0,0,+IF('An Distinta Base'!$G35=30,(U53+U78),+IF('An Distinta Base'!$G35=60,(SUM(T53:U53)+SUM(T78:U78)),(SUM(S53:U53)+SUM(S78:U78)))))</f>
        <v>13983.486000000003</v>
      </c>
      <c r="V103" s="65">
        <f>+IF('An Distinta Base'!$G35=0,0,+IF('An Distinta Base'!$G35=30,(V53+V78),+IF('An Distinta Base'!$G35=60,(SUM(U53:V53)+SUM(U78:V78)),(SUM(T53:V53)+SUM(T78:V78)))))</f>
        <v>13983.486000000003</v>
      </c>
      <c r="W103" s="65">
        <f>+IF('An Distinta Base'!$G35=0,0,+IF('An Distinta Base'!$G35=30,(W53+W78),+IF('An Distinta Base'!$G35=60,(SUM(V53:W53)+SUM(V78:W78)),(SUM(U53:W53)+SUM(U78:W78)))))</f>
        <v>13983.486000000003</v>
      </c>
      <c r="X103" s="65">
        <f>+IF('An Distinta Base'!$G35=0,0,+IF('An Distinta Base'!$G35=30,(X53+X78),+IF('An Distinta Base'!$G35=60,(SUM(W53:X53)+SUM(W78:X78)),(SUM(V53:X53)+SUM(V78:X78)))))</f>
        <v>13983.486000000003</v>
      </c>
      <c r="Y103" s="65">
        <f>+IF('An Distinta Base'!$G35=0,0,+IF('An Distinta Base'!$G35=30,(Y53+Y78),+IF('An Distinta Base'!$G35=60,(SUM(X53:Y53)+SUM(X78:Y78)),(SUM(W53:Y53)+SUM(W78:Y78)))))</f>
        <v>13983.486000000003</v>
      </c>
      <c r="Z103" s="65">
        <f>+IF('An Distinta Base'!$G35=0,0,+IF('An Distinta Base'!$G35=30,(Z53+Z78),+IF('An Distinta Base'!$G35=60,(SUM(Y53:Z53)+SUM(Y78:Z78)),(SUM(X53:Z53)+SUM(X78:Z78)))))</f>
        <v>13983.486000000003</v>
      </c>
      <c r="AA103" s="65">
        <f>+IF('An Distinta Base'!$G35=0,0,+IF('An Distinta Base'!$G35=30,(AA53+AA78),+IF('An Distinta Base'!$G35=60,(SUM(Z53:AA53)+SUM(Z78:AA78)),(SUM(Y53:AA53)+SUM(Y78:AA78)))))</f>
        <v>13983.486000000003</v>
      </c>
      <c r="AB103" s="65">
        <f>+IF('An Distinta Base'!$G35=0,0,+IF('An Distinta Base'!$G35=30,(AB53+AB78),+IF('An Distinta Base'!$G35=60,(SUM(AA53:AB53)+SUM(AA78:AB78)),(SUM(Z53:AB53)+SUM(Z78:AB78)))))</f>
        <v>14619.099000000002</v>
      </c>
      <c r="AC103" s="65">
        <f>+IF('An Distinta Base'!$G35=0,0,+IF('An Distinta Base'!$G35=30,(AC53+AC78),+IF('An Distinta Base'!$G35=60,(SUM(AB53:AC53)+SUM(AB78:AC78)),(SUM(AA53:AC53)+SUM(AA78:AC78)))))</f>
        <v>15254.712000000001</v>
      </c>
      <c r="AD103" s="65">
        <f>+IF('An Distinta Base'!$G35=0,0,+IF('An Distinta Base'!$G35=30,(AD53+AD78),+IF('An Distinta Base'!$G35=60,(SUM(AC53:AD53)+SUM(AC78:AD78)),(SUM(AB53:AD53)+SUM(AB78:AD78)))))</f>
        <v>15254.712000000001</v>
      </c>
      <c r="AE103" s="65">
        <f>+IF('An Distinta Base'!$G35=0,0,+IF('An Distinta Base'!$G35=30,(AE53+AE78),+IF('An Distinta Base'!$G35=60,(SUM(AD53:AE53)+SUM(AD78:AE78)),(SUM(AC53:AE53)+SUM(AC78:AE78)))))</f>
        <v>15254.712000000001</v>
      </c>
      <c r="AF103" s="65">
        <f>+IF('An Distinta Base'!$G35=0,0,+IF('An Distinta Base'!$G35=30,(AF53+AF78),+IF('An Distinta Base'!$G35=60,(SUM(AE53:AF53)+SUM(AE78:AF78)),(SUM(AD53:AF53)+SUM(AD78:AF78)))))</f>
        <v>15254.712000000001</v>
      </c>
      <c r="AG103" s="65">
        <f>+IF('An Distinta Base'!$G35=0,0,+IF('An Distinta Base'!$G35=30,(AG53+AG78),+IF('An Distinta Base'!$G35=60,(SUM(AF53:AG53)+SUM(AF78:AG78)),(SUM(AE53:AG53)+SUM(AE78:AG78)))))</f>
        <v>15254.712000000001</v>
      </c>
      <c r="AH103" s="65">
        <f>+IF('An Distinta Base'!$G35=0,0,+IF('An Distinta Base'!$G35=30,(AH53+AH78),+IF('An Distinta Base'!$G35=60,(SUM(AG53:AH53)+SUM(AG78:AH78)),(SUM(AF53:AH53)+SUM(AF78:AH78)))))</f>
        <v>15254.712000000001</v>
      </c>
      <c r="AI103" s="65">
        <f>+IF('An Distinta Base'!$G35=0,0,+IF('An Distinta Base'!$G35=30,(AI53+AI78),+IF('An Distinta Base'!$G35=60,(SUM(AH53:AI53)+SUM(AH78:AI78)),(SUM(AG53:AI53)+SUM(AG78:AI78)))))</f>
        <v>15254.712000000001</v>
      </c>
      <c r="AJ103" s="65">
        <f>+IF('An Distinta Base'!$G35=0,0,+IF('An Distinta Base'!$G35=30,(AJ53+AJ78),+IF('An Distinta Base'!$G35=60,(SUM(AI53:AJ53)+SUM(AI78:AJ78)),(SUM(AH53:AJ53)+SUM(AH78:AJ78)))))</f>
        <v>15254.712000000001</v>
      </c>
      <c r="AK103" s="65">
        <f>+IF('An Distinta Base'!$G35=0,0,+IF('An Distinta Base'!$G35=30,(AK53+AK78),+IF('An Distinta Base'!$G35=60,(SUM(AJ53:AK53)+SUM(AJ78:AK78)),(SUM(AI53:AK53)+SUM(AI78:AK78)))))</f>
        <v>15254.712000000001</v>
      </c>
      <c r="AL103" s="65">
        <f>+IF('An Distinta Base'!$G35=0,0,+IF('An Distinta Base'!$G35=30,(AL53+AL78),+IF('An Distinta Base'!$G35=60,(SUM(AK53:AL53)+SUM(AK78:AL78)),(SUM(AJ53:AL53)+SUM(AJ78:AL78)))))</f>
        <v>15254.712000000001</v>
      </c>
    </row>
    <row r="104" spans="2:38" x14ac:dyDescent="0.25">
      <c r="B104" s="47" t="str">
        <f t="shared" si="13"/>
        <v>Prodotto 6</v>
      </c>
      <c r="C104" s="65">
        <f>+IF('An Distinta Base'!$G36=0,0,(C54+C79))</f>
        <v>5929</v>
      </c>
      <c r="D104" s="65">
        <f>+IF('An Distinta Base'!$G36=0,0,+IF('An Distinta Base'!$G36=30,(D54+D79),(SUM(C54:D54)+SUM(C79:D79))))</f>
        <v>11858</v>
      </c>
      <c r="E104" s="65">
        <f>+IF('An Distinta Base'!$G36=0,0,+IF('An Distinta Base'!$G36=30,(E54+E79),+IF('An Distinta Base'!$G36=60,(SUM(D54:E54)+SUM(D79:E79)),(SUM(C54:E54)+SUM(C79:E79)))))</f>
        <v>11858</v>
      </c>
      <c r="F104" s="65">
        <f>+IF('An Distinta Base'!$G36=0,0,+IF('An Distinta Base'!$G36=30,(F54+F79),+IF('An Distinta Base'!$G36=60,(SUM(E54:F54)+SUM(E79:F79)),(SUM(D54:F54)+SUM(D79:F79)))))</f>
        <v>11858</v>
      </c>
      <c r="G104" s="65">
        <f>+IF('An Distinta Base'!$G36=0,0,+IF('An Distinta Base'!$G36=30,(G54+G79),+IF('An Distinta Base'!$G36=60,(SUM(F54:G54)+SUM(F79:G79)),(SUM(E54:G54)+SUM(E79:G79)))))</f>
        <v>11858</v>
      </c>
      <c r="H104" s="65">
        <f>+IF('An Distinta Base'!$G36=0,0,+IF('An Distinta Base'!$G36=30,(H54+H79),+IF('An Distinta Base'!$G36=60,(SUM(G54:H54)+SUM(G79:H79)),(SUM(F54:H54)+SUM(F79:H79)))))</f>
        <v>11858</v>
      </c>
      <c r="I104" s="65">
        <f>+IF('An Distinta Base'!$G36=0,0,+IF('An Distinta Base'!$G36=30,(I54+I79),+IF('An Distinta Base'!$G36=60,(SUM(H54:I54)+SUM(H79:I79)),(SUM(G54:I54)+SUM(G79:I79)))))</f>
        <v>11858</v>
      </c>
      <c r="J104" s="65">
        <f>+IF('An Distinta Base'!$G36=0,0,+IF('An Distinta Base'!$G36=30,(J54+J79),+IF('An Distinta Base'!$G36=60,(SUM(I54:J54)+SUM(I79:J79)),(SUM(H54:J54)+SUM(H79:J79)))))</f>
        <v>11858</v>
      </c>
      <c r="K104" s="65">
        <f>+IF('An Distinta Base'!$G36=0,0,+IF('An Distinta Base'!$G36=30,(K54+K79),+IF('An Distinta Base'!$G36=60,(SUM(J54:K54)+SUM(J79:K79)),(SUM(I54:K54)+SUM(I79:K79)))))</f>
        <v>11858</v>
      </c>
      <c r="L104" s="65">
        <f>+IF('An Distinta Base'!$G36=0,0,+IF('An Distinta Base'!$G36=30,(L54+L79),+IF('An Distinta Base'!$G36=60,(SUM(K54:L54)+SUM(K79:L79)),(SUM(J54:L54)+SUM(J79:L79)))))</f>
        <v>11858</v>
      </c>
      <c r="M104" s="65">
        <f>+IF('An Distinta Base'!$G36=0,0,+IF('An Distinta Base'!$G36=30,(M54+M79),+IF('An Distinta Base'!$G36=60,(SUM(L54:M54)+SUM(L79:M79)),(SUM(K54:M54)+SUM(K79:M79)))))</f>
        <v>11917.29</v>
      </c>
      <c r="N104" s="65">
        <f>+IF('An Distinta Base'!$G36=0,0,+IF('An Distinta Base'!$G36=30,(N54+N79),+IF('An Distinta Base'!$G36=60,(SUM(M54:N54)+SUM(M79:N79)),(SUM(L54:N54)+SUM(L79:N79)))))</f>
        <v>11976.58</v>
      </c>
      <c r="O104" s="65">
        <f>+IF('An Distinta Base'!$G36=0,0,+IF('An Distinta Base'!$G36=30,(O54+O79),+IF('An Distinta Base'!$G36=60,(SUM(N54:O54)+SUM(N79:O79)),(SUM(M54:O54)+SUM(M79:O79)))))</f>
        <v>11976.58</v>
      </c>
      <c r="P104" s="65">
        <f>+IF('An Distinta Base'!$G36=0,0,+IF('An Distinta Base'!$G36=30,(P54+P79),+IF('An Distinta Base'!$G36=60,(SUM(O54:P54)+SUM(O79:P79)),(SUM(N54:P54)+SUM(N79:P79)))))</f>
        <v>12575.409</v>
      </c>
      <c r="Q104" s="65">
        <f>+IF('An Distinta Base'!$G36=0,0,+IF('An Distinta Base'!$G36=30,(Q54+Q79),+IF('An Distinta Base'!$G36=60,(SUM(P54:Q54)+SUM(P79:Q79)),(SUM(O54:Q54)+SUM(O79:Q79)))))</f>
        <v>13174.237999999999</v>
      </c>
      <c r="R104" s="65">
        <f>+IF('An Distinta Base'!$G36=0,0,+IF('An Distinta Base'!$G36=30,(R54+R79),+IF('An Distinta Base'!$G36=60,(SUM(Q54:R54)+SUM(Q79:R79)),(SUM(P54:R54)+SUM(P79:R79)))))</f>
        <v>13174.237999999999</v>
      </c>
      <c r="S104" s="65">
        <f>+IF('An Distinta Base'!$G36=0,0,+IF('An Distinta Base'!$G36=30,(S54+S79),+IF('An Distinta Base'!$G36=60,(SUM(R54:S54)+SUM(R79:S79)),(SUM(Q54:S54)+SUM(Q79:S79)))))</f>
        <v>13174.237999999999</v>
      </c>
      <c r="T104" s="65">
        <f>+IF('An Distinta Base'!$G36=0,0,+IF('An Distinta Base'!$G36=30,(T54+T79),+IF('An Distinta Base'!$G36=60,(SUM(S54:T54)+SUM(S79:T79)),(SUM(R54:T54)+SUM(R79:T79)))))</f>
        <v>13174.237999999999</v>
      </c>
      <c r="U104" s="65">
        <f>+IF('An Distinta Base'!$G36=0,0,+IF('An Distinta Base'!$G36=30,(U54+U79),+IF('An Distinta Base'!$G36=60,(SUM(T54:U54)+SUM(T79:U79)),(SUM(S54:U54)+SUM(S79:U79)))))</f>
        <v>13174.237999999999</v>
      </c>
      <c r="V104" s="65">
        <f>+IF('An Distinta Base'!$G36=0,0,+IF('An Distinta Base'!$G36=30,(V54+V79),+IF('An Distinta Base'!$G36=60,(SUM(U54:V54)+SUM(U79:V79)),(SUM(T54:V54)+SUM(T79:V79)))))</f>
        <v>13174.237999999999</v>
      </c>
      <c r="W104" s="65">
        <f>+IF('An Distinta Base'!$G36=0,0,+IF('An Distinta Base'!$G36=30,(W54+W79),+IF('An Distinta Base'!$G36=60,(SUM(V54:W54)+SUM(V79:W79)),(SUM(U54:W54)+SUM(U79:W79)))))</f>
        <v>13174.237999999999</v>
      </c>
      <c r="X104" s="65">
        <f>+IF('An Distinta Base'!$G36=0,0,+IF('An Distinta Base'!$G36=30,(X54+X79),+IF('An Distinta Base'!$G36=60,(SUM(W54:X54)+SUM(W79:X79)),(SUM(V54:X54)+SUM(V79:X79)))))</f>
        <v>13174.237999999999</v>
      </c>
      <c r="Y104" s="65">
        <f>+IF('An Distinta Base'!$G36=0,0,+IF('An Distinta Base'!$G36=30,(Y54+Y79),+IF('An Distinta Base'!$G36=60,(SUM(X54:Y54)+SUM(X79:Y79)),(SUM(W54:Y54)+SUM(W79:Y79)))))</f>
        <v>13174.237999999999</v>
      </c>
      <c r="Z104" s="65">
        <f>+IF('An Distinta Base'!$G36=0,0,+IF('An Distinta Base'!$G36=30,(Z54+Z79),+IF('An Distinta Base'!$G36=60,(SUM(Y54:Z54)+SUM(Y79:Z79)),(SUM(X54:Z54)+SUM(X79:Z79)))))</f>
        <v>13174.237999999999</v>
      </c>
      <c r="AA104" s="65">
        <f>+IF('An Distinta Base'!$G36=0,0,+IF('An Distinta Base'!$G36=30,(AA54+AA79),+IF('An Distinta Base'!$G36=60,(SUM(Z54:AA54)+SUM(Z79:AA79)),(SUM(Y54:AA54)+SUM(Y79:AA79)))))</f>
        <v>13174.237999999999</v>
      </c>
      <c r="AB104" s="65">
        <f>+IF('An Distinta Base'!$G36=0,0,+IF('An Distinta Base'!$G36=30,(AB54+AB79),+IF('An Distinta Base'!$G36=60,(SUM(AA54:AB54)+SUM(AA79:AB79)),(SUM(Z54:AB54)+SUM(Z79:AB79)))))</f>
        <v>13773.066999999999</v>
      </c>
      <c r="AC104" s="65">
        <f>+IF('An Distinta Base'!$G36=0,0,+IF('An Distinta Base'!$G36=30,(AC54+AC79),+IF('An Distinta Base'!$G36=60,(SUM(AB54:AC54)+SUM(AB79:AC79)),(SUM(AA54:AC54)+SUM(AA79:AC79)))))</f>
        <v>14371.895999999999</v>
      </c>
      <c r="AD104" s="65">
        <f>+IF('An Distinta Base'!$G36=0,0,+IF('An Distinta Base'!$G36=30,(AD54+AD79),+IF('An Distinta Base'!$G36=60,(SUM(AC54:AD54)+SUM(AC79:AD79)),(SUM(AB54:AD54)+SUM(AB79:AD79)))))</f>
        <v>14371.895999999999</v>
      </c>
      <c r="AE104" s="65">
        <f>+IF('An Distinta Base'!$G36=0,0,+IF('An Distinta Base'!$G36=30,(AE54+AE79),+IF('An Distinta Base'!$G36=60,(SUM(AD54:AE54)+SUM(AD79:AE79)),(SUM(AC54:AE54)+SUM(AC79:AE79)))))</f>
        <v>14371.895999999999</v>
      </c>
      <c r="AF104" s="65">
        <f>+IF('An Distinta Base'!$G36=0,0,+IF('An Distinta Base'!$G36=30,(AF54+AF79),+IF('An Distinta Base'!$G36=60,(SUM(AE54:AF54)+SUM(AE79:AF79)),(SUM(AD54:AF54)+SUM(AD79:AF79)))))</f>
        <v>14371.895999999999</v>
      </c>
      <c r="AG104" s="65">
        <f>+IF('An Distinta Base'!$G36=0,0,+IF('An Distinta Base'!$G36=30,(AG54+AG79),+IF('An Distinta Base'!$G36=60,(SUM(AF54:AG54)+SUM(AF79:AG79)),(SUM(AE54:AG54)+SUM(AE79:AG79)))))</f>
        <v>14371.895999999999</v>
      </c>
      <c r="AH104" s="65">
        <f>+IF('An Distinta Base'!$G36=0,0,+IF('An Distinta Base'!$G36=30,(AH54+AH79),+IF('An Distinta Base'!$G36=60,(SUM(AG54:AH54)+SUM(AG79:AH79)),(SUM(AF54:AH54)+SUM(AF79:AH79)))))</f>
        <v>14371.895999999999</v>
      </c>
      <c r="AI104" s="65">
        <f>+IF('An Distinta Base'!$G36=0,0,+IF('An Distinta Base'!$G36=30,(AI54+AI79),+IF('An Distinta Base'!$G36=60,(SUM(AH54:AI54)+SUM(AH79:AI79)),(SUM(AG54:AI54)+SUM(AG79:AI79)))))</f>
        <v>14371.895999999999</v>
      </c>
      <c r="AJ104" s="65">
        <f>+IF('An Distinta Base'!$G36=0,0,+IF('An Distinta Base'!$G36=30,(AJ54+AJ79),+IF('An Distinta Base'!$G36=60,(SUM(AI54:AJ54)+SUM(AI79:AJ79)),(SUM(AH54:AJ54)+SUM(AH79:AJ79)))))</f>
        <v>14371.895999999999</v>
      </c>
      <c r="AK104" s="65">
        <f>+IF('An Distinta Base'!$G36=0,0,+IF('An Distinta Base'!$G36=30,(AK54+AK79),+IF('An Distinta Base'!$G36=60,(SUM(AJ54:AK54)+SUM(AJ79:AK79)),(SUM(AI54:AK54)+SUM(AI79:AK79)))))</f>
        <v>14371.895999999999</v>
      </c>
      <c r="AL104" s="65">
        <f>+IF('An Distinta Base'!$G36=0,0,+IF('An Distinta Base'!$G36=30,(AL54+AL79),+IF('An Distinta Base'!$G36=60,(SUM(AK54:AL54)+SUM(AK79:AL79)),(SUM(AJ54:AL54)+SUM(AJ79:AL79)))))</f>
        <v>14371.895999999999</v>
      </c>
    </row>
    <row r="105" spans="2:38" x14ac:dyDescent="0.25">
      <c r="B105" s="47" t="str">
        <f t="shared" si="13"/>
        <v>Prodotto 7</v>
      </c>
      <c r="C105" s="65">
        <f>+IF('An Distinta Base'!$G37=0,0,(C55+C80))</f>
        <v>0</v>
      </c>
      <c r="D105" s="65">
        <f>+IF('An Distinta Base'!$G37=0,0,+IF('An Distinta Base'!$G37=30,(D55+D80),(SUM(C55:D55)+SUM(C80:D80))))</f>
        <v>0</v>
      </c>
      <c r="E105" s="65">
        <f>+IF('An Distinta Base'!$G37=0,0,+IF('An Distinta Base'!$G37=30,(E55+E80),+IF('An Distinta Base'!$G37=60,(SUM(D55:E55)+SUM(D80:E80)),(SUM(C55:E55)+SUM(C80:E80)))))</f>
        <v>0</v>
      </c>
      <c r="F105" s="65">
        <f>+IF('An Distinta Base'!$G37=0,0,+IF('An Distinta Base'!$G37=30,(F55+F80),+IF('An Distinta Base'!$G37=60,(SUM(E55:F55)+SUM(E80:F80)),(SUM(D55:F55)+SUM(D80:F80)))))</f>
        <v>0</v>
      </c>
      <c r="G105" s="65">
        <f>+IF('An Distinta Base'!$G37=0,0,+IF('An Distinta Base'!$G37=30,(G55+G80),+IF('An Distinta Base'!$G37=60,(SUM(F55:G55)+SUM(F80:G80)),(SUM(E55:G55)+SUM(E80:G80)))))</f>
        <v>0</v>
      </c>
      <c r="H105" s="65">
        <f>+IF('An Distinta Base'!$G37=0,0,+IF('An Distinta Base'!$G37=30,(H55+H80),+IF('An Distinta Base'!$G37=60,(SUM(G55:H55)+SUM(G80:H80)),(SUM(F55:H55)+SUM(F80:H80)))))</f>
        <v>0</v>
      </c>
      <c r="I105" s="65">
        <f>+IF('An Distinta Base'!$G37=0,0,+IF('An Distinta Base'!$G37=30,(I55+I80),+IF('An Distinta Base'!$G37=60,(SUM(H55:I55)+SUM(H80:I80)),(SUM(G55:I55)+SUM(G80:I80)))))</f>
        <v>0</v>
      </c>
      <c r="J105" s="65">
        <f>+IF('An Distinta Base'!$G37=0,0,+IF('An Distinta Base'!$G37=30,(J55+J80),+IF('An Distinta Base'!$G37=60,(SUM(I55:J55)+SUM(I80:J80)),(SUM(H55:J55)+SUM(H80:J80)))))</f>
        <v>0</v>
      </c>
      <c r="K105" s="65">
        <f>+IF('An Distinta Base'!$G37=0,0,+IF('An Distinta Base'!$G37=30,(K55+K80),+IF('An Distinta Base'!$G37=60,(SUM(J55:K55)+SUM(J80:K80)),(SUM(I55:K55)+SUM(I80:K80)))))</f>
        <v>0</v>
      </c>
      <c r="L105" s="65">
        <f>+IF('An Distinta Base'!$G37=0,0,+IF('An Distinta Base'!$G37=30,(L55+L80),+IF('An Distinta Base'!$G37=60,(SUM(K55:L55)+SUM(K80:L80)),(SUM(J55:L55)+SUM(J80:L80)))))</f>
        <v>0</v>
      </c>
      <c r="M105" s="65">
        <f>+IF('An Distinta Base'!$G37=0,0,+IF('An Distinta Base'!$G37=30,(M55+M80),+IF('An Distinta Base'!$G37=60,(SUM(L55:M55)+SUM(L80:M80)),(SUM(K55:M55)+SUM(K80:M80)))))</f>
        <v>0</v>
      </c>
      <c r="N105" s="65">
        <f>+IF('An Distinta Base'!$G37=0,0,+IF('An Distinta Base'!$G37=30,(N55+N80),+IF('An Distinta Base'!$G37=60,(SUM(M55:N55)+SUM(M80:N80)),(SUM(L55:N55)+SUM(L80:N80)))))</f>
        <v>0</v>
      </c>
      <c r="O105" s="65">
        <f>+IF('An Distinta Base'!$G37=0,0,+IF('An Distinta Base'!$G37=30,(O55+O80),+IF('An Distinta Base'!$G37=60,(SUM(N55:O55)+SUM(N80:O80)),(SUM(M55:O55)+SUM(M80:O80)))))</f>
        <v>0</v>
      </c>
      <c r="P105" s="65">
        <f>+IF('An Distinta Base'!$G37=0,0,+IF('An Distinta Base'!$G37=30,(P55+P80),+IF('An Distinta Base'!$G37=60,(SUM(O55:P55)+SUM(O80:P80)),(SUM(N55:P55)+SUM(N80:P80)))))</f>
        <v>0</v>
      </c>
      <c r="Q105" s="65">
        <f>+IF('An Distinta Base'!$G37=0,0,+IF('An Distinta Base'!$G37=30,(Q55+Q80),+IF('An Distinta Base'!$G37=60,(SUM(P55:Q55)+SUM(P80:Q80)),(SUM(O55:Q55)+SUM(O80:Q80)))))</f>
        <v>0</v>
      </c>
      <c r="R105" s="65">
        <f>+IF('An Distinta Base'!$G37=0,0,+IF('An Distinta Base'!$G37=30,(R55+R80),+IF('An Distinta Base'!$G37=60,(SUM(Q55:R55)+SUM(Q80:R80)),(SUM(P55:R55)+SUM(P80:R80)))))</f>
        <v>0</v>
      </c>
      <c r="S105" s="65">
        <f>+IF('An Distinta Base'!$G37=0,0,+IF('An Distinta Base'!$G37=30,(S55+S80),+IF('An Distinta Base'!$G37=60,(SUM(R55:S55)+SUM(R80:S80)),(SUM(Q55:S55)+SUM(Q80:S80)))))</f>
        <v>0</v>
      </c>
      <c r="T105" s="65">
        <f>+IF('An Distinta Base'!$G37=0,0,+IF('An Distinta Base'!$G37=30,(T55+T80),+IF('An Distinta Base'!$G37=60,(SUM(S55:T55)+SUM(S80:T80)),(SUM(R55:T55)+SUM(R80:T80)))))</f>
        <v>0</v>
      </c>
      <c r="U105" s="65">
        <f>+IF('An Distinta Base'!$G37=0,0,+IF('An Distinta Base'!$G37=30,(U55+U80),+IF('An Distinta Base'!$G37=60,(SUM(T55:U55)+SUM(T80:U80)),(SUM(S55:U55)+SUM(S80:U80)))))</f>
        <v>0</v>
      </c>
      <c r="V105" s="65">
        <f>+IF('An Distinta Base'!$G37=0,0,+IF('An Distinta Base'!$G37=30,(V55+V80),+IF('An Distinta Base'!$G37=60,(SUM(U55:V55)+SUM(U80:V80)),(SUM(T55:V55)+SUM(T80:V80)))))</f>
        <v>0</v>
      </c>
      <c r="W105" s="65">
        <f>+IF('An Distinta Base'!$G37=0,0,+IF('An Distinta Base'!$G37=30,(W55+W80),+IF('An Distinta Base'!$G37=60,(SUM(V55:W55)+SUM(V80:W80)),(SUM(U55:W55)+SUM(U80:W80)))))</f>
        <v>0</v>
      </c>
      <c r="X105" s="65">
        <f>+IF('An Distinta Base'!$G37=0,0,+IF('An Distinta Base'!$G37=30,(X55+X80),+IF('An Distinta Base'!$G37=60,(SUM(W55:X55)+SUM(W80:X80)),(SUM(V55:X55)+SUM(V80:X80)))))</f>
        <v>0</v>
      </c>
      <c r="Y105" s="65">
        <f>+IF('An Distinta Base'!$G37=0,0,+IF('An Distinta Base'!$G37=30,(Y55+Y80),+IF('An Distinta Base'!$G37=60,(SUM(X55:Y55)+SUM(X80:Y80)),(SUM(W55:Y55)+SUM(W80:Y80)))))</f>
        <v>0</v>
      </c>
      <c r="Z105" s="65">
        <f>+IF('An Distinta Base'!$G37=0,0,+IF('An Distinta Base'!$G37=30,(Z55+Z80),+IF('An Distinta Base'!$G37=60,(SUM(Y55:Z55)+SUM(Y80:Z80)),(SUM(X55:Z55)+SUM(X80:Z80)))))</f>
        <v>0</v>
      </c>
      <c r="AA105" s="65">
        <f>+IF('An Distinta Base'!$G37=0,0,+IF('An Distinta Base'!$G37=30,(AA55+AA80),+IF('An Distinta Base'!$G37=60,(SUM(Z55:AA55)+SUM(Z80:AA80)),(SUM(Y55:AA55)+SUM(Y80:AA80)))))</f>
        <v>0</v>
      </c>
      <c r="AB105" s="65">
        <f>+IF('An Distinta Base'!$G37=0,0,+IF('An Distinta Base'!$G37=30,(AB55+AB80),+IF('An Distinta Base'!$G37=60,(SUM(AA55:AB55)+SUM(AA80:AB80)),(SUM(Z55:AB55)+SUM(Z80:AB80)))))</f>
        <v>0</v>
      </c>
      <c r="AC105" s="65">
        <f>+IF('An Distinta Base'!$G37=0,0,+IF('An Distinta Base'!$G37=30,(AC55+AC80),+IF('An Distinta Base'!$G37=60,(SUM(AB55:AC55)+SUM(AB80:AC80)),(SUM(AA55:AC55)+SUM(AA80:AC80)))))</f>
        <v>0</v>
      </c>
      <c r="AD105" s="65">
        <f>+IF('An Distinta Base'!$G37=0,0,+IF('An Distinta Base'!$G37=30,(AD55+AD80),+IF('An Distinta Base'!$G37=60,(SUM(AC55:AD55)+SUM(AC80:AD80)),(SUM(AB55:AD55)+SUM(AB80:AD80)))))</f>
        <v>0</v>
      </c>
      <c r="AE105" s="65">
        <f>+IF('An Distinta Base'!$G37=0,0,+IF('An Distinta Base'!$G37=30,(AE55+AE80),+IF('An Distinta Base'!$G37=60,(SUM(AD55:AE55)+SUM(AD80:AE80)),(SUM(AC55:AE55)+SUM(AC80:AE80)))))</f>
        <v>0</v>
      </c>
      <c r="AF105" s="65">
        <f>+IF('An Distinta Base'!$G37=0,0,+IF('An Distinta Base'!$G37=30,(AF55+AF80),+IF('An Distinta Base'!$G37=60,(SUM(AE55:AF55)+SUM(AE80:AF80)),(SUM(AD55:AF55)+SUM(AD80:AF80)))))</f>
        <v>0</v>
      </c>
      <c r="AG105" s="65">
        <f>+IF('An Distinta Base'!$G37=0,0,+IF('An Distinta Base'!$G37=30,(AG55+AG80),+IF('An Distinta Base'!$G37=60,(SUM(AF55:AG55)+SUM(AF80:AG80)),(SUM(AE55:AG55)+SUM(AE80:AG80)))))</f>
        <v>0</v>
      </c>
      <c r="AH105" s="65">
        <f>+IF('An Distinta Base'!$G37=0,0,+IF('An Distinta Base'!$G37=30,(AH55+AH80),+IF('An Distinta Base'!$G37=60,(SUM(AG55:AH55)+SUM(AG80:AH80)),(SUM(AF55:AH55)+SUM(AF80:AH80)))))</f>
        <v>0</v>
      </c>
      <c r="AI105" s="65">
        <f>+IF('An Distinta Base'!$G37=0,0,+IF('An Distinta Base'!$G37=30,(AI55+AI80),+IF('An Distinta Base'!$G37=60,(SUM(AH55:AI55)+SUM(AH80:AI80)),(SUM(AG55:AI55)+SUM(AG80:AI80)))))</f>
        <v>0</v>
      </c>
      <c r="AJ105" s="65">
        <f>+IF('An Distinta Base'!$G37=0,0,+IF('An Distinta Base'!$G37=30,(AJ55+AJ80),+IF('An Distinta Base'!$G37=60,(SUM(AI55:AJ55)+SUM(AI80:AJ80)),(SUM(AH55:AJ55)+SUM(AH80:AJ80)))))</f>
        <v>0</v>
      </c>
      <c r="AK105" s="65">
        <f>+IF('An Distinta Base'!$G37=0,0,+IF('An Distinta Base'!$G37=30,(AK55+AK80),+IF('An Distinta Base'!$G37=60,(SUM(AJ55:AK55)+SUM(AJ80:AK80)),(SUM(AI55:AK55)+SUM(AI80:AK80)))))</f>
        <v>0</v>
      </c>
      <c r="AL105" s="65">
        <f>+IF('An Distinta Base'!$G37=0,0,+IF('An Distinta Base'!$G37=30,(AL55+AL80),+IF('An Distinta Base'!$G37=60,(SUM(AK55:AL55)+SUM(AK80:AL80)),(SUM(AJ55:AL55)+SUM(AJ80:AL80)))))</f>
        <v>0</v>
      </c>
    </row>
    <row r="106" spans="2:38" x14ac:dyDescent="0.25">
      <c r="B106" s="47" t="str">
        <f t="shared" si="13"/>
        <v>Prodotto 8</v>
      </c>
      <c r="C106" s="65">
        <f>+IF('An Distinta Base'!$G38=0,0,(C56+C81))</f>
        <v>0</v>
      </c>
      <c r="D106" s="65">
        <f>+IF('An Distinta Base'!$G38=0,0,+IF('An Distinta Base'!$G38=30,(D56+D81),(SUM(C56:D56)+SUM(C81:D81))))</f>
        <v>0</v>
      </c>
      <c r="E106" s="65">
        <f>+IF('An Distinta Base'!$G38=0,0,+IF('An Distinta Base'!$G38=30,(E56+E81),+IF('An Distinta Base'!$G38=60,(SUM(D56:E56)+SUM(D81:E81)),(SUM(C56:E56)+SUM(C81:E81)))))</f>
        <v>0</v>
      </c>
      <c r="F106" s="65">
        <f>+IF('An Distinta Base'!$G38=0,0,+IF('An Distinta Base'!$G38=30,(F56+F81),+IF('An Distinta Base'!$G38=60,(SUM(E56:F56)+SUM(E81:F81)),(SUM(D56:F56)+SUM(D81:F81)))))</f>
        <v>0</v>
      </c>
      <c r="G106" s="65">
        <f>+IF('An Distinta Base'!$G38=0,0,+IF('An Distinta Base'!$G38=30,(G56+G81),+IF('An Distinta Base'!$G38=60,(SUM(F56:G56)+SUM(F81:G81)),(SUM(E56:G56)+SUM(E81:G81)))))</f>
        <v>0</v>
      </c>
      <c r="H106" s="65">
        <f>+IF('An Distinta Base'!$G38=0,0,+IF('An Distinta Base'!$G38=30,(H56+H81),+IF('An Distinta Base'!$G38=60,(SUM(G56:H56)+SUM(G81:H81)),(SUM(F56:H56)+SUM(F81:H81)))))</f>
        <v>0</v>
      </c>
      <c r="I106" s="65">
        <f>+IF('An Distinta Base'!$G38=0,0,+IF('An Distinta Base'!$G38=30,(I56+I81),+IF('An Distinta Base'!$G38=60,(SUM(H56:I56)+SUM(H81:I81)),(SUM(G56:I56)+SUM(G81:I81)))))</f>
        <v>0</v>
      </c>
      <c r="J106" s="65">
        <f>+IF('An Distinta Base'!$G38=0,0,+IF('An Distinta Base'!$G38=30,(J56+J81),+IF('An Distinta Base'!$G38=60,(SUM(I56:J56)+SUM(I81:J81)),(SUM(H56:J56)+SUM(H81:J81)))))</f>
        <v>0</v>
      </c>
      <c r="K106" s="65">
        <f>+IF('An Distinta Base'!$G38=0,0,+IF('An Distinta Base'!$G38=30,(K56+K81),+IF('An Distinta Base'!$G38=60,(SUM(J56:K56)+SUM(J81:K81)),(SUM(I56:K56)+SUM(I81:K81)))))</f>
        <v>0</v>
      </c>
      <c r="L106" s="65">
        <f>+IF('An Distinta Base'!$G38=0,0,+IF('An Distinta Base'!$G38=30,(L56+L81),+IF('An Distinta Base'!$G38=60,(SUM(K56:L56)+SUM(K81:L81)),(SUM(J56:L56)+SUM(J81:L81)))))</f>
        <v>0</v>
      </c>
      <c r="M106" s="65">
        <f>+IF('An Distinta Base'!$G38=0,0,+IF('An Distinta Base'!$G38=30,(M56+M81),+IF('An Distinta Base'!$G38=60,(SUM(L56:M56)+SUM(L81:M81)),(SUM(K56:M56)+SUM(K81:M81)))))</f>
        <v>0</v>
      </c>
      <c r="N106" s="65">
        <f>+IF('An Distinta Base'!$G38=0,0,+IF('An Distinta Base'!$G38=30,(N56+N81),+IF('An Distinta Base'!$G38=60,(SUM(M56:N56)+SUM(M81:N81)),(SUM(L56:N56)+SUM(L81:N81)))))</f>
        <v>0</v>
      </c>
      <c r="O106" s="65">
        <f>+IF('An Distinta Base'!$G38=0,0,+IF('An Distinta Base'!$G38=30,(O56+O81),+IF('An Distinta Base'!$G38=60,(SUM(N56:O56)+SUM(N81:O81)),(SUM(M56:O56)+SUM(M81:O81)))))</f>
        <v>0</v>
      </c>
      <c r="P106" s="65">
        <f>+IF('An Distinta Base'!$G38=0,0,+IF('An Distinta Base'!$G38=30,(P56+P81),+IF('An Distinta Base'!$G38=60,(SUM(O56:P56)+SUM(O81:P81)),(SUM(N56:P56)+SUM(N81:P81)))))</f>
        <v>0</v>
      </c>
      <c r="Q106" s="65">
        <f>+IF('An Distinta Base'!$G38=0,0,+IF('An Distinta Base'!$G38=30,(Q56+Q81),+IF('An Distinta Base'!$G38=60,(SUM(P56:Q56)+SUM(P81:Q81)),(SUM(O56:Q56)+SUM(O81:Q81)))))</f>
        <v>0</v>
      </c>
      <c r="R106" s="65">
        <f>+IF('An Distinta Base'!$G38=0,0,+IF('An Distinta Base'!$G38=30,(R56+R81),+IF('An Distinta Base'!$G38=60,(SUM(Q56:R56)+SUM(Q81:R81)),(SUM(P56:R56)+SUM(P81:R81)))))</f>
        <v>0</v>
      </c>
      <c r="S106" s="65">
        <f>+IF('An Distinta Base'!$G38=0,0,+IF('An Distinta Base'!$G38=30,(S56+S81),+IF('An Distinta Base'!$G38=60,(SUM(R56:S56)+SUM(R81:S81)),(SUM(Q56:S56)+SUM(Q81:S81)))))</f>
        <v>0</v>
      </c>
      <c r="T106" s="65">
        <f>+IF('An Distinta Base'!$G38=0,0,+IF('An Distinta Base'!$G38=30,(T56+T81),+IF('An Distinta Base'!$G38=60,(SUM(S56:T56)+SUM(S81:T81)),(SUM(R56:T56)+SUM(R81:T81)))))</f>
        <v>0</v>
      </c>
      <c r="U106" s="65">
        <f>+IF('An Distinta Base'!$G38=0,0,+IF('An Distinta Base'!$G38=30,(U56+U81),+IF('An Distinta Base'!$G38=60,(SUM(T56:U56)+SUM(T81:U81)),(SUM(S56:U56)+SUM(S81:U81)))))</f>
        <v>0</v>
      </c>
      <c r="V106" s="65">
        <f>+IF('An Distinta Base'!$G38=0,0,+IF('An Distinta Base'!$G38=30,(V56+V81),+IF('An Distinta Base'!$G38=60,(SUM(U56:V56)+SUM(U81:V81)),(SUM(T56:V56)+SUM(T81:V81)))))</f>
        <v>0</v>
      </c>
      <c r="W106" s="65">
        <f>+IF('An Distinta Base'!$G38=0,0,+IF('An Distinta Base'!$G38=30,(W56+W81),+IF('An Distinta Base'!$G38=60,(SUM(V56:W56)+SUM(V81:W81)),(SUM(U56:W56)+SUM(U81:W81)))))</f>
        <v>0</v>
      </c>
      <c r="X106" s="65">
        <f>+IF('An Distinta Base'!$G38=0,0,+IF('An Distinta Base'!$G38=30,(X56+X81),+IF('An Distinta Base'!$G38=60,(SUM(W56:X56)+SUM(W81:X81)),(SUM(V56:X56)+SUM(V81:X81)))))</f>
        <v>0</v>
      </c>
      <c r="Y106" s="65">
        <f>+IF('An Distinta Base'!$G38=0,0,+IF('An Distinta Base'!$G38=30,(Y56+Y81),+IF('An Distinta Base'!$G38=60,(SUM(X56:Y56)+SUM(X81:Y81)),(SUM(W56:Y56)+SUM(W81:Y81)))))</f>
        <v>0</v>
      </c>
      <c r="Z106" s="65">
        <f>+IF('An Distinta Base'!$G38=0,0,+IF('An Distinta Base'!$G38=30,(Z56+Z81),+IF('An Distinta Base'!$G38=60,(SUM(Y56:Z56)+SUM(Y81:Z81)),(SUM(X56:Z56)+SUM(X81:Z81)))))</f>
        <v>0</v>
      </c>
      <c r="AA106" s="65">
        <f>+IF('An Distinta Base'!$G38=0,0,+IF('An Distinta Base'!$G38=30,(AA56+AA81),+IF('An Distinta Base'!$G38=60,(SUM(Z56:AA56)+SUM(Z81:AA81)),(SUM(Y56:AA56)+SUM(Y81:AA81)))))</f>
        <v>0</v>
      </c>
      <c r="AB106" s="65">
        <f>+IF('An Distinta Base'!$G38=0,0,+IF('An Distinta Base'!$G38=30,(AB56+AB81),+IF('An Distinta Base'!$G38=60,(SUM(AA56:AB56)+SUM(AA81:AB81)),(SUM(Z56:AB56)+SUM(Z81:AB81)))))</f>
        <v>0</v>
      </c>
      <c r="AC106" s="65">
        <f>+IF('An Distinta Base'!$G38=0,0,+IF('An Distinta Base'!$G38=30,(AC56+AC81),+IF('An Distinta Base'!$G38=60,(SUM(AB56:AC56)+SUM(AB81:AC81)),(SUM(AA56:AC56)+SUM(AA81:AC81)))))</f>
        <v>0</v>
      </c>
      <c r="AD106" s="65">
        <f>+IF('An Distinta Base'!$G38=0,0,+IF('An Distinta Base'!$G38=30,(AD56+AD81),+IF('An Distinta Base'!$G38=60,(SUM(AC56:AD56)+SUM(AC81:AD81)),(SUM(AB56:AD56)+SUM(AB81:AD81)))))</f>
        <v>0</v>
      </c>
      <c r="AE106" s="65">
        <f>+IF('An Distinta Base'!$G38=0,0,+IF('An Distinta Base'!$G38=30,(AE56+AE81),+IF('An Distinta Base'!$G38=60,(SUM(AD56:AE56)+SUM(AD81:AE81)),(SUM(AC56:AE56)+SUM(AC81:AE81)))))</f>
        <v>0</v>
      </c>
      <c r="AF106" s="65">
        <f>+IF('An Distinta Base'!$G38=0,0,+IF('An Distinta Base'!$G38=30,(AF56+AF81),+IF('An Distinta Base'!$G38=60,(SUM(AE56:AF56)+SUM(AE81:AF81)),(SUM(AD56:AF56)+SUM(AD81:AF81)))))</f>
        <v>0</v>
      </c>
      <c r="AG106" s="65">
        <f>+IF('An Distinta Base'!$G38=0,0,+IF('An Distinta Base'!$G38=30,(AG56+AG81),+IF('An Distinta Base'!$G38=60,(SUM(AF56:AG56)+SUM(AF81:AG81)),(SUM(AE56:AG56)+SUM(AE81:AG81)))))</f>
        <v>0</v>
      </c>
      <c r="AH106" s="65">
        <f>+IF('An Distinta Base'!$G38=0,0,+IF('An Distinta Base'!$G38=30,(AH56+AH81),+IF('An Distinta Base'!$G38=60,(SUM(AG56:AH56)+SUM(AG81:AH81)),(SUM(AF56:AH56)+SUM(AF81:AH81)))))</f>
        <v>0</v>
      </c>
      <c r="AI106" s="65">
        <f>+IF('An Distinta Base'!$G38=0,0,+IF('An Distinta Base'!$G38=30,(AI56+AI81),+IF('An Distinta Base'!$G38=60,(SUM(AH56:AI56)+SUM(AH81:AI81)),(SUM(AG56:AI56)+SUM(AG81:AI81)))))</f>
        <v>0</v>
      </c>
      <c r="AJ106" s="65">
        <f>+IF('An Distinta Base'!$G38=0,0,+IF('An Distinta Base'!$G38=30,(AJ56+AJ81),+IF('An Distinta Base'!$G38=60,(SUM(AI56:AJ56)+SUM(AI81:AJ81)),(SUM(AH56:AJ56)+SUM(AH81:AJ81)))))</f>
        <v>0</v>
      </c>
      <c r="AK106" s="65">
        <f>+IF('An Distinta Base'!$G38=0,0,+IF('An Distinta Base'!$G38=30,(AK56+AK81),+IF('An Distinta Base'!$G38=60,(SUM(AJ56:AK56)+SUM(AJ81:AK81)),(SUM(AI56:AK56)+SUM(AI81:AK81)))))</f>
        <v>0</v>
      </c>
      <c r="AL106" s="65">
        <f>+IF('An Distinta Base'!$G38=0,0,+IF('An Distinta Base'!$G38=30,(AL56+AL81),+IF('An Distinta Base'!$G38=60,(SUM(AK56:AL56)+SUM(AK81:AL81)),(SUM(AJ56:AL56)+SUM(AJ81:AL81)))))</f>
        <v>0</v>
      </c>
    </row>
    <row r="107" spans="2:38" x14ac:dyDescent="0.25">
      <c r="B107" s="47" t="str">
        <f t="shared" si="13"/>
        <v>Prodotto 9</v>
      </c>
      <c r="C107" s="65">
        <f>+IF('An Distinta Base'!$G39=0,0,(C57+C82))</f>
        <v>0</v>
      </c>
      <c r="D107" s="65">
        <f>+IF('An Distinta Base'!$G39=0,0,+IF('An Distinta Base'!$G39=30,(D57+D82),(SUM(C57:D57)+SUM(C82:D82))))</f>
        <v>0</v>
      </c>
      <c r="E107" s="65">
        <f>+IF('An Distinta Base'!$G39=0,0,+IF('An Distinta Base'!$G39=30,(E57+E82),+IF('An Distinta Base'!$G39=60,(SUM(D57:E57)+SUM(D82:E82)),(SUM(C57:E57)+SUM(C82:E82)))))</f>
        <v>0</v>
      </c>
      <c r="F107" s="65">
        <f>+IF('An Distinta Base'!$G39=0,0,+IF('An Distinta Base'!$G39=30,(F57+F82),+IF('An Distinta Base'!$G39=60,(SUM(E57:F57)+SUM(E82:F82)),(SUM(D57:F57)+SUM(D82:F82)))))</f>
        <v>0</v>
      </c>
      <c r="G107" s="65">
        <f>+IF('An Distinta Base'!$G39=0,0,+IF('An Distinta Base'!$G39=30,(G57+G82),+IF('An Distinta Base'!$G39=60,(SUM(F57:G57)+SUM(F82:G82)),(SUM(E57:G57)+SUM(E82:G82)))))</f>
        <v>0</v>
      </c>
      <c r="H107" s="65">
        <f>+IF('An Distinta Base'!$G39=0,0,+IF('An Distinta Base'!$G39=30,(H57+H82),+IF('An Distinta Base'!$G39=60,(SUM(G57:H57)+SUM(G82:H82)),(SUM(F57:H57)+SUM(F82:H82)))))</f>
        <v>0</v>
      </c>
      <c r="I107" s="65">
        <f>+IF('An Distinta Base'!$G39=0,0,+IF('An Distinta Base'!$G39=30,(I57+I82),+IF('An Distinta Base'!$G39=60,(SUM(H57:I57)+SUM(H82:I82)),(SUM(G57:I57)+SUM(G82:I82)))))</f>
        <v>0</v>
      </c>
      <c r="J107" s="65">
        <f>+IF('An Distinta Base'!$G39=0,0,+IF('An Distinta Base'!$G39=30,(J57+J82),+IF('An Distinta Base'!$G39=60,(SUM(I57:J57)+SUM(I82:J82)),(SUM(H57:J57)+SUM(H82:J82)))))</f>
        <v>0</v>
      </c>
      <c r="K107" s="65">
        <f>+IF('An Distinta Base'!$G39=0,0,+IF('An Distinta Base'!$G39=30,(K57+K82),+IF('An Distinta Base'!$G39=60,(SUM(J57:K57)+SUM(J82:K82)),(SUM(I57:K57)+SUM(I82:K82)))))</f>
        <v>0</v>
      </c>
      <c r="L107" s="65">
        <f>+IF('An Distinta Base'!$G39=0,0,+IF('An Distinta Base'!$G39=30,(L57+L82),+IF('An Distinta Base'!$G39=60,(SUM(K57:L57)+SUM(K82:L82)),(SUM(J57:L57)+SUM(J82:L82)))))</f>
        <v>0</v>
      </c>
      <c r="M107" s="65">
        <f>+IF('An Distinta Base'!$G39=0,0,+IF('An Distinta Base'!$G39=30,(M57+M82),+IF('An Distinta Base'!$G39=60,(SUM(L57:M57)+SUM(L82:M82)),(SUM(K57:M57)+SUM(K82:M82)))))</f>
        <v>0</v>
      </c>
      <c r="N107" s="65">
        <f>+IF('An Distinta Base'!$G39=0,0,+IF('An Distinta Base'!$G39=30,(N57+N82),+IF('An Distinta Base'!$G39=60,(SUM(M57:N57)+SUM(M82:N82)),(SUM(L57:N57)+SUM(L82:N82)))))</f>
        <v>0</v>
      </c>
      <c r="O107" s="65">
        <f>+IF('An Distinta Base'!$G39=0,0,+IF('An Distinta Base'!$G39=30,(O57+O82),+IF('An Distinta Base'!$G39=60,(SUM(N57:O57)+SUM(N82:O82)),(SUM(M57:O57)+SUM(M82:O82)))))</f>
        <v>0</v>
      </c>
      <c r="P107" s="65">
        <f>+IF('An Distinta Base'!$G39=0,0,+IF('An Distinta Base'!$G39=30,(P57+P82),+IF('An Distinta Base'!$G39=60,(SUM(O57:P57)+SUM(O82:P82)),(SUM(N57:P57)+SUM(N82:P82)))))</f>
        <v>0</v>
      </c>
      <c r="Q107" s="65">
        <f>+IF('An Distinta Base'!$G39=0,0,+IF('An Distinta Base'!$G39=30,(Q57+Q82),+IF('An Distinta Base'!$G39=60,(SUM(P57:Q57)+SUM(P82:Q82)),(SUM(O57:Q57)+SUM(O82:Q82)))))</f>
        <v>0</v>
      </c>
      <c r="R107" s="65">
        <f>+IF('An Distinta Base'!$G39=0,0,+IF('An Distinta Base'!$G39=30,(R57+R82),+IF('An Distinta Base'!$G39=60,(SUM(Q57:R57)+SUM(Q82:R82)),(SUM(P57:R57)+SUM(P82:R82)))))</f>
        <v>0</v>
      </c>
      <c r="S107" s="65">
        <f>+IF('An Distinta Base'!$G39=0,0,+IF('An Distinta Base'!$G39=30,(S57+S82),+IF('An Distinta Base'!$G39=60,(SUM(R57:S57)+SUM(R82:S82)),(SUM(Q57:S57)+SUM(Q82:S82)))))</f>
        <v>0</v>
      </c>
      <c r="T107" s="65">
        <f>+IF('An Distinta Base'!$G39=0,0,+IF('An Distinta Base'!$G39=30,(T57+T82),+IF('An Distinta Base'!$G39=60,(SUM(S57:T57)+SUM(S82:T82)),(SUM(R57:T57)+SUM(R82:T82)))))</f>
        <v>0</v>
      </c>
      <c r="U107" s="65">
        <f>+IF('An Distinta Base'!$G39=0,0,+IF('An Distinta Base'!$G39=30,(U57+U82),+IF('An Distinta Base'!$G39=60,(SUM(T57:U57)+SUM(T82:U82)),(SUM(S57:U57)+SUM(S82:U82)))))</f>
        <v>0</v>
      </c>
      <c r="V107" s="65">
        <f>+IF('An Distinta Base'!$G39=0,0,+IF('An Distinta Base'!$G39=30,(V57+V82),+IF('An Distinta Base'!$G39=60,(SUM(U57:V57)+SUM(U82:V82)),(SUM(T57:V57)+SUM(T82:V82)))))</f>
        <v>0</v>
      </c>
      <c r="W107" s="65">
        <f>+IF('An Distinta Base'!$G39=0,0,+IF('An Distinta Base'!$G39=30,(W57+W82),+IF('An Distinta Base'!$G39=60,(SUM(V57:W57)+SUM(V82:W82)),(SUM(U57:W57)+SUM(U82:W82)))))</f>
        <v>0</v>
      </c>
      <c r="X107" s="65">
        <f>+IF('An Distinta Base'!$G39=0,0,+IF('An Distinta Base'!$G39=30,(X57+X82),+IF('An Distinta Base'!$G39=60,(SUM(W57:X57)+SUM(W82:X82)),(SUM(V57:X57)+SUM(V82:X82)))))</f>
        <v>0</v>
      </c>
      <c r="Y107" s="65">
        <f>+IF('An Distinta Base'!$G39=0,0,+IF('An Distinta Base'!$G39=30,(Y57+Y82),+IF('An Distinta Base'!$G39=60,(SUM(X57:Y57)+SUM(X82:Y82)),(SUM(W57:Y57)+SUM(W82:Y82)))))</f>
        <v>0</v>
      </c>
      <c r="Z107" s="65">
        <f>+IF('An Distinta Base'!$G39=0,0,+IF('An Distinta Base'!$G39=30,(Z57+Z82),+IF('An Distinta Base'!$G39=60,(SUM(Y57:Z57)+SUM(Y82:Z82)),(SUM(X57:Z57)+SUM(X82:Z82)))))</f>
        <v>0</v>
      </c>
      <c r="AA107" s="65">
        <f>+IF('An Distinta Base'!$G39=0,0,+IF('An Distinta Base'!$G39=30,(AA57+AA82),+IF('An Distinta Base'!$G39=60,(SUM(Z57:AA57)+SUM(Z82:AA82)),(SUM(Y57:AA57)+SUM(Y82:AA82)))))</f>
        <v>0</v>
      </c>
      <c r="AB107" s="65">
        <f>+IF('An Distinta Base'!$G39=0,0,+IF('An Distinta Base'!$G39=30,(AB57+AB82),+IF('An Distinta Base'!$G39=60,(SUM(AA57:AB57)+SUM(AA82:AB82)),(SUM(Z57:AB57)+SUM(Z82:AB82)))))</f>
        <v>0</v>
      </c>
      <c r="AC107" s="65">
        <f>+IF('An Distinta Base'!$G39=0,0,+IF('An Distinta Base'!$G39=30,(AC57+AC82),+IF('An Distinta Base'!$G39=60,(SUM(AB57:AC57)+SUM(AB82:AC82)),(SUM(AA57:AC57)+SUM(AA82:AC82)))))</f>
        <v>0</v>
      </c>
      <c r="AD107" s="65">
        <f>+IF('An Distinta Base'!$G39=0,0,+IF('An Distinta Base'!$G39=30,(AD57+AD82),+IF('An Distinta Base'!$G39=60,(SUM(AC57:AD57)+SUM(AC82:AD82)),(SUM(AB57:AD57)+SUM(AB82:AD82)))))</f>
        <v>0</v>
      </c>
      <c r="AE107" s="65">
        <f>+IF('An Distinta Base'!$G39=0,0,+IF('An Distinta Base'!$G39=30,(AE57+AE82),+IF('An Distinta Base'!$G39=60,(SUM(AD57:AE57)+SUM(AD82:AE82)),(SUM(AC57:AE57)+SUM(AC82:AE82)))))</f>
        <v>0</v>
      </c>
      <c r="AF107" s="65">
        <f>+IF('An Distinta Base'!$G39=0,0,+IF('An Distinta Base'!$G39=30,(AF57+AF82),+IF('An Distinta Base'!$G39=60,(SUM(AE57:AF57)+SUM(AE82:AF82)),(SUM(AD57:AF57)+SUM(AD82:AF82)))))</f>
        <v>0</v>
      </c>
      <c r="AG107" s="65">
        <f>+IF('An Distinta Base'!$G39=0,0,+IF('An Distinta Base'!$G39=30,(AG57+AG82),+IF('An Distinta Base'!$G39=60,(SUM(AF57:AG57)+SUM(AF82:AG82)),(SUM(AE57:AG57)+SUM(AE82:AG82)))))</f>
        <v>0</v>
      </c>
      <c r="AH107" s="65">
        <f>+IF('An Distinta Base'!$G39=0,0,+IF('An Distinta Base'!$G39=30,(AH57+AH82),+IF('An Distinta Base'!$G39=60,(SUM(AG57:AH57)+SUM(AG82:AH82)),(SUM(AF57:AH57)+SUM(AF82:AH82)))))</f>
        <v>0</v>
      </c>
      <c r="AI107" s="65">
        <f>+IF('An Distinta Base'!$G39=0,0,+IF('An Distinta Base'!$G39=30,(AI57+AI82),+IF('An Distinta Base'!$G39=60,(SUM(AH57:AI57)+SUM(AH82:AI82)),(SUM(AG57:AI57)+SUM(AG82:AI82)))))</f>
        <v>0</v>
      </c>
      <c r="AJ107" s="65">
        <f>+IF('An Distinta Base'!$G39=0,0,+IF('An Distinta Base'!$G39=30,(AJ57+AJ82),+IF('An Distinta Base'!$G39=60,(SUM(AI57:AJ57)+SUM(AI82:AJ82)),(SUM(AH57:AJ57)+SUM(AH82:AJ82)))))</f>
        <v>0</v>
      </c>
      <c r="AK107" s="65">
        <f>+IF('An Distinta Base'!$G39=0,0,+IF('An Distinta Base'!$G39=30,(AK57+AK82),+IF('An Distinta Base'!$G39=60,(SUM(AJ57:AK57)+SUM(AJ82:AK82)),(SUM(AI57:AK57)+SUM(AI82:AK82)))))</f>
        <v>0</v>
      </c>
      <c r="AL107" s="65">
        <f>+IF('An Distinta Base'!$G39=0,0,+IF('An Distinta Base'!$G39=30,(AL57+AL82),+IF('An Distinta Base'!$G39=60,(SUM(AK57:AL57)+SUM(AK82:AL82)),(SUM(AJ57:AL57)+SUM(AJ82:AL82)))))</f>
        <v>0</v>
      </c>
    </row>
    <row r="108" spans="2:38" x14ac:dyDescent="0.25">
      <c r="B108" s="47" t="str">
        <f t="shared" si="13"/>
        <v>Prodotto 10</v>
      </c>
      <c r="C108" s="65">
        <f>+IF('An Distinta Base'!$G40=0,0,(C58+C83))</f>
        <v>0</v>
      </c>
      <c r="D108" s="65">
        <f>+IF('An Distinta Base'!$G40=0,0,+IF('An Distinta Base'!$G40=30,(D58+D83),(SUM(C58:D58)+SUM(C83:D83))))</f>
        <v>0</v>
      </c>
      <c r="E108" s="65">
        <f>+IF('An Distinta Base'!$G40=0,0,+IF('An Distinta Base'!$G40=30,(E58+E83),+IF('An Distinta Base'!$G40=60,(SUM(D58:E58)+SUM(D83:E83)),(SUM(C58:E58)+SUM(C83:E83)))))</f>
        <v>0</v>
      </c>
      <c r="F108" s="65">
        <f>+IF('An Distinta Base'!$G40=0,0,+IF('An Distinta Base'!$G40=30,(F58+F83),+IF('An Distinta Base'!$G40=60,(SUM(E58:F58)+SUM(E83:F83)),(SUM(D58:F58)+SUM(D83:F83)))))</f>
        <v>0</v>
      </c>
      <c r="G108" s="65">
        <f>+IF('An Distinta Base'!$G40=0,0,+IF('An Distinta Base'!$G40=30,(G58+G83),+IF('An Distinta Base'!$G40=60,(SUM(F58:G58)+SUM(F83:G83)),(SUM(E58:G58)+SUM(E83:G83)))))</f>
        <v>0</v>
      </c>
      <c r="H108" s="65">
        <f>+IF('An Distinta Base'!$G40=0,0,+IF('An Distinta Base'!$G40=30,(H58+H83),+IF('An Distinta Base'!$G40=60,(SUM(G58:H58)+SUM(G83:H83)),(SUM(F58:H58)+SUM(F83:H83)))))</f>
        <v>0</v>
      </c>
      <c r="I108" s="65">
        <f>+IF('An Distinta Base'!$G40=0,0,+IF('An Distinta Base'!$G40=30,(I58+I83),+IF('An Distinta Base'!$G40=60,(SUM(H58:I58)+SUM(H83:I83)),(SUM(G58:I58)+SUM(G83:I83)))))</f>
        <v>0</v>
      </c>
      <c r="J108" s="65">
        <f>+IF('An Distinta Base'!$G40=0,0,+IF('An Distinta Base'!$G40=30,(J58+J83),+IF('An Distinta Base'!$G40=60,(SUM(I58:J58)+SUM(I83:J83)),(SUM(H58:J58)+SUM(H83:J83)))))</f>
        <v>0</v>
      </c>
      <c r="K108" s="65">
        <f>+IF('An Distinta Base'!$G40=0,0,+IF('An Distinta Base'!$G40=30,(K58+K83),+IF('An Distinta Base'!$G40=60,(SUM(J58:K58)+SUM(J83:K83)),(SUM(I58:K58)+SUM(I83:K83)))))</f>
        <v>0</v>
      </c>
      <c r="L108" s="65">
        <f>+IF('An Distinta Base'!$G40=0,0,+IF('An Distinta Base'!$G40=30,(L58+L83),+IF('An Distinta Base'!$G40=60,(SUM(K58:L58)+SUM(K83:L83)),(SUM(J58:L58)+SUM(J83:L83)))))</f>
        <v>0</v>
      </c>
      <c r="M108" s="65">
        <f>+IF('An Distinta Base'!$G40=0,0,+IF('An Distinta Base'!$G40=30,(M58+M83),+IF('An Distinta Base'!$G40=60,(SUM(L58:M58)+SUM(L83:M83)),(SUM(K58:M58)+SUM(K83:M83)))))</f>
        <v>0</v>
      </c>
      <c r="N108" s="65">
        <f>+IF('An Distinta Base'!$G40=0,0,+IF('An Distinta Base'!$G40=30,(N58+N83),+IF('An Distinta Base'!$G40=60,(SUM(M58:N58)+SUM(M83:N83)),(SUM(L58:N58)+SUM(L83:N83)))))</f>
        <v>0</v>
      </c>
      <c r="O108" s="65">
        <f>+IF('An Distinta Base'!$G40=0,0,+IF('An Distinta Base'!$G40=30,(O58+O83),+IF('An Distinta Base'!$G40=60,(SUM(N58:O58)+SUM(N83:O83)),(SUM(M58:O58)+SUM(M83:O83)))))</f>
        <v>0</v>
      </c>
      <c r="P108" s="65">
        <f>+IF('An Distinta Base'!$G40=0,0,+IF('An Distinta Base'!$G40=30,(P58+P83),+IF('An Distinta Base'!$G40=60,(SUM(O58:P58)+SUM(O83:P83)),(SUM(N58:P58)+SUM(N83:P83)))))</f>
        <v>0</v>
      </c>
      <c r="Q108" s="65">
        <f>+IF('An Distinta Base'!$G40=0,0,+IF('An Distinta Base'!$G40=30,(Q58+Q83),+IF('An Distinta Base'!$G40=60,(SUM(P58:Q58)+SUM(P83:Q83)),(SUM(O58:Q58)+SUM(O83:Q83)))))</f>
        <v>0</v>
      </c>
      <c r="R108" s="65">
        <f>+IF('An Distinta Base'!$G40=0,0,+IF('An Distinta Base'!$G40=30,(R58+R83),+IF('An Distinta Base'!$G40=60,(SUM(Q58:R58)+SUM(Q83:R83)),(SUM(P58:R58)+SUM(P83:R83)))))</f>
        <v>0</v>
      </c>
      <c r="S108" s="65">
        <f>+IF('An Distinta Base'!$G40=0,0,+IF('An Distinta Base'!$G40=30,(S58+S83),+IF('An Distinta Base'!$G40=60,(SUM(R58:S58)+SUM(R83:S83)),(SUM(Q58:S58)+SUM(Q83:S83)))))</f>
        <v>0</v>
      </c>
      <c r="T108" s="65">
        <f>+IF('An Distinta Base'!$G40=0,0,+IF('An Distinta Base'!$G40=30,(T58+T83),+IF('An Distinta Base'!$G40=60,(SUM(S58:T58)+SUM(S83:T83)),(SUM(R58:T58)+SUM(R83:T83)))))</f>
        <v>0</v>
      </c>
      <c r="U108" s="65">
        <f>+IF('An Distinta Base'!$G40=0,0,+IF('An Distinta Base'!$G40=30,(U58+U83),+IF('An Distinta Base'!$G40=60,(SUM(T58:U58)+SUM(T83:U83)),(SUM(S58:U58)+SUM(S83:U83)))))</f>
        <v>0</v>
      </c>
      <c r="V108" s="65">
        <f>+IF('An Distinta Base'!$G40=0,0,+IF('An Distinta Base'!$G40=30,(V58+V83),+IF('An Distinta Base'!$G40=60,(SUM(U58:V58)+SUM(U83:V83)),(SUM(T58:V58)+SUM(T83:V83)))))</f>
        <v>0</v>
      </c>
      <c r="W108" s="65">
        <f>+IF('An Distinta Base'!$G40=0,0,+IF('An Distinta Base'!$G40=30,(W58+W83),+IF('An Distinta Base'!$G40=60,(SUM(V58:W58)+SUM(V83:W83)),(SUM(U58:W58)+SUM(U83:W83)))))</f>
        <v>0</v>
      </c>
      <c r="X108" s="65">
        <f>+IF('An Distinta Base'!$G40=0,0,+IF('An Distinta Base'!$G40=30,(X58+X83),+IF('An Distinta Base'!$G40=60,(SUM(W58:X58)+SUM(W83:X83)),(SUM(V58:X58)+SUM(V83:X83)))))</f>
        <v>0</v>
      </c>
      <c r="Y108" s="65">
        <f>+IF('An Distinta Base'!$G40=0,0,+IF('An Distinta Base'!$G40=30,(Y58+Y83),+IF('An Distinta Base'!$G40=60,(SUM(X58:Y58)+SUM(X83:Y83)),(SUM(W58:Y58)+SUM(W83:Y83)))))</f>
        <v>0</v>
      </c>
      <c r="Z108" s="65">
        <f>+IF('An Distinta Base'!$G40=0,0,+IF('An Distinta Base'!$G40=30,(Z58+Z83),+IF('An Distinta Base'!$G40=60,(SUM(Y58:Z58)+SUM(Y83:Z83)),(SUM(X58:Z58)+SUM(X83:Z83)))))</f>
        <v>0</v>
      </c>
      <c r="AA108" s="65">
        <f>+IF('An Distinta Base'!$G40=0,0,+IF('An Distinta Base'!$G40=30,(AA58+AA83),+IF('An Distinta Base'!$G40=60,(SUM(Z58:AA58)+SUM(Z83:AA83)),(SUM(Y58:AA58)+SUM(Y83:AA83)))))</f>
        <v>0</v>
      </c>
      <c r="AB108" s="65">
        <f>+IF('An Distinta Base'!$G40=0,0,+IF('An Distinta Base'!$G40=30,(AB58+AB83),+IF('An Distinta Base'!$G40=60,(SUM(AA58:AB58)+SUM(AA83:AB83)),(SUM(Z58:AB58)+SUM(Z83:AB83)))))</f>
        <v>0</v>
      </c>
      <c r="AC108" s="65">
        <f>+IF('An Distinta Base'!$G40=0,0,+IF('An Distinta Base'!$G40=30,(AC58+AC83),+IF('An Distinta Base'!$G40=60,(SUM(AB58:AC58)+SUM(AB83:AC83)),(SUM(AA58:AC58)+SUM(AA83:AC83)))))</f>
        <v>0</v>
      </c>
      <c r="AD108" s="65">
        <f>+IF('An Distinta Base'!$G40=0,0,+IF('An Distinta Base'!$G40=30,(AD58+AD83),+IF('An Distinta Base'!$G40=60,(SUM(AC58:AD58)+SUM(AC83:AD83)),(SUM(AB58:AD58)+SUM(AB83:AD83)))))</f>
        <v>0</v>
      </c>
      <c r="AE108" s="65">
        <f>+IF('An Distinta Base'!$G40=0,0,+IF('An Distinta Base'!$G40=30,(AE58+AE83),+IF('An Distinta Base'!$G40=60,(SUM(AD58:AE58)+SUM(AD83:AE83)),(SUM(AC58:AE58)+SUM(AC83:AE83)))))</f>
        <v>0</v>
      </c>
      <c r="AF108" s="65">
        <f>+IF('An Distinta Base'!$G40=0,0,+IF('An Distinta Base'!$G40=30,(AF58+AF83),+IF('An Distinta Base'!$G40=60,(SUM(AE58:AF58)+SUM(AE83:AF83)),(SUM(AD58:AF58)+SUM(AD83:AF83)))))</f>
        <v>0</v>
      </c>
      <c r="AG108" s="65">
        <f>+IF('An Distinta Base'!$G40=0,0,+IF('An Distinta Base'!$G40=30,(AG58+AG83),+IF('An Distinta Base'!$G40=60,(SUM(AF58:AG58)+SUM(AF83:AG83)),(SUM(AE58:AG58)+SUM(AE83:AG83)))))</f>
        <v>0</v>
      </c>
      <c r="AH108" s="65">
        <f>+IF('An Distinta Base'!$G40=0,0,+IF('An Distinta Base'!$G40=30,(AH58+AH83),+IF('An Distinta Base'!$G40=60,(SUM(AG58:AH58)+SUM(AG83:AH83)),(SUM(AF58:AH58)+SUM(AF83:AH83)))))</f>
        <v>0</v>
      </c>
      <c r="AI108" s="65">
        <f>+IF('An Distinta Base'!$G40=0,0,+IF('An Distinta Base'!$G40=30,(AI58+AI83),+IF('An Distinta Base'!$G40=60,(SUM(AH58:AI58)+SUM(AH83:AI83)),(SUM(AG58:AI58)+SUM(AG83:AI83)))))</f>
        <v>0</v>
      </c>
      <c r="AJ108" s="65">
        <f>+IF('An Distinta Base'!$G40=0,0,+IF('An Distinta Base'!$G40=30,(AJ58+AJ83),+IF('An Distinta Base'!$G40=60,(SUM(AI58:AJ58)+SUM(AI83:AJ83)),(SUM(AH58:AJ58)+SUM(AH83:AJ83)))))</f>
        <v>0</v>
      </c>
      <c r="AK108" s="65">
        <f>+IF('An Distinta Base'!$G40=0,0,+IF('An Distinta Base'!$G40=30,(AK58+AK83),+IF('An Distinta Base'!$G40=60,(SUM(AJ58:AK58)+SUM(AJ83:AK83)),(SUM(AI58:AK58)+SUM(AI83:AK83)))))</f>
        <v>0</v>
      </c>
      <c r="AL108" s="65">
        <f>+IF('An Distinta Base'!$G40=0,0,+IF('An Distinta Base'!$G40=30,(AL58+AL83),+IF('An Distinta Base'!$G40=60,(SUM(AK58:AL58)+SUM(AK83:AL83)),(SUM(AJ58:AL58)+SUM(AJ83:AL83)))))</f>
        <v>0</v>
      </c>
    </row>
    <row r="109" spans="2:38" x14ac:dyDescent="0.25">
      <c r="B109" s="47" t="str">
        <f t="shared" si="13"/>
        <v>Prodotto 11</v>
      </c>
      <c r="C109" s="65">
        <f>+IF('An Distinta Base'!$G41=0,0,(C59+C84))</f>
        <v>0</v>
      </c>
      <c r="D109" s="65">
        <f>+IF('An Distinta Base'!$G41=0,0,+IF('An Distinta Base'!$G41=30,(D59+D84),(SUM(C59:D59)+SUM(C84:D84))))</f>
        <v>0</v>
      </c>
      <c r="E109" s="65">
        <f>+IF('An Distinta Base'!$G41=0,0,+IF('An Distinta Base'!$G41=30,(E59+E84),+IF('An Distinta Base'!$G41=60,(SUM(D59:E59)+SUM(D84:E84)),(SUM(C59:E59)+SUM(C84:E84)))))</f>
        <v>0</v>
      </c>
      <c r="F109" s="65">
        <f>+IF('An Distinta Base'!$G41=0,0,+IF('An Distinta Base'!$G41=30,(F59+F84),+IF('An Distinta Base'!$G41=60,(SUM(E59:F59)+SUM(E84:F84)),(SUM(D59:F59)+SUM(D84:F84)))))</f>
        <v>0</v>
      </c>
      <c r="G109" s="65">
        <f>+IF('An Distinta Base'!$G41=0,0,+IF('An Distinta Base'!$G41=30,(G59+G84),+IF('An Distinta Base'!$G41=60,(SUM(F59:G59)+SUM(F84:G84)),(SUM(E59:G59)+SUM(E84:G84)))))</f>
        <v>0</v>
      </c>
      <c r="H109" s="65">
        <f>+IF('An Distinta Base'!$G41=0,0,+IF('An Distinta Base'!$G41=30,(H59+H84),+IF('An Distinta Base'!$G41=60,(SUM(G59:H59)+SUM(G84:H84)),(SUM(F59:H59)+SUM(F84:H84)))))</f>
        <v>0</v>
      </c>
      <c r="I109" s="65">
        <f>+IF('An Distinta Base'!$G41=0,0,+IF('An Distinta Base'!$G41=30,(I59+I84),+IF('An Distinta Base'!$G41=60,(SUM(H59:I59)+SUM(H84:I84)),(SUM(G59:I59)+SUM(G84:I84)))))</f>
        <v>0</v>
      </c>
      <c r="J109" s="65">
        <f>+IF('An Distinta Base'!$G41=0,0,+IF('An Distinta Base'!$G41=30,(J59+J84),+IF('An Distinta Base'!$G41=60,(SUM(I59:J59)+SUM(I84:J84)),(SUM(H59:J59)+SUM(H84:J84)))))</f>
        <v>0</v>
      </c>
      <c r="K109" s="65">
        <f>+IF('An Distinta Base'!$G41=0,0,+IF('An Distinta Base'!$G41=30,(K59+K84),+IF('An Distinta Base'!$G41=60,(SUM(J59:K59)+SUM(J84:K84)),(SUM(I59:K59)+SUM(I84:K84)))))</f>
        <v>0</v>
      </c>
      <c r="L109" s="65">
        <f>+IF('An Distinta Base'!$G41=0,0,+IF('An Distinta Base'!$G41=30,(L59+L84),+IF('An Distinta Base'!$G41=60,(SUM(K59:L59)+SUM(K84:L84)),(SUM(J59:L59)+SUM(J84:L84)))))</f>
        <v>0</v>
      </c>
      <c r="M109" s="65">
        <f>+IF('An Distinta Base'!$G41=0,0,+IF('An Distinta Base'!$G41=30,(M59+M84),+IF('An Distinta Base'!$G41=60,(SUM(L59:M59)+SUM(L84:M84)),(SUM(K59:M59)+SUM(K84:M84)))))</f>
        <v>0</v>
      </c>
      <c r="N109" s="65">
        <f>+IF('An Distinta Base'!$G41=0,0,+IF('An Distinta Base'!$G41=30,(N59+N84),+IF('An Distinta Base'!$G41=60,(SUM(M59:N59)+SUM(M84:N84)),(SUM(L59:N59)+SUM(L84:N84)))))</f>
        <v>0</v>
      </c>
      <c r="O109" s="65">
        <f>+IF('An Distinta Base'!$G41=0,0,+IF('An Distinta Base'!$G41=30,(O59+O84),+IF('An Distinta Base'!$G41=60,(SUM(N59:O59)+SUM(N84:O84)),(SUM(M59:O59)+SUM(M84:O84)))))</f>
        <v>0</v>
      </c>
      <c r="P109" s="65">
        <f>+IF('An Distinta Base'!$G41=0,0,+IF('An Distinta Base'!$G41=30,(P59+P84),+IF('An Distinta Base'!$G41=60,(SUM(O59:P59)+SUM(O84:P84)),(SUM(N59:P59)+SUM(N84:P84)))))</f>
        <v>0</v>
      </c>
      <c r="Q109" s="65">
        <f>+IF('An Distinta Base'!$G41=0,0,+IF('An Distinta Base'!$G41=30,(Q59+Q84),+IF('An Distinta Base'!$G41=60,(SUM(P59:Q59)+SUM(P84:Q84)),(SUM(O59:Q59)+SUM(O84:Q84)))))</f>
        <v>0</v>
      </c>
      <c r="R109" s="65">
        <f>+IF('An Distinta Base'!$G41=0,0,+IF('An Distinta Base'!$G41=30,(R59+R84),+IF('An Distinta Base'!$G41=60,(SUM(Q59:R59)+SUM(Q84:R84)),(SUM(P59:R59)+SUM(P84:R84)))))</f>
        <v>0</v>
      </c>
      <c r="S109" s="65">
        <f>+IF('An Distinta Base'!$G41=0,0,+IF('An Distinta Base'!$G41=30,(S59+S84),+IF('An Distinta Base'!$G41=60,(SUM(R59:S59)+SUM(R84:S84)),(SUM(Q59:S59)+SUM(Q84:S84)))))</f>
        <v>0</v>
      </c>
      <c r="T109" s="65">
        <f>+IF('An Distinta Base'!$G41=0,0,+IF('An Distinta Base'!$G41=30,(T59+T84),+IF('An Distinta Base'!$G41=60,(SUM(S59:T59)+SUM(S84:T84)),(SUM(R59:T59)+SUM(R84:T84)))))</f>
        <v>0</v>
      </c>
      <c r="U109" s="65">
        <f>+IF('An Distinta Base'!$G41=0,0,+IF('An Distinta Base'!$G41=30,(U59+U84),+IF('An Distinta Base'!$G41=60,(SUM(T59:U59)+SUM(T84:U84)),(SUM(S59:U59)+SUM(S84:U84)))))</f>
        <v>0</v>
      </c>
      <c r="V109" s="65">
        <f>+IF('An Distinta Base'!$G41=0,0,+IF('An Distinta Base'!$G41=30,(V59+V84),+IF('An Distinta Base'!$G41=60,(SUM(U59:V59)+SUM(U84:V84)),(SUM(T59:V59)+SUM(T84:V84)))))</f>
        <v>0</v>
      </c>
      <c r="W109" s="65">
        <f>+IF('An Distinta Base'!$G41=0,0,+IF('An Distinta Base'!$G41=30,(W59+W84),+IF('An Distinta Base'!$G41=60,(SUM(V59:W59)+SUM(V84:W84)),(SUM(U59:W59)+SUM(U84:W84)))))</f>
        <v>0</v>
      </c>
      <c r="X109" s="65">
        <f>+IF('An Distinta Base'!$G41=0,0,+IF('An Distinta Base'!$G41=30,(X59+X84),+IF('An Distinta Base'!$G41=60,(SUM(W59:X59)+SUM(W84:X84)),(SUM(V59:X59)+SUM(V84:X84)))))</f>
        <v>0</v>
      </c>
      <c r="Y109" s="65">
        <f>+IF('An Distinta Base'!$G41=0,0,+IF('An Distinta Base'!$G41=30,(Y59+Y84),+IF('An Distinta Base'!$G41=60,(SUM(X59:Y59)+SUM(X84:Y84)),(SUM(W59:Y59)+SUM(W84:Y84)))))</f>
        <v>0</v>
      </c>
      <c r="Z109" s="65">
        <f>+IF('An Distinta Base'!$G41=0,0,+IF('An Distinta Base'!$G41=30,(Z59+Z84),+IF('An Distinta Base'!$G41=60,(SUM(Y59:Z59)+SUM(Y84:Z84)),(SUM(X59:Z59)+SUM(X84:Z84)))))</f>
        <v>0</v>
      </c>
      <c r="AA109" s="65">
        <f>+IF('An Distinta Base'!$G41=0,0,+IF('An Distinta Base'!$G41=30,(AA59+AA84),+IF('An Distinta Base'!$G41=60,(SUM(Z59:AA59)+SUM(Z84:AA84)),(SUM(Y59:AA59)+SUM(Y84:AA84)))))</f>
        <v>0</v>
      </c>
      <c r="AB109" s="65">
        <f>+IF('An Distinta Base'!$G41=0,0,+IF('An Distinta Base'!$G41=30,(AB59+AB84),+IF('An Distinta Base'!$G41=60,(SUM(AA59:AB59)+SUM(AA84:AB84)),(SUM(Z59:AB59)+SUM(Z84:AB84)))))</f>
        <v>0</v>
      </c>
      <c r="AC109" s="65">
        <f>+IF('An Distinta Base'!$G41=0,0,+IF('An Distinta Base'!$G41=30,(AC59+AC84),+IF('An Distinta Base'!$G41=60,(SUM(AB59:AC59)+SUM(AB84:AC84)),(SUM(AA59:AC59)+SUM(AA84:AC84)))))</f>
        <v>0</v>
      </c>
      <c r="AD109" s="65">
        <f>+IF('An Distinta Base'!$G41=0,0,+IF('An Distinta Base'!$G41=30,(AD59+AD84),+IF('An Distinta Base'!$G41=60,(SUM(AC59:AD59)+SUM(AC84:AD84)),(SUM(AB59:AD59)+SUM(AB84:AD84)))))</f>
        <v>0</v>
      </c>
      <c r="AE109" s="65">
        <f>+IF('An Distinta Base'!$G41=0,0,+IF('An Distinta Base'!$G41=30,(AE59+AE84),+IF('An Distinta Base'!$G41=60,(SUM(AD59:AE59)+SUM(AD84:AE84)),(SUM(AC59:AE59)+SUM(AC84:AE84)))))</f>
        <v>0</v>
      </c>
      <c r="AF109" s="65">
        <f>+IF('An Distinta Base'!$G41=0,0,+IF('An Distinta Base'!$G41=30,(AF59+AF84),+IF('An Distinta Base'!$G41=60,(SUM(AE59:AF59)+SUM(AE84:AF84)),(SUM(AD59:AF59)+SUM(AD84:AF84)))))</f>
        <v>0</v>
      </c>
      <c r="AG109" s="65">
        <f>+IF('An Distinta Base'!$G41=0,0,+IF('An Distinta Base'!$G41=30,(AG59+AG84),+IF('An Distinta Base'!$G41=60,(SUM(AF59:AG59)+SUM(AF84:AG84)),(SUM(AE59:AG59)+SUM(AE84:AG84)))))</f>
        <v>0</v>
      </c>
      <c r="AH109" s="65">
        <f>+IF('An Distinta Base'!$G41=0,0,+IF('An Distinta Base'!$G41=30,(AH59+AH84),+IF('An Distinta Base'!$G41=60,(SUM(AG59:AH59)+SUM(AG84:AH84)),(SUM(AF59:AH59)+SUM(AF84:AH84)))))</f>
        <v>0</v>
      </c>
      <c r="AI109" s="65">
        <f>+IF('An Distinta Base'!$G41=0,0,+IF('An Distinta Base'!$G41=30,(AI59+AI84),+IF('An Distinta Base'!$G41=60,(SUM(AH59:AI59)+SUM(AH84:AI84)),(SUM(AG59:AI59)+SUM(AG84:AI84)))))</f>
        <v>0</v>
      </c>
      <c r="AJ109" s="65">
        <f>+IF('An Distinta Base'!$G41=0,0,+IF('An Distinta Base'!$G41=30,(AJ59+AJ84),+IF('An Distinta Base'!$G41=60,(SUM(AI59:AJ59)+SUM(AI84:AJ84)),(SUM(AH59:AJ59)+SUM(AH84:AJ84)))))</f>
        <v>0</v>
      </c>
      <c r="AK109" s="65">
        <f>+IF('An Distinta Base'!$G41=0,0,+IF('An Distinta Base'!$G41=30,(AK59+AK84),+IF('An Distinta Base'!$G41=60,(SUM(AJ59:AK59)+SUM(AJ84:AK84)),(SUM(AI59:AK59)+SUM(AI84:AK84)))))</f>
        <v>0</v>
      </c>
      <c r="AL109" s="65">
        <f>+IF('An Distinta Base'!$G41=0,0,+IF('An Distinta Base'!$G41=30,(AL59+AL84),+IF('An Distinta Base'!$G41=60,(SUM(AK59:AL59)+SUM(AK84:AL84)),(SUM(AJ59:AL59)+SUM(AJ84:AL84)))))</f>
        <v>0</v>
      </c>
    </row>
    <row r="110" spans="2:38" x14ac:dyDescent="0.25">
      <c r="B110" s="47" t="str">
        <f t="shared" si="13"/>
        <v>Prodotto 12</v>
      </c>
      <c r="C110" s="65">
        <f>+IF('An Distinta Base'!$G42=0,0,(C60+C85))</f>
        <v>0</v>
      </c>
      <c r="D110" s="65">
        <f>+IF('An Distinta Base'!$G42=0,0,+IF('An Distinta Base'!$G42=30,(D60+D85),(SUM(C60:D60)+SUM(C85:D85))))</f>
        <v>0</v>
      </c>
      <c r="E110" s="65">
        <f>+IF('An Distinta Base'!$G42=0,0,+IF('An Distinta Base'!$G42=30,(E60+E85),+IF('An Distinta Base'!$G42=60,(SUM(D60:E60)+SUM(D85:E85)),(SUM(C60:E60)+SUM(C85:E85)))))</f>
        <v>0</v>
      </c>
      <c r="F110" s="65">
        <f>+IF('An Distinta Base'!$G42=0,0,+IF('An Distinta Base'!$G42=30,(F60+F85),+IF('An Distinta Base'!$G42=60,(SUM(E60:F60)+SUM(E85:F85)),(SUM(D60:F60)+SUM(D85:F85)))))</f>
        <v>0</v>
      </c>
      <c r="G110" s="65">
        <f>+IF('An Distinta Base'!$G42=0,0,+IF('An Distinta Base'!$G42=30,(G60+G85),+IF('An Distinta Base'!$G42=60,(SUM(F60:G60)+SUM(F85:G85)),(SUM(E60:G60)+SUM(E85:G85)))))</f>
        <v>0</v>
      </c>
      <c r="H110" s="65">
        <f>+IF('An Distinta Base'!$G42=0,0,+IF('An Distinta Base'!$G42=30,(H60+H85),+IF('An Distinta Base'!$G42=60,(SUM(G60:H60)+SUM(G85:H85)),(SUM(F60:H60)+SUM(F85:H85)))))</f>
        <v>0</v>
      </c>
      <c r="I110" s="65">
        <f>+IF('An Distinta Base'!$G42=0,0,+IF('An Distinta Base'!$G42=30,(I60+I85),+IF('An Distinta Base'!$G42=60,(SUM(H60:I60)+SUM(H85:I85)),(SUM(G60:I60)+SUM(G85:I85)))))</f>
        <v>0</v>
      </c>
      <c r="J110" s="65">
        <f>+IF('An Distinta Base'!$G42=0,0,+IF('An Distinta Base'!$G42=30,(J60+J85),+IF('An Distinta Base'!$G42=60,(SUM(I60:J60)+SUM(I85:J85)),(SUM(H60:J60)+SUM(H85:J85)))))</f>
        <v>0</v>
      </c>
      <c r="K110" s="65">
        <f>+IF('An Distinta Base'!$G42=0,0,+IF('An Distinta Base'!$G42=30,(K60+K85),+IF('An Distinta Base'!$G42=60,(SUM(J60:K60)+SUM(J85:K85)),(SUM(I60:K60)+SUM(I85:K85)))))</f>
        <v>0</v>
      </c>
      <c r="L110" s="65">
        <f>+IF('An Distinta Base'!$G42=0,0,+IF('An Distinta Base'!$G42=30,(L60+L85),+IF('An Distinta Base'!$G42=60,(SUM(K60:L60)+SUM(K85:L85)),(SUM(J60:L60)+SUM(J85:L85)))))</f>
        <v>0</v>
      </c>
      <c r="M110" s="65">
        <f>+IF('An Distinta Base'!$G42=0,0,+IF('An Distinta Base'!$G42=30,(M60+M85),+IF('An Distinta Base'!$G42=60,(SUM(L60:M60)+SUM(L85:M85)),(SUM(K60:M60)+SUM(K85:M85)))))</f>
        <v>0</v>
      </c>
      <c r="N110" s="65">
        <f>+IF('An Distinta Base'!$G42=0,0,+IF('An Distinta Base'!$G42=30,(N60+N85),+IF('An Distinta Base'!$G42=60,(SUM(M60:N60)+SUM(M85:N85)),(SUM(L60:N60)+SUM(L85:N85)))))</f>
        <v>0</v>
      </c>
      <c r="O110" s="65">
        <f>+IF('An Distinta Base'!$G42=0,0,+IF('An Distinta Base'!$G42=30,(O60+O85),+IF('An Distinta Base'!$G42=60,(SUM(N60:O60)+SUM(N85:O85)),(SUM(M60:O60)+SUM(M85:O85)))))</f>
        <v>0</v>
      </c>
      <c r="P110" s="65">
        <f>+IF('An Distinta Base'!$G42=0,0,+IF('An Distinta Base'!$G42=30,(P60+P85),+IF('An Distinta Base'!$G42=60,(SUM(O60:P60)+SUM(O85:P85)),(SUM(N60:P60)+SUM(N85:P85)))))</f>
        <v>0</v>
      </c>
      <c r="Q110" s="65">
        <f>+IF('An Distinta Base'!$G42=0,0,+IF('An Distinta Base'!$G42=30,(Q60+Q85),+IF('An Distinta Base'!$G42=60,(SUM(P60:Q60)+SUM(P85:Q85)),(SUM(O60:Q60)+SUM(O85:Q85)))))</f>
        <v>0</v>
      </c>
      <c r="R110" s="65">
        <f>+IF('An Distinta Base'!$G42=0,0,+IF('An Distinta Base'!$G42=30,(R60+R85),+IF('An Distinta Base'!$G42=60,(SUM(Q60:R60)+SUM(Q85:R85)),(SUM(P60:R60)+SUM(P85:R85)))))</f>
        <v>0</v>
      </c>
      <c r="S110" s="65">
        <f>+IF('An Distinta Base'!$G42=0,0,+IF('An Distinta Base'!$G42=30,(S60+S85),+IF('An Distinta Base'!$G42=60,(SUM(R60:S60)+SUM(R85:S85)),(SUM(Q60:S60)+SUM(Q85:S85)))))</f>
        <v>0</v>
      </c>
      <c r="T110" s="65">
        <f>+IF('An Distinta Base'!$G42=0,0,+IF('An Distinta Base'!$G42=30,(T60+T85),+IF('An Distinta Base'!$G42=60,(SUM(S60:T60)+SUM(S85:T85)),(SUM(R60:T60)+SUM(R85:T85)))))</f>
        <v>0</v>
      </c>
      <c r="U110" s="65">
        <f>+IF('An Distinta Base'!$G42=0,0,+IF('An Distinta Base'!$G42=30,(U60+U85),+IF('An Distinta Base'!$G42=60,(SUM(T60:U60)+SUM(T85:U85)),(SUM(S60:U60)+SUM(S85:U85)))))</f>
        <v>0</v>
      </c>
      <c r="V110" s="65">
        <f>+IF('An Distinta Base'!$G42=0,0,+IF('An Distinta Base'!$G42=30,(V60+V85),+IF('An Distinta Base'!$G42=60,(SUM(U60:V60)+SUM(U85:V85)),(SUM(T60:V60)+SUM(T85:V85)))))</f>
        <v>0</v>
      </c>
      <c r="W110" s="65">
        <f>+IF('An Distinta Base'!$G42=0,0,+IF('An Distinta Base'!$G42=30,(W60+W85),+IF('An Distinta Base'!$G42=60,(SUM(V60:W60)+SUM(V85:W85)),(SUM(U60:W60)+SUM(U85:W85)))))</f>
        <v>0</v>
      </c>
      <c r="X110" s="65">
        <f>+IF('An Distinta Base'!$G42=0,0,+IF('An Distinta Base'!$G42=30,(X60+X85),+IF('An Distinta Base'!$G42=60,(SUM(W60:X60)+SUM(W85:X85)),(SUM(V60:X60)+SUM(V85:X85)))))</f>
        <v>0</v>
      </c>
      <c r="Y110" s="65">
        <f>+IF('An Distinta Base'!$G42=0,0,+IF('An Distinta Base'!$G42=30,(Y60+Y85),+IF('An Distinta Base'!$G42=60,(SUM(X60:Y60)+SUM(X85:Y85)),(SUM(W60:Y60)+SUM(W85:Y85)))))</f>
        <v>0</v>
      </c>
      <c r="Z110" s="65">
        <f>+IF('An Distinta Base'!$G42=0,0,+IF('An Distinta Base'!$G42=30,(Z60+Z85),+IF('An Distinta Base'!$G42=60,(SUM(Y60:Z60)+SUM(Y85:Z85)),(SUM(X60:Z60)+SUM(X85:Z85)))))</f>
        <v>0</v>
      </c>
      <c r="AA110" s="65">
        <f>+IF('An Distinta Base'!$G42=0,0,+IF('An Distinta Base'!$G42=30,(AA60+AA85),+IF('An Distinta Base'!$G42=60,(SUM(Z60:AA60)+SUM(Z85:AA85)),(SUM(Y60:AA60)+SUM(Y85:AA85)))))</f>
        <v>0</v>
      </c>
      <c r="AB110" s="65">
        <f>+IF('An Distinta Base'!$G42=0,0,+IF('An Distinta Base'!$G42=30,(AB60+AB85),+IF('An Distinta Base'!$G42=60,(SUM(AA60:AB60)+SUM(AA85:AB85)),(SUM(Z60:AB60)+SUM(Z85:AB85)))))</f>
        <v>0</v>
      </c>
      <c r="AC110" s="65">
        <f>+IF('An Distinta Base'!$G42=0,0,+IF('An Distinta Base'!$G42=30,(AC60+AC85),+IF('An Distinta Base'!$G42=60,(SUM(AB60:AC60)+SUM(AB85:AC85)),(SUM(AA60:AC60)+SUM(AA85:AC85)))))</f>
        <v>0</v>
      </c>
      <c r="AD110" s="65">
        <f>+IF('An Distinta Base'!$G42=0,0,+IF('An Distinta Base'!$G42=30,(AD60+AD85),+IF('An Distinta Base'!$G42=60,(SUM(AC60:AD60)+SUM(AC85:AD85)),(SUM(AB60:AD60)+SUM(AB85:AD85)))))</f>
        <v>0</v>
      </c>
      <c r="AE110" s="65">
        <f>+IF('An Distinta Base'!$G42=0,0,+IF('An Distinta Base'!$G42=30,(AE60+AE85),+IF('An Distinta Base'!$G42=60,(SUM(AD60:AE60)+SUM(AD85:AE85)),(SUM(AC60:AE60)+SUM(AC85:AE85)))))</f>
        <v>0</v>
      </c>
      <c r="AF110" s="65">
        <f>+IF('An Distinta Base'!$G42=0,0,+IF('An Distinta Base'!$G42=30,(AF60+AF85),+IF('An Distinta Base'!$G42=60,(SUM(AE60:AF60)+SUM(AE85:AF85)),(SUM(AD60:AF60)+SUM(AD85:AF85)))))</f>
        <v>0</v>
      </c>
      <c r="AG110" s="65">
        <f>+IF('An Distinta Base'!$G42=0,0,+IF('An Distinta Base'!$G42=30,(AG60+AG85),+IF('An Distinta Base'!$G42=60,(SUM(AF60:AG60)+SUM(AF85:AG85)),(SUM(AE60:AG60)+SUM(AE85:AG85)))))</f>
        <v>0</v>
      </c>
      <c r="AH110" s="65">
        <f>+IF('An Distinta Base'!$G42=0,0,+IF('An Distinta Base'!$G42=30,(AH60+AH85),+IF('An Distinta Base'!$G42=60,(SUM(AG60:AH60)+SUM(AG85:AH85)),(SUM(AF60:AH60)+SUM(AF85:AH85)))))</f>
        <v>0</v>
      </c>
      <c r="AI110" s="65">
        <f>+IF('An Distinta Base'!$G42=0,0,+IF('An Distinta Base'!$G42=30,(AI60+AI85),+IF('An Distinta Base'!$G42=60,(SUM(AH60:AI60)+SUM(AH85:AI85)),(SUM(AG60:AI60)+SUM(AG85:AI85)))))</f>
        <v>0</v>
      </c>
      <c r="AJ110" s="65">
        <f>+IF('An Distinta Base'!$G42=0,0,+IF('An Distinta Base'!$G42=30,(AJ60+AJ85),+IF('An Distinta Base'!$G42=60,(SUM(AI60:AJ60)+SUM(AI85:AJ85)),(SUM(AH60:AJ60)+SUM(AH85:AJ85)))))</f>
        <v>0</v>
      </c>
      <c r="AK110" s="65">
        <f>+IF('An Distinta Base'!$G42=0,0,+IF('An Distinta Base'!$G42=30,(AK60+AK85),+IF('An Distinta Base'!$G42=60,(SUM(AJ60:AK60)+SUM(AJ85:AK85)),(SUM(AI60:AK60)+SUM(AI85:AK85)))))</f>
        <v>0</v>
      </c>
      <c r="AL110" s="65">
        <f>+IF('An Distinta Base'!$G42=0,0,+IF('An Distinta Base'!$G42=30,(AL60+AL85),+IF('An Distinta Base'!$G42=60,(SUM(AK60:AL60)+SUM(AK85:AL85)),(SUM(AJ60:AL60)+SUM(AJ85:AL85)))))</f>
        <v>0</v>
      </c>
    </row>
    <row r="111" spans="2:38" x14ac:dyDescent="0.25">
      <c r="B111" s="47" t="str">
        <f t="shared" si="13"/>
        <v>Prodotto 13</v>
      </c>
      <c r="C111" s="65">
        <f>+IF('An Distinta Base'!$G43=0,0,(C61+C86))</f>
        <v>0</v>
      </c>
      <c r="D111" s="65">
        <f>+IF('An Distinta Base'!$G43=0,0,+IF('An Distinta Base'!$G43=30,(D61+D86),(SUM(C61:D61)+SUM(C86:D86))))</f>
        <v>0</v>
      </c>
      <c r="E111" s="65">
        <f>+IF('An Distinta Base'!$G43=0,0,+IF('An Distinta Base'!$G43=30,(E61+E86),+IF('An Distinta Base'!$G43=60,(SUM(D61:E61)+SUM(D86:E86)),(SUM(C61:E61)+SUM(C86:E86)))))</f>
        <v>0</v>
      </c>
      <c r="F111" s="65">
        <f>+IF('An Distinta Base'!$G43=0,0,+IF('An Distinta Base'!$G43=30,(F61+F86),+IF('An Distinta Base'!$G43=60,(SUM(E61:F61)+SUM(E86:F86)),(SUM(D61:F61)+SUM(D86:F86)))))</f>
        <v>0</v>
      </c>
      <c r="G111" s="65">
        <f>+IF('An Distinta Base'!$G43=0,0,+IF('An Distinta Base'!$G43=30,(G61+G86),+IF('An Distinta Base'!$G43=60,(SUM(F61:G61)+SUM(F86:G86)),(SUM(E61:G61)+SUM(E86:G86)))))</f>
        <v>0</v>
      </c>
      <c r="H111" s="65">
        <f>+IF('An Distinta Base'!$G43=0,0,+IF('An Distinta Base'!$G43=30,(H61+H86),+IF('An Distinta Base'!$G43=60,(SUM(G61:H61)+SUM(G86:H86)),(SUM(F61:H61)+SUM(F86:H86)))))</f>
        <v>0</v>
      </c>
      <c r="I111" s="65">
        <f>+IF('An Distinta Base'!$G43=0,0,+IF('An Distinta Base'!$G43=30,(I61+I86),+IF('An Distinta Base'!$G43=60,(SUM(H61:I61)+SUM(H86:I86)),(SUM(G61:I61)+SUM(G86:I86)))))</f>
        <v>0</v>
      </c>
      <c r="J111" s="65">
        <f>+IF('An Distinta Base'!$G43=0,0,+IF('An Distinta Base'!$G43=30,(J61+J86),+IF('An Distinta Base'!$G43=60,(SUM(I61:J61)+SUM(I86:J86)),(SUM(H61:J61)+SUM(H86:J86)))))</f>
        <v>0</v>
      </c>
      <c r="K111" s="65">
        <f>+IF('An Distinta Base'!$G43=0,0,+IF('An Distinta Base'!$G43=30,(K61+K86),+IF('An Distinta Base'!$G43=60,(SUM(J61:K61)+SUM(J86:K86)),(SUM(I61:K61)+SUM(I86:K86)))))</f>
        <v>0</v>
      </c>
      <c r="L111" s="65">
        <f>+IF('An Distinta Base'!$G43=0,0,+IF('An Distinta Base'!$G43=30,(L61+L86),+IF('An Distinta Base'!$G43=60,(SUM(K61:L61)+SUM(K86:L86)),(SUM(J61:L61)+SUM(J86:L86)))))</f>
        <v>0</v>
      </c>
      <c r="M111" s="65">
        <f>+IF('An Distinta Base'!$G43=0,0,+IF('An Distinta Base'!$G43=30,(M61+M86),+IF('An Distinta Base'!$G43=60,(SUM(L61:M61)+SUM(L86:M86)),(SUM(K61:M61)+SUM(K86:M86)))))</f>
        <v>0</v>
      </c>
      <c r="N111" s="65">
        <f>+IF('An Distinta Base'!$G43=0,0,+IF('An Distinta Base'!$G43=30,(N61+N86),+IF('An Distinta Base'!$G43=60,(SUM(M61:N61)+SUM(M86:N86)),(SUM(L61:N61)+SUM(L86:N86)))))</f>
        <v>0</v>
      </c>
      <c r="O111" s="65">
        <f>+IF('An Distinta Base'!$G43=0,0,+IF('An Distinta Base'!$G43=30,(O61+O86),+IF('An Distinta Base'!$G43=60,(SUM(N61:O61)+SUM(N86:O86)),(SUM(M61:O61)+SUM(M86:O86)))))</f>
        <v>0</v>
      </c>
      <c r="P111" s="65">
        <f>+IF('An Distinta Base'!$G43=0,0,+IF('An Distinta Base'!$G43=30,(P61+P86),+IF('An Distinta Base'!$G43=60,(SUM(O61:P61)+SUM(O86:P86)),(SUM(N61:P61)+SUM(N86:P86)))))</f>
        <v>0</v>
      </c>
      <c r="Q111" s="65">
        <f>+IF('An Distinta Base'!$G43=0,0,+IF('An Distinta Base'!$G43=30,(Q61+Q86),+IF('An Distinta Base'!$G43=60,(SUM(P61:Q61)+SUM(P86:Q86)),(SUM(O61:Q61)+SUM(O86:Q86)))))</f>
        <v>0</v>
      </c>
      <c r="R111" s="65">
        <f>+IF('An Distinta Base'!$G43=0,0,+IF('An Distinta Base'!$G43=30,(R61+R86),+IF('An Distinta Base'!$G43=60,(SUM(Q61:R61)+SUM(Q86:R86)),(SUM(P61:R61)+SUM(P86:R86)))))</f>
        <v>0</v>
      </c>
      <c r="S111" s="65">
        <f>+IF('An Distinta Base'!$G43=0,0,+IF('An Distinta Base'!$G43=30,(S61+S86),+IF('An Distinta Base'!$G43=60,(SUM(R61:S61)+SUM(R86:S86)),(SUM(Q61:S61)+SUM(Q86:S86)))))</f>
        <v>0</v>
      </c>
      <c r="T111" s="65">
        <f>+IF('An Distinta Base'!$G43=0,0,+IF('An Distinta Base'!$G43=30,(T61+T86),+IF('An Distinta Base'!$G43=60,(SUM(S61:T61)+SUM(S86:T86)),(SUM(R61:T61)+SUM(R86:T86)))))</f>
        <v>0</v>
      </c>
      <c r="U111" s="65">
        <f>+IF('An Distinta Base'!$G43=0,0,+IF('An Distinta Base'!$G43=30,(U61+U86),+IF('An Distinta Base'!$G43=60,(SUM(T61:U61)+SUM(T86:U86)),(SUM(S61:U61)+SUM(S86:U86)))))</f>
        <v>0</v>
      </c>
      <c r="V111" s="65">
        <f>+IF('An Distinta Base'!$G43=0,0,+IF('An Distinta Base'!$G43=30,(V61+V86),+IF('An Distinta Base'!$G43=60,(SUM(U61:V61)+SUM(U86:V86)),(SUM(T61:V61)+SUM(T86:V86)))))</f>
        <v>0</v>
      </c>
      <c r="W111" s="65">
        <f>+IF('An Distinta Base'!$G43=0,0,+IF('An Distinta Base'!$G43=30,(W61+W86),+IF('An Distinta Base'!$G43=60,(SUM(V61:W61)+SUM(V86:W86)),(SUM(U61:W61)+SUM(U86:W86)))))</f>
        <v>0</v>
      </c>
      <c r="X111" s="65">
        <f>+IF('An Distinta Base'!$G43=0,0,+IF('An Distinta Base'!$G43=30,(X61+X86),+IF('An Distinta Base'!$G43=60,(SUM(W61:X61)+SUM(W86:X86)),(SUM(V61:X61)+SUM(V86:X86)))))</f>
        <v>0</v>
      </c>
      <c r="Y111" s="65">
        <f>+IF('An Distinta Base'!$G43=0,0,+IF('An Distinta Base'!$G43=30,(Y61+Y86),+IF('An Distinta Base'!$G43=60,(SUM(X61:Y61)+SUM(X86:Y86)),(SUM(W61:Y61)+SUM(W86:Y86)))))</f>
        <v>0</v>
      </c>
      <c r="Z111" s="65">
        <f>+IF('An Distinta Base'!$G43=0,0,+IF('An Distinta Base'!$G43=30,(Z61+Z86),+IF('An Distinta Base'!$G43=60,(SUM(Y61:Z61)+SUM(Y86:Z86)),(SUM(X61:Z61)+SUM(X86:Z86)))))</f>
        <v>0</v>
      </c>
      <c r="AA111" s="65">
        <f>+IF('An Distinta Base'!$G43=0,0,+IF('An Distinta Base'!$G43=30,(AA61+AA86),+IF('An Distinta Base'!$G43=60,(SUM(Z61:AA61)+SUM(Z86:AA86)),(SUM(Y61:AA61)+SUM(Y86:AA86)))))</f>
        <v>0</v>
      </c>
      <c r="AB111" s="65">
        <f>+IF('An Distinta Base'!$G43=0,0,+IF('An Distinta Base'!$G43=30,(AB61+AB86),+IF('An Distinta Base'!$G43=60,(SUM(AA61:AB61)+SUM(AA86:AB86)),(SUM(Z61:AB61)+SUM(Z86:AB86)))))</f>
        <v>0</v>
      </c>
      <c r="AC111" s="65">
        <f>+IF('An Distinta Base'!$G43=0,0,+IF('An Distinta Base'!$G43=30,(AC61+AC86),+IF('An Distinta Base'!$G43=60,(SUM(AB61:AC61)+SUM(AB86:AC86)),(SUM(AA61:AC61)+SUM(AA86:AC86)))))</f>
        <v>0</v>
      </c>
      <c r="AD111" s="65">
        <f>+IF('An Distinta Base'!$G43=0,0,+IF('An Distinta Base'!$G43=30,(AD61+AD86),+IF('An Distinta Base'!$G43=60,(SUM(AC61:AD61)+SUM(AC86:AD86)),(SUM(AB61:AD61)+SUM(AB86:AD86)))))</f>
        <v>0</v>
      </c>
      <c r="AE111" s="65">
        <f>+IF('An Distinta Base'!$G43=0,0,+IF('An Distinta Base'!$G43=30,(AE61+AE86),+IF('An Distinta Base'!$G43=60,(SUM(AD61:AE61)+SUM(AD86:AE86)),(SUM(AC61:AE61)+SUM(AC86:AE86)))))</f>
        <v>0</v>
      </c>
      <c r="AF111" s="65">
        <f>+IF('An Distinta Base'!$G43=0,0,+IF('An Distinta Base'!$G43=30,(AF61+AF86),+IF('An Distinta Base'!$G43=60,(SUM(AE61:AF61)+SUM(AE86:AF86)),(SUM(AD61:AF61)+SUM(AD86:AF86)))))</f>
        <v>0</v>
      </c>
      <c r="AG111" s="65">
        <f>+IF('An Distinta Base'!$G43=0,0,+IF('An Distinta Base'!$G43=30,(AG61+AG86),+IF('An Distinta Base'!$G43=60,(SUM(AF61:AG61)+SUM(AF86:AG86)),(SUM(AE61:AG61)+SUM(AE86:AG86)))))</f>
        <v>0</v>
      </c>
      <c r="AH111" s="65">
        <f>+IF('An Distinta Base'!$G43=0,0,+IF('An Distinta Base'!$G43=30,(AH61+AH86),+IF('An Distinta Base'!$G43=60,(SUM(AG61:AH61)+SUM(AG86:AH86)),(SUM(AF61:AH61)+SUM(AF86:AH86)))))</f>
        <v>0</v>
      </c>
      <c r="AI111" s="65">
        <f>+IF('An Distinta Base'!$G43=0,0,+IF('An Distinta Base'!$G43=30,(AI61+AI86),+IF('An Distinta Base'!$G43=60,(SUM(AH61:AI61)+SUM(AH86:AI86)),(SUM(AG61:AI61)+SUM(AG86:AI86)))))</f>
        <v>0</v>
      </c>
      <c r="AJ111" s="65">
        <f>+IF('An Distinta Base'!$G43=0,0,+IF('An Distinta Base'!$G43=30,(AJ61+AJ86),+IF('An Distinta Base'!$G43=60,(SUM(AI61:AJ61)+SUM(AI86:AJ86)),(SUM(AH61:AJ61)+SUM(AH86:AJ86)))))</f>
        <v>0</v>
      </c>
      <c r="AK111" s="65">
        <f>+IF('An Distinta Base'!$G43=0,0,+IF('An Distinta Base'!$G43=30,(AK61+AK86),+IF('An Distinta Base'!$G43=60,(SUM(AJ61:AK61)+SUM(AJ86:AK86)),(SUM(AI61:AK61)+SUM(AI86:AK86)))))</f>
        <v>0</v>
      </c>
      <c r="AL111" s="65">
        <f>+IF('An Distinta Base'!$G43=0,0,+IF('An Distinta Base'!$G43=30,(AL61+AL86),+IF('An Distinta Base'!$G43=60,(SUM(AK61:AL61)+SUM(AK86:AL86)),(SUM(AJ61:AL61)+SUM(AJ86:AL86)))))</f>
        <v>0</v>
      </c>
    </row>
    <row r="112" spans="2:38" x14ac:dyDescent="0.25">
      <c r="B112" s="47" t="str">
        <f t="shared" si="13"/>
        <v>Prodotto 14</v>
      </c>
      <c r="C112" s="65">
        <f>+IF('An Distinta Base'!$G44=0,0,(C62+C87))</f>
        <v>0</v>
      </c>
      <c r="D112" s="65">
        <f>+IF('An Distinta Base'!$G44=0,0,+IF('An Distinta Base'!$G44=30,(D62+D87),(SUM(C62:D62)+SUM(C87:D87))))</f>
        <v>0</v>
      </c>
      <c r="E112" s="65">
        <f>+IF('An Distinta Base'!$G44=0,0,+IF('An Distinta Base'!$G44=30,(E62+E87),+IF('An Distinta Base'!$G44=60,(SUM(D62:E62)+SUM(D87:E87)),(SUM(C62:E62)+SUM(C87:E87)))))</f>
        <v>0</v>
      </c>
      <c r="F112" s="65">
        <f>+IF('An Distinta Base'!$G44=0,0,+IF('An Distinta Base'!$G44=30,(F62+F87),+IF('An Distinta Base'!$G44=60,(SUM(E62:F62)+SUM(E87:F87)),(SUM(D62:F62)+SUM(D87:F87)))))</f>
        <v>0</v>
      </c>
      <c r="G112" s="65">
        <f>+IF('An Distinta Base'!$G44=0,0,+IF('An Distinta Base'!$G44=30,(G62+G87),+IF('An Distinta Base'!$G44=60,(SUM(F62:G62)+SUM(F87:G87)),(SUM(E62:G62)+SUM(E87:G87)))))</f>
        <v>0</v>
      </c>
      <c r="H112" s="65">
        <f>+IF('An Distinta Base'!$G44=0,0,+IF('An Distinta Base'!$G44=30,(H62+H87),+IF('An Distinta Base'!$G44=60,(SUM(G62:H62)+SUM(G87:H87)),(SUM(F62:H62)+SUM(F87:H87)))))</f>
        <v>0</v>
      </c>
      <c r="I112" s="65">
        <f>+IF('An Distinta Base'!$G44=0,0,+IF('An Distinta Base'!$G44=30,(I62+I87),+IF('An Distinta Base'!$G44=60,(SUM(H62:I62)+SUM(H87:I87)),(SUM(G62:I62)+SUM(G87:I87)))))</f>
        <v>0</v>
      </c>
      <c r="J112" s="65">
        <f>+IF('An Distinta Base'!$G44=0,0,+IF('An Distinta Base'!$G44=30,(J62+J87),+IF('An Distinta Base'!$G44=60,(SUM(I62:J62)+SUM(I87:J87)),(SUM(H62:J62)+SUM(H87:J87)))))</f>
        <v>0</v>
      </c>
      <c r="K112" s="65">
        <f>+IF('An Distinta Base'!$G44=0,0,+IF('An Distinta Base'!$G44=30,(K62+K87),+IF('An Distinta Base'!$G44=60,(SUM(J62:K62)+SUM(J87:K87)),(SUM(I62:K62)+SUM(I87:K87)))))</f>
        <v>0</v>
      </c>
      <c r="L112" s="65">
        <f>+IF('An Distinta Base'!$G44=0,0,+IF('An Distinta Base'!$G44=30,(L62+L87),+IF('An Distinta Base'!$G44=60,(SUM(K62:L62)+SUM(K87:L87)),(SUM(J62:L62)+SUM(J87:L87)))))</f>
        <v>0</v>
      </c>
      <c r="M112" s="65">
        <f>+IF('An Distinta Base'!$G44=0,0,+IF('An Distinta Base'!$G44=30,(M62+M87),+IF('An Distinta Base'!$G44=60,(SUM(L62:M62)+SUM(L87:M87)),(SUM(K62:M62)+SUM(K87:M87)))))</f>
        <v>0</v>
      </c>
      <c r="N112" s="65">
        <f>+IF('An Distinta Base'!$G44=0,0,+IF('An Distinta Base'!$G44=30,(N62+N87),+IF('An Distinta Base'!$G44=60,(SUM(M62:N62)+SUM(M87:N87)),(SUM(L62:N62)+SUM(L87:N87)))))</f>
        <v>0</v>
      </c>
      <c r="O112" s="65">
        <f>+IF('An Distinta Base'!$G44=0,0,+IF('An Distinta Base'!$G44=30,(O62+O87),+IF('An Distinta Base'!$G44=60,(SUM(N62:O62)+SUM(N87:O87)),(SUM(M62:O62)+SUM(M87:O87)))))</f>
        <v>0</v>
      </c>
      <c r="P112" s="65">
        <f>+IF('An Distinta Base'!$G44=0,0,+IF('An Distinta Base'!$G44=30,(P62+P87),+IF('An Distinta Base'!$G44=60,(SUM(O62:P62)+SUM(O87:P87)),(SUM(N62:P62)+SUM(N87:P87)))))</f>
        <v>0</v>
      </c>
      <c r="Q112" s="65">
        <f>+IF('An Distinta Base'!$G44=0,0,+IF('An Distinta Base'!$G44=30,(Q62+Q87),+IF('An Distinta Base'!$G44=60,(SUM(P62:Q62)+SUM(P87:Q87)),(SUM(O62:Q62)+SUM(O87:Q87)))))</f>
        <v>0</v>
      </c>
      <c r="R112" s="65">
        <f>+IF('An Distinta Base'!$G44=0,0,+IF('An Distinta Base'!$G44=30,(R62+R87),+IF('An Distinta Base'!$G44=60,(SUM(Q62:R62)+SUM(Q87:R87)),(SUM(P62:R62)+SUM(P87:R87)))))</f>
        <v>0</v>
      </c>
      <c r="S112" s="65">
        <f>+IF('An Distinta Base'!$G44=0,0,+IF('An Distinta Base'!$G44=30,(S62+S87),+IF('An Distinta Base'!$G44=60,(SUM(R62:S62)+SUM(R87:S87)),(SUM(Q62:S62)+SUM(Q87:S87)))))</f>
        <v>0</v>
      </c>
      <c r="T112" s="65">
        <f>+IF('An Distinta Base'!$G44=0,0,+IF('An Distinta Base'!$G44=30,(T62+T87),+IF('An Distinta Base'!$G44=60,(SUM(S62:T62)+SUM(S87:T87)),(SUM(R62:T62)+SUM(R87:T87)))))</f>
        <v>0</v>
      </c>
      <c r="U112" s="65">
        <f>+IF('An Distinta Base'!$G44=0,0,+IF('An Distinta Base'!$G44=30,(U62+U87),+IF('An Distinta Base'!$G44=60,(SUM(T62:U62)+SUM(T87:U87)),(SUM(S62:U62)+SUM(S87:U87)))))</f>
        <v>0</v>
      </c>
      <c r="V112" s="65">
        <f>+IF('An Distinta Base'!$G44=0,0,+IF('An Distinta Base'!$G44=30,(V62+V87),+IF('An Distinta Base'!$G44=60,(SUM(U62:V62)+SUM(U87:V87)),(SUM(T62:V62)+SUM(T87:V87)))))</f>
        <v>0</v>
      </c>
      <c r="W112" s="65">
        <f>+IF('An Distinta Base'!$G44=0,0,+IF('An Distinta Base'!$G44=30,(W62+W87),+IF('An Distinta Base'!$G44=60,(SUM(V62:W62)+SUM(V87:W87)),(SUM(U62:W62)+SUM(U87:W87)))))</f>
        <v>0</v>
      </c>
      <c r="X112" s="65">
        <f>+IF('An Distinta Base'!$G44=0,0,+IF('An Distinta Base'!$G44=30,(X62+X87),+IF('An Distinta Base'!$G44=60,(SUM(W62:X62)+SUM(W87:X87)),(SUM(V62:X62)+SUM(V87:X87)))))</f>
        <v>0</v>
      </c>
      <c r="Y112" s="65">
        <f>+IF('An Distinta Base'!$G44=0,0,+IF('An Distinta Base'!$G44=30,(Y62+Y87),+IF('An Distinta Base'!$G44=60,(SUM(X62:Y62)+SUM(X87:Y87)),(SUM(W62:Y62)+SUM(W87:Y87)))))</f>
        <v>0</v>
      </c>
      <c r="Z112" s="65">
        <f>+IF('An Distinta Base'!$G44=0,0,+IF('An Distinta Base'!$G44=30,(Z62+Z87),+IF('An Distinta Base'!$G44=60,(SUM(Y62:Z62)+SUM(Y87:Z87)),(SUM(X62:Z62)+SUM(X87:Z87)))))</f>
        <v>0</v>
      </c>
      <c r="AA112" s="65">
        <f>+IF('An Distinta Base'!$G44=0,0,+IF('An Distinta Base'!$G44=30,(AA62+AA87),+IF('An Distinta Base'!$G44=60,(SUM(Z62:AA62)+SUM(Z87:AA87)),(SUM(Y62:AA62)+SUM(Y87:AA87)))))</f>
        <v>0</v>
      </c>
      <c r="AB112" s="65">
        <f>+IF('An Distinta Base'!$G44=0,0,+IF('An Distinta Base'!$G44=30,(AB62+AB87),+IF('An Distinta Base'!$G44=60,(SUM(AA62:AB62)+SUM(AA87:AB87)),(SUM(Z62:AB62)+SUM(Z87:AB87)))))</f>
        <v>0</v>
      </c>
      <c r="AC112" s="65">
        <f>+IF('An Distinta Base'!$G44=0,0,+IF('An Distinta Base'!$G44=30,(AC62+AC87),+IF('An Distinta Base'!$G44=60,(SUM(AB62:AC62)+SUM(AB87:AC87)),(SUM(AA62:AC62)+SUM(AA87:AC87)))))</f>
        <v>0</v>
      </c>
      <c r="AD112" s="65">
        <f>+IF('An Distinta Base'!$G44=0,0,+IF('An Distinta Base'!$G44=30,(AD62+AD87),+IF('An Distinta Base'!$G44=60,(SUM(AC62:AD62)+SUM(AC87:AD87)),(SUM(AB62:AD62)+SUM(AB87:AD87)))))</f>
        <v>0</v>
      </c>
      <c r="AE112" s="65">
        <f>+IF('An Distinta Base'!$G44=0,0,+IF('An Distinta Base'!$G44=30,(AE62+AE87),+IF('An Distinta Base'!$G44=60,(SUM(AD62:AE62)+SUM(AD87:AE87)),(SUM(AC62:AE62)+SUM(AC87:AE87)))))</f>
        <v>0</v>
      </c>
      <c r="AF112" s="65">
        <f>+IF('An Distinta Base'!$G44=0,0,+IF('An Distinta Base'!$G44=30,(AF62+AF87),+IF('An Distinta Base'!$G44=60,(SUM(AE62:AF62)+SUM(AE87:AF87)),(SUM(AD62:AF62)+SUM(AD87:AF87)))))</f>
        <v>0</v>
      </c>
      <c r="AG112" s="65">
        <f>+IF('An Distinta Base'!$G44=0,0,+IF('An Distinta Base'!$G44=30,(AG62+AG87),+IF('An Distinta Base'!$G44=60,(SUM(AF62:AG62)+SUM(AF87:AG87)),(SUM(AE62:AG62)+SUM(AE87:AG87)))))</f>
        <v>0</v>
      </c>
      <c r="AH112" s="65">
        <f>+IF('An Distinta Base'!$G44=0,0,+IF('An Distinta Base'!$G44=30,(AH62+AH87),+IF('An Distinta Base'!$G44=60,(SUM(AG62:AH62)+SUM(AG87:AH87)),(SUM(AF62:AH62)+SUM(AF87:AH87)))))</f>
        <v>0</v>
      </c>
      <c r="AI112" s="65">
        <f>+IF('An Distinta Base'!$G44=0,0,+IF('An Distinta Base'!$G44=30,(AI62+AI87),+IF('An Distinta Base'!$G44=60,(SUM(AH62:AI62)+SUM(AH87:AI87)),(SUM(AG62:AI62)+SUM(AG87:AI87)))))</f>
        <v>0</v>
      </c>
      <c r="AJ112" s="65">
        <f>+IF('An Distinta Base'!$G44=0,0,+IF('An Distinta Base'!$G44=30,(AJ62+AJ87),+IF('An Distinta Base'!$G44=60,(SUM(AI62:AJ62)+SUM(AI87:AJ87)),(SUM(AH62:AJ62)+SUM(AH87:AJ87)))))</f>
        <v>0</v>
      </c>
      <c r="AK112" s="65">
        <f>+IF('An Distinta Base'!$G44=0,0,+IF('An Distinta Base'!$G44=30,(AK62+AK87),+IF('An Distinta Base'!$G44=60,(SUM(AJ62:AK62)+SUM(AJ87:AK87)),(SUM(AI62:AK62)+SUM(AI87:AK87)))))</f>
        <v>0</v>
      </c>
      <c r="AL112" s="65">
        <f>+IF('An Distinta Base'!$G44=0,0,+IF('An Distinta Base'!$G44=30,(AL62+AL87),+IF('An Distinta Base'!$G44=60,(SUM(AK62:AL62)+SUM(AK87:AL87)),(SUM(AJ62:AL62)+SUM(AJ87:AL87)))))</f>
        <v>0</v>
      </c>
    </row>
    <row r="113" spans="2:38" x14ac:dyDescent="0.25">
      <c r="B113" s="47" t="str">
        <f t="shared" si="13"/>
        <v>Prodotto 15</v>
      </c>
      <c r="C113" s="65">
        <f>+IF('An Distinta Base'!$G45=0,0,(C63+C88))</f>
        <v>0</v>
      </c>
      <c r="D113" s="65">
        <f>+IF('An Distinta Base'!$G45=0,0,+IF('An Distinta Base'!$G45=30,(D63+D88),(SUM(C63:D63)+SUM(C88:D88))))</f>
        <v>0</v>
      </c>
      <c r="E113" s="65">
        <f>+IF('An Distinta Base'!$G45=0,0,+IF('An Distinta Base'!$G45=30,(E63+E88),+IF('An Distinta Base'!$G45=60,(SUM(D63:E63)+SUM(D88:E88)),(SUM(C63:E63)+SUM(C88:E88)))))</f>
        <v>0</v>
      </c>
      <c r="F113" s="65">
        <f>+IF('An Distinta Base'!$G45=0,0,+IF('An Distinta Base'!$G45=30,(F63+F88),+IF('An Distinta Base'!$G45=60,(SUM(E63:F63)+SUM(E88:F88)),(SUM(D63:F63)+SUM(D88:F88)))))</f>
        <v>0</v>
      </c>
      <c r="G113" s="65">
        <f>+IF('An Distinta Base'!$G45=0,0,+IF('An Distinta Base'!$G45=30,(G63+G88),+IF('An Distinta Base'!$G45=60,(SUM(F63:G63)+SUM(F88:G88)),(SUM(E63:G63)+SUM(E88:G88)))))</f>
        <v>0</v>
      </c>
      <c r="H113" s="65">
        <f>+IF('An Distinta Base'!$G45=0,0,+IF('An Distinta Base'!$G45=30,(H63+H88),+IF('An Distinta Base'!$G45=60,(SUM(G63:H63)+SUM(G88:H88)),(SUM(F63:H63)+SUM(F88:H88)))))</f>
        <v>0</v>
      </c>
      <c r="I113" s="65">
        <f>+IF('An Distinta Base'!$G45=0,0,+IF('An Distinta Base'!$G45=30,(I63+I88),+IF('An Distinta Base'!$G45=60,(SUM(H63:I63)+SUM(H88:I88)),(SUM(G63:I63)+SUM(G88:I88)))))</f>
        <v>0</v>
      </c>
      <c r="J113" s="65">
        <f>+IF('An Distinta Base'!$G45=0,0,+IF('An Distinta Base'!$G45=30,(J63+J88),+IF('An Distinta Base'!$G45=60,(SUM(I63:J63)+SUM(I88:J88)),(SUM(H63:J63)+SUM(H88:J88)))))</f>
        <v>0</v>
      </c>
      <c r="K113" s="65">
        <f>+IF('An Distinta Base'!$G45=0,0,+IF('An Distinta Base'!$G45=30,(K63+K88),+IF('An Distinta Base'!$G45=60,(SUM(J63:K63)+SUM(J88:K88)),(SUM(I63:K63)+SUM(I88:K88)))))</f>
        <v>0</v>
      </c>
      <c r="L113" s="65">
        <f>+IF('An Distinta Base'!$G45=0,0,+IF('An Distinta Base'!$G45=30,(L63+L88),+IF('An Distinta Base'!$G45=60,(SUM(K63:L63)+SUM(K88:L88)),(SUM(J63:L63)+SUM(J88:L88)))))</f>
        <v>0</v>
      </c>
      <c r="M113" s="65">
        <f>+IF('An Distinta Base'!$G45=0,0,+IF('An Distinta Base'!$G45=30,(M63+M88),+IF('An Distinta Base'!$G45=60,(SUM(L63:M63)+SUM(L88:M88)),(SUM(K63:M63)+SUM(K88:M88)))))</f>
        <v>0</v>
      </c>
      <c r="N113" s="65">
        <f>+IF('An Distinta Base'!$G45=0,0,+IF('An Distinta Base'!$G45=30,(N63+N88),+IF('An Distinta Base'!$G45=60,(SUM(M63:N63)+SUM(M88:N88)),(SUM(L63:N63)+SUM(L88:N88)))))</f>
        <v>0</v>
      </c>
      <c r="O113" s="65">
        <f>+IF('An Distinta Base'!$G45=0,0,+IF('An Distinta Base'!$G45=30,(O63+O88),+IF('An Distinta Base'!$G45=60,(SUM(N63:O63)+SUM(N88:O88)),(SUM(M63:O63)+SUM(M88:O88)))))</f>
        <v>0</v>
      </c>
      <c r="P113" s="65">
        <f>+IF('An Distinta Base'!$G45=0,0,+IF('An Distinta Base'!$G45=30,(P63+P88),+IF('An Distinta Base'!$G45=60,(SUM(O63:P63)+SUM(O88:P88)),(SUM(N63:P63)+SUM(N88:P88)))))</f>
        <v>0</v>
      </c>
      <c r="Q113" s="65">
        <f>+IF('An Distinta Base'!$G45=0,0,+IF('An Distinta Base'!$G45=30,(Q63+Q88),+IF('An Distinta Base'!$G45=60,(SUM(P63:Q63)+SUM(P88:Q88)),(SUM(O63:Q63)+SUM(O88:Q88)))))</f>
        <v>0</v>
      </c>
      <c r="R113" s="65">
        <f>+IF('An Distinta Base'!$G45=0,0,+IF('An Distinta Base'!$G45=30,(R63+R88),+IF('An Distinta Base'!$G45=60,(SUM(Q63:R63)+SUM(Q88:R88)),(SUM(P63:R63)+SUM(P88:R88)))))</f>
        <v>0</v>
      </c>
      <c r="S113" s="65">
        <f>+IF('An Distinta Base'!$G45=0,0,+IF('An Distinta Base'!$G45=30,(S63+S88),+IF('An Distinta Base'!$G45=60,(SUM(R63:S63)+SUM(R88:S88)),(SUM(Q63:S63)+SUM(Q88:S88)))))</f>
        <v>0</v>
      </c>
      <c r="T113" s="65">
        <f>+IF('An Distinta Base'!$G45=0,0,+IF('An Distinta Base'!$G45=30,(T63+T88),+IF('An Distinta Base'!$G45=60,(SUM(S63:T63)+SUM(S88:T88)),(SUM(R63:T63)+SUM(R88:T88)))))</f>
        <v>0</v>
      </c>
      <c r="U113" s="65">
        <f>+IF('An Distinta Base'!$G45=0,0,+IF('An Distinta Base'!$G45=30,(U63+U88),+IF('An Distinta Base'!$G45=60,(SUM(T63:U63)+SUM(T88:U88)),(SUM(S63:U63)+SUM(S88:U88)))))</f>
        <v>0</v>
      </c>
      <c r="V113" s="65">
        <f>+IF('An Distinta Base'!$G45=0,0,+IF('An Distinta Base'!$G45=30,(V63+V88),+IF('An Distinta Base'!$G45=60,(SUM(U63:V63)+SUM(U88:V88)),(SUM(T63:V63)+SUM(T88:V88)))))</f>
        <v>0</v>
      </c>
      <c r="W113" s="65">
        <f>+IF('An Distinta Base'!$G45=0,0,+IF('An Distinta Base'!$G45=30,(W63+W88),+IF('An Distinta Base'!$G45=60,(SUM(V63:W63)+SUM(V88:W88)),(SUM(U63:W63)+SUM(U88:W88)))))</f>
        <v>0</v>
      </c>
      <c r="X113" s="65">
        <f>+IF('An Distinta Base'!$G45=0,0,+IF('An Distinta Base'!$G45=30,(X63+X88),+IF('An Distinta Base'!$G45=60,(SUM(W63:X63)+SUM(W88:X88)),(SUM(V63:X63)+SUM(V88:X88)))))</f>
        <v>0</v>
      </c>
      <c r="Y113" s="65">
        <f>+IF('An Distinta Base'!$G45=0,0,+IF('An Distinta Base'!$G45=30,(Y63+Y88),+IF('An Distinta Base'!$G45=60,(SUM(X63:Y63)+SUM(X88:Y88)),(SUM(W63:Y63)+SUM(W88:Y88)))))</f>
        <v>0</v>
      </c>
      <c r="Z113" s="65">
        <f>+IF('An Distinta Base'!$G45=0,0,+IF('An Distinta Base'!$G45=30,(Z63+Z88),+IF('An Distinta Base'!$G45=60,(SUM(Y63:Z63)+SUM(Y88:Z88)),(SUM(X63:Z63)+SUM(X88:Z88)))))</f>
        <v>0</v>
      </c>
      <c r="AA113" s="65">
        <f>+IF('An Distinta Base'!$G45=0,0,+IF('An Distinta Base'!$G45=30,(AA63+AA88),+IF('An Distinta Base'!$G45=60,(SUM(Z63:AA63)+SUM(Z88:AA88)),(SUM(Y63:AA63)+SUM(Y88:AA88)))))</f>
        <v>0</v>
      </c>
      <c r="AB113" s="65">
        <f>+IF('An Distinta Base'!$G45=0,0,+IF('An Distinta Base'!$G45=30,(AB63+AB88),+IF('An Distinta Base'!$G45=60,(SUM(AA63:AB63)+SUM(AA88:AB88)),(SUM(Z63:AB63)+SUM(Z88:AB88)))))</f>
        <v>0</v>
      </c>
      <c r="AC113" s="65">
        <f>+IF('An Distinta Base'!$G45=0,0,+IF('An Distinta Base'!$G45=30,(AC63+AC88),+IF('An Distinta Base'!$G45=60,(SUM(AB63:AC63)+SUM(AB88:AC88)),(SUM(AA63:AC63)+SUM(AA88:AC88)))))</f>
        <v>0</v>
      </c>
      <c r="AD113" s="65">
        <f>+IF('An Distinta Base'!$G45=0,0,+IF('An Distinta Base'!$G45=30,(AD63+AD88),+IF('An Distinta Base'!$G45=60,(SUM(AC63:AD63)+SUM(AC88:AD88)),(SUM(AB63:AD63)+SUM(AB88:AD88)))))</f>
        <v>0</v>
      </c>
      <c r="AE113" s="65">
        <f>+IF('An Distinta Base'!$G45=0,0,+IF('An Distinta Base'!$G45=30,(AE63+AE88),+IF('An Distinta Base'!$G45=60,(SUM(AD63:AE63)+SUM(AD88:AE88)),(SUM(AC63:AE63)+SUM(AC88:AE88)))))</f>
        <v>0</v>
      </c>
      <c r="AF113" s="65">
        <f>+IF('An Distinta Base'!$G45=0,0,+IF('An Distinta Base'!$G45=30,(AF63+AF88),+IF('An Distinta Base'!$G45=60,(SUM(AE63:AF63)+SUM(AE88:AF88)),(SUM(AD63:AF63)+SUM(AD88:AF88)))))</f>
        <v>0</v>
      </c>
      <c r="AG113" s="65">
        <f>+IF('An Distinta Base'!$G45=0,0,+IF('An Distinta Base'!$G45=30,(AG63+AG88),+IF('An Distinta Base'!$G45=60,(SUM(AF63:AG63)+SUM(AF88:AG88)),(SUM(AE63:AG63)+SUM(AE88:AG88)))))</f>
        <v>0</v>
      </c>
      <c r="AH113" s="65">
        <f>+IF('An Distinta Base'!$G45=0,0,+IF('An Distinta Base'!$G45=30,(AH63+AH88),+IF('An Distinta Base'!$G45=60,(SUM(AG63:AH63)+SUM(AG88:AH88)),(SUM(AF63:AH63)+SUM(AF88:AH88)))))</f>
        <v>0</v>
      </c>
      <c r="AI113" s="65">
        <f>+IF('An Distinta Base'!$G45=0,0,+IF('An Distinta Base'!$G45=30,(AI63+AI88),+IF('An Distinta Base'!$G45=60,(SUM(AH63:AI63)+SUM(AH88:AI88)),(SUM(AG63:AI63)+SUM(AG88:AI88)))))</f>
        <v>0</v>
      </c>
      <c r="AJ113" s="65">
        <f>+IF('An Distinta Base'!$G45=0,0,+IF('An Distinta Base'!$G45=30,(AJ63+AJ88),+IF('An Distinta Base'!$G45=60,(SUM(AI63:AJ63)+SUM(AI88:AJ88)),(SUM(AH63:AJ63)+SUM(AH88:AJ88)))))</f>
        <v>0</v>
      </c>
      <c r="AK113" s="65">
        <f>+IF('An Distinta Base'!$G45=0,0,+IF('An Distinta Base'!$G45=30,(AK63+AK88),+IF('An Distinta Base'!$G45=60,(SUM(AJ63:AK63)+SUM(AJ88:AK88)),(SUM(AI63:AK63)+SUM(AI88:AK88)))))</f>
        <v>0</v>
      </c>
      <c r="AL113" s="65">
        <f>+IF('An Distinta Base'!$G45=0,0,+IF('An Distinta Base'!$G45=30,(AL63+AL88),+IF('An Distinta Base'!$G45=60,(SUM(AK63:AL63)+SUM(AK88:AL88)),(SUM(AJ63:AL63)+SUM(AJ88:AL88)))))</f>
        <v>0</v>
      </c>
    </row>
    <row r="114" spans="2:38" x14ac:dyDescent="0.25">
      <c r="B114" s="47" t="str">
        <f t="shared" si="13"/>
        <v>Prodotto 16</v>
      </c>
      <c r="C114" s="65">
        <f>+IF('An Distinta Base'!$G46=0,0,(C64+C89))</f>
        <v>0</v>
      </c>
      <c r="D114" s="65">
        <f>+IF('An Distinta Base'!$G46=0,0,+IF('An Distinta Base'!$G46=30,(D64+D89),(SUM(C64:D64)+SUM(C89:D89))))</f>
        <v>0</v>
      </c>
      <c r="E114" s="65">
        <f>+IF('An Distinta Base'!$G46=0,0,+IF('An Distinta Base'!$G46=30,(E64+E89),+IF('An Distinta Base'!$G46=60,(SUM(D64:E64)+SUM(D89:E89)),(SUM(C64:E64)+SUM(C89:E89)))))</f>
        <v>0</v>
      </c>
      <c r="F114" s="65">
        <f>+IF('An Distinta Base'!$G46=0,0,+IF('An Distinta Base'!$G46=30,(F64+F89),+IF('An Distinta Base'!$G46=60,(SUM(E64:F64)+SUM(E89:F89)),(SUM(D64:F64)+SUM(D89:F89)))))</f>
        <v>0</v>
      </c>
      <c r="G114" s="65">
        <f>+IF('An Distinta Base'!$G46=0,0,+IF('An Distinta Base'!$G46=30,(G64+G89),+IF('An Distinta Base'!$G46=60,(SUM(F64:G64)+SUM(F89:G89)),(SUM(E64:G64)+SUM(E89:G89)))))</f>
        <v>0</v>
      </c>
      <c r="H114" s="65">
        <f>+IF('An Distinta Base'!$G46=0,0,+IF('An Distinta Base'!$G46=30,(H64+H89),+IF('An Distinta Base'!$G46=60,(SUM(G64:H64)+SUM(G89:H89)),(SUM(F64:H64)+SUM(F89:H89)))))</f>
        <v>0</v>
      </c>
      <c r="I114" s="65">
        <f>+IF('An Distinta Base'!$G46=0,0,+IF('An Distinta Base'!$G46=30,(I64+I89),+IF('An Distinta Base'!$G46=60,(SUM(H64:I64)+SUM(H89:I89)),(SUM(G64:I64)+SUM(G89:I89)))))</f>
        <v>0</v>
      </c>
      <c r="J114" s="65">
        <f>+IF('An Distinta Base'!$G46=0,0,+IF('An Distinta Base'!$G46=30,(J64+J89),+IF('An Distinta Base'!$G46=60,(SUM(I64:J64)+SUM(I89:J89)),(SUM(H64:J64)+SUM(H89:J89)))))</f>
        <v>0</v>
      </c>
      <c r="K114" s="65">
        <f>+IF('An Distinta Base'!$G46=0,0,+IF('An Distinta Base'!$G46=30,(K64+K89),+IF('An Distinta Base'!$G46=60,(SUM(J64:K64)+SUM(J89:K89)),(SUM(I64:K64)+SUM(I89:K89)))))</f>
        <v>0</v>
      </c>
      <c r="L114" s="65">
        <f>+IF('An Distinta Base'!$G46=0,0,+IF('An Distinta Base'!$G46=30,(L64+L89),+IF('An Distinta Base'!$G46=60,(SUM(K64:L64)+SUM(K89:L89)),(SUM(J64:L64)+SUM(J89:L89)))))</f>
        <v>0</v>
      </c>
      <c r="M114" s="65">
        <f>+IF('An Distinta Base'!$G46=0,0,+IF('An Distinta Base'!$G46=30,(M64+M89),+IF('An Distinta Base'!$G46=60,(SUM(L64:M64)+SUM(L89:M89)),(SUM(K64:M64)+SUM(K89:M89)))))</f>
        <v>0</v>
      </c>
      <c r="N114" s="65">
        <f>+IF('An Distinta Base'!$G46=0,0,+IF('An Distinta Base'!$G46=30,(N64+N89),+IF('An Distinta Base'!$G46=60,(SUM(M64:N64)+SUM(M89:N89)),(SUM(L64:N64)+SUM(L89:N89)))))</f>
        <v>0</v>
      </c>
      <c r="O114" s="65">
        <f>+IF('An Distinta Base'!$G46=0,0,+IF('An Distinta Base'!$G46=30,(O64+O89),+IF('An Distinta Base'!$G46=60,(SUM(N64:O64)+SUM(N89:O89)),(SUM(M64:O64)+SUM(M89:O89)))))</f>
        <v>0</v>
      </c>
      <c r="P114" s="65">
        <f>+IF('An Distinta Base'!$G46=0,0,+IF('An Distinta Base'!$G46=30,(P64+P89),+IF('An Distinta Base'!$G46=60,(SUM(O64:P64)+SUM(O89:P89)),(SUM(N64:P64)+SUM(N89:P89)))))</f>
        <v>0</v>
      </c>
      <c r="Q114" s="65">
        <f>+IF('An Distinta Base'!$G46=0,0,+IF('An Distinta Base'!$G46=30,(Q64+Q89),+IF('An Distinta Base'!$G46=60,(SUM(P64:Q64)+SUM(P89:Q89)),(SUM(O64:Q64)+SUM(O89:Q89)))))</f>
        <v>0</v>
      </c>
      <c r="R114" s="65">
        <f>+IF('An Distinta Base'!$G46=0,0,+IF('An Distinta Base'!$G46=30,(R64+R89),+IF('An Distinta Base'!$G46=60,(SUM(Q64:R64)+SUM(Q89:R89)),(SUM(P64:R64)+SUM(P89:R89)))))</f>
        <v>0</v>
      </c>
      <c r="S114" s="65">
        <f>+IF('An Distinta Base'!$G46=0,0,+IF('An Distinta Base'!$G46=30,(S64+S89),+IF('An Distinta Base'!$G46=60,(SUM(R64:S64)+SUM(R89:S89)),(SUM(Q64:S64)+SUM(Q89:S89)))))</f>
        <v>0</v>
      </c>
      <c r="T114" s="65">
        <f>+IF('An Distinta Base'!$G46=0,0,+IF('An Distinta Base'!$G46=30,(T64+T89),+IF('An Distinta Base'!$G46=60,(SUM(S64:T64)+SUM(S89:T89)),(SUM(R64:T64)+SUM(R89:T89)))))</f>
        <v>0</v>
      </c>
      <c r="U114" s="65">
        <f>+IF('An Distinta Base'!$G46=0,0,+IF('An Distinta Base'!$G46=30,(U64+U89),+IF('An Distinta Base'!$G46=60,(SUM(T64:U64)+SUM(T89:U89)),(SUM(S64:U64)+SUM(S89:U89)))))</f>
        <v>0</v>
      </c>
      <c r="V114" s="65">
        <f>+IF('An Distinta Base'!$G46=0,0,+IF('An Distinta Base'!$G46=30,(V64+V89),+IF('An Distinta Base'!$G46=60,(SUM(U64:V64)+SUM(U89:V89)),(SUM(T64:V64)+SUM(T89:V89)))))</f>
        <v>0</v>
      </c>
      <c r="W114" s="65">
        <f>+IF('An Distinta Base'!$G46=0,0,+IF('An Distinta Base'!$G46=30,(W64+W89),+IF('An Distinta Base'!$G46=60,(SUM(V64:W64)+SUM(V89:W89)),(SUM(U64:W64)+SUM(U89:W89)))))</f>
        <v>0</v>
      </c>
      <c r="X114" s="65">
        <f>+IF('An Distinta Base'!$G46=0,0,+IF('An Distinta Base'!$G46=30,(X64+X89),+IF('An Distinta Base'!$G46=60,(SUM(W64:X64)+SUM(W89:X89)),(SUM(V64:X64)+SUM(V89:X89)))))</f>
        <v>0</v>
      </c>
      <c r="Y114" s="65">
        <f>+IF('An Distinta Base'!$G46=0,0,+IF('An Distinta Base'!$G46=30,(Y64+Y89),+IF('An Distinta Base'!$G46=60,(SUM(X64:Y64)+SUM(X89:Y89)),(SUM(W64:Y64)+SUM(W89:Y89)))))</f>
        <v>0</v>
      </c>
      <c r="Z114" s="65">
        <f>+IF('An Distinta Base'!$G46=0,0,+IF('An Distinta Base'!$G46=30,(Z64+Z89),+IF('An Distinta Base'!$G46=60,(SUM(Y64:Z64)+SUM(Y89:Z89)),(SUM(X64:Z64)+SUM(X89:Z89)))))</f>
        <v>0</v>
      </c>
      <c r="AA114" s="65">
        <f>+IF('An Distinta Base'!$G46=0,0,+IF('An Distinta Base'!$G46=30,(AA64+AA89),+IF('An Distinta Base'!$G46=60,(SUM(Z64:AA64)+SUM(Z89:AA89)),(SUM(Y64:AA64)+SUM(Y89:AA89)))))</f>
        <v>0</v>
      </c>
      <c r="AB114" s="65">
        <f>+IF('An Distinta Base'!$G46=0,0,+IF('An Distinta Base'!$G46=30,(AB64+AB89),+IF('An Distinta Base'!$G46=60,(SUM(AA64:AB64)+SUM(AA89:AB89)),(SUM(Z64:AB64)+SUM(Z89:AB89)))))</f>
        <v>0</v>
      </c>
      <c r="AC114" s="65">
        <f>+IF('An Distinta Base'!$G46=0,0,+IF('An Distinta Base'!$G46=30,(AC64+AC89),+IF('An Distinta Base'!$G46=60,(SUM(AB64:AC64)+SUM(AB89:AC89)),(SUM(AA64:AC64)+SUM(AA89:AC89)))))</f>
        <v>0</v>
      </c>
      <c r="AD114" s="65">
        <f>+IF('An Distinta Base'!$G46=0,0,+IF('An Distinta Base'!$G46=30,(AD64+AD89),+IF('An Distinta Base'!$G46=60,(SUM(AC64:AD64)+SUM(AC89:AD89)),(SUM(AB64:AD64)+SUM(AB89:AD89)))))</f>
        <v>0</v>
      </c>
      <c r="AE114" s="65">
        <f>+IF('An Distinta Base'!$G46=0,0,+IF('An Distinta Base'!$G46=30,(AE64+AE89),+IF('An Distinta Base'!$G46=60,(SUM(AD64:AE64)+SUM(AD89:AE89)),(SUM(AC64:AE64)+SUM(AC89:AE89)))))</f>
        <v>0</v>
      </c>
      <c r="AF114" s="65">
        <f>+IF('An Distinta Base'!$G46=0,0,+IF('An Distinta Base'!$G46=30,(AF64+AF89),+IF('An Distinta Base'!$G46=60,(SUM(AE64:AF64)+SUM(AE89:AF89)),(SUM(AD64:AF64)+SUM(AD89:AF89)))))</f>
        <v>0</v>
      </c>
      <c r="AG114" s="65">
        <f>+IF('An Distinta Base'!$G46=0,0,+IF('An Distinta Base'!$G46=30,(AG64+AG89),+IF('An Distinta Base'!$G46=60,(SUM(AF64:AG64)+SUM(AF89:AG89)),(SUM(AE64:AG64)+SUM(AE89:AG89)))))</f>
        <v>0</v>
      </c>
      <c r="AH114" s="65">
        <f>+IF('An Distinta Base'!$G46=0,0,+IF('An Distinta Base'!$G46=30,(AH64+AH89),+IF('An Distinta Base'!$G46=60,(SUM(AG64:AH64)+SUM(AG89:AH89)),(SUM(AF64:AH64)+SUM(AF89:AH89)))))</f>
        <v>0</v>
      </c>
      <c r="AI114" s="65">
        <f>+IF('An Distinta Base'!$G46=0,0,+IF('An Distinta Base'!$G46=30,(AI64+AI89),+IF('An Distinta Base'!$G46=60,(SUM(AH64:AI64)+SUM(AH89:AI89)),(SUM(AG64:AI64)+SUM(AG89:AI89)))))</f>
        <v>0</v>
      </c>
      <c r="AJ114" s="65">
        <f>+IF('An Distinta Base'!$G46=0,0,+IF('An Distinta Base'!$G46=30,(AJ64+AJ89),+IF('An Distinta Base'!$G46=60,(SUM(AI64:AJ64)+SUM(AI89:AJ89)),(SUM(AH64:AJ64)+SUM(AH89:AJ89)))))</f>
        <v>0</v>
      </c>
      <c r="AK114" s="65">
        <f>+IF('An Distinta Base'!$G46=0,0,+IF('An Distinta Base'!$G46=30,(AK64+AK89),+IF('An Distinta Base'!$G46=60,(SUM(AJ64:AK64)+SUM(AJ89:AK89)),(SUM(AI64:AK64)+SUM(AI89:AK89)))))</f>
        <v>0</v>
      </c>
      <c r="AL114" s="65">
        <f>+IF('An Distinta Base'!$G46=0,0,+IF('An Distinta Base'!$G46=30,(AL64+AL89),+IF('An Distinta Base'!$G46=60,(SUM(AK64:AL64)+SUM(AK89:AL89)),(SUM(AJ64:AL64)+SUM(AJ89:AL89)))))</f>
        <v>0</v>
      </c>
    </row>
    <row r="115" spans="2:38" x14ac:dyDescent="0.25">
      <c r="B115" s="47" t="str">
        <f t="shared" si="13"/>
        <v>Prodotto 17</v>
      </c>
      <c r="C115" s="65">
        <f>+IF('An Distinta Base'!$G47=0,0,(C65+C90))</f>
        <v>0</v>
      </c>
      <c r="D115" s="65">
        <f>+IF('An Distinta Base'!$G47=0,0,+IF('An Distinta Base'!$G47=30,(D65+D90),(SUM(C65:D65)+SUM(C90:D90))))</f>
        <v>0</v>
      </c>
      <c r="E115" s="65">
        <f>+IF('An Distinta Base'!$G47=0,0,+IF('An Distinta Base'!$G47=30,(E65+E90),+IF('An Distinta Base'!$G47=60,(SUM(D65:E65)+SUM(D90:E90)),(SUM(C65:E65)+SUM(C90:E90)))))</f>
        <v>0</v>
      </c>
      <c r="F115" s="65">
        <f>+IF('An Distinta Base'!$G47=0,0,+IF('An Distinta Base'!$G47=30,(F65+F90),+IF('An Distinta Base'!$G47=60,(SUM(E65:F65)+SUM(E90:F90)),(SUM(D65:F65)+SUM(D90:F90)))))</f>
        <v>0</v>
      </c>
      <c r="G115" s="65">
        <f>+IF('An Distinta Base'!$G47=0,0,+IF('An Distinta Base'!$G47=30,(G65+G90),+IF('An Distinta Base'!$G47=60,(SUM(F65:G65)+SUM(F90:G90)),(SUM(E65:G65)+SUM(E90:G90)))))</f>
        <v>0</v>
      </c>
      <c r="H115" s="65">
        <f>+IF('An Distinta Base'!$G47=0,0,+IF('An Distinta Base'!$G47=30,(H65+H90),+IF('An Distinta Base'!$G47=60,(SUM(G65:H65)+SUM(G90:H90)),(SUM(F65:H65)+SUM(F90:H90)))))</f>
        <v>0</v>
      </c>
      <c r="I115" s="65">
        <f>+IF('An Distinta Base'!$G47=0,0,+IF('An Distinta Base'!$G47=30,(I65+I90),+IF('An Distinta Base'!$G47=60,(SUM(H65:I65)+SUM(H90:I90)),(SUM(G65:I65)+SUM(G90:I90)))))</f>
        <v>0</v>
      </c>
      <c r="J115" s="65">
        <f>+IF('An Distinta Base'!$G47=0,0,+IF('An Distinta Base'!$G47=30,(J65+J90),+IF('An Distinta Base'!$G47=60,(SUM(I65:J65)+SUM(I90:J90)),(SUM(H65:J65)+SUM(H90:J90)))))</f>
        <v>0</v>
      </c>
      <c r="K115" s="65">
        <f>+IF('An Distinta Base'!$G47=0,0,+IF('An Distinta Base'!$G47=30,(K65+K90),+IF('An Distinta Base'!$G47=60,(SUM(J65:K65)+SUM(J90:K90)),(SUM(I65:K65)+SUM(I90:K90)))))</f>
        <v>0</v>
      </c>
      <c r="L115" s="65">
        <f>+IF('An Distinta Base'!$G47=0,0,+IF('An Distinta Base'!$G47=30,(L65+L90),+IF('An Distinta Base'!$G47=60,(SUM(K65:L65)+SUM(K90:L90)),(SUM(J65:L65)+SUM(J90:L90)))))</f>
        <v>0</v>
      </c>
      <c r="M115" s="65">
        <f>+IF('An Distinta Base'!$G47=0,0,+IF('An Distinta Base'!$G47=30,(M65+M90),+IF('An Distinta Base'!$G47=60,(SUM(L65:M65)+SUM(L90:M90)),(SUM(K65:M65)+SUM(K90:M90)))))</f>
        <v>0</v>
      </c>
      <c r="N115" s="65">
        <f>+IF('An Distinta Base'!$G47=0,0,+IF('An Distinta Base'!$G47=30,(N65+N90),+IF('An Distinta Base'!$G47=60,(SUM(M65:N65)+SUM(M90:N90)),(SUM(L65:N65)+SUM(L90:N90)))))</f>
        <v>0</v>
      </c>
      <c r="O115" s="65">
        <f>+IF('An Distinta Base'!$G47=0,0,+IF('An Distinta Base'!$G47=30,(O65+O90),+IF('An Distinta Base'!$G47=60,(SUM(N65:O65)+SUM(N90:O90)),(SUM(M65:O65)+SUM(M90:O90)))))</f>
        <v>0</v>
      </c>
      <c r="P115" s="65">
        <f>+IF('An Distinta Base'!$G47=0,0,+IF('An Distinta Base'!$G47=30,(P65+P90),+IF('An Distinta Base'!$G47=60,(SUM(O65:P65)+SUM(O90:P90)),(SUM(N65:P65)+SUM(N90:P90)))))</f>
        <v>0</v>
      </c>
      <c r="Q115" s="65">
        <f>+IF('An Distinta Base'!$G47=0,0,+IF('An Distinta Base'!$G47=30,(Q65+Q90),+IF('An Distinta Base'!$G47=60,(SUM(P65:Q65)+SUM(P90:Q90)),(SUM(O65:Q65)+SUM(O90:Q90)))))</f>
        <v>0</v>
      </c>
      <c r="R115" s="65">
        <f>+IF('An Distinta Base'!$G47=0,0,+IF('An Distinta Base'!$G47=30,(R65+R90),+IF('An Distinta Base'!$G47=60,(SUM(Q65:R65)+SUM(Q90:R90)),(SUM(P65:R65)+SUM(P90:R90)))))</f>
        <v>0</v>
      </c>
      <c r="S115" s="65">
        <f>+IF('An Distinta Base'!$G47=0,0,+IF('An Distinta Base'!$G47=30,(S65+S90),+IF('An Distinta Base'!$G47=60,(SUM(R65:S65)+SUM(R90:S90)),(SUM(Q65:S65)+SUM(Q90:S90)))))</f>
        <v>0</v>
      </c>
      <c r="T115" s="65">
        <f>+IF('An Distinta Base'!$G47=0,0,+IF('An Distinta Base'!$G47=30,(T65+T90),+IF('An Distinta Base'!$G47=60,(SUM(S65:T65)+SUM(S90:T90)),(SUM(R65:T65)+SUM(R90:T90)))))</f>
        <v>0</v>
      </c>
      <c r="U115" s="65">
        <f>+IF('An Distinta Base'!$G47=0,0,+IF('An Distinta Base'!$G47=30,(U65+U90),+IF('An Distinta Base'!$G47=60,(SUM(T65:U65)+SUM(T90:U90)),(SUM(S65:U65)+SUM(S90:U90)))))</f>
        <v>0</v>
      </c>
      <c r="V115" s="65">
        <f>+IF('An Distinta Base'!$G47=0,0,+IF('An Distinta Base'!$G47=30,(V65+V90),+IF('An Distinta Base'!$G47=60,(SUM(U65:V65)+SUM(U90:V90)),(SUM(T65:V65)+SUM(T90:V90)))))</f>
        <v>0</v>
      </c>
      <c r="W115" s="65">
        <f>+IF('An Distinta Base'!$G47=0,0,+IF('An Distinta Base'!$G47=30,(W65+W90),+IF('An Distinta Base'!$G47=60,(SUM(V65:W65)+SUM(V90:W90)),(SUM(U65:W65)+SUM(U90:W90)))))</f>
        <v>0</v>
      </c>
      <c r="X115" s="65">
        <f>+IF('An Distinta Base'!$G47=0,0,+IF('An Distinta Base'!$G47=30,(X65+X90),+IF('An Distinta Base'!$G47=60,(SUM(W65:X65)+SUM(W90:X90)),(SUM(V65:X65)+SUM(V90:X90)))))</f>
        <v>0</v>
      </c>
      <c r="Y115" s="65">
        <f>+IF('An Distinta Base'!$G47=0,0,+IF('An Distinta Base'!$G47=30,(Y65+Y90),+IF('An Distinta Base'!$G47=60,(SUM(X65:Y65)+SUM(X90:Y90)),(SUM(W65:Y65)+SUM(W90:Y90)))))</f>
        <v>0</v>
      </c>
      <c r="Z115" s="65">
        <f>+IF('An Distinta Base'!$G47=0,0,+IF('An Distinta Base'!$G47=30,(Z65+Z90),+IF('An Distinta Base'!$G47=60,(SUM(Y65:Z65)+SUM(Y90:Z90)),(SUM(X65:Z65)+SUM(X90:Z90)))))</f>
        <v>0</v>
      </c>
      <c r="AA115" s="65">
        <f>+IF('An Distinta Base'!$G47=0,0,+IF('An Distinta Base'!$G47=30,(AA65+AA90),+IF('An Distinta Base'!$G47=60,(SUM(Z65:AA65)+SUM(Z90:AA90)),(SUM(Y65:AA65)+SUM(Y90:AA90)))))</f>
        <v>0</v>
      </c>
      <c r="AB115" s="65">
        <f>+IF('An Distinta Base'!$G47=0,0,+IF('An Distinta Base'!$G47=30,(AB65+AB90),+IF('An Distinta Base'!$G47=60,(SUM(AA65:AB65)+SUM(AA90:AB90)),(SUM(Z65:AB65)+SUM(Z90:AB90)))))</f>
        <v>0</v>
      </c>
      <c r="AC115" s="65">
        <f>+IF('An Distinta Base'!$G47=0,0,+IF('An Distinta Base'!$G47=30,(AC65+AC90),+IF('An Distinta Base'!$G47=60,(SUM(AB65:AC65)+SUM(AB90:AC90)),(SUM(AA65:AC65)+SUM(AA90:AC90)))))</f>
        <v>0</v>
      </c>
      <c r="AD115" s="65">
        <f>+IF('An Distinta Base'!$G47=0,0,+IF('An Distinta Base'!$G47=30,(AD65+AD90),+IF('An Distinta Base'!$G47=60,(SUM(AC65:AD65)+SUM(AC90:AD90)),(SUM(AB65:AD65)+SUM(AB90:AD90)))))</f>
        <v>0</v>
      </c>
      <c r="AE115" s="65">
        <f>+IF('An Distinta Base'!$G47=0,0,+IF('An Distinta Base'!$G47=30,(AE65+AE90),+IF('An Distinta Base'!$G47=60,(SUM(AD65:AE65)+SUM(AD90:AE90)),(SUM(AC65:AE65)+SUM(AC90:AE90)))))</f>
        <v>0</v>
      </c>
      <c r="AF115" s="65">
        <f>+IF('An Distinta Base'!$G47=0,0,+IF('An Distinta Base'!$G47=30,(AF65+AF90),+IF('An Distinta Base'!$G47=60,(SUM(AE65:AF65)+SUM(AE90:AF90)),(SUM(AD65:AF65)+SUM(AD90:AF90)))))</f>
        <v>0</v>
      </c>
      <c r="AG115" s="65">
        <f>+IF('An Distinta Base'!$G47=0,0,+IF('An Distinta Base'!$G47=30,(AG65+AG90),+IF('An Distinta Base'!$G47=60,(SUM(AF65:AG65)+SUM(AF90:AG90)),(SUM(AE65:AG65)+SUM(AE90:AG90)))))</f>
        <v>0</v>
      </c>
      <c r="AH115" s="65">
        <f>+IF('An Distinta Base'!$G47=0,0,+IF('An Distinta Base'!$G47=30,(AH65+AH90),+IF('An Distinta Base'!$G47=60,(SUM(AG65:AH65)+SUM(AG90:AH90)),(SUM(AF65:AH65)+SUM(AF90:AH90)))))</f>
        <v>0</v>
      </c>
      <c r="AI115" s="65">
        <f>+IF('An Distinta Base'!$G47=0,0,+IF('An Distinta Base'!$G47=30,(AI65+AI90),+IF('An Distinta Base'!$G47=60,(SUM(AH65:AI65)+SUM(AH90:AI90)),(SUM(AG65:AI65)+SUM(AG90:AI90)))))</f>
        <v>0</v>
      </c>
      <c r="AJ115" s="65">
        <f>+IF('An Distinta Base'!$G47=0,0,+IF('An Distinta Base'!$G47=30,(AJ65+AJ90),+IF('An Distinta Base'!$G47=60,(SUM(AI65:AJ65)+SUM(AI90:AJ90)),(SUM(AH65:AJ65)+SUM(AH90:AJ90)))))</f>
        <v>0</v>
      </c>
      <c r="AK115" s="65">
        <f>+IF('An Distinta Base'!$G47=0,0,+IF('An Distinta Base'!$G47=30,(AK65+AK90),+IF('An Distinta Base'!$G47=60,(SUM(AJ65:AK65)+SUM(AJ90:AK90)),(SUM(AI65:AK65)+SUM(AI90:AK90)))))</f>
        <v>0</v>
      </c>
      <c r="AL115" s="65">
        <f>+IF('An Distinta Base'!$G47=0,0,+IF('An Distinta Base'!$G47=30,(AL65+AL90),+IF('An Distinta Base'!$G47=60,(SUM(AK65:AL65)+SUM(AK90:AL90)),(SUM(AJ65:AL65)+SUM(AJ90:AL90)))))</f>
        <v>0</v>
      </c>
    </row>
    <row r="116" spans="2:38" x14ac:dyDescent="0.25">
      <c r="B116" s="47" t="str">
        <f t="shared" ref="B116:B118" si="14">+B91</f>
        <v>Prodotto 18</v>
      </c>
      <c r="C116" s="65">
        <f>+IF('An Distinta Base'!$G48=0,0,(C66+C91))</f>
        <v>0</v>
      </c>
      <c r="D116" s="65">
        <f>+IF('An Distinta Base'!$G48=0,0,+IF('An Distinta Base'!$G48=30,(D66+D91),(SUM(C66:D66)+SUM(C91:D91))))</f>
        <v>0</v>
      </c>
      <c r="E116" s="65">
        <f>+IF('An Distinta Base'!$G48=0,0,+IF('An Distinta Base'!$G48=30,(E66+E91),+IF('An Distinta Base'!$G48=60,(SUM(D66:E66)+SUM(D91:E91)),(SUM(C66:E66)+SUM(C91:E91)))))</f>
        <v>0</v>
      </c>
      <c r="F116" s="65">
        <f>+IF('An Distinta Base'!$G48=0,0,+IF('An Distinta Base'!$G48=30,(F66+F91),+IF('An Distinta Base'!$G48=60,(SUM(E66:F66)+SUM(E91:F91)),(SUM(D66:F66)+SUM(D91:F91)))))</f>
        <v>0</v>
      </c>
      <c r="G116" s="65">
        <f>+IF('An Distinta Base'!$G48=0,0,+IF('An Distinta Base'!$G48=30,(G66+G91),+IF('An Distinta Base'!$G48=60,(SUM(F66:G66)+SUM(F91:G91)),(SUM(E66:G66)+SUM(E91:G91)))))</f>
        <v>0</v>
      </c>
      <c r="H116" s="65">
        <f>+IF('An Distinta Base'!$G48=0,0,+IF('An Distinta Base'!$G48=30,(H66+H91),+IF('An Distinta Base'!$G48=60,(SUM(G66:H66)+SUM(G91:H91)),(SUM(F66:H66)+SUM(F91:H91)))))</f>
        <v>0</v>
      </c>
      <c r="I116" s="65">
        <f>+IF('An Distinta Base'!$G48=0,0,+IF('An Distinta Base'!$G48=30,(I66+I91),+IF('An Distinta Base'!$G48=60,(SUM(H66:I66)+SUM(H91:I91)),(SUM(G66:I66)+SUM(G91:I91)))))</f>
        <v>0</v>
      </c>
      <c r="J116" s="65">
        <f>+IF('An Distinta Base'!$G48=0,0,+IF('An Distinta Base'!$G48=30,(J66+J91),+IF('An Distinta Base'!$G48=60,(SUM(I66:J66)+SUM(I91:J91)),(SUM(H66:J66)+SUM(H91:J91)))))</f>
        <v>0</v>
      </c>
      <c r="K116" s="65">
        <f>+IF('An Distinta Base'!$G48=0,0,+IF('An Distinta Base'!$G48=30,(K66+K91),+IF('An Distinta Base'!$G48=60,(SUM(J66:K66)+SUM(J91:K91)),(SUM(I66:K66)+SUM(I91:K91)))))</f>
        <v>0</v>
      </c>
      <c r="L116" s="65">
        <f>+IF('An Distinta Base'!$G48=0,0,+IF('An Distinta Base'!$G48=30,(L66+L91),+IF('An Distinta Base'!$G48=60,(SUM(K66:L66)+SUM(K91:L91)),(SUM(J66:L66)+SUM(J91:L91)))))</f>
        <v>0</v>
      </c>
      <c r="M116" s="65">
        <f>+IF('An Distinta Base'!$G48=0,0,+IF('An Distinta Base'!$G48=30,(M66+M91),+IF('An Distinta Base'!$G48=60,(SUM(L66:M66)+SUM(L91:M91)),(SUM(K66:M66)+SUM(K91:M91)))))</f>
        <v>0</v>
      </c>
      <c r="N116" s="65">
        <f>+IF('An Distinta Base'!$G48=0,0,+IF('An Distinta Base'!$G48=30,(N66+N91),+IF('An Distinta Base'!$G48=60,(SUM(M66:N66)+SUM(M91:N91)),(SUM(L66:N66)+SUM(L91:N91)))))</f>
        <v>0</v>
      </c>
      <c r="O116" s="65">
        <f>+IF('An Distinta Base'!$G48=0,0,+IF('An Distinta Base'!$G48=30,(O66+O91),+IF('An Distinta Base'!$G48=60,(SUM(N66:O66)+SUM(N91:O91)),(SUM(M66:O66)+SUM(M91:O91)))))</f>
        <v>0</v>
      </c>
      <c r="P116" s="65">
        <f>+IF('An Distinta Base'!$G48=0,0,+IF('An Distinta Base'!$G48=30,(P66+P91),+IF('An Distinta Base'!$G48=60,(SUM(O66:P66)+SUM(O91:P91)),(SUM(N66:P66)+SUM(N91:P91)))))</f>
        <v>0</v>
      </c>
      <c r="Q116" s="65">
        <f>+IF('An Distinta Base'!$G48=0,0,+IF('An Distinta Base'!$G48=30,(Q66+Q91),+IF('An Distinta Base'!$G48=60,(SUM(P66:Q66)+SUM(P91:Q91)),(SUM(O66:Q66)+SUM(O91:Q91)))))</f>
        <v>0</v>
      </c>
      <c r="R116" s="65">
        <f>+IF('An Distinta Base'!$G48=0,0,+IF('An Distinta Base'!$G48=30,(R66+R91),+IF('An Distinta Base'!$G48=60,(SUM(Q66:R66)+SUM(Q91:R91)),(SUM(P66:R66)+SUM(P91:R91)))))</f>
        <v>0</v>
      </c>
      <c r="S116" s="65">
        <f>+IF('An Distinta Base'!$G48=0,0,+IF('An Distinta Base'!$G48=30,(S66+S91),+IF('An Distinta Base'!$G48=60,(SUM(R66:S66)+SUM(R91:S91)),(SUM(Q66:S66)+SUM(Q91:S91)))))</f>
        <v>0</v>
      </c>
      <c r="T116" s="65">
        <f>+IF('An Distinta Base'!$G48=0,0,+IF('An Distinta Base'!$G48=30,(T66+T91),+IF('An Distinta Base'!$G48=60,(SUM(S66:T66)+SUM(S91:T91)),(SUM(R66:T66)+SUM(R91:T91)))))</f>
        <v>0</v>
      </c>
      <c r="U116" s="65">
        <f>+IF('An Distinta Base'!$G48=0,0,+IF('An Distinta Base'!$G48=30,(U66+U91),+IF('An Distinta Base'!$G48=60,(SUM(T66:U66)+SUM(T91:U91)),(SUM(S66:U66)+SUM(S91:U91)))))</f>
        <v>0</v>
      </c>
      <c r="V116" s="65">
        <f>+IF('An Distinta Base'!$G48=0,0,+IF('An Distinta Base'!$G48=30,(V66+V91),+IF('An Distinta Base'!$G48=60,(SUM(U66:V66)+SUM(U91:V91)),(SUM(T66:V66)+SUM(T91:V91)))))</f>
        <v>0</v>
      </c>
      <c r="W116" s="65">
        <f>+IF('An Distinta Base'!$G48=0,0,+IF('An Distinta Base'!$G48=30,(W66+W91),+IF('An Distinta Base'!$G48=60,(SUM(V66:W66)+SUM(V91:W91)),(SUM(U66:W66)+SUM(U91:W91)))))</f>
        <v>0</v>
      </c>
      <c r="X116" s="65">
        <f>+IF('An Distinta Base'!$G48=0,0,+IF('An Distinta Base'!$G48=30,(X66+X91),+IF('An Distinta Base'!$G48=60,(SUM(W66:X66)+SUM(W91:X91)),(SUM(V66:X66)+SUM(V91:X91)))))</f>
        <v>0</v>
      </c>
      <c r="Y116" s="65">
        <f>+IF('An Distinta Base'!$G48=0,0,+IF('An Distinta Base'!$G48=30,(Y66+Y91),+IF('An Distinta Base'!$G48=60,(SUM(X66:Y66)+SUM(X91:Y91)),(SUM(W66:Y66)+SUM(W91:Y91)))))</f>
        <v>0</v>
      </c>
      <c r="Z116" s="65">
        <f>+IF('An Distinta Base'!$G48=0,0,+IF('An Distinta Base'!$G48=30,(Z66+Z91),+IF('An Distinta Base'!$G48=60,(SUM(Y66:Z66)+SUM(Y91:Z91)),(SUM(X66:Z66)+SUM(X91:Z91)))))</f>
        <v>0</v>
      </c>
      <c r="AA116" s="65">
        <f>+IF('An Distinta Base'!$G48=0,0,+IF('An Distinta Base'!$G48=30,(AA66+AA91),+IF('An Distinta Base'!$G48=60,(SUM(Z66:AA66)+SUM(Z91:AA91)),(SUM(Y66:AA66)+SUM(Y91:AA91)))))</f>
        <v>0</v>
      </c>
      <c r="AB116" s="65">
        <f>+IF('An Distinta Base'!$G48=0,0,+IF('An Distinta Base'!$G48=30,(AB66+AB91),+IF('An Distinta Base'!$G48=60,(SUM(AA66:AB66)+SUM(AA91:AB91)),(SUM(Z66:AB66)+SUM(Z91:AB91)))))</f>
        <v>0</v>
      </c>
      <c r="AC116" s="65">
        <f>+IF('An Distinta Base'!$G48=0,0,+IF('An Distinta Base'!$G48=30,(AC66+AC91),+IF('An Distinta Base'!$G48=60,(SUM(AB66:AC66)+SUM(AB91:AC91)),(SUM(AA66:AC66)+SUM(AA91:AC91)))))</f>
        <v>0</v>
      </c>
      <c r="AD116" s="65">
        <f>+IF('An Distinta Base'!$G48=0,0,+IF('An Distinta Base'!$G48=30,(AD66+AD91),+IF('An Distinta Base'!$G48=60,(SUM(AC66:AD66)+SUM(AC91:AD91)),(SUM(AB66:AD66)+SUM(AB91:AD91)))))</f>
        <v>0</v>
      </c>
      <c r="AE116" s="65">
        <f>+IF('An Distinta Base'!$G48=0,0,+IF('An Distinta Base'!$G48=30,(AE66+AE91),+IF('An Distinta Base'!$G48=60,(SUM(AD66:AE66)+SUM(AD91:AE91)),(SUM(AC66:AE66)+SUM(AC91:AE91)))))</f>
        <v>0</v>
      </c>
      <c r="AF116" s="65">
        <f>+IF('An Distinta Base'!$G48=0,0,+IF('An Distinta Base'!$G48=30,(AF66+AF91),+IF('An Distinta Base'!$G48=60,(SUM(AE66:AF66)+SUM(AE91:AF91)),(SUM(AD66:AF66)+SUM(AD91:AF91)))))</f>
        <v>0</v>
      </c>
      <c r="AG116" s="65">
        <f>+IF('An Distinta Base'!$G48=0,0,+IF('An Distinta Base'!$G48=30,(AG66+AG91),+IF('An Distinta Base'!$G48=60,(SUM(AF66:AG66)+SUM(AF91:AG91)),(SUM(AE66:AG66)+SUM(AE91:AG91)))))</f>
        <v>0</v>
      </c>
      <c r="AH116" s="65">
        <f>+IF('An Distinta Base'!$G48=0,0,+IF('An Distinta Base'!$G48=30,(AH66+AH91),+IF('An Distinta Base'!$G48=60,(SUM(AG66:AH66)+SUM(AG91:AH91)),(SUM(AF66:AH66)+SUM(AF91:AH91)))))</f>
        <v>0</v>
      </c>
      <c r="AI116" s="65">
        <f>+IF('An Distinta Base'!$G48=0,0,+IF('An Distinta Base'!$G48=30,(AI66+AI91),+IF('An Distinta Base'!$G48=60,(SUM(AH66:AI66)+SUM(AH91:AI91)),(SUM(AG66:AI66)+SUM(AG91:AI91)))))</f>
        <v>0</v>
      </c>
      <c r="AJ116" s="65">
        <f>+IF('An Distinta Base'!$G48=0,0,+IF('An Distinta Base'!$G48=30,(AJ66+AJ91),+IF('An Distinta Base'!$G48=60,(SUM(AI66:AJ66)+SUM(AI91:AJ91)),(SUM(AH66:AJ66)+SUM(AH91:AJ91)))))</f>
        <v>0</v>
      </c>
      <c r="AK116" s="65">
        <f>+IF('An Distinta Base'!$G48=0,0,+IF('An Distinta Base'!$G48=30,(AK66+AK91),+IF('An Distinta Base'!$G48=60,(SUM(AJ66:AK66)+SUM(AJ91:AK91)),(SUM(AI66:AK66)+SUM(AI91:AK91)))))</f>
        <v>0</v>
      </c>
      <c r="AL116" s="65">
        <f>+IF('An Distinta Base'!$G48=0,0,+IF('An Distinta Base'!$G48=30,(AL66+AL91),+IF('An Distinta Base'!$G48=60,(SUM(AK66:AL66)+SUM(AK91:AL91)),(SUM(AJ66:AL66)+SUM(AJ91:AL91)))))</f>
        <v>0</v>
      </c>
    </row>
    <row r="117" spans="2:38" x14ac:dyDescent="0.25">
      <c r="B117" s="47" t="str">
        <f t="shared" si="14"/>
        <v>Prodotto 19</v>
      </c>
      <c r="C117" s="65">
        <f>+IF('An Distinta Base'!$G49=0,0,(C67+C92))</f>
        <v>0</v>
      </c>
      <c r="D117" s="65">
        <f>+IF('An Distinta Base'!$G49=0,0,+IF('An Distinta Base'!$G49=30,(D67+D92),(SUM(C67:D67)+SUM(C92:D92))))</f>
        <v>0</v>
      </c>
      <c r="E117" s="65">
        <f>+IF('An Distinta Base'!$G49=0,0,+IF('An Distinta Base'!$G49=30,(E67+E92),+IF('An Distinta Base'!$G49=60,(SUM(D67:E67)+SUM(D92:E92)),(SUM(C67:E67)+SUM(C92:E92)))))</f>
        <v>0</v>
      </c>
      <c r="F117" s="65">
        <f>+IF('An Distinta Base'!$G49=0,0,+IF('An Distinta Base'!$G49=30,(F67+F92),+IF('An Distinta Base'!$G49=60,(SUM(E67:F67)+SUM(E92:F92)),(SUM(D67:F67)+SUM(D92:F92)))))</f>
        <v>0</v>
      </c>
      <c r="G117" s="65">
        <f>+IF('An Distinta Base'!$G49=0,0,+IF('An Distinta Base'!$G49=30,(G67+G92),+IF('An Distinta Base'!$G49=60,(SUM(F67:G67)+SUM(F92:G92)),(SUM(E67:G67)+SUM(E92:G92)))))</f>
        <v>0</v>
      </c>
      <c r="H117" s="65">
        <f>+IF('An Distinta Base'!$G49=0,0,+IF('An Distinta Base'!$G49=30,(H67+H92),+IF('An Distinta Base'!$G49=60,(SUM(G67:H67)+SUM(G92:H92)),(SUM(F67:H67)+SUM(F92:H92)))))</f>
        <v>0</v>
      </c>
      <c r="I117" s="65">
        <f>+IF('An Distinta Base'!$G49=0,0,+IF('An Distinta Base'!$G49=30,(I67+I92),+IF('An Distinta Base'!$G49=60,(SUM(H67:I67)+SUM(H92:I92)),(SUM(G67:I67)+SUM(G92:I92)))))</f>
        <v>0</v>
      </c>
      <c r="J117" s="65">
        <f>+IF('An Distinta Base'!$G49=0,0,+IF('An Distinta Base'!$G49=30,(J67+J92),+IF('An Distinta Base'!$G49=60,(SUM(I67:J67)+SUM(I92:J92)),(SUM(H67:J67)+SUM(H92:J92)))))</f>
        <v>0</v>
      </c>
      <c r="K117" s="65">
        <f>+IF('An Distinta Base'!$G49=0,0,+IF('An Distinta Base'!$G49=30,(K67+K92),+IF('An Distinta Base'!$G49=60,(SUM(J67:K67)+SUM(J92:K92)),(SUM(I67:K67)+SUM(I92:K92)))))</f>
        <v>0</v>
      </c>
      <c r="L117" s="65">
        <f>+IF('An Distinta Base'!$G49=0,0,+IF('An Distinta Base'!$G49=30,(L67+L92),+IF('An Distinta Base'!$G49=60,(SUM(K67:L67)+SUM(K92:L92)),(SUM(J67:L67)+SUM(J92:L92)))))</f>
        <v>0</v>
      </c>
      <c r="M117" s="65">
        <f>+IF('An Distinta Base'!$G49=0,0,+IF('An Distinta Base'!$G49=30,(M67+M92),+IF('An Distinta Base'!$G49=60,(SUM(L67:M67)+SUM(L92:M92)),(SUM(K67:M67)+SUM(K92:M92)))))</f>
        <v>0</v>
      </c>
      <c r="N117" s="65">
        <f>+IF('An Distinta Base'!$G49=0,0,+IF('An Distinta Base'!$G49=30,(N67+N92),+IF('An Distinta Base'!$G49=60,(SUM(M67:N67)+SUM(M92:N92)),(SUM(L67:N67)+SUM(L92:N92)))))</f>
        <v>0</v>
      </c>
      <c r="O117" s="65">
        <f>+IF('An Distinta Base'!$G49=0,0,+IF('An Distinta Base'!$G49=30,(O67+O92),+IF('An Distinta Base'!$G49=60,(SUM(N67:O67)+SUM(N92:O92)),(SUM(M67:O67)+SUM(M92:O92)))))</f>
        <v>0</v>
      </c>
      <c r="P117" s="65">
        <f>+IF('An Distinta Base'!$G49=0,0,+IF('An Distinta Base'!$G49=30,(P67+P92),+IF('An Distinta Base'!$G49=60,(SUM(O67:P67)+SUM(O92:P92)),(SUM(N67:P67)+SUM(N92:P92)))))</f>
        <v>0</v>
      </c>
      <c r="Q117" s="65">
        <f>+IF('An Distinta Base'!$G49=0,0,+IF('An Distinta Base'!$G49=30,(Q67+Q92),+IF('An Distinta Base'!$G49=60,(SUM(P67:Q67)+SUM(P92:Q92)),(SUM(O67:Q67)+SUM(O92:Q92)))))</f>
        <v>0</v>
      </c>
      <c r="R117" s="65">
        <f>+IF('An Distinta Base'!$G49=0,0,+IF('An Distinta Base'!$G49=30,(R67+R92),+IF('An Distinta Base'!$G49=60,(SUM(Q67:R67)+SUM(Q92:R92)),(SUM(P67:R67)+SUM(P92:R92)))))</f>
        <v>0</v>
      </c>
      <c r="S117" s="65">
        <f>+IF('An Distinta Base'!$G49=0,0,+IF('An Distinta Base'!$G49=30,(S67+S92),+IF('An Distinta Base'!$G49=60,(SUM(R67:S67)+SUM(R92:S92)),(SUM(Q67:S67)+SUM(Q92:S92)))))</f>
        <v>0</v>
      </c>
      <c r="T117" s="65">
        <f>+IF('An Distinta Base'!$G49=0,0,+IF('An Distinta Base'!$G49=30,(T67+T92),+IF('An Distinta Base'!$G49=60,(SUM(S67:T67)+SUM(S92:T92)),(SUM(R67:T67)+SUM(R92:T92)))))</f>
        <v>0</v>
      </c>
      <c r="U117" s="65">
        <f>+IF('An Distinta Base'!$G49=0,0,+IF('An Distinta Base'!$G49=30,(U67+U92),+IF('An Distinta Base'!$G49=60,(SUM(T67:U67)+SUM(T92:U92)),(SUM(S67:U67)+SUM(S92:U92)))))</f>
        <v>0</v>
      </c>
      <c r="V117" s="65">
        <f>+IF('An Distinta Base'!$G49=0,0,+IF('An Distinta Base'!$G49=30,(V67+V92),+IF('An Distinta Base'!$G49=60,(SUM(U67:V67)+SUM(U92:V92)),(SUM(T67:V67)+SUM(T92:V92)))))</f>
        <v>0</v>
      </c>
      <c r="W117" s="65">
        <f>+IF('An Distinta Base'!$G49=0,0,+IF('An Distinta Base'!$G49=30,(W67+W92),+IF('An Distinta Base'!$G49=60,(SUM(V67:W67)+SUM(V92:W92)),(SUM(U67:W67)+SUM(U92:W92)))))</f>
        <v>0</v>
      </c>
      <c r="X117" s="65">
        <f>+IF('An Distinta Base'!$G49=0,0,+IF('An Distinta Base'!$G49=30,(X67+X92),+IF('An Distinta Base'!$G49=60,(SUM(W67:X67)+SUM(W92:X92)),(SUM(V67:X67)+SUM(V92:X92)))))</f>
        <v>0</v>
      </c>
      <c r="Y117" s="65">
        <f>+IF('An Distinta Base'!$G49=0,0,+IF('An Distinta Base'!$G49=30,(Y67+Y92),+IF('An Distinta Base'!$G49=60,(SUM(X67:Y67)+SUM(X92:Y92)),(SUM(W67:Y67)+SUM(W92:Y92)))))</f>
        <v>0</v>
      </c>
      <c r="Z117" s="65">
        <f>+IF('An Distinta Base'!$G49=0,0,+IF('An Distinta Base'!$G49=30,(Z67+Z92),+IF('An Distinta Base'!$G49=60,(SUM(Y67:Z67)+SUM(Y92:Z92)),(SUM(X67:Z67)+SUM(X92:Z92)))))</f>
        <v>0</v>
      </c>
      <c r="AA117" s="65">
        <f>+IF('An Distinta Base'!$G49=0,0,+IF('An Distinta Base'!$G49=30,(AA67+AA92),+IF('An Distinta Base'!$G49=60,(SUM(Z67:AA67)+SUM(Z92:AA92)),(SUM(Y67:AA67)+SUM(Y92:AA92)))))</f>
        <v>0</v>
      </c>
      <c r="AB117" s="65">
        <f>+IF('An Distinta Base'!$G49=0,0,+IF('An Distinta Base'!$G49=30,(AB67+AB92),+IF('An Distinta Base'!$G49=60,(SUM(AA67:AB67)+SUM(AA92:AB92)),(SUM(Z67:AB67)+SUM(Z92:AB92)))))</f>
        <v>0</v>
      </c>
      <c r="AC117" s="65">
        <f>+IF('An Distinta Base'!$G49=0,0,+IF('An Distinta Base'!$G49=30,(AC67+AC92),+IF('An Distinta Base'!$G49=60,(SUM(AB67:AC67)+SUM(AB92:AC92)),(SUM(AA67:AC67)+SUM(AA92:AC92)))))</f>
        <v>0</v>
      </c>
      <c r="AD117" s="65">
        <f>+IF('An Distinta Base'!$G49=0,0,+IF('An Distinta Base'!$G49=30,(AD67+AD92),+IF('An Distinta Base'!$G49=60,(SUM(AC67:AD67)+SUM(AC92:AD92)),(SUM(AB67:AD67)+SUM(AB92:AD92)))))</f>
        <v>0</v>
      </c>
      <c r="AE117" s="65">
        <f>+IF('An Distinta Base'!$G49=0,0,+IF('An Distinta Base'!$G49=30,(AE67+AE92),+IF('An Distinta Base'!$G49=60,(SUM(AD67:AE67)+SUM(AD92:AE92)),(SUM(AC67:AE67)+SUM(AC92:AE92)))))</f>
        <v>0</v>
      </c>
      <c r="AF117" s="65">
        <f>+IF('An Distinta Base'!$G49=0,0,+IF('An Distinta Base'!$G49=30,(AF67+AF92),+IF('An Distinta Base'!$G49=60,(SUM(AE67:AF67)+SUM(AE92:AF92)),(SUM(AD67:AF67)+SUM(AD92:AF92)))))</f>
        <v>0</v>
      </c>
      <c r="AG117" s="65">
        <f>+IF('An Distinta Base'!$G49=0,0,+IF('An Distinta Base'!$G49=30,(AG67+AG92),+IF('An Distinta Base'!$G49=60,(SUM(AF67:AG67)+SUM(AF92:AG92)),(SUM(AE67:AG67)+SUM(AE92:AG92)))))</f>
        <v>0</v>
      </c>
      <c r="AH117" s="65">
        <f>+IF('An Distinta Base'!$G49=0,0,+IF('An Distinta Base'!$G49=30,(AH67+AH92),+IF('An Distinta Base'!$G49=60,(SUM(AG67:AH67)+SUM(AG92:AH92)),(SUM(AF67:AH67)+SUM(AF92:AH92)))))</f>
        <v>0</v>
      </c>
      <c r="AI117" s="65">
        <f>+IF('An Distinta Base'!$G49=0,0,+IF('An Distinta Base'!$G49=30,(AI67+AI92),+IF('An Distinta Base'!$G49=60,(SUM(AH67:AI67)+SUM(AH92:AI92)),(SUM(AG67:AI67)+SUM(AG92:AI92)))))</f>
        <v>0</v>
      </c>
      <c r="AJ117" s="65">
        <f>+IF('An Distinta Base'!$G49=0,0,+IF('An Distinta Base'!$G49=30,(AJ67+AJ92),+IF('An Distinta Base'!$G49=60,(SUM(AI67:AJ67)+SUM(AI92:AJ92)),(SUM(AH67:AJ67)+SUM(AH92:AJ92)))))</f>
        <v>0</v>
      </c>
      <c r="AK117" s="65">
        <f>+IF('An Distinta Base'!$G49=0,0,+IF('An Distinta Base'!$G49=30,(AK67+AK92),+IF('An Distinta Base'!$G49=60,(SUM(AJ67:AK67)+SUM(AJ92:AK92)),(SUM(AI67:AK67)+SUM(AI92:AK92)))))</f>
        <v>0</v>
      </c>
      <c r="AL117" s="65">
        <f>+IF('An Distinta Base'!$G49=0,0,+IF('An Distinta Base'!$G49=30,(AL67+AL92),+IF('An Distinta Base'!$G49=60,(SUM(AK67:AL67)+SUM(AK92:AL92)),(SUM(AJ67:AL67)+SUM(AJ92:AL92)))))</f>
        <v>0</v>
      </c>
    </row>
    <row r="118" spans="2:38" x14ac:dyDescent="0.25">
      <c r="B118" s="47" t="str">
        <f t="shared" si="14"/>
        <v>Prodotto 20</v>
      </c>
      <c r="C118" s="65">
        <f>+IF('An Distinta Base'!$G50=0,0,(C68+C93))</f>
        <v>0</v>
      </c>
      <c r="D118" s="65">
        <f>+IF('An Distinta Base'!$G50=0,0,+IF('An Distinta Base'!$G50=30,(D68+D93),(SUM(C68:D68)+SUM(C93:D93))))</f>
        <v>0</v>
      </c>
      <c r="E118" s="65">
        <f>+IF('An Distinta Base'!$G50=0,0,+IF('An Distinta Base'!$G50=30,(E68+E93),+IF('An Distinta Base'!$G50=60,(SUM(D68:E68)+SUM(D93:E93)),(SUM(C68:E68)+SUM(C93:E93)))))</f>
        <v>0</v>
      </c>
      <c r="F118" s="65">
        <f>+IF('An Distinta Base'!$G50=0,0,+IF('An Distinta Base'!$G50=30,(F68+F93),+IF('An Distinta Base'!$G50=60,(SUM(E68:F68)+SUM(E93:F93)),(SUM(D68:F68)+SUM(D93:F93)))))</f>
        <v>0</v>
      </c>
      <c r="G118" s="65">
        <f>+IF('An Distinta Base'!$G50=0,0,+IF('An Distinta Base'!$G50=30,(G68+G93),+IF('An Distinta Base'!$G50=60,(SUM(F68:G68)+SUM(F93:G93)),(SUM(E68:G68)+SUM(E93:G93)))))</f>
        <v>0</v>
      </c>
      <c r="H118" s="65">
        <f>+IF('An Distinta Base'!$G50=0,0,+IF('An Distinta Base'!$G50=30,(H68+H93),+IF('An Distinta Base'!$G50=60,(SUM(G68:H68)+SUM(G93:H93)),(SUM(F68:H68)+SUM(F93:H93)))))</f>
        <v>0</v>
      </c>
      <c r="I118" s="65">
        <f>+IF('An Distinta Base'!$G50=0,0,+IF('An Distinta Base'!$G50=30,(I68+I93),+IF('An Distinta Base'!$G50=60,(SUM(H68:I68)+SUM(H93:I93)),(SUM(G68:I68)+SUM(G93:I93)))))</f>
        <v>0</v>
      </c>
      <c r="J118" s="65">
        <f>+IF('An Distinta Base'!$G50=0,0,+IF('An Distinta Base'!$G50=30,(J68+J93),+IF('An Distinta Base'!$G50=60,(SUM(I68:J68)+SUM(I93:J93)),(SUM(H68:J68)+SUM(H93:J93)))))</f>
        <v>0</v>
      </c>
      <c r="K118" s="65">
        <f>+IF('An Distinta Base'!$G50=0,0,+IF('An Distinta Base'!$G50=30,(K68+K93),+IF('An Distinta Base'!$G50=60,(SUM(J68:K68)+SUM(J93:K93)),(SUM(I68:K68)+SUM(I93:K93)))))</f>
        <v>0</v>
      </c>
      <c r="L118" s="65">
        <f>+IF('An Distinta Base'!$G50=0,0,+IF('An Distinta Base'!$G50=30,(L68+L93),+IF('An Distinta Base'!$G50=60,(SUM(K68:L68)+SUM(K93:L93)),(SUM(J68:L68)+SUM(J93:L93)))))</f>
        <v>0</v>
      </c>
      <c r="M118" s="65">
        <f>+IF('An Distinta Base'!$G50=0,0,+IF('An Distinta Base'!$G50=30,(M68+M93),+IF('An Distinta Base'!$G50=60,(SUM(L68:M68)+SUM(L93:M93)),(SUM(K68:M68)+SUM(K93:M93)))))</f>
        <v>0</v>
      </c>
      <c r="N118" s="65">
        <f>+IF('An Distinta Base'!$G50=0,0,+IF('An Distinta Base'!$G50=30,(N68+N93),+IF('An Distinta Base'!$G50=60,(SUM(M68:N68)+SUM(M93:N93)),(SUM(L68:N68)+SUM(L93:N93)))))</f>
        <v>0</v>
      </c>
      <c r="O118" s="65">
        <f>+IF('An Distinta Base'!$G50=0,0,+IF('An Distinta Base'!$G50=30,(O68+O93),+IF('An Distinta Base'!$G50=60,(SUM(N68:O68)+SUM(N93:O93)),(SUM(M68:O68)+SUM(M93:O93)))))</f>
        <v>0</v>
      </c>
      <c r="P118" s="65">
        <f>+IF('An Distinta Base'!$G50=0,0,+IF('An Distinta Base'!$G50=30,(P68+P93),+IF('An Distinta Base'!$G50=60,(SUM(O68:P68)+SUM(O93:P93)),(SUM(N68:P68)+SUM(N93:P93)))))</f>
        <v>0</v>
      </c>
      <c r="Q118" s="65">
        <f>+IF('An Distinta Base'!$G50=0,0,+IF('An Distinta Base'!$G50=30,(Q68+Q93),+IF('An Distinta Base'!$G50=60,(SUM(P68:Q68)+SUM(P93:Q93)),(SUM(O68:Q68)+SUM(O93:Q93)))))</f>
        <v>0</v>
      </c>
      <c r="R118" s="65">
        <f>+IF('An Distinta Base'!$G50=0,0,+IF('An Distinta Base'!$G50=30,(R68+R93),+IF('An Distinta Base'!$G50=60,(SUM(Q68:R68)+SUM(Q93:R93)),(SUM(P68:R68)+SUM(P93:R93)))))</f>
        <v>0</v>
      </c>
      <c r="S118" s="65">
        <f>+IF('An Distinta Base'!$G50=0,0,+IF('An Distinta Base'!$G50=30,(S68+S93),+IF('An Distinta Base'!$G50=60,(SUM(R68:S68)+SUM(R93:S93)),(SUM(Q68:S68)+SUM(Q93:S93)))))</f>
        <v>0</v>
      </c>
      <c r="T118" s="65">
        <f>+IF('An Distinta Base'!$G50=0,0,+IF('An Distinta Base'!$G50=30,(T68+T93),+IF('An Distinta Base'!$G50=60,(SUM(S68:T68)+SUM(S93:T93)),(SUM(R68:T68)+SUM(R93:T93)))))</f>
        <v>0</v>
      </c>
      <c r="U118" s="65">
        <f>+IF('An Distinta Base'!$G50=0,0,+IF('An Distinta Base'!$G50=30,(U68+U93),+IF('An Distinta Base'!$G50=60,(SUM(T68:U68)+SUM(T93:U93)),(SUM(S68:U68)+SUM(S93:U93)))))</f>
        <v>0</v>
      </c>
      <c r="V118" s="65">
        <f>+IF('An Distinta Base'!$G50=0,0,+IF('An Distinta Base'!$G50=30,(V68+V93),+IF('An Distinta Base'!$G50=60,(SUM(U68:V68)+SUM(U93:V93)),(SUM(T68:V68)+SUM(T93:V93)))))</f>
        <v>0</v>
      </c>
      <c r="W118" s="65">
        <f>+IF('An Distinta Base'!$G50=0,0,+IF('An Distinta Base'!$G50=30,(W68+W93),+IF('An Distinta Base'!$G50=60,(SUM(V68:W68)+SUM(V93:W93)),(SUM(U68:W68)+SUM(U93:W93)))))</f>
        <v>0</v>
      </c>
      <c r="X118" s="65">
        <f>+IF('An Distinta Base'!$G50=0,0,+IF('An Distinta Base'!$G50=30,(X68+X93),+IF('An Distinta Base'!$G50=60,(SUM(W68:X68)+SUM(W93:X93)),(SUM(V68:X68)+SUM(V93:X93)))))</f>
        <v>0</v>
      </c>
      <c r="Y118" s="65">
        <f>+IF('An Distinta Base'!$G50=0,0,+IF('An Distinta Base'!$G50=30,(Y68+Y93),+IF('An Distinta Base'!$G50=60,(SUM(X68:Y68)+SUM(X93:Y93)),(SUM(W68:Y68)+SUM(W93:Y93)))))</f>
        <v>0</v>
      </c>
      <c r="Z118" s="65">
        <f>+IF('An Distinta Base'!$G50=0,0,+IF('An Distinta Base'!$G50=30,(Z68+Z93),+IF('An Distinta Base'!$G50=60,(SUM(Y68:Z68)+SUM(Y93:Z93)),(SUM(X68:Z68)+SUM(X93:Z93)))))</f>
        <v>0</v>
      </c>
      <c r="AA118" s="65">
        <f>+IF('An Distinta Base'!$G50=0,0,+IF('An Distinta Base'!$G50=30,(AA68+AA93),+IF('An Distinta Base'!$G50=60,(SUM(Z68:AA68)+SUM(Z93:AA93)),(SUM(Y68:AA68)+SUM(Y93:AA93)))))</f>
        <v>0</v>
      </c>
      <c r="AB118" s="65">
        <f>+IF('An Distinta Base'!$G50=0,0,+IF('An Distinta Base'!$G50=30,(AB68+AB93),+IF('An Distinta Base'!$G50=60,(SUM(AA68:AB68)+SUM(AA93:AB93)),(SUM(Z68:AB68)+SUM(Z93:AB93)))))</f>
        <v>0</v>
      </c>
      <c r="AC118" s="65">
        <f>+IF('An Distinta Base'!$G50=0,0,+IF('An Distinta Base'!$G50=30,(AC68+AC93),+IF('An Distinta Base'!$G50=60,(SUM(AB68:AC68)+SUM(AB93:AC93)),(SUM(AA68:AC68)+SUM(AA93:AC93)))))</f>
        <v>0</v>
      </c>
      <c r="AD118" s="65">
        <f>+IF('An Distinta Base'!$G50=0,0,+IF('An Distinta Base'!$G50=30,(AD68+AD93),+IF('An Distinta Base'!$G50=60,(SUM(AC68:AD68)+SUM(AC93:AD93)),(SUM(AB68:AD68)+SUM(AB93:AD93)))))</f>
        <v>0</v>
      </c>
      <c r="AE118" s="65">
        <f>+IF('An Distinta Base'!$G50=0,0,+IF('An Distinta Base'!$G50=30,(AE68+AE93),+IF('An Distinta Base'!$G50=60,(SUM(AD68:AE68)+SUM(AD93:AE93)),(SUM(AC68:AE68)+SUM(AC93:AE93)))))</f>
        <v>0</v>
      </c>
      <c r="AF118" s="65">
        <f>+IF('An Distinta Base'!$G50=0,0,+IF('An Distinta Base'!$G50=30,(AF68+AF93),+IF('An Distinta Base'!$G50=60,(SUM(AE68:AF68)+SUM(AE93:AF93)),(SUM(AD68:AF68)+SUM(AD93:AF93)))))</f>
        <v>0</v>
      </c>
      <c r="AG118" s="65">
        <f>+IF('An Distinta Base'!$G50=0,0,+IF('An Distinta Base'!$G50=30,(AG68+AG93),+IF('An Distinta Base'!$G50=60,(SUM(AF68:AG68)+SUM(AF93:AG93)),(SUM(AE68:AG68)+SUM(AE93:AG93)))))</f>
        <v>0</v>
      </c>
      <c r="AH118" s="65">
        <f>+IF('An Distinta Base'!$G50=0,0,+IF('An Distinta Base'!$G50=30,(AH68+AH93),+IF('An Distinta Base'!$G50=60,(SUM(AG68:AH68)+SUM(AG93:AH93)),(SUM(AF68:AH68)+SUM(AF93:AH93)))))</f>
        <v>0</v>
      </c>
      <c r="AI118" s="65">
        <f>+IF('An Distinta Base'!$G50=0,0,+IF('An Distinta Base'!$G50=30,(AI68+AI93),+IF('An Distinta Base'!$G50=60,(SUM(AH68:AI68)+SUM(AH93:AI93)),(SUM(AG68:AI68)+SUM(AG93:AI93)))))</f>
        <v>0</v>
      </c>
      <c r="AJ118" s="65">
        <f>+IF('An Distinta Base'!$G50=0,0,+IF('An Distinta Base'!$G50=30,(AJ68+AJ93),+IF('An Distinta Base'!$G50=60,(SUM(AI68:AJ68)+SUM(AI93:AJ93)),(SUM(AH68:AJ68)+SUM(AH93:AJ93)))))</f>
        <v>0</v>
      </c>
      <c r="AK118" s="65">
        <f>+IF('An Distinta Base'!$G50=0,0,+IF('An Distinta Base'!$G50=30,(AK68+AK93),+IF('An Distinta Base'!$G50=60,(SUM(AJ68:AK68)+SUM(AJ93:AK93)),(SUM(AI68:AK68)+SUM(AI93:AK93)))))</f>
        <v>0</v>
      </c>
      <c r="AL118" s="65">
        <f>+IF('An Distinta Base'!$G50=0,0,+IF('An Distinta Base'!$G50=30,(AL68+AL93),+IF('An Distinta Base'!$G50=60,(SUM(AK68:AL68)+SUM(AK93:AL93)),(SUM(AJ68:AL68)+SUM(AJ93:AL93)))))</f>
        <v>0</v>
      </c>
    </row>
    <row r="119" spans="2:38" x14ac:dyDescent="0.25"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</row>
    <row r="120" spans="2:38" x14ac:dyDescent="0.25">
      <c r="B120" s="47" t="s">
        <v>314</v>
      </c>
      <c r="C120" s="63">
        <f>SUM(C99:C118)</f>
        <v>48037</v>
      </c>
      <c r="D120" s="63">
        <f t="shared" ref="D120:AL120" si="15">SUM(D99:D118)</f>
        <v>96074</v>
      </c>
      <c r="E120" s="63">
        <f t="shared" si="15"/>
        <v>96074</v>
      </c>
      <c r="F120" s="63">
        <f t="shared" si="15"/>
        <v>96074</v>
      </c>
      <c r="G120" s="63">
        <f t="shared" si="15"/>
        <v>96074</v>
      </c>
      <c r="H120" s="63">
        <f t="shared" si="15"/>
        <v>96074</v>
      </c>
      <c r="I120" s="63">
        <f t="shared" si="15"/>
        <v>96335.360000000001</v>
      </c>
      <c r="J120" s="63">
        <f t="shared" si="15"/>
        <v>96870.785000000003</v>
      </c>
      <c r="K120" s="63">
        <f t="shared" si="15"/>
        <v>97511.48000000001</v>
      </c>
      <c r="L120" s="63">
        <f t="shared" si="15"/>
        <v>97878.110000000015</v>
      </c>
      <c r="M120" s="63">
        <f t="shared" si="15"/>
        <v>98206.873050000024</v>
      </c>
      <c r="N120" s="63">
        <f t="shared" si="15"/>
        <v>98535.636100000018</v>
      </c>
      <c r="O120" s="63">
        <f t="shared" si="15"/>
        <v>98535.636100000018</v>
      </c>
      <c r="P120" s="63">
        <f t="shared" si="15"/>
        <v>104079.211775</v>
      </c>
      <c r="Q120" s="63">
        <f t="shared" si="15"/>
        <v>109622.78744999999</v>
      </c>
      <c r="R120" s="63">
        <f t="shared" si="15"/>
        <v>109622.78744999999</v>
      </c>
      <c r="S120" s="63">
        <f t="shared" si="15"/>
        <v>109622.78744999999</v>
      </c>
      <c r="T120" s="63">
        <f t="shared" si="15"/>
        <v>109622.78744999999</v>
      </c>
      <c r="U120" s="63">
        <f t="shared" si="15"/>
        <v>109622.78744999999</v>
      </c>
      <c r="V120" s="63">
        <f t="shared" si="15"/>
        <v>109622.78744999999</v>
      </c>
      <c r="W120" s="63">
        <f t="shared" si="15"/>
        <v>109622.78744999999</v>
      </c>
      <c r="X120" s="63">
        <f t="shared" si="15"/>
        <v>109622.78744999999</v>
      </c>
      <c r="Y120" s="63">
        <f t="shared" si="15"/>
        <v>109622.78744999999</v>
      </c>
      <c r="Z120" s="63">
        <f t="shared" si="15"/>
        <v>109622.78744999999</v>
      </c>
      <c r="AA120" s="63">
        <f t="shared" si="15"/>
        <v>109622.78744999999</v>
      </c>
      <c r="AB120" s="63">
        <f t="shared" si="15"/>
        <v>115166.363125</v>
      </c>
      <c r="AC120" s="63">
        <f t="shared" si="15"/>
        <v>120709.9388</v>
      </c>
      <c r="AD120" s="63">
        <f t="shared" si="15"/>
        <v>120709.9388</v>
      </c>
      <c r="AE120" s="63">
        <f t="shared" si="15"/>
        <v>120709.9388</v>
      </c>
      <c r="AF120" s="63">
        <f t="shared" si="15"/>
        <v>120709.9388</v>
      </c>
      <c r="AG120" s="63">
        <f t="shared" si="15"/>
        <v>120709.9388</v>
      </c>
      <c r="AH120" s="63">
        <f t="shared" si="15"/>
        <v>120709.9388</v>
      </c>
      <c r="AI120" s="63">
        <f t="shared" si="15"/>
        <v>120709.9388</v>
      </c>
      <c r="AJ120" s="63">
        <f t="shared" si="15"/>
        <v>120709.9388</v>
      </c>
      <c r="AK120" s="63">
        <f t="shared" si="15"/>
        <v>120709.9388</v>
      </c>
      <c r="AL120" s="63">
        <f t="shared" si="15"/>
        <v>120709.9388</v>
      </c>
    </row>
    <row r="123" spans="2:38" x14ac:dyDescent="0.25">
      <c r="B123" s="47" t="s">
        <v>355</v>
      </c>
      <c r="C123" s="47" t="str">
        <f>+C98</f>
        <v>A1 M1</v>
      </c>
      <c r="D123" s="47" t="str">
        <f t="shared" ref="D123:AL123" si="16">+D98</f>
        <v>A1 M2</v>
      </c>
      <c r="E123" s="47" t="str">
        <f t="shared" si="16"/>
        <v>A1 M3</v>
      </c>
      <c r="F123" s="47" t="str">
        <f t="shared" si="16"/>
        <v>A1 M4</v>
      </c>
      <c r="G123" s="47" t="str">
        <f t="shared" si="16"/>
        <v>A1 M5</v>
      </c>
      <c r="H123" s="47" t="str">
        <f t="shared" si="16"/>
        <v>A1 M6</v>
      </c>
      <c r="I123" s="47" t="str">
        <f t="shared" si="16"/>
        <v>A1 M7</v>
      </c>
      <c r="J123" s="47" t="str">
        <f t="shared" si="16"/>
        <v>A1 M8</v>
      </c>
      <c r="K123" s="47" t="str">
        <f t="shared" si="16"/>
        <v>A1 M9</v>
      </c>
      <c r="L123" s="47" t="str">
        <f t="shared" si="16"/>
        <v>A1 M10</v>
      </c>
      <c r="M123" s="47" t="str">
        <f t="shared" si="16"/>
        <v>A1 M11</v>
      </c>
      <c r="N123" s="47" t="str">
        <f t="shared" si="16"/>
        <v>A1 M12</v>
      </c>
      <c r="O123" s="47" t="str">
        <f t="shared" si="16"/>
        <v>A2 M1</v>
      </c>
      <c r="P123" s="47" t="str">
        <f t="shared" si="16"/>
        <v>A2 M2</v>
      </c>
      <c r="Q123" s="47" t="str">
        <f t="shared" si="16"/>
        <v>A2 M3</v>
      </c>
      <c r="R123" s="47" t="str">
        <f t="shared" si="16"/>
        <v>A2 M4</v>
      </c>
      <c r="S123" s="47" t="str">
        <f t="shared" si="16"/>
        <v>A2 M5</v>
      </c>
      <c r="T123" s="47" t="str">
        <f t="shared" si="16"/>
        <v>A2 M6</v>
      </c>
      <c r="U123" s="47" t="str">
        <f t="shared" si="16"/>
        <v>A2 M7</v>
      </c>
      <c r="V123" s="47" t="str">
        <f t="shared" si="16"/>
        <v>A2 M8</v>
      </c>
      <c r="W123" s="47" t="str">
        <f t="shared" si="16"/>
        <v>A2 M9</v>
      </c>
      <c r="X123" s="47" t="str">
        <f t="shared" si="16"/>
        <v>A2 M10</v>
      </c>
      <c r="Y123" s="47" t="str">
        <f t="shared" si="16"/>
        <v>A2 M11</v>
      </c>
      <c r="Z123" s="47" t="str">
        <f t="shared" si="16"/>
        <v>A2 M12</v>
      </c>
      <c r="AA123" s="47" t="str">
        <f t="shared" si="16"/>
        <v>A3 M1</v>
      </c>
      <c r="AB123" s="47" t="str">
        <f t="shared" si="16"/>
        <v>A3 M2</v>
      </c>
      <c r="AC123" s="47" t="str">
        <f t="shared" si="16"/>
        <v>A3 M3</v>
      </c>
      <c r="AD123" s="47" t="str">
        <f t="shared" si="16"/>
        <v>A3 M4</v>
      </c>
      <c r="AE123" s="47" t="str">
        <f t="shared" si="16"/>
        <v>A3 M5</v>
      </c>
      <c r="AF123" s="47" t="str">
        <f t="shared" si="16"/>
        <v>A3 M6</v>
      </c>
      <c r="AG123" s="47" t="str">
        <f t="shared" si="16"/>
        <v>A3 M7</v>
      </c>
      <c r="AH123" s="47" t="str">
        <f t="shared" si="16"/>
        <v>A3 M8</v>
      </c>
      <c r="AI123" s="47" t="str">
        <f t="shared" si="16"/>
        <v>A3 M9</v>
      </c>
      <c r="AJ123" s="47" t="str">
        <f t="shared" si="16"/>
        <v>A3 M10</v>
      </c>
      <c r="AK123" s="47" t="str">
        <f t="shared" si="16"/>
        <v>A3 M11</v>
      </c>
      <c r="AL123" s="47" t="str">
        <f t="shared" si="16"/>
        <v>A3 M12</v>
      </c>
    </row>
    <row r="124" spans="2:38" x14ac:dyDescent="0.25">
      <c r="B124" s="47" t="str">
        <f>+B99</f>
        <v>Prodotto 1</v>
      </c>
      <c r="C124" s="65">
        <f>+C49+C74-C99</f>
        <v>0</v>
      </c>
      <c r="D124" s="65">
        <f>+D49+D74+C99-D99</f>
        <v>0</v>
      </c>
      <c r="E124" s="65">
        <f>+E49+E74+D99-E99</f>
        <v>8712</v>
      </c>
      <c r="F124" s="65">
        <f t="shared" ref="F124:U139" si="17">+F49+F74+E99-F99</f>
        <v>8712</v>
      </c>
      <c r="G124" s="65">
        <f t="shared" si="17"/>
        <v>8712</v>
      </c>
      <c r="H124" s="65">
        <f t="shared" si="17"/>
        <v>8712</v>
      </c>
      <c r="I124" s="65">
        <f>+I49+I74+H99-I99</f>
        <v>8712</v>
      </c>
      <c r="J124" s="65">
        <f t="shared" ref="J124:AL132" si="18">+J49+J74+I99-J99</f>
        <v>8712</v>
      </c>
      <c r="K124" s="65">
        <f t="shared" si="18"/>
        <v>8973.36</v>
      </c>
      <c r="L124" s="65">
        <f t="shared" si="18"/>
        <v>8973.36</v>
      </c>
      <c r="M124" s="65">
        <f t="shared" si="18"/>
        <v>8973.36</v>
      </c>
      <c r="N124" s="65">
        <f t="shared" si="18"/>
        <v>8973.36</v>
      </c>
      <c r="O124" s="65">
        <f t="shared" si="18"/>
        <v>8973.36</v>
      </c>
      <c r="P124" s="65">
        <f t="shared" si="18"/>
        <v>8973.3599999999969</v>
      </c>
      <c r="Q124" s="65">
        <f t="shared" si="18"/>
        <v>8973.3600000000042</v>
      </c>
      <c r="R124" s="65">
        <f t="shared" si="18"/>
        <v>9870.6959999999999</v>
      </c>
      <c r="S124" s="65">
        <f t="shared" si="18"/>
        <v>9870.6959999999999</v>
      </c>
      <c r="T124" s="65">
        <f t="shared" si="18"/>
        <v>9870.6959999999999</v>
      </c>
      <c r="U124" s="65">
        <f t="shared" si="18"/>
        <v>9870.6959999999999</v>
      </c>
      <c r="V124" s="65">
        <f t="shared" si="18"/>
        <v>9870.6959999999999</v>
      </c>
      <c r="W124" s="65">
        <f t="shared" si="18"/>
        <v>9870.6959999999999</v>
      </c>
      <c r="X124" s="65">
        <f t="shared" si="18"/>
        <v>9870.6959999999999</v>
      </c>
      <c r="Y124" s="65">
        <f t="shared" si="18"/>
        <v>9870.6959999999999</v>
      </c>
      <c r="Z124" s="65">
        <f t="shared" si="18"/>
        <v>9870.6959999999999</v>
      </c>
      <c r="AA124" s="65">
        <f t="shared" si="18"/>
        <v>9870.6959999999999</v>
      </c>
      <c r="AB124" s="65">
        <f t="shared" si="18"/>
        <v>9870.6959999999963</v>
      </c>
      <c r="AC124" s="65">
        <f t="shared" si="18"/>
        <v>9870.6959999999999</v>
      </c>
      <c r="AD124" s="65">
        <f t="shared" si="18"/>
        <v>10768.032000000003</v>
      </c>
      <c r="AE124" s="65">
        <f t="shared" si="18"/>
        <v>10768.032000000003</v>
      </c>
      <c r="AF124" s="65">
        <f t="shared" si="18"/>
        <v>10768.032000000003</v>
      </c>
      <c r="AG124" s="65">
        <f t="shared" si="18"/>
        <v>10768.032000000003</v>
      </c>
      <c r="AH124" s="65">
        <f t="shared" si="18"/>
        <v>10768.032000000003</v>
      </c>
      <c r="AI124" s="65">
        <f t="shared" si="18"/>
        <v>10768.032000000003</v>
      </c>
      <c r="AJ124" s="65">
        <f t="shared" si="18"/>
        <v>10768.032000000003</v>
      </c>
      <c r="AK124" s="65">
        <f t="shared" si="18"/>
        <v>10768.032000000003</v>
      </c>
      <c r="AL124" s="65">
        <f t="shared" si="18"/>
        <v>10768.032000000003</v>
      </c>
    </row>
    <row r="125" spans="2:38" x14ac:dyDescent="0.25">
      <c r="B125" s="47" t="str">
        <f t="shared" ref="B125:B143" si="19">+B100</f>
        <v>Prodotto 2</v>
      </c>
      <c r="C125" s="65">
        <f t="shared" ref="C125:C143" si="20">+C50+C75-C100</f>
        <v>0</v>
      </c>
      <c r="D125" s="65">
        <f t="shared" ref="D125:S140" si="21">+D50+D75+C100-D100</f>
        <v>0</v>
      </c>
      <c r="E125" s="65">
        <f t="shared" si="21"/>
        <v>9075</v>
      </c>
      <c r="F125" s="65">
        <f t="shared" si="17"/>
        <v>9075</v>
      </c>
      <c r="G125" s="65">
        <f t="shared" si="17"/>
        <v>9075</v>
      </c>
      <c r="H125" s="65">
        <f t="shared" si="17"/>
        <v>9075</v>
      </c>
      <c r="I125" s="65">
        <f t="shared" si="17"/>
        <v>9075</v>
      </c>
      <c r="J125" s="65">
        <f t="shared" si="18"/>
        <v>9075</v>
      </c>
      <c r="K125" s="65">
        <f t="shared" si="18"/>
        <v>9075</v>
      </c>
      <c r="L125" s="65">
        <f t="shared" si="18"/>
        <v>9075</v>
      </c>
      <c r="M125" s="65">
        <f t="shared" si="18"/>
        <v>9256.5</v>
      </c>
      <c r="N125" s="65">
        <f t="shared" si="18"/>
        <v>9256.5</v>
      </c>
      <c r="O125" s="65">
        <f t="shared" si="18"/>
        <v>9256.5</v>
      </c>
      <c r="P125" s="65">
        <f t="shared" si="18"/>
        <v>9256.5</v>
      </c>
      <c r="Q125" s="65">
        <f t="shared" si="18"/>
        <v>9256.5000000000036</v>
      </c>
      <c r="R125" s="65">
        <f t="shared" si="18"/>
        <v>10182.149999999998</v>
      </c>
      <c r="S125" s="65">
        <f t="shared" si="18"/>
        <v>10182.149999999998</v>
      </c>
      <c r="T125" s="65">
        <f t="shared" si="18"/>
        <v>10182.149999999998</v>
      </c>
      <c r="U125" s="65">
        <f t="shared" si="18"/>
        <v>10182.149999999998</v>
      </c>
      <c r="V125" s="65">
        <f t="shared" si="18"/>
        <v>10182.149999999998</v>
      </c>
      <c r="W125" s="65">
        <f t="shared" si="18"/>
        <v>10182.149999999998</v>
      </c>
      <c r="X125" s="65">
        <f t="shared" si="18"/>
        <v>10182.149999999998</v>
      </c>
      <c r="Y125" s="65">
        <f t="shared" si="18"/>
        <v>10182.149999999998</v>
      </c>
      <c r="Z125" s="65">
        <f t="shared" si="18"/>
        <v>10182.149999999998</v>
      </c>
      <c r="AA125" s="65">
        <f t="shared" si="18"/>
        <v>10182.149999999998</v>
      </c>
      <c r="AB125" s="65">
        <f t="shared" si="18"/>
        <v>10182.149999999998</v>
      </c>
      <c r="AC125" s="65">
        <f t="shared" si="18"/>
        <v>10182.150000000001</v>
      </c>
      <c r="AD125" s="65">
        <f t="shared" si="18"/>
        <v>11107.799999999996</v>
      </c>
      <c r="AE125" s="65">
        <f t="shared" si="18"/>
        <v>11107.799999999996</v>
      </c>
      <c r="AF125" s="65">
        <f t="shared" si="18"/>
        <v>11107.799999999996</v>
      </c>
      <c r="AG125" s="65">
        <f t="shared" si="18"/>
        <v>11107.799999999996</v>
      </c>
      <c r="AH125" s="65">
        <f t="shared" si="18"/>
        <v>11107.799999999996</v>
      </c>
      <c r="AI125" s="65">
        <f t="shared" si="18"/>
        <v>11107.799999999996</v>
      </c>
      <c r="AJ125" s="65">
        <f t="shared" si="18"/>
        <v>11107.799999999996</v>
      </c>
      <c r="AK125" s="65">
        <f t="shared" si="18"/>
        <v>11107.799999999996</v>
      </c>
      <c r="AL125" s="65">
        <f t="shared" si="18"/>
        <v>11107.799999999996</v>
      </c>
    </row>
    <row r="126" spans="2:38" x14ac:dyDescent="0.25">
      <c r="B126" s="47" t="str">
        <f t="shared" si="19"/>
        <v>Prodotto 3</v>
      </c>
      <c r="C126" s="65">
        <f t="shared" si="20"/>
        <v>0</v>
      </c>
      <c r="D126" s="65">
        <f t="shared" si="21"/>
        <v>0</v>
      </c>
      <c r="E126" s="65">
        <f t="shared" si="21"/>
        <v>8893.5</v>
      </c>
      <c r="F126" s="65">
        <f t="shared" si="17"/>
        <v>8893.5</v>
      </c>
      <c r="G126" s="65">
        <f t="shared" si="17"/>
        <v>8893.5</v>
      </c>
      <c r="H126" s="65">
        <f t="shared" si="17"/>
        <v>8893.5</v>
      </c>
      <c r="I126" s="65">
        <f t="shared" si="17"/>
        <v>8893.5</v>
      </c>
      <c r="J126" s="65">
        <f t="shared" si="18"/>
        <v>8893.4999999999964</v>
      </c>
      <c r="K126" s="65">
        <f t="shared" si="18"/>
        <v>8893.5000000000036</v>
      </c>
      <c r="L126" s="65">
        <f t="shared" si="18"/>
        <v>8982.4350000000013</v>
      </c>
      <c r="M126" s="65">
        <f t="shared" si="18"/>
        <v>8982.4350000000013</v>
      </c>
      <c r="N126" s="65">
        <f t="shared" si="18"/>
        <v>8982.4350000000013</v>
      </c>
      <c r="O126" s="65">
        <f t="shared" si="18"/>
        <v>9251.9080500000018</v>
      </c>
      <c r="P126" s="65">
        <f t="shared" si="18"/>
        <v>9251.9080500000018</v>
      </c>
      <c r="Q126" s="65">
        <f t="shared" si="18"/>
        <v>9251.9080500000018</v>
      </c>
      <c r="R126" s="65">
        <f t="shared" si="18"/>
        <v>10793.892725000002</v>
      </c>
      <c r="S126" s="65">
        <f t="shared" si="18"/>
        <v>10793.892725000002</v>
      </c>
      <c r="T126" s="65">
        <f t="shared" si="18"/>
        <v>10793.892725000002</v>
      </c>
      <c r="U126" s="65">
        <f t="shared" si="18"/>
        <v>10793.892725000002</v>
      </c>
      <c r="V126" s="65">
        <f t="shared" si="18"/>
        <v>10793.892725000002</v>
      </c>
      <c r="W126" s="65">
        <f t="shared" si="18"/>
        <v>10793.892725000002</v>
      </c>
      <c r="X126" s="65">
        <f t="shared" si="18"/>
        <v>10793.892725000002</v>
      </c>
      <c r="Y126" s="65">
        <f t="shared" si="18"/>
        <v>10793.892725000002</v>
      </c>
      <c r="Z126" s="65">
        <f t="shared" si="18"/>
        <v>10793.892725000002</v>
      </c>
      <c r="AA126" s="65">
        <f t="shared" si="18"/>
        <v>10793.892725000002</v>
      </c>
      <c r="AB126" s="65">
        <f t="shared" si="18"/>
        <v>10793.892724999998</v>
      </c>
      <c r="AC126" s="65">
        <f t="shared" si="18"/>
        <v>10793.892725000005</v>
      </c>
      <c r="AD126" s="65">
        <f t="shared" si="18"/>
        <v>12335.877400000005</v>
      </c>
      <c r="AE126" s="65">
        <f t="shared" si="18"/>
        <v>12335.877400000005</v>
      </c>
      <c r="AF126" s="65">
        <f t="shared" si="18"/>
        <v>12335.877400000005</v>
      </c>
      <c r="AG126" s="65">
        <f t="shared" si="18"/>
        <v>12335.877400000005</v>
      </c>
      <c r="AH126" s="65">
        <f t="shared" si="18"/>
        <v>12335.877400000005</v>
      </c>
      <c r="AI126" s="65">
        <f t="shared" si="18"/>
        <v>12335.877400000005</v>
      </c>
      <c r="AJ126" s="65">
        <f t="shared" si="18"/>
        <v>12335.877400000005</v>
      </c>
      <c r="AK126" s="65">
        <f t="shared" si="18"/>
        <v>12335.877400000005</v>
      </c>
      <c r="AL126" s="65">
        <f t="shared" si="18"/>
        <v>12335.877400000005</v>
      </c>
    </row>
    <row r="127" spans="2:38" x14ac:dyDescent="0.25">
      <c r="B127" s="47" t="str">
        <f t="shared" si="19"/>
        <v>Prodotto 4</v>
      </c>
      <c r="C127" s="65">
        <f t="shared" si="20"/>
        <v>0</v>
      </c>
      <c r="D127" s="65">
        <f t="shared" si="21"/>
        <v>0</v>
      </c>
      <c r="E127" s="65">
        <f t="shared" si="21"/>
        <v>9256.5</v>
      </c>
      <c r="F127" s="65">
        <f t="shared" si="17"/>
        <v>9256.5</v>
      </c>
      <c r="G127" s="65">
        <f t="shared" si="17"/>
        <v>9256.5</v>
      </c>
      <c r="H127" s="65">
        <f t="shared" si="17"/>
        <v>9256.5</v>
      </c>
      <c r="I127" s="65">
        <f t="shared" si="17"/>
        <v>9256.5</v>
      </c>
      <c r="J127" s="65">
        <f t="shared" si="18"/>
        <v>9256.5</v>
      </c>
      <c r="K127" s="65">
        <f t="shared" si="18"/>
        <v>9256.5</v>
      </c>
      <c r="L127" s="65">
        <f t="shared" si="18"/>
        <v>9256.5</v>
      </c>
      <c r="M127" s="65">
        <f t="shared" si="18"/>
        <v>9441.630000000001</v>
      </c>
      <c r="N127" s="65">
        <f t="shared" si="18"/>
        <v>9441.630000000001</v>
      </c>
      <c r="O127" s="65">
        <f t="shared" si="18"/>
        <v>9441.630000000001</v>
      </c>
      <c r="P127" s="65">
        <f t="shared" si="18"/>
        <v>9441.630000000001</v>
      </c>
      <c r="Q127" s="65">
        <f t="shared" si="18"/>
        <v>9441.630000000001</v>
      </c>
      <c r="R127" s="65">
        <f t="shared" si="18"/>
        <v>10385.793000000001</v>
      </c>
      <c r="S127" s="65">
        <f t="shared" si="18"/>
        <v>10385.793000000001</v>
      </c>
      <c r="T127" s="65">
        <f t="shared" si="18"/>
        <v>10385.793000000001</v>
      </c>
      <c r="U127" s="65">
        <f t="shared" si="18"/>
        <v>10385.793000000001</v>
      </c>
      <c r="V127" s="65">
        <f t="shared" si="18"/>
        <v>10385.793000000001</v>
      </c>
      <c r="W127" s="65">
        <f t="shared" si="18"/>
        <v>10385.793000000001</v>
      </c>
      <c r="X127" s="65">
        <f t="shared" si="18"/>
        <v>10385.793000000001</v>
      </c>
      <c r="Y127" s="65">
        <f t="shared" si="18"/>
        <v>10385.793000000001</v>
      </c>
      <c r="Z127" s="65">
        <f t="shared" si="18"/>
        <v>10385.793000000001</v>
      </c>
      <c r="AA127" s="65">
        <f t="shared" si="18"/>
        <v>10385.793000000001</v>
      </c>
      <c r="AB127" s="65">
        <f t="shared" si="18"/>
        <v>10385.792999999998</v>
      </c>
      <c r="AC127" s="65">
        <f t="shared" si="18"/>
        <v>10385.793000000001</v>
      </c>
      <c r="AD127" s="65">
        <f t="shared" si="18"/>
        <v>11329.956000000002</v>
      </c>
      <c r="AE127" s="65">
        <f t="shared" si="18"/>
        <v>11329.956000000002</v>
      </c>
      <c r="AF127" s="65">
        <f t="shared" si="18"/>
        <v>11329.956000000002</v>
      </c>
      <c r="AG127" s="65">
        <f t="shared" si="18"/>
        <v>11329.956000000002</v>
      </c>
      <c r="AH127" s="65">
        <f t="shared" si="18"/>
        <v>11329.956000000002</v>
      </c>
      <c r="AI127" s="65">
        <f t="shared" si="18"/>
        <v>11329.956000000002</v>
      </c>
      <c r="AJ127" s="65">
        <f t="shared" si="18"/>
        <v>11329.956000000002</v>
      </c>
      <c r="AK127" s="65">
        <f t="shared" si="18"/>
        <v>11329.956000000002</v>
      </c>
      <c r="AL127" s="65">
        <f t="shared" si="18"/>
        <v>11329.956000000002</v>
      </c>
    </row>
    <row r="128" spans="2:38" x14ac:dyDescent="0.25">
      <c r="B128" s="47" t="str">
        <f t="shared" si="19"/>
        <v>Prodotto 5</v>
      </c>
      <c r="C128" s="65">
        <f t="shared" si="20"/>
        <v>0</v>
      </c>
      <c r="D128" s="65">
        <f t="shared" si="21"/>
        <v>0</v>
      </c>
      <c r="E128" s="65">
        <f t="shared" si="21"/>
        <v>6171</v>
      </c>
      <c r="F128" s="65">
        <f t="shared" si="17"/>
        <v>6171</v>
      </c>
      <c r="G128" s="65">
        <f t="shared" si="17"/>
        <v>6171</v>
      </c>
      <c r="H128" s="65">
        <f t="shared" si="17"/>
        <v>6171</v>
      </c>
      <c r="I128" s="65">
        <f t="shared" si="17"/>
        <v>6171</v>
      </c>
      <c r="J128" s="65">
        <f t="shared" si="18"/>
        <v>6171</v>
      </c>
      <c r="K128" s="65">
        <f t="shared" si="18"/>
        <v>6171</v>
      </c>
      <c r="L128" s="65">
        <f t="shared" si="18"/>
        <v>6356.130000000001</v>
      </c>
      <c r="M128" s="65">
        <f t="shared" si="18"/>
        <v>6356.130000000001</v>
      </c>
      <c r="N128" s="65">
        <f t="shared" si="18"/>
        <v>6356.130000000001</v>
      </c>
      <c r="O128" s="65">
        <f t="shared" si="18"/>
        <v>6356.130000000001</v>
      </c>
      <c r="P128" s="65">
        <f t="shared" si="18"/>
        <v>6356.130000000001</v>
      </c>
      <c r="Q128" s="65">
        <f t="shared" si="18"/>
        <v>6356.1300000000028</v>
      </c>
      <c r="R128" s="65">
        <f t="shared" si="18"/>
        <v>6991.7430000000004</v>
      </c>
      <c r="S128" s="65">
        <f t="shared" si="18"/>
        <v>6991.7430000000004</v>
      </c>
      <c r="T128" s="65">
        <f t="shared" si="18"/>
        <v>6991.7430000000004</v>
      </c>
      <c r="U128" s="65">
        <f t="shared" si="18"/>
        <v>6991.7430000000004</v>
      </c>
      <c r="V128" s="65">
        <f t="shared" si="18"/>
        <v>6991.7430000000004</v>
      </c>
      <c r="W128" s="65">
        <f t="shared" si="18"/>
        <v>6991.7430000000004</v>
      </c>
      <c r="X128" s="65">
        <f t="shared" si="18"/>
        <v>6991.7430000000004</v>
      </c>
      <c r="Y128" s="65">
        <f t="shared" si="18"/>
        <v>6991.7430000000004</v>
      </c>
      <c r="Z128" s="65">
        <f t="shared" si="18"/>
        <v>6991.7430000000004</v>
      </c>
      <c r="AA128" s="65">
        <f t="shared" si="18"/>
        <v>6991.7430000000004</v>
      </c>
      <c r="AB128" s="65">
        <f t="shared" si="18"/>
        <v>6991.7430000000022</v>
      </c>
      <c r="AC128" s="65">
        <f t="shared" si="18"/>
        <v>6991.7430000000004</v>
      </c>
      <c r="AD128" s="65">
        <f t="shared" si="18"/>
        <v>7627.3560000000016</v>
      </c>
      <c r="AE128" s="65">
        <f t="shared" si="18"/>
        <v>7627.3560000000016</v>
      </c>
      <c r="AF128" s="65">
        <f t="shared" si="18"/>
        <v>7627.3560000000016</v>
      </c>
      <c r="AG128" s="65">
        <f t="shared" si="18"/>
        <v>7627.3560000000016</v>
      </c>
      <c r="AH128" s="65">
        <f t="shared" si="18"/>
        <v>7627.3560000000016</v>
      </c>
      <c r="AI128" s="65">
        <f t="shared" si="18"/>
        <v>7627.3560000000016</v>
      </c>
      <c r="AJ128" s="65">
        <f t="shared" si="18"/>
        <v>7627.3560000000016</v>
      </c>
      <c r="AK128" s="65">
        <f t="shared" si="18"/>
        <v>7627.3560000000016</v>
      </c>
      <c r="AL128" s="65">
        <f t="shared" si="18"/>
        <v>7627.3560000000016</v>
      </c>
    </row>
    <row r="129" spans="2:38" x14ac:dyDescent="0.25">
      <c r="B129" s="47" t="str">
        <f t="shared" si="19"/>
        <v>Prodotto 6</v>
      </c>
      <c r="C129" s="65">
        <f t="shared" si="20"/>
        <v>0</v>
      </c>
      <c r="D129" s="65">
        <f t="shared" si="21"/>
        <v>0</v>
      </c>
      <c r="E129" s="65">
        <f t="shared" si="21"/>
        <v>5929</v>
      </c>
      <c r="F129" s="65">
        <f t="shared" si="17"/>
        <v>5929</v>
      </c>
      <c r="G129" s="65">
        <f t="shared" si="17"/>
        <v>5929</v>
      </c>
      <c r="H129" s="65">
        <f t="shared" si="17"/>
        <v>5929</v>
      </c>
      <c r="I129" s="65">
        <f t="shared" si="17"/>
        <v>5929</v>
      </c>
      <c r="J129" s="65">
        <f t="shared" si="18"/>
        <v>5929</v>
      </c>
      <c r="K129" s="65">
        <f t="shared" si="18"/>
        <v>5929</v>
      </c>
      <c r="L129" s="65">
        <f t="shared" si="18"/>
        <v>5929</v>
      </c>
      <c r="M129" s="65">
        <f t="shared" si="18"/>
        <v>5929</v>
      </c>
      <c r="N129" s="65">
        <f t="shared" si="18"/>
        <v>5929.0000000000018</v>
      </c>
      <c r="O129" s="65">
        <f t="shared" si="18"/>
        <v>5988.2899999999991</v>
      </c>
      <c r="P129" s="65">
        <f t="shared" si="18"/>
        <v>5988.2900000000009</v>
      </c>
      <c r="Q129" s="65">
        <f t="shared" si="18"/>
        <v>5988.2899999999991</v>
      </c>
      <c r="R129" s="65">
        <f t="shared" si="18"/>
        <v>6587.1190000000006</v>
      </c>
      <c r="S129" s="65">
        <f t="shared" si="18"/>
        <v>6587.1190000000006</v>
      </c>
      <c r="T129" s="65">
        <f t="shared" si="18"/>
        <v>6587.1190000000006</v>
      </c>
      <c r="U129" s="65">
        <f t="shared" si="18"/>
        <v>6587.1190000000006</v>
      </c>
      <c r="V129" s="65">
        <f t="shared" si="18"/>
        <v>6587.1190000000006</v>
      </c>
      <c r="W129" s="65">
        <f t="shared" si="18"/>
        <v>6587.1190000000006</v>
      </c>
      <c r="X129" s="65">
        <f t="shared" si="18"/>
        <v>6587.1190000000006</v>
      </c>
      <c r="Y129" s="65">
        <f t="shared" si="18"/>
        <v>6587.1190000000006</v>
      </c>
      <c r="Z129" s="65">
        <f t="shared" si="18"/>
        <v>6587.1190000000006</v>
      </c>
      <c r="AA129" s="65">
        <f t="shared" si="18"/>
        <v>6587.1190000000006</v>
      </c>
      <c r="AB129" s="65">
        <f t="shared" si="18"/>
        <v>6587.1189999999988</v>
      </c>
      <c r="AC129" s="65">
        <f t="shared" si="18"/>
        <v>6587.1190000000006</v>
      </c>
      <c r="AD129" s="65">
        <f t="shared" si="18"/>
        <v>7185.9479999999985</v>
      </c>
      <c r="AE129" s="65">
        <f t="shared" si="18"/>
        <v>7185.9479999999985</v>
      </c>
      <c r="AF129" s="65">
        <f t="shared" si="18"/>
        <v>7185.9479999999985</v>
      </c>
      <c r="AG129" s="65">
        <f t="shared" si="18"/>
        <v>7185.9479999999985</v>
      </c>
      <c r="AH129" s="65">
        <f t="shared" si="18"/>
        <v>7185.9479999999985</v>
      </c>
      <c r="AI129" s="65">
        <f t="shared" si="18"/>
        <v>7185.9479999999985</v>
      </c>
      <c r="AJ129" s="65">
        <f t="shared" si="18"/>
        <v>7185.9479999999985</v>
      </c>
      <c r="AK129" s="65">
        <f t="shared" si="18"/>
        <v>7185.9479999999985</v>
      </c>
      <c r="AL129" s="65">
        <f t="shared" si="18"/>
        <v>7185.9479999999985</v>
      </c>
    </row>
    <row r="130" spans="2:38" x14ac:dyDescent="0.25">
      <c r="B130" s="47" t="str">
        <f t="shared" si="19"/>
        <v>Prodotto 7</v>
      </c>
      <c r="C130" s="65">
        <f t="shared" si="20"/>
        <v>0</v>
      </c>
      <c r="D130" s="65">
        <f t="shared" si="21"/>
        <v>0</v>
      </c>
      <c r="E130" s="65">
        <f t="shared" si="21"/>
        <v>0</v>
      </c>
      <c r="F130" s="65">
        <f t="shared" si="17"/>
        <v>0</v>
      </c>
      <c r="G130" s="65">
        <f t="shared" si="17"/>
        <v>0</v>
      </c>
      <c r="H130" s="65">
        <f t="shared" si="17"/>
        <v>0</v>
      </c>
      <c r="I130" s="65">
        <f t="shared" si="17"/>
        <v>0</v>
      </c>
      <c r="J130" s="65">
        <f t="shared" si="18"/>
        <v>0</v>
      </c>
      <c r="K130" s="65">
        <f t="shared" si="18"/>
        <v>0</v>
      </c>
      <c r="L130" s="65">
        <f t="shared" si="18"/>
        <v>0</v>
      </c>
      <c r="M130" s="65">
        <f t="shared" si="18"/>
        <v>0</v>
      </c>
      <c r="N130" s="65">
        <f t="shared" si="18"/>
        <v>0</v>
      </c>
      <c r="O130" s="65">
        <f t="shared" si="18"/>
        <v>0</v>
      </c>
      <c r="P130" s="65">
        <f t="shared" si="18"/>
        <v>0</v>
      </c>
      <c r="Q130" s="65">
        <f t="shared" si="18"/>
        <v>0</v>
      </c>
      <c r="R130" s="65">
        <f t="shared" si="18"/>
        <v>0</v>
      </c>
      <c r="S130" s="65">
        <f t="shared" si="18"/>
        <v>0</v>
      </c>
      <c r="T130" s="65">
        <f t="shared" si="18"/>
        <v>0</v>
      </c>
      <c r="U130" s="65">
        <f t="shared" si="18"/>
        <v>0</v>
      </c>
      <c r="V130" s="65">
        <f t="shared" si="18"/>
        <v>0</v>
      </c>
      <c r="W130" s="65">
        <f t="shared" si="18"/>
        <v>0</v>
      </c>
      <c r="X130" s="65">
        <f t="shared" si="18"/>
        <v>0</v>
      </c>
      <c r="Y130" s="65">
        <f t="shared" si="18"/>
        <v>0</v>
      </c>
      <c r="Z130" s="65">
        <f t="shared" si="18"/>
        <v>0</v>
      </c>
      <c r="AA130" s="65">
        <f t="shared" si="18"/>
        <v>0</v>
      </c>
      <c r="AB130" s="65">
        <f t="shared" si="18"/>
        <v>0</v>
      </c>
      <c r="AC130" s="65">
        <f t="shared" si="18"/>
        <v>0</v>
      </c>
      <c r="AD130" s="65">
        <f t="shared" si="18"/>
        <v>0</v>
      </c>
      <c r="AE130" s="65">
        <f t="shared" si="18"/>
        <v>0</v>
      </c>
      <c r="AF130" s="65">
        <f t="shared" si="18"/>
        <v>0</v>
      </c>
      <c r="AG130" s="65">
        <f t="shared" si="18"/>
        <v>0</v>
      </c>
      <c r="AH130" s="65">
        <f t="shared" si="18"/>
        <v>0</v>
      </c>
      <c r="AI130" s="65">
        <f t="shared" si="18"/>
        <v>0</v>
      </c>
      <c r="AJ130" s="65">
        <f t="shared" si="18"/>
        <v>0</v>
      </c>
      <c r="AK130" s="65">
        <f t="shared" si="18"/>
        <v>0</v>
      </c>
      <c r="AL130" s="65">
        <f t="shared" si="18"/>
        <v>0</v>
      </c>
    </row>
    <row r="131" spans="2:38" x14ac:dyDescent="0.25">
      <c r="B131" s="47" t="str">
        <f t="shared" si="19"/>
        <v>Prodotto 8</v>
      </c>
      <c r="C131" s="65">
        <f t="shared" si="20"/>
        <v>0</v>
      </c>
      <c r="D131" s="65">
        <f t="shared" si="21"/>
        <v>0</v>
      </c>
      <c r="E131" s="65">
        <f t="shared" si="21"/>
        <v>0</v>
      </c>
      <c r="F131" s="65">
        <f t="shared" si="17"/>
        <v>0</v>
      </c>
      <c r="G131" s="65">
        <f t="shared" si="17"/>
        <v>0</v>
      </c>
      <c r="H131" s="65">
        <f t="shared" si="17"/>
        <v>0</v>
      </c>
      <c r="I131" s="65">
        <f t="shared" si="17"/>
        <v>0</v>
      </c>
      <c r="J131" s="65">
        <f t="shared" si="18"/>
        <v>0</v>
      </c>
      <c r="K131" s="65">
        <f t="shared" si="18"/>
        <v>0</v>
      </c>
      <c r="L131" s="65">
        <f t="shared" si="18"/>
        <v>0</v>
      </c>
      <c r="M131" s="65">
        <f t="shared" si="18"/>
        <v>0</v>
      </c>
      <c r="N131" s="65">
        <f t="shared" si="18"/>
        <v>0</v>
      </c>
      <c r="O131" s="65">
        <f t="shared" si="18"/>
        <v>0</v>
      </c>
      <c r="P131" s="65">
        <f t="shared" si="18"/>
        <v>0</v>
      </c>
      <c r="Q131" s="65">
        <f t="shared" si="18"/>
        <v>0</v>
      </c>
      <c r="R131" s="65">
        <f t="shared" si="18"/>
        <v>0</v>
      </c>
      <c r="S131" s="65">
        <f t="shared" si="18"/>
        <v>0</v>
      </c>
      <c r="T131" s="65">
        <f t="shared" si="18"/>
        <v>0</v>
      </c>
      <c r="U131" s="65">
        <f t="shared" si="18"/>
        <v>0</v>
      </c>
      <c r="V131" s="65">
        <f t="shared" si="18"/>
        <v>0</v>
      </c>
      <c r="W131" s="65">
        <f t="shared" si="18"/>
        <v>0</v>
      </c>
      <c r="X131" s="65">
        <f t="shared" si="18"/>
        <v>0</v>
      </c>
      <c r="Y131" s="65">
        <f t="shared" si="18"/>
        <v>0</v>
      </c>
      <c r="Z131" s="65">
        <f t="shared" si="18"/>
        <v>0</v>
      </c>
      <c r="AA131" s="65">
        <f t="shared" si="18"/>
        <v>0</v>
      </c>
      <c r="AB131" s="65">
        <f t="shared" si="18"/>
        <v>0</v>
      </c>
      <c r="AC131" s="65">
        <f t="shared" si="18"/>
        <v>0</v>
      </c>
      <c r="AD131" s="65">
        <f t="shared" si="18"/>
        <v>0</v>
      </c>
      <c r="AE131" s="65">
        <f t="shared" si="18"/>
        <v>0</v>
      </c>
      <c r="AF131" s="65">
        <f t="shared" si="18"/>
        <v>0</v>
      </c>
      <c r="AG131" s="65">
        <f t="shared" si="18"/>
        <v>0</v>
      </c>
      <c r="AH131" s="65">
        <f t="shared" si="18"/>
        <v>0</v>
      </c>
      <c r="AI131" s="65">
        <f t="shared" si="18"/>
        <v>0</v>
      </c>
      <c r="AJ131" s="65">
        <f t="shared" si="18"/>
        <v>0</v>
      </c>
      <c r="AK131" s="65">
        <f t="shared" si="18"/>
        <v>0</v>
      </c>
      <c r="AL131" s="65">
        <f t="shared" si="18"/>
        <v>0</v>
      </c>
    </row>
    <row r="132" spans="2:38" x14ac:dyDescent="0.25">
      <c r="B132" s="47" t="str">
        <f t="shared" si="19"/>
        <v>Prodotto 9</v>
      </c>
      <c r="C132" s="65">
        <f t="shared" si="20"/>
        <v>0</v>
      </c>
      <c r="D132" s="65">
        <f t="shared" si="21"/>
        <v>0</v>
      </c>
      <c r="E132" s="65">
        <f t="shared" si="21"/>
        <v>0</v>
      </c>
      <c r="F132" s="65">
        <f t="shared" si="17"/>
        <v>0</v>
      </c>
      <c r="G132" s="65">
        <f t="shared" si="17"/>
        <v>0</v>
      </c>
      <c r="H132" s="65">
        <f t="shared" si="17"/>
        <v>0</v>
      </c>
      <c r="I132" s="65">
        <f t="shared" si="17"/>
        <v>0</v>
      </c>
      <c r="J132" s="65">
        <f t="shared" si="18"/>
        <v>0</v>
      </c>
      <c r="K132" s="65">
        <f t="shared" si="18"/>
        <v>0</v>
      </c>
      <c r="L132" s="65">
        <f t="shared" si="18"/>
        <v>0</v>
      </c>
      <c r="M132" s="65">
        <f t="shared" si="18"/>
        <v>0</v>
      </c>
      <c r="N132" s="65">
        <f t="shared" si="18"/>
        <v>0</v>
      </c>
      <c r="O132" s="65">
        <f t="shared" si="18"/>
        <v>0</v>
      </c>
      <c r="P132" s="65">
        <f t="shared" si="18"/>
        <v>0</v>
      </c>
      <c r="Q132" s="65">
        <f t="shared" si="18"/>
        <v>0</v>
      </c>
      <c r="R132" s="65">
        <f t="shared" si="18"/>
        <v>0</v>
      </c>
      <c r="S132" s="65">
        <f t="shared" si="18"/>
        <v>0</v>
      </c>
      <c r="T132" s="65">
        <f t="shared" si="18"/>
        <v>0</v>
      </c>
      <c r="U132" s="65">
        <f t="shared" si="18"/>
        <v>0</v>
      </c>
      <c r="V132" s="65">
        <f t="shared" si="18"/>
        <v>0</v>
      </c>
      <c r="W132" s="65">
        <f t="shared" si="18"/>
        <v>0</v>
      </c>
      <c r="X132" s="65">
        <f t="shared" si="18"/>
        <v>0</v>
      </c>
      <c r="Y132" s="65">
        <f t="shared" si="18"/>
        <v>0</v>
      </c>
      <c r="Z132" s="65">
        <f t="shared" si="18"/>
        <v>0</v>
      </c>
      <c r="AA132" s="65">
        <f t="shared" si="18"/>
        <v>0</v>
      </c>
      <c r="AB132" s="65">
        <f t="shared" si="18"/>
        <v>0</v>
      </c>
      <c r="AC132" s="65">
        <f t="shared" si="18"/>
        <v>0</v>
      </c>
      <c r="AD132" s="65">
        <f t="shared" si="18"/>
        <v>0</v>
      </c>
      <c r="AE132" s="65">
        <f t="shared" si="18"/>
        <v>0</v>
      </c>
      <c r="AF132" s="65">
        <f t="shared" si="18"/>
        <v>0</v>
      </c>
      <c r="AG132" s="65">
        <f t="shared" ref="AG132:AL132" si="22">+AG57+AG82+AF107-AG107</f>
        <v>0</v>
      </c>
      <c r="AH132" s="65">
        <f t="shared" si="22"/>
        <v>0</v>
      </c>
      <c r="AI132" s="65">
        <f t="shared" si="22"/>
        <v>0</v>
      </c>
      <c r="AJ132" s="65">
        <f t="shared" si="22"/>
        <v>0</v>
      </c>
      <c r="AK132" s="65">
        <f t="shared" si="22"/>
        <v>0</v>
      </c>
      <c r="AL132" s="65">
        <f t="shared" si="22"/>
        <v>0</v>
      </c>
    </row>
    <row r="133" spans="2:38" x14ac:dyDescent="0.25">
      <c r="B133" s="47" t="str">
        <f t="shared" si="19"/>
        <v>Prodotto 10</v>
      </c>
      <c r="C133" s="65">
        <f t="shared" si="20"/>
        <v>0</v>
      </c>
      <c r="D133" s="65">
        <f t="shared" si="21"/>
        <v>0</v>
      </c>
      <c r="E133" s="65">
        <f t="shared" si="21"/>
        <v>0</v>
      </c>
      <c r="F133" s="65">
        <f t="shared" si="17"/>
        <v>0</v>
      </c>
      <c r="G133" s="65">
        <f t="shared" si="17"/>
        <v>0</v>
      </c>
      <c r="H133" s="65">
        <f t="shared" si="17"/>
        <v>0</v>
      </c>
      <c r="I133" s="65">
        <f t="shared" si="17"/>
        <v>0</v>
      </c>
      <c r="J133" s="65">
        <f t="shared" si="17"/>
        <v>0</v>
      </c>
      <c r="K133" s="65">
        <f t="shared" si="17"/>
        <v>0</v>
      </c>
      <c r="L133" s="65">
        <f t="shared" si="17"/>
        <v>0</v>
      </c>
      <c r="M133" s="65">
        <f t="shared" si="17"/>
        <v>0</v>
      </c>
      <c r="N133" s="65">
        <f t="shared" si="17"/>
        <v>0</v>
      </c>
      <c r="O133" s="65">
        <f t="shared" si="17"/>
        <v>0</v>
      </c>
      <c r="P133" s="65">
        <f t="shared" si="17"/>
        <v>0</v>
      </c>
      <c r="Q133" s="65">
        <f t="shared" si="17"/>
        <v>0</v>
      </c>
      <c r="R133" s="65">
        <f t="shared" si="17"/>
        <v>0</v>
      </c>
      <c r="S133" s="65">
        <f t="shared" si="17"/>
        <v>0</v>
      </c>
      <c r="T133" s="65">
        <f t="shared" si="17"/>
        <v>0</v>
      </c>
      <c r="U133" s="65">
        <f t="shared" si="17"/>
        <v>0</v>
      </c>
      <c r="V133" s="65">
        <f t="shared" ref="V133:AL139" si="23">+V58+V83+U108-V108</f>
        <v>0</v>
      </c>
      <c r="W133" s="65">
        <f t="shared" si="23"/>
        <v>0</v>
      </c>
      <c r="X133" s="65">
        <f t="shared" si="23"/>
        <v>0</v>
      </c>
      <c r="Y133" s="65">
        <f t="shared" si="23"/>
        <v>0</v>
      </c>
      <c r="Z133" s="65">
        <f t="shared" si="23"/>
        <v>0</v>
      </c>
      <c r="AA133" s="65">
        <f t="shared" si="23"/>
        <v>0</v>
      </c>
      <c r="AB133" s="65">
        <f t="shared" si="23"/>
        <v>0</v>
      </c>
      <c r="AC133" s="65">
        <f t="shared" si="23"/>
        <v>0</v>
      </c>
      <c r="AD133" s="65">
        <f t="shared" si="23"/>
        <v>0</v>
      </c>
      <c r="AE133" s="65">
        <f t="shared" si="23"/>
        <v>0</v>
      </c>
      <c r="AF133" s="65">
        <f t="shared" si="23"/>
        <v>0</v>
      </c>
      <c r="AG133" s="65">
        <f t="shared" si="23"/>
        <v>0</v>
      </c>
      <c r="AH133" s="65">
        <f t="shared" si="23"/>
        <v>0</v>
      </c>
      <c r="AI133" s="65">
        <f t="shared" si="23"/>
        <v>0</v>
      </c>
      <c r="AJ133" s="65">
        <f t="shared" si="23"/>
        <v>0</v>
      </c>
      <c r="AK133" s="65">
        <f t="shared" si="23"/>
        <v>0</v>
      </c>
      <c r="AL133" s="65">
        <f t="shared" si="23"/>
        <v>0</v>
      </c>
    </row>
    <row r="134" spans="2:38" x14ac:dyDescent="0.25">
      <c r="B134" s="47" t="str">
        <f t="shared" si="19"/>
        <v>Prodotto 11</v>
      </c>
      <c r="C134" s="65">
        <f t="shared" si="20"/>
        <v>0</v>
      </c>
      <c r="D134" s="65">
        <f t="shared" si="21"/>
        <v>0</v>
      </c>
      <c r="E134" s="65">
        <f t="shared" si="21"/>
        <v>0</v>
      </c>
      <c r="F134" s="65">
        <f t="shared" si="17"/>
        <v>0</v>
      </c>
      <c r="G134" s="65">
        <f t="shared" si="17"/>
        <v>0</v>
      </c>
      <c r="H134" s="65">
        <f t="shared" si="17"/>
        <v>0</v>
      </c>
      <c r="I134" s="65">
        <f t="shared" si="17"/>
        <v>0</v>
      </c>
      <c r="J134" s="65">
        <f t="shared" si="17"/>
        <v>0</v>
      </c>
      <c r="K134" s="65">
        <f t="shared" si="17"/>
        <v>0</v>
      </c>
      <c r="L134" s="65">
        <f t="shared" si="17"/>
        <v>0</v>
      </c>
      <c r="M134" s="65">
        <f t="shared" si="17"/>
        <v>0</v>
      </c>
      <c r="N134" s="65">
        <f t="shared" si="17"/>
        <v>0</v>
      </c>
      <c r="O134" s="65">
        <f t="shared" si="17"/>
        <v>0</v>
      </c>
      <c r="P134" s="65">
        <f t="shared" si="17"/>
        <v>0</v>
      </c>
      <c r="Q134" s="65">
        <f t="shared" si="17"/>
        <v>0</v>
      </c>
      <c r="R134" s="65">
        <f t="shared" si="17"/>
        <v>0</v>
      </c>
      <c r="S134" s="65">
        <f t="shared" si="17"/>
        <v>0</v>
      </c>
      <c r="T134" s="65">
        <f t="shared" si="17"/>
        <v>0</v>
      </c>
      <c r="U134" s="65">
        <f t="shared" si="17"/>
        <v>0</v>
      </c>
      <c r="V134" s="65">
        <f t="shared" si="23"/>
        <v>0</v>
      </c>
      <c r="W134" s="65">
        <f t="shared" si="23"/>
        <v>0</v>
      </c>
      <c r="X134" s="65">
        <f t="shared" si="23"/>
        <v>0</v>
      </c>
      <c r="Y134" s="65">
        <f t="shared" si="23"/>
        <v>0</v>
      </c>
      <c r="Z134" s="65">
        <f t="shared" si="23"/>
        <v>0</v>
      </c>
      <c r="AA134" s="65">
        <f t="shared" si="23"/>
        <v>0</v>
      </c>
      <c r="AB134" s="65">
        <f t="shared" si="23"/>
        <v>0</v>
      </c>
      <c r="AC134" s="65">
        <f t="shared" si="23"/>
        <v>0</v>
      </c>
      <c r="AD134" s="65">
        <f t="shared" si="23"/>
        <v>0</v>
      </c>
      <c r="AE134" s="65">
        <f t="shared" si="23"/>
        <v>0</v>
      </c>
      <c r="AF134" s="65">
        <f t="shared" si="23"/>
        <v>0</v>
      </c>
      <c r="AG134" s="65">
        <f t="shared" si="23"/>
        <v>0</v>
      </c>
      <c r="AH134" s="65">
        <f t="shared" si="23"/>
        <v>0</v>
      </c>
      <c r="AI134" s="65">
        <f t="shared" si="23"/>
        <v>0</v>
      </c>
      <c r="AJ134" s="65">
        <f t="shared" si="23"/>
        <v>0</v>
      </c>
      <c r="AK134" s="65">
        <f t="shared" si="23"/>
        <v>0</v>
      </c>
      <c r="AL134" s="65">
        <f t="shared" si="23"/>
        <v>0</v>
      </c>
    </row>
    <row r="135" spans="2:38" x14ac:dyDescent="0.25">
      <c r="B135" s="47" t="str">
        <f t="shared" si="19"/>
        <v>Prodotto 12</v>
      </c>
      <c r="C135" s="65">
        <f t="shared" si="20"/>
        <v>0</v>
      </c>
      <c r="D135" s="65">
        <f t="shared" si="21"/>
        <v>0</v>
      </c>
      <c r="E135" s="65">
        <f t="shared" si="21"/>
        <v>0</v>
      </c>
      <c r="F135" s="65">
        <f t="shared" si="17"/>
        <v>0</v>
      </c>
      <c r="G135" s="65">
        <f t="shared" si="17"/>
        <v>0</v>
      </c>
      <c r="H135" s="65">
        <f t="shared" si="17"/>
        <v>0</v>
      </c>
      <c r="I135" s="65">
        <f t="shared" si="17"/>
        <v>0</v>
      </c>
      <c r="J135" s="65">
        <f t="shared" si="17"/>
        <v>0</v>
      </c>
      <c r="K135" s="65">
        <f t="shared" si="17"/>
        <v>0</v>
      </c>
      <c r="L135" s="65">
        <f t="shared" si="17"/>
        <v>0</v>
      </c>
      <c r="M135" s="65">
        <f t="shared" si="17"/>
        <v>0</v>
      </c>
      <c r="N135" s="65">
        <f t="shared" si="17"/>
        <v>0</v>
      </c>
      <c r="O135" s="65">
        <f t="shared" si="17"/>
        <v>0</v>
      </c>
      <c r="P135" s="65">
        <f t="shared" si="17"/>
        <v>0</v>
      </c>
      <c r="Q135" s="65">
        <f t="shared" si="17"/>
        <v>0</v>
      </c>
      <c r="R135" s="65">
        <f t="shared" si="17"/>
        <v>0</v>
      </c>
      <c r="S135" s="65">
        <f t="shared" si="17"/>
        <v>0</v>
      </c>
      <c r="T135" s="65">
        <f t="shared" si="17"/>
        <v>0</v>
      </c>
      <c r="U135" s="65">
        <f t="shared" si="17"/>
        <v>0</v>
      </c>
      <c r="V135" s="65">
        <f t="shared" si="23"/>
        <v>0</v>
      </c>
      <c r="W135" s="65">
        <f t="shared" si="23"/>
        <v>0</v>
      </c>
      <c r="X135" s="65">
        <f t="shared" si="23"/>
        <v>0</v>
      </c>
      <c r="Y135" s="65">
        <f t="shared" si="23"/>
        <v>0</v>
      </c>
      <c r="Z135" s="65">
        <f t="shared" si="23"/>
        <v>0</v>
      </c>
      <c r="AA135" s="65">
        <f t="shared" si="23"/>
        <v>0</v>
      </c>
      <c r="AB135" s="65">
        <f t="shared" si="23"/>
        <v>0</v>
      </c>
      <c r="AC135" s="65">
        <f t="shared" si="23"/>
        <v>0</v>
      </c>
      <c r="AD135" s="65">
        <f t="shared" si="23"/>
        <v>0</v>
      </c>
      <c r="AE135" s="65">
        <f t="shared" si="23"/>
        <v>0</v>
      </c>
      <c r="AF135" s="65">
        <f t="shared" si="23"/>
        <v>0</v>
      </c>
      <c r="AG135" s="65">
        <f t="shared" si="23"/>
        <v>0</v>
      </c>
      <c r="AH135" s="65">
        <f t="shared" si="23"/>
        <v>0</v>
      </c>
      <c r="AI135" s="65">
        <f t="shared" si="23"/>
        <v>0</v>
      </c>
      <c r="AJ135" s="65">
        <f t="shared" si="23"/>
        <v>0</v>
      </c>
      <c r="AK135" s="65">
        <f t="shared" si="23"/>
        <v>0</v>
      </c>
      <c r="AL135" s="65">
        <f t="shared" si="23"/>
        <v>0</v>
      </c>
    </row>
    <row r="136" spans="2:38" x14ac:dyDescent="0.25">
      <c r="B136" s="47" t="str">
        <f t="shared" si="19"/>
        <v>Prodotto 13</v>
      </c>
      <c r="C136" s="65">
        <f t="shared" si="20"/>
        <v>0</v>
      </c>
      <c r="D136" s="65">
        <f t="shared" si="21"/>
        <v>0</v>
      </c>
      <c r="E136" s="65">
        <f t="shared" si="21"/>
        <v>0</v>
      </c>
      <c r="F136" s="65">
        <f t="shared" si="17"/>
        <v>0</v>
      </c>
      <c r="G136" s="65">
        <f t="shared" si="17"/>
        <v>0</v>
      </c>
      <c r="H136" s="65">
        <f t="shared" si="17"/>
        <v>0</v>
      </c>
      <c r="I136" s="65">
        <f t="shared" si="17"/>
        <v>0</v>
      </c>
      <c r="J136" s="65">
        <f t="shared" si="17"/>
        <v>0</v>
      </c>
      <c r="K136" s="65">
        <f t="shared" si="17"/>
        <v>0</v>
      </c>
      <c r="L136" s="65">
        <f t="shared" si="17"/>
        <v>0</v>
      </c>
      <c r="M136" s="65">
        <f t="shared" si="17"/>
        <v>0</v>
      </c>
      <c r="N136" s="65">
        <f t="shared" si="17"/>
        <v>0</v>
      </c>
      <c r="O136" s="65">
        <f t="shared" si="17"/>
        <v>0</v>
      </c>
      <c r="P136" s="65">
        <f t="shared" si="17"/>
        <v>0</v>
      </c>
      <c r="Q136" s="65">
        <f t="shared" si="17"/>
        <v>0</v>
      </c>
      <c r="R136" s="65">
        <f t="shared" si="17"/>
        <v>0</v>
      </c>
      <c r="S136" s="65">
        <f t="shared" si="17"/>
        <v>0</v>
      </c>
      <c r="T136" s="65">
        <f t="shared" si="17"/>
        <v>0</v>
      </c>
      <c r="U136" s="65">
        <f t="shared" si="17"/>
        <v>0</v>
      </c>
      <c r="V136" s="65">
        <f t="shared" si="23"/>
        <v>0</v>
      </c>
      <c r="W136" s="65">
        <f t="shared" si="23"/>
        <v>0</v>
      </c>
      <c r="X136" s="65">
        <f t="shared" si="23"/>
        <v>0</v>
      </c>
      <c r="Y136" s="65">
        <f t="shared" si="23"/>
        <v>0</v>
      </c>
      <c r="Z136" s="65">
        <f t="shared" si="23"/>
        <v>0</v>
      </c>
      <c r="AA136" s="65">
        <f t="shared" si="23"/>
        <v>0</v>
      </c>
      <c r="AB136" s="65">
        <f t="shared" si="23"/>
        <v>0</v>
      </c>
      <c r="AC136" s="65">
        <f t="shared" si="23"/>
        <v>0</v>
      </c>
      <c r="AD136" s="65">
        <f t="shared" si="23"/>
        <v>0</v>
      </c>
      <c r="AE136" s="65">
        <f t="shared" si="23"/>
        <v>0</v>
      </c>
      <c r="AF136" s="65">
        <f t="shared" si="23"/>
        <v>0</v>
      </c>
      <c r="AG136" s="65">
        <f t="shared" si="23"/>
        <v>0</v>
      </c>
      <c r="AH136" s="65">
        <f t="shared" si="23"/>
        <v>0</v>
      </c>
      <c r="AI136" s="65">
        <f t="shared" si="23"/>
        <v>0</v>
      </c>
      <c r="AJ136" s="65">
        <f t="shared" si="23"/>
        <v>0</v>
      </c>
      <c r="AK136" s="65">
        <f t="shared" si="23"/>
        <v>0</v>
      </c>
      <c r="AL136" s="65">
        <f t="shared" si="23"/>
        <v>0</v>
      </c>
    </row>
    <row r="137" spans="2:38" x14ac:dyDescent="0.25">
      <c r="B137" s="47" t="str">
        <f t="shared" si="19"/>
        <v>Prodotto 14</v>
      </c>
      <c r="C137" s="65">
        <f t="shared" si="20"/>
        <v>0</v>
      </c>
      <c r="D137" s="65">
        <f t="shared" si="21"/>
        <v>0</v>
      </c>
      <c r="E137" s="65">
        <f t="shared" si="21"/>
        <v>0</v>
      </c>
      <c r="F137" s="65">
        <f t="shared" si="17"/>
        <v>0</v>
      </c>
      <c r="G137" s="65">
        <f t="shared" si="17"/>
        <v>0</v>
      </c>
      <c r="H137" s="65">
        <f t="shared" si="17"/>
        <v>0</v>
      </c>
      <c r="I137" s="65">
        <f t="shared" si="17"/>
        <v>0</v>
      </c>
      <c r="J137" s="65">
        <f t="shared" si="17"/>
        <v>0</v>
      </c>
      <c r="K137" s="65">
        <f t="shared" si="17"/>
        <v>0</v>
      </c>
      <c r="L137" s="65">
        <f t="shared" si="17"/>
        <v>0</v>
      </c>
      <c r="M137" s="65">
        <f t="shared" si="17"/>
        <v>0</v>
      </c>
      <c r="N137" s="65">
        <f t="shared" si="17"/>
        <v>0</v>
      </c>
      <c r="O137" s="65">
        <f t="shared" si="17"/>
        <v>0</v>
      </c>
      <c r="P137" s="65">
        <f t="shared" si="17"/>
        <v>0</v>
      </c>
      <c r="Q137" s="65">
        <f t="shared" si="17"/>
        <v>0</v>
      </c>
      <c r="R137" s="65">
        <f t="shared" si="17"/>
        <v>0</v>
      </c>
      <c r="S137" s="65">
        <f t="shared" si="17"/>
        <v>0</v>
      </c>
      <c r="T137" s="65">
        <f t="shared" si="17"/>
        <v>0</v>
      </c>
      <c r="U137" s="65">
        <f t="shared" si="17"/>
        <v>0</v>
      </c>
      <c r="V137" s="65">
        <f t="shared" si="23"/>
        <v>0</v>
      </c>
      <c r="W137" s="65">
        <f t="shared" si="23"/>
        <v>0</v>
      </c>
      <c r="X137" s="65">
        <f t="shared" si="23"/>
        <v>0</v>
      </c>
      <c r="Y137" s="65">
        <f t="shared" si="23"/>
        <v>0</v>
      </c>
      <c r="Z137" s="65">
        <f t="shared" si="23"/>
        <v>0</v>
      </c>
      <c r="AA137" s="65">
        <f t="shared" si="23"/>
        <v>0</v>
      </c>
      <c r="AB137" s="65">
        <f t="shared" si="23"/>
        <v>0</v>
      </c>
      <c r="AC137" s="65">
        <f t="shared" si="23"/>
        <v>0</v>
      </c>
      <c r="AD137" s="65">
        <f t="shared" si="23"/>
        <v>0</v>
      </c>
      <c r="AE137" s="65">
        <f t="shared" si="23"/>
        <v>0</v>
      </c>
      <c r="AF137" s="65">
        <f t="shared" si="23"/>
        <v>0</v>
      </c>
      <c r="AG137" s="65">
        <f t="shared" si="23"/>
        <v>0</v>
      </c>
      <c r="AH137" s="65">
        <f t="shared" si="23"/>
        <v>0</v>
      </c>
      <c r="AI137" s="65">
        <f t="shared" si="23"/>
        <v>0</v>
      </c>
      <c r="AJ137" s="65">
        <f t="shared" si="23"/>
        <v>0</v>
      </c>
      <c r="AK137" s="65">
        <f t="shared" si="23"/>
        <v>0</v>
      </c>
      <c r="AL137" s="65">
        <f t="shared" si="23"/>
        <v>0</v>
      </c>
    </row>
    <row r="138" spans="2:38" x14ac:dyDescent="0.25">
      <c r="B138" s="47" t="str">
        <f t="shared" si="19"/>
        <v>Prodotto 15</v>
      </c>
      <c r="C138" s="65">
        <f t="shared" si="20"/>
        <v>0</v>
      </c>
      <c r="D138" s="65">
        <f t="shared" si="21"/>
        <v>0</v>
      </c>
      <c r="E138" s="65">
        <f t="shared" si="21"/>
        <v>0</v>
      </c>
      <c r="F138" s="65">
        <f t="shared" si="17"/>
        <v>0</v>
      </c>
      <c r="G138" s="65">
        <f t="shared" si="17"/>
        <v>0</v>
      </c>
      <c r="H138" s="65">
        <f t="shared" si="17"/>
        <v>0</v>
      </c>
      <c r="I138" s="65">
        <f t="shared" si="17"/>
        <v>0</v>
      </c>
      <c r="J138" s="65">
        <f t="shared" si="17"/>
        <v>0</v>
      </c>
      <c r="K138" s="65">
        <f t="shared" si="17"/>
        <v>0</v>
      </c>
      <c r="L138" s="65">
        <f t="shared" si="17"/>
        <v>0</v>
      </c>
      <c r="M138" s="65">
        <f t="shared" si="17"/>
        <v>0</v>
      </c>
      <c r="N138" s="65">
        <f t="shared" si="17"/>
        <v>0</v>
      </c>
      <c r="O138" s="65">
        <f t="shared" si="17"/>
        <v>0</v>
      </c>
      <c r="P138" s="65">
        <f t="shared" si="17"/>
        <v>0</v>
      </c>
      <c r="Q138" s="65">
        <f t="shared" si="17"/>
        <v>0</v>
      </c>
      <c r="R138" s="65">
        <f t="shared" si="17"/>
        <v>0</v>
      </c>
      <c r="S138" s="65">
        <f t="shared" si="17"/>
        <v>0</v>
      </c>
      <c r="T138" s="65">
        <f t="shared" si="17"/>
        <v>0</v>
      </c>
      <c r="U138" s="65">
        <f t="shared" si="17"/>
        <v>0</v>
      </c>
      <c r="V138" s="65">
        <f t="shared" si="23"/>
        <v>0</v>
      </c>
      <c r="W138" s="65">
        <f t="shared" si="23"/>
        <v>0</v>
      </c>
      <c r="X138" s="65">
        <f t="shared" si="23"/>
        <v>0</v>
      </c>
      <c r="Y138" s="65">
        <f t="shared" si="23"/>
        <v>0</v>
      </c>
      <c r="Z138" s="65">
        <f t="shared" si="23"/>
        <v>0</v>
      </c>
      <c r="AA138" s="65">
        <f t="shared" si="23"/>
        <v>0</v>
      </c>
      <c r="AB138" s="65">
        <f t="shared" si="23"/>
        <v>0</v>
      </c>
      <c r="AC138" s="65">
        <f t="shared" si="23"/>
        <v>0</v>
      </c>
      <c r="AD138" s="65">
        <f t="shared" si="23"/>
        <v>0</v>
      </c>
      <c r="AE138" s="65">
        <f t="shared" si="23"/>
        <v>0</v>
      </c>
      <c r="AF138" s="65">
        <f t="shared" si="23"/>
        <v>0</v>
      </c>
      <c r="AG138" s="65">
        <f t="shared" si="23"/>
        <v>0</v>
      </c>
      <c r="AH138" s="65">
        <f t="shared" si="23"/>
        <v>0</v>
      </c>
      <c r="AI138" s="65">
        <f t="shared" si="23"/>
        <v>0</v>
      </c>
      <c r="AJ138" s="65">
        <f t="shared" si="23"/>
        <v>0</v>
      </c>
      <c r="AK138" s="65">
        <f t="shared" si="23"/>
        <v>0</v>
      </c>
      <c r="AL138" s="65">
        <f t="shared" si="23"/>
        <v>0</v>
      </c>
    </row>
    <row r="139" spans="2:38" x14ac:dyDescent="0.25">
      <c r="B139" s="47" t="str">
        <f t="shared" si="19"/>
        <v>Prodotto 16</v>
      </c>
      <c r="C139" s="65">
        <f t="shared" si="20"/>
        <v>0</v>
      </c>
      <c r="D139" s="65">
        <f t="shared" si="21"/>
        <v>0</v>
      </c>
      <c r="E139" s="65">
        <f t="shared" si="21"/>
        <v>0</v>
      </c>
      <c r="F139" s="65">
        <f t="shared" si="17"/>
        <v>0</v>
      </c>
      <c r="G139" s="65">
        <f t="shared" si="17"/>
        <v>0</v>
      </c>
      <c r="H139" s="65">
        <f t="shared" si="17"/>
        <v>0</v>
      </c>
      <c r="I139" s="65">
        <f t="shared" si="17"/>
        <v>0</v>
      </c>
      <c r="J139" s="65">
        <f t="shared" si="17"/>
        <v>0</v>
      </c>
      <c r="K139" s="65">
        <f t="shared" si="17"/>
        <v>0</v>
      </c>
      <c r="L139" s="65">
        <f t="shared" si="17"/>
        <v>0</v>
      </c>
      <c r="M139" s="65">
        <f t="shared" si="17"/>
        <v>0</v>
      </c>
      <c r="N139" s="65">
        <f t="shared" si="17"/>
        <v>0</v>
      </c>
      <c r="O139" s="65">
        <f t="shared" si="17"/>
        <v>0</v>
      </c>
      <c r="P139" s="65">
        <f t="shared" si="17"/>
        <v>0</v>
      </c>
      <c r="Q139" s="65">
        <f t="shared" si="17"/>
        <v>0</v>
      </c>
      <c r="R139" s="65">
        <f t="shared" si="17"/>
        <v>0</v>
      </c>
      <c r="S139" s="65">
        <f t="shared" si="17"/>
        <v>0</v>
      </c>
      <c r="T139" s="65">
        <f t="shared" si="17"/>
        <v>0</v>
      </c>
      <c r="U139" s="65">
        <f t="shared" si="17"/>
        <v>0</v>
      </c>
      <c r="V139" s="65">
        <f t="shared" si="23"/>
        <v>0</v>
      </c>
      <c r="W139" s="65">
        <f t="shared" si="23"/>
        <v>0</v>
      </c>
      <c r="X139" s="65">
        <f t="shared" si="23"/>
        <v>0</v>
      </c>
      <c r="Y139" s="65">
        <f t="shared" si="23"/>
        <v>0</v>
      </c>
      <c r="Z139" s="65">
        <f t="shared" si="23"/>
        <v>0</v>
      </c>
      <c r="AA139" s="65">
        <f t="shared" si="23"/>
        <v>0</v>
      </c>
      <c r="AB139" s="65">
        <f t="shared" si="23"/>
        <v>0</v>
      </c>
      <c r="AC139" s="65">
        <f t="shared" si="23"/>
        <v>0</v>
      </c>
      <c r="AD139" s="65">
        <f t="shared" si="23"/>
        <v>0</v>
      </c>
      <c r="AE139" s="65">
        <f t="shared" si="23"/>
        <v>0</v>
      </c>
      <c r="AF139" s="65">
        <f t="shared" si="23"/>
        <v>0</v>
      </c>
      <c r="AG139" s="65">
        <f t="shared" si="23"/>
        <v>0</v>
      </c>
      <c r="AH139" s="65">
        <f t="shared" si="23"/>
        <v>0</v>
      </c>
      <c r="AI139" s="65">
        <f t="shared" si="23"/>
        <v>0</v>
      </c>
      <c r="AJ139" s="65">
        <f t="shared" si="23"/>
        <v>0</v>
      </c>
      <c r="AK139" s="65">
        <f t="shared" si="23"/>
        <v>0</v>
      </c>
      <c r="AL139" s="65">
        <f t="shared" si="23"/>
        <v>0</v>
      </c>
    </row>
    <row r="140" spans="2:38" x14ac:dyDescent="0.25">
      <c r="B140" s="47" t="str">
        <f t="shared" si="19"/>
        <v>Prodotto 17</v>
      </c>
      <c r="C140" s="65">
        <f t="shared" si="20"/>
        <v>0</v>
      </c>
      <c r="D140" s="65">
        <f t="shared" si="21"/>
        <v>0</v>
      </c>
      <c r="E140" s="65">
        <f t="shared" si="21"/>
        <v>0</v>
      </c>
      <c r="F140" s="65">
        <f t="shared" si="21"/>
        <v>0</v>
      </c>
      <c r="G140" s="65">
        <f t="shared" si="21"/>
        <v>0</v>
      </c>
      <c r="H140" s="65">
        <f t="shared" si="21"/>
        <v>0</v>
      </c>
      <c r="I140" s="65">
        <f t="shared" si="21"/>
        <v>0</v>
      </c>
      <c r="J140" s="65">
        <f t="shared" si="21"/>
        <v>0</v>
      </c>
      <c r="K140" s="65">
        <f t="shared" si="21"/>
        <v>0</v>
      </c>
      <c r="L140" s="65">
        <f t="shared" si="21"/>
        <v>0</v>
      </c>
      <c r="M140" s="65">
        <f t="shared" si="21"/>
        <v>0</v>
      </c>
      <c r="N140" s="65">
        <f t="shared" si="21"/>
        <v>0</v>
      </c>
      <c r="O140" s="65">
        <f t="shared" si="21"/>
        <v>0</v>
      </c>
      <c r="P140" s="65">
        <f t="shared" si="21"/>
        <v>0</v>
      </c>
      <c r="Q140" s="65">
        <f t="shared" si="21"/>
        <v>0</v>
      </c>
      <c r="R140" s="65">
        <f t="shared" si="21"/>
        <v>0</v>
      </c>
      <c r="S140" s="65">
        <f t="shared" si="21"/>
        <v>0</v>
      </c>
      <c r="T140" s="65">
        <f t="shared" ref="T140:AL140" si="24">+T65+T90+S115-T115</f>
        <v>0</v>
      </c>
      <c r="U140" s="65">
        <f t="shared" si="24"/>
        <v>0</v>
      </c>
      <c r="V140" s="65">
        <f t="shared" si="24"/>
        <v>0</v>
      </c>
      <c r="W140" s="65">
        <f t="shared" si="24"/>
        <v>0</v>
      </c>
      <c r="X140" s="65">
        <f t="shared" si="24"/>
        <v>0</v>
      </c>
      <c r="Y140" s="65">
        <f t="shared" si="24"/>
        <v>0</v>
      </c>
      <c r="Z140" s="65">
        <f t="shared" si="24"/>
        <v>0</v>
      </c>
      <c r="AA140" s="65">
        <f t="shared" si="24"/>
        <v>0</v>
      </c>
      <c r="AB140" s="65">
        <f t="shared" si="24"/>
        <v>0</v>
      </c>
      <c r="AC140" s="65">
        <f t="shared" si="24"/>
        <v>0</v>
      </c>
      <c r="AD140" s="65">
        <f t="shared" si="24"/>
        <v>0</v>
      </c>
      <c r="AE140" s="65">
        <f t="shared" si="24"/>
        <v>0</v>
      </c>
      <c r="AF140" s="65">
        <f t="shared" si="24"/>
        <v>0</v>
      </c>
      <c r="AG140" s="65">
        <f t="shared" si="24"/>
        <v>0</v>
      </c>
      <c r="AH140" s="65">
        <f t="shared" si="24"/>
        <v>0</v>
      </c>
      <c r="AI140" s="65">
        <f t="shared" si="24"/>
        <v>0</v>
      </c>
      <c r="AJ140" s="65">
        <f t="shared" si="24"/>
        <v>0</v>
      </c>
      <c r="AK140" s="65">
        <f t="shared" si="24"/>
        <v>0</v>
      </c>
      <c r="AL140" s="65">
        <f t="shared" si="24"/>
        <v>0</v>
      </c>
    </row>
    <row r="141" spans="2:38" x14ac:dyDescent="0.25">
      <c r="B141" s="47" t="str">
        <f>+B116</f>
        <v>Prodotto 18</v>
      </c>
      <c r="C141" s="65">
        <f t="shared" si="20"/>
        <v>0</v>
      </c>
      <c r="D141" s="65">
        <f t="shared" ref="D141:AL143" si="25">+D66+D91+C116-D116</f>
        <v>0</v>
      </c>
      <c r="E141" s="65">
        <f t="shared" si="25"/>
        <v>0</v>
      </c>
      <c r="F141" s="65">
        <f t="shared" si="25"/>
        <v>0</v>
      </c>
      <c r="G141" s="65">
        <f t="shared" si="25"/>
        <v>0</v>
      </c>
      <c r="H141" s="65">
        <f t="shared" si="25"/>
        <v>0</v>
      </c>
      <c r="I141" s="65">
        <f t="shared" si="25"/>
        <v>0</v>
      </c>
      <c r="J141" s="65">
        <f t="shared" si="25"/>
        <v>0</v>
      </c>
      <c r="K141" s="65">
        <f t="shared" si="25"/>
        <v>0</v>
      </c>
      <c r="L141" s="65">
        <f t="shared" si="25"/>
        <v>0</v>
      </c>
      <c r="M141" s="65">
        <f t="shared" si="25"/>
        <v>0</v>
      </c>
      <c r="N141" s="65">
        <f t="shared" si="25"/>
        <v>0</v>
      </c>
      <c r="O141" s="65">
        <f t="shared" si="25"/>
        <v>0</v>
      </c>
      <c r="P141" s="65">
        <f t="shared" si="25"/>
        <v>0</v>
      </c>
      <c r="Q141" s="65">
        <f t="shared" si="25"/>
        <v>0</v>
      </c>
      <c r="R141" s="65">
        <f t="shared" si="25"/>
        <v>0</v>
      </c>
      <c r="S141" s="65">
        <f t="shared" si="25"/>
        <v>0</v>
      </c>
      <c r="T141" s="65">
        <f t="shared" si="25"/>
        <v>0</v>
      </c>
      <c r="U141" s="65">
        <f t="shared" si="25"/>
        <v>0</v>
      </c>
      <c r="V141" s="65">
        <f t="shared" si="25"/>
        <v>0</v>
      </c>
      <c r="W141" s="65">
        <f t="shared" si="25"/>
        <v>0</v>
      </c>
      <c r="X141" s="65">
        <f t="shared" si="25"/>
        <v>0</v>
      </c>
      <c r="Y141" s="65">
        <f t="shared" si="25"/>
        <v>0</v>
      </c>
      <c r="Z141" s="65">
        <f t="shared" si="25"/>
        <v>0</v>
      </c>
      <c r="AA141" s="65">
        <f t="shared" si="25"/>
        <v>0</v>
      </c>
      <c r="AB141" s="65">
        <f t="shared" si="25"/>
        <v>0</v>
      </c>
      <c r="AC141" s="65">
        <f t="shared" si="25"/>
        <v>0</v>
      </c>
      <c r="AD141" s="65">
        <f t="shared" si="25"/>
        <v>0</v>
      </c>
      <c r="AE141" s="65">
        <f t="shared" si="25"/>
        <v>0</v>
      </c>
      <c r="AF141" s="65">
        <f t="shared" si="25"/>
        <v>0</v>
      </c>
      <c r="AG141" s="65">
        <f t="shared" si="25"/>
        <v>0</v>
      </c>
      <c r="AH141" s="65">
        <f t="shared" si="25"/>
        <v>0</v>
      </c>
      <c r="AI141" s="65">
        <f t="shared" si="25"/>
        <v>0</v>
      </c>
      <c r="AJ141" s="65">
        <f t="shared" si="25"/>
        <v>0</v>
      </c>
      <c r="AK141" s="65">
        <f t="shared" si="25"/>
        <v>0</v>
      </c>
      <c r="AL141" s="65">
        <f t="shared" si="25"/>
        <v>0</v>
      </c>
    </row>
    <row r="142" spans="2:38" x14ac:dyDescent="0.25">
      <c r="B142" s="47" t="str">
        <f t="shared" si="19"/>
        <v>Prodotto 19</v>
      </c>
      <c r="C142" s="65">
        <f t="shared" si="20"/>
        <v>0</v>
      </c>
      <c r="D142" s="65">
        <f t="shared" si="25"/>
        <v>0</v>
      </c>
      <c r="E142" s="65">
        <f t="shared" si="25"/>
        <v>0</v>
      </c>
      <c r="F142" s="65">
        <f t="shared" si="25"/>
        <v>0</v>
      </c>
      <c r="G142" s="65">
        <f t="shared" si="25"/>
        <v>0</v>
      </c>
      <c r="H142" s="65">
        <f t="shared" si="25"/>
        <v>0</v>
      </c>
      <c r="I142" s="65">
        <f t="shared" si="25"/>
        <v>0</v>
      </c>
      <c r="J142" s="65">
        <f t="shared" si="25"/>
        <v>0</v>
      </c>
      <c r="K142" s="65">
        <f t="shared" si="25"/>
        <v>0</v>
      </c>
      <c r="L142" s="65">
        <f t="shared" si="25"/>
        <v>0</v>
      </c>
      <c r="M142" s="65">
        <f t="shared" si="25"/>
        <v>0</v>
      </c>
      <c r="N142" s="65">
        <f t="shared" si="25"/>
        <v>0</v>
      </c>
      <c r="O142" s="65">
        <f t="shared" si="25"/>
        <v>0</v>
      </c>
      <c r="P142" s="65">
        <f t="shared" si="25"/>
        <v>0</v>
      </c>
      <c r="Q142" s="65">
        <f t="shared" si="25"/>
        <v>0</v>
      </c>
      <c r="R142" s="65">
        <f t="shared" si="25"/>
        <v>0</v>
      </c>
      <c r="S142" s="65">
        <f t="shared" si="25"/>
        <v>0</v>
      </c>
      <c r="T142" s="65">
        <f t="shared" si="25"/>
        <v>0</v>
      </c>
      <c r="U142" s="65">
        <f t="shared" si="25"/>
        <v>0</v>
      </c>
      <c r="V142" s="65">
        <f t="shared" si="25"/>
        <v>0</v>
      </c>
      <c r="W142" s="65">
        <f t="shared" si="25"/>
        <v>0</v>
      </c>
      <c r="X142" s="65">
        <f t="shared" si="25"/>
        <v>0</v>
      </c>
      <c r="Y142" s="65">
        <f t="shared" si="25"/>
        <v>0</v>
      </c>
      <c r="Z142" s="65">
        <f t="shared" si="25"/>
        <v>0</v>
      </c>
      <c r="AA142" s="65">
        <f t="shared" si="25"/>
        <v>0</v>
      </c>
      <c r="AB142" s="65">
        <f t="shared" si="25"/>
        <v>0</v>
      </c>
      <c r="AC142" s="65">
        <f t="shared" si="25"/>
        <v>0</v>
      </c>
      <c r="AD142" s="65">
        <f t="shared" si="25"/>
        <v>0</v>
      </c>
      <c r="AE142" s="65">
        <f t="shared" si="25"/>
        <v>0</v>
      </c>
      <c r="AF142" s="65">
        <f t="shared" si="25"/>
        <v>0</v>
      </c>
      <c r="AG142" s="65">
        <f t="shared" si="25"/>
        <v>0</v>
      </c>
      <c r="AH142" s="65">
        <f t="shared" si="25"/>
        <v>0</v>
      </c>
      <c r="AI142" s="65">
        <f t="shared" si="25"/>
        <v>0</v>
      </c>
      <c r="AJ142" s="65">
        <f t="shared" si="25"/>
        <v>0</v>
      </c>
      <c r="AK142" s="65">
        <f t="shared" si="25"/>
        <v>0</v>
      </c>
      <c r="AL142" s="65">
        <f t="shared" si="25"/>
        <v>0</v>
      </c>
    </row>
    <row r="143" spans="2:38" x14ac:dyDescent="0.25">
      <c r="B143" s="47" t="str">
        <f t="shared" si="19"/>
        <v>Prodotto 20</v>
      </c>
      <c r="C143" s="65">
        <f t="shared" si="20"/>
        <v>0</v>
      </c>
      <c r="D143" s="65">
        <f t="shared" si="25"/>
        <v>0</v>
      </c>
      <c r="E143" s="65">
        <f t="shared" si="25"/>
        <v>0</v>
      </c>
      <c r="F143" s="65">
        <f t="shared" si="25"/>
        <v>0</v>
      </c>
      <c r="G143" s="65">
        <f t="shared" si="25"/>
        <v>0</v>
      </c>
      <c r="H143" s="65">
        <f t="shared" si="25"/>
        <v>0</v>
      </c>
      <c r="I143" s="65">
        <f t="shared" si="25"/>
        <v>0</v>
      </c>
      <c r="J143" s="65">
        <f t="shared" si="25"/>
        <v>0</v>
      </c>
      <c r="K143" s="65">
        <f t="shared" si="25"/>
        <v>0</v>
      </c>
      <c r="L143" s="65">
        <f t="shared" si="25"/>
        <v>0</v>
      </c>
      <c r="M143" s="65">
        <f t="shared" si="25"/>
        <v>0</v>
      </c>
      <c r="N143" s="65">
        <f t="shared" si="25"/>
        <v>0</v>
      </c>
      <c r="O143" s="65">
        <f t="shared" si="25"/>
        <v>0</v>
      </c>
      <c r="P143" s="65">
        <f t="shared" si="25"/>
        <v>0</v>
      </c>
      <c r="Q143" s="65">
        <f t="shared" si="25"/>
        <v>0</v>
      </c>
      <c r="R143" s="65">
        <f t="shared" si="25"/>
        <v>0</v>
      </c>
      <c r="S143" s="65">
        <f t="shared" si="25"/>
        <v>0</v>
      </c>
      <c r="T143" s="65">
        <f t="shared" si="25"/>
        <v>0</v>
      </c>
      <c r="U143" s="65">
        <f t="shared" si="25"/>
        <v>0</v>
      </c>
      <c r="V143" s="65">
        <f t="shared" si="25"/>
        <v>0</v>
      </c>
      <c r="W143" s="65">
        <f t="shared" si="25"/>
        <v>0</v>
      </c>
      <c r="X143" s="65">
        <f t="shared" si="25"/>
        <v>0</v>
      </c>
      <c r="Y143" s="65">
        <f t="shared" si="25"/>
        <v>0</v>
      </c>
      <c r="Z143" s="65">
        <f t="shared" si="25"/>
        <v>0</v>
      </c>
      <c r="AA143" s="65">
        <f t="shared" si="25"/>
        <v>0</v>
      </c>
      <c r="AB143" s="65">
        <f t="shared" si="25"/>
        <v>0</v>
      </c>
      <c r="AC143" s="65">
        <f t="shared" si="25"/>
        <v>0</v>
      </c>
      <c r="AD143" s="65">
        <f t="shared" si="25"/>
        <v>0</v>
      </c>
      <c r="AE143" s="65">
        <f t="shared" si="25"/>
        <v>0</v>
      </c>
      <c r="AF143" s="65">
        <f t="shared" si="25"/>
        <v>0</v>
      </c>
      <c r="AG143" s="65">
        <f t="shared" si="25"/>
        <v>0</v>
      </c>
      <c r="AH143" s="65">
        <f t="shared" si="25"/>
        <v>0</v>
      </c>
      <c r="AI143" s="65">
        <f t="shared" si="25"/>
        <v>0</v>
      </c>
      <c r="AJ143" s="65">
        <f t="shared" si="25"/>
        <v>0</v>
      </c>
      <c r="AK143" s="65">
        <f t="shared" si="25"/>
        <v>0</v>
      </c>
      <c r="AL143" s="65">
        <f t="shared" si="25"/>
        <v>0</v>
      </c>
    </row>
    <row r="144" spans="2:38" x14ac:dyDescent="0.25"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</row>
    <row r="145" spans="2:38" x14ac:dyDescent="0.25">
      <c r="B145" s="47" t="s">
        <v>314</v>
      </c>
      <c r="C145" s="63">
        <f>SUM(C124:C143)</f>
        <v>0</v>
      </c>
      <c r="D145" s="63">
        <f t="shared" ref="D145:AL145" si="26">SUM(D124:D143)</f>
        <v>0</v>
      </c>
      <c r="E145" s="63">
        <f t="shared" si="26"/>
        <v>48037</v>
      </c>
      <c r="F145" s="63">
        <f t="shared" si="26"/>
        <v>48037</v>
      </c>
      <c r="G145" s="63">
        <f t="shared" si="26"/>
        <v>48037</v>
      </c>
      <c r="H145" s="63">
        <f t="shared" si="26"/>
        <v>48037</v>
      </c>
      <c r="I145" s="63">
        <f t="shared" si="26"/>
        <v>48037</v>
      </c>
      <c r="J145" s="63">
        <f t="shared" si="26"/>
        <v>48037</v>
      </c>
      <c r="K145" s="63">
        <f t="shared" si="26"/>
        <v>48298.36</v>
      </c>
      <c r="L145" s="63">
        <f t="shared" si="26"/>
        <v>48572.425000000003</v>
      </c>
      <c r="M145" s="63">
        <f t="shared" si="26"/>
        <v>48939.055000000008</v>
      </c>
      <c r="N145" s="63">
        <f t="shared" si="26"/>
        <v>48939.055000000008</v>
      </c>
      <c r="O145" s="63">
        <f t="shared" si="26"/>
        <v>49267.818050000009</v>
      </c>
      <c r="P145" s="63">
        <f t="shared" si="26"/>
        <v>49267.818050000009</v>
      </c>
      <c r="Q145" s="63">
        <f t="shared" si="26"/>
        <v>49267.818050000016</v>
      </c>
      <c r="R145" s="63">
        <f t="shared" si="26"/>
        <v>54811.393725000002</v>
      </c>
      <c r="S145" s="63">
        <f t="shared" si="26"/>
        <v>54811.393725000002</v>
      </c>
      <c r="T145" s="63">
        <f t="shared" si="26"/>
        <v>54811.393725000002</v>
      </c>
      <c r="U145" s="63">
        <f t="shared" si="26"/>
        <v>54811.393725000002</v>
      </c>
      <c r="V145" s="63">
        <f t="shared" si="26"/>
        <v>54811.393725000002</v>
      </c>
      <c r="W145" s="63">
        <f t="shared" si="26"/>
        <v>54811.393725000002</v>
      </c>
      <c r="X145" s="63">
        <f t="shared" si="26"/>
        <v>54811.393725000002</v>
      </c>
      <c r="Y145" s="63">
        <f t="shared" si="26"/>
        <v>54811.393725000002</v>
      </c>
      <c r="Z145" s="63">
        <f t="shared" si="26"/>
        <v>54811.393725000002</v>
      </c>
      <c r="AA145" s="63">
        <f t="shared" si="26"/>
        <v>54811.393725000002</v>
      </c>
      <c r="AB145" s="63">
        <f t="shared" si="26"/>
        <v>54811.393724999994</v>
      </c>
      <c r="AC145" s="63">
        <f t="shared" si="26"/>
        <v>54811.393725000009</v>
      </c>
      <c r="AD145" s="63">
        <f t="shared" si="26"/>
        <v>60354.969400000009</v>
      </c>
      <c r="AE145" s="63">
        <f t="shared" si="26"/>
        <v>60354.969400000009</v>
      </c>
      <c r="AF145" s="63">
        <f t="shared" si="26"/>
        <v>60354.969400000009</v>
      </c>
      <c r="AG145" s="63">
        <f t="shared" si="26"/>
        <v>60354.969400000009</v>
      </c>
      <c r="AH145" s="63">
        <f t="shared" si="26"/>
        <v>60354.969400000009</v>
      </c>
      <c r="AI145" s="63">
        <f t="shared" si="26"/>
        <v>60354.969400000009</v>
      </c>
      <c r="AJ145" s="63">
        <f t="shared" si="26"/>
        <v>60354.969400000009</v>
      </c>
      <c r="AK145" s="63">
        <f t="shared" si="26"/>
        <v>60354.969400000009</v>
      </c>
      <c r="AL145" s="63">
        <f t="shared" si="26"/>
        <v>60354.969400000009</v>
      </c>
    </row>
  </sheetData>
  <hyperlinks>
    <hyperlink ref="A1" location="View!A1" display="view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P96"/>
  <sheetViews>
    <sheetView showGridLines="0" topLeftCell="Y60" zoomScaleNormal="100" workbookViewId="0">
      <selection activeCell="AP4" sqref="AP4"/>
    </sheetView>
  </sheetViews>
  <sheetFormatPr defaultRowHeight="15" x14ac:dyDescent="0.25"/>
  <cols>
    <col min="1" max="1" width="33.42578125" bestFit="1" customWidth="1"/>
    <col min="2" max="2" width="30.140625" bestFit="1" customWidth="1"/>
    <col min="3" max="3" width="11.5703125" bestFit="1" customWidth="1"/>
    <col min="4" max="4" width="12.42578125" bestFit="1" customWidth="1"/>
    <col min="5" max="5" width="2.85546875" customWidth="1"/>
    <col min="6" max="11" width="9.7109375" bestFit="1" customWidth="1"/>
    <col min="14" max="14" width="9.7109375" bestFit="1" customWidth="1"/>
    <col min="16" max="16" width="9.7109375" bestFit="1" customWidth="1"/>
  </cols>
  <sheetData>
    <row r="1" spans="1:42" ht="16.5" thickTop="1" thickBot="1" x14ac:dyDescent="0.3">
      <c r="A1" s="25" t="s">
        <v>204</v>
      </c>
      <c r="B1" s="49" t="s">
        <v>228</v>
      </c>
    </row>
    <row r="2" spans="1:42" ht="15.75" thickTop="1" x14ac:dyDescent="0.25">
      <c r="A2" s="47" t="s">
        <v>377</v>
      </c>
      <c r="F2" t="s">
        <v>373</v>
      </c>
    </row>
    <row r="3" spans="1:42" ht="15.75" thickBot="1" x14ac:dyDescent="0.3">
      <c r="A3" s="47" t="s">
        <v>382</v>
      </c>
      <c r="B3" s="47" t="s">
        <v>363</v>
      </c>
      <c r="C3" s="47" t="s">
        <v>364</v>
      </c>
      <c r="D3" s="47" t="s">
        <v>365</v>
      </c>
      <c r="E3" s="5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</row>
    <row r="4" spans="1:42" ht="16.5" thickTop="1" thickBot="1" x14ac:dyDescent="0.3">
      <c r="A4" s="49" t="s">
        <v>380</v>
      </c>
      <c r="B4" s="49" t="s">
        <v>369</v>
      </c>
      <c r="C4" s="49">
        <v>0.21</v>
      </c>
      <c r="D4" s="54">
        <v>10</v>
      </c>
      <c r="E4" s="57"/>
      <c r="F4" s="88">
        <v>20000</v>
      </c>
      <c r="G4" s="88"/>
      <c r="H4" s="88"/>
      <c r="I4" s="88">
        <v>1000</v>
      </c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65">
        <f>SUM(F4:AO4)</f>
        <v>21000</v>
      </c>
    </row>
    <row r="5" spans="1:42" ht="16.5" thickTop="1" thickBot="1" x14ac:dyDescent="0.3">
      <c r="A5" s="49" t="s">
        <v>384</v>
      </c>
      <c r="B5" s="49" t="s">
        <v>370</v>
      </c>
      <c r="C5" s="49">
        <v>0.21</v>
      </c>
      <c r="D5" s="54">
        <v>10</v>
      </c>
      <c r="E5" s="57"/>
      <c r="F5" s="88">
        <v>100000</v>
      </c>
      <c r="G5" s="88"/>
      <c r="H5" s="88"/>
      <c r="I5" s="88"/>
      <c r="J5" s="88"/>
      <c r="K5" s="88">
        <v>5000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65">
        <f t="shared" ref="AP5:AP22" si="0">SUM(F5:AO5)</f>
        <v>105000</v>
      </c>
    </row>
    <row r="6" spans="1:42" ht="16.5" thickTop="1" thickBot="1" x14ac:dyDescent="0.3">
      <c r="A6" s="49" t="s">
        <v>385</v>
      </c>
      <c r="B6" s="49" t="s">
        <v>368</v>
      </c>
      <c r="C6" s="49">
        <v>0.21</v>
      </c>
      <c r="D6" s="54">
        <v>10</v>
      </c>
      <c r="E6" s="57"/>
      <c r="F6" s="88">
        <v>50000</v>
      </c>
      <c r="G6" s="88"/>
      <c r="H6" s="88"/>
      <c r="I6" s="88"/>
      <c r="J6" s="88"/>
      <c r="K6" s="88"/>
      <c r="L6" s="88"/>
      <c r="M6" s="88"/>
      <c r="N6" s="88">
        <v>6000</v>
      </c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65">
        <f t="shared" si="0"/>
        <v>56000</v>
      </c>
    </row>
    <row r="7" spans="1:42" ht="16.5" thickTop="1" thickBot="1" x14ac:dyDescent="0.3">
      <c r="A7" s="49" t="s">
        <v>388</v>
      </c>
      <c r="B7" s="49" t="s">
        <v>366</v>
      </c>
      <c r="C7" s="49">
        <v>0.21</v>
      </c>
      <c r="D7" s="54">
        <v>3</v>
      </c>
      <c r="E7" s="57"/>
      <c r="F7" s="88"/>
      <c r="G7" s="88">
        <v>3000</v>
      </c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65">
        <f t="shared" si="0"/>
        <v>3000</v>
      </c>
    </row>
    <row r="8" spans="1:42" ht="16.5" thickTop="1" thickBot="1" x14ac:dyDescent="0.3">
      <c r="A8" s="49" t="s">
        <v>386</v>
      </c>
      <c r="B8" s="49" t="s">
        <v>367</v>
      </c>
      <c r="C8" s="49">
        <v>0.21</v>
      </c>
      <c r="D8" s="54">
        <v>5</v>
      </c>
      <c r="E8" s="57"/>
      <c r="F8" s="88"/>
      <c r="G8" s="88"/>
      <c r="H8" s="88"/>
      <c r="I8" s="88"/>
      <c r="J8" s="88">
        <v>3000</v>
      </c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65">
        <f t="shared" si="0"/>
        <v>3000</v>
      </c>
    </row>
    <row r="9" spans="1:42" ht="16.5" thickTop="1" thickBot="1" x14ac:dyDescent="0.3">
      <c r="A9" s="49" t="s">
        <v>387</v>
      </c>
      <c r="B9" s="49" t="s">
        <v>371</v>
      </c>
      <c r="C9" s="49">
        <v>0.21</v>
      </c>
      <c r="D9" s="54">
        <v>3</v>
      </c>
      <c r="E9" s="57"/>
      <c r="F9" s="88"/>
      <c r="G9" s="88">
        <v>2000</v>
      </c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65">
        <f t="shared" si="0"/>
        <v>2000</v>
      </c>
    </row>
    <row r="10" spans="1:42" ht="16.5" thickTop="1" thickBot="1" x14ac:dyDescent="0.3">
      <c r="A10" s="49" t="s">
        <v>372</v>
      </c>
      <c r="B10" s="49" t="s">
        <v>371</v>
      </c>
      <c r="C10" s="49">
        <v>0.21</v>
      </c>
      <c r="D10" s="54">
        <v>5</v>
      </c>
      <c r="E10" s="57"/>
      <c r="F10" s="88"/>
      <c r="G10" s="88"/>
      <c r="H10" s="88">
        <v>2000</v>
      </c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65">
        <f t="shared" si="0"/>
        <v>2000</v>
      </c>
    </row>
    <row r="11" spans="1:42" ht="16.5" thickTop="1" thickBot="1" x14ac:dyDescent="0.3">
      <c r="A11" s="49"/>
      <c r="B11" s="49" t="s">
        <v>369</v>
      </c>
      <c r="C11" s="49"/>
      <c r="D11" s="54"/>
      <c r="E11" s="57"/>
      <c r="F11" s="88"/>
      <c r="G11" s="88"/>
      <c r="H11" s="88"/>
      <c r="I11" s="88"/>
      <c r="J11" s="88">
        <v>2000</v>
      </c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65">
        <f t="shared" si="0"/>
        <v>2000</v>
      </c>
    </row>
    <row r="12" spans="1:42" ht="16.5" thickTop="1" thickBot="1" x14ac:dyDescent="0.3">
      <c r="A12" s="49"/>
      <c r="B12" s="49"/>
      <c r="C12" s="49"/>
      <c r="D12" s="54"/>
      <c r="E12" s="57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65">
        <f t="shared" si="0"/>
        <v>0</v>
      </c>
    </row>
    <row r="13" spans="1:42" ht="16.5" thickTop="1" thickBot="1" x14ac:dyDescent="0.3">
      <c r="A13" s="49"/>
      <c r="B13" s="49"/>
      <c r="C13" s="49"/>
      <c r="D13" s="54"/>
      <c r="E13" s="5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65">
        <f t="shared" si="0"/>
        <v>0</v>
      </c>
    </row>
    <row r="14" spans="1:42" ht="16.5" thickTop="1" thickBot="1" x14ac:dyDescent="0.3">
      <c r="A14" s="49"/>
      <c r="B14" s="49"/>
      <c r="C14" s="49"/>
      <c r="D14" s="54"/>
      <c r="E14" s="57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65">
        <f t="shared" si="0"/>
        <v>0</v>
      </c>
    </row>
    <row r="15" spans="1:42" ht="16.5" thickTop="1" thickBot="1" x14ac:dyDescent="0.3">
      <c r="A15" s="49"/>
      <c r="B15" s="49"/>
      <c r="C15" s="49"/>
      <c r="D15" s="54"/>
      <c r="E15" s="57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65">
        <f t="shared" si="0"/>
        <v>0</v>
      </c>
    </row>
    <row r="16" spans="1:42" ht="16.5" thickTop="1" thickBot="1" x14ac:dyDescent="0.3">
      <c r="A16" s="49"/>
      <c r="B16" s="49"/>
      <c r="C16" s="49"/>
      <c r="D16" s="54"/>
      <c r="E16" s="5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65">
        <f t="shared" si="0"/>
        <v>0</v>
      </c>
    </row>
    <row r="17" spans="1:42" ht="16.5" thickTop="1" thickBot="1" x14ac:dyDescent="0.3">
      <c r="A17" s="49"/>
      <c r="B17" s="49"/>
      <c r="C17" s="49"/>
      <c r="D17" s="54"/>
      <c r="E17" s="57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65">
        <f t="shared" si="0"/>
        <v>0</v>
      </c>
    </row>
    <row r="18" spans="1:42" ht="16.5" thickTop="1" thickBot="1" x14ac:dyDescent="0.3">
      <c r="A18" s="49"/>
      <c r="B18" s="49"/>
      <c r="C18" s="49"/>
      <c r="D18" s="54"/>
      <c r="E18" s="57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65">
        <f t="shared" si="0"/>
        <v>0</v>
      </c>
    </row>
    <row r="19" spans="1:42" ht="16.5" thickTop="1" thickBot="1" x14ac:dyDescent="0.3">
      <c r="A19" s="49"/>
      <c r="B19" s="49"/>
      <c r="C19" s="49"/>
      <c r="D19" s="54"/>
      <c r="E19" s="5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65">
        <f t="shared" si="0"/>
        <v>0</v>
      </c>
    </row>
    <row r="20" spans="1:42" ht="16.5" thickTop="1" thickBot="1" x14ac:dyDescent="0.3">
      <c r="A20" s="49"/>
      <c r="B20" s="49"/>
      <c r="C20" s="49"/>
      <c r="D20" s="54"/>
      <c r="E20" s="57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65">
        <f t="shared" si="0"/>
        <v>0</v>
      </c>
    </row>
    <row r="21" spans="1:42" ht="16.5" thickTop="1" thickBot="1" x14ac:dyDescent="0.3">
      <c r="A21" s="49"/>
      <c r="B21" s="49"/>
      <c r="C21" s="49"/>
      <c r="D21" s="54"/>
      <c r="E21" s="57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65">
        <f t="shared" si="0"/>
        <v>0</v>
      </c>
    </row>
    <row r="22" spans="1:42" ht="16.5" thickTop="1" thickBot="1" x14ac:dyDescent="0.3">
      <c r="A22" s="49"/>
      <c r="B22" s="49"/>
      <c r="C22" s="49"/>
      <c r="D22" s="54"/>
      <c r="E22" s="57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65">
        <f t="shared" si="0"/>
        <v>0</v>
      </c>
    </row>
    <row r="23" spans="1:42" ht="15.75" thickTop="1" x14ac:dyDescent="0.25"/>
    <row r="25" spans="1:42" x14ac:dyDescent="0.25">
      <c r="A25" s="47" t="s">
        <v>376</v>
      </c>
      <c r="F25" t="s">
        <v>375</v>
      </c>
    </row>
    <row r="26" spans="1:42" ht="15.75" thickBot="1" x14ac:dyDescent="0.3">
      <c r="A26" s="57" t="str">
        <f>+A3</f>
        <v>Descrizione</v>
      </c>
      <c r="B26" s="57" t="str">
        <f>+B3</f>
        <v>Tipologia</v>
      </c>
      <c r="C26" s="57"/>
      <c r="D26" s="57"/>
      <c r="E26" s="5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</row>
    <row r="27" spans="1:42" ht="16.5" thickTop="1" thickBot="1" x14ac:dyDescent="0.3">
      <c r="A27" s="57" t="str">
        <f>+IF(A4=0,"",A4)</f>
        <v>Fabbricato 1</v>
      </c>
      <c r="B27" s="57" t="str">
        <f>+IF(B4=0,"",B4)</f>
        <v>Fabbricati</v>
      </c>
      <c r="C27" s="57"/>
      <c r="D27" s="57"/>
      <c r="E27" s="57"/>
      <c r="F27" s="56"/>
      <c r="G27" s="56"/>
      <c r="H27" s="56"/>
      <c r="I27" s="56">
        <f>1000*1.21</f>
        <v>1210</v>
      </c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</row>
    <row r="28" spans="1:42" ht="16.5" thickTop="1" thickBot="1" x14ac:dyDescent="0.3">
      <c r="A28" s="57" t="str">
        <f t="shared" ref="A28:B28" si="1">+IF(A5=0,"",A5)</f>
        <v>Impianti 1</v>
      </c>
      <c r="B28" s="57" t="str">
        <f t="shared" si="1"/>
        <v>Impianti e Macchinari</v>
      </c>
      <c r="C28" s="57"/>
      <c r="D28" s="57"/>
      <c r="E28" s="57"/>
      <c r="F28" s="56"/>
      <c r="G28" s="56"/>
      <c r="H28" s="56"/>
      <c r="I28" s="56"/>
      <c r="J28" s="56"/>
      <c r="K28" s="56">
        <f>2500*1.21</f>
        <v>3025</v>
      </c>
      <c r="L28" s="56"/>
      <c r="M28" s="56"/>
      <c r="N28" s="56"/>
      <c r="O28" s="56"/>
      <c r="P28" s="56">
        <f>2500*1.21</f>
        <v>3025</v>
      </c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</row>
    <row r="29" spans="1:42" ht="16.5" thickTop="1" thickBot="1" x14ac:dyDescent="0.3">
      <c r="A29" s="57" t="str">
        <f t="shared" ref="A29:B29" si="2">+IF(A6=0,"",A6)</f>
        <v>Costi Impianto 1</v>
      </c>
      <c r="B29" s="57" t="str">
        <f t="shared" si="2"/>
        <v>Costi d'impianto e ampliamento</v>
      </c>
      <c r="C29" s="57"/>
      <c r="D29" s="57"/>
      <c r="E29" s="57"/>
      <c r="F29" s="56"/>
      <c r="G29" s="56"/>
      <c r="H29" s="56"/>
      <c r="I29" s="56"/>
      <c r="J29" s="56"/>
      <c r="K29" s="56"/>
      <c r="L29" s="56"/>
      <c r="M29" s="56"/>
      <c r="N29" s="56">
        <f>5000*1.21</f>
        <v>6050</v>
      </c>
      <c r="O29" s="56"/>
      <c r="P29" s="56">
        <f>1000*1.21</f>
        <v>1210</v>
      </c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</row>
    <row r="30" spans="1:42" ht="16.5" thickTop="1" thickBot="1" x14ac:dyDescent="0.3">
      <c r="A30" s="57" t="str">
        <f t="shared" ref="A30:B30" si="3">+IF(A7=0,"",A7)</f>
        <v>Immateriali</v>
      </c>
      <c r="B30" s="57" t="str">
        <f t="shared" si="3"/>
        <v>Altre immobilizzazioni immateriali</v>
      </c>
      <c r="C30" s="57"/>
      <c r="D30" s="57"/>
      <c r="E30" s="57"/>
      <c r="F30" s="56"/>
      <c r="G30" s="56">
        <f>3000*1.21</f>
        <v>3630</v>
      </c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</row>
    <row r="31" spans="1:42" ht="16.5" thickTop="1" thickBot="1" x14ac:dyDescent="0.3">
      <c r="A31" s="57" t="str">
        <f t="shared" ref="A31:B31" si="4">+IF(A8=0,"",A8)</f>
        <v>Arredamenti</v>
      </c>
      <c r="B31" s="57" t="str">
        <f t="shared" si="4"/>
        <v>Attrezzature Industriali e commerciali</v>
      </c>
      <c r="C31" s="57"/>
      <c r="D31" s="57"/>
      <c r="E31" s="57"/>
      <c r="F31" s="56"/>
      <c r="G31" s="56"/>
      <c r="H31" s="56"/>
      <c r="I31" s="56"/>
      <c r="J31" s="56">
        <f>3000*1.21</f>
        <v>3630</v>
      </c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</row>
    <row r="32" spans="1:42" ht="16.5" thickTop="1" thickBot="1" x14ac:dyDescent="0.3">
      <c r="A32" s="57" t="str">
        <f t="shared" ref="A32:B32" si="5">+IF(A9=0,"",A9)</f>
        <v>R&amp;S</v>
      </c>
      <c r="B32" s="57" t="str">
        <f t="shared" si="5"/>
        <v>Ricerca&amp; Sviluppo</v>
      </c>
      <c r="C32" s="57"/>
      <c r="D32" s="57"/>
      <c r="E32" s="57"/>
      <c r="F32" s="56"/>
      <c r="G32" s="56">
        <f>1000*1.21</f>
        <v>1210</v>
      </c>
      <c r="H32" s="56"/>
      <c r="I32" s="56"/>
      <c r="J32" s="56">
        <f>1000*1.21</f>
        <v>1210</v>
      </c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</row>
    <row r="33" spans="1:41" ht="16.5" thickTop="1" thickBot="1" x14ac:dyDescent="0.3">
      <c r="A33" s="57" t="str">
        <f t="shared" ref="A33:B33" si="6">+IF(A10=0,"",A10)</f>
        <v>Brevetti</v>
      </c>
      <c r="B33" s="57" t="str">
        <f t="shared" si="6"/>
        <v>Ricerca&amp; Sviluppo</v>
      </c>
      <c r="C33" s="57"/>
      <c r="D33" s="57"/>
      <c r="E33" s="57"/>
      <c r="F33" s="56"/>
      <c r="G33" s="56"/>
      <c r="H33" s="56">
        <f>2000*1.21</f>
        <v>2420</v>
      </c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</row>
    <row r="34" spans="1:41" ht="16.5" thickTop="1" thickBot="1" x14ac:dyDescent="0.3">
      <c r="A34" s="57" t="str">
        <f t="shared" ref="A34:B34" si="7">+IF(A11=0,"",A11)</f>
        <v/>
      </c>
      <c r="B34" s="57" t="str">
        <f t="shared" si="7"/>
        <v>Fabbricati</v>
      </c>
      <c r="C34" s="57"/>
      <c r="D34" s="57"/>
      <c r="E34" s="57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</row>
    <row r="35" spans="1:41" ht="16.5" thickTop="1" thickBot="1" x14ac:dyDescent="0.3">
      <c r="A35" s="57" t="str">
        <f t="shared" ref="A35:B35" si="8">+IF(A12=0,"",A12)</f>
        <v/>
      </c>
      <c r="B35" s="57" t="str">
        <f t="shared" si="8"/>
        <v/>
      </c>
      <c r="C35" s="57"/>
      <c r="D35" s="57"/>
      <c r="E35" s="57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</row>
    <row r="36" spans="1:41" ht="16.5" thickTop="1" thickBot="1" x14ac:dyDescent="0.3">
      <c r="A36" s="57" t="str">
        <f t="shared" ref="A36:B36" si="9">+IF(A13=0,"",A13)</f>
        <v/>
      </c>
      <c r="B36" s="57" t="str">
        <f t="shared" si="9"/>
        <v/>
      </c>
      <c r="C36" s="57"/>
      <c r="D36" s="57"/>
      <c r="E36" s="57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</row>
    <row r="37" spans="1:41" ht="16.5" thickTop="1" thickBot="1" x14ac:dyDescent="0.3">
      <c r="A37" s="57" t="str">
        <f t="shared" ref="A37:B37" si="10">+IF(A14=0,"",A14)</f>
        <v/>
      </c>
      <c r="B37" s="57" t="str">
        <f t="shared" si="10"/>
        <v/>
      </c>
      <c r="C37" s="57"/>
      <c r="D37" s="57"/>
      <c r="E37" s="57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</row>
    <row r="38" spans="1:41" ht="16.5" thickTop="1" thickBot="1" x14ac:dyDescent="0.3">
      <c r="A38" s="57" t="str">
        <f t="shared" ref="A38:B38" si="11">+IF(A15=0,"",A15)</f>
        <v/>
      </c>
      <c r="B38" s="57" t="str">
        <f t="shared" si="11"/>
        <v/>
      </c>
      <c r="C38" s="57"/>
      <c r="D38" s="57"/>
      <c r="E38" s="57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</row>
    <row r="39" spans="1:41" ht="16.5" thickTop="1" thickBot="1" x14ac:dyDescent="0.3">
      <c r="A39" s="57" t="str">
        <f t="shared" ref="A39:B39" si="12">+IF(A16=0,"",A16)</f>
        <v/>
      </c>
      <c r="B39" s="57" t="str">
        <f t="shared" si="12"/>
        <v/>
      </c>
      <c r="C39" s="57"/>
      <c r="D39" s="57"/>
      <c r="E39" s="57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</row>
    <row r="40" spans="1:41" ht="16.5" thickTop="1" thickBot="1" x14ac:dyDescent="0.3">
      <c r="A40" s="57" t="str">
        <f t="shared" ref="A40:B40" si="13">+IF(A17=0,"",A17)</f>
        <v/>
      </c>
      <c r="B40" s="57" t="str">
        <f t="shared" si="13"/>
        <v/>
      </c>
      <c r="C40" s="57"/>
      <c r="D40" s="57"/>
      <c r="E40" s="57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</row>
    <row r="41" spans="1:41" ht="16.5" thickTop="1" thickBot="1" x14ac:dyDescent="0.3">
      <c r="A41" s="57" t="str">
        <f t="shared" ref="A41:B41" si="14">+IF(A18=0,"",A18)</f>
        <v/>
      </c>
      <c r="B41" s="57" t="str">
        <f t="shared" si="14"/>
        <v/>
      </c>
      <c r="C41" s="57"/>
      <c r="D41" s="57"/>
      <c r="E41" s="57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</row>
    <row r="42" spans="1:41" ht="16.5" thickTop="1" thickBot="1" x14ac:dyDescent="0.3">
      <c r="A42" s="57" t="str">
        <f t="shared" ref="A42:B42" si="15">+IF(A19=0,"",A19)</f>
        <v/>
      </c>
      <c r="B42" s="57" t="str">
        <f t="shared" si="15"/>
        <v/>
      </c>
      <c r="C42" s="57"/>
      <c r="D42" s="57"/>
      <c r="E42" s="57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</row>
    <row r="43" spans="1:41" ht="16.5" thickTop="1" thickBot="1" x14ac:dyDescent="0.3">
      <c r="A43" s="57" t="str">
        <f t="shared" ref="A43:B43" si="16">+IF(A20=0,"",A20)</f>
        <v/>
      </c>
      <c r="B43" s="57" t="str">
        <f t="shared" si="16"/>
        <v/>
      </c>
      <c r="C43" s="57"/>
      <c r="D43" s="57"/>
      <c r="E43" s="57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</row>
    <row r="44" spans="1:41" ht="16.5" thickTop="1" thickBot="1" x14ac:dyDescent="0.3">
      <c r="A44" s="57" t="str">
        <f t="shared" ref="A44:B44" si="17">+IF(A21=0,"",A21)</f>
        <v/>
      </c>
      <c r="B44" s="57" t="str">
        <f t="shared" si="17"/>
        <v/>
      </c>
      <c r="C44" s="57"/>
      <c r="D44" s="57"/>
      <c r="E44" s="57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</row>
    <row r="45" spans="1:41" ht="16.5" thickTop="1" thickBot="1" x14ac:dyDescent="0.3">
      <c r="A45" s="57" t="str">
        <f t="shared" ref="A45:B45" si="18">+IF(A22=0,"",A22)</f>
        <v/>
      </c>
      <c r="B45" s="57" t="str">
        <f t="shared" si="18"/>
        <v/>
      </c>
      <c r="C45" s="57"/>
      <c r="D45" s="57"/>
      <c r="E45" s="57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</row>
    <row r="46" spans="1:41" ht="16.5" thickTop="1" thickBot="1" x14ac:dyDescent="0.3">
      <c r="A46" s="57"/>
      <c r="B46" s="57"/>
      <c r="C46" s="57"/>
      <c r="D46" s="57"/>
      <c r="E46" s="5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</row>
    <row r="47" spans="1:41" ht="16.5" thickTop="1" thickBot="1" x14ac:dyDescent="0.3">
      <c r="A47" s="57"/>
      <c r="B47" s="57" t="s">
        <v>314</v>
      </c>
      <c r="C47" s="57"/>
      <c r="D47" s="57"/>
      <c r="E47" s="57"/>
      <c r="F47" s="63">
        <f>SUM(F27:F45)</f>
        <v>0</v>
      </c>
      <c r="G47" s="63">
        <f t="shared" ref="G47:AL47" si="19">SUM(G27:G45)</f>
        <v>4840</v>
      </c>
      <c r="H47" s="63">
        <f t="shared" si="19"/>
        <v>2420</v>
      </c>
      <c r="I47" s="63">
        <f t="shared" si="19"/>
        <v>1210</v>
      </c>
      <c r="J47" s="63">
        <f t="shared" si="19"/>
        <v>4840</v>
      </c>
      <c r="K47" s="63">
        <f t="shared" si="19"/>
        <v>3025</v>
      </c>
      <c r="L47" s="63">
        <f t="shared" si="19"/>
        <v>0</v>
      </c>
      <c r="M47" s="63">
        <f t="shared" si="19"/>
        <v>0</v>
      </c>
      <c r="N47" s="63">
        <f t="shared" si="19"/>
        <v>6050</v>
      </c>
      <c r="O47" s="63">
        <f t="shared" si="19"/>
        <v>0</v>
      </c>
      <c r="P47" s="63">
        <f t="shared" si="19"/>
        <v>4235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K47" s="63">
        <f t="shared" si="19"/>
        <v>0</v>
      </c>
      <c r="AL47" s="63">
        <f t="shared" si="19"/>
        <v>0</v>
      </c>
      <c r="AM47" s="63">
        <f t="shared" ref="AM47:AO47" si="20">SUM(AM27:AM45)</f>
        <v>0</v>
      </c>
      <c r="AN47" s="63">
        <f t="shared" si="20"/>
        <v>0</v>
      </c>
      <c r="AO47" s="63">
        <f t="shared" si="20"/>
        <v>0</v>
      </c>
    </row>
    <row r="48" spans="1:41" ht="15.75" thickTop="1" x14ac:dyDescent="0.25"/>
    <row r="49" spans="1:41" x14ac:dyDescent="0.25">
      <c r="A49" s="47" t="s">
        <v>378</v>
      </c>
    </row>
    <row r="50" spans="1:41" ht="15.75" thickBot="1" x14ac:dyDescent="0.3">
      <c r="A50" s="57" t="str">
        <f>+A3</f>
        <v>Descrizione</v>
      </c>
      <c r="B50" s="57" t="str">
        <f>+B3</f>
        <v>Tipologia</v>
      </c>
      <c r="C50" s="57"/>
      <c r="D50" s="57"/>
      <c r="E50" s="5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</row>
    <row r="51" spans="1:41" ht="16.5" thickTop="1" thickBot="1" x14ac:dyDescent="0.3">
      <c r="A51" s="57" t="str">
        <f>+IF(A27=0,"",A27)</f>
        <v>Fabbricato 1</v>
      </c>
      <c r="B51" s="57" t="str">
        <f>+IF(B27=0,"",B27)</f>
        <v>Fabbricati</v>
      </c>
      <c r="C51" s="57"/>
      <c r="D51" s="57"/>
      <c r="E51" s="57"/>
      <c r="F51" s="65">
        <f>+F4*E_Investimenti!$C4</f>
        <v>4200</v>
      </c>
      <c r="G51" s="65">
        <f>+G4*E_Investimenti!$C4</f>
        <v>0</v>
      </c>
      <c r="H51" s="65">
        <f>+H4*E_Investimenti!$C4</f>
        <v>0</v>
      </c>
      <c r="I51" s="65">
        <f>+I4*E_Investimenti!$C4</f>
        <v>210</v>
      </c>
      <c r="J51" s="65">
        <f>+J4*E_Investimenti!$C4</f>
        <v>0</v>
      </c>
      <c r="K51" s="65">
        <f>+K4*E_Investimenti!$C4</f>
        <v>0</v>
      </c>
      <c r="L51" s="65">
        <f>+L4*E_Investimenti!$C4</f>
        <v>0</v>
      </c>
      <c r="M51" s="65">
        <f>+M4*E_Investimenti!$C4</f>
        <v>0</v>
      </c>
      <c r="N51" s="65">
        <f>+N4*E_Investimenti!$C4</f>
        <v>0</v>
      </c>
      <c r="O51" s="65">
        <f>+O4*E_Investimenti!$C4</f>
        <v>0</v>
      </c>
      <c r="P51" s="65">
        <f>+P4*E_Investimenti!$C4</f>
        <v>0</v>
      </c>
      <c r="Q51" s="65">
        <f>+Q4*E_Investimenti!$C4</f>
        <v>0</v>
      </c>
      <c r="R51" s="65">
        <f>+R4*E_Investimenti!$C4</f>
        <v>0</v>
      </c>
      <c r="S51" s="65">
        <f>+S4*E_Investimenti!$C4</f>
        <v>0</v>
      </c>
      <c r="T51" s="65">
        <f>+T4*E_Investimenti!$C4</f>
        <v>0</v>
      </c>
      <c r="U51" s="65">
        <f>+U4*E_Investimenti!$C4</f>
        <v>0</v>
      </c>
      <c r="V51" s="65">
        <f>+V4*E_Investimenti!$C4</f>
        <v>0</v>
      </c>
      <c r="W51" s="65">
        <f>+W4*E_Investimenti!$C4</f>
        <v>0</v>
      </c>
      <c r="X51" s="65">
        <f>+X4*E_Investimenti!$C4</f>
        <v>0</v>
      </c>
      <c r="Y51" s="65">
        <f>+Y4*E_Investimenti!$C4</f>
        <v>0</v>
      </c>
      <c r="Z51" s="65">
        <f>+Z4*E_Investimenti!$C4</f>
        <v>0</v>
      </c>
      <c r="AA51" s="65">
        <f>+AA4*E_Investimenti!$C4</f>
        <v>0</v>
      </c>
      <c r="AB51" s="65">
        <f>+AB4*E_Investimenti!$C4</f>
        <v>0</v>
      </c>
      <c r="AC51" s="65">
        <f>+AC4*E_Investimenti!$C4</f>
        <v>0</v>
      </c>
      <c r="AD51" s="65">
        <f>+AD4*E_Investimenti!$C4</f>
        <v>0</v>
      </c>
      <c r="AE51" s="65">
        <f>+AE4*E_Investimenti!$C4</f>
        <v>0</v>
      </c>
      <c r="AF51" s="65">
        <f>+AF4*E_Investimenti!$C4</f>
        <v>0</v>
      </c>
      <c r="AG51" s="65">
        <f>+AG4*E_Investimenti!$C4</f>
        <v>0</v>
      </c>
      <c r="AH51" s="65">
        <f>+AH4*E_Investimenti!$C4</f>
        <v>0</v>
      </c>
      <c r="AI51" s="65">
        <f>+AI4*E_Investimenti!$C4</f>
        <v>0</v>
      </c>
      <c r="AJ51" s="65">
        <f>+AJ4*E_Investimenti!$C4</f>
        <v>0</v>
      </c>
      <c r="AK51" s="65">
        <f>+AK4*E_Investimenti!$C4</f>
        <v>0</v>
      </c>
      <c r="AL51" s="65">
        <f>+AL4*E_Investimenti!$C4</f>
        <v>0</v>
      </c>
      <c r="AM51" s="65">
        <f>+AM4*E_Investimenti!$C4</f>
        <v>0</v>
      </c>
      <c r="AN51" s="65">
        <f>+AN4*E_Investimenti!$C4</f>
        <v>0</v>
      </c>
      <c r="AO51" s="65">
        <f>+AO4*E_Investimenti!$C4</f>
        <v>0</v>
      </c>
    </row>
    <row r="52" spans="1:41" ht="16.5" thickTop="1" thickBot="1" x14ac:dyDescent="0.3">
      <c r="A52" s="57" t="str">
        <f t="shared" ref="A52:B52" si="21">+IF(A28=0,"",A28)</f>
        <v>Impianti 1</v>
      </c>
      <c r="B52" s="57" t="str">
        <f t="shared" si="21"/>
        <v>Impianti e Macchinari</v>
      </c>
      <c r="C52" s="57"/>
      <c r="D52" s="57"/>
      <c r="E52" s="57"/>
      <c r="F52" s="65">
        <f>+F5*E_Investimenti!$C5</f>
        <v>21000</v>
      </c>
      <c r="G52" s="65">
        <f>+G5*E_Investimenti!$C5</f>
        <v>0</v>
      </c>
      <c r="H52" s="65">
        <f>+H5*E_Investimenti!$C5</f>
        <v>0</v>
      </c>
      <c r="I52" s="65">
        <f>+I5*E_Investimenti!$C5</f>
        <v>0</v>
      </c>
      <c r="J52" s="65">
        <f>+J5*E_Investimenti!$C5</f>
        <v>0</v>
      </c>
      <c r="K52" s="65">
        <f>+K5*E_Investimenti!$C5</f>
        <v>1050</v>
      </c>
      <c r="L52" s="65">
        <f>+L5*E_Investimenti!$C5</f>
        <v>0</v>
      </c>
      <c r="M52" s="65">
        <f>+M5*E_Investimenti!$C5</f>
        <v>0</v>
      </c>
      <c r="N52" s="65">
        <f>+N5*E_Investimenti!$C5</f>
        <v>0</v>
      </c>
      <c r="O52" s="65">
        <f>+O5*E_Investimenti!$C5</f>
        <v>0</v>
      </c>
      <c r="P52" s="65">
        <f>+P5*E_Investimenti!$C5</f>
        <v>0</v>
      </c>
      <c r="Q52" s="65">
        <f>+Q5*E_Investimenti!$C5</f>
        <v>0</v>
      </c>
      <c r="R52" s="65">
        <f>+R5*E_Investimenti!$C5</f>
        <v>0</v>
      </c>
      <c r="S52" s="65">
        <f>+S5*E_Investimenti!$C5</f>
        <v>0</v>
      </c>
      <c r="T52" s="65">
        <f>+T5*E_Investimenti!$C5</f>
        <v>0</v>
      </c>
      <c r="U52" s="65">
        <f>+U5*E_Investimenti!$C5</f>
        <v>0</v>
      </c>
      <c r="V52" s="65">
        <f>+V5*E_Investimenti!$C5</f>
        <v>0</v>
      </c>
      <c r="W52" s="65">
        <f>+W5*E_Investimenti!$C5</f>
        <v>0</v>
      </c>
      <c r="X52" s="65">
        <f>+X5*E_Investimenti!$C5</f>
        <v>0</v>
      </c>
      <c r="Y52" s="65">
        <f>+Y5*E_Investimenti!$C5</f>
        <v>0</v>
      </c>
      <c r="Z52" s="65">
        <f>+Z5*E_Investimenti!$C5</f>
        <v>0</v>
      </c>
      <c r="AA52" s="65">
        <f>+AA5*E_Investimenti!$C5</f>
        <v>0</v>
      </c>
      <c r="AB52" s="65">
        <f>+AB5*E_Investimenti!$C5</f>
        <v>0</v>
      </c>
      <c r="AC52" s="65">
        <f>+AC5*E_Investimenti!$C5</f>
        <v>0</v>
      </c>
      <c r="AD52" s="65">
        <f>+AD5*E_Investimenti!$C5</f>
        <v>0</v>
      </c>
      <c r="AE52" s="65">
        <f>+AE5*E_Investimenti!$C5</f>
        <v>0</v>
      </c>
      <c r="AF52" s="65">
        <f>+AF5*E_Investimenti!$C5</f>
        <v>0</v>
      </c>
      <c r="AG52" s="65">
        <f>+AG5*E_Investimenti!$C5</f>
        <v>0</v>
      </c>
      <c r="AH52" s="65">
        <f>+AH5*E_Investimenti!$C5</f>
        <v>0</v>
      </c>
      <c r="AI52" s="65">
        <f>+AI5*E_Investimenti!$C5</f>
        <v>0</v>
      </c>
      <c r="AJ52" s="65">
        <f>+AJ5*E_Investimenti!$C5</f>
        <v>0</v>
      </c>
      <c r="AK52" s="65">
        <f>+AK5*E_Investimenti!$C5</f>
        <v>0</v>
      </c>
      <c r="AL52" s="65">
        <f>+AL5*E_Investimenti!$C5</f>
        <v>0</v>
      </c>
      <c r="AM52" s="65">
        <f>+AM5*E_Investimenti!$C5</f>
        <v>0</v>
      </c>
      <c r="AN52" s="65">
        <f>+AN5*E_Investimenti!$C5</f>
        <v>0</v>
      </c>
      <c r="AO52" s="65">
        <f>+AO5*E_Investimenti!$C5</f>
        <v>0</v>
      </c>
    </row>
    <row r="53" spans="1:41" ht="16.5" thickTop="1" thickBot="1" x14ac:dyDescent="0.3">
      <c r="A53" s="57" t="str">
        <f t="shared" ref="A53:B53" si="22">+IF(A29=0,"",A29)</f>
        <v>Costi Impianto 1</v>
      </c>
      <c r="B53" s="57" t="str">
        <f t="shared" si="22"/>
        <v>Costi d'impianto e ampliamento</v>
      </c>
      <c r="C53" s="57"/>
      <c r="D53" s="57"/>
      <c r="E53" s="57"/>
      <c r="F53" s="65">
        <f>+F6*E_Investimenti!$C6</f>
        <v>10500</v>
      </c>
      <c r="G53" s="65">
        <f>+G6*E_Investimenti!$C6</f>
        <v>0</v>
      </c>
      <c r="H53" s="65">
        <f>+H6*E_Investimenti!$C6</f>
        <v>0</v>
      </c>
      <c r="I53" s="65">
        <f>+I6*E_Investimenti!$C6</f>
        <v>0</v>
      </c>
      <c r="J53" s="65">
        <f>+J6*E_Investimenti!$C6</f>
        <v>0</v>
      </c>
      <c r="K53" s="65">
        <f>+K6*E_Investimenti!$C6</f>
        <v>0</v>
      </c>
      <c r="L53" s="65">
        <f>+L6*E_Investimenti!$C6</f>
        <v>0</v>
      </c>
      <c r="M53" s="65">
        <f>+M6*E_Investimenti!$C6</f>
        <v>0</v>
      </c>
      <c r="N53" s="65">
        <f>+N6*E_Investimenti!$C6</f>
        <v>1260</v>
      </c>
      <c r="O53" s="65">
        <f>+O6*E_Investimenti!$C6</f>
        <v>0</v>
      </c>
      <c r="P53" s="65">
        <f>+P6*E_Investimenti!$C6</f>
        <v>0</v>
      </c>
      <c r="Q53" s="65">
        <f>+Q6*E_Investimenti!$C6</f>
        <v>0</v>
      </c>
      <c r="R53" s="65">
        <f>+R6*E_Investimenti!$C6</f>
        <v>0</v>
      </c>
      <c r="S53" s="65">
        <f>+S6*E_Investimenti!$C6</f>
        <v>0</v>
      </c>
      <c r="T53" s="65">
        <f>+T6*E_Investimenti!$C6</f>
        <v>0</v>
      </c>
      <c r="U53" s="65">
        <f>+U6*E_Investimenti!$C6</f>
        <v>0</v>
      </c>
      <c r="V53" s="65">
        <f>+V6*E_Investimenti!$C6</f>
        <v>0</v>
      </c>
      <c r="W53" s="65">
        <f>+W6*E_Investimenti!$C6</f>
        <v>0</v>
      </c>
      <c r="X53" s="65">
        <f>+X6*E_Investimenti!$C6</f>
        <v>0</v>
      </c>
      <c r="Y53" s="65">
        <f>+Y6*E_Investimenti!$C6</f>
        <v>0</v>
      </c>
      <c r="Z53" s="65">
        <f>+Z6*E_Investimenti!$C6</f>
        <v>0</v>
      </c>
      <c r="AA53" s="65">
        <f>+AA6*E_Investimenti!$C6</f>
        <v>0</v>
      </c>
      <c r="AB53" s="65">
        <f>+AB6*E_Investimenti!$C6</f>
        <v>0</v>
      </c>
      <c r="AC53" s="65">
        <f>+AC6*E_Investimenti!$C6</f>
        <v>0</v>
      </c>
      <c r="AD53" s="65">
        <f>+AD6*E_Investimenti!$C6</f>
        <v>0</v>
      </c>
      <c r="AE53" s="65">
        <f>+AE6*E_Investimenti!$C6</f>
        <v>0</v>
      </c>
      <c r="AF53" s="65">
        <f>+AF6*E_Investimenti!$C6</f>
        <v>0</v>
      </c>
      <c r="AG53" s="65">
        <f>+AG6*E_Investimenti!$C6</f>
        <v>0</v>
      </c>
      <c r="AH53" s="65">
        <f>+AH6*E_Investimenti!$C6</f>
        <v>0</v>
      </c>
      <c r="AI53" s="65">
        <f>+AI6*E_Investimenti!$C6</f>
        <v>0</v>
      </c>
      <c r="AJ53" s="65">
        <f>+AJ6*E_Investimenti!$C6</f>
        <v>0</v>
      </c>
      <c r="AK53" s="65">
        <f>+AK6*E_Investimenti!$C6</f>
        <v>0</v>
      </c>
      <c r="AL53" s="65">
        <f>+AL6*E_Investimenti!$C6</f>
        <v>0</v>
      </c>
      <c r="AM53" s="65">
        <f>+AM6*E_Investimenti!$C6</f>
        <v>0</v>
      </c>
      <c r="AN53" s="65">
        <f>+AN6*E_Investimenti!$C6</f>
        <v>0</v>
      </c>
      <c r="AO53" s="65">
        <f>+AO6*E_Investimenti!$C6</f>
        <v>0</v>
      </c>
    </row>
    <row r="54" spans="1:41" ht="16.5" thickTop="1" thickBot="1" x14ac:dyDescent="0.3">
      <c r="A54" s="57" t="str">
        <f t="shared" ref="A54:B54" si="23">+IF(A30=0,"",A30)</f>
        <v>Immateriali</v>
      </c>
      <c r="B54" s="57" t="str">
        <f t="shared" si="23"/>
        <v>Altre immobilizzazioni immateriali</v>
      </c>
      <c r="C54" s="57"/>
      <c r="D54" s="57"/>
      <c r="E54" s="57"/>
      <c r="F54" s="65">
        <f>+F7*E_Investimenti!$C7</f>
        <v>0</v>
      </c>
      <c r="G54" s="65">
        <f>+G7*E_Investimenti!$C7</f>
        <v>630</v>
      </c>
      <c r="H54" s="65">
        <f>+H7*E_Investimenti!$C7</f>
        <v>0</v>
      </c>
      <c r="I54" s="65">
        <f>+I7*E_Investimenti!$C7</f>
        <v>0</v>
      </c>
      <c r="J54" s="65">
        <f>+J7*E_Investimenti!$C7</f>
        <v>0</v>
      </c>
      <c r="K54" s="65">
        <f>+K7*E_Investimenti!$C7</f>
        <v>0</v>
      </c>
      <c r="L54" s="65">
        <f>+L7*E_Investimenti!$C7</f>
        <v>0</v>
      </c>
      <c r="M54" s="65">
        <f>+M7*E_Investimenti!$C7</f>
        <v>0</v>
      </c>
      <c r="N54" s="65">
        <f>+N7*E_Investimenti!$C7</f>
        <v>0</v>
      </c>
      <c r="O54" s="65">
        <f>+O7*E_Investimenti!$C7</f>
        <v>0</v>
      </c>
      <c r="P54" s="65">
        <f>+P7*E_Investimenti!$C7</f>
        <v>0</v>
      </c>
      <c r="Q54" s="65">
        <f>+Q7*E_Investimenti!$C7</f>
        <v>0</v>
      </c>
      <c r="R54" s="65">
        <f>+R7*E_Investimenti!$C7</f>
        <v>0</v>
      </c>
      <c r="S54" s="65">
        <f>+S7*E_Investimenti!$C7</f>
        <v>0</v>
      </c>
      <c r="T54" s="65">
        <f>+T7*E_Investimenti!$C7</f>
        <v>0</v>
      </c>
      <c r="U54" s="65">
        <f>+U7*E_Investimenti!$C7</f>
        <v>0</v>
      </c>
      <c r="V54" s="65">
        <f>+V7*E_Investimenti!$C7</f>
        <v>0</v>
      </c>
      <c r="W54" s="65">
        <f>+W7*E_Investimenti!$C7</f>
        <v>0</v>
      </c>
      <c r="X54" s="65">
        <f>+X7*E_Investimenti!$C7</f>
        <v>0</v>
      </c>
      <c r="Y54" s="65">
        <f>+Y7*E_Investimenti!$C7</f>
        <v>0</v>
      </c>
      <c r="Z54" s="65">
        <f>+Z7*E_Investimenti!$C7</f>
        <v>0</v>
      </c>
      <c r="AA54" s="65">
        <f>+AA7*E_Investimenti!$C7</f>
        <v>0</v>
      </c>
      <c r="AB54" s="65">
        <f>+AB7*E_Investimenti!$C7</f>
        <v>0</v>
      </c>
      <c r="AC54" s="65">
        <f>+AC7*E_Investimenti!$C7</f>
        <v>0</v>
      </c>
      <c r="AD54" s="65">
        <f>+AD7*E_Investimenti!$C7</f>
        <v>0</v>
      </c>
      <c r="AE54" s="65">
        <f>+AE7*E_Investimenti!$C7</f>
        <v>0</v>
      </c>
      <c r="AF54" s="65">
        <f>+AF7*E_Investimenti!$C7</f>
        <v>0</v>
      </c>
      <c r="AG54" s="65">
        <f>+AG7*E_Investimenti!$C7</f>
        <v>0</v>
      </c>
      <c r="AH54" s="65">
        <f>+AH7*E_Investimenti!$C7</f>
        <v>0</v>
      </c>
      <c r="AI54" s="65">
        <f>+AI7*E_Investimenti!$C7</f>
        <v>0</v>
      </c>
      <c r="AJ54" s="65">
        <f>+AJ7*E_Investimenti!$C7</f>
        <v>0</v>
      </c>
      <c r="AK54" s="65">
        <f>+AK7*E_Investimenti!$C7</f>
        <v>0</v>
      </c>
      <c r="AL54" s="65">
        <f>+AL7*E_Investimenti!$C7</f>
        <v>0</v>
      </c>
      <c r="AM54" s="65">
        <f>+AM7*E_Investimenti!$C7</f>
        <v>0</v>
      </c>
      <c r="AN54" s="65">
        <f>+AN7*E_Investimenti!$C7</f>
        <v>0</v>
      </c>
      <c r="AO54" s="65">
        <f>+AO7*E_Investimenti!$C7</f>
        <v>0</v>
      </c>
    </row>
    <row r="55" spans="1:41" ht="16.5" thickTop="1" thickBot="1" x14ac:dyDescent="0.3">
      <c r="A55" s="57" t="str">
        <f t="shared" ref="A55:B55" si="24">+IF(A31=0,"",A31)</f>
        <v>Arredamenti</v>
      </c>
      <c r="B55" s="57" t="str">
        <f t="shared" si="24"/>
        <v>Attrezzature Industriali e commerciali</v>
      </c>
      <c r="C55" s="57"/>
      <c r="D55" s="57"/>
      <c r="E55" s="57"/>
      <c r="F55" s="65">
        <f>+F8*E_Investimenti!$C8</f>
        <v>0</v>
      </c>
      <c r="G55" s="65">
        <f>+G8*E_Investimenti!$C8</f>
        <v>0</v>
      </c>
      <c r="H55" s="65">
        <f>+H8*E_Investimenti!$C8</f>
        <v>0</v>
      </c>
      <c r="I55" s="65">
        <f>+I8*E_Investimenti!$C8</f>
        <v>0</v>
      </c>
      <c r="J55" s="65">
        <f>+J8*E_Investimenti!$C8</f>
        <v>630</v>
      </c>
      <c r="K55" s="65">
        <f>+K8*E_Investimenti!$C8</f>
        <v>0</v>
      </c>
      <c r="L55" s="65">
        <f>+L8*E_Investimenti!$C8</f>
        <v>0</v>
      </c>
      <c r="M55" s="65">
        <f>+M8*E_Investimenti!$C8</f>
        <v>0</v>
      </c>
      <c r="N55" s="65">
        <f>+N8*E_Investimenti!$C8</f>
        <v>0</v>
      </c>
      <c r="O55" s="65">
        <f>+O8*E_Investimenti!$C8</f>
        <v>0</v>
      </c>
      <c r="P55" s="65">
        <f>+P8*E_Investimenti!$C8</f>
        <v>0</v>
      </c>
      <c r="Q55" s="65">
        <f>+Q8*E_Investimenti!$C8</f>
        <v>0</v>
      </c>
      <c r="R55" s="65">
        <f>+R8*E_Investimenti!$C8</f>
        <v>0</v>
      </c>
      <c r="S55" s="65">
        <f>+S8*E_Investimenti!$C8</f>
        <v>0</v>
      </c>
      <c r="T55" s="65">
        <f>+T8*E_Investimenti!$C8</f>
        <v>0</v>
      </c>
      <c r="U55" s="65">
        <f>+U8*E_Investimenti!$C8</f>
        <v>0</v>
      </c>
      <c r="V55" s="65">
        <f>+V8*E_Investimenti!$C8</f>
        <v>0</v>
      </c>
      <c r="W55" s="65">
        <f>+W8*E_Investimenti!$C8</f>
        <v>0</v>
      </c>
      <c r="X55" s="65">
        <f>+X8*E_Investimenti!$C8</f>
        <v>0</v>
      </c>
      <c r="Y55" s="65">
        <f>+Y8*E_Investimenti!$C8</f>
        <v>0</v>
      </c>
      <c r="Z55" s="65">
        <f>+Z8*E_Investimenti!$C8</f>
        <v>0</v>
      </c>
      <c r="AA55" s="65">
        <f>+AA8*E_Investimenti!$C8</f>
        <v>0</v>
      </c>
      <c r="AB55" s="65">
        <f>+AB8*E_Investimenti!$C8</f>
        <v>0</v>
      </c>
      <c r="AC55" s="65">
        <f>+AC8*E_Investimenti!$C8</f>
        <v>0</v>
      </c>
      <c r="AD55" s="65">
        <f>+AD8*E_Investimenti!$C8</f>
        <v>0</v>
      </c>
      <c r="AE55" s="65">
        <f>+AE8*E_Investimenti!$C8</f>
        <v>0</v>
      </c>
      <c r="AF55" s="65">
        <f>+AF8*E_Investimenti!$C8</f>
        <v>0</v>
      </c>
      <c r="AG55" s="65">
        <f>+AG8*E_Investimenti!$C8</f>
        <v>0</v>
      </c>
      <c r="AH55" s="65">
        <f>+AH8*E_Investimenti!$C8</f>
        <v>0</v>
      </c>
      <c r="AI55" s="65">
        <f>+AI8*E_Investimenti!$C8</f>
        <v>0</v>
      </c>
      <c r="AJ55" s="65">
        <f>+AJ8*E_Investimenti!$C8</f>
        <v>0</v>
      </c>
      <c r="AK55" s="65">
        <f>+AK8*E_Investimenti!$C8</f>
        <v>0</v>
      </c>
      <c r="AL55" s="65">
        <f>+AL8*E_Investimenti!$C8</f>
        <v>0</v>
      </c>
      <c r="AM55" s="65">
        <f>+AM8*E_Investimenti!$C8</f>
        <v>0</v>
      </c>
      <c r="AN55" s="65">
        <f>+AN8*E_Investimenti!$C8</f>
        <v>0</v>
      </c>
      <c r="AO55" s="65">
        <f>+AO8*E_Investimenti!$C8</f>
        <v>0</v>
      </c>
    </row>
    <row r="56" spans="1:41" ht="16.5" thickTop="1" thickBot="1" x14ac:dyDescent="0.3">
      <c r="A56" s="57" t="str">
        <f t="shared" ref="A56:B56" si="25">+IF(A32=0,"",A32)</f>
        <v>R&amp;S</v>
      </c>
      <c r="B56" s="57" t="str">
        <f t="shared" si="25"/>
        <v>Ricerca&amp; Sviluppo</v>
      </c>
      <c r="C56" s="57"/>
      <c r="D56" s="57"/>
      <c r="E56" s="57"/>
      <c r="F56" s="65">
        <f>+F9*E_Investimenti!$C9</f>
        <v>0</v>
      </c>
      <c r="G56" s="65">
        <f>+G9*E_Investimenti!$C9</f>
        <v>420</v>
      </c>
      <c r="H56" s="65">
        <f>+H9*E_Investimenti!$C9</f>
        <v>0</v>
      </c>
      <c r="I56" s="65">
        <f>+I9*E_Investimenti!$C9</f>
        <v>0</v>
      </c>
      <c r="J56" s="65">
        <f>+J9*E_Investimenti!$C9</f>
        <v>0</v>
      </c>
      <c r="K56" s="65">
        <f>+K9*E_Investimenti!$C9</f>
        <v>0</v>
      </c>
      <c r="L56" s="65">
        <f>+L9*E_Investimenti!$C9</f>
        <v>0</v>
      </c>
      <c r="M56" s="65">
        <f>+M9*E_Investimenti!$C9</f>
        <v>0</v>
      </c>
      <c r="N56" s="65">
        <f>+N9*E_Investimenti!$C9</f>
        <v>0</v>
      </c>
      <c r="O56" s="65">
        <f>+O9*E_Investimenti!$C9</f>
        <v>0</v>
      </c>
      <c r="P56" s="65">
        <f>+P9*E_Investimenti!$C9</f>
        <v>0</v>
      </c>
      <c r="Q56" s="65">
        <f>+Q9*E_Investimenti!$C9</f>
        <v>0</v>
      </c>
      <c r="R56" s="65">
        <f>+R9*E_Investimenti!$C9</f>
        <v>0</v>
      </c>
      <c r="S56" s="65">
        <f>+S9*E_Investimenti!$C9</f>
        <v>0</v>
      </c>
      <c r="T56" s="65">
        <f>+T9*E_Investimenti!$C9</f>
        <v>0</v>
      </c>
      <c r="U56" s="65">
        <f>+U9*E_Investimenti!$C9</f>
        <v>0</v>
      </c>
      <c r="V56" s="65">
        <f>+V9*E_Investimenti!$C9</f>
        <v>0</v>
      </c>
      <c r="W56" s="65">
        <f>+W9*E_Investimenti!$C9</f>
        <v>0</v>
      </c>
      <c r="X56" s="65">
        <f>+X9*E_Investimenti!$C9</f>
        <v>0</v>
      </c>
      <c r="Y56" s="65">
        <f>+Y9*E_Investimenti!$C9</f>
        <v>0</v>
      </c>
      <c r="Z56" s="65">
        <f>+Z9*E_Investimenti!$C9</f>
        <v>0</v>
      </c>
      <c r="AA56" s="65">
        <f>+AA9*E_Investimenti!$C9</f>
        <v>0</v>
      </c>
      <c r="AB56" s="65">
        <f>+AB9*E_Investimenti!$C9</f>
        <v>0</v>
      </c>
      <c r="AC56" s="65">
        <f>+AC9*E_Investimenti!$C9</f>
        <v>0</v>
      </c>
      <c r="AD56" s="65">
        <f>+AD9*E_Investimenti!$C9</f>
        <v>0</v>
      </c>
      <c r="AE56" s="65">
        <f>+AE9*E_Investimenti!$C9</f>
        <v>0</v>
      </c>
      <c r="AF56" s="65">
        <f>+AF9*E_Investimenti!$C9</f>
        <v>0</v>
      </c>
      <c r="AG56" s="65">
        <f>+AG9*E_Investimenti!$C9</f>
        <v>0</v>
      </c>
      <c r="AH56" s="65">
        <f>+AH9*E_Investimenti!$C9</f>
        <v>0</v>
      </c>
      <c r="AI56" s="65">
        <f>+AI9*E_Investimenti!$C9</f>
        <v>0</v>
      </c>
      <c r="AJ56" s="65">
        <f>+AJ9*E_Investimenti!$C9</f>
        <v>0</v>
      </c>
      <c r="AK56" s="65">
        <f>+AK9*E_Investimenti!$C9</f>
        <v>0</v>
      </c>
      <c r="AL56" s="65">
        <f>+AL9*E_Investimenti!$C9</f>
        <v>0</v>
      </c>
      <c r="AM56" s="65">
        <f>+AM9*E_Investimenti!$C9</f>
        <v>0</v>
      </c>
      <c r="AN56" s="65">
        <f>+AN9*E_Investimenti!$C9</f>
        <v>0</v>
      </c>
      <c r="AO56" s="65">
        <f>+AO9*E_Investimenti!$C9</f>
        <v>0</v>
      </c>
    </row>
    <row r="57" spans="1:41" ht="16.5" thickTop="1" thickBot="1" x14ac:dyDescent="0.3">
      <c r="A57" s="57" t="str">
        <f t="shared" ref="A57:B57" si="26">+IF(A33=0,"",A33)</f>
        <v>Brevetti</v>
      </c>
      <c r="B57" s="57" t="str">
        <f t="shared" si="26"/>
        <v>Ricerca&amp; Sviluppo</v>
      </c>
      <c r="C57" s="57"/>
      <c r="D57" s="57"/>
      <c r="E57" s="57"/>
      <c r="F57" s="65">
        <f>+F10*E_Investimenti!$C10</f>
        <v>0</v>
      </c>
      <c r="G57" s="65">
        <f>+G10*E_Investimenti!$C10</f>
        <v>0</v>
      </c>
      <c r="H57" s="65">
        <f>+H10*E_Investimenti!$C10</f>
        <v>420</v>
      </c>
      <c r="I57" s="65">
        <f>+I10*E_Investimenti!$C10</f>
        <v>0</v>
      </c>
      <c r="J57" s="65">
        <f>+J10*E_Investimenti!$C10</f>
        <v>0</v>
      </c>
      <c r="K57" s="65">
        <f>+K10*E_Investimenti!$C10</f>
        <v>0</v>
      </c>
      <c r="L57" s="65">
        <f>+L10*E_Investimenti!$C10</f>
        <v>0</v>
      </c>
      <c r="M57" s="65">
        <f>+M10*E_Investimenti!$C10</f>
        <v>0</v>
      </c>
      <c r="N57" s="65">
        <f>+N10*E_Investimenti!$C10</f>
        <v>0</v>
      </c>
      <c r="O57" s="65">
        <f>+O10*E_Investimenti!$C10</f>
        <v>0</v>
      </c>
      <c r="P57" s="65">
        <f>+P10*E_Investimenti!$C10</f>
        <v>0</v>
      </c>
      <c r="Q57" s="65">
        <f>+Q10*E_Investimenti!$C10</f>
        <v>0</v>
      </c>
      <c r="R57" s="65">
        <f>+R10*E_Investimenti!$C10</f>
        <v>0</v>
      </c>
      <c r="S57" s="65">
        <f>+S10*E_Investimenti!$C10</f>
        <v>0</v>
      </c>
      <c r="T57" s="65">
        <f>+T10*E_Investimenti!$C10</f>
        <v>0</v>
      </c>
      <c r="U57" s="65">
        <f>+U10*E_Investimenti!$C10</f>
        <v>0</v>
      </c>
      <c r="V57" s="65">
        <f>+V10*E_Investimenti!$C10</f>
        <v>0</v>
      </c>
      <c r="W57" s="65">
        <f>+W10*E_Investimenti!$C10</f>
        <v>0</v>
      </c>
      <c r="X57" s="65">
        <f>+X10*E_Investimenti!$C10</f>
        <v>0</v>
      </c>
      <c r="Y57" s="65">
        <f>+Y10*E_Investimenti!$C10</f>
        <v>0</v>
      </c>
      <c r="Z57" s="65">
        <f>+Z10*E_Investimenti!$C10</f>
        <v>0</v>
      </c>
      <c r="AA57" s="65">
        <f>+AA10*E_Investimenti!$C10</f>
        <v>0</v>
      </c>
      <c r="AB57" s="65">
        <f>+AB10*E_Investimenti!$C10</f>
        <v>0</v>
      </c>
      <c r="AC57" s="65">
        <f>+AC10*E_Investimenti!$C10</f>
        <v>0</v>
      </c>
      <c r="AD57" s="65">
        <f>+AD10*E_Investimenti!$C10</f>
        <v>0</v>
      </c>
      <c r="AE57" s="65">
        <f>+AE10*E_Investimenti!$C10</f>
        <v>0</v>
      </c>
      <c r="AF57" s="65">
        <f>+AF10*E_Investimenti!$C10</f>
        <v>0</v>
      </c>
      <c r="AG57" s="65">
        <f>+AG10*E_Investimenti!$C10</f>
        <v>0</v>
      </c>
      <c r="AH57" s="65">
        <f>+AH10*E_Investimenti!$C10</f>
        <v>0</v>
      </c>
      <c r="AI57" s="65">
        <f>+AI10*E_Investimenti!$C10</f>
        <v>0</v>
      </c>
      <c r="AJ57" s="65">
        <f>+AJ10*E_Investimenti!$C10</f>
        <v>0</v>
      </c>
      <c r="AK57" s="65">
        <f>+AK10*E_Investimenti!$C10</f>
        <v>0</v>
      </c>
      <c r="AL57" s="65">
        <f>+AL10*E_Investimenti!$C10</f>
        <v>0</v>
      </c>
      <c r="AM57" s="65">
        <f>+AM10*E_Investimenti!$C10</f>
        <v>0</v>
      </c>
      <c r="AN57" s="65">
        <f>+AN10*E_Investimenti!$C10</f>
        <v>0</v>
      </c>
      <c r="AO57" s="65">
        <f>+AO10*E_Investimenti!$C10</f>
        <v>0</v>
      </c>
    </row>
    <row r="58" spans="1:41" ht="16.5" thickTop="1" thickBot="1" x14ac:dyDescent="0.3">
      <c r="A58" s="57" t="str">
        <f t="shared" ref="A58:B58" si="27">+IF(A34=0,"",A34)</f>
        <v/>
      </c>
      <c r="B58" s="57" t="str">
        <f t="shared" si="27"/>
        <v>Fabbricati</v>
      </c>
      <c r="C58" s="57"/>
      <c r="D58" s="57"/>
      <c r="E58" s="57"/>
      <c r="F58" s="65">
        <f>+F11*E_Investimenti!$C11</f>
        <v>0</v>
      </c>
      <c r="G58" s="65">
        <f>+G11*E_Investimenti!$C11</f>
        <v>0</v>
      </c>
      <c r="H58" s="65">
        <f>+H11*E_Investimenti!$C11</f>
        <v>0</v>
      </c>
      <c r="I58" s="65">
        <f>+I11*E_Investimenti!$C11</f>
        <v>0</v>
      </c>
      <c r="J58" s="65">
        <f>+J11*E_Investimenti!$C11</f>
        <v>0</v>
      </c>
      <c r="K58" s="65">
        <f>+K11*E_Investimenti!$C11</f>
        <v>0</v>
      </c>
      <c r="L58" s="65">
        <f>+L11*E_Investimenti!$C11</f>
        <v>0</v>
      </c>
      <c r="M58" s="65">
        <f>+M11*E_Investimenti!$C11</f>
        <v>0</v>
      </c>
      <c r="N58" s="65">
        <f>+N11*E_Investimenti!$C11</f>
        <v>0</v>
      </c>
      <c r="O58" s="65">
        <f>+O11*E_Investimenti!$C11</f>
        <v>0</v>
      </c>
      <c r="P58" s="65">
        <f>+P11*E_Investimenti!$C11</f>
        <v>0</v>
      </c>
      <c r="Q58" s="65">
        <f>+Q11*E_Investimenti!$C11</f>
        <v>0</v>
      </c>
      <c r="R58" s="65">
        <f>+R11*E_Investimenti!$C11</f>
        <v>0</v>
      </c>
      <c r="S58" s="65">
        <f>+S11*E_Investimenti!$C11</f>
        <v>0</v>
      </c>
      <c r="T58" s="65">
        <f>+T11*E_Investimenti!$C11</f>
        <v>0</v>
      </c>
      <c r="U58" s="65">
        <f>+U11*E_Investimenti!$C11</f>
        <v>0</v>
      </c>
      <c r="V58" s="65">
        <f>+V11*E_Investimenti!$C11</f>
        <v>0</v>
      </c>
      <c r="W58" s="65">
        <f>+W11*E_Investimenti!$C11</f>
        <v>0</v>
      </c>
      <c r="X58" s="65">
        <f>+X11*E_Investimenti!$C11</f>
        <v>0</v>
      </c>
      <c r="Y58" s="65">
        <f>+Y11*E_Investimenti!$C11</f>
        <v>0</v>
      </c>
      <c r="Z58" s="65">
        <f>+Z11*E_Investimenti!$C11</f>
        <v>0</v>
      </c>
      <c r="AA58" s="65">
        <f>+AA11*E_Investimenti!$C11</f>
        <v>0</v>
      </c>
      <c r="AB58" s="65">
        <f>+AB11*E_Investimenti!$C11</f>
        <v>0</v>
      </c>
      <c r="AC58" s="65">
        <f>+AC11*E_Investimenti!$C11</f>
        <v>0</v>
      </c>
      <c r="AD58" s="65">
        <f>+AD11*E_Investimenti!$C11</f>
        <v>0</v>
      </c>
      <c r="AE58" s="65">
        <f>+AE11*E_Investimenti!$C11</f>
        <v>0</v>
      </c>
      <c r="AF58" s="65">
        <f>+AF11*E_Investimenti!$C11</f>
        <v>0</v>
      </c>
      <c r="AG58" s="65">
        <f>+AG11*E_Investimenti!$C11</f>
        <v>0</v>
      </c>
      <c r="AH58" s="65">
        <f>+AH11*E_Investimenti!$C11</f>
        <v>0</v>
      </c>
      <c r="AI58" s="65">
        <f>+AI11*E_Investimenti!$C11</f>
        <v>0</v>
      </c>
      <c r="AJ58" s="65">
        <f>+AJ11*E_Investimenti!$C11</f>
        <v>0</v>
      </c>
      <c r="AK58" s="65">
        <f>+AK11*E_Investimenti!$C11</f>
        <v>0</v>
      </c>
      <c r="AL58" s="65">
        <f>+AL11*E_Investimenti!$C11</f>
        <v>0</v>
      </c>
      <c r="AM58" s="65">
        <f>+AM11*E_Investimenti!$C11</f>
        <v>0</v>
      </c>
      <c r="AN58" s="65">
        <f>+AN11*E_Investimenti!$C11</f>
        <v>0</v>
      </c>
      <c r="AO58" s="65">
        <f>+AO11*E_Investimenti!$C11</f>
        <v>0</v>
      </c>
    </row>
    <row r="59" spans="1:41" ht="16.5" thickTop="1" thickBot="1" x14ac:dyDescent="0.3">
      <c r="A59" s="57" t="str">
        <f t="shared" ref="A59:B59" si="28">+IF(A35=0,"",A35)</f>
        <v/>
      </c>
      <c r="B59" s="57" t="str">
        <f t="shared" si="28"/>
        <v/>
      </c>
      <c r="C59" s="57"/>
      <c r="D59" s="57"/>
      <c r="E59" s="57"/>
      <c r="F59" s="65">
        <f>+F12*E_Investimenti!$C12</f>
        <v>0</v>
      </c>
      <c r="G59" s="65">
        <f>+G12*E_Investimenti!$C12</f>
        <v>0</v>
      </c>
      <c r="H59" s="65">
        <f>+H12*E_Investimenti!$C12</f>
        <v>0</v>
      </c>
      <c r="I59" s="65">
        <f>+I12*E_Investimenti!$C12</f>
        <v>0</v>
      </c>
      <c r="J59" s="65">
        <f>+J12*E_Investimenti!$C12</f>
        <v>0</v>
      </c>
      <c r="K59" s="65">
        <f>+K12*E_Investimenti!$C12</f>
        <v>0</v>
      </c>
      <c r="L59" s="65">
        <f>+L12*E_Investimenti!$C12</f>
        <v>0</v>
      </c>
      <c r="M59" s="65">
        <f>+M12*E_Investimenti!$C12</f>
        <v>0</v>
      </c>
      <c r="N59" s="65">
        <f>+N12*E_Investimenti!$C12</f>
        <v>0</v>
      </c>
      <c r="O59" s="65">
        <f>+O12*E_Investimenti!$C12</f>
        <v>0</v>
      </c>
      <c r="P59" s="65">
        <f>+P12*E_Investimenti!$C12</f>
        <v>0</v>
      </c>
      <c r="Q59" s="65">
        <f>+Q12*E_Investimenti!$C12</f>
        <v>0</v>
      </c>
      <c r="R59" s="65">
        <f>+R12*E_Investimenti!$C12</f>
        <v>0</v>
      </c>
      <c r="S59" s="65">
        <f>+S12*E_Investimenti!$C12</f>
        <v>0</v>
      </c>
      <c r="T59" s="65">
        <f>+T12*E_Investimenti!$C12</f>
        <v>0</v>
      </c>
      <c r="U59" s="65">
        <f>+U12*E_Investimenti!$C12</f>
        <v>0</v>
      </c>
      <c r="V59" s="65">
        <f>+V12*E_Investimenti!$C12</f>
        <v>0</v>
      </c>
      <c r="W59" s="65">
        <f>+W12*E_Investimenti!$C12</f>
        <v>0</v>
      </c>
      <c r="X59" s="65">
        <f>+X12*E_Investimenti!$C12</f>
        <v>0</v>
      </c>
      <c r="Y59" s="65">
        <f>+Y12*E_Investimenti!$C12</f>
        <v>0</v>
      </c>
      <c r="Z59" s="65">
        <f>+Z12*E_Investimenti!$C12</f>
        <v>0</v>
      </c>
      <c r="AA59" s="65">
        <f>+AA12*E_Investimenti!$C12</f>
        <v>0</v>
      </c>
      <c r="AB59" s="65">
        <f>+AB12*E_Investimenti!$C12</f>
        <v>0</v>
      </c>
      <c r="AC59" s="65">
        <f>+AC12*E_Investimenti!$C12</f>
        <v>0</v>
      </c>
      <c r="AD59" s="65">
        <f>+AD12*E_Investimenti!$C12</f>
        <v>0</v>
      </c>
      <c r="AE59" s="65">
        <f>+AE12*E_Investimenti!$C12</f>
        <v>0</v>
      </c>
      <c r="AF59" s="65">
        <f>+AF12*E_Investimenti!$C12</f>
        <v>0</v>
      </c>
      <c r="AG59" s="65">
        <f>+AG12*E_Investimenti!$C12</f>
        <v>0</v>
      </c>
      <c r="AH59" s="65">
        <f>+AH12*E_Investimenti!$C12</f>
        <v>0</v>
      </c>
      <c r="AI59" s="65">
        <f>+AI12*E_Investimenti!$C12</f>
        <v>0</v>
      </c>
      <c r="AJ59" s="65">
        <f>+AJ12*E_Investimenti!$C12</f>
        <v>0</v>
      </c>
      <c r="AK59" s="65">
        <f>+AK12*E_Investimenti!$C12</f>
        <v>0</v>
      </c>
      <c r="AL59" s="65">
        <f>+AL12*E_Investimenti!$C12</f>
        <v>0</v>
      </c>
      <c r="AM59" s="65">
        <f>+AM12*E_Investimenti!$C12</f>
        <v>0</v>
      </c>
      <c r="AN59" s="65">
        <f>+AN12*E_Investimenti!$C12</f>
        <v>0</v>
      </c>
      <c r="AO59" s="65">
        <f>+AO12*E_Investimenti!$C12</f>
        <v>0</v>
      </c>
    </row>
    <row r="60" spans="1:41" ht="16.5" thickTop="1" thickBot="1" x14ac:dyDescent="0.3">
      <c r="A60" s="57" t="str">
        <f t="shared" ref="A60:B60" si="29">+IF(A36=0,"",A36)</f>
        <v/>
      </c>
      <c r="B60" s="57" t="str">
        <f t="shared" si="29"/>
        <v/>
      </c>
      <c r="C60" s="57"/>
      <c r="D60" s="57"/>
      <c r="E60" s="57"/>
      <c r="F60" s="65">
        <f>+F13*E_Investimenti!$C13</f>
        <v>0</v>
      </c>
      <c r="G60" s="65">
        <f>+G13*E_Investimenti!$C13</f>
        <v>0</v>
      </c>
      <c r="H60" s="65">
        <f>+H13*E_Investimenti!$C13</f>
        <v>0</v>
      </c>
      <c r="I60" s="65">
        <f>+I13*E_Investimenti!$C13</f>
        <v>0</v>
      </c>
      <c r="J60" s="65">
        <f>+J13*E_Investimenti!$C13</f>
        <v>0</v>
      </c>
      <c r="K60" s="65">
        <f>+K13*E_Investimenti!$C13</f>
        <v>0</v>
      </c>
      <c r="L60" s="65">
        <f>+L13*E_Investimenti!$C13</f>
        <v>0</v>
      </c>
      <c r="M60" s="65">
        <f>+M13*E_Investimenti!$C13</f>
        <v>0</v>
      </c>
      <c r="N60" s="65">
        <f>+N13*E_Investimenti!$C13</f>
        <v>0</v>
      </c>
      <c r="O60" s="65">
        <f>+O13*E_Investimenti!$C13</f>
        <v>0</v>
      </c>
      <c r="P60" s="65">
        <f>+P13*E_Investimenti!$C13</f>
        <v>0</v>
      </c>
      <c r="Q60" s="65">
        <f>+Q13*E_Investimenti!$C13</f>
        <v>0</v>
      </c>
      <c r="R60" s="65">
        <f>+R13*E_Investimenti!$C13</f>
        <v>0</v>
      </c>
      <c r="S60" s="65">
        <f>+S13*E_Investimenti!$C13</f>
        <v>0</v>
      </c>
      <c r="T60" s="65">
        <f>+T13*E_Investimenti!$C13</f>
        <v>0</v>
      </c>
      <c r="U60" s="65">
        <f>+U13*E_Investimenti!$C13</f>
        <v>0</v>
      </c>
      <c r="V60" s="65">
        <f>+V13*E_Investimenti!$C13</f>
        <v>0</v>
      </c>
      <c r="W60" s="65">
        <f>+W13*E_Investimenti!$C13</f>
        <v>0</v>
      </c>
      <c r="X60" s="65">
        <f>+X13*E_Investimenti!$C13</f>
        <v>0</v>
      </c>
      <c r="Y60" s="65">
        <f>+Y13*E_Investimenti!$C13</f>
        <v>0</v>
      </c>
      <c r="Z60" s="65">
        <f>+Z13*E_Investimenti!$C13</f>
        <v>0</v>
      </c>
      <c r="AA60" s="65">
        <f>+AA13*E_Investimenti!$C13</f>
        <v>0</v>
      </c>
      <c r="AB60" s="65">
        <f>+AB13*E_Investimenti!$C13</f>
        <v>0</v>
      </c>
      <c r="AC60" s="65">
        <f>+AC13*E_Investimenti!$C13</f>
        <v>0</v>
      </c>
      <c r="AD60" s="65">
        <f>+AD13*E_Investimenti!$C13</f>
        <v>0</v>
      </c>
      <c r="AE60" s="65">
        <f>+AE13*E_Investimenti!$C13</f>
        <v>0</v>
      </c>
      <c r="AF60" s="65">
        <f>+AF13*E_Investimenti!$C13</f>
        <v>0</v>
      </c>
      <c r="AG60" s="65">
        <f>+AG13*E_Investimenti!$C13</f>
        <v>0</v>
      </c>
      <c r="AH60" s="65">
        <f>+AH13*E_Investimenti!$C13</f>
        <v>0</v>
      </c>
      <c r="AI60" s="65">
        <f>+AI13*E_Investimenti!$C13</f>
        <v>0</v>
      </c>
      <c r="AJ60" s="65">
        <f>+AJ13*E_Investimenti!$C13</f>
        <v>0</v>
      </c>
      <c r="AK60" s="65">
        <f>+AK13*E_Investimenti!$C13</f>
        <v>0</v>
      </c>
      <c r="AL60" s="65">
        <f>+AL13*E_Investimenti!$C13</f>
        <v>0</v>
      </c>
      <c r="AM60" s="65">
        <f>+AM13*E_Investimenti!$C13</f>
        <v>0</v>
      </c>
      <c r="AN60" s="65">
        <f>+AN13*E_Investimenti!$C13</f>
        <v>0</v>
      </c>
      <c r="AO60" s="65">
        <f>+AO13*E_Investimenti!$C13</f>
        <v>0</v>
      </c>
    </row>
    <row r="61" spans="1:41" ht="16.5" thickTop="1" thickBot="1" x14ac:dyDescent="0.3">
      <c r="A61" s="57" t="str">
        <f t="shared" ref="A61:B61" si="30">+IF(A37=0,"",A37)</f>
        <v/>
      </c>
      <c r="B61" s="57" t="str">
        <f t="shared" si="30"/>
        <v/>
      </c>
      <c r="C61" s="57"/>
      <c r="D61" s="57"/>
      <c r="E61" s="57"/>
      <c r="F61" s="65">
        <f>+F14*E_Investimenti!$C14</f>
        <v>0</v>
      </c>
      <c r="G61" s="65">
        <f>+G14*E_Investimenti!$C14</f>
        <v>0</v>
      </c>
      <c r="H61" s="65">
        <f>+H14*E_Investimenti!$C14</f>
        <v>0</v>
      </c>
      <c r="I61" s="65">
        <f>+I14*E_Investimenti!$C14</f>
        <v>0</v>
      </c>
      <c r="J61" s="65">
        <f>+J14*E_Investimenti!$C14</f>
        <v>0</v>
      </c>
      <c r="K61" s="65">
        <f>+K14*E_Investimenti!$C14</f>
        <v>0</v>
      </c>
      <c r="L61" s="65">
        <f>+L14*E_Investimenti!$C14</f>
        <v>0</v>
      </c>
      <c r="M61" s="65">
        <f>+M14*E_Investimenti!$C14</f>
        <v>0</v>
      </c>
      <c r="N61" s="65">
        <f>+N14*E_Investimenti!$C14</f>
        <v>0</v>
      </c>
      <c r="O61" s="65">
        <f>+O14*E_Investimenti!$C14</f>
        <v>0</v>
      </c>
      <c r="P61" s="65">
        <f>+P14*E_Investimenti!$C14</f>
        <v>0</v>
      </c>
      <c r="Q61" s="65">
        <f>+Q14*E_Investimenti!$C14</f>
        <v>0</v>
      </c>
      <c r="R61" s="65">
        <f>+R14*E_Investimenti!$C14</f>
        <v>0</v>
      </c>
      <c r="S61" s="65">
        <f>+S14*E_Investimenti!$C14</f>
        <v>0</v>
      </c>
      <c r="T61" s="65">
        <f>+T14*E_Investimenti!$C14</f>
        <v>0</v>
      </c>
      <c r="U61" s="65">
        <f>+U14*E_Investimenti!$C14</f>
        <v>0</v>
      </c>
      <c r="V61" s="65">
        <f>+V14*E_Investimenti!$C14</f>
        <v>0</v>
      </c>
      <c r="W61" s="65">
        <f>+W14*E_Investimenti!$C14</f>
        <v>0</v>
      </c>
      <c r="X61" s="65">
        <f>+X14*E_Investimenti!$C14</f>
        <v>0</v>
      </c>
      <c r="Y61" s="65">
        <f>+Y14*E_Investimenti!$C14</f>
        <v>0</v>
      </c>
      <c r="Z61" s="65">
        <f>+Z14*E_Investimenti!$C14</f>
        <v>0</v>
      </c>
      <c r="AA61" s="65">
        <f>+AA14*E_Investimenti!$C14</f>
        <v>0</v>
      </c>
      <c r="AB61" s="65">
        <f>+AB14*E_Investimenti!$C14</f>
        <v>0</v>
      </c>
      <c r="AC61" s="65">
        <f>+AC14*E_Investimenti!$C14</f>
        <v>0</v>
      </c>
      <c r="AD61" s="65">
        <f>+AD14*E_Investimenti!$C14</f>
        <v>0</v>
      </c>
      <c r="AE61" s="65">
        <f>+AE14*E_Investimenti!$C14</f>
        <v>0</v>
      </c>
      <c r="AF61" s="65">
        <f>+AF14*E_Investimenti!$C14</f>
        <v>0</v>
      </c>
      <c r="AG61" s="65">
        <f>+AG14*E_Investimenti!$C14</f>
        <v>0</v>
      </c>
      <c r="AH61" s="65">
        <f>+AH14*E_Investimenti!$C14</f>
        <v>0</v>
      </c>
      <c r="AI61" s="65">
        <f>+AI14*E_Investimenti!$C14</f>
        <v>0</v>
      </c>
      <c r="AJ61" s="65">
        <f>+AJ14*E_Investimenti!$C14</f>
        <v>0</v>
      </c>
      <c r="AK61" s="65">
        <f>+AK14*E_Investimenti!$C14</f>
        <v>0</v>
      </c>
      <c r="AL61" s="65">
        <f>+AL14*E_Investimenti!$C14</f>
        <v>0</v>
      </c>
      <c r="AM61" s="65">
        <f>+AM14*E_Investimenti!$C14</f>
        <v>0</v>
      </c>
      <c r="AN61" s="65">
        <f>+AN14*E_Investimenti!$C14</f>
        <v>0</v>
      </c>
      <c r="AO61" s="65">
        <f>+AO14*E_Investimenti!$C14</f>
        <v>0</v>
      </c>
    </row>
    <row r="62" spans="1:41" ht="16.5" thickTop="1" thickBot="1" x14ac:dyDescent="0.3">
      <c r="A62" s="57" t="str">
        <f t="shared" ref="A62:B62" si="31">+IF(A38=0,"",A38)</f>
        <v/>
      </c>
      <c r="B62" s="57" t="str">
        <f t="shared" si="31"/>
        <v/>
      </c>
      <c r="C62" s="57"/>
      <c r="D62" s="57"/>
      <c r="E62" s="57"/>
      <c r="F62" s="65">
        <f>+F15*E_Investimenti!$C15</f>
        <v>0</v>
      </c>
      <c r="G62" s="65">
        <f>+G15*E_Investimenti!$C15</f>
        <v>0</v>
      </c>
      <c r="H62" s="65">
        <f>+H15*E_Investimenti!$C15</f>
        <v>0</v>
      </c>
      <c r="I62" s="65">
        <f>+I15*E_Investimenti!$C15</f>
        <v>0</v>
      </c>
      <c r="J62" s="65">
        <f>+J15*E_Investimenti!$C15</f>
        <v>0</v>
      </c>
      <c r="K62" s="65">
        <f>+K15*E_Investimenti!$C15</f>
        <v>0</v>
      </c>
      <c r="L62" s="65">
        <f>+L15*E_Investimenti!$C15</f>
        <v>0</v>
      </c>
      <c r="M62" s="65">
        <f>+M15*E_Investimenti!$C15</f>
        <v>0</v>
      </c>
      <c r="N62" s="65">
        <f>+N15*E_Investimenti!$C15</f>
        <v>0</v>
      </c>
      <c r="O62" s="65">
        <f>+O15*E_Investimenti!$C15</f>
        <v>0</v>
      </c>
      <c r="P62" s="65">
        <f>+P15*E_Investimenti!$C15</f>
        <v>0</v>
      </c>
      <c r="Q62" s="65">
        <f>+Q15*E_Investimenti!$C15</f>
        <v>0</v>
      </c>
      <c r="R62" s="65">
        <f>+R15*E_Investimenti!$C15</f>
        <v>0</v>
      </c>
      <c r="S62" s="65">
        <f>+S15*E_Investimenti!$C15</f>
        <v>0</v>
      </c>
      <c r="T62" s="65">
        <f>+T15*E_Investimenti!$C15</f>
        <v>0</v>
      </c>
      <c r="U62" s="65">
        <f>+U15*E_Investimenti!$C15</f>
        <v>0</v>
      </c>
      <c r="V62" s="65">
        <f>+V15*E_Investimenti!$C15</f>
        <v>0</v>
      </c>
      <c r="W62" s="65">
        <f>+W15*E_Investimenti!$C15</f>
        <v>0</v>
      </c>
      <c r="X62" s="65">
        <f>+X15*E_Investimenti!$C15</f>
        <v>0</v>
      </c>
      <c r="Y62" s="65">
        <f>+Y15*E_Investimenti!$C15</f>
        <v>0</v>
      </c>
      <c r="Z62" s="65">
        <f>+Z15*E_Investimenti!$C15</f>
        <v>0</v>
      </c>
      <c r="AA62" s="65">
        <f>+AA15*E_Investimenti!$C15</f>
        <v>0</v>
      </c>
      <c r="AB62" s="65">
        <f>+AB15*E_Investimenti!$C15</f>
        <v>0</v>
      </c>
      <c r="AC62" s="65">
        <f>+AC15*E_Investimenti!$C15</f>
        <v>0</v>
      </c>
      <c r="AD62" s="65">
        <f>+AD15*E_Investimenti!$C15</f>
        <v>0</v>
      </c>
      <c r="AE62" s="65">
        <f>+AE15*E_Investimenti!$C15</f>
        <v>0</v>
      </c>
      <c r="AF62" s="65">
        <f>+AF15*E_Investimenti!$C15</f>
        <v>0</v>
      </c>
      <c r="AG62" s="65">
        <f>+AG15*E_Investimenti!$C15</f>
        <v>0</v>
      </c>
      <c r="AH62" s="65">
        <f>+AH15*E_Investimenti!$C15</f>
        <v>0</v>
      </c>
      <c r="AI62" s="65">
        <f>+AI15*E_Investimenti!$C15</f>
        <v>0</v>
      </c>
      <c r="AJ62" s="65">
        <f>+AJ15*E_Investimenti!$C15</f>
        <v>0</v>
      </c>
      <c r="AK62" s="65">
        <f>+AK15*E_Investimenti!$C15</f>
        <v>0</v>
      </c>
      <c r="AL62" s="65">
        <f>+AL15*E_Investimenti!$C15</f>
        <v>0</v>
      </c>
      <c r="AM62" s="65">
        <f>+AM15*E_Investimenti!$C15</f>
        <v>0</v>
      </c>
      <c r="AN62" s="65">
        <f>+AN15*E_Investimenti!$C15</f>
        <v>0</v>
      </c>
      <c r="AO62" s="65">
        <f>+AO15*E_Investimenti!$C15</f>
        <v>0</v>
      </c>
    </row>
    <row r="63" spans="1:41" ht="16.5" thickTop="1" thickBot="1" x14ac:dyDescent="0.3">
      <c r="A63" s="57" t="str">
        <f t="shared" ref="A63:B63" si="32">+IF(A39=0,"",A39)</f>
        <v/>
      </c>
      <c r="B63" s="57" t="str">
        <f t="shared" si="32"/>
        <v/>
      </c>
      <c r="C63" s="57"/>
      <c r="D63" s="57"/>
      <c r="E63" s="57"/>
      <c r="F63" s="65">
        <f>+F16*E_Investimenti!$C16</f>
        <v>0</v>
      </c>
      <c r="G63" s="65">
        <f>+G16*E_Investimenti!$C16</f>
        <v>0</v>
      </c>
      <c r="H63" s="65">
        <f>+H16*E_Investimenti!$C16</f>
        <v>0</v>
      </c>
      <c r="I63" s="65">
        <f>+I16*E_Investimenti!$C16</f>
        <v>0</v>
      </c>
      <c r="J63" s="65">
        <f>+J16*E_Investimenti!$C16</f>
        <v>0</v>
      </c>
      <c r="K63" s="65">
        <f>+K16*E_Investimenti!$C16</f>
        <v>0</v>
      </c>
      <c r="L63" s="65">
        <f>+L16*E_Investimenti!$C16</f>
        <v>0</v>
      </c>
      <c r="M63" s="65">
        <f>+M16*E_Investimenti!$C16</f>
        <v>0</v>
      </c>
      <c r="N63" s="65">
        <f>+N16*E_Investimenti!$C16</f>
        <v>0</v>
      </c>
      <c r="O63" s="65">
        <f>+O16*E_Investimenti!$C16</f>
        <v>0</v>
      </c>
      <c r="P63" s="65">
        <f>+P16*E_Investimenti!$C16</f>
        <v>0</v>
      </c>
      <c r="Q63" s="65">
        <f>+Q16*E_Investimenti!$C16</f>
        <v>0</v>
      </c>
      <c r="R63" s="65">
        <f>+R16*E_Investimenti!$C16</f>
        <v>0</v>
      </c>
      <c r="S63" s="65">
        <f>+S16*E_Investimenti!$C16</f>
        <v>0</v>
      </c>
      <c r="T63" s="65">
        <f>+T16*E_Investimenti!$C16</f>
        <v>0</v>
      </c>
      <c r="U63" s="65">
        <f>+U16*E_Investimenti!$C16</f>
        <v>0</v>
      </c>
      <c r="V63" s="65">
        <f>+V16*E_Investimenti!$C16</f>
        <v>0</v>
      </c>
      <c r="W63" s="65">
        <f>+W16*E_Investimenti!$C16</f>
        <v>0</v>
      </c>
      <c r="X63" s="65">
        <f>+X16*E_Investimenti!$C16</f>
        <v>0</v>
      </c>
      <c r="Y63" s="65">
        <f>+Y16*E_Investimenti!$C16</f>
        <v>0</v>
      </c>
      <c r="Z63" s="65">
        <f>+Z16*E_Investimenti!$C16</f>
        <v>0</v>
      </c>
      <c r="AA63" s="65">
        <f>+AA16*E_Investimenti!$C16</f>
        <v>0</v>
      </c>
      <c r="AB63" s="65">
        <f>+AB16*E_Investimenti!$C16</f>
        <v>0</v>
      </c>
      <c r="AC63" s="65">
        <f>+AC16*E_Investimenti!$C16</f>
        <v>0</v>
      </c>
      <c r="AD63" s="65">
        <f>+AD16*E_Investimenti!$C16</f>
        <v>0</v>
      </c>
      <c r="AE63" s="65">
        <f>+AE16*E_Investimenti!$C16</f>
        <v>0</v>
      </c>
      <c r="AF63" s="65">
        <f>+AF16*E_Investimenti!$C16</f>
        <v>0</v>
      </c>
      <c r="AG63" s="65">
        <f>+AG16*E_Investimenti!$C16</f>
        <v>0</v>
      </c>
      <c r="AH63" s="65">
        <f>+AH16*E_Investimenti!$C16</f>
        <v>0</v>
      </c>
      <c r="AI63" s="65">
        <f>+AI16*E_Investimenti!$C16</f>
        <v>0</v>
      </c>
      <c r="AJ63" s="65">
        <f>+AJ16*E_Investimenti!$C16</f>
        <v>0</v>
      </c>
      <c r="AK63" s="65">
        <f>+AK16*E_Investimenti!$C16</f>
        <v>0</v>
      </c>
      <c r="AL63" s="65">
        <f>+AL16*E_Investimenti!$C16</f>
        <v>0</v>
      </c>
      <c r="AM63" s="65">
        <f>+AM16*E_Investimenti!$C16</f>
        <v>0</v>
      </c>
      <c r="AN63" s="65">
        <f>+AN16*E_Investimenti!$C16</f>
        <v>0</v>
      </c>
      <c r="AO63" s="65">
        <f>+AO16*E_Investimenti!$C16</f>
        <v>0</v>
      </c>
    </row>
    <row r="64" spans="1:41" ht="16.5" thickTop="1" thickBot="1" x14ac:dyDescent="0.3">
      <c r="A64" s="57" t="str">
        <f t="shared" ref="A64:B64" si="33">+IF(A40=0,"",A40)</f>
        <v/>
      </c>
      <c r="B64" s="57" t="str">
        <f t="shared" si="33"/>
        <v/>
      </c>
      <c r="C64" s="57"/>
      <c r="D64" s="57"/>
      <c r="E64" s="57"/>
      <c r="F64" s="65">
        <f>+F17*E_Investimenti!$C17</f>
        <v>0</v>
      </c>
      <c r="G64" s="65">
        <f>+G17*E_Investimenti!$C17</f>
        <v>0</v>
      </c>
      <c r="H64" s="65">
        <f>+H17*E_Investimenti!$C17</f>
        <v>0</v>
      </c>
      <c r="I64" s="65">
        <f>+I17*E_Investimenti!$C17</f>
        <v>0</v>
      </c>
      <c r="J64" s="65">
        <f>+J17*E_Investimenti!$C17</f>
        <v>0</v>
      </c>
      <c r="K64" s="65">
        <f>+K17*E_Investimenti!$C17</f>
        <v>0</v>
      </c>
      <c r="L64" s="65">
        <f>+L17*E_Investimenti!$C17</f>
        <v>0</v>
      </c>
      <c r="M64" s="65">
        <f>+M17*E_Investimenti!$C17</f>
        <v>0</v>
      </c>
      <c r="N64" s="65">
        <f>+N17*E_Investimenti!$C17</f>
        <v>0</v>
      </c>
      <c r="O64" s="65">
        <f>+O17*E_Investimenti!$C17</f>
        <v>0</v>
      </c>
      <c r="P64" s="65">
        <f>+P17*E_Investimenti!$C17</f>
        <v>0</v>
      </c>
      <c r="Q64" s="65">
        <f>+Q17*E_Investimenti!$C17</f>
        <v>0</v>
      </c>
      <c r="R64" s="65">
        <f>+R17*E_Investimenti!$C17</f>
        <v>0</v>
      </c>
      <c r="S64" s="65">
        <f>+S17*E_Investimenti!$C17</f>
        <v>0</v>
      </c>
      <c r="T64" s="65">
        <f>+T17*E_Investimenti!$C17</f>
        <v>0</v>
      </c>
      <c r="U64" s="65">
        <f>+U17*E_Investimenti!$C17</f>
        <v>0</v>
      </c>
      <c r="V64" s="65">
        <f>+V17*E_Investimenti!$C17</f>
        <v>0</v>
      </c>
      <c r="W64" s="65">
        <f>+W17*E_Investimenti!$C17</f>
        <v>0</v>
      </c>
      <c r="X64" s="65">
        <f>+X17*E_Investimenti!$C17</f>
        <v>0</v>
      </c>
      <c r="Y64" s="65">
        <f>+Y17*E_Investimenti!$C17</f>
        <v>0</v>
      </c>
      <c r="Z64" s="65">
        <f>+Z17*E_Investimenti!$C17</f>
        <v>0</v>
      </c>
      <c r="AA64" s="65">
        <f>+AA17*E_Investimenti!$C17</f>
        <v>0</v>
      </c>
      <c r="AB64" s="65">
        <f>+AB17*E_Investimenti!$C17</f>
        <v>0</v>
      </c>
      <c r="AC64" s="65">
        <f>+AC17*E_Investimenti!$C17</f>
        <v>0</v>
      </c>
      <c r="AD64" s="65">
        <f>+AD17*E_Investimenti!$C17</f>
        <v>0</v>
      </c>
      <c r="AE64" s="65">
        <f>+AE17*E_Investimenti!$C17</f>
        <v>0</v>
      </c>
      <c r="AF64" s="65">
        <f>+AF17*E_Investimenti!$C17</f>
        <v>0</v>
      </c>
      <c r="AG64" s="65">
        <f>+AG17*E_Investimenti!$C17</f>
        <v>0</v>
      </c>
      <c r="AH64" s="65">
        <f>+AH17*E_Investimenti!$C17</f>
        <v>0</v>
      </c>
      <c r="AI64" s="65">
        <f>+AI17*E_Investimenti!$C17</f>
        <v>0</v>
      </c>
      <c r="AJ64" s="65">
        <f>+AJ17*E_Investimenti!$C17</f>
        <v>0</v>
      </c>
      <c r="AK64" s="65">
        <f>+AK17*E_Investimenti!$C17</f>
        <v>0</v>
      </c>
      <c r="AL64" s="65">
        <f>+AL17*E_Investimenti!$C17</f>
        <v>0</v>
      </c>
      <c r="AM64" s="65">
        <f>+AM17*E_Investimenti!$C17</f>
        <v>0</v>
      </c>
      <c r="AN64" s="65">
        <f>+AN17*E_Investimenti!$C17</f>
        <v>0</v>
      </c>
      <c r="AO64" s="65">
        <f>+AO17*E_Investimenti!$C17</f>
        <v>0</v>
      </c>
    </row>
    <row r="65" spans="1:41" ht="16.5" thickTop="1" thickBot="1" x14ac:dyDescent="0.3">
      <c r="A65" s="57" t="str">
        <f t="shared" ref="A65:B65" si="34">+IF(A41=0,"",A41)</f>
        <v/>
      </c>
      <c r="B65" s="57" t="str">
        <f t="shared" si="34"/>
        <v/>
      </c>
      <c r="C65" s="57"/>
      <c r="D65" s="57"/>
      <c r="E65" s="57"/>
      <c r="F65" s="65">
        <f>+F18*E_Investimenti!$C18</f>
        <v>0</v>
      </c>
      <c r="G65" s="65">
        <f>+G18*E_Investimenti!$C18</f>
        <v>0</v>
      </c>
      <c r="H65" s="65">
        <f>+H18*E_Investimenti!$C18</f>
        <v>0</v>
      </c>
      <c r="I65" s="65">
        <f>+I18*E_Investimenti!$C18</f>
        <v>0</v>
      </c>
      <c r="J65" s="65">
        <f>+J18*E_Investimenti!$C18</f>
        <v>0</v>
      </c>
      <c r="K65" s="65">
        <f>+K18*E_Investimenti!$C18</f>
        <v>0</v>
      </c>
      <c r="L65" s="65">
        <f>+L18*E_Investimenti!$C18</f>
        <v>0</v>
      </c>
      <c r="M65" s="65">
        <f>+M18*E_Investimenti!$C18</f>
        <v>0</v>
      </c>
      <c r="N65" s="65">
        <f>+N18*E_Investimenti!$C18</f>
        <v>0</v>
      </c>
      <c r="O65" s="65">
        <f>+O18*E_Investimenti!$C18</f>
        <v>0</v>
      </c>
      <c r="P65" s="65">
        <f>+P18*E_Investimenti!$C18</f>
        <v>0</v>
      </c>
      <c r="Q65" s="65">
        <f>+Q18*E_Investimenti!$C18</f>
        <v>0</v>
      </c>
      <c r="R65" s="65">
        <f>+R18*E_Investimenti!$C18</f>
        <v>0</v>
      </c>
      <c r="S65" s="65">
        <f>+S18*E_Investimenti!$C18</f>
        <v>0</v>
      </c>
      <c r="T65" s="65">
        <f>+T18*E_Investimenti!$C18</f>
        <v>0</v>
      </c>
      <c r="U65" s="65">
        <f>+U18*E_Investimenti!$C18</f>
        <v>0</v>
      </c>
      <c r="V65" s="65">
        <f>+V18*E_Investimenti!$C18</f>
        <v>0</v>
      </c>
      <c r="W65" s="65">
        <f>+W18*E_Investimenti!$C18</f>
        <v>0</v>
      </c>
      <c r="X65" s="65">
        <f>+X18*E_Investimenti!$C18</f>
        <v>0</v>
      </c>
      <c r="Y65" s="65">
        <f>+Y18*E_Investimenti!$C18</f>
        <v>0</v>
      </c>
      <c r="Z65" s="65">
        <f>+Z18*E_Investimenti!$C18</f>
        <v>0</v>
      </c>
      <c r="AA65" s="65">
        <f>+AA18*E_Investimenti!$C18</f>
        <v>0</v>
      </c>
      <c r="AB65" s="65">
        <f>+AB18*E_Investimenti!$C18</f>
        <v>0</v>
      </c>
      <c r="AC65" s="65">
        <f>+AC18*E_Investimenti!$C18</f>
        <v>0</v>
      </c>
      <c r="AD65" s="65">
        <f>+AD18*E_Investimenti!$C18</f>
        <v>0</v>
      </c>
      <c r="AE65" s="65">
        <f>+AE18*E_Investimenti!$C18</f>
        <v>0</v>
      </c>
      <c r="AF65" s="65">
        <f>+AF18*E_Investimenti!$C18</f>
        <v>0</v>
      </c>
      <c r="AG65" s="65">
        <f>+AG18*E_Investimenti!$C18</f>
        <v>0</v>
      </c>
      <c r="AH65" s="65">
        <f>+AH18*E_Investimenti!$C18</f>
        <v>0</v>
      </c>
      <c r="AI65" s="65">
        <f>+AI18*E_Investimenti!$C18</f>
        <v>0</v>
      </c>
      <c r="AJ65" s="65">
        <f>+AJ18*E_Investimenti!$C18</f>
        <v>0</v>
      </c>
      <c r="AK65" s="65">
        <f>+AK18*E_Investimenti!$C18</f>
        <v>0</v>
      </c>
      <c r="AL65" s="65">
        <f>+AL18*E_Investimenti!$C18</f>
        <v>0</v>
      </c>
      <c r="AM65" s="65">
        <f>+AM18*E_Investimenti!$C18</f>
        <v>0</v>
      </c>
      <c r="AN65" s="65">
        <f>+AN18*E_Investimenti!$C18</f>
        <v>0</v>
      </c>
      <c r="AO65" s="65">
        <f>+AO18*E_Investimenti!$C18</f>
        <v>0</v>
      </c>
    </row>
    <row r="66" spans="1:41" ht="16.5" thickTop="1" thickBot="1" x14ac:dyDescent="0.3">
      <c r="A66" s="57" t="str">
        <f t="shared" ref="A66:B66" si="35">+IF(A42=0,"",A42)</f>
        <v/>
      </c>
      <c r="B66" s="57" t="str">
        <f t="shared" si="35"/>
        <v/>
      </c>
      <c r="C66" s="57"/>
      <c r="D66" s="57"/>
      <c r="E66" s="57"/>
      <c r="F66" s="65">
        <f>+F19*E_Investimenti!$C19</f>
        <v>0</v>
      </c>
      <c r="G66" s="65">
        <f>+G19*E_Investimenti!$C19</f>
        <v>0</v>
      </c>
      <c r="H66" s="65">
        <f>+H19*E_Investimenti!$C19</f>
        <v>0</v>
      </c>
      <c r="I66" s="65">
        <f>+I19*E_Investimenti!$C19</f>
        <v>0</v>
      </c>
      <c r="J66" s="65">
        <f>+J19*E_Investimenti!$C19</f>
        <v>0</v>
      </c>
      <c r="K66" s="65">
        <f>+K19*E_Investimenti!$C19</f>
        <v>0</v>
      </c>
      <c r="L66" s="65">
        <f>+L19*E_Investimenti!$C19</f>
        <v>0</v>
      </c>
      <c r="M66" s="65">
        <f>+M19*E_Investimenti!$C19</f>
        <v>0</v>
      </c>
      <c r="N66" s="65">
        <f>+N19*E_Investimenti!$C19</f>
        <v>0</v>
      </c>
      <c r="O66" s="65">
        <f>+O19*E_Investimenti!$C19</f>
        <v>0</v>
      </c>
      <c r="P66" s="65">
        <f>+P19*E_Investimenti!$C19</f>
        <v>0</v>
      </c>
      <c r="Q66" s="65">
        <f>+Q19*E_Investimenti!$C19</f>
        <v>0</v>
      </c>
      <c r="R66" s="65">
        <f>+R19*E_Investimenti!$C19</f>
        <v>0</v>
      </c>
      <c r="S66" s="65">
        <f>+S19*E_Investimenti!$C19</f>
        <v>0</v>
      </c>
      <c r="T66" s="65">
        <f>+T19*E_Investimenti!$C19</f>
        <v>0</v>
      </c>
      <c r="U66" s="65">
        <f>+U19*E_Investimenti!$C19</f>
        <v>0</v>
      </c>
      <c r="V66" s="65">
        <f>+V19*E_Investimenti!$C19</f>
        <v>0</v>
      </c>
      <c r="W66" s="65">
        <f>+W19*E_Investimenti!$C19</f>
        <v>0</v>
      </c>
      <c r="X66" s="65">
        <f>+X19*E_Investimenti!$C19</f>
        <v>0</v>
      </c>
      <c r="Y66" s="65">
        <f>+Y19*E_Investimenti!$C19</f>
        <v>0</v>
      </c>
      <c r="Z66" s="65">
        <f>+Z19*E_Investimenti!$C19</f>
        <v>0</v>
      </c>
      <c r="AA66" s="65">
        <f>+AA19*E_Investimenti!$C19</f>
        <v>0</v>
      </c>
      <c r="AB66" s="65">
        <f>+AB19*E_Investimenti!$C19</f>
        <v>0</v>
      </c>
      <c r="AC66" s="65">
        <f>+AC19*E_Investimenti!$C19</f>
        <v>0</v>
      </c>
      <c r="AD66" s="65">
        <f>+AD19*E_Investimenti!$C19</f>
        <v>0</v>
      </c>
      <c r="AE66" s="65">
        <f>+AE19*E_Investimenti!$C19</f>
        <v>0</v>
      </c>
      <c r="AF66" s="65">
        <f>+AF19*E_Investimenti!$C19</f>
        <v>0</v>
      </c>
      <c r="AG66" s="65">
        <f>+AG19*E_Investimenti!$C19</f>
        <v>0</v>
      </c>
      <c r="AH66" s="65">
        <f>+AH19*E_Investimenti!$C19</f>
        <v>0</v>
      </c>
      <c r="AI66" s="65">
        <f>+AI19*E_Investimenti!$C19</f>
        <v>0</v>
      </c>
      <c r="AJ66" s="65">
        <f>+AJ19*E_Investimenti!$C19</f>
        <v>0</v>
      </c>
      <c r="AK66" s="65">
        <f>+AK19*E_Investimenti!$C19</f>
        <v>0</v>
      </c>
      <c r="AL66" s="65">
        <f>+AL19*E_Investimenti!$C19</f>
        <v>0</v>
      </c>
      <c r="AM66" s="65">
        <f>+AM19*E_Investimenti!$C19</f>
        <v>0</v>
      </c>
      <c r="AN66" s="65">
        <f>+AN19*E_Investimenti!$C19</f>
        <v>0</v>
      </c>
      <c r="AO66" s="65">
        <f>+AO19*E_Investimenti!$C19</f>
        <v>0</v>
      </c>
    </row>
    <row r="67" spans="1:41" ht="16.5" thickTop="1" thickBot="1" x14ac:dyDescent="0.3">
      <c r="A67" s="57" t="str">
        <f t="shared" ref="A67:B67" si="36">+IF(A43=0,"",A43)</f>
        <v/>
      </c>
      <c r="B67" s="57" t="str">
        <f t="shared" si="36"/>
        <v/>
      </c>
      <c r="C67" s="57"/>
      <c r="D67" s="57"/>
      <c r="E67" s="57"/>
      <c r="F67" s="65">
        <f>+F20*E_Investimenti!$C20</f>
        <v>0</v>
      </c>
      <c r="G67" s="65">
        <f>+G20*E_Investimenti!$C20</f>
        <v>0</v>
      </c>
      <c r="H67" s="65">
        <f>+H20*E_Investimenti!$C20</f>
        <v>0</v>
      </c>
      <c r="I67" s="65">
        <f>+I20*E_Investimenti!$C20</f>
        <v>0</v>
      </c>
      <c r="J67" s="65">
        <f>+J20*E_Investimenti!$C20</f>
        <v>0</v>
      </c>
      <c r="K67" s="65">
        <f>+K20*E_Investimenti!$C20</f>
        <v>0</v>
      </c>
      <c r="L67" s="65">
        <f>+L20*E_Investimenti!$C20</f>
        <v>0</v>
      </c>
      <c r="M67" s="65">
        <f>+M20*E_Investimenti!$C20</f>
        <v>0</v>
      </c>
      <c r="N67" s="65">
        <f>+N20*E_Investimenti!$C20</f>
        <v>0</v>
      </c>
      <c r="O67" s="65">
        <f>+O20*E_Investimenti!$C20</f>
        <v>0</v>
      </c>
      <c r="P67" s="65">
        <f>+P20*E_Investimenti!$C20</f>
        <v>0</v>
      </c>
      <c r="Q67" s="65">
        <f>+Q20*E_Investimenti!$C20</f>
        <v>0</v>
      </c>
      <c r="R67" s="65">
        <f>+R20*E_Investimenti!$C20</f>
        <v>0</v>
      </c>
      <c r="S67" s="65">
        <f>+S20*E_Investimenti!$C20</f>
        <v>0</v>
      </c>
      <c r="T67" s="65">
        <f>+T20*E_Investimenti!$C20</f>
        <v>0</v>
      </c>
      <c r="U67" s="65">
        <f>+U20*E_Investimenti!$C20</f>
        <v>0</v>
      </c>
      <c r="V67" s="65">
        <f>+V20*E_Investimenti!$C20</f>
        <v>0</v>
      </c>
      <c r="W67" s="65">
        <f>+W20*E_Investimenti!$C20</f>
        <v>0</v>
      </c>
      <c r="X67" s="65">
        <f>+X20*E_Investimenti!$C20</f>
        <v>0</v>
      </c>
      <c r="Y67" s="65">
        <f>+Y20*E_Investimenti!$C20</f>
        <v>0</v>
      </c>
      <c r="Z67" s="65">
        <f>+Z20*E_Investimenti!$C20</f>
        <v>0</v>
      </c>
      <c r="AA67" s="65">
        <f>+AA20*E_Investimenti!$C20</f>
        <v>0</v>
      </c>
      <c r="AB67" s="65">
        <f>+AB20*E_Investimenti!$C20</f>
        <v>0</v>
      </c>
      <c r="AC67" s="65">
        <f>+AC20*E_Investimenti!$C20</f>
        <v>0</v>
      </c>
      <c r="AD67" s="65">
        <f>+AD20*E_Investimenti!$C20</f>
        <v>0</v>
      </c>
      <c r="AE67" s="65">
        <f>+AE20*E_Investimenti!$C20</f>
        <v>0</v>
      </c>
      <c r="AF67" s="65">
        <f>+AF20*E_Investimenti!$C20</f>
        <v>0</v>
      </c>
      <c r="AG67" s="65">
        <f>+AG20*E_Investimenti!$C20</f>
        <v>0</v>
      </c>
      <c r="AH67" s="65">
        <f>+AH20*E_Investimenti!$C20</f>
        <v>0</v>
      </c>
      <c r="AI67" s="65">
        <f>+AI20*E_Investimenti!$C20</f>
        <v>0</v>
      </c>
      <c r="AJ67" s="65">
        <f>+AJ20*E_Investimenti!$C20</f>
        <v>0</v>
      </c>
      <c r="AK67" s="65">
        <f>+AK20*E_Investimenti!$C20</f>
        <v>0</v>
      </c>
      <c r="AL67" s="65">
        <f>+AL20*E_Investimenti!$C20</f>
        <v>0</v>
      </c>
      <c r="AM67" s="65">
        <f>+AM20*E_Investimenti!$C20</f>
        <v>0</v>
      </c>
      <c r="AN67" s="65">
        <f>+AN20*E_Investimenti!$C20</f>
        <v>0</v>
      </c>
      <c r="AO67" s="65">
        <f>+AO20*E_Investimenti!$C20</f>
        <v>0</v>
      </c>
    </row>
    <row r="68" spans="1:41" ht="16.5" thickTop="1" thickBot="1" x14ac:dyDescent="0.3">
      <c r="A68" s="57" t="str">
        <f t="shared" ref="A68:B68" si="37">+IF(A44=0,"",A44)</f>
        <v/>
      </c>
      <c r="B68" s="57" t="str">
        <f t="shared" si="37"/>
        <v/>
      </c>
      <c r="C68" s="57"/>
      <c r="D68" s="57"/>
      <c r="E68" s="57"/>
      <c r="F68" s="65">
        <f>+F21*E_Investimenti!$C21</f>
        <v>0</v>
      </c>
      <c r="G68" s="65">
        <f>+G21*E_Investimenti!$C21</f>
        <v>0</v>
      </c>
      <c r="H68" s="65">
        <f>+H21*E_Investimenti!$C21</f>
        <v>0</v>
      </c>
      <c r="I68" s="65">
        <f>+I21*E_Investimenti!$C21</f>
        <v>0</v>
      </c>
      <c r="J68" s="65">
        <f>+J21*E_Investimenti!$C21</f>
        <v>0</v>
      </c>
      <c r="K68" s="65">
        <f>+K21*E_Investimenti!$C21</f>
        <v>0</v>
      </c>
      <c r="L68" s="65">
        <f>+L21*E_Investimenti!$C21</f>
        <v>0</v>
      </c>
      <c r="M68" s="65">
        <f>+M21*E_Investimenti!$C21</f>
        <v>0</v>
      </c>
      <c r="N68" s="65">
        <f>+N21*E_Investimenti!$C21</f>
        <v>0</v>
      </c>
      <c r="O68" s="65">
        <f>+O21*E_Investimenti!$C21</f>
        <v>0</v>
      </c>
      <c r="P68" s="65">
        <f>+P21*E_Investimenti!$C21</f>
        <v>0</v>
      </c>
      <c r="Q68" s="65">
        <f>+Q21*E_Investimenti!$C21</f>
        <v>0</v>
      </c>
      <c r="R68" s="65">
        <f>+R21*E_Investimenti!$C21</f>
        <v>0</v>
      </c>
      <c r="S68" s="65">
        <f>+S21*E_Investimenti!$C21</f>
        <v>0</v>
      </c>
      <c r="T68" s="65">
        <f>+T21*E_Investimenti!$C21</f>
        <v>0</v>
      </c>
      <c r="U68" s="65">
        <f>+U21*E_Investimenti!$C21</f>
        <v>0</v>
      </c>
      <c r="V68" s="65">
        <f>+V21*E_Investimenti!$C21</f>
        <v>0</v>
      </c>
      <c r="W68" s="65">
        <f>+W21*E_Investimenti!$C21</f>
        <v>0</v>
      </c>
      <c r="X68" s="65">
        <f>+X21*E_Investimenti!$C21</f>
        <v>0</v>
      </c>
      <c r="Y68" s="65">
        <f>+Y21*E_Investimenti!$C21</f>
        <v>0</v>
      </c>
      <c r="Z68" s="65">
        <f>+Z21*E_Investimenti!$C21</f>
        <v>0</v>
      </c>
      <c r="AA68" s="65">
        <f>+AA21*E_Investimenti!$C21</f>
        <v>0</v>
      </c>
      <c r="AB68" s="65">
        <f>+AB21*E_Investimenti!$C21</f>
        <v>0</v>
      </c>
      <c r="AC68" s="65">
        <f>+AC21*E_Investimenti!$C21</f>
        <v>0</v>
      </c>
      <c r="AD68" s="65">
        <f>+AD21*E_Investimenti!$C21</f>
        <v>0</v>
      </c>
      <c r="AE68" s="65">
        <f>+AE21*E_Investimenti!$C21</f>
        <v>0</v>
      </c>
      <c r="AF68" s="65">
        <f>+AF21*E_Investimenti!$C21</f>
        <v>0</v>
      </c>
      <c r="AG68" s="65">
        <f>+AG21*E_Investimenti!$C21</f>
        <v>0</v>
      </c>
      <c r="AH68" s="65">
        <f>+AH21*E_Investimenti!$C21</f>
        <v>0</v>
      </c>
      <c r="AI68" s="65">
        <f>+AI21*E_Investimenti!$C21</f>
        <v>0</v>
      </c>
      <c r="AJ68" s="65">
        <f>+AJ21*E_Investimenti!$C21</f>
        <v>0</v>
      </c>
      <c r="AK68" s="65">
        <f>+AK21*E_Investimenti!$C21</f>
        <v>0</v>
      </c>
      <c r="AL68" s="65">
        <f>+AL21*E_Investimenti!$C21</f>
        <v>0</v>
      </c>
      <c r="AM68" s="65">
        <f>+AM21*E_Investimenti!$C21</f>
        <v>0</v>
      </c>
      <c r="AN68" s="65">
        <f>+AN21*E_Investimenti!$C21</f>
        <v>0</v>
      </c>
      <c r="AO68" s="65">
        <f>+AO21*E_Investimenti!$C21</f>
        <v>0</v>
      </c>
    </row>
    <row r="69" spans="1:41" ht="16.5" thickTop="1" thickBot="1" x14ac:dyDescent="0.3">
      <c r="A69" s="57" t="str">
        <f t="shared" ref="A69:B69" si="38">+IF(A45=0,"",A45)</f>
        <v/>
      </c>
      <c r="B69" s="57" t="str">
        <f t="shared" si="38"/>
        <v/>
      </c>
      <c r="C69" s="57"/>
      <c r="D69" s="57"/>
      <c r="E69" s="57"/>
      <c r="F69" s="65">
        <f>+F22*E_Investimenti!$C22</f>
        <v>0</v>
      </c>
      <c r="G69" s="65">
        <f>+G22*E_Investimenti!$C22</f>
        <v>0</v>
      </c>
      <c r="H69" s="65">
        <f>+H22*E_Investimenti!$C22</f>
        <v>0</v>
      </c>
      <c r="I69" s="65">
        <f>+I22*E_Investimenti!$C22</f>
        <v>0</v>
      </c>
      <c r="J69" s="65">
        <f>+J22*E_Investimenti!$C22</f>
        <v>0</v>
      </c>
      <c r="K69" s="65">
        <f>+K22*E_Investimenti!$C22</f>
        <v>0</v>
      </c>
      <c r="L69" s="65">
        <f>+L22*E_Investimenti!$C22</f>
        <v>0</v>
      </c>
      <c r="M69" s="65">
        <f>+M22*E_Investimenti!$C22</f>
        <v>0</v>
      </c>
      <c r="N69" s="65">
        <f>+N22*E_Investimenti!$C22</f>
        <v>0</v>
      </c>
      <c r="O69" s="65">
        <f>+O22*E_Investimenti!$C22</f>
        <v>0</v>
      </c>
      <c r="P69" s="65">
        <f>+P22*E_Investimenti!$C22</f>
        <v>0</v>
      </c>
      <c r="Q69" s="65">
        <f>+Q22*E_Investimenti!$C22</f>
        <v>0</v>
      </c>
      <c r="R69" s="65">
        <f>+R22*E_Investimenti!$C22</f>
        <v>0</v>
      </c>
      <c r="S69" s="65">
        <f>+S22*E_Investimenti!$C22</f>
        <v>0</v>
      </c>
      <c r="T69" s="65">
        <f>+T22*E_Investimenti!$C22</f>
        <v>0</v>
      </c>
      <c r="U69" s="65">
        <f>+U22*E_Investimenti!$C22</f>
        <v>0</v>
      </c>
      <c r="V69" s="65">
        <f>+V22*E_Investimenti!$C22</f>
        <v>0</v>
      </c>
      <c r="W69" s="65">
        <f>+W22*E_Investimenti!$C22</f>
        <v>0</v>
      </c>
      <c r="X69" s="65">
        <f>+X22*E_Investimenti!$C22</f>
        <v>0</v>
      </c>
      <c r="Y69" s="65">
        <f>+Y22*E_Investimenti!$C22</f>
        <v>0</v>
      </c>
      <c r="Z69" s="65">
        <f>+Z22*E_Investimenti!$C22</f>
        <v>0</v>
      </c>
      <c r="AA69" s="65">
        <f>+AA22*E_Investimenti!$C22</f>
        <v>0</v>
      </c>
      <c r="AB69" s="65">
        <f>+AB22*E_Investimenti!$C22</f>
        <v>0</v>
      </c>
      <c r="AC69" s="65">
        <f>+AC22*E_Investimenti!$C22</f>
        <v>0</v>
      </c>
      <c r="AD69" s="65">
        <f>+AD22*E_Investimenti!$C22</f>
        <v>0</v>
      </c>
      <c r="AE69" s="65">
        <f>+AE22*E_Investimenti!$C22</f>
        <v>0</v>
      </c>
      <c r="AF69" s="65">
        <f>+AF22*E_Investimenti!$C22</f>
        <v>0</v>
      </c>
      <c r="AG69" s="65">
        <f>+AG22*E_Investimenti!$C22</f>
        <v>0</v>
      </c>
      <c r="AH69" s="65">
        <f>+AH22*E_Investimenti!$C22</f>
        <v>0</v>
      </c>
      <c r="AI69" s="65">
        <f>+AI22*E_Investimenti!$C22</f>
        <v>0</v>
      </c>
      <c r="AJ69" s="65">
        <f>+AJ22*E_Investimenti!$C22</f>
        <v>0</v>
      </c>
      <c r="AK69" s="65">
        <f>+AK22*E_Investimenti!$C22</f>
        <v>0</v>
      </c>
      <c r="AL69" s="65">
        <f>+AL22*E_Investimenti!$C22</f>
        <v>0</v>
      </c>
      <c r="AM69" s="65">
        <f>+AM22*E_Investimenti!$C22</f>
        <v>0</v>
      </c>
      <c r="AN69" s="65">
        <f>+AN22*E_Investimenti!$C22</f>
        <v>0</v>
      </c>
      <c r="AO69" s="65">
        <f>+AO22*E_Investimenti!$C22</f>
        <v>0</v>
      </c>
    </row>
    <row r="70" spans="1:41" ht="16.5" thickTop="1" thickBot="1" x14ac:dyDescent="0.3">
      <c r="A70" s="57"/>
      <c r="B70" s="57"/>
      <c r="C70" s="57"/>
      <c r="D70" s="57"/>
      <c r="E70" s="5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</row>
    <row r="71" spans="1:41" ht="16.5" thickTop="1" thickBot="1" x14ac:dyDescent="0.3">
      <c r="A71" s="57"/>
      <c r="B71" s="57" t="s">
        <v>314</v>
      </c>
      <c r="C71" s="57"/>
      <c r="D71" s="57"/>
      <c r="E71" s="57"/>
      <c r="F71" s="63">
        <f>SUM(F51:F69)</f>
        <v>35700</v>
      </c>
      <c r="G71" s="63">
        <f t="shared" ref="G71:AO71" si="39">SUM(G51:G69)</f>
        <v>1050</v>
      </c>
      <c r="H71" s="63">
        <f t="shared" si="39"/>
        <v>420</v>
      </c>
      <c r="I71" s="63">
        <f t="shared" si="39"/>
        <v>210</v>
      </c>
      <c r="J71" s="63">
        <f t="shared" si="39"/>
        <v>630</v>
      </c>
      <c r="K71" s="63">
        <f t="shared" si="39"/>
        <v>1050</v>
      </c>
      <c r="L71" s="63">
        <f t="shared" si="39"/>
        <v>0</v>
      </c>
      <c r="M71" s="63">
        <f t="shared" si="39"/>
        <v>0</v>
      </c>
      <c r="N71" s="63">
        <f t="shared" si="39"/>
        <v>1260</v>
      </c>
      <c r="O71" s="63">
        <f t="shared" si="39"/>
        <v>0</v>
      </c>
      <c r="P71" s="63">
        <f t="shared" si="39"/>
        <v>0</v>
      </c>
      <c r="Q71" s="63">
        <f t="shared" si="39"/>
        <v>0</v>
      </c>
      <c r="R71" s="63">
        <f t="shared" si="39"/>
        <v>0</v>
      </c>
      <c r="S71" s="63">
        <f t="shared" si="39"/>
        <v>0</v>
      </c>
      <c r="T71" s="63">
        <f t="shared" si="39"/>
        <v>0</v>
      </c>
      <c r="U71" s="63">
        <f t="shared" si="39"/>
        <v>0</v>
      </c>
      <c r="V71" s="63">
        <f t="shared" si="39"/>
        <v>0</v>
      </c>
      <c r="W71" s="63">
        <f t="shared" si="39"/>
        <v>0</v>
      </c>
      <c r="X71" s="63">
        <f t="shared" si="39"/>
        <v>0</v>
      </c>
      <c r="Y71" s="63">
        <f t="shared" si="39"/>
        <v>0</v>
      </c>
      <c r="Z71" s="63">
        <f t="shared" si="39"/>
        <v>0</v>
      </c>
      <c r="AA71" s="63">
        <f t="shared" si="39"/>
        <v>0</v>
      </c>
      <c r="AB71" s="63">
        <f t="shared" si="39"/>
        <v>0</v>
      </c>
      <c r="AC71" s="63">
        <f t="shared" si="39"/>
        <v>0</v>
      </c>
      <c r="AD71" s="63">
        <f t="shared" si="39"/>
        <v>0</v>
      </c>
      <c r="AE71" s="63">
        <f t="shared" si="39"/>
        <v>0</v>
      </c>
      <c r="AF71" s="63">
        <f t="shared" si="39"/>
        <v>0</v>
      </c>
      <c r="AG71" s="63">
        <f t="shared" si="39"/>
        <v>0</v>
      </c>
      <c r="AH71" s="63">
        <f t="shared" si="39"/>
        <v>0</v>
      </c>
      <c r="AI71" s="63">
        <f t="shared" si="39"/>
        <v>0</v>
      </c>
      <c r="AJ71" s="63">
        <f t="shared" si="39"/>
        <v>0</v>
      </c>
      <c r="AK71" s="63">
        <f t="shared" si="39"/>
        <v>0</v>
      </c>
      <c r="AL71" s="63">
        <f t="shared" si="39"/>
        <v>0</v>
      </c>
      <c r="AM71" s="63">
        <f t="shared" si="39"/>
        <v>0</v>
      </c>
      <c r="AN71" s="63">
        <f t="shared" si="39"/>
        <v>0</v>
      </c>
      <c r="AO71" s="63">
        <f t="shared" si="39"/>
        <v>0</v>
      </c>
    </row>
    <row r="72" spans="1:41" ht="15.75" thickTop="1" x14ac:dyDescent="0.25"/>
    <row r="73" spans="1:41" x14ac:dyDescent="0.25">
      <c r="A73" s="47" t="s">
        <v>379</v>
      </c>
    </row>
    <row r="74" spans="1:41" ht="15.75" thickBot="1" x14ac:dyDescent="0.3">
      <c r="A74" s="57" t="str">
        <f>+A50</f>
        <v>Descrizione</v>
      </c>
      <c r="B74" s="57" t="str">
        <f>+B50</f>
        <v>Tipologia</v>
      </c>
      <c r="C74" s="57"/>
      <c r="D74" s="57"/>
      <c r="E74" s="5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</row>
    <row r="75" spans="1:41" ht="16.5" thickTop="1" thickBot="1" x14ac:dyDescent="0.3">
      <c r="A75" s="57" t="str">
        <f>+IF(A51=0,"",A51)</f>
        <v>Fabbricato 1</v>
      </c>
      <c r="B75" s="57" t="str">
        <f>+IF(B51=0,"",B51)</f>
        <v>Fabbricati</v>
      </c>
      <c r="C75" s="57"/>
      <c r="D75" s="57"/>
      <c r="E75" s="57"/>
      <c r="F75" s="86">
        <f>+F4+F51-F27</f>
        <v>24200</v>
      </c>
      <c r="G75" s="86">
        <f>+SUM($F4:G4)+SUM($F51:G51)-SUM($E27:G27)</f>
        <v>24200</v>
      </c>
      <c r="H75" s="86">
        <f>+SUM($F4:H4)+SUM($F51:H51)-SUM($E27:H27)</f>
        <v>24200</v>
      </c>
      <c r="I75" s="86">
        <f>+SUM($F4:I4)+SUM($F51:I51)-SUM($E27:I27)</f>
        <v>24200</v>
      </c>
      <c r="J75" s="86">
        <f>+SUM($F4:J4)+SUM($F51:J51)-SUM($E27:J27)</f>
        <v>24200</v>
      </c>
      <c r="K75" s="86">
        <f>+SUM($F4:K4)+SUM($F51:K51)-SUM($E27:K27)</f>
        <v>24200</v>
      </c>
      <c r="L75" s="86">
        <f>+SUM($F4:L4)+SUM($F51:L51)-SUM($E27:L27)</f>
        <v>24200</v>
      </c>
      <c r="M75" s="86">
        <f>+SUM($F4:M4)+SUM($F51:M51)-SUM($E27:M27)</f>
        <v>24200</v>
      </c>
      <c r="N75" s="86">
        <f>+SUM($F4:N4)+SUM($F51:N51)-SUM($E27:N27)</f>
        <v>24200</v>
      </c>
      <c r="O75" s="86">
        <f>+SUM($F4:O4)+SUM($F51:O51)-SUM($E27:O27)</f>
        <v>24200</v>
      </c>
      <c r="P75" s="86">
        <f>+SUM($F4:P4)+SUM($F51:P51)-SUM($E27:P27)</f>
        <v>24200</v>
      </c>
      <c r="Q75" s="86">
        <f>+SUM($F4:Q4)+SUM($F51:Q51)-SUM($E27:Q27)</f>
        <v>24200</v>
      </c>
      <c r="R75" s="86">
        <f>+SUM($F4:R4)+SUM($F51:R51)-SUM($E27:R27)</f>
        <v>24200</v>
      </c>
      <c r="S75" s="86">
        <f>+SUM($F4:S4)+SUM($F51:S51)-SUM($E27:S27)</f>
        <v>24200</v>
      </c>
      <c r="T75" s="86">
        <f>+SUM($F4:T4)+SUM($F51:T51)-SUM($E27:T27)</f>
        <v>24200</v>
      </c>
      <c r="U75" s="86">
        <f>+SUM($F4:U4)+SUM($F51:U51)-SUM($E27:U27)</f>
        <v>24200</v>
      </c>
      <c r="V75" s="86">
        <f>+SUM($F4:V4)+SUM($F51:V51)-SUM($E27:V27)</f>
        <v>24200</v>
      </c>
      <c r="W75" s="86">
        <f>+SUM($F4:W4)+SUM($F51:W51)-SUM($E27:W27)</f>
        <v>24200</v>
      </c>
      <c r="X75" s="86">
        <f>+SUM($F4:X4)+SUM($F51:X51)-SUM($E27:X27)</f>
        <v>24200</v>
      </c>
      <c r="Y75" s="86">
        <f>+SUM($F4:Y4)+SUM($F51:Y51)-SUM($E27:Y27)</f>
        <v>24200</v>
      </c>
      <c r="Z75" s="86">
        <f>+SUM($F4:Z4)+SUM($F51:Z51)-SUM($E27:Z27)</f>
        <v>24200</v>
      </c>
      <c r="AA75" s="86">
        <f>+SUM($F4:AA4)+SUM($F51:AA51)-SUM($E27:AA27)</f>
        <v>24200</v>
      </c>
      <c r="AB75" s="86">
        <f>+SUM($F4:AB4)+SUM($F51:AB51)-SUM($E27:AB27)</f>
        <v>24200</v>
      </c>
      <c r="AC75" s="86">
        <f>+SUM($F4:AC4)+SUM($F51:AC51)-SUM($E27:AC27)</f>
        <v>24200</v>
      </c>
      <c r="AD75" s="86">
        <f>+SUM($F4:AD4)+SUM($F51:AD51)-SUM($E27:AD27)</f>
        <v>24200</v>
      </c>
      <c r="AE75" s="86">
        <f>+SUM($F4:AE4)+SUM($F51:AE51)-SUM($E27:AE27)</f>
        <v>24200</v>
      </c>
      <c r="AF75" s="86">
        <f>+SUM($F4:AF4)+SUM($F51:AF51)-SUM($E27:AF27)</f>
        <v>24200</v>
      </c>
      <c r="AG75" s="86">
        <f>+SUM($F4:AG4)+SUM($F51:AG51)-SUM($E27:AG27)</f>
        <v>24200</v>
      </c>
      <c r="AH75" s="86">
        <f>+SUM($F4:AH4)+SUM($F51:AH51)-SUM($E27:AH27)</f>
        <v>24200</v>
      </c>
      <c r="AI75" s="86">
        <f>+SUM($F4:AI4)+SUM($F51:AI51)-SUM($E27:AI27)</f>
        <v>24200</v>
      </c>
      <c r="AJ75" s="86">
        <f>+SUM($F4:AJ4)+SUM($F51:AJ51)-SUM($E27:AJ27)</f>
        <v>24200</v>
      </c>
      <c r="AK75" s="86">
        <f>+SUM($F4:AK4)+SUM($F51:AK51)-SUM($E27:AK27)</f>
        <v>24200</v>
      </c>
      <c r="AL75" s="86">
        <f>+SUM($F4:AL4)+SUM($F51:AL51)-SUM($E27:AL27)</f>
        <v>24200</v>
      </c>
      <c r="AM75" s="86">
        <f>+SUM($F4:AM4)+SUM($F51:AM51)-SUM($E27:AM27)</f>
        <v>24200</v>
      </c>
      <c r="AN75" s="86">
        <f>+SUM($F4:AN4)+SUM($F51:AN51)-SUM($E27:AN27)</f>
        <v>24200</v>
      </c>
      <c r="AO75" s="86">
        <f>+SUM($F4:AO4)+SUM($F51:AO51)-SUM($E27:AO27)</f>
        <v>24200</v>
      </c>
    </row>
    <row r="76" spans="1:41" ht="16.5" thickTop="1" thickBot="1" x14ac:dyDescent="0.3">
      <c r="A76" s="57" t="str">
        <f t="shared" ref="A76:B76" si="40">+IF(A52=0,"",A52)</f>
        <v>Impianti 1</v>
      </c>
      <c r="B76" s="57" t="str">
        <f t="shared" si="40"/>
        <v>Impianti e Macchinari</v>
      </c>
      <c r="C76" s="57"/>
      <c r="D76" s="57"/>
      <c r="E76" s="57"/>
      <c r="F76" s="86">
        <f t="shared" ref="F76:F92" si="41">+F5+F52-F28</f>
        <v>121000</v>
      </c>
      <c r="G76" s="86">
        <f>+SUM($F5:G5)+SUM($F52:G52)-SUM($E28:G28)</f>
        <v>121000</v>
      </c>
      <c r="H76" s="86">
        <f>+SUM($F5:H5)+SUM($F52:H52)-SUM($E28:H28)</f>
        <v>121000</v>
      </c>
      <c r="I76" s="86">
        <f>+SUM($F5:I5)+SUM($F52:I52)-SUM($E28:I28)</f>
        <v>121000</v>
      </c>
      <c r="J76" s="86">
        <f>+SUM($F5:J5)+SUM($F52:J52)-SUM($E28:J28)</f>
        <v>121000</v>
      </c>
      <c r="K76" s="86">
        <f>+SUM($F5:K5)+SUM($F52:K52)-SUM($E28:K28)</f>
        <v>124025</v>
      </c>
      <c r="L76" s="86">
        <f>+SUM($F5:L5)+SUM($F52:L52)-SUM($E28:L28)</f>
        <v>124025</v>
      </c>
      <c r="M76" s="86">
        <f>+SUM($F5:M5)+SUM($F52:M52)-SUM($E28:M28)</f>
        <v>124025</v>
      </c>
      <c r="N76" s="86">
        <f>+SUM($F5:N5)+SUM($F52:N52)-SUM($E28:N28)</f>
        <v>124025</v>
      </c>
      <c r="O76" s="86">
        <f>+SUM($F5:O5)+SUM($F52:O52)-SUM($E28:O28)</f>
        <v>124025</v>
      </c>
      <c r="P76" s="86">
        <f>+SUM($F5:P5)+SUM($F52:P52)-SUM($E28:P28)</f>
        <v>121000</v>
      </c>
      <c r="Q76" s="86">
        <f>+SUM($F5:Q5)+SUM($F52:Q52)-SUM($E28:Q28)</f>
        <v>121000</v>
      </c>
      <c r="R76" s="86">
        <f>+SUM($F5:R5)+SUM($F52:R52)-SUM($E28:R28)</f>
        <v>121000</v>
      </c>
      <c r="S76" s="86">
        <f>+SUM($F5:S5)+SUM($F52:S52)-SUM($E28:S28)</f>
        <v>121000</v>
      </c>
      <c r="T76" s="86">
        <f>+SUM($F5:T5)+SUM($F52:T52)-SUM($E28:T28)</f>
        <v>121000</v>
      </c>
      <c r="U76" s="86">
        <f>+SUM($F5:U5)+SUM($F52:U52)-SUM($E28:U28)</f>
        <v>121000</v>
      </c>
      <c r="V76" s="86">
        <f>+SUM($F5:V5)+SUM($F52:V52)-SUM($E28:V28)</f>
        <v>121000</v>
      </c>
      <c r="W76" s="86">
        <f>+SUM($F5:W5)+SUM($F52:W52)-SUM($E28:W28)</f>
        <v>121000</v>
      </c>
      <c r="X76" s="86">
        <f>+SUM($F5:X5)+SUM($F52:X52)-SUM($E28:X28)</f>
        <v>121000</v>
      </c>
      <c r="Y76" s="86">
        <f>+SUM($F5:Y5)+SUM($F52:Y52)-SUM($E28:Y28)</f>
        <v>121000</v>
      </c>
      <c r="Z76" s="86">
        <f>+SUM($F5:Z5)+SUM($F52:Z52)-SUM($E28:Z28)</f>
        <v>121000</v>
      </c>
      <c r="AA76" s="86">
        <f>+SUM($F5:AA5)+SUM($F52:AA52)-SUM($E28:AA28)</f>
        <v>121000</v>
      </c>
      <c r="AB76" s="86">
        <f>+SUM($F5:AB5)+SUM($F52:AB52)-SUM($E28:AB28)</f>
        <v>121000</v>
      </c>
      <c r="AC76" s="86">
        <f>+SUM($F5:AC5)+SUM($F52:AC52)-SUM($E28:AC28)</f>
        <v>121000</v>
      </c>
      <c r="AD76" s="86">
        <f>+SUM($F5:AD5)+SUM($F52:AD52)-SUM($E28:AD28)</f>
        <v>121000</v>
      </c>
      <c r="AE76" s="86">
        <f>+SUM($F5:AE5)+SUM($F52:AE52)-SUM($E28:AE28)</f>
        <v>121000</v>
      </c>
      <c r="AF76" s="86">
        <f>+SUM($F5:AF5)+SUM($F52:AF52)-SUM($E28:AF28)</f>
        <v>121000</v>
      </c>
      <c r="AG76" s="86">
        <f>+SUM($F5:AG5)+SUM($F52:AG52)-SUM($E28:AG28)</f>
        <v>121000</v>
      </c>
      <c r="AH76" s="86">
        <f>+SUM($F5:AH5)+SUM($F52:AH52)-SUM($E28:AH28)</f>
        <v>121000</v>
      </c>
      <c r="AI76" s="86">
        <f>+SUM($F5:AI5)+SUM($F52:AI52)-SUM($E28:AI28)</f>
        <v>121000</v>
      </c>
      <c r="AJ76" s="86">
        <f>+SUM($F5:AJ5)+SUM($F52:AJ52)-SUM($E28:AJ28)</f>
        <v>121000</v>
      </c>
      <c r="AK76" s="86">
        <f>+SUM($F5:AK5)+SUM($F52:AK52)-SUM($E28:AK28)</f>
        <v>121000</v>
      </c>
      <c r="AL76" s="86">
        <f>+SUM($F5:AL5)+SUM($F52:AL52)-SUM($E28:AL28)</f>
        <v>121000</v>
      </c>
      <c r="AM76" s="86">
        <f>+SUM($F5:AM5)+SUM($F52:AM52)-SUM($E28:AM28)</f>
        <v>121000</v>
      </c>
      <c r="AN76" s="86">
        <f>+SUM($F5:AN5)+SUM($F52:AN52)-SUM($E28:AN28)</f>
        <v>121000</v>
      </c>
      <c r="AO76" s="86">
        <f>+SUM($F5:AO5)+SUM($F52:AO52)-SUM($E28:AO28)</f>
        <v>121000</v>
      </c>
    </row>
    <row r="77" spans="1:41" ht="16.5" thickTop="1" thickBot="1" x14ac:dyDescent="0.3">
      <c r="A77" s="57" t="str">
        <f t="shared" ref="A77:B77" si="42">+IF(A53=0,"",A53)</f>
        <v>Costi Impianto 1</v>
      </c>
      <c r="B77" s="57" t="str">
        <f t="shared" si="42"/>
        <v>Costi d'impianto e ampliamento</v>
      </c>
      <c r="C77" s="57"/>
      <c r="D77" s="57"/>
      <c r="E77" s="57"/>
      <c r="F77" s="86">
        <f t="shared" si="41"/>
        <v>60500</v>
      </c>
      <c r="G77" s="86">
        <f>+SUM($F6:G6)+SUM($F53:G53)-SUM($E29:G29)</f>
        <v>60500</v>
      </c>
      <c r="H77" s="86">
        <f>+SUM($F6:H6)+SUM($F53:H53)-SUM($E29:H29)</f>
        <v>60500</v>
      </c>
      <c r="I77" s="86">
        <f>+SUM($F6:I6)+SUM($F53:I53)-SUM($E29:I29)</f>
        <v>60500</v>
      </c>
      <c r="J77" s="86">
        <f>+SUM($F6:J6)+SUM($F53:J53)-SUM($E29:J29)</f>
        <v>60500</v>
      </c>
      <c r="K77" s="86">
        <f>+SUM($F6:K6)+SUM($F53:K53)-SUM($E29:K29)</f>
        <v>60500</v>
      </c>
      <c r="L77" s="86">
        <f>+SUM($F6:L6)+SUM($F53:L53)-SUM($E29:L29)</f>
        <v>60500</v>
      </c>
      <c r="M77" s="86">
        <f>+SUM($F6:M6)+SUM($F53:M53)-SUM($E29:M29)</f>
        <v>60500</v>
      </c>
      <c r="N77" s="86">
        <f>+SUM($F6:N6)+SUM($F53:N53)-SUM($E29:N29)</f>
        <v>61710</v>
      </c>
      <c r="O77" s="86">
        <f>+SUM($F6:O6)+SUM($F53:O53)-SUM($E29:O29)</f>
        <v>61710</v>
      </c>
      <c r="P77" s="86">
        <f>+SUM($F6:P6)+SUM($F53:P53)-SUM($E29:P29)</f>
        <v>60500</v>
      </c>
      <c r="Q77" s="86">
        <f>+SUM($F6:Q6)+SUM($F53:Q53)-SUM($E29:Q29)</f>
        <v>60500</v>
      </c>
      <c r="R77" s="86">
        <f>+SUM($F6:R6)+SUM($F53:R53)-SUM($E29:R29)</f>
        <v>60500</v>
      </c>
      <c r="S77" s="86">
        <f>+SUM($F6:S6)+SUM($F53:S53)-SUM($E29:S29)</f>
        <v>60500</v>
      </c>
      <c r="T77" s="86">
        <f>+SUM($F6:T6)+SUM($F53:T53)-SUM($E29:T29)</f>
        <v>60500</v>
      </c>
      <c r="U77" s="86">
        <f>+SUM($F6:U6)+SUM($F53:U53)-SUM($E29:U29)</f>
        <v>60500</v>
      </c>
      <c r="V77" s="86">
        <f>+SUM($F6:V6)+SUM($F53:V53)-SUM($E29:V29)</f>
        <v>60500</v>
      </c>
      <c r="W77" s="86">
        <f>+SUM($F6:W6)+SUM($F53:W53)-SUM($E29:W29)</f>
        <v>60500</v>
      </c>
      <c r="X77" s="86">
        <f>+SUM($F6:X6)+SUM($F53:X53)-SUM($E29:X29)</f>
        <v>60500</v>
      </c>
      <c r="Y77" s="86">
        <f>+SUM($F6:Y6)+SUM($F53:Y53)-SUM($E29:Y29)</f>
        <v>60500</v>
      </c>
      <c r="Z77" s="86">
        <f>+SUM($F6:Z6)+SUM($F53:Z53)-SUM($E29:Z29)</f>
        <v>60500</v>
      </c>
      <c r="AA77" s="86">
        <f>+SUM($F6:AA6)+SUM($F53:AA53)-SUM($E29:AA29)</f>
        <v>60500</v>
      </c>
      <c r="AB77" s="86">
        <f>+SUM($F6:AB6)+SUM($F53:AB53)-SUM($E29:AB29)</f>
        <v>60500</v>
      </c>
      <c r="AC77" s="86">
        <f>+SUM($F6:AC6)+SUM($F53:AC53)-SUM($E29:AC29)</f>
        <v>60500</v>
      </c>
      <c r="AD77" s="86">
        <f>+SUM($F6:AD6)+SUM($F53:AD53)-SUM($E29:AD29)</f>
        <v>60500</v>
      </c>
      <c r="AE77" s="86">
        <f>+SUM($F6:AE6)+SUM($F53:AE53)-SUM($E29:AE29)</f>
        <v>60500</v>
      </c>
      <c r="AF77" s="86">
        <f>+SUM($F6:AF6)+SUM($F53:AF53)-SUM($E29:AF29)</f>
        <v>60500</v>
      </c>
      <c r="AG77" s="86">
        <f>+SUM($F6:AG6)+SUM($F53:AG53)-SUM($E29:AG29)</f>
        <v>60500</v>
      </c>
      <c r="AH77" s="86">
        <f>+SUM($F6:AH6)+SUM($F53:AH53)-SUM($E29:AH29)</f>
        <v>60500</v>
      </c>
      <c r="AI77" s="86">
        <f>+SUM($F6:AI6)+SUM($F53:AI53)-SUM($E29:AI29)</f>
        <v>60500</v>
      </c>
      <c r="AJ77" s="86">
        <f>+SUM($F6:AJ6)+SUM($F53:AJ53)-SUM($E29:AJ29)</f>
        <v>60500</v>
      </c>
      <c r="AK77" s="86">
        <f>+SUM($F6:AK6)+SUM($F53:AK53)-SUM($E29:AK29)</f>
        <v>60500</v>
      </c>
      <c r="AL77" s="86">
        <f>+SUM($F6:AL6)+SUM($F53:AL53)-SUM($E29:AL29)</f>
        <v>60500</v>
      </c>
      <c r="AM77" s="86">
        <f>+SUM($F6:AM6)+SUM($F53:AM53)-SUM($E29:AM29)</f>
        <v>60500</v>
      </c>
      <c r="AN77" s="86">
        <f>+SUM($F6:AN6)+SUM($F53:AN53)-SUM($E29:AN29)</f>
        <v>60500</v>
      </c>
      <c r="AO77" s="86">
        <f>+SUM($F6:AO6)+SUM($F53:AO53)-SUM($E29:AO29)</f>
        <v>60500</v>
      </c>
    </row>
    <row r="78" spans="1:41" ht="16.5" thickTop="1" thickBot="1" x14ac:dyDescent="0.3">
      <c r="A78" s="57" t="str">
        <f t="shared" ref="A78:B78" si="43">+IF(A54=0,"",A54)</f>
        <v>Immateriali</v>
      </c>
      <c r="B78" s="57" t="str">
        <f t="shared" si="43"/>
        <v>Altre immobilizzazioni immateriali</v>
      </c>
      <c r="C78" s="57"/>
      <c r="D78" s="57"/>
      <c r="E78" s="57"/>
      <c r="F78" s="86">
        <f t="shared" si="41"/>
        <v>0</v>
      </c>
      <c r="G78" s="86">
        <f>+SUM($F7:G7)+SUM($F54:G54)-SUM($E30:G30)</f>
        <v>0</v>
      </c>
      <c r="H78" s="86">
        <f>+SUM($F7:H7)+SUM($F54:H54)-SUM($E30:H30)</f>
        <v>0</v>
      </c>
      <c r="I78" s="86">
        <f>+SUM($F7:I7)+SUM($F54:I54)-SUM($E30:I30)</f>
        <v>0</v>
      </c>
      <c r="J78" s="86">
        <f>+SUM($F7:J7)+SUM($F54:J54)-SUM($E30:J30)</f>
        <v>0</v>
      </c>
      <c r="K78" s="86">
        <f>+SUM($F7:K7)+SUM($F54:K54)-SUM($E30:K30)</f>
        <v>0</v>
      </c>
      <c r="L78" s="86">
        <f>+SUM($F7:L7)+SUM($F54:L54)-SUM($E30:L30)</f>
        <v>0</v>
      </c>
      <c r="M78" s="86">
        <f>+SUM($F7:M7)+SUM($F54:M54)-SUM($E30:M30)</f>
        <v>0</v>
      </c>
      <c r="N78" s="86">
        <f>+SUM($F7:N7)+SUM($F54:N54)-SUM($E30:N30)</f>
        <v>0</v>
      </c>
      <c r="O78" s="86">
        <f>+SUM($F7:O7)+SUM($F54:O54)-SUM($E30:O30)</f>
        <v>0</v>
      </c>
      <c r="P78" s="86">
        <f>+SUM($F7:P7)+SUM($F54:P54)-SUM($E30:P30)</f>
        <v>0</v>
      </c>
      <c r="Q78" s="86">
        <f>+SUM($F7:Q7)+SUM($F54:Q54)-SUM($E30:Q30)</f>
        <v>0</v>
      </c>
      <c r="R78" s="86">
        <f>+SUM($F7:R7)+SUM($F54:R54)-SUM($E30:R30)</f>
        <v>0</v>
      </c>
      <c r="S78" s="86">
        <f>+SUM($F7:S7)+SUM($F54:S54)-SUM($E30:S30)</f>
        <v>0</v>
      </c>
      <c r="T78" s="86">
        <f>+SUM($F7:T7)+SUM($F54:T54)-SUM($E30:T30)</f>
        <v>0</v>
      </c>
      <c r="U78" s="86">
        <f>+SUM($F7:U7)+SUM($F54:U54)-SUM($E30:U30)</f>
        <v>0</v>
      </c>
      <c r="V78" s="86">
        <f>+SUM($F7:V7)+SUM($F54:V54)-SUM($E30:V30)</f>
        <v>0</v>
      </c>
      <c r="W78" s="86">
        <f>+SUM($F7:W7)+SUM($F54:W54)-SUM($E30:W30)</f>
        <v>0</v>
      </c>
      <c r="X78" s="86">
        <f>+SUM($F7:X7)+SUM($F54:X54)-SUM($E30:X30)</f>
        <v>0</v>
      </c>
      <c r="Y78" s="86">
        <f>+SUM($F7:Y7)+SUM($F54:Y54)-SUM($E30:Y30)</f>
        <v>0</v>
      </c>
      <c r="Z78" s="86">
        <f>+SUM($F7:Z7)+SUM($F54:Z54)-SUM($E30:Z30)</f>
        <v>0</v>
      </c>
      <c r="AA78" s="86">
        <f>+SUM($F7:AA7)+SUM($F54:AA54)-SUM($E30:AA30)</f>
        <v>0</v>
      </c>
      <c r="AB78" s="86">
        <f>+SUM($F7:AB7)+SUM($F54:AB54)-SUM($E30:AB30)</f>
        <v>0</v>
      </c>
      <c r="AC78" s="86">
        <f>+SUM($F7:AC7)+SUM($F54:AC54)-SUM($E30:AC30)</f>
        <v>0</v>
      </c>
      <c r="AD78" s="86">
        <f>+SUM($F7:AD7)+SUM($F54:AD54)-SUM($E30:AD30)</f>
        <v>0</v>
      </c>
      <c r="AE78" s="86">
        <f>+SUM($F7:AE7)+SUM($F54:AE54)-SUM($E30:AE30)</f>
        <v>0</v>
      </c>
      <c r="AF78" s="86">
        <f>+SUM($F7:AF7)+SUM($F54:AF54)-SUM($E30:AF30)</f>
        <v>0</v>
      </c>
      <c r="AG78" s="86">
        <f>+SUM($F7:AG7)+SUM($F54:AG54)-SUM($E30:AG30)</f>
        <v>0</v>
      </c>
      <c r="AH78" s="86">
        <f>+SUM($F7:AH7)+SUM($F54:AH54)-SUM($E30:AH30)</f>
        <v>0</v>
      </c>
      <c r="AI78" s="86">
        <f>+SUM($F7:AI7)+SUM($F54:AI54)-SUM($E30:AI30)</f>
        <v>0</v>
      </c>
      <c r="AJ78" s="86">
        <f>+SUM($F7:AJ7)+SUM($F54:AJ54)-SUM($E30:AJ30)</f>
        <v>0</v>
      </c>
      <c r="AK78" s="86">
        <f>+SUM($F7:AK7)+SUM($F54:AK54)-SUM($E30:AK30)</f>
        <v>0</v>
      </c>
      <c r="AL78" s="86">
        <f>+SUM($F7:AL7)+SUM($F54:AL54)-SUM($E30:AL30)</f>
        <v>0</v>
      </c>
      <c r="AM78" s="86">
        <f>+SUM($F7:AM7)+SUM($F54:AM54)-SUM($E30:AM30)</f>
        <v>0</v>
      </c>
      <c r="AN78" s="86">
        <f>+SUM($F7:AN7)+SUM($F54:AN54)-SUM($E30:AN30)</f>
        <v>0</v>
      </c>
      <c r="AO78" s="86">
        <f>+SUM($F7:AO7)+SUM($F54:AO54)-SUM($E30:AO30)</f>
        <v>0</v>
      </c>
    </row>
    <row r="79" spans="1:41" ht="16.5" thickTop="1" thickBot="1" x14ac:dyDescent="0.3">
      <c r="A79" s="57" t="str">
        <f t="shared" ref="A79:B79" si="44">+IF(A55=0,"",A55)</f>
        <v>Arredamenti</v>
      </c>
      <c r="B79" s="57" t="str">
        <f t="shared" si="44"/>
        <v>Attrezzature Industriali e commerciali</v>
      </c>
      <c r="C79" s="57"/>
      <c r="D79" s="57"/>
      <c r="E79" s="57"/>
      <c r="F79" s="86">
        <f t="shared" si="41"/>
        <v>0</v>
      </c>
      <c r="G79" s="86">
        <f>+SUM($F8:G8)+SUM($F55:G55)-SUM($E31:G31)</f>
        <v>0</v>
      </c>
      <c r="H79" s="86">
        <f>+SUM($F8:H8)+SUM($F55:H55)-SUM($E31:H31)</f>
        <v>0</v>
      </c>
      <c r="I79" s="86">
        <f>+SUM($F8:I8)+SUM($F55:I55)-SUM($E31:I31)</f>
        <v>0</v>
      </c>
      <c r="J79" s="86">
        <f>+SUM($F8:J8)+SUM($F55:J55)-SUM($E31:J31)</f>
        <v>0</v>
      </c>
      <c r="K79" s="86">
        <f>+SUM($F8:K8)+SUM($F55:K55)-SUM($E31:K31)</f>
        <v>0</v>
      </c>
      <c r="L79" s="86">
        <f>+SUM($F8:L8)+SUM($F55:L55)-SUM($E31:L31)</f>
        <v>0</v>
      </c>
      <c r="M79" s="86">
        <f>+SUM($F8:M8)+SUM($F55:M55)-SUM($E31:M31)</f>
        <v>0</v>
      </c>
      <c r="N79" s="86">
        <f>+SUM($F8:N8)+SUM($F55:N55)-SUM($E31:N31)</f>
        <v>0</v>
      </c>
      <c r="O79" s="86">
        <f>+SUM($F8:O8)+SUM($F55:O55)-SUM($E31:O31)</f>
        <v>0</v>
      </c>
      <c r="P79" s="86">
        <f>+SUM($F8:P8)+SUM($F55:P55)-SUM($E31:P31)</f>
        <v>0</v>
      </c>
      <c r="Q79" s="86">
        <f>+SUM($F8:Q8)+SUM($F55:Q55)-SUM($E31:Q31)</f>
        <v>0</v>
      </c>
      <c r="R79" s="86">
        <f>+SUM($F8:R8)+SUM($F55:R55)-SUM($E31:R31)</f>
        <v>0</v>
      </c>
      <c r="S79" s="86">
        <f>+SUM($F8:S8)+SUM($F55:S55)-SUM($E31:S31)</f>
        <v>0</v>
      </c>
      <c r="T79" s="86">
        <f>+SUM($F8:T8)+SUM($F55:T55)-SUM($E31:T31)</f>
        <v>0</v>
      </c>
      <c r="U79" s="86">
        <f>+SUM($F8:U8)+SUM($F55:U55)-SUM($E31:U31)</f>
        <v>0</v>
      </c>
      <c r="V79" s="86">
        <f>+SUM($F8:V8)+SUM($F55:V55)-SUM($E31:V31)</f>
        <v>0</v>
      </c>
      <c r="W79" s="86">
        <f>+SUM($F8:W8)+SUM($F55:W55)-SUM($E31:W31)</f>
        <v>0</v>
      </c>
      <c r="X79" s="86">
        <f>+SUM($F8:X8)+SUM($F55:X55)-SUM($E31:X31)</f>
        <v>0</v>
      </c>
      <c r="Y79" s="86">
        <f>+SUM($F8:Y8)+SUM($F55:Y55)-SUM($E31:Y31)</f>
        <v>0</v>
      </c>
      <c r="Z79" s="86">
        <f>+SUM($F8:Z8)+SUM($F55:Z55)-SUM($E31:Z31)</f>
        <v>0</v>
      </c>
      <c r="AA79" s="86">
        <f>+SUM($F8:AA8)+SUM($F55:AA55)-SUM($E31:AA31)</f>
        <v>0</v>
      </c>
      <c r="AB79" s="86">
        <f>+SUM($F8:AB8)+SUM($F55:AB55)-SUM($E31:AB31)</f>
        <v>0</v>
      </c>
      <c r="AC79" s="86">
        <f>+SUM($F8:AC8)+SUM($F55:AC55)-SUM($E31:AC31)</f>
        <v>0</v>
      </c>
      <c r="AD79" s="86">
        <f>+SUM($F8:AD8)+SUM($F55:AD55)-SUM($E31:AD31)</f>
        <v>0</v>
      </c>
      <c r="AE79" s="86">
        <f>+SUM($F8:AE8)+SUM($F55:AE55)-SUM($E31:AE31)</f>
        <v>0</v>
      </c>
      <c r="AF79" s="86">
        <f>+SUM($F8:AF8)+SUM($F55:AF55)-SUM($E31:AF31)</f>
        <v>0</v>
      </c>
      <c r="AG79" s="86">
        <f>+SUM($F8:AG8)+SUM($F55:AG55)-SUM($E31:AG31)</f>
        <v>0</v>
      </c>
      <c r="AH79" s="86">
        <f>+SUM($F8:AH8)+SUM($F55:AH55)-SUM($E31:AH31)</f>
        <v>0</v>
      </c>
      <c r="AI79" s="86">
        <f>+SUM($F8:AI8)+SUM($F55:AI55)-SUM($E31:AI31)</f>
        <v>0</v>
      </c>
      <c r="AJ79" s="86">
        <f>+SUM($F8:AJ8)+SUM($F55:AJ55)-SUM($E31:AJ31)</f>
        <v>0</v>
      </c>
      <c r="AK79" s="86">
        <f>+SUM($F8:AK8)+SUM($F55:AK55)-SUM($E31:AK31)</f>
        <v>0</v>
      </c>
      <c r="AL79" s="86">
        <f>+SUM($F8:AL8)+SUM($F55:AL55)-SUM($E31:AL31)</f>
        <v>0</v>
      </c>
      <c r="AM79" s="86">
        <f>+SUM($F8:AM8)+SUM($F55:AM55)-SUM($E31:AM31)</f>
        <v>0</v>
      </c>
      <c r="AN79" s="86">
        <f>+SUM($F8:AN8)+SUM($F55:AN55)-SUM($E31:AN31)</f>
        <v>0</v>
      </c>
      <c r="AO79" s="86">
        <f>+SUM($F8:AO8)+SUM($F55:AO55)-SUM($E31:AO31)</f>
        <v>0</v>
      </c>
    </row>
    <row r="80" spans="1:41" ht="16.5" thickTop="1" thickBot="1" x14ac:dyDescent="0.3">
      <c r="A80" s="57" t="str">
        <f t="shared" ref="A80:B80" si="45">+IF(A56=0,"",A56)</f>
        <v>R&amp;S</v>
      </c>
      <c r="B80" s="57" t="str">
        <f t="shared" si="45"/>
        <v>Ricerca&amp; Sviluppo</v>
      </c>
      <c r="C80" s="57"/>
      <c r="D80" s="57"/>
      <c r="E80" s="57"/>
      <c r="F80" s="86">
        <f t="shared" si="41"/>
        <v>0</v>
      </c>
      <c r="G80" s="86">
        <f>+SUM($F9:G9)+SUM($F56:G56)-SUM($E32:G32)</f>
        <v>1210</v>
      </c>
      <c r="H80" s="86">
        <f>+SUM($F9:H9)+SUM($F56:H56)-SUM($E32:H32)</f>
        <v>1210</v>
      </c>
      <c r="I80" s="86">
        <f>+SUM($F9:I9)+SUM($F56:I56)-SUM($E32:I32)</f>
        <v>1210</v>
      </c>
      <c r="J80" s="86">
        <f>+SUM($F9:J9)+SUM($F56:J56)-SUM($E32:J32)</f>
        <v>0</v>
      </c>
      <c r="K80" s="86">
        <f>+SUM($F9:K9)+SUM($F56:K56)-SUM($E32:K32)</f>
        <v>0</v>
      </c>
      <c r="L80" s="86">
        <f>+SUM($F9:L9)+SUM($F56:L56)-SUM($E32:L32)</f>
        <v>0</v>
      </c>
      <c r="M80" s="86">
        <f>+SUM($F9:M9)+SUM($F56:M56)-SUM($E32:M32)</f>
        <v>0</v>
      </c>
      <c r="N80" s="86">
        <f>+SUM($F9:N9)+SUM($F56:N56)-SUM($E32:N32)</f>
        <v>0</v>
      </c>
      <c r="O80" s="86">
        <f>+SUM($F9:O9)+SUM($F56:O56)-SUM($E32:O32)</f>
        <v>0</v>
      </c>
      <c r="P80" s="86">
        <f>+SUM($F9:P9)+SUM($F56:P56)-SUM($E32:P32)</f>
        <v>0</v>
      </c>
      <c r="Q80" s="86">
        <f>+SUM($F9:Q9)+SUM($F56:Q56)-SUM($E32:Q32)</f>
        <v>0</v>
      </c>
      <c r="R80" s="86">
        <f>+SUM($F9:R9)+SUM($F56:R56)-SUM($E32:R32)</f>
        <v>0</v>
      </c>
      <c r="S80" s="86">
        <f>+SUM($F9:S9)+SUM($F56:S56)-SUM($E32:S32)</f>
        <v>0</v>
      </c>
      <c r="T80" s="86">
        <f>+SUM($F9:T9)+SUM($F56:T56)-SUM($E32:T32)</f>
        <v>0</v>
      </c>
      <c r="U80" s="86">
        <f>+SUM($F9:U9)+SUM($F56:U56)-SUM($E32:U32)</f>
        <v>0</v>
      </c>
      <c r="V80" s="86">
        <f>+SUM($F9:V9)+SUM($F56:V56)-SUM($E32:V32)</f>
        <v>0</v>
      </c>
      <c r="W80" s="86">
        <f>+SUM($F9:W9)+SUM($F56:W56)-SUM($E32:W32)</f>
        <v>0</v>
      </c>
      <c r="X80" s="86">
        <f>+SUM($F9:X9)+SUM($F56:X56)-SUM($E32:X32)</f>
        <v>0</v>
      </c>
      <c r="Y80" s="86">
        <f>+SUM($F9:Y9)+SUM($F56:Y56)-SUM($E32:Y32)</f>
        <v>0</v>
      </c>
      <c r="Z80" s="86">
        <f>+SUM($F9:Z9)+SUM($F56:Z56)-SUM($E32:Z32)</f>
        <v>0</v>
      </c>
      <c r="AA80" s="86">
        <f>+SUM($F9:AA9)+SUM($F56:AA56)-SUM($E32:AA32)</f>
        <v>0</v>
      </c>
      <c r="AB80" s="86">
        <f>+SUM($F9:AB9)+SUM($F56:AB56)-SUM($E32:AB32)</f>
        <v>0</v>
      </c>
      <c r="AC80" s="86">
        <f>+SUM($F9:AC9)+SUM($F56:AC56)-SUM($E32:AC32)</f>
        <v>0</v>
      </c>
      <c r="AD80" s="86">
        <f>+SUM($F9:AD9)+SUM($F56:AD56)-SUM($E32:AD32)</f>
        <v>0</v>
      </c>
      <c r="AE80" s="86">
        <f>+SUM($F9:AE9)+SUM($F56:AE56)-SUM($E32:AE32)</f>
        <v>0</v>
      </c>
      <c r="AF80" s="86">
        <f>+SUM($F9:AF9)+SUM($F56:AF56)-SUM($E32:AF32)</f>
        <v>0</v>
      </c>
      <c r="AG80" s="86">
        <f>+SUM($F9:AG9)+SUM($F56:AG56)-SUM($E32:AG32)</f>
        <v>0</v>
      </c>
      <c r="AH80" s="86">
        <f>+SUM($F9:AH9)+SUM($F56:AH56)-SUM($E32:AH32)</f>
        <v>0</v>
      </c>
      <c r="AI80" s="86">
        <f>+SUM($F9:AI9)+SUM($F56:AI56)-SUM($E32:AI32)</f>
        <v>0</v>
      </c>
      <c r="AJ80" s="86">
        <f>+SUM($F9:AJ9)+SUM($F56:AJ56)-SUM($E32:AJ32)</f>
        <v>0</v>
      </c>
      <c r="AK80" s="86">
        <f>+SUM($F9:AK9)+SUM($F56:AK56)-SUM($E32:AK32)</f>
        <v>0</v>
      </c>
      <c r="AL80" s="86">
        <f>+SUM($F9:AL9)+SUM($F56:AL56)-SUM($E32:AL32)</f>
        <v>0</v>
      </c>
      <c r="AM80" s="86">
        <f>+SUM($F9:AM9)+SUM($F56:AM56)-SUM($E32:AM32)</f>
        <v>0</v>
      </c>
      <c r="AN80" s="86">
        <f>+SUM($F9:AN9)+SUM($F56:AN56)-SUM($E32:AN32)</f>
        <v>0</v>
      </c>
      <c r="AO80" s="86">
        <f>+SUM($F9:AO9)+SUM($F56:AO56)-SUM($E32:AO32)</f>
        <v>0</v>
      </c>
    </row>
    <row r="81" spans="1:41" ht="16.5" thickTop="1" thickBot="1" x14ac:dyDescent="0.3">
      <c r="A81" s="57" t="str">
        <f t="shared" ref="A81:B81" si="46">+IF(A57=0,"",A57)</f>
        <v>Brevetti</v>
      </c>
      <c r="B81" s="57" t="str">
        <f t="shared" si="46"/>
        <v>Ricerca&amp; Sviluppo</v>
      </c>
      <c r="C81" s="57"/>
      <c r="D81" s="57"/>
      <c r="E81" s="57"/>
      <c r="F81" s="86">
        <f t="shared" si="41"/>
        <v>0</v>
      </c>
      <c r="G81" s="86">
        <f>+SUM($F10:G10)+SUM($F57:G57)-SUM($E33:G33)</f>
        <v>0</v>
      </c>
      <c r="H81" s="86">
        <f>+SUM($F10:H10)+SUM($F57:H57)-SUM($E33:H33)</f>
        <v>0</v>
      </c>
      <c r="I81" s="86">
        <f>+SUM($F10:I10)+SUM($F57:I57)-SUM($E33:I33)</f>
        <v>0</v>
      </c>
      <c r="J81" s="86">
        <f>+SUM($F10:J10)+SUM($F57:J57)-SUM($E33:J33)</f>
        <v>0</v>
      </c>
      <c r="K81" s="86">
        <f>+SUM($F10:K10)+SUM($F57:K57)-SUM($E33:K33)</f>
        <v>0</v>
      </c>
      <c r="L81" s="86">
        <f>+SUM($F10:L10)+SUM($F57:L57)-SUM($E33:L33)</f>
        <v>0</v>
      </c>
      <c r="M81" s="86">
        <f>+SUM($F10:M10)+SUM($F57:M57)-SUM($E33:M33)</f>
        <v>0</v>
      </c>
      <c r="N81" s="86">
        <f>+SUM($F10:N10)+SUM($F57:N57)-SUM($E33:N33)</f>
        <v>0</v>
      </c>
      <c r="O81" s="86">
        <f>+SUM($F10:O10)+SUM($F57:O57)-SUM($E33:O33)</f>
        <v>0</v>
      </c>
      <c r="P81" s="86">
        <f>+SUM($F10:P10)+SUM($F57:P57)-SUM($E33:P33)</f>
        <v>0</v>
      </c>
      <c r="Q81" s="86">
        <f>+SUM($F10:Q10)+SUM($F57:Q57)-SUM($E33:Q33)</f>
        <v>0</v>
      </c>
      <c r="R81" s="86">
        <f>+SUM($F10:R10)+SUM($F57:R57)-SUM($E33:R33)</f>
        <v>0</v>
      </c>
      <c r="S81" s="86">
        <f>+SUM($F10:S10)+SUM($F57:S57)-SUM($E33:S33)</f>
        <v>0</v>
      </c>
      <c r="T81" s="86">
        <f>+SUM($F10:T10)+SUM($F57:T57)-SUM($E33:T33)</f>
        <v>0</v>
      </c>
      <c r="U81" s="86">
        <f>+SUM($F10:U10)+SUM($F57:U57)-SUM($E33:U33)</f>
        <v>0</v>
      </c>
      <c r="V81" s="86">
        <f>+SUM($F10:V10)+SUM($F57:V57)-SUM($E33:V33)</f>
        <v>0</v>
      </c>
      <c r="W81" s="86">
        <f>+SUM($F10:W10)+SUM($F57:W57)-SUM($E33:W33)</f>
        <v>0</v>
      </c>
      <c r="X81" s="86">
        <f>+SUM($F10:X10)+SUM($F57:X57)-SUM($E33:X33)</f>
        <v>0</v>
      </c>
      <c r="Y81" s="86">
        <f>+SUM($F10:Y10)+SUM($F57:Y57)-SUM($E33:Y33)</f>
        <v>0</v>
      </c>
      <c r="Z81" s="86">
        <f>+SUM($F10:Z10)+SUM($F57:Z57)-SUM($E33:Z33)</f>
        <v>0</v>
      </c>
      <c r="AA81" s="86">
        <f>+SUM($F10:AA10)+SUM($F57:AA57)-SUM($E33:AA33)</f>
        <v>0</v>
      </c>
      <c r="AB81" s="86">
        <f>+SUM($F10:AB10)+SUM($F57:AB57)-SUM($E33:AB33)</f>
        <v>0</v>
      </c>
      <c r="AC81" s="86">
        <f>+SUM($F10:AC10)+SUM($F57:AC57)-SUM($E33:AC33)</f>
        <v>0</v>
      </c>
      <c r="AD81" s="86">
        <f>+SUM($F10:AD10)+SUM($F57:AD57)-SUM($E33:AD33)</f>
        <v>0</v>
      </c>
      <c r="AE81" s="86">
        <f>+SUM($F10:AE10)+SUM($F57:AE57)-SUM($E33:AE33)</f>
        <v>0</v>
      </c>
      <c r="AF81" s="86">
        <f>+SUM($F10:AF10)+SUM($F57:AF57)-SUM($E33:AF33)</f>
        <v>0</v>
      </c>
      <c r="AG81" s="86">
        <f>+SUM($F10:AG10)+SUM($F57:AG57)-SUM($E33:AG33)</f>
        <v>0</v>
      </c>
      <c r="AH81" s="86">
        <f>+SUM($F10:AH10)+SUM($F57:AH57)-SUM($E33:AH33)</f>
        <v>0</v>
      </c>
      <c r="AI81" s="86">
        <f>+SUM($F10:AI10)+SUM($F57:AI57)-SUM($E33:AI33)</f>
        <v>0</v>
      </c>
      <c r="AJ81" s="86">
        <f>+SUM($F10:AJ10)+SUM($F57:AJ57)-SUM($E33:AJ33)</f>
        <v>0</v>
      </c>
      <c r="AK81" s="86">
        <f>+SUM($F10:AK10)+SUM($F57:AK57)-SUM($E33:AK33)</f>
        <v>0</v>
      </c>
      <c r="AL81" s="86">
        <f>+SUM($F10:AL10)+SUM($F57:AL57)-SUM($E33:AL33)</f>
        <v>0</v>
      </c>
      <c r="AM81" s="86">
        <f>+SUM($F10:AM10)+SUM($F57:AM57)-SUM($E33:AM33)</f>
        <v>0</v>
      </c>
      <c r="AN81" s="86">
        <f>+SUM($F10:AN10)+SUM($F57:AN57)-SUM($E33:AN33)</f>
        <v>0</v>
      </c>
      <c r="AO81" s="86">
        <f>+SUM($F10:AO10)+SUM($F57:AO57)-SUM($E33:AO33)</f>
        <v>0</v>
      </c>
    </row>
    <row r="82" spans="1:41" ht="16.5" thickTop="1" thickBot="1" x14ac:dyDescent="0.3">
      <c r="A82" s="57" t="str">
        <f t="shared" ref="A82:B82" si="47">+IF(A58=0,"",A58)</f>
        <v/>
      </c>
      <c r="B82" s="57" t="str">
        <f t="shared" si="47"/>
        <v>Fabbricati</v>
      </c>
      <c r="C82" s="57"/>
      <c r="D82" s="57"/>
      <c r="E82" s="57"/>
      <c r="F82" s="86">
        <f t="shared" si="41"/>
        <v>0</v>
      </c>
      <c r="G82" s="86">
        <f>+SUM($F11:G11)+SUM($F58:G58)-SUM($E34:G34)</f>
        <v>0</v>
      </c>
      <c r="H82" s="86">
        <f>+SUM($F11:H11)+SUM($F58:H58)-SUM($E34:H34)</f>
        <v>0</v>
      </c>
      <c r="I82" s="86">
        <f>+SUM($F11:I11)+SUM($F58:I58)-SUM($E34:I34)</f>
        <v>0</v>
      </c>
      <c r="J82" s="86">
        <f>+SUM($F11:J11)+SUM($F58:J58)-SUM($E34:J34)</f>
        <v>2000</v>
      </c>
      <c r="K82" s="86">
        <f>+SUM($F11:K11)+SUM($F58:K58)-SUM($E34:K34)</f>
        <v>2000</v>
      </c>
      <c r="L82" s="86">
        <f>+SUM($F11:L11)+SUM($F58:L58)-SUM($E34:L34)</f>
        <v>2000</v>
      </c>
      <c r="M82" s="86">
        <f>+SUM($F11:M11)+SUM($F58:M58)-SUM($E34:M34)</f>
        <v>2000</v>
      </c>
      <c r="N82" s="86">
        <f>+SUM($F11:N11)+SUM($F58:N58)-SUM($E34:N34)</f>
        <v>2000</v>
      </c>
      <c r="O82" s="86">
        <f>+SUM($F11:O11)+SUM($F58:O58)-SUM($E34:O34)</f>
        <v>2000</v>
      </c>
      <c r="P82" s="86">
        <f>+SUM($F11:P11)+SUM($F58:P58)-SUM($E34:P34)</f>
        <v>2000</v>
      </c>
      <c r="Q82" s="86">
        <f>+SUM($F11:Q11)+SUM($F58:Q58)-SUM($E34:Q34)</f>
        <v>2000</v>
      </c>
      <c r="R82" s="86">
        <f>+SUM($F11:R11)+SUM($F58:R58)-SUM($E34:R34)</f>
        <v>2000</v>
      </c>
      <c r="S82" s="86">
        <f>+SUM($F11:S11)+SUM($F58:S58)-SUM($E34:S34)</f>
        <v>2000</v>
      </c>
      <c r="T82" s="86">
        <f>+SUM($F11:T11)+SUM($F58:T58)-SUM($E34:T34)</f>
        <v>2000</v>
      </c>
      <c r="U82" s="86">
        <f>+SUM($F11:U11)+SUM($F58:U58)-SUM($E34:U34)</f>
        <v>2000</v>
      </c>
      <c r="V82" s="86">
        <f>+SUM($F11:V11)+SUM($F58:V58)-SUM($E34:V34)</f>
        <v>2000</v>
      </c>
      <c r="W82" s="86">
        <f>+SUM($F11:W11)+SUM($F58:W58)-SUM($E34:W34)</f>
        <v>2000</v>
      </c>
      <c r="X82" s="86">
        <f>+SUM($F11:X11)+SUM($F58:X58)-SUM($E34:X34)</f>
        <v>2000</v>
      </c>
      <c r="Y82" s="86">
        <f>+SUM($F11:Y11)+SUM($F58:Y58)-SUM($E34:Y34)</f>
        <v>2000</v>
      </c>
      <c r="Z82" s="86">
        <f>+SUM($F11:Z11)+SUM($F58:Z58)-SUM($E34:Z34)</f>
        <v>2000</v>
      </c>
      <c r="AA82" s="86">
        <f>+SUM($F11:AA11)+SUM($F58:AA58)-SUM($E34:AA34)</f>
        <v>2000</v>
      </c>
      <c r="AB82" s="86">
        <f>+SUM($F11:AB11)+SUM($F58:AB58)-SUM($E34:AB34)</f>
        <v>2000</v>
      </c>
      <c r="AC82" s="86">
        <f>+SUM($F11:AC11)+SUM($F58:AC58)-SUM($E34:AC34)</f>
        <v>2000</v>
      </c>
      <c r="AD82" s="86">
        <f>+SUM($F11:AD11)+SUM($F58:AD58)-SUM($E34:AD34)</f>
        <v>2000</v>
      </c>
      <c r="AE82" s="86">
        <f>+SUM($F11:AE11)+SUM($F58:AE58)-SUM($E34:AE34)</f>
        <v>2000</v>
      </c>
      <c r="AF82" s="86">
        <f>+SUM($F11:AF11)+SUM($F58:AF58)-SUM($E34:AF34)</f>
        <v>2000</v>
      </c>
      <c r="AG82" s="86">
        <f>+SUM($F11:AG11)+SUM($F58:AG58)-SUM($E34:AG34)</f>
        <v>2000</v>
      </c>
      <c r="AH82" s="86">
        <f>+SUM($F11:AH11)+SUM($F58:AH58)-SUM($E34:AH34)</f>
        <v>2000</v>
      </c>
      <c r="AI82" s="86">
        <f>+SUM($F11:AI11)+SUM($F58:AI58)-SUM($E34:AI34)</f>
        <v>2000</v>
      </c>
      <c r="AJ82" s="86">
        <f>+SUM($F11:AJ11)+SUM($F58:AJ58)-SUM($E34:AJ34)</f>
        <v>2000</v>
      </c>
      <c r="AK82" s="86">
        <f>+SUM($F11:AK11)+SUM($F58:AK58)-SUM($E34:AK34)</f>
        <v>2000</v>
      </c>
      <c r="AL82" s="86">
        <f>+SUM($F11:AL11)+SUM($F58:AL58)-SUM($E34:AL34)</f>
        <v>2000</v>
      </c>
      <c r="AM82" s="86">
        <f>+SUM($F11:AM11)+SUM($F58:AM58)-SUM($E34:AM34)</f>
        <v>2000</v>
      </c>
      <c r="AN82" s="86">
        <f>+SUM($F11:AN11)+SUM($F58:AN58)-SUM($E34:AN34)</f>
        <v>2000</v>
      </c>
      <c r="AO82" s="86">
        <f>+SUM($F11:AO11)+SUM($F58:AO58)-SUM($E34:AO34)</f>
        <v>2000</v>
      </c>
    </row>
    <row r="83" spans="1:41" ht="16.5" thickTop="1" thickBot="1" x14ac:dyDescent="0.3">
      <c r="A83" s="57" t="str">
        <f t="shared" ref="A83:B83" si="48">+IF(A59=0,"",A59)</f>
        <v/>
      </c>
      <c r="B83" s="57" t="str">
        <f t="shared" si="48"/>
        <v/>
      </c>
      <c r="C83" s="57"/>
      <c r="D83" s="57"/>
      <c r="E83" s="57"/>
      <c r="F83" s="86">
        <f t="shared" si="41"/>
        <v>0</v>
      </c>
      <c r="G83" s="86">
        <f>+SUM($F12:G12)+SUM($F59:G59)-SUM($E35:G35)</f>
        <v>0</v>
      </c>
      <c r="H83" s="86">
        <f>+SUM($F12:H12)+SUM($F59:H59)-SUM($E35:H35)</f>
        <v>0</v>
      </c>
      <c r="I83" s="86">
        <f>+SUM($F12:I12)+SUM($F59:I59)-SUM($E35:I35)</f>
        <v>0</v>
      </c>
      <c r="J83" s="86">
        <f>+SUM($F12:J12)+SUM($F59:J59)-SUM($E35:J35)</f>
        <v>0</v>
      </c>
      <c r="K83" s="86">
        <f>+SUM($F12:K12)+SUM($F59:K59)-SUM($E35:K35)</f>
        <v>0</v>
      </c>
      <c r="L83" s="86">
        <f>+SUM($F12:L12)+SUM($F59:L59)-SUM($E35:L35)</f>
        <v>0</v>
      </c>
      <c r="M83" s="86">
        <f>+SUM($F12:M12)+SUM($F59:M59)-SUM($E35:M35)</f>
        <v>0</v>
      </c>
      <c r="N83" s="86">
        <f>+SUM($F12:N12)+SUM($F59:N59)-SUM($E35:N35)</f>
        <v>0</v>
      </c>
      <c r="O83" s="86">
        <f>+SUM($F12:O12)+SUM($F59:O59)-SUM($E35:O35)</f>
        <v>0</v>
      </c>
      <c r="P83" s="86">
        <f>+SUM($F12:P12)+SUM($F59:P59)-SUM($E35:P35)</f>
        <v>0</v>
      </c>
      <c r="Q83" s="86">
        <f>+SUM($F12:Q12)+SUM($F59:Q59)-SUM($E35:Q35)</f>
        <v>0</v>
      </c>
      <c r="R83" s="86">
        <f>+SUM($F12:R12)+SUM($F59:R59)-SUM($E35:R35)</f>
        <v>0</v>
      </c>
      <c r="S83" s="86">
        <f>+SUM($F12:S12)+SUM($F59:S59)-SUM($E35:S35)</f>
        <v>0</v>
      </c>
      <c r="T83" s="86">
        <f>+SUM($F12:T12)+SUM($F59:T59)-SUM($E35:T35)</f>
        <v>0</v>
      </c>
      <c r="U83" s="86">
        <f>+SUM($F12:U12)+SUM($F59:U59)-SUM($E35:U35)</f>
        <v>0</v>
      </c>
      <c r="V83" s="86">
        <f>+SUM($F12:V12)+SUM($F59:V59)-SUM($E35:V35)</f>
        <v>0</v>
      </c>
      <c r="W83" s="86">
        <f>+SUM($F12:W12)+SUM($F59:W59)-SUM($E35:W35)</f>
        <v>0</v>
      </c>
      <c r="X83" s="86">
        <f>+SUM($F12:X12)+SUM($F59:X59)-SUM($E35:X35)</f>
        <v>0</v>
      </c>
      <c r="Y83" s="86">
        <f>+SUM($F12:Y12)+SUM($F59:Y59)-SUM($E35:Y35)</f>
        <v>0</v>
      </c>
      <c r="Z83" s="86">
        <f>+SUM($F12:Z12)+SUM($F59:Z59)-SUM($E35:Z35)</f>
        <v>0</v>
      </c>
      <c r="AA83" s="86">
        <f>+SUM($F12:AA12)+SUM($F59:AA59)-SUM($E35:AA35)</f>
        <v>0</v>
      </c>
      <c r="AB83" s="86">
        <f>+SUM($F12:AB12)+SUM($F59:AB59)-SUM($E35:AB35)</f>
        <v>0</v>
      </c>
      <c r="AC83" s="86">
        <f>+SUM($F12:AC12)+SUM($F59:AC59)-SUM($E35:AC35)</f>
        <v>0</v>
      </c>
      <c r="AD83" s="86">
        <f>+SUM($F12:AD12)+SUM($F59:AD59)-SUM($E35:AD35)</f>
        <v>0</v>
      </c>
      <c r="AE83" s="86">
        <f>+SUM($F12:AE12)+SUM($F59:AE59)-SUM($E35:AE35)</f>
        <v>0</v>
      </c>
      <c r="AF83" s="86">
        <f>+SUM($F12:AF12)+SUM($F59:AF59)-SUM($E35:AF35)</f>
        <v>0</v>
      </c>
      <c r="AG83" s="86">
        <f>+SUM($F12:AG12)+SUM($F59:AG59)-SUM($E35:AG35)</f>
        <v>0</v>
      </c>
      <c r="AH83" s="86">
        <f>+SUM($F12:AH12)+SUM($F59:AH59)-SUM($E35:AH35)</f>
        <v>0</v>
      </c>
      <c r="AI83" s="86">
        <f>+SUM($F12:AI12)+SUM($F59:AI59)-SUM($E35:AI35)</f>
        <v>0</v>
      </c>
      <c r="AJ83" s="86">
        <f>+SUM($F12:AJ12)+SUM($F59:AJ59)-SUM($E35:AJ35)</f>
        <v>0</v>
      </c>
      <c r="AK83" s="86">
        <f>+SUM($F12:AK12)+SUM($F59:AK59)-SUM($E35:AK35)</f>
        <v>0</v>
      </c>
      <c r="AL83" s="86">
        <f>+SUM($F12:AL12)+SUM($F59:AL59)-SUM($E35:AL35)</f>
        <v>0</v>
      </c>
      <c r="AM83" s="86">
        <f>+SUM($F12:AM12)+SUM($F59:AM59)-SUM($E35:AM35)</f>
        <v>0</v>
      </c>
      <c r="AN83" s="86">
        <f>+SUM($F12:AN12)+SUM($F59:AN59)-SUM($E35:AN35)</f>
        <v>0</v>
      </c>
      <c r="AO83" s="86">
        <f>+SUM($F12:AO12)+SUM($F59:AO59)-SUM($E35:AO35)</f>
        <v>0</v>
      </c>
    </row>
    <row r="84" spans="1:41" ht="16.5" thickTop="1" thickBot="1" x14ac:dyDescent="0.3">
      <c r="A84" s="57" t="str">
        <f t="shared" ref="A84:B84" si="49">+IF(A60=0,"",A60)</f>
        <v/>
      </c>
      <c r="B84" s="57" t="str">
        <f t="shared" si="49"/>
        <v/>
      </c>
      <c r="C84" s="57"/>
      <c r="D84" s="57"/>
      <c r="E84" s="57"/>
      <c r="F84" s="86">
        <f t="shared" si="41"/>
        <v>0</v>
      </c>
      <c r="G84" s="86">
        <f>+SUM($F13:G13)+SUM($F60:G60)-SUM($E36:G36)</f>
        <v>0</v>
      </c>
      <c r="H84" s="86">
        <f>+SUM($F13:H13)+SUM($F60:H60)-SUM($E36:H36)</f>
        <v>0</v>
      </c>
      <c r="I84" s="86">
        <f>+SUM($F13:I13)+SUM($F60:I60)-SUM($E36:I36)</f>
        <v>0</v>
      </c>
      <c r="J84" s="86">
        <f>+SUM($F13:J13)+SUM($F60:J60)-SUM($E36:J36)</f>
        <v>0</v>
      </c>
      <c r="K84" s="86">
        <f>+SUM($F13:K13)+SUM($F60:K60)-SUM($E36:K36)</f>
        <v>0</v>
      </c>
      <c r="L84" s="86">
        <f>+SUM($F13:L13)+SUM($F60:L60)-SUM($E36:L36)</f>
        <v>0</v>
      </c>
      <c r="M84" s="86">
        <f>+SUM($F13:M13)+SUM($F60:M60)-SUM($E36:M36)</f>
        <v>0</v>
      </c>
      <c r="N84" s="86">
        <f>+SUM($F13:N13)+SUM($F60:N60)-SUM($E36:N36)</f>
        <v>0</v>
      </c>
      <c r="O84" s="86">
        <f>+SUM($F13:O13)+SUM($F60:O60)-SUM($E36:O36)</f>
        <v>0</v>
      </c>
      <c r="P84" s="86">
        <f>+SUM($F13:P13)+SUM($F60:P60)-SUM($E36:P36)</f>
        <v>0</v>
      </c>
      <c r="Q84" s="86">
        <f>+SUM($F13:Q13)+SUM($F60:Q60)-SUM($E36:Q36)</f>
        <v>0</v>
      </c>
      <c r="R84" s="86">
        <f>+SUM($F13:R13)+SUM($F60:R60)-SUM($E36:R36)</f>
        <v>0</v>
      </c>
      <c r="S84" s="86">
        <f>+SUM($F13:S13)+SUM($F60:S60)-SUM($E36:S36)</f>
        <v>0</v>
      </c>
      <c r="T84" s="86">
        <f>+SUM($F13:T13)+SUM($F60:T60)-SUM($E36:T36)</f>
        <v>0</v>
      </c>
      <c r="U84" s="86">
        <f>+SUM($F13:U13)+SUM($F60:U60)-SUM($E36:U36)</f>
        <v>0</v>
      </c>
      <c r="V84" s="86">
        <f>+SUM($F13:V13)+SUM($F60:V60)-SUM($E36:V36)</f>
        <v>0</v>
      </c>
      <c r="W84" s="86">
        <f>+SUM($F13:W13)+SUM($F60:W60)-SUM($E36:W36)</f>
        <v>0</v>
      </c>
      <c r="X84" s="86">
        <f>+SUM($F13:X13)+SUM($F60:X60)-SUM($E36:X36)</f>
        <v>0</v>
      </c>
      <c r="Y84" s="86">
        <f>+SUM($F13:Y13)+SUM($F60:Y60)-SUM($E36:Y36)</f>
        <v>0</v>
      </c>
      <c r="Z84" s="86">
        <f>+SUM($F13:Z13)+SUM($F60:Z60)-SUM($E36:Z36)</f>
        <v>0</v>
      </c>
      <c r="AA84" s="86">
        <f>+SUM($F13:AA13)+SUM($F60:AA60)-SUM($E36:AA36)</f>
        <v>0</v>
      </c>
      <c r="AB84" s="86">
        <f>+SUM($F13:AB13)+SUM($F60:AB60)-SUM($E36:AB36)</f>
        <v>0</v>
      </c>
      <c r="AC84" s="86">
        <f>+SUM($F13:AC13)+SUM($F60:AC60)-SUM($E36:AC36)</f>
        <v>0</v>
      </c>
      <c r="AD84" s="86">
        <f>+SUM($F13:AD13)+SUM($F60:AD60)-SUM($E36:AD36)</f>
        <v>0</v>
      </c>
      <c r="AE84" s="86">
        <f>+SUM($F13:AE13)+SUM($F60:AE60)-SUM($E36:AE36)</f>
        <v>0</v>
      </c>
      <c r="AF84" s="86">
        <f>+SUM($F13:AF13)+SUM($F60:AF60)-SUM($E36:AF36)</f>
        <v>0</v>
      </c>
      <c r="AG84" s="86">
        <f>+SUM($F13:AG13)+SUM($F60:AG60)-SUM($E36:AG36)</f>
        <v>0</v>
      </c>
      <c r="AH84" s="86">
        <f>+SUM($F13:AH13)+SUM($F60:AH60)-SUM($E36:AH36)</f>
        <v>0</v>
      </c>
      <c r="AI84" s="86">
        <f>+SUM($F13:AI13)+SUM($F60:AI60)-SUM($E36:AI36)</f>
        <v>0</v>
      </c>
      <c r="AJ84" s="86">
        <f>+SUM($F13:AJ13)+SUM($F60:AJ60)-SUM($E36:AJ36)</f>
        <v>0</v>
      </c>
      <c r="AK84" s="86">
        <f>+SUM($F13:AK13)+SUM($F60:AK60)-SUM($E36:AK36)</f>
        <v>0</v>
      </c>
      <c r="AL84" s="86">
        <f>+SUM($F13:AL13)+SUM($F60:AL60)-SUM($E36:AL36)</f>
        <v>0</v>
      </c>
      <c r="AM84" s="86">
        <f>+SUM($F13:AM13)+SUM($F60:AM60)-SUM($E36:AM36)</f>
        <v>0</v>
      </c>
      <c r="AN84" s="86">
        <f>+SUM($F13:AN13)+SUM($F60:AN60)-SUM($E36:AN36)</f>
        <v>0</v>
      </c>
      <c r="AO84" s="86">
        <f>+SUM($F13:AO13)+SUM($F60:AO60)-SUM($E36:AO36)</f>
        <v>0</v>
      </c>
    </row>
    <row r="85" spans="1:41" ht="16.5" thickTop="1" thickBot="1" x14ac:dyDescent="0.3">
      <c r="A85" s="57" t="str">
        <f t="shared" ref="A85:B85" si="50">+IF(A61=0,"",A61)</f>
        <v/>
      </c>
      <c r="B85" s="57" t="str">
        <f t="shared" si="50"/>
        <v/>
      </c>
      <c r="C85" s="57"/>
      <c r="D85" s="57"/>
      <c r="E85" s="57"/>
      <c r="F85" s="86">
        <f t="shared" si="41"/>
        <v>0</v>
      </c>
      <c r="G85" s="86">
        <f>+SUM($F14:G14)+SUM($F61:G61)-SUM($E37:G37)</f>
        <v>0</v>
      </c>
      <c r="H85" s="86">
        <f>+SUM($F14:H14)+SUM($F61:H61)-SUM($E37:H37)</f>
        <v>0</v>
      </c>
      <c r="I85" s="86">
        <f>+SUM($F14:I14)+SUM($F61:I61)-SUM($E37:I37)</f>
        <v>0</v>
      </c>
      <c r="J85" s="86">
        <f>+SUM($F14:J14)+SUM($F61:J61)-SUM($E37:J37)</f>
        <v>0</v>
      </c>
      <c r="K85" s="86">
        <f>+SUM($F14:K14)+SUM($F61:K61)-SUM($E37:K37)</f>
        <v>0</v>
      </c>
      <c r="L85" s="86">
        <f>+SUM($F14:L14)+SUM($F61:L61)-SUM($E37:L37)</f>
        <v>0</v>
      </c>
      <c r="M85" s="86">
        <f>+SUM($F14:M14)+SUM($F61:M61)-SUM($E37:M37)</f>
        <v>0</v>
      </c>
      <c r="N85" s="86">
        <f>+SUM($F14:N14)+SUM($F61:N61)-SUM($E37:N37)</f>
        <v>0</v>
      </c>
      <c r="O85" s="86">
        <f>+SUM($F14:O14)+SUM($F61:O61)-SUM($E37:O37)</f>
        <v>0</v>
      </c>
      <c r="P85" s="86">
        <f>+SUM($F14:P14)+SUM($F61:P61)-SUM($E37:P37)</f>
        <v>0</v>
      </c>
      <c r="Q85" s="86">
        <f>+SUM($F14:Q14)+SUM($F61:Q61)-SUM($E37:Q37)</f>
        <v>0</v>
      </c>
      <c r="R85" s="86">
        <f>+SUM($F14:R14)+SUM($F61:R61)-SUM($E37:R37)</f>
        <v>0</v>
      </c>
      <c r="S85" s="86">
        <f>+SUM($F14:S14)+SUM($F61:S61)-SUM($E37:S37)</f>
        <v>0</v>
      </c>
      <c r="T85" s="86">
        <f>+SUM($F14:T14)+SUM($F61:T61)-SUM($E37:T37)</f>
        <v>0</v>
      </c>
      <c r="U85" s="86">
        <f>+SUM($F14:U14)+SUM($F61:U61)-SUM($E37:U37)</f>
        <v>0</v>
      </c>
      <c r="V85" s="86">
        <f>+SUM($F14:V14)+SUM($F61:V61)-SUM($E37:V37)</f>
        <v>0</v>
      </c>
      <c r="W85" s="86">
        <f>+SUM($F14:W14)+SUM($F61:W61)-SUM($E37:W37)</f>
        <v>0</v>
      </c>
      <c r="X85" s="86">
        <f>+SUM($F14:X14)+SUM($F61:X61)-SUM($E37:X37)</f>
        <v>0</v>
      </c>
      <c r="Y85" s="86">
        <f>+SUM($F14:Y14)+SUM($F61:Y61)-SUM($E37:Y37)</f>
        <v>0</v>
      </c>
      <c r="Z85" s="86">
        <f>+SUM($F14:Z14)+SUM($F61:Z61)-SUM($E37:Z37)</f>
        <v>0</v>
      </c>
      <c r="AA85" s="86">
        <f>+SUM($F14:AA14)+SUM($F61:AA61)-SUM($E37:AA37)</f>
        <v>0</v>
      </c>
      <c r="AB85" s="86">
        <f>+SUM($F14:AB14)+SUM($F61:AB61)-SUM($E37:AB37)</f>
        <v>0</v>
      </c>
      <c r="AC85" s="86">
        <f>+SUM($F14:AC14)+SUM($F61:AC61)-SUM($E37:AC37)</f>
        <v>0</v>
      </c>
      <c r="AD85" s="86">
        <f>+SUM($F14:AD14)+SUM($F61:AD61)-SUM($E37:AD37)</f>
        <v>0</v>
      </c>
      <c r="AE85" s="86">
        <f>+SUM($F14:AE14)+SUM($F61:AE61)-SUM($E37:AE37)</f>
        <v>0</v>
      </c>
      <c r="AF85" s="86">
        <f>+SUM($F14:AF14)+SUM($F61:AF61)-SUM($E37:AF37)</f>
        <v>0</v>
      </c>
      <c r="AG85" s="86">
        <f>+SUM($F14:AG14)+SUM($F61:AG61)-SUM($E37:AG37)</f>
        <v>0</v>
      </c>
      <c r="AH85" s="86">
        <f>+SUM($F14:AH14)+SUM($F61:AH61)-SUM($E37:AH37)</f>
        <v>0</v>
      </c>
      <c r="AI85" s="86">
        <f>+SUM($F14:AI14)+SUM($F61:AI61)-SUM($E37:AI37)</f>
        <v>0</v>
      </c>
      <c r="AJ85" s="86">
        <f>+SUM($F14:AJ14)+SUM($F61:AJ61)-SUM($E37:AJ37)</f>
        <v>0</v>
      </c>
      <c r="AK85" s="86">
        <f>+SUM($F14:AK14)+SUM($F61:AK61)-SUM($E37:AK37)</f>
        <v>0</v>
      </c>
      <c r="AL85" s="86">
        <f>+SUM($F14:AL14)+SUM($F61:AL61)-SUM($E37:AL37)</f>
        <v>0</v>
      </c>
      <c r="AM85" s="86">
        <f>+SUM($F14:AM14)+SUM($F61:AM61)-SUM($E37:AM37)</f>
        <v>0</v>
      </c>
      <c r="AN85" s="86">
        <f>+SUM($F14:AN14)+SUM($F61:AN61)-SUM($E37:AN37)</f>
        <v>0</v>
      </c>
      <c r="AO85" s="86">
        <f>+SUM($F14:AO14)+SUM($F61:AO61)-SUM($E37:AO37)</f>
        <v>0</v>
      </c>
    </row>
    <row r="86" spans="1:41" ht="16.5" thickTop="1" thickBot="1" x14ac:dyDescent="0.3">
      <c r="A86" s="57" t="str">
        <f t="shared" ref="A86:B86" si="51">+IF(A62=0,"",A62)</f>
        <v/>
      </c>
      <c r="B86" s="57" t="str">
        <f t="shared" si="51"/>
        <v/>
      </c>
      <c r="C86" s="57"/>
      <c r="D86" s="57"/>
      <c r="E86" s="57"/>
      <c r="F86" s="86">
        <f t="shared" si="41"/>
        <v>0</v>
      </c>
      <c r="G86" s="86">
        <f>+SUM($F15:G15)+SUM($F62:G62)-SUM($E38:G38)</f>
        <v>0</v>
      </c>
      <c r="H86" s="86">
        <f>+SUM($F15:H15)+SUM($F62:H62)-SUM($E38:H38)</f>
        <v>0</v>
      </c>
      <c r="I86" s="86">
        <f>+SUM($F15:I15)+SUM($F62:I62)-SUM($E38:I38)</f>
        <v>0</v>
      </c>
      <c r="J86" s="86">
        <f>+SUM($F15:J15)+SUM($F62:J62)-SUM($E38:J38)</f>
        <v>0</v>
      </c>
      <c r="K86" s="86">
        <f>+SUM($F15:K15)+SUM($F62:K62)-SUM($E38:K38)</f>
        <v>0</v>
      </c>
      <c r="L86" s="86">
        <f>+SUM($F15:L15)+SUM($F62:L62)-SUM($E38:L38)</f>
        <v>0</v>
      </c>
      <c r="M86" s="86">
        <f>+SUM($F15:M15)+SUM($F62:M62)-SUM($E38:M38)</f>
        <v>0</v>
      </c>
      <c r="N86" s="86">
        <f>+SUM($F15:N15)+SUM($F62:N62)-SUM($E38:N38)</f>
        <v>0</v>
      </c>
      <c r="O86" s="86">
        <f>+SUM($F15:O15)+SUM($F62:O62)-SUM($E38:O38)</f>
        <v>0</v>
      </c>
      <c r="P86" s="86">
        <f>+SUM($F15:P15)+SUM($F62:P62)-SUM($E38:P38)</f>
        <v>0</v>
      </c>
      <c r="Q86" s="86">
        <f>+SUM($F15:Q15)+SUM($F62:Q62)-SUM($E38:Q38)</f>
        <v>0</v>
      </c>
      <c r="R86" s="86">
        <f>+SUM($F15:R15)+SUM($F62:R62)-SUM($E38:R38)</f>
        <v>0</v>
      </c>
      <c r="S86" s="86">
        <f>+SUM($F15:S15)+SUM($F62:S62)-SUM($E38:S38)</f>
        <v>0</v>
      </c>
      <c r="T86" s="86">
        <f>+SUM($F15:T15)+SUM($F62:T62)-SUM($E38:T38)</f>
        <v>0</v>
      </c>
      <c r="U86" s="86">
        <f>+SUM($F15:U15)+SUM($F62:U62)-SUM($E38:U38)</f>
        <v>0</v>
      </c>
      <c r="V86" s="86">
        <f>+SUM($F15:V15)+SUM($F62:V62)-SUM($E38:V38)</f>
        <v>0</v>
      </c>
      <c r="W86" s="86">
        <f>+SUM($F15:W15)+SUM($F62:W62)-SUM($E38:W38)</f>
        <v>0</v>
      </c>
      <c r="X86" s="86">
        <f>+SUM($F15:X15)+SUM($F62:X62)-SUM($E38:X38)</f>
        <v>0</v>
      </c>
      <c r="Y86" s="86">
        <f>+SUM($F15:Y15)+SUM($F62:Y62)-SUM($E38:Y38)</f>
        <v>0</v>
      </c>
      <c r="Z86" s="86">
        <f>+SUM($F15:Z15)+SUM($F62:Z62)-SUM($E38:Z38)</f>
        <v>0</v>
      </c>
      <c r="AA86" s="86">
        <f>+SUM($F15:AA15)+SUM($F62:AA62)-SUM($E38:AA38)</f>
        <v>0</v>
      </c>
      <c r="AB86" s="86">
        <f>+SUM($F15:AB15)+SUM($F62:AB62)-SUM($E38:AB38)</f>
        <v>0</v>
      </c>
      <c r="AC86" s="86">
        <f>+SUM($F15:AC15)+SUM($F62:AC62)-SUM($E38:AC38)</f>
        <v>0</v>
      </c>
      <c r="AD86" s="86">
        <f>+SUM($F15:AD15)+SUM($F62:AD62)-SUM($E38:AD38)</f>
        <v>0</v>
      </c>
      <c r="AE86" s="86">
        <f>+SUM($F15:AE15)+SUM($F62:AE62)-SUM($E38:AE38)</f>
        <v>0</v>
      </c>
      <c r="AF86" s="86">
        <f>+SUM($F15:AF15)+SUM($F62:AF62)-SUM($E38:AF38)</f>
        <v>0</v>
      </c>
      <c r="AG86" s="86">
        <f>+SUM($F15:AG15)+SUM($F62:AG62)-SUM($E38:AG38)</f>
        <v>0</v>
      </c>
      <c r="AH86" s="86">
        <f>+SUM($F15:AH15)+SUM($F62:AH62)-SUM($E38:AH38)</f>
        <v>0</v>
      </c>
      <c r="AI86" s="86">
        <f>+SUM($F15:AI15)+SUM($F62:AI62)-SUM($E38:AI38)</f>
        <v>0</v>
      </c>
      <c r="AJ86" s="86">
        <f>+SUM($F15:AJ15)+SUM($F62:AJ62)-SUM($E38:AJ38)</f>
        <v>0</v>
      </c>
      <c r="AK86" s="86">
        <f>+SUM($F15:AK15)+SUM($F62:AK62)-SUM($E38:AK38)</f>
        <v>0</v>
      </c>
      <c r="AL86" s="86">
        <f>+SUM($F15:AL15)+SUM($F62:AL62)-SUM($E38:AL38)</f>
        <v>0</v>
      </c>
      <c r="AM86" s="86">
        <f>+SUM($F15:AM15)+SUM($F62:AM62)-SUM($E38:AM38)</f>
        <v>0</v>
      </c>
      <c r="AN86" s="86">
        <f>+SUM($F15:AN15)+SUM($F62:AN62)-SUM($E38:AN38)</f>
        <v>0</v>
      </c>
      <c r="AO86" s="86">
        <f>+SUM($F15:AO15)+SUM($F62:AO62)-SUM($E38:AO38)</f>
        <v>0</v>
      </c>
    </row>
    <row r="87" spans="1:41" ht="16.5" thickTop="1" thickBot="1" x14ac:dyDescent="0.3">
      <c r="A87" s="57" t="str">
        <f t="shared" ref="A87:B87" si="52">+IF(A63=0,"",A63)</f>
        <v/>
      </c>
      <c r="B87" s="57" t="str">
        <f t="shared" si="52"/>
        <v/>
      </c>
      <c r="C87" s="57"/>
      <c r="D87" s="57"/>
      <c r="E87" s="57"/>
      <c r="F87" s="86">
        <f t="shared" si="41"/>
        <v>0</v>
      </c>
      <c r="G87" s="86">
        <f>+SUM($F16:G16)+SUM($F63:G63)-SUM($E39:G39)</f>
        <v>0</v>
      </c>
      <c r="H87" s="86">
        <f>+SUM($F16:H16)+SUM($F63:H63)-SUM($E39:H39)</f>
        <v>0</v>
      </c>
      <c r="I87" s="86">
        <f>+SUM($F16:I16)+SUM($F63:I63)-SUM($E39:I39)</f>
        <v>0</v>
      </c>
      <c r="J87" s="86">
        <f>+SUM($F16:J16)+SUM($F63:J63)-SUM($E39:J39)</f>
        <v>0</v>
      </c>
      <c r="K87" s="86">
        <f>+SUM($F16:K16)+SUM($F63:K63)-SUM($E39:K39)</f>
        <v>0</v>
      </c>
      <c r="L87" s="86">
        <f>+SUM($F16:L16)+SUM($F63:L63)-SUM($E39:L39)</f>
        <v>0</v>
      </c>
      <c r="M87" s="86">
        <f>+SUM($F16:M16)+SUM($F63:M63)-SUM($E39:M39)</f>
        <v>0</v>
      </c>
      <c r="N87" s="86">
        <f>+SUM($F16:N16)+SUM($F63:N63)-SUM($E39:N39)</f>
        <v>0</v>
      </c>
      <c r="O87" s="86">
        <f>+SUM($F16:O16)+SUM($F63:O63)-SUM($E39:O39)</f>
        <v>0</v>
      </c>
      <c r="P87" s="86">
        <f>+SUM($F16:P16)+SUM($F63:P63)-SUM($E39:P39)</f>
        <v>0</v>
      </c>
      <c r="Q87" s="86">
        <f>+SUM($F16:Q16)+SUM($F63:Q63)-SUM($E39:Q39)</f>
        <v>0</v>
      </c>
      <c r="R87" s="86">
        <f>+SUM($F16:R16)+SUM($F63:R63)-SUM($E39:R39)</f>
        <v>0</v>
      </c>
      <c r="S87" s="86">
        <f>+SUM($F16:S16)+SUM($F63:S63)-SUM($E39:S39)</f>
        <v>0</v>
      </c>
      <c r="T87" s="86">
        <f>+SUM($F16:T16)+SUM($F63:T63)-SUM($E39:T39)</f>
        <v>0</v>
      </c>
      <c r="U87" s="86">
        <f>+SUM($F16:U16)+SUM($F63:U63)-SUM($E39:U39)</f>
        <v>0</v>
      </c>
      <c r="V87" s="86">
        <f>+SUM($F16:V16)+SUM($F63:V63)-SUM($E39:V39)</f>
        <v>0</v>
      </c>
      <c r="W87" s="86">
        <f>+SUM($F16:W16)+SUM($F63:W63)-SUM($E39:W39)</f>
        <v>0</v>
      </c>
      <c r="X87" s="86">
        <f>+SUM($F16:X16)+SUM($F63:X63)-SUM($E39:X39)</f>
        <v>0</v>
      </c>
      <c r="Y87" s="86">
        <f>+SUM($F16:Y16)+SUM($F63:Y63)-SUM($E39:Y39)</f>
        <v>0</v>
      </c>
      <c r="Z87" s="86">
        <f>+SUM($F16:Z16)+SUM($F63:Z63)-SUM($E39:Z39)</f>
        <v>0</v>
      </c>
      <c r="AA87" s="86">
        <f>+SUM($F16:AA16)+SUM($F63:AA63)-SUM($E39:AA39)</f>
        <v>0</v>
      </c>
      <c r="AB87" s="86">
        <f>+SUM($F16:AB16)+SUM($F63:AB63)-SUM($E39:AB39)</f>
        <v>0</v>
      </c>
      <c r="AC87" s="86">
        <f>+SUM($F16:AC16)+SUM($F63:AC63)-SUM($E39:AC39)</f>
        <v>0</v>
      </c>
      <c r="AD87" s="86">
        <f>+SUM($F16:AD16)+SUM($F63:AD63)-SUM($E39:AD39)</f>
        <v>0</v>
      </c>
      <c r="AE87" s="86">
        <f>+SUM($F16:AE16)+SUM($F63:AE63)-SUM($E39:AE39)</f>
        <v>0</v>
      </c>
      <c r="AF87" s="86">
        <f>+SUM($F16:AF16)+SUM($F63:AF63)-SUM($E39:AF39)</f>
        <v>0</v>
      </c>
      <c r="AG87" s="86">
        <f>+SUM($F16:AG16)+SUM($F63:AG63)-SUM($E39:AG39)</f>
        <v>0</v>
      </c>
      <c r="AH87" s="86">
        <f>+SUM($F16:AH16)+SUM($F63:AH63)-SUM($E39:AH39)</f>
        <v>0</v>
      </c>
      <c r="AI87" s="86">
        <f>+SUM($F16:AI16)+SUM($F63:AI63)-SUM($E39:AI39)</f>
        <v>0</v>
      </c>
      <c r="AJ87" s="86">
        <f>+SUM($F16:AJ16)+SUM($F63:AJ63)-SUM($E39:AJ39)</f>
        <v>0</v>
      </c>
      <c r="AK87" s="86">
        <f>+SUM($F16:AK16)+SUM($F63:AK63)-SUM($E39:AK39)</f>
        <v>0</v>
      </c>
      <c r="AL87" s="86">
        <f>+SUM($F16:AL16)+SUM($F63:AL63)-SUM($E39:AL39)</f>
        <v>0</v>
      </c>
      <c r="AM87" s="86">
        <f>+SUM($F16:AM16)+SUM($F63:AM63)-SUM($E39:AM39)</f>
        <v>0</v>
      </c>
      <c r="AN87" s="86">
        <f>+SUM($F16:AN16)+SUM($F63:AN63)-SUM($E39:AN39)</f>
        <v>0</v>
      </c>
      <c r="AO87" s="86">
        <f>+SUM($F16:AO16)+SUM($F63:AO63)-SUM($E39:AO39)</f>
        <v>0</v>
      </c>
    </row>
    <row r="88" spans="1:41" ht="16.5" thickTop="1" thickBot="1" x14ac:dyDescent="0.3">
      <c r="A88" s="57" t="str">
        <f t="shared" ref="A88:B88" si="53">+IF(A64=0,"",A64)</f>
        <v/>
      </c>
      <c r="B88" s="57" t="str">
        <f t="shared" si="53"/>
        <v/>
      </c>
      <c r="C88" s="57"/>
      <c r="D88" s="57"/>
      <c r="E88" s="57"/>
      <c r="F88" s="86">
        <f t="shared" si="41"/>
        <v>0</v>
      </c>
      <c r="G88" s="86">
        <f>+SUM($F17:G17)+SUM($F64:G64)-SUM($E40:G40)</f>
        <v>0</v>
      </c>
      <c r="H88" s="86">
        <f>+SUM($F17:H17)+SUM($F64:H64)-SUM($E40:H40)</f>
        <v>0</v>
      </c>
      <c r="I88" s="86">
        <f>+SUM($F17:I17)+SUM($F64:I64)-SUM($E40:I40)</f>
        <v>0</v>
      </c>
      <c r="J88" s="86">
        <f>+SUM($F17:J17)+SUM($F64:J64)-SUM($E40:J40)</f>
        <v>0</v>
      </c>
      <c r="K88" s="86">
        <f>+SUM($F17:K17)+SUM($F64:K64)-SUM($E40:K40)</f>
        <v>0</v>
      </c>
      <c r="L88" s="86">
        <f>+SUM($F17:L17)+SUM($F64:L64)-SUM($E40:L40)</f>
        <v>0</v>
      </c>
      <c r="M88" s="86">
        <f>+SUM($F17:M17)+SUM($F64:M64)-SUM($E40:M40)</f>
        <v>0</v>
      </c>
      <c r="N88" s="86">
        <f>+SUM($F17:N17)+SUM($F64:N64)-SUM($E40:N40)</f>
        <v>0</v>
      </c>
      <c r="O88" s="86">
        <f>+SUM($F17:O17)+SUM($F64:O64)-SUM($E40:O40)</f>
        <v>0</v>
      </c>
      <c r="P88" s="86">
        <f>+SUM($F17:P17)+SUM($F64:P64)-SUM($E40:P40)</f>
        <v>0</v>
      </c>
      <c r="Q88" s="86">
        <f>+SUM($F17:Q17)+SUM($F64:Q64)-SUM($E40:Q40)</f>
        <v>0</v>
      </c>
      <c r="R88" s="86">
        <f>+SUM($F17:R17)+SUM($F64:R64)-SUM($E40:R40)</f>
        <v>0</v>
      </c>
      <c r="S88" s="86">
        <f>+SUM($F17:S17)+SUM($F64:S64)-SUM($E40:S40)</f>
        <v>0</v>
      </c>
      <c r="T88" s="86">
        <f>+SUM($F17:T17)+SUM($F64:T64)-SUM($E40:T40)</f>
        <v>0</v>
      </c>
      <c r="U88" s="86">
        <f>+SUM($F17:U17)+SUM($F64:U64)-SUM($E40:U40)</f>
        <v>0</v>
      </c>
      <c r="V88" s="86">
        <f>+SUM($F17:V17)+SUM($F64:V64)-SUM($E40:V40)</f>
        <v>0</v>
      </c>
      <c r="W88" s="86">
        <f>+SUM($F17:W17)+SUM($F64:W64)-SUM($E40:W40)</f>
        <v>0</v>
      </c>
      <c r="X88" s="86">
        <f>+SUM($F17:X17)+SUM($F64:X64)-SUM($E40:X40)</f>
        <v>0</v>
      </c>
      <c r="Y88" s="86">
        <f>+SUM($F17:Y17)+SUM($F64:Y64)-SUM($E40:Y40)</f>
        <v>0</v>
      </c>
      <c r="Z88" s="86">
        <f>+SUM($F17:Z17)+SUM($F64:Z64)-SUM($E40:Z40)</f>
        <v>0</v>
      </c>
      <c r="AA88" s="86">
        <f>+SUM($F17:AA17)+SUM($F64:AA64)-SUM($E40:AA40)</f>
        <v>0</v>
      </c>
      <c r="AB88" s="86">
        <f>+SUM($F17:AB17)+SUM($F64:AB64)-SUM($E40:AB40)</f>
        <v>0</v>
      </c>
      <c r="AC88" s="86">
        <f>+SUM($F17:AC17)+SUM($F64:AC64)-SUM($E40:AC40)</f>
        <v>0</v>
      </c>
      <c r="AD88" s="86">
        <f>+SUM($F17:AD17)+SUM($F64:AD64)-SUM($E40:AD40)</f>
        <v>0</v>
      </c>
      <c r="AE88" s="86">
        <f>+SUM($F17:AE17)+SUM($F64:AE64)-SUM($E40:AE40)</f>
        <v>0</v>
      </c>
      <c r="AF88" s="86">
        <f>+SUM($F17:AF17)+SUM($F64:AF64)-SUM($E40:AF40)</f>
        <v>0</v>
      </c>
      <c r="AG88" s="86">
        <f>+SUM($F17:AG17)+SUM($F64:AG64)-SUM($E40:AG40)</f>
        <v>0</v>
      </c>
      <c r="AH88" s="86">
        <f>+SUM($F17:AH17)+SUM($F64:AH64)-SUM($E40:AH40)</f>
        <v>0</v>
      </c>
      <c r="AI88" s="86">
        <f>+SUM($F17:AI17)+SUM($F64:AI64)-SUM($E40:AI40)</f>
        <v>0</v>
      </c>
      <c r="AJ88" s="86">
        <f>+SUM($F17:AJ17)+SUM($F64:AJ64)-SUM($E40:AJ40)</f>
        <v>0</v>
      </c>
      <c r="AK88" s="86">
        <f>+SUM($F17:AK17)+SUM($F64:AK64)-SUM($E40:AK40)</f>
        <v>0</v>
      </c>
      <c r="AL88" s="86">
        <f>+SUM($F17:AL17)+SUM($F64:AL64)-SUM($E40:AL40)</f>
        <v>0</v>
      </c>
      <c r="AM88" s="86">
        <f>+SUM($F17:AM17)+SUM($F64:AM64)-SUM($E40:AM40)</f>
        <v>0</v>
      </c>
      <c r="AN88" s="86">
        <f>+SUM($F17:AN17)+SUM($F64:AN64)-SUM($E40:AN40)</f>
        <v>0</v>
      </c>
      <c r="AO88" s="86">
        <f>+SUM($F17:AO17)+SUM($F64:AO64)-SUM($E40:AO40)</f>
        <v>0</v>
      </c>
    </row>
    <row r="89" spans="1:41" ht="16.5" thickTop="1" thickBot="1" x14ac:dyDescent="0.3">
      <c r="A89" s="57" t="str">
        <f t="shared" ref="A89:B89" si="54">+IF(A65=0,"",A65)</f>
        <v/>
      </c>
      <c r="B89" s="57" t="str">
        <f t="shared" si="54"/>
        <v/>
      </c>
      <c r="C89" s="57"/>
      <c r="D89" s="57"/>
      <c r="E89" s="57"/>
      <c r="F89" s="86">
        <f t="shared" si="41"/>
        <v>0</v>
      </c>
      <c r="G89" s="86">
        <f>+SUM($F18:G18)+SUM($F65:G65)-SUM($E41:G41)</f>
        <v>0</v>
      </c>
      <c r="H89" s="86">
        <f>+SUM($F18:H18)+SUM($F65:H65)-SUM($E41:H41)</f>
        <v>0</v>
      </c>
      <c r="I89" s="86">
        <f>+SUM($F18:I18)+SUM($F65:I65)-SUM($E41:I41)</f>
        <v>0</v>
      </c>
      <c r="J89" s="86">
        <f>+SUM($F18:J18)+SUM($F65:J65)-SUM($E41:J41)</f>
        <v>0</v>
      </c>
      <c r="K89" s="86">
        <f>+SUM($F18:K18)+SUM($F65:K65)-SUM($E41:K41)</f>
        <v>0</v>
      </c>
      <c r="L89" s="86">
        <f>+SUM($F18:L18)+SUM($F65:L65)-SUM($E41:L41)</f>
        <v>0</v>
      </c>
      <c r="M89" s="86">
        <f>+SUM($F18:M18)+SUM($F65:M65)-SUM($E41:M41)</f>
        <v>0</v>
      </c>
      <c r="N89" s="86">
        <f>+SUM($F18:N18)+SUM($F65:N65)-SUM($E41:N41)</f>
        <v>0</v>
      </c>
      <c r="O89" s="86">
        <f>+SUM($F18:O18)+SUM($F65:O65)-SUM($E41:O41)</f>
        <v>0</v>
      </c>
      <c r="P89" s="86">
        <f>+SUM($F18:P18)+SUM($F65:P65)-SUM($E41:P41)</f>
        <v>0</v>
      </c>
      <c r="Q89" s="86">
        <f>+SUM($F18:Q18)+SUM($F65:Q65)-SUM($E41:Q41)</f>
        <v>0</v>
      </c>
      <c r="R89" s="86">
        <f>+SUM($F18:R18)+SUM($F65:R65)-SUM($E41:R41)</f>
        <v>0</v>
      </c>
      <c r="S89" s="86">
        <f>+SUM($F18:S18)+SUM($F65:S65)-SUM($E41:S41)</f>
        <v>0</v>
      </c>
      <c r="T89" s="86">
        <f>+SUM($F18:T18)+SUM($F65:T65)-SUM($E41:T41)</f>
        <v>0</v>
      </c>
      <c r="U89" s="86">
        <f>+SUM($F18:U18)+SUM($F65:U65)-SUM($E41:U41)</f>
        <v>0</v>
      </c>
      <c r="V89" s="86">
        <f>+SUM($F18:V18)+SUM($F65:V65)-SUM($E41:V41)</f>
        <v>0</v>
      </c>
      <c r="W89" s="86">
        <f>+SUM($F18:W18)+SUM($F65:W65)-SUM($E41:W41)</f>
        <v>0</v>
      </c>
      <c r="X89" s="86">
        <f>+SUM($F18:X18)+SUM($F65:X65)-SUM($E41:X41)</f>
        <v>0</v>
      </c>
      <c r="Y89" s="86">
        <f>+SUM($F18:Y18)+SUM($F65:Y65)-SUM($E41:Y41)</f>
        <v>0</v>
      </c>
      <c r="Z89" s="86">
        <f>+SUM($F18:Z18)+SUM($F65:Z65)-SUM($E41:Z41)</f>
        <v>0</v>
      </c>
      <c r="AA89" s="86">
        <f>+SUM($F18:AA18)+SUM($F65:AA65)-SUM($E41:AA41)</f>
        <v>0</v>
      </c>
      <c r="AB89" s="86">
        <f>+SUM($F18:AB18)+SUM($F65:AB65)-SUM($E41:AB41)</f>
        <v>0</v>
      </c>
      <c r="AC89" s="86">
        <f>+SUM($F18:AC18)+SUM($F65:AC65)-SUM($E41:AC41)</f>
        <v>0</v>
      </c>
      <c r="AD89" s="86">
        <f>+SUM($F18:AD18)+SUM($F65:AD65)-SUM($E41:AD41)</f>
        <v>0</v>
      </c>
      <c r="AE89" s="86">
        <f>+SUM($F18:AE18)+SUM($F65:AE65)-SUM($E41:AE41)</f>
        <v>0</v>
      </c>
      <c r="AF89" s="86">
        <f>+SUM($F18:AF18)+SUM($F65:AF65)-SUM($E41:AF41)</f>
        <v>0</v>
      </c>
      <c r="AG89" s="86">
        <f>+SUM($F18:AG18)+SUM($F65:AG65)-SUM($E41:AG41)</f>
        <v>0</v>
      </c>
      <c r="AH89" s="86">
        <f>+SUM($F18:AH18)+SUM($F65:AH65)-SUM($E41:AH41)</f>
        <v>0</v>
      </c>
      <c r="AI89" s="86">
        <f>+SUM($F18:AI18)+SUM($F65:AI65)-SUM($E41:AI41)</f>
        <v>0</v>
      </c>
      <c r="AJ89" s="86">
        <f>+SUM($F18:AJ18)+SUM($F65:AJ65)-SUM($E41:AJ41)</f>
        <v>0</v>
      </c>
      <c r="AK89" s="86">
        <f>+SUM($F18:AK18)+SUM($F65:AK65)-SUM($E41:AK41)</f>
        <v>0</v>
      </c>
      <c r="AL89" s="86">
        <f>+SUM($F18:AL18)+SUM($F65:AL65)-SUM($E41:AL41)</f>
        <v>0</v>
      </c>
      <c r="AM89" s="86">
        <f>+SUM($F18:AM18)+SUM($F65:AM65)-SUM($E41:AM41)</f>
        <v>0</v>
      </c>
      <c r="AN89" s="86">
        <f>+SUM($F18:AN18)+SUM($F65:AN65)-SUM($E41:AN41)</f>
        <v>0</v>
      </c>
      <c r="AO89" s="86">
        <f>+SUM($F18:AO18)+SUM($F65:AO65)-SUM($E41:AO41)</f>
        <v>0</v>
      </c>
    </row>
    <row r="90" spans="1:41" ht="16.5" thickTop="1" thickBot="1" x14ac:dyDescent="0.3">
      <c r="A90" s="57" t="str">
        <f t="shared" ref="A90:B90" si="55">+IF(A66=0,"",A66)</f>
        <v/>
      </c>
      <c r="B90" s="57" t="str">
        <f t="shared" si="55"/>
        <v/>
      </c>
      <c r="C90" s="57"/>
      <c r="D90" s="57"/>
      <c r="E90" s="57"/>
      <c r="F90" s="86">
        <f t="shared" si="41"/>
        <v>0</v>
      </c>
      <c r="G90" s="86">
        <f>+SUM($F19:G19)+SUM($F66:G66)-SUM($E42:G42)</f>
        <v>0</v>
      </c>
      <c r="H90" s="86">
        <f>+SUM($F19:H19)+SUM($F66:H66)-SUM($E42:H42)</f>
        <v>0</v>
      </c>
      <c r="I90" s="86">
        <f>+SUM($F19:I19)+SUM($F66:I66)-SUM($E42:I42)</f>
        <v>0</v>
      </c>
      <c r="J90" s="86">
        <f>+SUM($F19:J19)+SUM($F66:J66)-SUM($E42:J42)</f>
        <v>0</v>
      </c>
      <c r="K90" s="86">
        <f>+SUM($F19:K19)+SUM($F66:K66)-SUM($E42:K42)</f>
        <v>0</v>
      </c>
      <c r="L90" s="86">
        <f>+SUM($F19:L19)+SUM($F66:L66)-SUM($E42:L42)</f>
        <v>0</v>
      </c>
      <c r="M90" s="86">
        <f>+SUM($F19:M19)+SUM($F66:M66)-SUM($E42:M42)</f>
        <v>0</v>
      </c>
      <c r="N90" s="86">
        <f>+SUM($F19:N19)+SUM($F66:N66)-SUM($E42:N42)</f>
        <v>0</v>
      </c>
      <c r="O90" s="86">
        <f>+SUM($F19:O19)+SUM($F66:O66)-SUM($E42:O42)</f>
        <v>0</v>
      </c>
      <c r="P90" s="86">
        <f>+SUM($F19:P19)+SUM($F66:P66)-SUM($E42:P42)</f>
        <v>0</v>
      </c>
      <c r="Q90" s="86">
        <f>+SUM($F19:Q19)+SUM($F66:Q66)-SUM($E42:Q42)</f>
        <v>0</v>
      </c>
      <c r="R90" s="86">
        <f>+SUM($F19:R19)+SUM($F66:R66)-SUM($E42:R42)</f>
        <v>0</v>
      </c>
      <c r="S90" s="86">
        <f>+SUM($F19:S19)+SUM($F66:S66)-SUM($E42:S42)</f>
        <v>0</v>
      </c>
      <c r="T90" s="86">
        <f>+SUM($F19:T19)+SUM($F66:T66)-SUM($E42:T42)</f>
        <v>0</v>
      </c>
      <c r="U90" s="86">
        <f>+SUM($F19:U19)+SUM($F66:U66)-SUM($E42:U42)</f>
        <v>0</v>
      </c>
      <c r="V90" s="86">
        <f>+SUM($F19:V19)+SUM($F66:V66)-SUM($E42:V42)</f>
        <v>0</v>
      </c>
      <c r="W90" s="86">
        <f>+SUM($F19:W19)+SUM($F66:W66)-SUM($E42:W42)</f>
        <v>0</v>
      </c>
      <c r="X90" s="86">
        <f>+SUM($F19:X19)+SUM($F66:X66)-SUM($E42:X42)</f>
        <v>0</v>
      </c>
      <c r="Y90" s="86">
        <f>+SUM($F19:Y19)+SUM($F66:Y66)-SUM($E42:Y42)</f>
        <v>0</v>
      </c>
      <c r="Z90" s="86">
        <f>+SUM($F19:Z19)+SUM($F66:Z66)-SUM($E42:Z42)</f>
        <v>0</v>
      </c>
      <c r="AA90" s="86">
        <f>+SUM($F19:AA19)+SUM($F66:AA66)-SUM($E42:AA42)</f>
        <v>0</v>
      </c>
      <c r="AB90" s="86">
        <f>+SUM($F19:AB19)+SUM($F66:AB66)-SUM($E42:AB42)</f>
        <v>0</v>
      </c>
      <c r="AC90" s="86">
        <f>+SUM($F19:AC19)+SUM($F66:AC66)-SUM($E42:AC42)</f>
        <v>0</v>
      </c>
      <c r="AD90" s="86">
        <f>+SUM($F19:AD19)+SUM($F66:AD66)-SUM($E42:AD42)</f>
        <v>0</v>
      </c>
      <c r="AE90" s="86">
        <f>+SUM($F19:AE19)+SUM($F66:AE66)-SUM($E42:AE42)</f>
        <v>0</v>
      </c>
      <c r="AF90" s="86">
        <f>+SUM($F19:AF19)+SUM($F66:AF66)-SUM($E42:AF42)</f>
        <v>0</v>
      </c>
      <c r="AG90" s="86">
        <f>+SUM($F19:AG19)+SUM($F66:AG66)-SUM($E42:AG42)</f>
        <v>0</v>
      </c>
      <c r="AH90" s="86">
        <f>+SUM($F19:AH19)+SUM($F66:AH66)-SUM($E42:AH42)</f>
        <v>0</v>
      </c>
      <c r="AI90" s="86">
        <f>+SUM($F19:AI19)+SUM($F66:AI66)-SUM($E42:AI42)</f>
        <v>0</v>
      </c>
      <c r="AJ90" s="86">
        <f>+SUM($F19:AJ19)+SUM($F66:AJ66)-SUM($E42:AJ42)</f>
        <v>0</v>
      </c>
      <c r="AK90" s="86">
        <f>+SUM($F19:AK19)+SUM($F66:AK66)-SUM($E42:AK42)</f>
        <v>0</v>
      </c>
      <c r="AL90" s="86">
        <f>+SUM($F19:AL19)+SUM($F66:AL66)-SUM($E42:AL42)</f>
        <v>0</v>
      </c>
      <c r="AM90" s="86">
        <f>+SUM($F19:AM19)+SUM($F66:AM66)-SUM($E42:AM42)</f>
        <v>0</v>
      </c>
      <c r="AN90" s="86">
        <f>+SUM($F19:AN19)+SUM($F66:AN66)-SUM($E42:AN42)</f>
        <v>0</v>
      </c>
      <c r="AO90" s="86">
        <f>+SUM($F19:AO19)+SUM($F66:AO66)-SUM($E42:AO42)</f>
        <v>0</v>
      </c>
    </row>
    <row r="91" spans="1:41" ht="16.5" thickTop="1" thickBot="1" x14ac:dyDescent="0.3">
      <c r="A91" s="57" t="str">
        <f t="shared" ref="A91:B91" si="56">+IF(A67=0,"",A67)</f>
        <v/>
      </c>
      <c r="B91" s="57" t="str">
        <f t="shared" si="56"/>
        <v/>
      </c>
      <c r="C91" s="57"/>
      <c r="D91" s="57"/>
      <c r="E91" s="57"/>
      <c r="F91" s="86">
        <f t="shared" si="41"/>
        <v>0</v>
      </c>
      <c r="G91" s="86">
        <f>+SUM($F20:G20)+SUM($F67:G67)-SUM($E43:G43)</f>
        <v>0</v>
      </c>
      <c r="H91" s="86">
        <f>+SUM($F20:H20)+SUM($F67:H67)-SUM($E43:H43)</f>
        <v>0</v>
      </c>
      <c r="I91" s="86">
        <f>+SUM($F20:I20)+SUM($F67:I67)-SUM($E43:I43)</f>
        <v>0</v>
      </c>
      <c r="J91" s="86">
        <f>+SUM($F20:J20)+SUM($F67:J67)-SUM($E43:J43)</f>
        <v>0</v>
      </c>
      <c r="K91" s="86">
        <f>+SUM($F20:K20)+SUM($F67:K67)-SUM($E43:K43)</f>
        <v>0</v>
      </c>
      <c r="L91" s="86">
        <f>+SUM($F20:L20)+SUM($F67:L67)-SUM($E43:L43)</f>
        <v>0</v>
      </c>
      <c r="M91" s="86">
        <f>+SUM($F20:M20)+SUM($F67:M67)-SUM($E43:M43)</f>
        <v>0</v>
      </c>
      <c r="N91" s="86">
        <f>+SUM($F20:N20)+SUM($F67:N67)-SUM($E43:N43)</f>
        <v>0</v>
      </c>
      <c r="O91" s="86">
        <f>+SUM($F20:O20)+SUM($F67:O67)-SUM($E43:O43)</f>
        <v>0</v>
      </c>
      <c r="P91" s="86">
        <f>+SUM($F20:P20)+SUM($F67:P67)-SUM($E43:P43)</f>
        <v>0</v>
      </c>
      <c r="Q91" s="86">
        <f>+SUM($F20:Q20)+SUM($F67:Q67)-SUM($E43:Q43)</f>
        <v>0</v>
      </c>
      <c r="R91" s="86">
        <f>+SUM($F20:R20)+SUM($F67:R67)-SUM($E43:R43)</f>
        <v>0</v>
      </c>
      <c r="S91" s="86">
        <f>+SUM($F20:S20)+SUM($F67:S67)-SUM($E43:S43)</f>
        <v>0</v>
      </c>
      <c r="T91" s="86">
        <f>+SUM($F20:T20)+SUM($F67:T67)-SUM($E43:T43)</f>
        <v>0</v>
      </c>
      <c r="U91" s="86">
        <f>+SUM($F20:U20)+SUM($F67:U67)-SUM($E43:U43)</f>
        <v>0</v>
      </c>
      <c r="V91" s="86">
        <f>+SUM($F20:V20)+SUM($F67:V67)-SUM($E43:V43)</f>
        <v>0</v>
      </c>
      <c r="W91" s="86">
        <f>+SUM($F20:W20)+SUM($F67:W67)-SUM($E43:W43)</f>
        <v>0</v>
      </c>
      <c r="X91" s="86">
        <f>+SUM($F20:X20)+SUM($F67:X67)-SUM($E43:X43)</f>
        <v>0</v>
      </c>
      <c r="Y91" s="86">
        <f>+SUM($F20:Y20)+SUM($F67:Y67)-SUM($E43:Y43)</f>
        <v>0</v>
      </c>
      <c r="Z91" s="86">
        <f>+SUM($F20:Z20)+SUM($F67:Z67)-SUM($E43:Z43)</f>
        <v>0</v>
      </c>
      <c r="AA91" s="86">
        <f>+SUM($F20:AA20)+SUM($F67:AA67)-SUM($E43:AA43)</f>
        <v>0</v>
      </c>
      <c r="AB91" s="86">
        <f>+SUM($F20:AB20)+SUM($F67:AB67)-SUM($E43:AB43)</f>
        <v>0</v>
      </c>
      <c r="AC91" s="86">
        <f>+SUM($F20:AC20)+SUM($F67:AC67)-SUM($E43:AC43)</f>
        <v>0</v>
      </c>
      <c r="AD91" s="86">
        <f>+SUM($F20:AD20)+SUM($F67:AD67)-SUM($E43:AD43)</f>
        <v>0</v>
      </c>
      <c r="AE91" s="86">
        <f>+SUM($F20:AE20)+SUM($F67:AE67)-SUM($E43:AE43)</f>
        <v>0</v>
      </c>
      <c r="AF91" s="86">
        <f>+SUM($F20:AF20)+SUM($F67:AF67)-SUM($E43:AF43)</f>
        <v>0</v>
      </c>
      <c r="AG91" s="86">
        <f>+SUM($F20:AG20)+SUM($F67:AG67)-SUM($E43:AG43)</f>
        <v>0</v>
      </c>
      <c r="AH91" s="86">
        <f>+SUM($F20:AH20)+SUM($F67:AH67)-SUM($E43:AH43)</f>
        <v>0</v>
      </c>
      <c r="AI91" s="86">
        <f>+SUM($F20:AI20)+SUM($F67:AI67)-SUM($E43:AI43)</f>
        <v>0</v>
      </c>
      <c r="AJ91" s="86">
        <f>+SUM($F20:AJ20)+SUM($F67:AJ67)-SUM($E43:AJ43)</f>
        <v>0</v>
      </c>
      <c r="AK91" s="86">
        <f>+SUM($F20:AK20)+SUM($F67:AK67)-SUM($E43:AK43)</f>
        <v>0</v>
      </c>
      <c r="AL91" s="86">
        <f>+SUM($F20:AL20)+SUM($F67:AL67)-SUM($E43:AL43)</f>
        <v>0</v>
      </c>
      <c r="AM91" s="86">
        <f>+SUM($F20:AM20)+SUM($F67:AM67)-SUM($E43:AM43)</f>
        <v>0</v>
      </c>
      <c r="AN91" s="86">
        <f>+SUM($F20:AN20)+SUM($F67:AN67)-SUM($E43:AN43)</f>
        <v>0</v>
      </c>
      <c r="AO91" s="86">
        <f>+SUM($F20:AO20)+SUM($F67:AO67)-SUM($E43:AO43)</f>
        <v>0</v>
      </c>
    </row>
    <row r="92" spans="1:41" ht="16.5" thickTop="1" thickBot="1" x14ac:dyDescent="0.3">
      <c r="A92" s="57" t="str">
        <f t="shared" ref="A92:B92" si="57">+IF(A68=0,"",A68)</f>
        <v/>
      </c>
      <c r="B92" s="57" t="str">
        <f t="shared" si="57"/>
        <v/>
      </c>
      <c r="C92" s="57"/>
      <c r="D92" s="57"/>
      <c r="E92" s="57"/>
      <c r="F92" s="86">
        <f t="shared" si="41"/>
        <v>0</v>
      </c>
      <c r="G92" s="86">
        <f>+SUM($F21:G21)+SUM($F68:G68)-SUM($E44:G44)</f>
        <v>0</v>
      </c>
      <c r="H92" s="86">
        <f>+SUM($F21:H21)+SUM($F68:H68)-SUM($E44:H44)</f>
        <v>0</v>
      </c>
      <c r="I92" s="86">
        <f>+SUM($F21:I21)+SUM($F68:I68)-SUM($E44:I44)</f>
        <v>0</v>
      </c>
      <c r="J92" s="86">
        <f>+SUM($F21:J21)+SUM($F68:J68)-SUM($E44:J44)</f>
        <v>0</v>
      </c>
      <c r="K92" s="86">
        <f>+SUM($F21:K21)+SUM($F68:K68)-SUM($E44:K44)</f>
        <v>0</v>
      </c>
      <c r="L92" s="86">
        <f>+SUM($F21:L21)+SUM($F68:L68)-SUM($E44:L44)</f>
        <v>0</v>
      </c>
      <c r="M92" s="86">
        <f>+SUM($F21:M21)+SUM($F68:M68)-SUM($E44:M44)</f>
        <v>0</v>
      </c>
      <c r="N92" s="86">
        <f>+SUM($F21:N21)+SUM($F68:N68)-SUM($E44:N44)</f>
        <v>0</v>
      </c>
      <c r="O92" s="86">
        <f>+SUM($F21:O21)+SUM($F68:O68)-SUM($E44:O44)</f>
        <v>0</v>
      </c>
      <c r="P92" s="86">
        <f>+SUM($F21:P21)+SUM($F68:P68)-SUM($E44:P44)</f>
        <v>0</v>
      </c>
      <c r="Q92" s="86">
        <f>+SUM($F21:Q21)+SUM($F68:Q68)-SUM($E44:Q44)</f>
        <v>0</v>
      </c>
      <c r="R92" s="86">
        <f>+SUM($F21:R21)+SUM($F68:R68)-SUM($E44:R44)</f>
        <v>0</v>
      </c>
      <c r="S92" s="86">
        <f>+SUM($F21:S21)+SUM($F68:S68)-SUM($E44:S44)</f>
        <v>0</v>
      </c>
      <c r="T92" s="86">
        <f>+SUM($F21:T21)+SUM($F68:T68)-SUM($E44:T44)</f>
        <v>0</v>
      </c>
      <c r="U92" s="86">
        <f>+SUM($F21:U21)+SUM($F68:U68)-SUM($E44:U44)</f>
        <v>0</v>
      </c>
      <c r="V92" s="86">
        <f>+SUM($F21:V21)+SUM($F68:V68)-SUM($E44:V44)</f>
        <v>0</v>
      </c>
      <c r="W92" s="86">
        <f>+SUM($F21:W21)+SUM($F68:W68)-SUM($E44:W44)</f>
        <v>0</v>
      </c>
      <c r="X92" s="86">
        <f>+SUM($F21:X21)+SUM($F68:X68)-SUM($E44:X44)</f>
        <v>0</v>
      </c>
      <c r="Y92" s="86">
        <f>+SUM($F21:Y21)+SUM($F68:Y68)-SUM($E44:Y44)</f>
        <v>0</v>
      </c>
      <c r="Z92" s="86">
        <f>+SUM($F21:Z21)+SUM($F68:Z68)-SUM($E44:Z44)</f>
        <v>0</v>
      </c>
      <c r="AA92" s="86">
        <f>+SUM($F21:AA21)+SUM($F68:AA68)-SUM($E44:AA44)</f>
        <v>0</v>
      </c>
      <c r="AB92" s="86">
        <f>+SUM($F21:AB21)+SUM($F68:AB68)-SUM($E44:AB44)</f>
        <v>0</v>
      </c>
      <c r="AC92" s="86">
        <f>+SUM($F21:AC21)+SUM($F68:AC68)-SUM($E44:AC44)</f>
        <v>0</v>
      </c>
      <c r="AD92" s="86">
        <f>+SUM($F21:AD21)+SUM($F68:AD68)-SUM($E44:AD44)</f>
        <v>0</v>
      </c>
      <c r="AE92" s="86">
        <f>+SUM($F21:AE21)+SUM($F68:AE68)-SUM($E44:AE44)</f>
        <v>0</v>
      </c>
      <c r="AF92" s="86">
        <f>+SUM($F21:AF21)+SUM($F68:AF68)-SUM($E44:AF44)</f>
        <v>0</v>
      </c>
      <c r="AG92" s="86">
        <f>+SUM($F21:AG21)+SUM($F68:AG68)-SUM($E44:AG44)</f>
        <v>0</v>
      </c>
      <c r="AH92" s="86">
        <f>+SUM($F21:AH21)+SUM($F68:AH68)-SUM($E44:AH44)</f>
        <v>0</v>
      </c>
      <c r="AI92" s="86">
        <f>+SUM($F21:AI21)+SUM($F68:AI68)-SUM($E44:AI44)</f>
        <v>0</v>
      </c>
      <c r="AJ92" s="86">
        <f>+SUM($F21:AJ21)+SUM($F68:AJ68)-SUM($E44:AJ44)</f>
        <v>0</v>
      </c>
      <c r="AK92" s="86">
        <f>+SUM($F21:AK21)+SUM($F68:AK68)-SUM($E44:AK44)</f>
        <v>0</v>
      </c>
      <c r="AL92" s="86">
        <f>+SUM($F21:AL21)+SUM($F68:AL68)-SUM($E44:AL44)</f>
        <v>0</v>
      </c>
      <c r="AM92" s="86">
        <f>+SUM($F21:AM21)+SUM($F68:AM68)-SUM($E44:AM44)</f>
        <v>0</v>
      </c>
      <c r="AN92" s="86">
        <f>+SUM($F21:AN21)+SUM($F68:AN68)-SUM($E44:AN44)</f>
        <v>0</v>
      </c>
      <c r="AO92" s="86">
        <f>+SUM($F21:AO21)+SUM($F68:AO68)-SUM($E44:AO44)</f>
        <v>0</v>
      </c>
    </row>
    <row r="93" spans="1:41" ht="16.5" thickTop="1" thickBot="1" x14ac:dyDescent="0.3">
      <c r="A93" s="57" t="str">
        <f t="shared" ref="A93:B93" si="58">+IF(A69=0,"",A69)</f>
        <v/>
      </c>
      <c r="B93" s="57" t="str">
        <f t="shared" si="58"/>
        <v/>
      </c>
      <c r="C93" s="57"/>
      <c r="D93" s="57"/>
      <c r="E93" s="57"/>
      <c r="F93" s="86">
        <f>+F22+F69-F45</f>
        <v>0</v>
      </c>
      <c r="G93" s="86">
        <f>+SUM($F22:G22)+SUM($F69:G69)-SUM($E45:G45)</f>
        <v>0</v>
      </c>
      <c r="H93" s="86">
        <f>+SUM($F22:H22)+SUM($F69:H69)-SUM($E45:H45)</f>
        <v>0</v>
      </c>
      <c r="I93" s="86">
        <f>+SUM($F22:I22)+SUM($F69:I69)-SUM($E45:I45)</f>
        <v>0</v>
      </c>
      <c r="J93" s="86">
        <f>+SUM($F22:J22)+SUM($F69:J69)-SUM($E45:J45)</f>
        <v>0</v>
      </c>
      <c r="K93" s="86">
        <f>+SUM($F22:K22)+SUM($F69:K69)-SUM($E45:K45)</f>
        <v>0</v>
      </c>
      <c r="L93" s="86">
        <f>+SUM($F22:L22)+SUM($F69:L69)-SUM($E45:L45)</f>
        <v>0</v>
      </c>
      <c r="M93" s="86">
        <f>+SUM($F22:M22)+SUM($F69:M69)-SUM($E45:M45)</f>
        <v>0</v>
      </c>
      <c r="N93" s="86">
        <f>+SUM($F22:N22)+SUM($F69:N69)-SUM($E45:N45)</f>
        <v>0</v>
      </c>
      <c r="O93" s="86">
        <f>+SUM($F22:O22)+SUM($F69:O69)-SUM($E45:O45)</f>
        <v>0</v>
      </c>
      <c r="P93" s="86">
        <f>+SUM($F22:P22)+SUM($F69:P69)-SUM($E45:P45)</f>
        <v>0</v>
      </c>
      <c r="Q93" s="86">
        <f>+SUM($F22:Q22)+SUM($F69:Q69)-SUM($E45:Q45)</f>
        <v>0</v>
      </c>
      <c r="R93" s="86">
        <f>+SUM($F22:R22)+SUM($F69:R69)-SUM($E45:R45)</f>
        <v>0</v>
      </c>
      <c r="S93" s="86">
        <f>+SUM($F22:S22)+SUM($F69:S69)-SUM($E45:S45)</f>
        <v>0</v>
      </c>
      <c r="T93" s="86">
        <f>+SUM($F22:T22)+SUM($F69:T69)-SUM($E45:T45)</f>
        <v>0</v>
      </c>
      <c r="U93" s="86">
        <f>+SUM($F22:U22)+SUM($F69:U69)-SUM($E45:U45)</f>
        <v>0</v>
      </c>
      <c r="V93" s="86">
        <f>+SUM($F22:V22)+SUM($F69:V69)-SUM($E45:V45)</f>
        <v>0</v>
      </c>
      <c r="W93" s="86">
        <f>+SUM($F22:W22)+SUM($F69:W69)-SUM($E45:W45)</f>
        <v>0</v>
      </c>
      <c r="X93" s="86">
        <f>+SUM($F22:X22)+SUM($F69:X69)-SUM($E45:X45)</f>
        <v>0</v>
      </c>
      <c r="Y93" s="86">
        <f>+SUM($F22:Y22)+SUM($F69:Y69)-SUM($E45:Y45)</f>
        <v>0</v>
      </c>
      <c r="Z93" s="86">
        <f>+SUM($F22:Z22)+SUM($F69:Z69)-SUM($E45:Z45)</f>
        <v>0</v>
      </c>
      <c r="AA93" s="86">
        <f>+SUM($F22:AA22)+SUM($F69:AA69)-SUM($E45:AA45)</f>
        <v>0</v>
      </c>
      <c r="AB93" s="86">
        <f>+SUM($F22:AB22)+SUM($F69:AB69)-SUM($E45:AB45)</f>
        <v>0</v>
      </c>
      <c r="AC93" s="86">
        <f>+SUM($F22:AC22)+SUM($F69:AC69)-SUM($E45:AC45)</f>
        <v>0</v>
      </c>
      <c r="AD93" s="86">
        <f>+SUM($F22:AD22)+SUM($F69:AD69)-SUM($E45:AD45)</f>
        <v>0</v>
      </c>
      <c r="AE93" s="86">
        <f>+SUM($F22:AE22)+SUM($F69:AE69)-SUM($E45:AE45)</f>
        <v>0</v>
      </c>
      <c r="AF93" s="86">
        <f>+SUM($F22:AF22)+SUM($F69:AF69)-SUM($E45:AF45)</f>
        <v>0</v>
      </c>
      <c r="AG93" s="86">
        <f>+SUM($F22:AG22)+SUM($F69:AG69)-SUM($E45:AG45)</f>
        <v>0</v>
      </c>
      <c r="AH93" s="86">
        <f>+SUM($F22:AH22)+SUM($F69:AH69)-SUM($E45:AH45)</f>
        <v>0</v>
      </c>
      <c r="AI93" s="86">
        <f>+SUM($F22:AI22)+SUM($F69:AI69)-SUM($E45:AI45)</f>
        <v>0</v>
      </c>
      <c r="AJ93" s="86">
        <f>+SUM($F22:AJ22)+SUM($F69:AJ69)-SUM($E45:AJ45)</f>
        <v>0</v>
      </c>
      <c r="AK93" s="86">
        <f>+SUM($F22:AK22)+SUM($F69:AK69)-SUM($E45:AK45)</f>
        <v>0</v>
      </c>
      <c r="AL93" s="86">
        <f>+SUM($F22:AL22)+SUM($F69:AL69)-SUM($E45:AL45)</f>
        <v>0</v>
      </c>
      <c r="AM93" s="86">
        <f>+SUM($F22:AM22)+SUM($F69:AM69)-SUM($E45:AM45)</f>
        <v>0</v>
      </c>
      <c r="AN93" s="86">
        <f>+SUM($F22:AN22)+SUM($F69:AN69)-SUM($E45:AN45)</f>
        <v>0</v>
      </c>
      <c r="AO93" s="86">
        <f>+SUM($F22:AO22)+SUM($F69:AO69)-SUM($E45:AO45)</f>
        <v>0</v>
      </c>
    </row>
    <row r="94" spans="1:41" ht="16.5" thickTop="1" thickBot="1" x14ac:dyDescent="0.3">
      <c r="A94" s="57"/>
      <c r="B94" s="57"/>
      <c r="C94" s="57"/>
      <c r="D94" s="57"/>
      <c r="E94" s="5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</row>
    <row r="95" spans="1:41" ht="16.5" thickTop="1" thickBot="1" x14ac:dyDescent="0.3">
      <c r="A95" s="57"/>
      <c r="B95" s="57" t="s">
        <v>314</v>
      </c>
      <c r="C95" s="57"/>
      <c r="D95" s="57"/>
      <c r="E95" s="57"/>
      <c r="F95" s="63">
        <f t="shared" ref="F95:AO95" si="59">SUM(F75:F93)</f>
        <v>205700</v>
      </c>
      <c r="G95" s="63">
        <f t="shared" si="59"/>
        <v>206910</v>
      </c>
      <c r="H95" s="63">
        <f t="shared" si="59"/>
        <v>206910</v>
      </c>
      <c r="I95" s="63">
        <f t="shared" si="59"/>
        <v>206910</v>
      </c>
      <c r="J95" s="63">
        <f t="shared" si="59"/>
        <v>207700</v>
      </c>
      <c r="K95" s="63">
        <f t="shared" si="59"/>
        <v>210725</v>
      </c>
      <c r="L95" s="63">
        <f t="shared" si="59"/>
        <v>210725</v>
      </c>
      <c r="M95" s="63">
        <f t="shared" si="59"/>
        <v>210725</v>
      </c>
      <c r="N95" s="63">
        <f t="shared" si="59"/>
        <v>211935</v>
      </c>
      <c r="O95" s="63">
        <f t="shared" si="59"/>
        <v>211935</v>
      </c>
      <c r="P95" s="63">
        <f t="shared" si="59"/>
        <v>207700</v>
      </c>
      <c r="Q95" s="63">
        <f t="shared" si="59"/>
        <v>207700</v>
      </c>
      <c r="R95" s="63">
        <f t="shared" si="59"/>
        <v>207700</v>
      </c>
      <c r="S95" s="63">
        <f t="shared" si="59"/>
        <v>207700</v>
      </c>
      <c r="T95" s="63">
        <f t="shared" si="59"/>
        <v>207700</v>
      </c>
      <c r="U95" s="63">
        <f t="shared" si="59"/>
        <v>207700</v>
      </c>
      <c r="V95" s="63">
        <f t="shared" si="59"/>
        <v>207700</v>
      </c>
      <c r="W95" s="63">
        <f t="shared" si="59"/>
        <v>207700</v>
      </c>
      <c r="X95" s="63">
        <f t="shared" si="59"/>
        <v>207700</v>
      </c>
      <c r="Y95" s="63">
        <f t="shared" si="59"/>
        <v>207700</v>
      </c>
      <c r="Z95" s="63">
        <f t="shared" si="59"/>
        <v>207700</v>
      </c>
      <c r="AA95" s="63">
        <f t="shared" si="59"/>
        <v>207700</v>
      </c>
      <c r="AB95" s="63">
        <f t="shared" si="59"/>
        <v>207700</v>
      </c>
      <c r="AC95" s="63">
        <f t="shared" si="59"/>
        <v>207700</v>
      </c>
      <c r="AD95" s="63">
        <f t="shared" si="59"/>
        <v>207700</v>
      </c>
      <c r="AE95" s="63">
        <f t="shared" si="59"/>
        <v>207700</v>
      </c>
      <c r="AF95" s="63">
        <f t="shared" si="59"/>
        <v>207700</v>
      </c>
      <c r="AG95" s="63">
        <f t="shared" si="59"/>
        <v>207700</v>
      </c>
      <c r="AH95" s="63">
        <f t="shared" si="59"/>
        <v>207700</v>
      </c>
      <c r="AI95" s="63">
        <f t="shared" si="59"/>
        <v>207700</v>
      </c>
      <c r="AJ95" s="63">
        <f t="shared" si="59"/>
        <v>207700</v>
      </c>
      <c r="AK95" s="63">
        <f t="shared" si="59"/>
        <v>207700</v>
      </c>
      <c r="AL95" s="63">
        <f t="shared" si="59"/>
        <v>207700</v>
      </c>
      <c r="AM95" s="63">
        <f t="shared" si="59"/>
        <v>207700</v>
      </c>
      <c r="AN95" s="63">
        <f t="shared" si="59"/>
        <v>207700</v>
      </c>
      <c r="AO95" s="63">
        <f t="shared" si="59"/>
        <v>207700</v>
      </c>
    </row>
    <row r="96" spans="1:41" ht="15.75" thickTop="1" x14ac:dyDescent="0.25"/>
  </sheetData>
  <hyperlinks>
    <hyperlink ref="A1" location="View!A1" display="view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app!$C$70:$C$77</xm:f>
          </x14:formula1>
          <xm:sqref>B4:B22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1:G98"/>
  <sheetViews>
    <sheetView showGridLines="0" topLeftCell="A16" workbookViewId="0">
      <selection activeCell="G28" sqref="G28"/>
    </sheetView>
  </sheetViews>
  <sheetFormatPr defaultRowHeight="15" x14ac:dyDescent="0.25"/>
  <sheetData>
    <row r="11" spans="3:7" x14ac:dyDescent="0.25">
      <c r="C11" t="s">
        <v>236</v>
      </c>
      <c r="G11" t="s">
        <v>301</v>
      </c>
    </row>
    <row r="12" spans="3:7" x14ac:dyDescent="0.25">
      <c r="C12" t="s">
        <v>239</v>
      </c>
      <c r="G12" t="s">
        <v>304</v>
      </c>
    </row>
    <row r="13" spans="3:7" x14ac:dyDescent="0.25">
      <c r="C13" t="s">
        <v>298</v>
      </c>
    </row>
    <row r="17" spans="3:3" x14ac:dyDescent="0.25">
      <c r="C17" s="14" t="s">
        <v>166</v>
      </c>
    </row>
    <row r="18" spans="3:3" x14ac:dyDescent="0.25">
      <c r="C18" s="14" t="s">
        <v>167</v>
      </c>
    </row>
    <row r="19" spans="3:3" x14ac:dyDescent="0.25">
      <c r="C19" s="14" t="s">
        <v>168</v>
      </c>
    </row>
    <row r="20" spans="3:3" x14ac:dyDescent="0.25">
      <c r="C20" s="14" t="s">
        <v>169</v>
      </c>
    </row>
    <row r="21" spans="3:3" x14ac:dyDescent="0.25">
      <c r="C21" s="14" t="s">
        <v>170</v>
      </c>
    </row>
    <row r="22" spans="3:3" x14ac:dyDescent="0.25">
      <c r="C22" s="14" t="s">
        <v>171</v>
      </c>
    </row>
    <row r="23" spans="3:3" x14ac:dyDescent="0.25">
      <c r="C23" s="14" t="s">
        <v>172</v>
      </c>
    </row>
    <row r="24" spans="3:3" x14ac:dyDescent="0.25">
      <c r="C24" s="14" t="s">
        <v>173</v>
      </c>
    </row>
    <row r="25" spans="3:3" x14ac:dyDescent="0.25">
      <c r="C25" s="14" t="s">
        <v>174</v>
      </c>
    </row>
    <row r="26" spans="3:3" x14ac:dyDescent="0.25">
      <c r="C26" s="14" t="s">
        <v>175</v>
      </c>
    </row>
    <row r="27" spans="3:3" x14ac:dyDescent="0.25">
      <c r="C27" s="14" t="s">
        <v>176</v>
      </c>
    </row>
    <row r="28" spans="3:3" x14ac:dyDescent="0.25">
      <c r="C28" s="14" t="s">
        <v>177</v>
      </c>
    </row>
    <row r="29" spans="3:3" x14ac:dyDescent="0.25">
      <c r="C29" s="14" t="s">
        <v>190</v>
      </c>
    </row>
    <row r="30" spans="3:3" x14ac:dyDescent="0.25">
      <c r="C30" s="14" t="s">
        <v>191</v>
      </c>
    </row>
    <row r="31" spans="3:3" x14ac:dyDescent="0.25">
      <c r="C31" s="14" t="s">
        <v>192</v>
      </c>
    </row>
    <row r="32" spans="3:3" x14ac:dyDescent="0.25">
      <c r="C32" s="14" t="s">
        <v>193</v>
      </c>
    </row>
    <row r="33" spans="3:3" x14ac:dyDescent="0.25">
      <c r="C33" s="14" t="s">
        <v>194</v>
      </c>
    </row>
    <row r="34" spans="3:3" x14ac:dyDescent="0.25">
      <c r="C34" s="14" t="s">
        <v>195</v>
      </c>
    </row>
    <row r="35" spans="3:3" x14ac:dyDescent="0.25">
      <c r="C35" s="14" t="s">
        <v>196</v>
      </c>
    </row>
    <row r="36" spans="3:3" x14ac:dyDescent="0.25">
      <c r="C36" s="14" t="s">
        <v>197</v>
      </c>
    </row>
    <row r="37" spans="3:3" x14ac:dyDescent="0.25">
      <c r="C37" s="14" t="s">
        <v>198</v>
      </c>
    </row>
    <row r="38" spans="3:3" x14ac:dyDescent="0.25">
      <c r="C38" s="14" t="s">
        <v>199</v>
      </c>
    </row>
    <row r="39" spans="3:3" x14ac:dyDescent="0.25">
      <c r="C39" s="14" t="s">
        <v>200</v>
      </c>
    </row>
    <row r="40" spans="3:3" x14ac:dyDescent="0.25">
      <c r="C40" s="14" t="s">
        <v>201</v>
      </c>
    </row>
    <row r="41" spans="3:3" x14ac:dyDescent="0.25">
      <c r="C41" s="14" t="s">
        <v>178</v>
      </c>
    </row>
    <row r="42" spans="3:3" x14ac:dyDescent="0.25">
      <c r="C42" s="14" t="s">
        <v>179</v>
      </c>
    </row>
    <row r="43" spans="3:3" x14ac:dyDescent="0.25">
      <c r="C43" s="14" t="s">
        <v>180</v>
      </c>
    </row>
    <row r="44" spans="3:3" x14ac:dyDescent="0.25">
      <c r="C44" s="14" t="s">
        <v>181</v>
      </c>
    </row>
    <row r="45" spans="3:3" x14ac:dyDescent="0.25">
      <c r="C45" s="14" t="s">
        <v>182</v>
      </c>
    </row>
    <row r="46" spans="3:3" x14ac:dyDescent="0.25">
      <c r="C46" s="14" t="s">
        <v>183</v>
      </c>
    </row>
    <row r="47" spans="3:3" x14ac:dyDescent="0.25">
      <c r="C47" s="14" t="s">
        <v>184</v>
      </c>
    </row>
    <row r="48" spans="3:3" x14ac:dyDescent="0.25">
      <c r="C48" s="14" t="s">
        <v>185</v>
      </c>
    </row>
    <row r="49" spans="3:3" x14ac:dyDescent="0.25">
      <c r="C49" s="14" t="s">
        <v>186</v>
      </c>
    </row>
    <row r="50" spans="3:3" x14ac:dyDescent="0.25">
      <c r="C50" s="14" t="s">
        <v>187</v>
      </c>
    </row>
    <row r="51" spans="3:3" x14ac:dyDescent="0.25">
      <c r="C51" s="14" t="s">
        <v>188</v>
      </c>
    </row>
    <row r="52" spans="3:3" x14ac:dyDescent="0.25">
      <c r="C52" s="14" t="s">
        <v>189</v>
      </c>
    </row>
    <row r="53" spans="3:3" x14ac:dyDescent="0.25">
      <c r="C53" s="14"/>
    </row>
    <row r="54" spans="3:3" x14ac:dyDescent="0.25">
      <c r="C54" s="14"/>
    </row>
    <row r="55" spans="3:3" ht="15.75" x14ac:dyDescent="0.25">
      <c r="C55" s="61">
        <v>0</v>
      </c>
    </row>
    <row r="56" spans="3:3" ht="15.75" x14ac:dyDescent="0.25">
      <c r="C56" s="62">
        <v>30</v>
      </c>
    </row>
    <row r="57" spans="3:3" ht="15.75" x14ac:dyDescent="0.25">
      <c r="C57" s="62">
        <v>60</v>
      </c>
    </row>
    <row r="58" spans="3:3" ht="15.75" x14ac:dyDescent="0.25">
      <c r="C58" s="62">
        <v>90</v>
      </c>
    </row>
    <row r="62" spans="3:3" x14ac:dyDescent="0.25">
      <c r="C62" t="s">
        <v>318</v>
      </c>
    </row>
    <row r="63" spans="3:3" x14ac:dyDescent="0.25">
      <c r="C63" t="s">
        <v>319</v>
      </c>
    </row>
    <row r="69" spans="3:3" x14ac:dyDescent="0.25">
      <c r="C69" t="s">
        <v>361</v>
      </c>
    </row>
    <row r="71" spans="3:3" x14ac:dyDescent="0.25">
      <c r="C71" s="85" t="s">
        <v>366</v>
      </c>
    </row>
    <row r="72" spans="3:3" x14ac:dyDescent="0.25">
      <c r="C72" s="85" t="s">
        <v>367</v>
      </c>
    </row>
    <row r="73" spans="3:3" x14ac:dyDescent="0.25">
      <c r="C73" s="85" t="s">
        <v>368</v>
      </c>
    </row>
    <row r="74" spans="3:3" x14ac:dyDescent="0.25">
      <c r="C74" s="85" t="s">
        <v>369</v>
      </c>
    </row>
    <row r="75" spans="3:3" x14ac:dyDescent="0.25">
      <c r="C75" s="85" t="s">
        <v>370</v>
      </c>
    </row>
    <row r="76" spans="3:3" x14ac:dyDescent="0.25">
      <c r="C76" s="85" t="s">
        <v>371</v>
      </c>
    </row>
    <row r="77" spans="3:3" x14ac:dyDescent="0.25">
      <c r="C77" s="85"/>
    </row>
    <row r="80" spans="3:3" x14ac:dyDescent="0.25">
      <c r="C80" s="95">
        <v>12</v>
      </c>
    </row>
    <row r="81" spans="3:3" x14ac:dyDescent="0.25">
      <c r="C81" s="95">
        <v>13</v>
      </c>
    </row>
    <row r="82" spans="3:3" x14ac:dyDescent="0.25">
      <c r="C82" s="95">
        <v>14</v>
      </c>
    </row>
    <row r="83" spans="3:3" x14ac:dyDescent="0.25">
      <c r="C83" s="95">
        <v>15</v>
      </c>
    </row>
    <row r="84" spans="3:3" x14ac:dyDescent="0.25">
      <c r="C84" s="95">
        <v>16</v>
      </c>
    </row>
    <row r="87" spans="3:3" x14ac:dyDescent="0.25">
      <c r="C87" t="s">
        <v>408</v>
      </c>
    </row>
    <row r="88" spans="3:3" x14ac:dyDescent="0.25">
      <c r="C88" t="s">
        <v>409</v>
      </c>
    </row>
    <row r="89" spans="3:3" x14ac:dyDescent="0.25">
      <c r="C89" t="s">
        <v>410</v>
      </c>
    </row>
    <row r="90" spans="3:3" x14ac:dyDescent="0.25">
      <c r="C90" t="s">
        <v>411</v>
      </c>
    </row>
    <row r="91" spans="3:3" x14ac:dyDescent="0.25">
      <c r="C91" t="s">
        <v>412</v>
      </c>
    </row>
    <row r="92" spans="3:3" x14ac:dyDescent="0.25">
      <c r="C92" t="s">
        <v>413</v>
      </c>
    </row>
    <row r="93" spans="3:3" x14ac:dyDescent="0.25">
      <c r="C93" t="s">
        <v>414</v>
      </c>
    </row>
    <row r="94" spans="3:3" x14ac:dyDescent="0.25">
      <c r="C94" t="s">
        <v>415</v>
      </c>
    </row>
    <row r="95" spans="3:3" x14ac:dyDescent="0.25">
      <c r="C95" t="s">
        <v>416</v>
      </c>
    </row>
    <row r="96" spans="3:3" x14ac:dyDescent="0.25">
      <c r="C96" t="s">
        <v>417</v>
      </c>
    </row>
    <row r="97" spans="3:3" x14ac:dyDescent="0.25">
      <c r="C97" t="s">
        <v>418</v>
      </c>
    </row>
    <row r="98" spans="3:3" x14ac:dyDescent="0.25">
      <c r="C98" t="s">
        <v>419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I49"/>
  <sheetViews>
    <sheetView showGridLines="0" workbookViewId="0">
      <selection activeCell="A6" sqref="A6"/>
    </sheetView>
  </sheetViews>
  <sheetFormatPr defaultRowHeight="15" x14ac:dyDescent="0.25"/>
  <cols>
    <col min="1" max="1" width="21.5703125" bestFit="1" customWidth="1"/>
    <col min="2" max="2" width="35.140625" bestFit="1" customWidth="1"/>
    <col min="5" max="5" width="3.42578125" customWidth="1"/>
  </cols>
  <sheetData>
    <row r="1" spans="1:87" ht="16.5" thickTop="1" thickBot="1" x14ac:dyDescent="0.3">
      <c r="A1" s="25" t="s">
        <v>204</v>
      </c>
      <c r="B1" s="49" t="s">
        <v>228</v>
      </c>
    </row>
    <row r="2" spans="1:87" ht="15.75" thickTop="1" x14ac:dyDescent="0.25"/>
    <row r="3" spans="1:87" x14ac:dyDescent="0.25">
      <c r="A3" s="47" t="s">
        <v>362</v>
      </c>
      <c r="AY3" t="s">
        <v>383</v>
      </c>
    </row>
    <row r="4" spans="1:87" ht="15.75" thickBot="1" x14ac:dyDescent="0.3">
      <c r="A4" s="57" t="str">
        <f>+E_Investimenti!A3</f>
        <v>Descrizione</v>
      </c>
      <c r="B4" s="57" t="str">
        <f>+E_Investimenti!B3</f>
        <v>Tipologia</v>
      </c>
      <c r="C4" s="57"/>
      <c r="D4" s="57"/>
      <c r="E4" s="57"/>
      <c r="F4" s="47" t="str">
        <f>+SPm!B2</f>
        <v>A1 M1</v>
      </c>
      <c r="G4" s="47" t="str">
        <f>+SPm!C2</f>
        <v>A1 M2</v>
      </c>
      <c r="H4" s="47" t="str">
        <f>+SPm!D2</f>
        <v>A1 M3</v>
      </c>
      <c r="I4" s="47" t="str">
        <f>+SPm!E2</f>
        <v>A1 M4</v>
      </c>
      <c r="J4" s="47" t="str">
        <f>+SPm!F2</f>
        <v>A1 M5</v>
      </c>
      <c r="K4" s="47" t="str">
        <f>+SPm!G2</f>
        <v>A1 M6</v>
      </c>
      <c r="L4" s="47" t="str">
        <f>+SPm!H2</f>
        <v>A1 M7</v>
      </c>
      <c r="M4" s="47" t="str">
        <f>+SPm!I2</f>
        <v>A1 M8</v>
      </c>
      <c r="N4" s="47" t="str">
        <f>+SPm!J2</f>
        <v>A1 M9</v>
      </c>
      <c r="O4" s="47" t="str">
        <f>+SPm!K2</f>
        <v>A1 M10</v>
      </c>
      <c r="P4" s="47" t="str">
        <f>+SPm!L2</f>
        <v>A1 M11</v>
      </c>
      <c r="Q4" s="47" t="str">
        <f>+SPm!M2</f>
        <v>A1 M12</v>
      </c>
      <c r="R4" s="47" t="str">
        <f>+SPm!N2</f>
        <v>A2 M1</v>
      </c>
      <c r="S4" s="47" t="str">
        <f>+SPm!O2</f>
        <v>A2 M2</v>
      </c>
      <c r="T4" s="47" t="str">
        <f>+SPm!P2</f>
        <v>A2 M3</v>
      </c>
      <c r="U4" s="47" t="str">
        <f>+SPm!Q2</f>
        <v>A2 M4</v>
      </c>
      <c r="V4" s="47" t="str">
        <f>+SPm!R2</f>
        <v>A2 M5</v>
      </c>
      <c r="W4" s="47" t="str">
        <f>+SPm!S2</f>
        <v>A2 M6</v>
      </c>
      <c r="X4" s="47" t="str">
        <f>+SPm!T2</f>
        <v>A2 M7</v>
      </c>
      <c r="Y4" s="47" t="str">
        <f>+SPm!U2</f>
        <v>A2 M8</v>
      </c>
      <c r="Z4" s="47" t="str">
        <f>+SPm!V2</f>
        <v>A2 M9</v>
      </c>
      <c r="AA4" s="47" t="str">
        <f>+SPm!W2</f>
        <v>A2 M10</v>
      </c>
      <c r="AB4" s="47" t="str">
        <f>+SPm!X2</f>
        <v>A2 M11</v>
      </c>
      <c r="AC4" s="47" t="str">
        <f>+SPm!Y2</f>
        <v>A2 M12</v>
      </c>
      <c r="AD4" s="47" t="str">
        <f>+SPm!Z2</f>
        <v>A3 M1</v>
      </c>
      <c r="AE4" s="47" t="str">
        <f>+SPm!AA2</f>
        <v>A3 M2</v>
      </c>
      <c r="AF4" s="47" t="str">
        <f>+SPm!AB2</f>
        <v>A3 M3</v>
      </c>
      <c r="AG4" s="47" t="str">
        <f>+SPm!AC2</f>
        <v>A3 M4</v>
      </c>
      <c r="AH4" s="47" t="str">
        <f>+SPm!AD2</f>
        <v>A3 M5</v>
      </c>
      <c r="AI4" s="47" t="str">
        <f>+SPm!AE2</f>
        <v>A3 M6</v>
      </c>
      <c r="AJ4" s="47" t="str">
        <f>+SPm!AF2</f>
        <v>A3 M7</v>
      </c>
      <c r="AK4" s="47" t="str">
        <f>+SPm!AG2</f>
        <v>A3 M8</v>
      </c>
      <c r="AL4" s="47" t="str">
        <f>+SPm!AH2</f>
        <v>A3 M9</v>
      </c>
      <c r="AM4" s="47" t="str">
        <f>+SPm!AI2</f>
        <v>A3 M10</v>
      </c>
      <c r="AN4" s="47" t="str">
        <f>+SPm!AJ2</f>
        <v>A3 M11</v>
      </c>
      <c r="AO4" s="47" t="str">
        <f>+SPm!AK2</f>
        <v>A3 M12</v>
      </c>
      <c r="AY4" s="87">
        <v>1</v>
      </c>
      <c r="AZ4" s="87">
        <f>+AY4+1</f>
        <v>2</v>
      </c>
      <c r="BA4" s="87">
        <f t="shared" ref="BA4:CH4" si="0">+AZ4+1</f>
        <v>3</v>
      </c>
      <c r="BB4" s="87">
        <f t="shared" si="0"/>
        <v>4</v>
      </c>
      <c r="BC4" s="87">
        <f t="shared" si="0"/>
        <v>5</v>
      </c>
      <c r="BD4" s="87">
        <f t="shared" si="0"/>
        <v>6</v>
      </c>
      <c r="BE4" s="87">
        <f t="shared" si="0"/>
        <v>7</v>
      </c>
      <c r="BF4" s="87">
        <f t="shared" si="0"/>
        <v>8</v>
      </c>
      <c r="BG4" s="87">
        <f t="shared" si="0"/>
        <v>9</v>
      </c>
      <c r="BH4" s="87">
        <f t="shared" si="0"/>
        <v>10</v>
      </c>
      <c r="BI4" s="87">
        <f t="shared" si="0"/>
        <v>11</v>
      </c>
      <c r="BJ4" s="87">
        <f t="shared" si="0"/>
        <v>12</v>
      </c>
      <c r="BK4" s="87">
        <f t="shared" si="0"/>
        <v>13</v>
      </c>
      <c r="BL4" s="87">
        <f t="shared" si="0"/>
        <v>14</v>
      </c>
      <c r="BM4" s="87">
        <f t="shared" si="0"/>
        <v>15</v>
      </c>
      <c r="BN4" s="87">
        <f t="shared" si="0"/>
        <v>16</v>
      </c>
      <c r="BO4" s="87">
        <f t="shared" si="0"/>
        <v>17</v>
      </c>
      <c r="BP4" s="87">
        <f t="shared" si="0"/>
        <v>18</v>
      </c>
      <c r="BQ4" s="87">
        <f t="shared" si="0"/>
        <v>19</v>
      </c>
      <c r="BR4" s="87">
        <f t="shared" si="0"/>
        <v>20</v>
      </c>
      <c r="BS4" s="87">
        <f t="shared" si="0"/>
        <v>21</v>
      </c>
      <c r="BT4" s="87">
        <f t="shared" si="0"/>
        <v>22</v>
      </c>
      <c r="BU4" s="87">
        <f t="shared" si="0"/>
        <v>23</v>
      </c>
      <c r="BV4" s="87">
        <f t="shared" si="0"/>
        <v>24</v>
      </c>
      <c r="BW4" s="87">
        <f t="shared" si="0"/>
        <v>25</v>
      </c>
      <c r="BX4" s="87">
        <f t="shared" si="0"/>
        <v>26</v>
      </c>
      <c r="BY4" s="87">
        <f t="shared" si="0"/>
        <v>27</v>
      </c>
      <c r="BZ4" s="87">
        <f t="shared" si="0"/>
        <v>28</v>
      </c>
      <c r="CA4" s="87">
        <f t="shared" si="0"/>
        <v>29</v>
      </c>
      <c r="CB4" s="87">
        <f t="shared" si="0"/>
        <v>30</v>
      </c>
      <c r="CC4" s="87">
        <f t="shared" si="0"/>
        <v>31</v>
      </c>
      <c r="CD4" s="87">
        <f t="shared" si="0"/>
        <v>32</v>
      </c>
      <c r="CE4" s="87">
        <f t="shared" si="0"/>
        <v>33</v>
      </c>
      <c r="CF4" s="87">
        <f t="shared" si="0"/>
        <v>34</v>
      </c>
      <c r="CG4" s="87">
        <f t="shared" si="0"/>
        <v>35</v>
      </c>
      <c r="CH4" s="87">
        <f t="shared" si="0"/>
        <v>36</v>
      </c>
      <c r="CI4" s="87"/>
    </row>
    <row r="5" spans="1:87" ht="16.5" thickTop="1" thickBot="1" x14ac:dyDescent="0.3">
      <c r="A5" s="57" t="str">
        <f>+IF(E_Investimenti!A4=0,"",E_Investimenti!A4)</f>
        <v>Fabbricato 1</v>
      </c>
      <c r="B5" s="57" t="str">
        <f>+IF(E_Investimenti!B4=0,"",E_Investimenti!B4)</f>
        <v>Fabbricati</v>
      </c>
      <c r="C5" s="57">
        <f>+IF(E_Investimenti!C4=0,"",E_Investimenti!C4)</f>
        <v>0.21</v>
      </c>
      <c r="D5" s="57"/>
      <c r="E5" s="57"/>
      <c r="F5" s="65">
        <f>+IFERROR((E_Investimenti!F4/(E_Investimenti!D4*12)),0)</f>
        <v>166.66666666666666</v>
      </c>
      <c r="G5" s="65">
        <f>+IFERROR((SUM(E_Investimenti!$F4:G4)/(E_Investimenti!$D4*12)),0)*AY5</f>
        <v>166.66666666666666</v>
      </c>
      <c r="H5" s="65">
        <f>+IFERROR((SUM(E_Investimenti!$F4:H4)/(E_Investimenti!$D4*12)),0)*AZ5</f>
        <v>166.66666666666666</v>
      </c>
      <c r="I5" s="65">
        <f>+IFERROR((SUM(E_Investimenti!$F4:I4)/(E_Investimenti!$D4*12)),0)*BA5</f>
        <v>175</v>
      </c>
      <c r="J5" s="65">
        <f>+IFERROR((SUM(E_Investimenti!$F4:J4)/(E_Investimenti!$D4*12)),0)*BB5</f>
        <v>175</v>
      </c>
      <c r="K5" s="65">
        <f>+IFERROR((SUM(E_Investimenti!$F4:K4)/(E_Investimenti!$D4*12)),0)*BC5</f>
        <v>175</v>
      </c>
      <c r="L5" s="65">
        <f>+IFERROR((SUM(E_Investimenti!$F4:L4)/(E_Investimenti!$D4*12)),0)*BD5</f>
        <v>175</v>
      </c>
      <c r="M5" s="65">
        <f>+IFERROR((SUM(E_Investimenti!$F4:M4)/(E_Investimenti!$D4*12)),0)*BE5</f>
        <v>175</v>
      </c>
      <c r="N5" s="65">
        <f>+IFERROR((SUM(E_Investimenti!$F4:N4)/(E_Investimenti!$D4*12)),0)*BF5</f>
        <v>175</v>
      </c>
      <c r="O5" s="65">
        <f>+IFERROR((SUM(E_Investimenti!$F4:O4)/(E_Investimenti!$D4*12)),0)*BG5</f>
        <v>175</v>
      </c>
      <c r="P5" s="65">
        <f>+IFERROR((SUM(E_Investimenti!$F4:P4)/(E_Investimenti!$D4*12)),0)*BH5</f>
        <v>175</v>
      </c>
      <c r="Q5" s="65">
        <f>+IFERROR((SUM(E_Investimenti!$F4:Q4)/(E_Investimenti!$D4*12)),0)*BI5</f>
        <v>175</v>
      </c>
      <c r="R5" s="65">
        <f>+IFERROR((SUM(E_Investimenti!$F4:R4)/(E_Investimenti!$D4*12)),0)*BJ5</f>
        <v>175</v>
      </c>
      <c r="S5" s="65">
        <f>+IFERROR((SUM(E_Investimenti!$F4:S4)/(E_Investimenti!$D4*12)),0)*BK5</f>
        <v>175</v>
      </c>
      <c r="T5" s="65">
        <f>+IFERROR((SUM(E_Investimenti!$F4:T4)/(E_Investimenti!$D4*12)),0)*BL5</f>
        <v>175</v>
      </c>
      <c r="U5" s="65">
        <f>+IFERROR((SUM(E_Investimenti!$F4:U4)/(E_Investimenti!$D4*12)),0)*BM5</f>
        <v>175</v>
      </c>
      <c r="V5" s="65">
        <f>+IFERROR((SUM(E_Investimenti!$F4:V4)/(E_Investimenti!$D4*12)),0)*BN5</f>
        <v>175</v>
      </c>
      <c r="W5" s="65">
        <f>+IFERROR((SUM(E_Investimenti!$F4:W4)/(E_Investimenti!$D4*12)),0)*BO5</f>
        <v>175</v>
      </c>
      <c r="X5" s="65">
        <f>+IFERROR((SUM(E_Investimenti!$F4:X4)/(E_Investimenti!$D4*12)),0)*BP5</f>
        <v>175</v>
      </c>
      <c r="Y5" s="65">
        <f>+IFERROR((SUM(E_Investimenti!$F4:Y4)/(E_Investimenti!$D4*12)),0)*BQ5</f>
        <v>175</v>
      </c>
      <c r="Z5" s="65">
        <f>+IFERROR((SUM(E_Investimenti!$F4:Z4)/(E_Investimenti!$D4*12)),0)*BR5</f>
        <v>175</v>
      </c>
      <c r="AA5" s="65">
        <f>+IFERROR((SUM(E_Investimenti!$F4:AA4)/(E_Investimenti!$D4*12)),0)*BS5</f>
        <v>175</v>
      </c>
      <c r="AB5" s="65">
        <f>+IFERROR((SUM(E_Investimenti!$F4:AB4)/(E_Investimenti!$D4*12)),0)*BT5</f>
        <v>175</v>
      </c>
      <c r="AC5" s="65">
        <f>+IFERROR((SUM(E_Investimenti!$F4:AC4)/(E_Investimenti!$D4*12)),0)*BU5</f>
        <v>175</v>
      </c>
      <c r="AD5" s="65">
        <f>+IFERROR((SUM(E_Investimenti!$F4:AD4)/(E_Investimenti!$D4*12)),0)*BV5</f>
        <v>175</v>
      </c>
      <c r="AE5" s="65">
        <f>+IFERROR((SUM(E_Investimenti!$F4:AE4)/(E_Investimenti!$D4*12)),0)*BW5</f>
        <v>175</v>
      </c>
      <c r="AF5" s="65">
        <f>+IFERROR((SUM(E_Investimenti!$F4:AF4)/(E_Investimenti!$D4*12)),0)*BX5</f>
        <v>175</v>
      </c>
      <c r="AG5" s="65">
        <f>+IFERROR((SUM(E_Investimenti!$F4:AG4)/(E_Investimenti!$D4*12)),0)*BY5</f>
        <v>175</v>
      </c>
      <c r="AH5" s="65">
        <f>+IFERROR((SUM(E_Investimenti!$F4:AH4)/(E_Investimenti!$D4*12)),0)*BZ5</f>
        <v>175</v>
      </c>
      <c r="AI5" s="65">
        <f>+IFERROR((SUM(E_Investimenti!$F4:AI4)/(E_Investimenti!$D4*12)),0)*CA5</f>
        <v>175</v>
      </c>
      <c r="AJ5" s="65">
        <f>+IFERROR((SUM(E_Investimenti!$F4:AJ4)/(E_Investimenti!$D4*12)),0)*CB5</f>
        <v>175</v>
      </c>
      <c r="AK5" s="65">
        <f>+IFERROR((SUM(E_Investimenti!$F4:AK4)/(E_Investimenti!$D4*12)),0)*CC5</f>
        <v>175</v>
      </c>
      <c r="AL5" s="65">
        <f>+IFERROR((SUM(E_Investimenti!$F4:AL4)/(E_Investimenti!$D4*12)),0)*CD5</f>
        <v>175</v>
      </c>
      <c r="AM5" s="65">
        <f>+IFERROR((SUM(E_Investimenti!$F4:AM4)/(E_Investimenti!$D4*12)),0)*CE5</f>
        <v>175</v>
      </c>
      <c r="AN5" s="65">
        <f>+IFERROR((SUM(E_Investimenti!$F4:AN4)/(E_Investimenti!$D4*12)),0)*CF5</f>
        <v>175</v>
      </c>
      <c r="AO5" s="65">
        <f>+IFERROR((SUM(E_Investimenti!$F4:AO4)/(E_Investimenti!$D4*12)),0)*CG5</f>
        <v>175</v>
      </c>
      <c r="AY5" s="87">
        <f>+IF(F29=0,1,IF(F29=E_Investimenti!$AP4,0,1))</f>
        <v>1</v>
      </c>
      <c r="AZ5" s="87">
        <f>+IF(G29=0,1,IF(G29=E_Investimenti!$AP4,0,1))</f>
        <v>1</v>
      </c>
      <c r="BA5" s="87">
        <f>+IF(H29=0,1,IF(H29=E_Investimenti!$AP4,0,1))</f>
        <v>1</v>
      </c>
      <c r="BB5" s="87">
        <f>+IF(I29=0,1,IF(I29=E_Investimenti!$AP4,0,1))</f>
        <v>1</v>
      </c>
      <c r="BC5" s="87">
        <f>+IF(J29=0,1,IF(J29=E_Investimenti!$AP4,0,1))</f>
        <v>1</v>
      </c>
      <c r="BD5" s="87">
        <f>+IF(K29=0,1,IF(K29=E_Investimenti!$AP4,0,1))</f>
        <v>1</v>
      </c>
      <c r="BE5" s="87">
        <f>+IF(L29=0,1,IF(L29=E_Investimenti!$AP4,0,1))</f>
        <v>1</v>
      </c>
      <c r="BF5" s="87">
        <f>+IF(M29=0,1,IF(M29=E_Investimenti!$AP4,0,1))</f>
        <v>1</v>
      </c>
      <c r="BG5" s="87">
        <f>+IF(N29=0,1,IF(N29=E_Investimenti!$AP4,0,1))</f>
        <v>1</v>
      </c>
      <c r="BH5" s="87">
        <f>+IF(O29=0,1,IF(O29=E_Investimenti!$AP4,0,1))</f>
        <v>1</v>
      </c>
      <c r="BI5" s="87">
        <f>+IF(P29=0,1,IF(P29=E_Investimenti!$AP4,0,1))</f>
        <v>1</v>
      </c>
      <c r="BJ5" s="87">
        <f>+IF(Q29=0,1,IF(Q29=E_Investimenti!$AP4,0,1))</f>
        <v>1</v>
      </c>
      <c r="BK5" s="87">
        <f>+IF(R29=0,1,IF(R29=E_Investimenti!$AP4,0,1))</f>
        <v>1</v>
      </c>
      <c r="BL5" s="87">
        <f>+IF(S29=0,1,IF(S29=E_Investimenti!$AP4,0,1))</f>
        <v>1</v>
      </c>
      <c r="BM5" s="87">
        <f>+IF(T29=0,1,IF(T29=E_Investimenti!$AP4,0,1))</f>
        <v>1</v>
      </c>
      <c r="BN5" s="87">
        <f>+IF(U29=0,1,IF(U29=E_Investimenti!$AP4,0,1))</f>
        <v>1</v>
      </c>
      <c r="BO5" s="87">
        <f>+IF(V29=0,1,IF(V29=E_Investimenti!$AP4,0,1))</f>
        <v>1</v>
      </c>
      <c r="BP5" s="87">
        <f>+IF(W29=0,1,IF(W29=E_Investimenti!$AP4,0,1))</f>
        <v>1</v>
      </c>
      <c r="BQ5" s="87">
        <f>+IF(X29=0,1,IF(X29=E_Investimenti!$AP4,0,1))</f>
        <v>1</v>
      </c>
      <c r="BR5" s="87">
        <f>+IF(Y29=0,1,IF(Y29=E_Investimenti!$AP4,0,1))</f>
        <v>1</v>
      </c>
      <c r="BS5" s="87">
        <f>+IF(Z29=0,1,IF(Z29=E_Investimenti!$AP4,0,1))</f>
        <v>1</v>
      </c>
      <c r="BT5" s="87">
        <f>+IF(AA29=0,1,IF(AA29=E_Investimenti!$AP4,0,1))</f>
        <v>1</v>
      </c>
      <c r="BU5" s="87">
        <f>+IF(AB29=0,1,IF(AB29=E_Investimenti!$AP4,0,1))</f>
        <v>1</v>
      </c>
      <c r="BV5" s="87">
        <f>+IF(AC29=0,1,IF(AC29=E_Investimenti!$AP4,0,1))</f>
        <v>1</v>
      </c>
      <c r="BW5" s="87">
        <f>+IF(AD29=0,1,IF(AD29=E_Investimenti!$AP4,0,1))</f>
        <v>1</v>
      </c>
      <c r="BX5" s="87">
        <f>+IF(AE29=0,1,IF(AE29=E_Investimenti!$AP4,0,1))</f>
        <v>1</v>
      </c>
      <c r="BY5" s="87">
        <f>+IF(AF29=0,1,IF(AF29=E_Investimenti!$AP4,0,1))</f>
        <v>1</v>
      </c>
      <c r="BZ5" s="87">
        <f>+IF(AG29=0,1,IF(AG29=E_Investimenti!$AP4,0,1))</f>
        <v>1</v>
      </c>
      <c r="CA5" s="87">
        <f>+IF(AH29=0,1,IF(AH29=E_Investimenti!$AP4,0,1))</f>
        <v>1</v>
      </c>
      <c r="CB5" s="87">
        <f>+IF(AI29=0,1,IF(AI29=E_Investimenti!$AP4,0,1))</f>
        <v>1</v>
      </c>
      <c r="CC5" s="87">
        <f>+IF(AJ29=0,1,IF(AJ29=E_Investimenti!$AP4,0,1))</f>
        <v>1</v>
      </c>
      <c r="CD5" s="87">
        <f>+IF(AK29=0,1,IF(AK29=E_Investimenti!$AP4,0,1))</f>
        <v>1</v>
      </c>
      <c r="CE5" s="87">
        <f>+IF(AL29=0,1,IF(AL29=E_Investimenti!$AP4,0,1))</f>
        <v>1</v>
      </c>
      <c r="CF5" s="87">
        <f>+IF(AM29=0,1,IF(AM29=E_Investimenti!$AP4,0,1))</f>
        <v>1</v>
      </c>
      <c r="CG5" s="87">
        <f>+IF(AN29=0,1,IF(AN29=E_Investimenti!$AP4,0,1))</f>
        <v>1</v>
      </c>
      <c r="CH5" s="87">
        <f>+IF(AO29=0,1,IF(AO29=E_Investimenti!$AP4,0,1))</f>
        <v>1</v>
      </c>
    </row>
    <row r="6" spans="1:87" ht="16.5" thickTop="1" thickBot="1" x14ac:dyDescent="0.3">
      <c r="A6" s="57" t="str">
        <f>+IF(E_Investimenti!A5=0,"",E_Investimenti!A5)</f>
        <v>Impianti 1</v>
      </c>
      <c r="B6" s="57" t="str">
        <f>+IF(E_Investimenti!B5=0,"",E_Investimenti!B5)</f>
        <v>Impianti e Macchinari</v>
      </c>
      <c r="C6" s="57">
        <f>+IF(E_Investimenti!C5=0,"",E_Investimenti!C5)</f>
        <v>0.21</v>
      </c>
      <c r="D6" s="57"/>
      <c r="E6" s="57"/>
      <c r="F6" s="65">
        <f>+IFERROR((E_Investimenti!F5/(E_Investimenti!D5*12)),0)</f>
        <v>833.33333333333337</v>
      </c>
      <c r="G6" s="65">
        <f>+IFERROR((SUM(E_Investimenti!$F5:G5)/(E_Investimenti!$D5*12)),0)*AY6</f>
        <v>833.33333333333337</v>
      </c>
      <c r="H6" s="65">
        <f>+IFERROR((SUM(E_Investimenti!$F5:H5)/(E_Investimenti!$D5*12)),0)*AZ6</f>
        <v>833.33333333333337</v>
      </c>
      <c r="I6" s="65">
        <f>+IFERROR((SUM(E_Investimenti!$F5:I5)/(E_Investimenti!$D5*12)),0)*BA6</f>
        <v>833.33333333333337</v>
      </c>
      <c r="J6" s="65">
        <f>+IFERROR((SUM(E_Investimenti!$F5:J5)/(E_Investimenti!$D5*12)),0)*BB6</f>
        <v>833.33333333333337</v>
      </c>
      <c r="K6" s="65">
        <f>+IFERROR((SUM(E_Investimenti!$F5:K5)/(E_Investimenti!$D5*12)),0)*BC6</f>
        <v>875</v>
      </c>
      <c r="L6" s="65">
        <f>+IFERROR((SUM(E_Investimenti!$F5:L5)/(E_Investimenti!$D5*12)),0)*BD6</f>
        <v>875</v>
      </c>
      <c r="M6" s="65">
        <f>+IFERROR((SUM(E_Investimenti!$F5:M5)/(E_Investimenti!$D5*12)),0)*BE6</f>
        <v>875</v>
      </c>
      <c r="N6" s="65">
        <f>+IFERROR((SUM(E_Investimenti!$F5:N5)/(E_Investimenti!$D5*12)),0)*BF6</f>
        <v>875</v>
      </c>
      <c r="O6" s="65">
        <f>+IFERROR((SUM(E_Investimenti!$F5:O5)/(E_Investimenti!$D5*12)),0)*BG6</f>
        <v>875</v>
      </c>
      <c r="P6" s="65">
        <f>+IFERROR((SUM(E_Investimenti!$F5:P5)/(E_Investimenti!$D5*12)),0)*BH6</f>
        <v>875</v>
      </c>
      <c r="Q6" s="65">
        <f>+IFERROR((SUM(E_Investimenti!$F5:Q5)/(E_Investimenti!$D5*12)),0)*BI6</f>
        <v>875</v>
      </c>
      <c r="R6" s="65">
        <f>+IFERROR((SUM(E_Investimenti!$F5:R5)/(E_Investimenti!$D5*12)),0)*BJ6</f>
        <v>875</v>
      </c>
      <c r="S6" s="65">
        <f>+IFERROR((SUM(E_Investimenti!$F5:S5)/(E_Investimenti!$D5*12)),0)*BK6</f>
        <v>875</v>
      </c>
      <c r="T6" s="65">
        <f>+IFERROR((SUM(E_Investimenti!$F5:T5)/(E_Investimenti!$D5*12)),0)*BL6</f>
        <v>875</v>
      </c>
      <c r="U6" s="65">
        <f>+IFERROR((SUM(E_Investimenti!$F5:U5)/(E_Investimenti!$D5*12)),0)*BM6</f>
        <v>875</v>
      </c>
      <c r="V6" s="65">
        <f>+IFERROR((SUM(E_Investimenti!$F5:V5)/(E_Investimenti!$D5*12)),0)*BN6</f>
        <v>875</v>
      </c>
      <c r="W6" s="65">
        <f>+IFERROR((SUM(E_Investimenti!$F5:W5)/(E_Investimenti!$D5*12)),0)*BO6</f>
        <v>875</v>
      </c>
      <c r="X6" s="65">
        <f>+IFERROR((SUM(E_Investimenti!$F5:X5)/(E_Investimenti!$D5*12)),0)*BP6</f>
        <v>875</v>
      </c>
      <c r="Y6" s="65">
        <f>+IFERROR((SUM(E_Investimenti!$F5:Y5)/(E_Investimenti!$D5*12)),0)*BQ6</f>
        <v>875</v>
      </c>
      <c r="Z6" s="65">
        <f>+IFERROR((SUM(E_Investimenti!$F5:Z5)/(E_Investimenti!$D5*12)),0)*BR6</f>
        <v>875</v>
      </c>
      <c r="AA6" s="65">
        <f>+IFERROR((SUM(E_Investimenti!$F5:AA5)/(E_Investimenti!$D5*12)),0)*BS6</f>
        <v>875</v>
      </c>
      <c r="AB6" s="65">
        <f>+IFERROR((SUM(E_Investimenti!$F5:AB5)/(E_Investimenti!$D5*12)),0)*BT6</f>
        <v>875</v>
      </c>
      <c r="AC6" s="65">
        <f>+IFERROR((SUM(E_Investimenti!$F5:AC5)/(E_Investimenti!$D5*12)),0)*BU6</f>
        <v>875</v>
      </c>
      <c r="AD6" s="65">
        <f>+IFERROR((SUM(E_Investimenti!$F5:AD5)/(E_Investimenti!$D5*12)),0)*BV6</f>
        <v>875</v>
      </c>
      <c r="AE6" s="65">
        <f>+IFERROR((SUM(E_Investimenti!$F5:AE5)/(E_Investimenti!$D5*12)),0)*BW6</f>
        <v>875</v>
      </c>
      <c r="AF6" s="65">
        <f>+IFERROR((SUM(E_Investimenti!$F5:AF5)/(E_Investimenti!$D5*12)),0)*BX6</f>
        <v>875</v>
      </c>
      <c r="AG6" s="65">
        <f>+IFERROR((SUM(E_Investimenti!$F5:AG5)/(E_Investimenti!$D5*12)),0)*BY6</f>
        <v>875</v>
      </c>
      <c r="AH6" s="65">
        <f>+IFERROR((SUM(E_Investimenti!$F5:AH5)/(E_Investimenti!$D5*12)),0)*BZ6</f>
        <v>875</v>
      </c>
      <c r="AI6" s="65">
        <f>+IFERROR((SUM(E_Investimenti!$F5:AI5)/(E_Investimenti!$D5*12)),0)*CA6</f>
        <v>875</v>
      </c>
      <c r="AJ6" s="65">
        <f>+IFERROR((SUM(E_Investimenti!$F5:AJ5)/(E_Investimenti!$D5*12)),0)*CB6</f>
        <v>875</v>
      </c>
      <c r="AK6" s="65">
        <f>+IFERROR((SUM(E_Investimenti!$F5:AK5)/(E_Investimenti!$D5*12)),0)*CC6</f>
        <v>875</v>
      </c>
      <c r="AL6" s="65">
        <f>+IFERROR((SUM(E_Investimenti!$F5:AL5)/(E_Investimenti!$D5*12)),0)*CD6</f>
        <v>875</v>
      </c>
      <c r="AM6" s="65">
        <f>+IFERROR((SUM(E_Investimenti!$F5:AM5)/(E_Investimenti!$D5*12)),0)*CE6</f>
        <v>875</v>
      </c>
      <c r="AN6" s="65">
        <f>+IFERROR((SUM(E_Investimenti!$F5:AN5)/(E_Investimenti!$D5*12)),0)*CF6</f>
        <v>875</v>
      </c>
      <c r="AO6" s="65">
        <f>+IFERROR((SUM(E_Investimenti!$F5:AO5)/(E_Investimenti!$D5*12)),0)*CG6</f>
        <v>875</v>
      </c>
      <c r="AY6" s="87">
        <f>+IF(F30=0,1,IF(F30=E_Investimenti!$AP5,0,1))</f>
        <v>1</v>
      </c>
      <c r="AZ6" s="87">
        <f>+IF(G30=0,1,IF(G30=E_Investimenti!$AP5,0,1))</f>
        <v>1</v>
      </c>
      <c r="BA6" s="87">
        <f>+IF(H30=0,1,IF(H30=E_Investimenti!$AP5,0,1))</f>
        <v>1</v>
      </c>
      <c r="BB6" s="87">
        <f>+IF(I30=0,1,IF(I30=E_Investimenti!$AP5,0,1))</f>
        <v>1</v>
      </c>
      <c r="BC6" s="87">
        <f>+IF(J30=0,1,IF(J30=E_Investimenti!$AP5,0,1))</f>
        <v>1</v>
      </c>
      <c r="BD6" s="87">
        <f>+IF(K30=0,1,IF(K30=E_Investimenti!$AP5,0,1))</f>
        <v>1</v>
      </c>
      <c r="BE6" s="87">
        <f>+IF(L30=0,1,IF(L30=E_Investimenti!$AP5,0,1))</f>
        <v>1</v>
      </c>
      <c r="BF6" s="87">
        <f>+IF(M30=0,1,IF(M30=E_Investimenti!$AP5,0,1))</f>
        <v>1</v>
      </c>
      <c r="BG6" s="87">
        <f>+IF(N30=0,1,IF(N30=E_Investimenti!$AP5,0,1))</f>
        <v>1</v>
      </c>
      <c r="BH6" s="87">
        <f>+IF(O30=0,1,IF(O30=E_Investimenti!$AP5,0,1))</f>
        <v>1</v>
      </c>
      <c r="BI6" s="87">
        <f>+IF(P30=0,1,IF(P30=E_Investimenti!$AP5,0,1))</f>
        <v>1</v>
      </c>
      <c r="BJ6" s="87">
        <f>+IF(Q30=0,1,IF(Q30=E_Investimenti!$AP5,0,1))</f>
        <v>1</v>
      </c>
      <c r="BK6" s="87">
        <f>+IF(R30=0,1,IF(R30=E_Investimenti!$AP5,0,1))</f>
        <v>1</v>
      </c>
      <c r="BL6" s="87">
        <f>+IF(S30=0,1,IF(S30=E_Investimenti!$AP5,0,1))</f>
        <v>1</v>
      </c>
      <c r="BM6" s="87">
        <f>+IF(T30=0,1,IF(T30=E_Investimenti!$AP5,0,1))</f>
        <v>1</v>
      </c>
      <c r="BN6" s="87">
        <f>+IF(U30=0,1,IF(U30=E_Investimenti!$AP5,0,1))</f>
        <v>1</v>
      </c>
      <c r="BO6" s="87">
        <f>+IF(V30=0,1,IF(V30=E_Investimenti!$AP5,0,1))</f>
        <v>1</v>
      </c>
      <c r="BP6" s="87">
        <f>+IF(W30=0,1,IF(W30=E_Investimenti!$AP5,0,1))</f>
        <v>1</v>
      </c>
      <c r="BQ6" s="87">
        <f>+IF(X30=0,1,IF(X30=E_Investimenti!$AP5,0,1))</f>
        <v>1</v>
      </c>
      <c r="BR6" s="87">
        <f>+IF(Y30=0,1,IF(Y30=E_Investimenti!$AP5,0,1))</f>
        <v>1</v>
      </c>
      <c r="BS6" s="87">
        <f>+IF(Z30=0,1,IF(Z30=E_Investimenti!$AP5,0,1))</f>
        <v>1</v>
      </c>
      <c r="BT6" s="87">
        <f>+IF(AA30=0,1,IF(AA30=E_Investimenti!$AP5,0,1))</f>
        <v>1</v>
      </c>
      <c r="BU6" s="87">
        <f>+IF(AB30=0,1,IF(AB30=E_Investimenti!$AP5,0,1))</f>
        <v>1</v>
      </c>
      <c r="BV6" s="87">
        <f>+IF(AC30=0,1,IF(AC30=E_Investimenti!$AP5,0,1))</f>
        <v>1</v>
      </c>
      <c r="BW6" s="87">
        <f>+IF(AD30=0,1,IF(AD30=E_Investimenti!$AP5,0,1))</f>
        <v>1</v>
      </c>
      <c r="BX6" s="87">
        <f>+IF(AE30=0,1,IF(AE30=E_Investimenti!$AP5,0,1))</f>
        <v>1</v>
      </c>
      <c r="BY6" s="87">
        <f>+IF(AF30=0,1,IF(AF30=E_Investimenti!$AP5,0,1))</f>
        <v>1</v>
      </c>
      <c r="BZ6" s="87">
        <f>+IF(AG30=0,1,IF(AG30=E_Investimenti!$AP5,0,1))</f>
        <v>1</v>
      </c>
      <c r="CA6" s="87">
        <f>+IF(AH30=0,1,IF(AH30=E_Investimenti!$AP5,0,1))</f>
        <v>1</v>
      </c>
      <c r="CB6" s="87">
        <f>+IF(AI30=0,1,IF(AI30=E_Investimenti!$AP5,0,1))</f>
        <v>1</v>
      </c>
      <c r="CC6" s="87">
        <f>+IF(AJ30=0,1,IF(AJ30=E_Investimenti!$AP5,0,1))</f>
        <v>1</v>
      </c>
      <c r="CD6" s="87">
        <f>+IF(AK30=0,1,IF(AK30=E_Investimenti!$AP5,0,1))</f>
        <v>1</v>
      </c>
      <c r="CE6" s="87">
        <f>+IF(AL30=0,1,IF(AL30=E_Investimenti!$AP5,0,1))</f>
        <v>1</v>
      </c>
      <c r="CF6" s="87">
        <f>+IF(AM30=0,1,IF(AM30=E_Investimenti!$AP5,0,1))</f>
        <v>1</v>
      </c>
      <c r="CG6" s="87">
        <f>+IF(AN30=0,1,IF(AN30=E_Investimenti!$AP5,0,1))</f>
        <v>1</v>
      </c>
      <c r="CH6" s="87">
        <f>+IF(AO30=0,1,IF(AO30=E_Investimenti!$AP5,0,1))</f>
        <v>1</v>
      </c>
    </row>
    <row r="7" spans="1:87" ht="16.5" thickTop="1" thickBot="1" x14ac:dyDescent="0.3">
      <c r="A7" s="57" t="str">
        <f>+IF(E_Investimenti!A6=0,"",E_Investimenti!A6)</f>
        <v>Costi Impianto 1</v>
      </c>
      <c r="B7" s="57" t="str">
        <f>+IF(E_Investimenti!B6=0,"",E_Investimenti!B6)</f>
        <v>Costi d'impianto e ampliamento</v>
      </c>
      <c r="C7" s="57">
        <f>+IF(E_Investimenti!C6=0,"",E_Investimenti!C6)</f>
        <v>0.21</v>
      </c>
      <c r="D7" s="57"/>
      <c r="E7" s="57"/>
      <c r="F7" s="65">
        <f>+IFERROR((E_Investimenti!F6/(E_Investimenti!D6*12)),0)</f>
        <v>416.66666666666669</v>
      </c>
      <c r="G7" s="65">
        <f>+IFERROR((SUM(E_Investimenti!$F6:G6)/(E_Investimenti!$D6*12)),0)*AY7</f>
        <v>416.66666666666669</v>
      </c>
      <c r="H7" s="65">
        <f>+IFERROR((SUM(E_Investimenti!$F6:H6)/(E_Investimenti!$D6*12)),0)*AZ7</f>
        <v>416.66666666666669</v>
      </c>
      <c r="I7" s="65">
        <f>+IFERROR((SUM(E_Investimenti!$F6:I6)/(E_Investimenti!$D6*12)),0)*BA7</f>
        <v>416.66666666666669</v>
      </c>
      <c r="J7" s="65">
        <f>+IFERROR((SUM(E_Investimenti!$F6:J6)/(E_Investimenti!$D6*12)),0)*BB7</f>
        <v>416.66666666666669</v>
      </c>
      <c r="K7" s="65">
        <f>+IFERROR((SUM(E_Investimenti!$F6:K6)/(E_Investimenti!$D6*12)),0)*BC7</f>
        <v>416.66666666666669</v>
      </c>
      <c r="L7" s="65">
        <f>+IFERROR((SUM(E_Investimenti!$F6:L6)/(E_Investimenti!$D6*12)),0)*BD7</f>
        <v>416.66666666666669</v>
      </c>
      <c r="M7" s="65">
        <f>+IFERROR((SUM(E_Investimenti!$F6:M6)/(E_Investimenti!$D6*12)),0)*BE7</f>
        <v>416.66666666666669</v>
      </c>
      <c r="N7" s="65">
        <f>+IFERROR((SUM(E_Investimenti!$F6:N6)/(E_Investimenti!$D6*12)),0)*BF7</f>
        <v>466.66666666666669</v>
      </c>
      <c r="O7" s="65">
        <f>+IFERROR((SUM(E_Investimenti!$F6:O6)/(E_Investimenti!$D6*12)),0)*BG7</f>
        <v>466.66666666666669</v>
      </c>
      <c r="P7" s="65">
        <f>+IFERROR((SUM(E_Investimenti!$F6:P6)/(E_Investimenti!$D6*12)),0)*BH7</f>
        <v>466.66666666666669</v>
      </c>
      <c r="Q7" s="65">
        <f>+IFERROR((SUM(E_Investimenti!$F6:Q6)/(E_Investimenti!$D6*12)),0)*BI7</f>
        <v>466.66666666666669</v>
      </c>
      <c r="R7" s="65">
        <f>+IFERROR((SUM(E_Investimenti!$F6:R6)/(E_Investimenti!$D6*12)),0)*BJ7</f>
        <v>466.66666666666669</v>
      </c>
      <c r="S7" s="65">
        <f>+IFERROR((SUM(E_Investimenti!$F6:S6)/(E_Investimenti!$D6*12)),0)*BK7</f>
        <v>466.66666666666669</v>
      </c>
      <c r="T7" s="65">
        <f>+IFERROR((SUM(E_Investimenti!$F6:T6)/(E_Investimenti!$D6*12)),0)*BL7</f>
        <v>466.66666666666669</v>
      </c>
      <c r="U7" s="65">
        <f>+IFERROR((SUM(E_Investimenti!$F6:U6)/(E_Investimenti!$D6*12)),0)*BM7</f>
        <v>466.66666666666669</v>
      </c>
      <c r="V7" s="65">
        <f>+IFERROR((SUM(E_Investimenti!$F6:V6)/(E_Investimenti!$D6*12)),0)*BN7</f>
        <v>466.66666666666669</v>
      </c>
      <c r="W7" s="65">
        <f>+IFERROR((SUM(E_Investimenti!$F6:W6)/(E_Investimenti!$D6*12)),0)*BO7</f>
        <v>466.66666666666669</v>
      </c>
      <c r="X7" s="65">
        <f>+IFERROR((SUM(E_Investimenti!$F6:X6)/(E_Investimenti!$D6*12)),0)*BP7</f>
        <v>466.66666666666669</v>
      </c>
      <c r="Y7" s="65">
        <f>+IFERROR((SUM(E_Investimenti!$F6:Y6)/(E_Investimenti!$D6*12)),0)*BQ7</f>
        <v>466.66666666666669</v>
      </c>
      <c r="Z7" s="65">
        <f>+IFERROR((SUM(E_Investimenti!$F6:Z6)/(E_Investimenti!$D6*12)),0)*BR7</f>
        <v>466.66666666666669</v>
      </c>
      <c r="AA7" s="65">
        <f>+IFERROR((SUM(E_Investimenti!$F6:AA6)/(E_Investimenti!$D6*12)),0)*BS7</f>
        <v>466.66666666666669</v>
      </c>
      <c r="AB7" s="65">
        <f>+IFERROR((SUM(E_Investimenti!$F6:AB6)/(E_Investimenti!$D6*12)),0)*BT7</f>
        <v>466.66666666666669</v>
      </c>
      <c r="AC7" s="65">
        <f>+IFERROR((SUM(E_Investimenti!$F6:AC6)/(E_Investimenti!$D6*12)),0)*BU7</f>
        <v>466.66666666666669</v>
      </c>
      <c r="AD7" s="65">
        <f>+IFERROR((SUM(E_Investimenti!$F6:AD6)/(E_Investimenti!$D6*12)),0)*BV7</f>
        <v>466.66666666666669</v>
      </c>
      <c r="AE7" s="65">
        <f>+IFERROR((SUM(E_Investimenti!$F6:AE6)/(E_Investimenti!$D6*12)),0)*BW7</f>
        <v>466.66666666666669</v>
      </c>
      <c r="AF7" s="65">
        <f>+IFERROR((SUM(E_Investimenti!$F6:AF6)/(E_Investimenti!$D6*12)),0)*BX7</f>
        <v>466.66666666666669</v>
      </c>
      <c r="AG7" s="65">
        <f>+IFERROR((SUM(E_Investimenti!$F6:AG6)/(E_Investimenti!$D6*12)),0)*BY7</f>
        <v>466.66666666666669</v>
      </c>
      <c r="AH7" s="65">
        <f>+IFERROR((SUM(E_Investimenti!$F6:AH6)/(E_Investimenti!$D6*12)),0)*BZ7</f>
        <v>466.66666666666669</v>
      </c>
      <c r="AI7" s="65">
        <f>+IFERROR((SUM(E_Investimenti!$F6:AI6)/(E_Investimenti!$D6*12)),0)*CA7</f>
        <v>466.66666666666669</v>
      </c>
      <c r="AJ7" s="65">
        <f>+IFERROR((SUM(E_Investimenti!$F6:AJ6)/(E_Investimenti!$D6*12)),0)*CB7</f>
        <v>466.66666666666669</v>
      </c>
      <c r="AK7" s="65">
        <f>+IFERROR((SUM(E_Investimenti!$F6:AK6)/(E_Investimenti!$D6*12)),0)*CC7</f>
        <v>466.66666666666669</v>
      </c>
      <c r="AL7" s="65">
        <f>+IFERROR((SUM(E_Investimenti!$F6:AL6)/(E_Investimenti!$D6*12)),0)*CD7</f>
        <v>466.66666666666669</v>
      </c>
      <c r="AM7" s="65">
        <f>+IFERROR((SUM(E_Investimenti!$F6:AM6)/(E_Investimenti!$D6*12)),0)*CE7</f>
        <v>466.66666666666669</v>
      </c>
      <c r="AN7" s="65">
        <f>+IFERROR((SUM(E_Investimenti!$F6:AN6)/(E_Investimenti!$D6*12)),0)*CF7</f>
        <v>466.66666666666669</v>
      </c>
      <c r="AO7" s="65">
        <f>+IFERROR((SUM(E_Investimenti!$F6:AO6)/(E_Investimenti!$D6*12)),0)*CG7</f>
        <v>466.66666666666669</v>
      </c>
      <c r="AY7" s="87">
        <f>+IF(F31=0,1,IF(F31=E_Investimenti!$AP6,0,1))</f>
        <v>1</v>
      </c>
      <c r="AZ7" s="87">
        <f>+IF(G31=0,1,IF(G31=E_Investimenti!$AP6,0,1))</f>
        <v>1</v>
      </c>
      <c r="BA7" s="87">
        <f>+IF(H31=0,1,IF(H31=E_Investimenti!$AP6,0,1))</f>
        <v>1</v>
      </c>
      <c r="BB7" s="87">
        <f>+IF(I31=0,1,IF(I31=E_Investimenti!$AP6,0,1))</f>
        <v>1</v>
      </c>
      <c r="BC7" s="87">
        <f>+IF(J31=0,1,IF(J31=E_Investimenti!$AP6,0,1))</f>
        <v>1</v>
      </c>
      <c r="BD7" s="87">
        <f>+IF(K31=0,1,IF(K31=E_Investimenti!$AP6,0,1))</f>
        <v>1</v>
      </c>
      <c r="BE7" s="87">
        <f>+IF(L31=0,1,IF(L31=E_Investimenti!$AP6,0,1))</f>
        <v>1</v>
      </c>
      <c r="BF7" s="87">
        <f>+IF(M31=0,1,IF(M31=E_Investimenti!$AP6,0,1))</f>
        <v>1</v>
      </c>
      <c r="BG7" s="87">
        <f>+IF(N31=0,1,IF(N31=E_Investimenti!$AP6,0,1))</f>
        <v>1</v>
      </c>
      <c r="BH7" s="87">
        <f>+IF(O31=0,1,IF(O31=E_Investimenti!$AP6,0,1))</f>
        <v>1</v>
      </c>
      <c r="BI7" s="87">
        <f>+IF(P31=0,1,IF(P31=E_Investimenti!$AP6,0,1))</f>
        <v>1</v>
      </c>
      <c r="BJ7" s="87">
        <f>+IF(Q31=0,1,IF(Q31=E_Investimenti!$AP6,0,1))</f>
        <v>1</v>
      </c>
      <c r="BK7" s="87">
        <f>+IF(R31=0,1,IF(R31=E_Investimenti!$AP6,0,1))</f>
        <v>1</v>
      </c>
      <c r="BL7" s="87">
        <f>+IF(S31=0,1,IF(S31=E_Investimenti!$AP6,0,1))</f>
        <v>1</v>
      </c>
      <c r="BM7" s="87">
        <f>+IF(T31=0,1,IF(T31=E_Investimenti!$AP6,0,1))</f>
        <v>1</v>
      </c>
      <c r="BN7" s="87">
        <f>+IF(U31=0,1,IF(U31=E_Investimenti!$AP6,0,1))</f>
        <v>1</v>
      </c>
      <c r="BO7" s="87">
        <f>+IF(V31=0,1,IF(V31=E_Investimenti!$AP6,0,1))</f>
        <v>1</v>
      </c>
      <c r="BP7" s="87">
        <f>+IF(W31=0,1,IF(W31=E_Investimenti!$AP6,0,1))</f>
        <v>1</v>
      </c>
      <c r="BQ7" s="87">
        <f>+IF(X31=0,1,IF(X31=E_Investimenti!$AP6,0,1))</f>
        <v>1</v>
      </c>
      <c r="BR7" s="87">
        <f>+IF(Y31=0,1,IF(Y31=E_Investimenti!$AP6,0,1))</f>
        <v>1</v>
      </c>
      <c r="BS7" s="87">
        <f>+IF(Z31=0,1,IF(Z31=E_Investimenti!$AP6,0,1))</f>
        <v>1</v>
      </c>
      <c r="BT7" s="87">
        <f>+IF(AA31=0,1,IF(AA31=E_Investimenti!$AP6,0,1))</f>
        <v>1</v>
      </c>
      <c r="BU7" s="87">
        <f>+IF(AB31=0,1,IF(AB31=E_Investimenti!$AP6,0,1))</f>
        <v>1</v>
      </c>
      <c r="BV7" s="87">
        <f>+IF(AC31=0,1,IF(AC31=E_Investimenti!$AP6,0,1))</f>
        <v>1</v>
      </c>
      <c r="BW7" s="87">
        <f>+IF(AD31=0,1,IF(AD31=E_Investimenti!$AP6,0,1))</f>
        <v>1</v>
      </c>
      <c r="BX7" s="87">
        <f>+IF(AE31=0,1,IF(AE31=E_Investimenti!$AP6,0,1))</f>
        <v>1</v>
      </c>
      <c r="BY7" s="87">
        <f>+IF(AF31=0,1,IF(AF31=E_Investimenti!$AP6,0,1))</f>
        <v>1</v>
      </c>
      <c r="BZ7" s="87">
        <f>+IF(AG31=0,1,IF(AG31=E_Investimenti!$AP6,0,1))</f>
        <v>1</v>
      </c>
      <c r="CA7" s="87">
        <f>+IF(AH31=0,1,IF(AH31=E_Investimenti!$AP6,0,1))</f>
        <v>1</v>
      </c>
      <c r="CB7" s="87">
        <f>+IF(AI31=0,1,IF(AI31=E_Investimenti!$AP6,0,1))</f>
        <v>1</v>
      </c>
      <c r="CC7" s="87">
        <f>+IF(AJ31=0,1,IF(AJ31=E_Investimenti!$AP6,0,1))</f>
        <v>1</v>
      </c>
      <c r="CD7" s="87">
        <f>+IF(AK31=0,1,IF(AK31=E_Investimenti!$AP6,0,1))</f>
        <v>1</v>
      </c>
      <c r="CE7" s="87">
        <f>+IF(AL31=0,1,IF(AL31=E_Investimenti!$AP6,0,1))</f>
        <v>1</v>
      </c>
      <c r="CF7" s="87">
        <f>+IF(AM31=0,1,IF(AM31=E_Investimenti!$AP6,0,1))</f>
        <v>1</v>
      </c>
      <c r="CG7" s="87">
        <f>+IF(AN31=0,1,IF(AN31=E_Investimenti!$AP6,0,1))</f>
        <v>1</v>
      </c>
      <c r="CH7" s="87">
        <f>+IF(AO31=0,1,IF(AO31=E_Investimenti!$AP6,0,1))</f>
        <v>1</v>
      </c>
    </row>
    <row r="8" spans="1:87" ht="16.5" thickTop="1" thickBot="1" x14ac:dyDescent="0.3">
      <c r="A8" s="57" t="str">
        <f>+IF(E_Investimenti!A7=0,"",E_Investimenti!A7)</f>
        <v>Immateriali</v>
      </c>
      <c r="B8" s="57" t="str">
        <f>+IF(E_Investimenti!B7=0,"",E_Investimenti!B7)</f>
        <v>Altre immobilizzazioni immateriali</v>
      </c>
      <c r="C8" s="57">
        <f>+IF(E_Investimenti!C7=0,"",E_Investimenti!C7)</f>
        <v>0.21</v>
      </c>
      <c r="D8" s="57"/>
      <c r="E8" s="57"/>
      <c r="F8" s="65">
        <f>+IFERROR((E_Investimenti!F7/(E_Investimenti!D7*12)),0)</f>
        <v>0</v>
      </c>
      <c r="G8" s="65">
        <f>+IFERROR((SUM(E_Investimenti!$F7:G7)/(E_Investimenti!$D7*12)),0)*AY8</f>
        <v>83.333333333333329</v>
      </c>
      <c r="H8" s="65">
        <f>+IFERROR((SUM(E_Investimenti!$F7:H7)/(E_Investimenti!$D7*12)),0)*AZ8</f>
        <v>83.333333333333329</v>
      </c>
      <c r="I8" s="65">
        <f>+IFERROR((SUM(E_Investimenti!$F7:I7)/(E_Investimenti!$D7*12)),0)*BA8</f>
        <v>83.333333333333329</v>
      </c>
      <c r="J8" s="65">
        <f>+IFERROR((SUM(E_Investimenti!$F7:J7)/(E_Investimenti!$D7*12)),0)*BB8</f>
        <v>83.333333333333329</v>
      </c>
      <c r="K8" s="65">
        <f>+IFERROR((SUM(E_Investimenti!$F7:K7)/(E_Investimenti!$D7*12)),0)*BC8</f>
        <v>83.333333333333329</v>
      </c>
      <c r="L8" s="65">
        <f>+IFERROR((SUM(E_Investimenti!$F7:L7)/(E_Investimenti!$D7*12)),0)*BD8</f>
        <v>83.333333333333329</v>
      </c>
      <c r="M8" s="65">
        <f>+IFERROR((SUM(E_Investimenti!$F7:M7)/(E_Investimenti!$D7*12)),0)*BE8</f>
        <v>83.333333333333329</v>
      </c>
      <c r="N8" s="65">
        <f>+IFERROR((SUM(E_Investimenti!$F7:N7)/(E_Investimenti!$D7*12)),0)*BF8</f>
        <v>83.333333333333329</v>
      </c>
      <c r="O8" s="65">
        <f>+IFERROR((SUM(E_Investimenti!$F7:O7)/(E_Investimenti!$D7*12)),0)*BG8</f>
        <v>83.333333333333329</v>
      </c>
      <c r="P8" s="65">
        <f>+IFERROR((SUM(E_Investimenti!$F7:P7)/(E_Investimenti!$D7*12)),0)*BH8</f>
        <v>83.333333333333329</v>
      </c>
      <c r="Q8" s="65">
        <f>+IFERROR((SUM(E_Investimenti!$F7:Q7)/(E_Investimenti!$D7*12)),0)*BI8</f>
        <v>83.333333333333329</v>
      </c>
      <c r="R8" s="65">
        <f>+IFERROR((SUM(E_Investimenti!$F7:R7)/(E_Investimenti!$D7*12)),0)*BJ8</f>
        <v>83.333333333333329</v>
      </c>
      <c r="S8" s="65">
        <f>+IFERROR((SUM(E_Investimenti!$F7:S7)/(E_Investimenti!$D7*12)),0)*BK8</f>
        <v>83.333333333333329</v>
      </c>
      <c r="T8" s="65">
        <f>+IFERROR((SUM(E_Investimenti!$F7:T7)/(E_Investimenti!$D7*12)),0)*BL8</f>
        <v>83.333333333333329</v>
      </c>
      <c r="U8" s="65">
        <f>+IFERROR((SUM(E_Investimenti!$F7:U7)/(E_Investimenti!$D7*12)),0)*BM8</f>
        <v>83.333333333333329</v>
      </c>
      <c r="V8" s="65">
        <f>+IFERROR((SUM(E_Investimenti!$F7:V7)/(E_Investimenti!$D7*12)),0)*BN8</f>
        <v>83.333333333333329</v>
      </c>
      <c r="W8" s="65">
        <f>+IFERROR((SUM(E_Investimenti!$F7:W7)/(E_Investimenti!$D7*12)),0)*BO8</f>
        <v>83.333333333333329</v>
      </c>
      <c r="X8" s="65">
        <f>+IFERROR((SUM(E_Investimenti!$F7:X7)/(E_Investimenti!$D7*12)),0)*BP8</f>
        <v>83.333333333333329</v>
      </c>
      <c r="Y8" s="65">
        <f>+IFERROR((SUM(E_Investimenti!$F7:Y7)/(E_Investimenti!$D7*12)),0)*BQ8</f>
        <v>83.333333333333329</v>
      </c>
      <c r="Z8" s="65">
        <f>+IFERROR((SUM(E_Investimenti!$F7:Z7)/(E_Investimenti!$D7*12)),0)*BR8</f>
        <v>83.333333333333329</v>
      </c>
      <c r="AA8" s="65">
        <f>+IFERROR((SUM(E_Investimenti!$F7:AA7)/(E_Investimenti!$D7*12)),0)*BS8</f>
        <v>83.333333333333329</v>
      </c>
      <c r="AB8" s="65">
        <f>+IFERROR((SUM(E_Investimenti!$F7:AB7)/(E_Investimenti!$D7*12)),0)*BT8</f>
        <v>83.333333333333329</v>
      </c>
      <c r="AC8" s="65">
        <f>+IFERROR((SUM(E_Investimenti!$F7:AC7)/(E_Investimenti!$D7*12)),0)*BU8</f>
        <v>83.333333333333329</v>
      </c>
      <c r="AD8" s="65">
        <f>+IFERROR((SUM(E_Investimenti!$F7:AD7)/(E_Investimenti!$D7*12)),0)*BV8</f>
        <v>83.333333333333329</v>
      </c>
      <c r="AE8" s="65">
        <f>+IFERROR((SUM(E_Investimenti!$F7:AE7)/(E_Investimenti!$D7*12)),0)*BW8</f>
        <v>83.333333333333329</v>
      </c>
      <c r="AF8" s="65">
        <f>+IFERROR((SUM(E_Investimenti!$F7:AF7)/(E_Investimenti!$D7*12)),0)*BX8</f>
        <v>83.333333333333329</v>
      </c>
      <c r="AG8" s="65">
        <f>+IFERROR((SUM(E_Investimenti!$F7:AG7)/(E_Investimenti!$D7*12)),0)*BY8</f>
        <v>83.333333333333329</v>
      </c>
      <c r="AH8" s="65">
        <f>+IFERROR((SUM(E_Investimenti!$F7:AH7)/(E_Investimenti!$D7*12)),0)*BZ8</f>
        <v>83.333333333333329</v>
      </c>
      <c r="AI8" s="65">
        <f>+IFERROR((SUM(E_Investimenti!$F7:AI7)/(E_Investimenti!$D7*12)),0)*CA8</f>
        <v>83.333333333333329</v>
      </c>
      <c r="AJ8" s="65">
        <f>+IFERROR((SUM(E_Investimenti!$F7:AJ7)/(E_Investimenti!$D7*12)),0)*CB8</f>
        <v>83.333333333333329</v>
      </c>
      <c r="AK8" s="65">
        <f>+IFERROR((SUM(E_Investimenti!$F7:AK7)/(E_Investimenti!$D7*12)),0)*CC8</f>
        <v>83.333333333333329</v>
      </c>
      <c r="AL8" s="65">
        <f>+IFERROR((SUM(E_Investimenti!$F7:AL7)/(E_Investimenti!$D7*12)),0)*CD8</f>
        <v>83.333333333333329</v>
      </c>
      <c r="AM8" s="65">
        <f>+IFERROR((SUM(E_Investimenti!$F7:AM7)/(E_Investimenti!$D7*12)),0)*CE8</f>
        <v>83.333333333333329</v>
      </c>
      <c r="AN8" s="65">
        <f>+IFERROR((SUM(E_Investimenti!$F7:AN7)/(E_Investimenti!$D7*12)),0)*CF8</f>
        <v>83.333333333333329</v>
      </c>
      <c r="AO8" s="65">
        <f>+IFERROR((SUM(E_Investimenti!$F7:AO7)/(E_Investimenti!$D7*12)),0)*CG8</f>
        <v>83.333333333333329</v>
      </c>
      <c r="AY8" s="87">
        <f>+IF(F32=0,1,IF(F32=E_Investimenti!$AP7,0,1))</f>
        <v>1</v>
      </c>
      <c r="AZ8" s="87">
        <f>+IF(G32=0,1,IF(G32=E_Investimenti!$AP7,0,1))</f>
        <v>1</v>
      </c>
      <c r="BA8" s="87">
        <f>+IF(H32=0,1,IF(H32=E_Investimenti!$AP7,0,1))</f>
        <v>1</v>
      </c>
      <c r="BB8" s="87">
        <f>+IF(I32=0,1,IF(I32=E_Investimenti!$AP7,0,1))</f>
        <v>1</v>
      </c>
      <c r="BC8" s="87">
        <f>+IF(J32=0,1,IF(J32=E_Investimenti!$AP7,0,1))</f>
        <v>1</v>
      </c>
      <c r="BD8" s="87">
        <f>+IF(K32=0,1,IF(K32=E_Investimenti!$AP7,0,1))</f>
        <v>1</v>
      </c>
      <c r="BE8" s="87">
        <f>+IF(L32=0,1,IF(L32=E_Investimenti!$AP7,0,1))</f>
        <v>1</v>
      </c>
      <c r="BF8" s="87">
        <f>+IF(M32=0,1,IF(M32=E_Investimenti!$AP7,0,1))</f>
        <v>1</v>
      </c>
      <c r="BG8" s="87">
        <f>+IF(N32=0,1,IF(N32=E_Investimenti!$AP7,0,1))</f>
        <v>1</v>
      </c>
      <c r="BH8" s="87">
        <f>+IF(O32=0,1,IF(O32=E_Investimenti!$AP7,0,1))</f>
        <v>1</v>
      </c>
      <c r="BI8" s="87">
        <f>+IF(P32=0,1,IF(P32=E_Investimenti!$AP7,0,1))</f>
        <v>1</v>
      </c>
      <c r="BJ8" s="87">
        <f>+IF(Q32=0,1,IF(Q32=E_Investimenti!$AP7,0,1))</f>
        <v>1</v>
      </c>
      <c r="BK8" s="87">
        <f>+IF(R32=0,1,IF(R32=E_Investimenti!$AP7,0,1))</f>
        <v>1</v>
      </c>
      <c r="BL8" s="87">
        <f>+IF(S32=0,1,IF(S32=E_Investimenti!$AP7,0,1))</f>
        <v>1</v>
      </c>
      <c r="BM8" s="87">
        <f>+IF(T32=0,1,IF(T32=E_Investimenti!$AP7,0,1))</f>
        <v>1</v>
      </c>
      <c r="BN8" s="87">
        <f>+IF(U32=0,1,IF(U32=E_Investimenti!$AP7,0,1))</f>
        <v>1</v>
      </c>
      <c r="BO8" s="87">
        <f>+IF(V32=0,1,IF(V32=E_Investimenti!$AP7,0,1))</f>
        <v>1</v>
      </c>
      <c r="BP8" s="87">
        <f>+IF(W32=0,1,IF(W32=E_Investimenti!$AP7,0,1))</f>
        <v>1</v>
      </c>
      <c r="BQ8" s="87">
        <f>+IF(X32=0,1,IF(X32=E_Investimenti!$AP7,0,1))</f>
        <v>1</v>
      </c>
      <c r="BR8" s="87">
        <f>+IF(Y32=0,1,IF(Y32=E_Investimenti!$AP7,0,1))</f>
        <v>1</v>
      </c>
      <c r="BS8" s="87">
        <f>+IF(Z32=0,1,IF(Z32=E_Investimenti!$AP7,0,1))</f>
        <v>1</v>
      </c>
      <c r="BT8" s="87">
        <f>+IF(AA32=0,1,IF(AA32=E_Investimenti!$AP7,0,1))</f>
        <v>1</v>
      </c>
      <c r="BU8" s="87">
        <f>+IF(AB32=0,1,IF(AB32=E_Investimenti!$AP7,0,1))</f>
        <v>1</v>
      </c>
      <c r="BV8" s="87">
        <f>+IF(AC32=0,1,IF(AC32=E_Investimenti!$AP7,0,1))</f>
        <v>1</v>
      </c>
      <c r="BW8" s="87">
        <f>+IF(AD32=0,1,IF(AD32=E_Investimenti!$AP7,0,1))</f>
        <v>1</v>
      </c>
      <c r="BX8" s="87">
        <f>+IF(AE32=0,1,IF(AE32=E_Investimenti!$AP7,0,1))</f>
        <v>1</v>
      </c>
      <c r="BY8" s="87">
        <f>+IF(AF32=0,1,IF(AF32=E_Investimenti!$AP7,0,1))</f>
        <v>1</v>
      </c>
      <c r="BZ8" s="87">
        <f>+IF(AG32=0,1,IF(AG32=E_Investimenti!$AP7,0,1))</f>
        <v>1</v>
      </c>
      <c r="CA8" s="87">
        <f>+IF(AH32=0,1,IF(AH32=E_Investimenti!$AP7,0,1))</f>
        <v>1</v>
      </c>
      <c r="CB8" s="87">
        <f>+IF(AI32=0,1,IF(AI32=E_Investimenti!$AP7,0,1))</f>
        <v>1</v>
      </c>
      <c r="CC8" s="87">
        <f>+IF(AJ32=0,1,IF(AJ32=E_Investimenti!$AP7,0,1))</f>
        <v>1</v>
      </c>
      <c r="CD8" s="87">
        <f>+IF(AK32=0,1,IF(AK32=E_Investimenti!$AP7,0,1))</f>
        <v>1</v>
      </c>
      <c r="CE8" s="87">
        <f>+IF(AL32=0,1,IF(AL32=E_Investimenti!$AP7,0,1))</f>
        <v>1</v>
      </c>
      <c r="CF8" s="87">
        <f>+IF(AM32=0,1,IF(AM32=E_Investimenti!$AP7,0,1))</f>
        <v>1</v>
      </c>
      <c r="CG8" s="87">
        <f>+IF(AN32=0,1,IF(AN32=E_Investimenti!$AP7,0,1))</f>
        <v>1</v>
      </c>
      <c r="CH8" s="87">
        <f>+IF(AO32=0,1,IF(AO32=E_Investimenti!$AP7,0,1))</f>
        <v>1</v>
      </c>
    </row>
    <row r="9" spans="1:87" ht="16.5" thickTop="1" thickBot="1" x14ac:dyDescent="0.3">
      <c r="A9" s="57" t="str">
        <f>+IF(E_Investimenti!A8=0,"",E_Investimenti!A8)</f>
        <v>Arredamenti</v>
      </c>
      <c r="B9" s="57" t="str">
        <f>+IF(E_Investimenti!B8=0,"",E_Investimenti!B8)</f>
        <v>Attrezzature Industriali e commerciali</v>
      </c>
      <c r="C9" s="57">
        <f>+IF(E_Investimenti!C8=0,"",E_Investimenti!C8)</f>
        <v>0.21</v>
      </c>
      <c r="D9" s="57"/>
      <c r="E9" s="57"/>
      <c r="F9" s="65">
        <f>+IFERROR((E_Investimenti!F8/(E_Investimenti!D8*12)),0)</f>
        <v>0</v>
      </c>
      <c r="G9" s="65">
        <f>+IFERROR((SUM(E_Investimenti!$F8:G8)/(E_Investimenti!$D8*12)),0)*AY9</f>
        <v>0</v>
      </c>
      <c r="H9" s="65">
        <f>+IFERROR((SUM(E_Investimenti!$F8:H8)/(E_Investimenti!$D8*12)),0)*AZ9</f>
        <v>0</v>
      </c>
      <c r="I9" s="65">
        <f>+IFERROR((SUM(E_Investimenti!$F8:I8)/(E_Investimenti!$D8*12)),0)*BA9</f>
        <v>0</v>
      </c>
      <c r="J9" s="65">
        <f>+IFERROR((SUM(E_Investimenti!$F8:J8)/(E_Investimenti!$D8*12)),0)*BB9</f>
        <v>50</v>
      </c>
      <c r="K9" s="65">
        <f>+IFERROR((SUM(E_Investimenti!$F8:K8)/(E_Investimenti!$D8*12)),0)*BC9</f>
        <v>50</v>
      </c>
      <c r="L9" s="65">
        <f>+IFERROR((SUM(E_Investimenti!$F8:L8)/(E_Investimenti!$D8*12)),0)*BD9</f>
        <v>50</v>
      </c>
      <c r="M9" s="65">
        <f>+IFERROR((SUM(E_Investimenti!$F8:M8)/(E_Investimenti!$D8*12)),0)*BE9</f>
        <v>50</v>
      </c>
      <c r="N9" s="65">
        <f>+IFERROR((SUM(E_Investimenti!$F8:N8)/(E_Investimenti!$D8*12)),0)*BF9</f>
        <v>50</v>
      </c>
      <c r="O9" s="65">
        <f>+IFERROR((SUM(E_Investimenti!$F8:O8)/(E_Investimenti!$D8*12)),0)*BG9</f>
        <v>50</v>
      </c>
      <c r="P9" s="65">
        <f>+IFERROR((SUM(E_Investimenti!$F8:P8)/(E_Investimenti!$D8*12)),0)*BH9</f>
        <v>50</v>
      </c>
      <c r="Q9" s="65">
        <f>+IFERROR((SUM(E_Investimenti!$F8:Q8)/(E_Investimenti!$D8*12)),0)*BI9</f>
        <v>50</v>
      </c>
      <c r="R9" s="65">
        <f>+IFERROR((SUM(E_Investimenti!$F8:R8)/(E_Investimenti!$D8*12)),0)*BJ9</f>
        <v>50</v>
      </c>
      <c r="S9" s="65">
        <f>+IFERROR((SUM(E_Investimenti!$F8:S8)/(E_Investimenti!$D8*12)),0)*BK9</f>
        <v>50</v>
      </c>
      <c r="T9" s="65">
        <f>+IFERROR((SUM(E_Investimenti!$F8:T8)/(E_Investimenti!$D8*12)),0)*BL9</f>
        <v>50</v>
      </c>
      <c r="U9" s="65">
        <f>+IFERROR((SUM(E_Investimenti!$F8:U8)/(E_Investimenti!$D8*12)),0)*BM9</f>
        <v>50</v>
      </c>
      <c r="V9" s="65">
        <f>+IFERROR((SUM(E_Investimenti!$F8:V8)/(E_Investimenti!$D8*12)),0)*BN9</f>
        <v>50</v>
      </c>
      <c r="W9" s="65">
        <f>+IFERROR((SUM(E_Investimenti!$F8:W8)/(E_Investimenti!$D8*12)),0)*BO9</f>
        <v>50</v>
      </c>
      <c r="X9" s="65">
        <f>+IFERROR((SUM(E_Investimenti!$F8:X8)/(E_Investimenti!$D8*12)),0)*BP9</f>
        <v>50</v>
      </c>
      <c r="Y9" s="65">
        <f>+IFERROR((SUM(E_Investimenti!$F8:Y8)/(E_Investimenti!$D8*12)),0)*BQ9</f>
        <v>50</v>
      </c>
      <c r="Z9" s="65">
        <f>+IFERROR((SUM(E_Investimenti!$F8:Z8)/(E_Investimenti!$D8*12)),0)*BR9</f>
        <v>50</v>
      </c>
      <c r="AA9" s="65">
        <f>+IFERROR((SUM(E_Investimenti!$F8:AA8)/(E_Investimenti!$D8*12)),0)*BS9</f>
        <v>50</v>
      </c>
      <c r="AB9" s="65">
        <f>+IFERROR((SUM(E_Investimenti!$F8:AB8)/(E_Investimenti!$D8*12)),0)*BT9</f>
        <v>50</v>
      </c>
      <c r="AC9" s="65">
        <f>+IFERROR((SUM(E_Investimenti!$F8:AC8)/(E_Investimenti!$D8*12)),0)*BU9</f>
        <v>50</v>
      </c>
      <c r="AD9" s="65">
        <f>+IFERROR((SUM(E_Investimenti!$F8:AD8)/(E_Investimenti!$D8*12)),0)*BV9</f>
        <v>50</v>
      </c>
      <c r="AE9" s="65">
        <f>+IFERROR((SUM(E_Investimenti!$F8:AE8)/(E_Investimenti!$D8*12)),0)*BW9</f>
        <v>50</v>
      </c>
      <c r="AF9" s="65">
        <f>+IFERROR((SUM(E_Investimenti!$F8:AF8)/(E_Investimenti!$D8*12)),0)*BX9</f>
        <v>50</v>
      </c>
      <c r="AG9" s="65">
        <f>+IFERROR((SUM(E_Investimenti!$F8:AG8)/(E_Investimenti!$D8*12)),0)*BY9</f>
        <v>50</v>
      </c>
      <c r="AH9" s="65">
        <f>+IFERROR((SUM(E_Investimenti!$F8:AH8)/(E_Investimenti!$D8*12)),0)*BZ9</f>
        <v>50</v>
      </c>
      <c r="AI9" s="65">
        <f>+IFERROR((SUM(E_Investimenti!$F8:AI8)/(E_Investimenti!$D8*12)),0)*CA9</f>
        <v>50</v>
      </c>
      <c r="AJ9" s="65">
        <f>+IFERROR((SUM(E_Investimenti!$F8:AJ8)/(E_Investimenti!$D8*12)),0)*CB9</f>
        <v>50</v>
      </c>
      <c r="AK9" s="65">
        <f>+IFERROR((SUM(E_Investimenti!$F8:AK8)/(E_Investimenti!$D8*12)),0)*CC9</f>
        <v>50</v>
      </c>
      <c r="AL9" s="65">
        <f>+IFERROR((SUM(E_Investimenti!$F8:AL8)/(E_Investimenti!$D8*12)),0)*CD9</f>
        <v>50</v>
      </c>
      <c r="AM9" s="65">
        <f>+IFERROR((SUM(E_Investimenti!$F8:AM8)/(E_Investimenti!$D8*12)),0)*CE9</f>
        <v>50</v>
      </c>
      <c r="AN9" s="65">
        <f>+IFERROR((SUM(E_Investimenti!$F8:AN8)/(E_Investimenti!$D8*12)),0)*CF9</f>
        <v>50</v>
      </c>
      <c r="AO9" s="65">
        <f>+IFERROR((SUM(E_Investimenti!$F8:AO8)/(E_Investimenti!$D8*12)),0)*CG9</f>
        <v>50</v>
      </c>
      <c r="AY9" s="87">
        <f>+IF(F33=0,1,IF(F33=E_Investimenti!$AP8,0,1))</f>
        <v>1</v>
      </c>
      <c r="AZ9" s="87">
        <f>+IF(G33=0,1,IF(G33=E_Investimenti!$AP8,0,1))</f>
        <v>1</v>
      </c>
      <c r="BA9" s="87">
        <f>+IF(H33=0,1,IF(H33=E_Investimenti!$AP8,0,1))</f>
        <v>1</v>
      </c>
      <c r="BB9" s="87">
        <f>+IF(I33=0,1,IF(I33=E_Investimenti!$AP8,0,1))</f>
        <v>1</v>
      </c>
      <c r="BC9" s="87">
        <f>+IF(J33=0,1,IF(J33=E_Investimenti!$AP8,0,1))</f>
        <v>1</v>
      </c>
      <c r="BD9" s="87">
        <f>+IF(K33=0,1,IF(K33=E_Investimenti!$AP8,0,1))</f>
        <v>1</v>
      </c>
      <c r="BE9" s="87">
        <f>+IF(L33=0,1,IF(L33=E_Investimenti!$AP8,0,1))</f>
        <v>1</v>
      </c>
      <c r="BF9" s="87">
        <f>+IF(M33=0,1,IF(M33=E_Investimenti!$AP8,0,1))</f>
        <v>1</v>
      </c>
      <c r="BG9" s="87">
        <f>+IF(N33=0,1,IF(N33=E_Investimenti!$AP8,0,1))</f>
        <v>1</v>
      </c>
      <c r="BH9" s="87">
        <f>+IF(O33=0,1,IF(O33=E_Investimenti!$AP8,0,1))</f>
        <v>1</v>
      </c>
      <c r="BI9" s="87">
        <f>+IF(P33=0,1,IF(P33=E_Investimenti!$AP8,0,1))</f>
        <v>1</v>
      </c>
      <c r="BJ9" s="87">
        <f>+IF(Q33=0,1,IF(Q33=E_Investimenti!$AP8,0,1))</f>
        <v>1</v>
      </c>
      <c r="BK9" s="87">
        <f>+IF(R33=0,1,IF(R33=E_Investimenti!$AP8,0,1))</f>
        <v>1</v>
      </c>
      <c r="BL9" s="87">
        <f>+IF(S33=0,1,IF(S33=E_Investimenti!$AP8,0,1))</f>
        <v>1</v>
      </c>
      <c r="BM9" s="87">
        <f>+IF(T33=0,1,IF(T33=E_Investimenti!$AP8,0,1))</f>
        <v>1</v>
      </c>
      <c r="BN9" s="87">
        <f>+IF(U33=0,1,IF(U33=E_Investimenti!$AP8,0,1))</f>
        <v>1</v>
      </c>
      <c r="BO9" s="87">
        <f>+IF(V33=0,1,IF(V33=E_Investimenti!$AP8,0,1))</f>
        <v>1</v>
      </c>
      <c r="BP9" s="87">
        <f>+IF(W33=0,1,IF(W33=E_Investimenti!$AP8,0,1))</f>
        <v>1</v>
      </c>
      <c r="BQ9" s="87">
        <f>+IF(X33=0,1,IF(X33=E_Investimenti!$AP8,0,1))</f>
        <v>1</v>
      </c>
      <c r="BR9" s="87">
        <f>+IF(Y33=0,1,IF(Y33=E_Investimenti!$AP8,0,1))</f>
        <v>1</v>
      </c>
      <c r="BS9" s="87">
        <f>+IF(Z33=0,1,IF(Z33=E_Investimenti!$AP8,0,1))</f>
        <v>1</v>
      </c>
      <c r="BT9" s="87">
        <f>+IF(AA33=0,1,IF(AA33=E_Investimenti!$AP8,0,1))</f>
        <v>1</v>
      </c>
      <c r="BU9" s="87">
        <f>+IF(AB33=0,1,IF(AB33=E_Investimenti!$AP8,0,1))</f>
        <v>1</v>
      </c>
      <c r="BV9" s="87">
        <f>+IF(AC33=0,1,IF(AC33=E_Investimenti!$AP8,0,1))</f>
        <v>1</v>
      </c>
      <c r="BW9" s="87">
        <f>+IF(AD33=0,1,IF(AD33=E_Investimenti!$AP8,0,1))</f>
        <v>1</v>
      </c>
      <c r="BX9" s="87">
        <f>+IF(AE33=0,1,IF(AE33=E_Investimenti!$AP8,0,1))</f>
        <v>1</v>
      </c>
      <c r="BY9" s="87">
        <f>+IF(AF33=0,1,IF(AF33=E_Investimenti!$AP8,0,1))</f>
        <v>1</v>
      </c>
      <c r="BZ9" s="87">
        <f>+IF(AG33=0,1,IF(AG33=E_Investimenti!$AP8,0,1))</f>
        <v>1</v>
      </c>
      <c r="CA9" s="87">
        <f>+IF(AH33=0,1,IF(AH33=E_Investimenti!$AP8,0,1))</f>
        <v>1</v>
      </c>
      <c r="CB9" s="87">
        <f>+IF(AI33=0,1,IF(AI33=E_Investimenti!$AP8,0,1))</f>
        <v>1</v>
      </c>
      <c r="CC9" s="87">
        <f>+IF(AJ33=0,1,IF(AJ33=E_Investimenti!$AP8,0,1))</f>
        <v>1</v>
      </c>
      <c r="CD9" s="87">
        <f>+IF(AK33=0,1,IF(AK33=E_Investimenti!$AP8,0,1))</f>
        <v>1</v>
      </c>
      <c r="CE9" s="87">
        <f>+IF(AL33=0,1,IF(AL33=E_Investimenti!$AP8,0,1))</f>
        <v>1</v>
      </c>
      <c r="CF9" s="87">
        <f>+IF(AM33=0,1,IF(AM33=E_Investimenti!$AP8,0,1))</f>
        <v>1</v>
      </c>
      <c r="CG9" s="87">
        <f>+IF(AN33=0,1,IF(AN33=E_Investimenti!$AP8,0,1))</f>
        <v>1</v>
      </c>
      <c r="CH9" s="87">
        <f>+IF(AO33=0,1,IF(AO33=E_Investimenti!$AP8,0,1))</f>
        <v>1</v>
      </c>
    </row>
    <row r="10" spans="1:87" ht="16.5" thickTop="1" thickBot="1" x14ac:dyDescent="0.3">
      <c r="A10" s="57" t="str">
        <f>+IF(E_Investimenti!A9=0,"",E_Investimenti!A9)</f>
        <v>R&amp;S</v>
      </c>
      <c r="B10" s="57" t="str">
        <f>+IF(E_Investimenti!B9=0,"",E_Investimenti!B9)</f>
        <v>Ricerca&amp; Sviluppo</v>
      </c>
      <c r="C10" s="57">
        <f>+IF(E_Investimenti!C9=0,"",E_Investimenti!C9)</f>
        <v>0.21</v>
      </c>
      <c r="D10" s="57"/>
      <c r="E10" s="57"/>
      <c r="F10" s="65">
        <f>+IFERROR((E_Investimenti!F9/(E_Investimenti!D9*12)),0)</f>
        <v>0</v>
      </c>
      <c r="G10" s="65">
        <f>+IFERROR((SUM(E_Investimenti!$F9:G9)/(E_Investimenti!$D9*12)),0)*AY10</f>
        <v>55.555555555555557</v>
      </c>
      <c r="H10" s="65">
        <f>+IFERROR((SUM(E_Investimenti!$F9:H9)/(E_Investimenti!$D9*12)),0)*AZ10</f>
        <v>55.555555555555557</v>
      </c>
      <c r="I10" s="65">
        <f>+IFERROR((SUM(E_Investimenti!$F9:I9)/(E_Investimenti!$D9*12)),0)*BA10</f>
        <v>55.555555555555557</v>
      </c>
      <c r="J10" s="65">
        <f>+IFERROR((SUM(E_Investimenti!$F9:J9)/(E_Investimenti!$D9*12)),0)*BB10</f>
        <v>55.555555555555557</v>
      </c>
      <c r="K10" s="65">
        <f>+IFERROR((SUM(E_Investimenti!$F9:K9)/(E_Investimenti!$D9*12)),0)*BC10</f>
        <v>55.555555555555557</v>
      </c>
      <c r="L10" s="65">
        <f>+IFERROR((SUM(E_Investimenti!$F9:L9)/(E_Investimenti!$D9*12)),0)*BD10</f>
        <v>55.555555555555557</v>
      </c>
      <c r="M10" s="65">
        <f>+IFERROR((SUM(E_Investimenti!$F9:M9)/(E_Investimenti!$D9*12)),0)*BE10</f>
        <v>55.555555555555557</v>
      </c>
      <c r="N10" s="65">
        <f>+IFERROR((SUM(E_Investimenti!$F9:N9)/(E_Investimenti!$D9*12)),0)*BF10</f>
        <v>55.555555555555557</v>
      </c>
      <c r="O10" s="65">
        <f>+IFERROR((SUM(E_Investimenti!$F9:O9)/(E_Investimenti!$D9*12)),0)*BG10</f>
        <v>55.555555555555557</v>
      </c>
      <c r="P10" s="65">
        <f>+IFERROR((SUM(E_Investimenti!$F9:P9)/(E_Investimenti!$D9*12)),0)*BH10</f>
        <v>55.555555555555557</v>
      </c>
      <c r="Q10" s="65">
        <f>+IFERROR((SUM(E_Investimenti!$F9:Q9)/(E_Investimenti!$D9*12)),0)*BI10</f>
        <v>55.555555555555557</v>
      </c>
      <c r="R10" s="65">
        <f>+IFERROR((SUM(E_Investimenti!$F9:R9)/(E_Investimenti!$D9*12)),0)*BJ10</f>
        <v>55.555555555555557</v>
      </c>
      <c r="S10" s="65">
        <f>+IFERROR((SUM(E_Investimenti!$F9:S9)/(E_Investimenti!$D9*12)),0)*BK10</f>
        <v>55.555555555555557</v>
      </c>
      <c r="T10" s="65">
        <f>+IFERROR((SUM(E_Investimenti!$F9:T9)/(E_Investimenti!$D9*12)),0)*BL10</f>
        <v>55.555555555555557</v>
      </c>
      <c r="U10" s="65">
        <f>+IFERROR((SUM(E_Investimenti!$F9:U9)/(E_Investimenti!$D9*12)),0)*BM10</f>
        <v>55.555555555555557</v>
      </c>
      <c r="V10" s="65">
        <f>+IFERROR((SUM(E_Investimenti!$F9:V9)/(E_Investimenti!$D9*12)),0)*BN10</f>
        <v>55.555555555555557</v>
      </c>
      <c r="W10" s="65">
        <f>+IFERROR((SUM(E_Investimenti!$F9:W9)/(E_Investimenti!$D9*12)),0)*BO10</f>
        <v>55.555555555555557</v>
      </c>
      <c r="X10" s="65">
        <f>+IFERROR((SUM(E_Investimenti!$F9:X9)/(E_Investimenti!$D9*12)),0)*BP10</f>
        <v>55.555555555555557</v>
      </c>
      <c r="Y10" s="65">
        <f>+IFERROR((SUM(E_Investimenti!$F9:Y9)/(E_Investimenti!$D9*12)),0)*BQ10</f>
        <v>55.555555555555557</v>
      </c>
      <c r="Z10" s="65">
        <f>+IFERROR((SUM(E_Investimenti!$F9:Z9)/(E_Investimenti!$D9*12)),0)*BR10</f>
        <v>55.555555555555557</v>
      </c>
      <c r="AA10" s="65">
        <f>+IFERROR((SUM(E_Investimenti!$F9:AA9)/(E_Investimenti!$D9*12)),0)*BS10</f>
        <v>55.555555555555557</v>
      </c>
      <c r="AB10" s="65">
        <f>+IFERROR((SUM(E_Investimenti!$F9:AB9)/(E_Investimenti!$D9*12)),0)*BT10</f>
        <v>55.555555555555557</v>
      </c>
      <c r="AC10" s="65">
        <f>+IFERROR((SUM(E_Investimenti!$F9:AC9)/(E_Investimenti!$D9*12)),0)*BU10</f>
        <v>55.555555555555557</v>
      </c>
      <c r="AD10" s="65">
        <f>+IFERROR((SUM(E_Investimenti!$F9:AD9)/(E_Investimenti!$D9*12)),0)*BV10</f>
        <v>55.555555555555557</v>
      </c>
      <c r="AE10" s="65">
        <f>+IFERROR((SUM(E_Investimenti!$F9:AE9)/(E_Investimenti!$D9*12)),0)*BW10</f>
        <v>55.555555555555557</v>
      </c>
      <c r="AF10" s="65">
        <f>+IFERROR((SUM(E_Investimenti!$F9:AF9)/(E_Investimenti!$D9*12)),0)*BX10</f>
        <v>55.555555555555557</v>
      </c>
      <c r="AG10" s="65">
        <f>+IFERROR((SUM(E_Investimenti!$F9:AG9)/(E_Investimenti!$D9*12)),0)*BY10</f>
        <v>55.555555555555557</v>
      </c>
      <c r="AH10" s="65">
        <f>+IFERROR((SUM(E_Investimenti!$F9:AH9)/(E_Investimenti!$D9*12)),0)*BZ10</f>
        <v>55.555555555555557</v>
      </c>
      <c r="AI10" s="65">
        <f>+IFERROR((SUM(E_Investimenti!$F9:AI9)/(E_Investimenti!$D9*12)),0)*CA10</f>
        <v>55.555555555555557</v>
      </c>
      <c r="AJ10" s="65">
        <f>+IFERROR((SUM(E_Investimenti!$F9:AJ9)/(E_Investimenti!$D9*12)),0)*CB10</f>
        <v>55.555555555555557</v>
      </c>
      <c r="AK10" s="65">
        <f>+IFERROR((SUM(E_Investimenti!$F9:AK9)/(E_Investimenti!$D9*12)),0)*CC10</f>
        <v>55.555555555555557</v>
      </c>
      <c r="AL10" s="65">
        <f>+IFERROR((SUM(E_Investimenti!$F9:AL9)/(E_Investimenti!$D9*12)),0)*CD10</f>
        <v>55.555555555555557</v>
      </c>
      <c r="AM10" s="65">
        <f>+IFERROR((SUM(E_Investimenti!$F9:AM9)/(E_Investimenti!$D9*12)),0)*CE10</f>
        <v>55.555555555555557</v>
      </c>
      <c r="AN10" s="65">
        <f>+IFERROR((SUM(E_Investimenti!$F9:AN9)/(E_Investimenti!$D9*12)),0)*CF10</f>
        <v>55.555555555555557</v>
      </c>
      <c r="AO10" s="65">
        <f>+IFERROR((SUM(E_Investimenti!$F9:AO9)/(E_Investimenti!$D9*12)),0)*CG10</f>
        <v>55.555555555555557</v>
      </c>
      <c r="AY10" s="87">
        <f>+IF(F34=0,1,IF(F34=E_Investimenti!$AP9,0,1))</f>
        <v>1</v>
      </c>
      <c r="AZ10" s="87">
        <f>+IF(G34=0,1,IF(G34=E_Investimenti!$AP9,0,1))</f>
        <v>1</v>
      </c>
      <c r="BA10" s="87">
        <f>+IF(H34=0,1,IF(H34=E_Investimenti!$AP9,0,1))</f>
        <v>1</v>
      </c>
      <c r="BB10" s="87">
        <f>+IF(I34=0,1,IF(I34=E_Investimenti!$AP9,0,1))</f>
        <v>1</v>
      </c>
      <c r="BC10" s="87">
        <f>+IF(J34=0,1,IF(J34=E_Investimenti!$AP9,0,1))</f>
        <v>1</v>
      </c>
      <c r="BD10" s="87">
        <f>+IF(K34=0,1,IF(K34=E_Investimenti!$AP9,0,1))</f>
        <v>1</v>
      </c>
      <c r="BE10" s="87">
        <f>+IF(L34=0,1,IF(L34=E_Investimenti!$AP9,0,1))</f>
        <v>1</v>
      </c>
      <c r="BF10" s="87">
        <f>+IF(M34=0,1,IF(M34=E_Investimenti!$AP9,0,1))</f>
        <v>1</v>
      </c>
      <c r="BG10" s="87">
        <f>+IF(N34=0,1,IF(N34=E_Investimenti!$AP9,0,1))</f>
        <v>1</v>
      </c>
      <c r="BH10" s="87">
        <f>+IF(O34=0,1,IF(O34=E_Investimenti!$AP9,0,1))</f>
        <v>1</v>
      </c>
      <c r="BI10" s="87">
        <f>+IF(P34=0,1,IF(P34=E_Investimenti!$AP9,0,1))</f>
        <v>1</v>
      </c>
      <c r="BJ10" s="87">
        <f>+IF(Q34=0,1,IF(Q34=E_Investimenti!$AP9,0,1))</f>
        <v>1</v>
      </c>
      <c r="BK10" s="87">
        <f>+IF(R34=0,1,IF(R34=E_Investimenti!$AP9,0,1))</f>
        <v>1</v>
      </c>
      <c r="BL10" s="87">
        <f>+IF(S34=0,1,IF(S34=E_Investimenti!$AP9,0,1))</f>
        <v>1</v>
      </c>
      <c r="BM10" s="87">
        <f>+IF(T34=0,1,IF(T34=E_Investimenti!$AP9,0,1))</f>
        <v>1</v>
      </c>
      <c r="BN10" s="87">
        <f>+IF(U34=0,1,IF(U34=E_Investimenti!$AP9,0,1))</f>
        <v>1</v>
      </c>
      <c r="BO10" s="87">
        <f>+IF(V34=0,1,IF(V34=E_Investimenti!$AP9,0,1))</f>
        <v>1</v>
      </c>
      <c r="BP10" s="87">
        <f>+IF(W34=0,1,IF(W34=E_Investimenti!$AP9,0,1))</f>
        <v>1</v>
      </c>
      <c r="BQ10" s="87">
        <f>+IF(X34=0,1,IF(X34=E_Investimenti!$AP9,0,1))</f>
        <v>1</v>
      </c>
      <c r="BR10" s="87">
        <f>+IF(Y34=0,1,IF(Y34=E_Investimenti!$AP9,0,1))</f>
        <v>1</v>
      </c>
      <c r="BS10" s="87">
        <f>+IF(Z34=0,1,IF(Z34=E_Investimenti!$AP9,0,1))</f>
        <v>1</v>
      </c>
      <c r="BT10" s="87">
        <f>+IF(AA34=0,1,IF(AA34=E_Investimenti!$AP9,0,1))</f>
        <v>1</v>
      </c>
      <c r="BU10" s="87">
        <f>+IF(AB34=0,1,IF(AB34=E_Investimenti!$AP9,0,1))</f>
        <v>1</v>
      </c>
      <c r="BV10" s="87">
        <f>+IF(AC34=0,1,IF(AC34=E_Investimenti!$AP9,0,1))</f>
        <v>1</v>
      </c>
      <c r="BW10" s="87">
        <f>+IF(AD34=0,1,IF(AD34=E_Investimenti!$AP9,0,1))</f>
        <v>1</v>
      </c>
      <c r="BX10" s="87">
        <f>+IF(AE34=0,1,IF(AE34=E_Investimenti!$AP9,0,1))</f>
        <v>1</v>
      </c>
      <c r="BY10" s="87">
        <f>+IF(AF34=0,1,IF(AF34=E_Investimenti!$AP9,0,1))</f>
        <v>1</v>
      </c>
      <c r="BZ10" s="87">
        <f>+IF(AG34=0,1,IF(AG34=E_Investimenti!$AP9,0,1))</f>
        <v>1</v>
      </c>
      <c r="CA10" s="87">
        <f>+IF(AH34=0,1,IF(AH34=E_Investimenti!$AP9,0,1))</f>
        <v>1</v>
      </c>
      <c r="CB10" s="87">
        <f>+IF(AI34=0,1,IF(AI34=E_Investimenti!$AP9,0,1))</f>
        <v>1</v>
      </c>
      <c r="CC10" s="87">
        <f>+IF(AJ34=0,1,IF(AJ34=E_Investimenti!$AP9,0,1))</f>
        <v>1</v>
      </c>
      <c r="CD10" s="87">
        <f>+IF(AK34=0,1,IF(AK34=E_Investimenti!$AP9,0,1))</f>
        <v>1</v>
      </c>
      <c r="CE10" s="87">
        <f>+IF(AL34=0,1,IF(AL34=E_Investimenti!$AP9,0,1))</f>
        <v>1</v>
      </c>
      <c r="CF10" s="87">
        <f>+IF(AM34=0,1,IF(AM34=E_Investimenti!$AP9,0,1))</f>
        <v>1</v>
      </c>
      <c r="CG10" s="87">
        <f>+IF(AN34=0,1,IF(AN34=E_Investimenti!$AP9,0,1))</f>
        <v>1</v>
      </c>
      <c r="CH10" s="87">
        <f>+IF(AO34=0,1,IF(AO34=E_Investimenti!$AP9,0,1))</f>
        <v>1</v>
      </c>
    </row>
    <row r="11" spans="1:87" ht="16.5" thickTop="1" thickBot="1" x14ac:dyDescent="0.3">
      <c r="A11" s="57" t="str">
        <f>+IF(E_Investimenti!A10=0,"",E_Investimenti!A10)</f>
        <v>Brevetti</v>
      </c>
      <c r="B11" s="57" t="str">
        <f>+IF(E_Investimenti!B10=0,"",E_Investimenti!B10)</f>
        <v>Ricerca&amp; Sviluppo</v>
      </c>
      <c r="C11" s="57">
        <f>+IF(E_Investimenti!C10=0,"",E_Investimenti!C10)</f>
        <v>0.21</v>
      </c>
      <c r="D11" s="57"/>
      <c r="E11" s="57"/>
      <c r="F11" s="65">
        <f>+IFERROR((E_Investimenti!F10/(E_Investimenti!D10*12)),0)</f>
        <v>0</v>
      </c>
      <c r="G11" s="65">
        <f>+IFERROR((SUM(E_Investimenti!$F10:G10)/(E_Investimenti!$D10*12)),0)*AY11</f>
        <v>0</v>
      </c>
      <c r="H11" s="65">
        <f>+IFERROR((SUM(E_Investimenti!$F10:H10)/(E_Investimenti!$D10*12)),0)*AZ11</f>
        <v>33.333333333333336</v>
      </c>
      <c r="I11" s="65">
        <f>+IFERROR((SUM(E_Investimenti!$F10:I10)/(E_Investimenti!$D10*12)),0)*BA11</f>
        <v>33.333333333333336</v>
      </c>
      <c r="J11" s="65">
        <f>+IFERROR((SUM(E_Investimenti!$F10:J10)/(E_Investimenti!$D10*12)),0)*BB11</f>
        <v>33.333333333333336</v>
      </c>
      <c r="K11" s="65">
        <f>+IFERROR((SUM(E_Investimenti!$F10:K10)/(E_Investimenti!$D10*12)),0)*BC11</f>
        <v>33.333333333333336</v>
      </c>
      <c r="L11" s="65">
        <f>+IFERROR((SUM(E_Investimenti!$F10:L10)/(E_Investimenti!$D10*12)),0)*BD11</f>
        <v>33.333333333333336</v>
      </c>
      <c r="M11" s="65">
        <f>+IFERROR((SUM(E_Investimenti!$F10:M10)/(E_Investimenti!$D10*12)),0)*BE11</f>
        <v>33.333333333333336</v>
      </c>
      <c r="N11" s="65">
        <f>+IFERROR((SUM(E_Investimenti!$F10:N10)/(E_Investimenti!$D10*12)),0)*BF11</f>
        <v>33.333333333333336</v>
      </c>
      <c r="O11" s="65">
        <f>+IFERROR((SUM(E_Investimenti!$F10:O10)/(E_Investimenti!$D10*12)),0)*BG11</f>
        <v>33.333333333333336</v>
      </c>
      <c r="P11" s="65">
        <f>+IFERROR((SUM(E_Investimenti!$F10:P10)/(E_Investimenti!$D10*12)),0)*BH11</f>
        <v>33.333333333333336</v>
      </c>
      <c r="Q11" s="65">
        <f>+IFERROR((SUM(E_Investimenti!$F10:Q10)/(E_Investimenti!$D10*12)),0)*BI11</f>
        <v>33.333333333333336</v>
      </c>
      <c r="R11" s="65">
        <f>+IFERROR((SUM(E_Investimenti!$F10:R10)/(E_Investimenti!$D10*12)),0)*BJ11</f>
        <v>33.333333333333336</v>
      </c>
      <c r="S11" s="65">
        <f>+IFERROR((SUM(E_Investimenti!$F10:S10)/(E_Investimenti!$D10*12)),0)*BK11</f>
        <v>33.333333333333336</v>
      </c>
      <c r="T11" s="65">
        <f>+IFERROR((SUM(E_Investimenti!$F10:T10)/(E_Investimenti!$D10*12)),0)*BL11</f>
        <v>33.333333333333336</v>
      </c>
      <c r="U11" s="65">
        <f>+IFERROR((SUM(E_Investimenti!$F10:U10)/(E_Investimenti!$D10*12)),0)*BM11</f>
        <v>33.333333333333336</v>
      </c>
      <c r="V11" s="65">
        <f>+IFERROR((SUM(E_Investimenti!$F10:V10)/(E_Investimenti!$D10*12)),0)*BN11</f>
        <v>33.333333333333336</v>
      </c>
      <c r="W11" s="65">
        <f>+IFERROR((SUM(E_Investimenti!$F10:W10)/(E_Investimenti!$D10*12)),0)*BO11</f>
        <v>33.333333333333336</v>
      </c>
      <c r="X11" s="65">
        <f>+IFERROR((SUM(E_Investimenti!$F10:X10)/(E_Investimenti!$D10*12)),0)*BP11</f>
        <v>33.333333333333336</v>
      </c>
      <c r="Y11" s="65">
        <f>+IFERROR((SUM(E_Investimenti!$F10:Y10)/(E_Investimenti!$D10*12)),0)*BQ11</f>
        <v>33.333333333333336</v>
      </c>
      <c r="Z11" s="65">
        <f>+IFERROR((SUM(E_Investimenti!$F10:Z10)/(E_Investimenti!$D10*12)),0)*BR11</f>
        <v>33.333333333333336</v>
      </c>
      <c r="AA11" s="65">
        <f>+IFERROR((SUM(E_Investimenti!$F10:AA10)/(E_Investimenti!$D10*12)),0)*BS11</f>
        <v>33.333333333333336</v>
      </c>
      <c r="AB11" s="65">
        <f>+IFERROR((SUM(E_Investimenti!$F10:AB10)/(E_Investimenti!$D10*12)),0)*BT11</f>
        <v>33.333333333333336</v>
      </c>
      <c r="AC11" s="65">
        <f>+IFERROR((SUM(E_Investimenti!$F10:AC10)/(E_Investimenti!$D10*12)),0)*BU11</f>
        <v>33.333333333333336</v>
      </c>
      <c r="AD11" s="65">
        <f>+IFERROR((SUM(E_Investimenti!$F10:AD10)/(E_Investimenti!$D10*12)),0)*BV11</f>
        <v>33.333333333333336</v>
      </c>
      <c r="AE11" s="65">
        <f>+IFERROR((SUM(E_Investimenti!$F10:AE10)/(E_Investimenti!$D10*12)),0)*BW11</f>
        <v>33.333333333333336</v>
      </c>
      <c r="AF11" s="65">
        <f>+IFERROR((SUM(E_Investimenti!$F10:AF10)/(E_Investimenti!$D10*12)),0)*BX11</f>
        <v>33.333333333333336</v>
      </c>
      <c r="AG11" s="65">
        <f>+IFERROR((SUM(E_Investimenti!$F10:AG10)/(E_Investimenti!$D10*12)),0)*BY11</f>
        <v>33.333333333333336</v>
      </c>
      <c r="AH11" s="65">
        <f>+IFERROR((SUM(E_Investimenti!$F10:AH10)/(E_Investimenti!$D10*12)),0)*BZ11</f>
        <v>33.333333333333336</v>
      </c>
      <c r="AI11" s="65">
        <f>+IFERROR((SUM(E_Investimenti!$F10:AI10)/(E_Investimenti!$D10*12)),0)*CA11</f>
        <v>33.333333333333336</v>
      </c>
      <c r="AJ11" s="65">
        <f>+IFERROR((SUM(E_Investimenti!$F10:AJ10)/(E_Investimenti!$D10*12)),0)*CB11</f>
        <v>33.333333333333336</v>
      </c>
      <c r="AK11" s="65">
        <f>+IFERROR((SUM(E_Investimenti!$F10:AK10)/(E_Investimenti!$D10*12)),0)*CC11</f>
        <v>33.333333333333336</v>
      </c>
      <c r="AL11" s="65">
        <f>+IFERROR((SUM(E_Investimenti!$F10:AL10)/(E_Investimenti!$D10*12)),0)*CD11</f>
        <v>33.333333333333336</v>
      </c>
      <c r="AM11" s="65">
        <f>+IFERROR((SUM(E_Investimenti!$F10:AM10)/(E_Investimenti!$D10*12)),0)*CE11</f>
        <v>33.333333333333336</v>
      </c>
      <c r="AN11" s="65">
        <f>+IFERROR((SUM(E_Investimenti!$F10:AN10)/(E_Investimenti!$D10*12)),0)*CF11</f>
        <v>33.333333333333336</v>
      </c>
      <c r="AO11" s="65">
        <f>+IFERROR((SUM(E_Investimenti!$F10:AO10)/(E_Investimenti!$D10*12)),0)*CG11</f>
        <v>33.333333333333336</v>
      </c>
      <c r="AY11" s="87">
        <f>+IF(F35=0,1,IF(F35=E_Investimenti!$AP10,0,1))</f>
        <v>1</v>
      </c>
      <c r="AZ11" s="87">
        <f>+IF(G35=0,1,IF(G35=E_Investimenti!$AP10,0,1))</f>
        <v>1</v>
      </c>
      <c r="BA11" s="87">
        <f>+IF(H35=0,1,IF(H35=E_Investimenti!$AP10,0,1))</f>
        <v>1</v>
      </c>
      <c r="BB11" s="87">
        <f>+IF(I35=0,1,IF(I35=E_Investimenti!$AP10,0,1))</f>
        <v>1</v>
      </c>
      <c r="BC11" s="87">
        <f>+IF(J35=0,1,IF(J35=E_Investimenti!$AP10,0,1))</f>
        <v>1</v>
      </c>
      <c r="BD11" s="87">
        <f>+IF(K35=0,1,IF(K35=E_Investimenti!$AP10,0,1))</f>
        <v>1</v>
      </c>
      <c r="BE11" s="87">
        <f>+IF(L35=0,1,IF(L35=E_Investimenti!$AP10,0,1))</f>
        <v>1</v>
      </c>
      <c r="BF11" s="87">
        <f>+IF(M35=0,1,IF(M35=E_Investimenti!$AP10,0,1))</f>
        <v>1</v>
      </c>
      <c r="BG11" s="87">
        <f>+IF(N35=0,1,IF(N35=E_Investimenti!$AP10,0,1))</f>
        <v>1</v>
      </c>
      <c r="BH11" s="87">
        <f>+IF(O35=0,1,IF(O35=E_Investimenti!$AP10,0,1))</f>
        <v>1</v>
      </c>
      <c r="BI11" s="87">
        <f>+IF(P35=0,1,IF(P35=E_Investimenti!$AP10,0,1))</f>
        <v>1</v>
      </c>
      <c r="BJ11" s="87">
        <f>+IF(Q35=0,1,IF(Q35=E_Investimenti!$AP10,0,1))</f>
        <v>1</v>
      </c>
      <c r="BK11" s="87">
        <f>+IF(R35=0,1,IF(R35=E_Investimenti!$AP10,0,1))</f>
        <v>1</v>
      </c>
      <c r="BL11" s="87">
        <f>+IF(S35=0,1,IF(S35=E_Investimenti!$AP10,0,1))</f>
        <v>1</v>
      </c>
      <c r="BM11" s="87">
        <f>+IF(T35=0,1,IF(T35=E_Investimenti!$AP10,0,1))</f>
        <v>1</v>
      </c>
      <c r="BN11" s="87">
        <f>+IF(U35=0,1,IF(U35=E_Investimenti!$AP10,0,1))</f>
        <v>1</v>
      </c>
      <c r="BO11" s="87">
        <f>+IF(V35=0,1,IF(V35=E_Investimenti!$AP10,0,1))</f>
        <v>1</v>
      </c>
      <c r="BP11" s="87">
        <f>+IF(W35=0,1,IF(W35=E_Investimenti!$AP10,0,1))</f>
        <v>1</v>
      </c>
      <c r="BQ11" s="87">
        <f>+IF(X35=0,1,IF(X35=E_Investimenti!$AP10,0,1))</f>
        <v>1</v>
      </c>
      <c r="BR11" s="87">
        <f>+IF(Y35=0,1,IF(Y35=E_Investimenti!$AP10,0,1))</f>
        <v>1</v>
      </c>
      <c r="BS11" s="87">
        <f>+IF(Z35=0,1,IF(Z35=E_Investimenti!$AP10,0,1))</f>
        <v>1</v>
      </c>
      <c r="BT11" s="87">
        <f>+IF(AA35=0,1,IF(AA35=E_Investimenti!$AP10,0,1))</f>
        <v>1</v>
      </c>
      <c r="BU11" s="87">
        <f>+IF(AB35=0,1,IF(AB35=E_Investimenti!$AP10,0,1))</f>
        <v>1</v>
      </c>
      <c r="BV11" s="87">
        <f>+IF(AC35=0,1,IF(AC35=E_Investimenti!$AP10,0,1))</f>
        <v>1</v>
      </c>
      <c r="BW11" s="87">
        <f>+IF(AD35=0,1,IF(AD35=E_Investimenti!$AP10,0,1))</f>
        <v>1</v>
      </c>
      <c r="BX11" s="87">
        <f>+IF(AE35=0,1,IF(AE35=E_Investimenti!$AP10,0,1))</f>
        <v>1</v>
      </c>
      <c r="BY11" s="87">
        <f>+IF(AF35=0,1,IF(AF35=E_Investimenti!$AP10,0,1))</f>
        <v>1</v>
      </c>
      <c r="BZ11" s="87">
        <f>+IF(AG35=0,1,IF(AG35=E_Investimenti!$AP10,0,1))</f>
        <v>1</v>
      </c>
      <c r="CA11" s="87">
        <f>+IF(AH35=0,1,IF(AH35=E_Investimenti!$AP10,0,1))</f>
        <v>1</v>
      </c>
      <c r="CB11" s="87">
        <f>+IF(AI35=0,1,IF(AI35=E_Investimenti!$AP10,0,1))</f>
        <v>1</v>
      </c>
      <c r="CC11" s="87">
        <f>+IF(AJ35=0,1,IF(AJ35=E_Investimenti!$AP10,0,1))</f>
        <v>1</v>
      </c>
      <c r="CD11" s="87">
        <f>+IF(AK35=0,1,IF(AK35=E_Investimenti!$AP10,0,1))</f>
        <v>1</v>
      </c>
      <c r="CE11" s="87">
        <f>+IF(AL35=0,1,IF(AL35=E_Investimenti!$AP10,0,1))</f>
        <v>1</v>
      </c>
      <c r="CF11" s="87">
        <f>+IF(AM35=0,1,IF(AM35=E_Investimenti!$AP10,0,1))</f>
        <v>1</v>
      </c>
      <c r="CG11" s="87">
        <f>+IF(AN35=0,1,IF(AN35=E_Investimenti!$AP10,0,1))</f>
        <v>1</v>
      </c>
      <c r="CH11" s="87">
        <f>+IF(AO35=0,1,IF(AO35=E_Investimenti!$AP10,0,1))</f>
        <v>1</v>
      </c>
    </row>
    <row r="12" spans="1:87" ht="16.5" thickTop="1" thickBot="1" x14ac:dyDescent="0.3">
      <c r="A12" s="57" t="str">
        <f>+IF(E_Investimenti!A11=0,"",E_Investimenti!A11)</f>
        <v/>
      </c>
      <c r="B12" s="57" t="str">
        <f>+IF(E_Investimenti!B11=0,"",E_Investimenti!B11)</f>
        <v>Fabbricati</v>
      </c>
      <c r="C12" s="57" t="str">
        <f>+IF(E_Investimenti!C11=0,"",E_Investimenti!C11)</f>
        <v/>
      </c>
      <c r="D12" s="57"/>
      <c r="E12" s="57"/>
      <c r="F12" s="65">
        <f>+IFERROR((E_Investimenti!F11/(E_Investimenti!D11*12)),0)</f>
        <v>0</v>
      </c>
      <c r="G12" s="65">
        <f>+IFERROR((SUM(E_Investimenti!$F11:G11)/(E_Investimenti!$D11*12)),0)*AY12</f>
        <v>0</v>
      </c>
      <c r="H12" s="65">
        <f>+IFERROR((SUM(E_Investimenti!$F11:H11)/(E_Investimenti!$D11*12)),0)*AZ12</f>
        <v>0</v>
      </c>
      <c r="I12" s="65">
        <f>+IFERROR((SUM(E_Investimenti!$F11:I11)/(E_Investimenti!$D11*12)),0)*BA12</f>
        <v>0</v>
      </c>
      <c r="J12" s="65">
        <f>+IFERROR((SUM(E_Investimenti!$F11:J11)/(E_Investimenti!$D11*12)),0)*BB12</f>
        <v>0</v>
      </c>
      <c r="K12" s="65">
        <f>+IFERROR((SUM(E_Investimenti!$F11:K11)/(E_Investimenti!$D11*12)),0)*BC12</f>
        <v>0</v>
      </c>
      <c r="L12" s="65">
        <f>+IFERROR((SUM(E_Investimenti!$F11:L11)/(E_Investimenti!$D11*12)),0)*BD12</f>
        <v>0</v>
      </c>
      <c r="M12" s="65">
        <f>+IFERROR((SUM(E_Investimenti!$F11:M11)/(E_Investimenti!$D11*12)),0)*BE12</f>
        <v>0</v>
      </c>
      <c r="N12" s="65">
        <f>+IFERROR((SUM(E_Investimenti!$F11:N11)/(E_Investimenti!$D11*12)),0)*BF12</f>
        <v>0</v>
      </c>
      <c r="O12" s="65">
        <f>+IFERROR((SUM(E_Investimenti!$F11:O11)/(E_Investimenti!$D11*12)),0)*BG12</f>
        <v>0</v>
      </c>
      <c r="P12" s="65">
        <f>+IFERROR((SUM(E_Investimenti!$F11:P11)/(E_Investimenti!$D11*12)),0)*BH12</f>
        <v>0</v>
      </c>
      <c r="Q12" s="65">
        <f>+IFERROR((SUM(E_Investimenti!$F11:Q11)/(E_Investimenti!$D11*12)),0)*BI12</f>
        <v>0</v>
      </c>
      <c r="R12" s="65">
        <f>+IFERROR((SUM(E_Investimenti!$F11:R11)/(E_Investimenti!$D11*12)),0)*BJ12</f>
        <v>0</v>
      </c>
      <c r="S12" s="65">
        <f>+IFERROR((SUM(E_Investimenti!$F11:S11)/(E_Investimenti!$D11*12)),0)*BK12</f>
        <v>0</v>
      </c>
      <c r="T12" s="65">
        <f>+IFERROR((SUM(E_Investimenti!$F11:T11)/(E_Investimenti!$D11*12)),0)*BL12</f>
        <v>0</v>
      </c>
      <c r="U12" s="65">
        <f>+IFERROR((SUM(E_Investimenti!$F11:U11)/(E_Investimenti!$D11*12)),0)*BM12</f>
        <v>0</v>
      </c>
      <c r="V12" s="65">
        <f>+IFERROR((SUM(E_Investimenti!$F11:V11)/(E_Investimenti!$D11*12)),0)*BN12</f>
        <v>0</v>
      </c>
      <c r="W12" s="65">
        <f>+IFERROR((SUM(E_Investimenti!$F11:W11)/(E_Investimenti!$D11*12)),0)*BO12</f>
        <v>0</v>
      </c>
      <c r="X12" s="65">
        <f>+IFERROR((SUM(E_Investimenti!$F11:X11)/(E_Investimenti!$D11*12)),0)*BP12</f>
        <v>0</v>
      </c>
      <c r="Y12" s="65">
        <f>+IFERROR((SUM(E_Investimenti!$F11:Y11)/(E_Investimenti!$D11*12)),0)*BQ12</f>
        <v>0</v>
      </c>
      <c r="Z12" s="65">
        <f>+IFERROR((SUM(E_Investimenti!$F11:Z11)/(E_Investimenti!$D11*12)),0)*BR12</f>
        <v>0</v>
      </c>
      <c r="AA12" s="65">
        <f>+IFERROR((SUM(E_Investimenti!$F11:AA11)/(E_Investimenti!$D11*12)),0)*BS12</f>
        <v>0</v>
      </c>
      <c r="AB12" s="65">
        <f>+IFERROR((SUM(E_Investimenti!$F11:AB11)/(E_Investimenti!$D11*12)),0)*BT12</f>
        <v>0</v>
      </c>
      <c r="AC12" s="65">
        <f>+IFERROR((SUM(E_Investimenti!$F11:AC11)/(E_Investimenti!$D11*12)),0)*BU12</f>
        <v>0</v>
      </c>
      <c r="AD12" s="65">
        <f>+IFERROR((SUM(E_Investimenti!$F11:AD11)/(E_Investimenti!$D11*12)),0)*BV12</f>
        <v>0</v>
      </c>
      <c r="AE12" s="65">
        <f>+IFERROR((SUM(E_Investimenti!$F11:AE11)/(E_Investimenti!$D11*12)),0)*BW12</f>
        <v>0</v>
      </c>
      <c r="AF12" s="65">
        <f>+IFERROR((SUM(E_Investimenti!$F11:AF11)/(E_Investimenti!$D11*12)),0)*BX12</f>
        <v>0</v>
      </c>
      <c r="AG12" s="65">
        <f>+IFERROR((SUM(E_Investimenti!$F11:AG11)/(E_Investimenti!$D11*12)),0)*BY12</f>
        <v>0</v>
      </c>
      <c r="AH12" s="65">
        <f>+IFERROR((SUM(E_Investimenti!$F11:AH11)/(E_Investimenti!$D11*12)),0)*BZ12</f>
        <v>0</v>
      </c>
      <c r="AI12" s="65">
        <f>+IFERROR((SUM(E_Investimenti!$F11:AI11)/(E_Investimenti!$D11*12)),0)*CA12</f>
        <v>0</v>
      </c>
      <c r="AJ12" s="65">
        <f>+IFERROR((SUM(E_Investimenti!$F11:AJ11)/(E_Investimenti!$D11*12)),0)*CB12</f>
        <v>0</v>
      </c>
      <c r="AK12" s="65">
        <f>+IFERROR((SUM(E_Investimenti!$F11:AK11)/(E_Investimenti!$D11*12)),0)*CC12</f>
        <v>0</v>
      </c>
      <c r="AL12" s="65">
        <f>+IFERROR((SUM(E_Investimenti!$F11:AL11)/(E_Investimenti!$D11*12)),0)*CD12</f>
        <v>0</v>
      </c>
      <c r="AM12" s="65">
        <f>+IFERROR((SUM(E_Investimenti!$F11:AM11)/(E_Investimenti!$D11*12)),0)*CE12</f>
        <v>0</v>
      </c>
      <c r="AN12" s="65">
        <f>+IFERROR((SUM(E_Investimenti!$F11:AN11)/(E_Investimenti!$D11*12)),0)*CF12</f>
        <v>0</v>
      </c>
      <c r="AO12" s="65">
        <f>+IFERROR((SUM(E_Investimenti!$F11:AO11)/(E_Investimenti!$D11*12)),0)*CG12</f>
        <v>0</v>
      </c>
      <c r="AY12" s="87">
        <f>+IF(F36=0,1,IF(F36=E_Investimenti!$AP11,0,1))</f>
        <v>1</v>
      </c>
      <c r="AZ12" s="87">
        <f>+IF(G36=0,1,IF(G36=E_Investimenti!$AP11,0,1))</f>
        <v>1</v>
      </c>
      <c r="BA12" s="87">
        <f>+IF(H36=0,1,IF(H36=E_Investimenti!$AP11,0,1))</f>
        <v>1</v>
      </c>
      <c r="BB12" s="87">
        <f>+IF(I36=0,1,IF(I36=E_Investimenti!$AP11,0,1))</f>
        <v>1</v>
      </c>
      <c r="BC12" s="87">
        <f>+IF(J36=0,1,IF(J36=E_Investimenti!$AP11,0,1))</f>
        <v>1</v>
      </c>
      <c r="BD12" s="87">
        <f>+IF(K36=0,1,IF(K36=E_Investimenti!$AP11,0,1))</f>
        <v>1</v>
      </c>
      <c r="BE12" s="87">
        <f>+IF(L36=0,1,IF(L36=E_Investimenti!$AP11,0,1))</f>
        <v>1</v>
      </c>
      <c r="BF12" s="87">
        <f>+IF(M36=0,1,IF(M36=E_Investimenti!$AP11,0,1))</f>
        <v>1</v>
      </c>
      <c r="BG12" s="87">
        <f>+IF(N36=0,1,IF(N36=E_Investimenti!$AP11,0,1))</f>
        <v>1</v>
      </c>
      <c r="BH12" s="87">
        <f>+IF(O36=0,1,IF(O36=E_Investimenti!$AP11,0,1))</f>
        <v>1</v>
      </c>
      <c r="BI12" s="87">
        <f>+IF(P36=0,1,IF(P36=E_Investimenti!$AP11,0,1))</f>
        <v>1</v>
      </c>
      <c r="BJ12" s="87">
        <f>+IF(Q36=0,1,IF(Q36=E_Investimenti!$AP11,0,1))</f>
        <v>1</v>
      </c>
      <c r="BK12" s="87">
        <f>+IF(R36=0,1,IF(R36=E_Investimenti!$AP11,0,1))</f>
        <v>1</v>
      </c>
      <c r="BL12" s="87">
        <f>+IF(S36=0,1,IF(S36=E_Investimenti!$AP11,0,1))</f>
        <v>1</v>
      </c>
      <c r="BM12" s="87">
        <f>+IF(T36=0,1,IF(T36=E_Investimenti!$AP11,0,1))</f>
        <v>1</v>
      </c>
      <c r="BN12" s="87">
        <f>+IF(U36=0,1,IF(U36=E_Investimenti!$AP11,0,1))</f>
        <v>1</v>
      </c>
      <c r="BO12" s="87">
        <f>+IF(V36=0,1,IF(V36=E_Investimenti!$AP11,0,1))</f>
        <v>1</v>
      </c>
      <c r="BP12" s="87">
        <f>+IF(W36=0,1,IF(W36=E_Investimenti!$AP11,0,1))</f>
        <v>1</v>
      </c>
      <c r="BQ12" s="87">
        <f>+IF(X36=0,1,IF(X36=E_Investimenti!$AP11,0,1))</f>
        <v>1</v>
      </c>
      <c r="BR12" s="87">
        <f>+IF(Y36=0,1,IF(Y36=E_Investimenti!$AP11,0,1))</f>
        <v>1</v>
      </c>
      <c r="BS12" s="87">
        <f>+IF(Z36=0,1,IF(Z36=E_Investimenti!$AP11,0,1))</f>
        <v>1</v>
      </c>
      <c r="BT12" s="87">
        <f>+IF(AA36=0,1,IF(AA36=E_Investimenti!$AP11,0,1))</f>
        <v>1</v>
      </c>
      <c r="BU12" s="87">
        <f>+IF(AB36=0,1,IF(AB36=E_Investimenti!$AP11,0,1))</f>
        <v>1</v>
      </c>
      <c r="BV12" s="87">
        <f>+IF(AC36=0,1,IF(AC36=E_Investimenti!$AP11,0,1))</f>
        <v>1</v>
      </c>
      <c r="BW12" s="87">
        <f>+IF(AD36=0,1,IF(AD36=E_Investimenti!$AP11,0,1))</f>
        <v>1</v>
      </c>
      <c r="BX12" s="87">
        <f>+IF(AE36=0,1,IF(AE36=E_Investimenti!$AP11,0,1))</f>
        <v>1</v>
      </c>
      <c r="BY12" s="87">
        <f>+IF(AF36=0,1,IF(AF36=E_Investimenti!$AP11,0,1))</f>
        <v>1</v>
      </c>
      <c r="BZ12" s="87">
        <f>+IF(AG36=0,1,IF(AG36=E_Investimenti!$AP11,0,1))</f>
        <v>1</v>
      </c>
      <c r="CA12" s="87">
        <f>+IF(AH36=0,1,IF(AH36=E_Investimenti!$AP11,0,1))</f>
        <v>1</v>
      </c>
      <c r="CB12" s="87">
        <f>+IF(AI36=0,1,IF(AI36=E_Investimenti!$AP11,0,1))</f>
        <v>1</v>
      </c>
      <c r="CC12" s="87">
        <f>+IF(AJ36=0,1,IF(AJ36=E_Investimenti!$AP11,0,1))</f>
        <v>1</v>
      </c>
      <c r="CD12" s="87">
        <f>+IF(AK36=0,1,IF(AK36=E_Investimenti!$AP11,0,1))</f>
        <v>1</v>
      </c>
      <c r="CE12" s="87">
        <f>+IF(AL36=0,1,IF(AL36=E_Investimenti!$AP11,0,1))</f>
        <v>1</v>
      </c>
      <c r="CF12" s="87">
        <f>+IF(AM36=0,1,IF(AM36=E_Investimenti!$AP11,0,1))</f>
        <v>1</v>
      </c>
      <c r="CG12" s="87">
        <f>+IF(AN36=0,1,IF(AN36=E_Investimenti!$AP11,0,1))</f>
        <v>1</v>
      </c>
      <c r="CH12" s="87">
        <f>+IF(AO36=0,1,IF(AO36=E_Investimenti!$AP11,0,1))</f>
        <v>1</v>
      </c>
    </row>
    <row r="13" spans="1:87" ht="16.5" thickTop="1" thickBot="1" x14ac:dyDescent="0.3">
      <c r="A13" s="57" t="str">
        <f>+IF(E_Investimenti!A12=0,"",E_Investimenti!A12)</f>
        <v/>
      </c>
      <c r="B13" s="57" t="str">
        <f>+IF(E_Investimenti!B12=0,"",E_Investimenti!B12)</f>
        <v/>
      </c>
      <c r="C13" s="57" t="str">
        <f>+IF(E_Investimenti!C12=0,"",E_Investimenti!C12)</f>
        <v/>
      </c>
      <c r="D13" s="57"/>
      <c r="E13" s="57"/>
      <c r="F13" s="65">
        <f>+IFERROR((E_Investimenti!F12/(E_Investimenti!D12*12)),0)</f>
        <v>0</v>
      </c>
      <c r="G13" s="65">
        <f>+IFERROR((SUM(E_Investimenti!$F12:G12)/(E_Investimenti!$D12*12)),0)*AY13</f>
        <v>0</v>
      </c>
      <c r="H13" s="65">
        <f>+IFERROR((SUM(E_Investimenti!$F12:H12)/(E_Investimenti!$D12*12)),0)*AZ13</f>
        <v>0</v>
      </c>
      <c r="I13" s="65">
        <f>+IFERROR((SUM(E_Investimenti!$F12:I12)/(E_Investimenti!$D12*12)),0)*BA13</f>
        <v>0</v>
      </c>
      <c r="J13" s="65">
        <f>+IFERROR((SUM(E_Investimenti!$F12:J12)/(E_Investimenti!$D12*12)),0)*BB13</f>
        <v>0</v>
      </c>
      <c r="K13" s="65">
        <f>+IFERROR((SUM(E_Investimenti!$F12:K12)/(E_Investimenti!$D12*12)),0)*BC13</f>
        <v>0</v>
      </c>
      <c r="L13" s="65">
        <f>+IFERROR((SUM(E_Investimenti!$F12:L12)/(E_Investimenti!$D12*12)),0)*BD13</f>
        <v>0</v>
      </c>
      <c r="M13" s="65">
        <f>+IFERROR((SUM(E_Investimenti!$F12:M12)/(E_Investimenti!$D12*12)),0)*BE13</f>
        <v>0</v>
      </c>
      <c r="N13" s="65">
        <f>+IFERROR((SUM(E_Investimenti!$F12:N12)/(E_Investimenti!$D12*12)),0)*BF13</f>
        <v>0</v>
      </c>
      <c r="O13" s="65">
        <f>+IFERROR((SUM(E_Investimenti!$F12:O12)/(E_Investimenti!$D12*12)),0)*BG13</f>
        <v>0</v>
      </c>
      <c r="P13" s="65">
        <f>+IFERROR((SUM(E_Investimenti!$F12:P12)/(E_Investimenti!$D12*12)),0)*BH13</f>
        <v>0</v>
      </c>
      <c r="Q13" s="65">
        <f>+IFERROR((SUM(E_Investimenti!$F12:Q12)/(E_Investimenti!$D12*12)),0)*BI13</f>
        <v>0</v>
      </c>
      <c r="R13" s="65">
        <f>+IFERROR((SUM(E_Investimenti!$F12:R12)/(E_Investimenti!$D12*12)),0)*BJ13</f>
        <v>0</v>
      </c>
      <c r="S13" s="65">
        <f>+IFERROR((SUM(E_Investimenti!$F12:S12)/(E_Investimenti!$D12*12)),0)*BK13</f>
        <v>0</v>
      </c>
      <c r="T13" s="65">
        <f>+IFERROR((SUM(E_Investimenti!$F12:T12)/(E_Investimenti!$D12*12)),0)*BL13</f>
        <v>0</v>
      </c>
      <c r="U13" s="65">
        <f>+IFERROR((SUM(E_Investimenti!$F12:U12)/(E_Investimenti!$D12*12)),0)*BM13</f>
        <v>0</v>
      </c>
      <c r="V13" s="65">
        <f>+IFERROR((SUM(E_Investimenti!$F12:V12)/(E_Investimenti!$D12*12)),0)*BN13</f>
        <v>0</v>
      </c>
      <c r="W13" s="65">
        <f>+IFERROR((SUM(E_Investimenti!$F12:W12)/(E_Investimenti!$D12*12)),0)*BO13</f>
        <v>0</v>
      </c>
      <c r="X13" s="65">
        <f>+IFERROR((SUM(E_Investimenti!$F12:X12)/(E_Investimenti!$D12*12)),0)*BP13</f>
        <v>0</v>
      </c>
      <c r="Y13" s="65">
        <f>+IFERROR((SUM(E_Investimenti!$F12:Y12)/(E_Investimenti!$D12*12)),0)*BQ13</f>
        <v>0</v>
      </c>
      <c r="Z13" s="65">
        <f>+IFERROR((SUM(E_Investimenti!$F12:Z12)/(E_Investimenti!$D12*12)),0)*BR13</f>
        <v>0</v>
      </c>
      <c r="AA13" s="65">
        <f>+IFERROR((SUM(E_Investimenti!$F12:AA12)/(E_Investimenti!$D12*12)),0)*BS13</f>
        <v>0</v>
      </c>
      <c r="AB13" s="65">
        <f>+IFERROR((SUM(E_Investimenti!$F12:AB12)/(E_Investimenti!$D12*12)),0)*BT13</f>
        <v>0</v>
      </c>
      <c r="AC13" s="65">
        <f>+IFERROR((SUM(E_Investimenti!$F12:AC12)/(E_Investimenti!$D12*12)),0)*BU13</f>
        <v>0</v>
      </c>
      <c r="AD13" s="65">
        <f>+IFERROR((SUM(E_Investimenti!$F12:AD12)/(E_Investimenti!$D12*12)),0)*BV13</f>
        <v>0</v>
      </c>
      <c r="AE13" s="65">
        <f>+IFERROR((SUM(E_Investimenti!$F12:AE12)/(E_Investimenti!$D12*12)),0)*BW13</f>
        <v>0</v>
      </c>
      <c r="AF13" s="65">
        <f>+IFERROR((SUM(E_Investimenti!$F12:AF12)/(E_Investimenti!$D12*12)),0)*BX13</f>
        <v>0</v>
      </c>
      <c r="AG13" s="65">
        <f>+IFERROR((SUM(E_Investimenti!$F12:AG12)/(E_Investimenti!$D12*12)),0)*BY13</f>
        <v>0</v>
      </c>
      <c r="AH13" s="65">
        <f>+IFERROR((SUM(E_Investimenti!$F12:AH12)/(E_Investimenti!$D12*12)),0)*BZ13</f>
        <v>0</v>
      </c>
      <c r="AI13" s="65">
        <f>+IFERROR((SUM(E_Investimenti!$F12:AI12)/(E_Investimenti!$D12*12)),0)*CA13</f>
        <v>0</v>
      </c>
      <c r="AJ13" s="65">
        <f>+IFERROR((SUM(E_Investimenti!$F12:AJ12)/(E_Investimenti!$D12*12)),0)*CB13</f>
        <v>0</v>
      </c>
      <c r="AK13" s="65">
        <f>+IFERROR((SUM(E_Investimenti!$F12:AK12)/(E_Investimenti!$D12*12)),0)*CC13</f>
        <v>0</v>
      </c>
      <c r="AL13" s="65">
        <f>+IFERROR((SUM(E_Investimenti!$F12:AL12)/(E_Investimenti!$D12*12)),0)*CD13</f>
        <v>0</v>
      </c>
      <c r="AM13" s="65">
        <f>+IFERROR((SUM(E_Investimenti!$F12:AM12)/(E_Investimenti!$D12*12)),0)*CE13</f>
        <v>0</v>
      </c>
      <c r="AN13" s="65">
        <f>+IFERROR((SUM(E_Investimenti!$F12:AN12)/(E_Investimenti!$D12*12)),0)*CF13</f>
        <v>0</v>
      </c>
      <c r="AO13" s="65">
        <f>+IFERROR((SUM(E_Investimenti!$F12:AO12)/(E_Investimenti!$D12*12)),0)*CG13</f>
        <v>0</v>
      </c>
      <c r="AY13" s="87">
        <f>+IF(F37=0,1,IF(F37=E_Investimenti!$AP12,0,1))</f>
        <v>1</v>
      </c>
      <c r="AZ13" s="87">
        <f>+IF(G37=0,1,IF(G37=E_Investimenti!$AP12,0,1))</f>
        <v>1</v>
      </c>
      <c r="BA13" s="87">
        <f>+IF(H37=0,1,IF(H37=E_Investimenti!$AP12,0,1))</f>
        <v>1</v>
      </c>
      <c r="BB13" s="87">
        <f>+IF(I37=0,1,IF(I37=E_Investimenti!$AP12,0,1))</f>
        <v>1</v>
      </c>
      <c r="BC13" s="87">
        <f>+IF(J37=0,1,IF(J37=E_Investimenti!$AP12,0,1))</f>
        <v>1</v>
      </c>
      <c r="BD13" s="87">
        <f>+IF(K37=0,1,IF(K37=E_Investimenti!$AP12,0,1))</f>
        <v>1</v>
      </c>
      <c r="BE13" s="87">
        <f>+IF(L37=0,1,IF(L37=E_Investimenti!$AP12,0,1))</f>
        <v>1</v>
      </c>
      <c r="BF13" s="87">
        <f>+IF(M37=0,1,IF(M37=E_Investimenti!$AP12,0,1))</f>
        <v>1</v>
      </c>
      <c r="BG13" s="87">
        <f>+IF(N37=0,1,IF(N37=E_Investimenti!$AP12,0,1))</f>
        <v>1</v>
      </c>
      <c r="BH13" s="87">
        <f>+IF(O37=0,1,IF(O37=E_Investimenti!$AP12,0,1))</f>
        <v>1</v>
      </c>
      <c r="BI13" s="87">
        <f>+IF(P37=0,1,IF(P37=E_Investimenti!$AP12,0,1))</f>
        <v>1</v>
      </c>
      <c r="BJ13" s="87">
        <f>+IF(Q37=0,1,IF(Q37=E_Investimenti!$AP12,0,1))</f>
        <v>1</v>
      </c>
      <c r="BK13" s="87">
        <f>+IF(R37=0,1,IF(R37=E_Investimenti!$AP12,0,1))</f>
        <v>1</v>
      </c>
      <c r="BL13" s="87">
        <f>+IF(S37=0,1,IF(S37=E_Investimenti!$AP12,0,1))</f>
        <v>1</v>
      </c>
      <c r="BM13" s="87">
        <f>+IF(T37=0,1,IF(T37=E_Investimenti!$AP12,0,1))</f>
        <v>1</v>
      </c>
      <c r="BN13" s="87">
        <f>+IF(U37=0,1,IF(U37=E_Investimenti!$AP12,0,1))</f>
        <v>1</v>
      </c>
      <c r="BO13" s="87">
        <f>+IF(V37=0,1,IF(V37=E_Investimenti!$AP12,0,1))</f>
        <v>1</v>
      </c>
      <c r="BP13" s="87">
        <f>+IF(W37=0,1,IF(W37=E_Investimenti!$AP12,0,1))</f>
        <v>1</v>
      </c>
      <c r="BQ13" s="87">
        <f>+IF(X37=0,1,IF(X37=E_Investimenti!$AP12,0,1))</f>
        <v>1</v>
      </c>
      <c r="BR13" s="87">
        <f>+IF(Y37=0,1,IF(Y37=E_Investimenti!$AP12,0,1))</f>
        <v>1</v>
      </c>
      <c r="BS13" s="87">
        <f>+IF(Z37=0,1,IF(Z37=E_Investimenti!$AP12,0,1))</f>
        <v>1</v>
      </c>
      <c r="BT13" s="87">
        <f>+IF(AA37=0,1,IF(AA37=E_Investimenti!$AP12,0,1))</f>
        <v>1</v>
      </c>
      <c r="BU13" s="87">
        <f>+IF(AB37=0,1,IF(AB37=E_Investimenti!$AP12,0,1))</f>
        <v>1</v>
      </c>
      <c r="BV13" s="87">
        <f>+IF(AC37=0,1,IF(AC37=E_Investimenti!$AP12,0,1))</f>
        <v>1</v>
      </c>
      <c r="BW13" s="87">
        <f>+IF(AD37=0,1,IF(AD37=E_Investimenti!$AP12,0,1))</f>
        <v>1</v>
      </c>
      <c r="BX13" s="87">
        <f>+IF(AE37=0,1,IF(AE37=E_Investimenti!$AP12,0,1))</f>
        <v>1</v>
      </c>
      <c r="BY13" s="87">
        <f>+IF(AF37=0,1,IF(AF37=E_Investimenti!$AP12,0,1))</f>
        <v>1</v>
      </c>
      <c r="BZ13" s="87">
        <f>+IF(AG37=0,1,IF(AG37=E_Investimenti!$AP12,0,1))</f>
        <v>1</v>
      </c>
      <c r="CA13" s="87">
        <f>+IF(AH37=0,1,IF(AH37=E_Investimenti!$AP12,0,1))</f>
        <v>1</v>
      </c>
      <c r="CB13" s="87">
        <f>+IF(AI37=0,1,IF(AI37=E_Investimenti!$AP12,0,1))</f>
        <v>1</v>
      </c>
      <c r="CC13" s="87">
        <f>+IF(AJ37=0,1,IF(AJ37=E_Investimenti!$AP12,0,1))</f>
        <v>1</v>
      </c>
      <c r="CD13" s="87">
        <f>+IF(AK37=0,1,IF(AK37=E_Investimenti!$AP12,0,1))</f>
        <v>1</v>
      </c>
      <c r="CE13" s="87">
        <f>+IF(AL37=0,1,IF(AL37=E_Investimenti!$AP12,0,1))</f>
        <v>1</v>
      </c>
      <c r="CF13" s="87">
        <f>+IF(AM37=0,1,IF(AM37=E_Investimenti!$AP12,0,1))</f>
        <v>1</v>
      </c>
      <c r="CG13" s="87">
        <f>+IF(AN37=0,1,IF(AN37=E_Investimenti!$AP12,0,1))</f>
        <v>1</v>
      </c>
      <c r="CH13" s="87">
        <f>+IF(AO37=0,1,IF(AO37=E_Investimenti!$AP12,0,1))</f>
        <v>1</v>
      </c>
    </row>
    <row r="14" spans="1:87" ht="16.5" thickTop="1" thickBot="1" x14ac:dyDescent="0.3">
      <c r="A14" s="57" t="str">
        <f>+IF(E_Investimenti!A13=0,"",E_Investimenti!A13)</f>
        <v/>
      </c>
      <c r="B14" s="57" t="str">
        <f>+IF(E_Investimenti!B13=0,"",E_Investimenti!B13)</f>
        <v/>
      </c>
      <c r="C14" s="57" t="str">
        <f>+IF(E_Investimenti!C13=0,"",E_Investimenti!C13)</f>
        <v/>
      </c>
      <c r="D14" s="57"/>
      <c r="E14" s="57"/>
      <c r="F14" s="65">
        <f>+IFERROR((E_Investimenti!F13/(E_Investimenti!D13*12)),0)</f>
        <v>0</v>
      </c>
      <c r="G14" s="65">
        <f>+IFERROR((SUM(E_Investimenti!$F13:G13)/(E_Investimenti!$D13*12)),0)*AY14</f>
        <v>0</v>
      </c>
      <c r="H14" s="65">
        <f>+IFERROR((SUM(E_Investimenti!$F13:H13)/(E_Investimenti!$D13*12)),0)*AZ14</f>
        <v>0</v>
      </c>
      <c r="I14" s="65">
        <f>+IFERROR((SUM(E_Investimenti!$F13:I13)/(E_Investimenti!$D13*12)),0)*BA14</f>
        <v>0</v>
      </c>
      <c r="J14" s="65">
        <f>+IFERROR((SUM(E_Investimenti!$F13:J13)/(E_Investimenti!$D13*12)),0)*BB14</f>
        <v>0</v>
      </c>
      <c r="K14" s="65">
        <f>+IFERROR((SUM(E_Investimenti!$F13:K13)/(E_Investimenti!$D13*12)),0)*BC14</f>
        <v>0</v>
      </c>
      <c r="L14" s="65">
        <f>+IFERROR((SUM(E_Investimenti!$F13:L13)/(E_Investimenti!$D13*12)),0)*BD14</f>
        <v>0</v>
      </c>
      <c r="M14" s="65">
        <f>+IFERROR((SUM(E_Investimenti!$F13:M13)/(E_Investimenti!$D13*12)),0)*BE14</f>
        <v>0</v>
      </c>
      <c r="N14" s="65">
        <f>+IFERROR((SUM(E_Investimenti!$F13:N13)/(E_Investimenti!$D13*12)),0)*BF14</f>
        <v>0</v>
      </c>
      <c r="O14" s="65">
        <f>+IFERROR((SUM(E_Investimenti!$F13:O13)/(E_Investimenti!$D13*12)),0)*BG14</f>
        <v>0</v>
      </c>
      <c r="P14" s="65">
        <f>+IFERROR((SUM(E_Investimenti!$F13:P13)/(E_Investimenti!$D13*12)),0)*BH14</f>
        <v>0</v>
      </c>
      <c r="Q14" s="65">
        <f>+IFERROR((SUM(E_Investimenti!$F13:Q13)/(E_Investimenti!$D13*12)),0)*BI14</f>
        <v>0</v>
      </c>
      <c r="R14" s="65">
        <f>+IFERROR((SUM(E_Investimenti!$F13:R13)/(E_Investimenti!$D13*12)),0)*BJ14</f>
        <v>0</v>
      </c>
      <c r="S14" s="65">
        <f>+IFERROR((SUM(E_Investimenti!$F13:S13)/(E_Investimenti!$D13*12)),0)*BK14</f>
        <v>0</v>
      </c>
      <c r="T14" s="65">
        <f>+IFERROR((SUM(E_Investimenti!$F13:T13)/(E_Investimenti!$D13*12)),0)*BL14</f>
        <v>0</v>
      </c>
      <c r="U14" s="65">
        <f>+IFERROR((SUM(E_Investimenti!$F13:U13)/(E_Investimenti!$D13*12)),0)*BM14</f>
        <v>0</v>
      </c>
      <c r="V14" s="65">
        <f>+IFERROR((SUM(E_Investimenti!$F13:V13)/(E_Investimenti!$D13*12)),0)*BN14</f>
        <v>0</v>
      </c>
      <c r="W14" s="65">
        <f>+IFERROR((SUM(E_Investimenti!$F13:W13)/(E_Investimenti!$D13*12)),0)*BO14</f>
        <v>0</v>
      </c>
      <c r="X14" s="65">
        <f>+IFERROR((SUM(E_Investimenti!$F13:X13)/(E_Investimenti!$D13*12)),0)*BP14</f>
        <v>0</v>
      </c>
      <c r="Y14" s="65">
        <f>+IFERROR((SUM(E_Investimenti!$F13:Y13)/(E_Investimenti!$D13*12)),0)*BQ14</f>
        <v>0</v>
      </c>
      <c r="Z14" s="65">
        <f>+IFERROR((SUM(E_Investimenti!$F13:Z13)/(E_Investimenti!$D13*12)),0)*BR14</f>
        <v>0</v>
      </c>
      <c r="AA14" s="65">
        <f>+IFERROR((SUM(E_Investimenti!$F13:AA13)/(E_Investimenti!$D13*12)),0)*BS14</f>
        <v>0</v>
      </c>
      <c r="AB14" s="65">
        <f>+IFERROR((SUM(E_Investimenti!$F13:AB13)/(E_Investimenti!$D13*12)),0)*BT14</f>
        <v>0</v>
      </c>
      <c r="AC14" s="65">
        <f>+IFERROR((SUM(E_Investimenti!$F13:AC13)/(E_Investimenti!$D13*12)),0)*BU14</f>
        <v>0</v>
      </c>
      <c r="AD14" s="65">
        <f>+IFERROR((SUM(E_Investimenti!$F13:AD13)/(E_Investimenti!$D13*12)),0)*BV14</f>
        <v>0</v>
      </c>
      <c r="AE14" s="65">
        <f>+IFERROR((SUM(E_Investimenti!$F13:AE13)/(E_Investimenti!$D13*12)),0)*BW14</f>
        <v>0</v>
      </c>
      <c r="AF14" s="65">
        <f>+IFERROR((SUM(E_Investimenti!$F13:AF13)/(E_Investimenti!$D13*12)),0)*BX14</f>
        <v>0</v>
      </c>
      <c r="AG14" s="65">
        <f>+IFERROR((SUM(E_Investimenti!$F13:AG13)/(E_Investimenti!$D13*12)),0)*BY14</f>
        <v>0</v>
      </c>
      <c r="AH14" s="65">
        <f>+IFERROR((SUM(E_Investimenti!$F13:AH13)/(E_Investimenti!$D13*12)),0)*BZ14</f>
        <v>0</v>
      </c>
      <c r="AI14" s="65">
        <f>+IFERROR((SUM(E_Investimenti!$F13:AI13)/(E_Investimenti!$D13*12)),0)*CA14</f>
        <v>0</v>
      </c>
      <c r="AJ14" s="65">
        <f>+IFERROR((SUM(E_Investimenti!$F13:AJ13)/(E_Investimenti!$D13*12)),0)*CB14</f>
        <v>0</v>
      </c>
      <c r="AK14" s="65">
        <f>+IFERROR((SUM(E_Investimenti!$F13:AK13)/(E_Investimenti!$D13*12)),0)*CC14</f>
        <v>0</v>
      </c>
      <c r="AL14" s="65">
        <f>+IFERROR((SUM(E_Investimenti!$F13:AL13)/(E_Investimenti!$D13*12)),0)*CD14</f>
        <v>0</v>
      </c>
      <c r="AM14" s="65">
        <f>+IFERROR((SUM(E_Investimenti!$F13:AM13)/(E_Investimenti!$D13*12)),0)*CE14</f>
        <v>0</v>
      </c>
      <c r="AN14" s="65">
        <f>+IFERROR((SUM(E_Investimenti!$F13:AN13)/(E_Investimenti!$D13*12)),0)*CF14</f>
        <v>0</v>
      </c>
      <c r="AO14" s="65">
        <f>+IFERROR((SUM(E_Investimenti!$F13:AO13)/(E_Investimenti!$D13*12)),0)*CG14</f>
        <v>0</v>
      </c>
      <c r="AY14" s="87">
        <f>+IF(F38=0,1,IF(F38=E_Investimenti!$AP13,0,1))</f>
        <v>1</v>
      </c>
      <c r="AZ14" s="87">
        <f>+IF(G38=0,1,IF(G38=E_Investimenti!$AP13,0,1))</f>
        <v>1</v>
      </c>
      <c r="BA14" s="87">
        <f>+IF(H38=0,1,IF(H38=E_Investimenti!$AP13,0,1))</f>
        <v>1</v>
      </c>
      <c r="BB14" s="87">
        <f>+IF(I38=0,1,IF(I38=E_Investimenti!$AP13,0,1))</f>
        <v>1</v>
      </c>
      <c r="BC14" s="87">
        <f>+IF(J38=0,1,IF(J38=E_Investimenti!$AP13,0,1))</f>
        <v>1</v>
      </c>
      <c r="BD14" s="87">
        <f>+IF(K38=0,1,IF(K38=E_Investimenti!$AP13,0,1))</f>
        <v>1</v>
      </c>
      <c r="BE14" s="87">
        <f>+IF(L38=0,1,IF(L38=E_Investimenti!$AP13,0,1))</f>
        <v>1</v>
      </c>
      <c r="BF14" s="87">
        <f>+IF(M38=0,1,IF(M38=E_Investimenti!$AP13,0,1))</f>
        <v>1</v>
      </c>
      <c r="BG14" s="87">
        <f>+IF(N38=0,1,IF(N38=E_Investimenti!$AP13,0,1))</f>
        <v>1</v>
      </c>
      <c r="BH14" s="87">
        <f>+IF(O38=0,1,IF(O38=E_Investimenti!$AP13,0,1))</f>
        <v>1</v>
      </c>
      <c r="BI14" s="87">
        <f>+IF(P38=0,1,IF(P38=E_Investimenti!$AP13,0,1))</f>
        <v>1</v>
      </c>
      <c r="BJ14" s="87">
        <f>+IF(Q38=0,1,IF(Q38=E_Investimenti!$AP13,0,1))</f>
        <v>1</v>
      </c>
      <c r="BK14" s="87">
        <f>+IF(R38=0,1,IF(R38=E_Investimenti!$AP13,0,1))</f>
        <v>1</v>
      </c>
      <c r="BL14" s="87">
        <f>+IF(S38=0,1,IF(S38=E_Investimenti!$AP13,0,1))</f>
        <v>1</v>
      </c>
      <c r="BM14" s="87">
        <f>+IF(T38=0,1,IF(T38=E_Investimenti!$AP13,0,1))</f>
        <v>1</v>
      </c>
      <c r="BN14" s="87">
        <f>+IF(U38=0,1,IF(U38=E_Investimenti!$AP13,0,1))</f>
        <v>1</v>
      </c>
      <c r="BO14" s="87">
        <f>+IF(V38=0,1,IF(V38=E_Investimenti!$AP13,0,1))</f>
        <v>1</v>
      </c>
      <c r="BP14" s="87">
        <f>+IF(W38=0,1,IF(W38=E_Investimenti!$AP13,0,1))</f>
        <v>1</v>
      </c>
      <c r="BQ14" s="87">
        <f>+IF(X38=0,1,IF(X38=E_Investimenti!$AP13,0,1))</f>
        <v>1</v>
      </c>
      <c r="BR14" s="87">
        <f>+IF(Y38=0,1,IF(Y38=E_Investimenti!$AP13,0,1))</f>
        <v>1</v>
      </c>
      <c r="BS14" s="87">
        <f>+IF(Z38=0,1,IF(Z38=E_Investimenti!$AP13,0,1))</f>
        <v>1</v>
      </c>
      <c r="BT14" s="87">
        <f>+IF(AA38=0,1,IF(AA38=E_Investimenti!$AP13,0,1))</f>
        <v>1</v>
      </c>
      <c r="BU14" s="87">
        <f>+IF(AB38=0,1,IF(AB38=E_Investimenti!$AP13,0,1))</f>
        <v>1</v>
      </c>
      <c r="BV14" s="87">
        <f>+IF(AC38=0,1,IF(AC38=E_Investimenti!$AP13,0,1))</f>
        <v>1</v>
      </c>
      <c r="BW14" s="87">
        <f>+IF(AD38=0,1,IF(AD38=E_Investimenti!$AP13,0,1))</f>
        <v>1</v>
      </c>
      <c r="BX14" s="87">
        <f>+IF(AE38=0,1,IF(AE38=E_Investimenti!$AP13,0,1))</f>
        <v>1</v>
      </c>
      <c r="BY14" s="87">
        <f>+IF(AF38=0,1,IF(AF38=E_Investimenti!$AP13,0,1))</f>
        <v>1</v>
      </c>
      <c r="BZ14" s="87">
        <f>+IF(AG38=0,1,IF(AG38=E_Investimenti!$AP13,0,1))</f>
        <v>1</v>
      </c>
      <c r="CA14" s="87">
        <f>+IF(AH38=0,1,IF(AH38=E_Investimenti!$AP13,0,1))</f>
        <v>1</v>
      </c>
      <c r="CB14" s="87">
        <f>+IF(AI38=0,1,IF(AI38=E_Investimenti!$AP13,0,1))</f>
        <v>1</v>
      </c>
      <c r="CC14" s="87">
        <f>+IF(AJ38=0,1,IF(AJ38=E_Investimenti!$AP13,0,1))</f>
        <v>1</v>
      </c>
      <c r="CD14" s="87">
        <f>+IF(AK38=0,1,IF(AK38=E_Investimenti!$AP13,0,1))</f>
        <v>1</v>
      </c>
      <c r="CE14" s="87">
        <f>+IF(AL38=0,1,IF(AL38=E_Investimenti!$AP13,0,1))</f>
        <v>1</v>
      </c>
      <c r="CF14" s="87">
        <f>+IF(AM38=0,1,IF(AM38=E_Investimenti!$AP13,0,1))</f>
        <v>1</v>
      </c>
      <c r="CG14" s="87">
        <f>+IF(AN38=0,1,IF(AN38=E_Investimenti!$AP13,0,1))</f>
        <v>1</v>
      </c>
      <c r="CH14" s="87">
        <f>+IF(AO38=0,1,IF(AO38=E_Investimenti!$AP13,0,1))</f>
        <v>1</v>
      </c>
    </row>
    <row r="15" spans="1:87" ht="16.5" thickTop="1" thickBot="1" x14ac:dyDescent="0.3">
      <c r="A15" s="57" t="str">
        <f>+IF(E_Investimenti!A14=0,"",E_Investimenti!A14)</f>
        <v/>
      </c>
      <c r="B15" s="57" t="str">
        <f>+IF(E_Investimenti!B14=0,"",E_Investimenti!B14)</f>
        <v/>
      </c>
      <c r="C15" s="57" t="str">
        <f>+IF(E_Investimenti!C14=0,"",E_Investimenti!C14)</f>
        <v/>
      </c>
      <c r="D15" s="57"/>
      <c r="E15" s="57"/>
      <c r="F15" s="65">
        <f>+IFERROR((E_Investimenti!F14/(E_Investimenti!D14*12)),0)</f>
        <v>0</v>
      </c>
      <c r="G15" s="65">
        <f>+IFERROR((SUM(E_Investimenti!$F14:G14)/(E_Investimenti!$D14*12)),0)*AY15</f>
        <v>0</v>
      </c>
      <c r="H15" s="65">
        <f>+IFERROR((SUM(E_Investimenti!$F14:H14)/(E_Investimenti!$D14*12)),0)*AZ15</f>
        <v>0</v>
      </c>
      <c r="I15" s="65">
        <f>+IFERROR((SUM(E_Investimenti!$F14:I14)/(E_Investimenti!$D14*12)),0)*BA15</f>
        <v>0</v>
      </c>
      <c r="J15" s="65">
        <f>+IFERROR((SUM(E_Investimenti!$F14:J14)/(E_Investimenti!$D14*12)),0)*BB15</f>
        <v>0</v>
      </c>
      <c r="K15" s="65">
        <f>+IFERROR((SUM(E_Investimenti!$F14:K14)/(E_Investimenti!$D14*12)),0)*BC15</f>
        <v>0</v>
      </c>
      <c r="L15" s="65">
        <f>+IFERROR((SUM(E_Investimenti!$F14:L14)/(E_Investimenti!$D14*12)),0)*BD15</f>
        <v>0</v>
      </c>
      <c r="M15" s="65">
        <f>+IFERROR((SUM(E_Investimenti!$F14:M14)/(E_Investimenti!$D14*12)),0)*BE15</f>
        <v>0</v>
      </c>
      <c r="N15" s="65">
        <f>+IFERROR((SUM(E_Investimenti!$F14:N14)/(E_Investimenti!$D14*12)),0)*BF15</f>
        <v>0</v>
      </c>
      <c r="O15" s="65">
        <f>+IFERROR((SUM(E_Investimenti!$F14:O14)/(E_Investimenti!$D14*12)),0)*BG15</f>
        <v>0</v>
      </c>
      <c r="P15" s="65">
        <f>+IFERROR((SUM(E_Investimenti!$F14:P14)/(E_Investimenti!$D14*12)),0)*BH15</f>
        <v>0</v>
      </c>
      <c r="Q15" s="65">
        <f>+IFERROR((SUM(E_Investimenti!$F14:Q14)/(E_Investimenti!$D14*12)),0)*BI15</f>
        <v>0</v>
      </c>
      <c r="R15" s="65">
        <f>+IFERROR((SUM(E_Investimenti!$F14:R14)/(E_Investimenti!$D14*12)),0)*BJ15</f>
        <v>0</v>
      </c>
      <c r="S15" s="65">
        <f>+IFERROR((SUM(E_Investimenti!$F14:S14)/(E_Investimenti!$D14*12)),0)*BK15</f>
        <v>0</v>
      </c>
      <c r="T15" s="65">
        <f>+IFERROR((SUM(E_Investimenti!$F14:T14)/(E_Investimenti!$D14*12)),0)*BL15</f>
        <v>0</v>
      </c>
      <c r="U15" s="65">
        <f>+IFERROR((SUM(E_Investimenti!$F14:U14)/(E_Investimenti!$D14*12)),0)*BM15</f>
        <v>0</v>
      </c>
      <c r="V15" s="65">
        <f>+IFERROR((SUM(E_Investimenti!$F14:V14)/(E_Investimenti!$D14*12)),0)*BN15</f>
        <v>0</v>
      </c>
      <c r="W15" s="65">
        <f>+IFERROR((SUM(E_Investimenti!$F14:W14)/(E_Investimenti!$D14*12)),0)*BO15</f>
        <v>0</v>
      </c>
      <c r="X15" s="65">
        <f>+IFERROR((SUM(E_Investimenti!$F14:X14)/(E_Investimenti!$D14*12)),0)*BP15</f>
        <v>0</v>
      </c>
      <c r="Y15" s="65">
        <f>+IFERROR((SUM(E_Investimenti!$F14:Y14)/(E_Investimenti!$D14*12)),0)*BQ15</f>
        <v>0</v>
      </c>
      <c r="Z15" s="65">
        <f>+IFERROR((SUM(E_Investimenti!$F14:Z14)/(E_Investimenti!$D14*12)),0)*BR15</f>
        <v>0</v>
      </c>
      <c r="AA15" s="65">
        <f>+IFERROR((SUM(E_Investimenti!$F14:AA14)/(E_Investimenti!$D14*12)),0)*BS15</f>
        <v>0</v>
      </c>
      <c r="AB15" s="65">
        <f>+IFERROR((SUM(E_Investimenti!$F14:AB14)/(E_Investimenti!$D14*12)),0)*BT15</f>
        <v>0</v>
      </c>
      <c r="AC15" s="65">
        <f>+IFERROR((SUM(E_Investimenti!$F14:AC14)/(E_Investimenti!$D14*12)),0)*BU15</f>
        <v>0</v>
      </c>
      <c r="AD15" s="65">
        <f>+IFERROR((SUM(E_Investimenti!$F14:AD14)/(E_Investimenti!$D14*12)),0)*BV15</f>
        <v>0</v>
      </c>
      <c r="AE15" s="65">
        <f>+IFERROR((SUM(E_Investimenti!$F14:AE14)/(E_Investimenti!$D14*12)),0)*BW15</f>
        <v>0</v>
      </c>
      <c r="AF15" s="65">
        <f>+IFERROR((SUM(E_Investimenti!$F14:AF14)/(E_Investimenti!$D14*12)),0)*BX15</f>
        <v>0</v>
      </c>
      <c r="AG15" s="65">
        <f>+IFERROR((SUM(E_Investimenti!$F14:AG14)/(E_Investimenti!$D14*12)),0)*BY15</f>
        <v>0</v>
      </c>
      <c r="AH15" s="65">
        <f>+IFERROR((SUM(E_Investimenti!$F14:AH14)/(E_Investimenti!$D14*12)),0)*BZ15</f>
        <v>0</v>
      </c>
      <c r="AI15" s="65">
        <f>+IFERROR((SUM(E_Investimenti!$F14:AI14)/(E_Investimenti!$D14*12)),0)*CA15</f>
        <v>0</v>
      </c>
      <c r="AJ15" s="65">
        <f>+IFERROR((SUM(E_Investimenti!$F14:AJ14)/(E_Investimenti!$D14*12)),0)*CB15</f>
        <v>0</v>
      </c>
      <c r="AK15" s="65">
        <f>+IFERROR((SUM(E_Investimenti!$F14:AK14)/(E_Investimenti!$D14*12)),0)*CC15</f>
        <v>0</v>
      </c>
      <c r="AL15" s="65">
        <f>+IFERROR((SUM(E_Investimenti!$F14:AL14)/(E_Investimenti!$D14*12)),0)*CD15</f>
        <v>0</v>
      </c>
      <c r="AM15" s="65">
        <f>+IFERROR((SUM(E_Investimenti!$F14:AM14)/(E_Investimenti!$D14*12)),0)*CE15</f>
        <v>0</v>
      </c>
      <c r="AN15" s="65">
        <f>+IFERROR((SUM(E_Investimenti!$F14:AN14)/(E_Investimenti!$D14*12)),0)*CF15</f>
        <v>0</v>
      </c>
      <c r="AO15" s="65">
        <f>+IFERROR((SUM(E_Investimenti!$F14:AO14)/(E_Investimenti!$D14*12)),0)*CG15</f>
        <v>0</v>
      </c>
      <c r="AY15" s="87">
        <f>+IF(F39=0,1,IF(F39=E_Investimenti!$AP14,0,1))</f>
        <v>1</v>
      </c>
      <c r="AZ15" s="87">
        <f>+IF(G39=0,1,IF(G39=E_Investimenti!$AP14,0,1))</f>
        <v>1</v>
      </c>
      <c r="BA15" s="87">
        <f>+IF(H39=0,1,IF(H39=E_Investimenti!$AP14,0,1))</f>
        <v>1</v>
      </c>
      <c r="BB15" s="87">
        <f>+IF(I39=0,1,IF(I39=E_Investimenti!$AP14,0,1))</f>
        <v>1</v>
      </c>
      <c r="BC15" s="87">
        <f>+IF(J39=0,1,IF(J39=E_Investimenti!$AP14,0,1))</f>
        <v>1</v>
      </c>
      <c r="BD15" s="87">
        <f>+IF(K39=0,1,IF(K39=E_Investimenti!$AP14,0,1))</f>
        <v>1</v>
      </c>
      <c r="BE15" s="87">
        <f>+IF(L39=0,1,IF(L39=E_Investimenti!$AP14,0,1))</f>
        <v>1</v>
      </c>
      <c r="BF15" s="87">
        <f>+IF(M39=0,1,IF(M39=E_Investimenti!$AP14,0,1))</f>
        <v>1</v>
      </c>
      <c r="BG15" s="87">
        <f>+IF(N39=0,1,IF(N39=E_Investimenti!$AP14,0,1))</f>
        <v>1</v>
      </c>
      <c r="BH15" s="87">
        <f>+IF(O39=0,1,IF(O39=E_Investimenti!$AP14,0,1))</f>
        <v>1</v>
      </c>
      <c r="BI15" s="87">
        <f>+IF(P39=0,1,IF(P39=E_Investimenti!$AP14,0,1))</f>
        <v>1</v>
      </c>
      <c r="BJ15" s="87">
        <f>+IF(Q39=0,1,IF(Q39=E_Investimenti!$AP14,0,1))</f>
        <v>1</v>
      </c>
      <c r="BK15" s="87">
        <f>+IF(R39=0,1,IF(R39=E_Investimenti!$AP14,0,1))</f>
        <v>1</v>
      </c>
      <c r="BL15" s="87">
        <f>+IF(S39=0,1,IF(S39=E_Investimenti!$AP14,0,1))</f>
        <v>1</v>
      </c>
      <c r="BM15" s="87">
        <f>+IF(T39=0,1,IF(T39=E_Investimenti!$AP14,0,1))</f>
        <v>1</v>
      </c>
      <c r="BN15" s="87">
        <f>+IF(U39=0,1,IF(U39=E_Investimenti!$AP14,0,1))</f>
        <v>1</v>
      </c>
      <c r="BO15" s="87">
        <f>+IF(V39=0,1,IF(V39=E_Investimenti!$AP14,0,1))</f>
        <v>1</v>
      </c>
      <c r="BP15" s="87">
        <f>+IF(W39=0,1,IF(W39=E_Investimenti!$AP14,0,1))</f>
        <v>1</v>
      </c>
      <c r="BQ15" s="87">
        <f>+IF(X39=0,1,IF(X39=E_Investimenti!$AP14,0,1))</f>
        <v>1</v>
      </c>
      <c r="BR15" s="87">
        <f>+IF(Y39=0,1,IF(Y39=E_Investimenti!$AP14,0,1))</f>
        <v>1</v>
      </c>
      <c r="BS15" s="87">
        <f>+IF(Z39=0,1,IF(Z39=E_Investimenti!$AP14,0,1))</f>
        <v>1</v>
      </c>
      <c r="BT15" s="87">
        <f>+IF(AA39=0,1,IF(AA39=E_Investimenti!$AP14,0,1))</f>
        <v>1</v>
      </c>
      <c r="BU15" s="87">
        <f>+IF(AB39=0,1,IF(AB39=E_Investimenti!$AP14,0,1))</f>
        <v>1</v>
      </c>
      <c r="BV15" s="87">
        <f>+IF(AC39=0,1,IF(AC39=E_Investimenti!$AP14,0,1))</f>
        <v>1</v>
      </c>
      <c r="BW15" s="87">
        <f>+IF(AD39=0,1,IF(AD39=E_Investimenti!$AP14,0,1))</f>
        <v>1</v>
      </c>
      <c r="BX15" s="87">
        <f>+IF(AE39=0,1,IF(AE39=E_Investimenti!$AP14,0,1))</f>
        <v>1</v>
      </c>
      <c r="BY15" s="87">
        <f>+IF(AF39=0,1,IF(AF39=E_Investimenti!$AP14,0,1))</f>
        <v>1</v>
      </c>
      <c r="BZ15" s="87">
        <f>+IF(AG39=0,1,IF(AG39=E_Investimenti!$AP14,0,1))</f>
        <v>1</v>
      </c>
      <c r="CA15" s="87">
        <f>+IF(AH39=0,1,IF(AH39=E_Investimenti!$AP14,0,1))</f>
        <v>1</v>
      </c>
      <c r="CB15" s="87">
        <f>+IF(AI39=0,1,IF(AI39=E_Investimenti!$AP14,0,1))</f>
        <v>1</v>
      </c>
      <c r="CC15" s="87">
        <f>+IF(AJ39=0,1,IF(AJ39=E_Investimenti!$AP14,0,1))</f>
        <v>1</v>
      </c>
      <c r="CD15" s="87">
        <f>+IF(AK39=0,1,IF(AK39=E_Investimenti!$AP14,0,1))</f>
        <v>1</v>
      </c>
      <c r="CE15" s="87">
        <f>+IF(AL39=0,1,IF(AL39=E_Investimenti!$AP14,0,1))</f>
        <v>1</v>
      </c>
      <c r="CF15" s="87">
        <f>+IF(AM39=0,1,IF(AM39=E_Investimenti!$AP14,0,1))</f>
        <v>1</v>
      </c>
      <c r="CG15" s="87">
        <f>+IF(AN39=0,1,IF(AN39=E_Investimenti!$AP14,0,1))</f>
        <v>1</v>
      </c>
      <c r="CH15" s="87">
        <f>+IF(AO39=0,1,IF(AO39=E_Investimenti!$AP14,0,1))</f>
        <v>1</v>
      </c>
    </row>
    <row r="16" spans="1:87" ht="16.5" thickTop="1" thickBot="1" x14ac:dyDescent="0.3">
      <c r="A16" s="57" t="str">
        <f>+IF(E_Investimenti!A15=0,"",E_Investimenti!A15)</f>
        <v/>
      </c>
      <c r="B16" s="57" t="str">
        <f>+IF(E_Investimenti!B15=0,"",E_Investimenti!B15)</f>
        <v/>
      </c>
      <c r="C16" s="57" t="str">
        <f>+IF(E_Investimenti!C15=0,"",E_Investimenti!C15)</f>
        <v/>
      </c>
      <c r="D16" s="57"/>
      <c r="E16" s="57"/>
      <c r="F16" s="65">
        <f>+IFERROR((E_Investimenti!F15/(E_Investimenti!D15*12)),0)</f>
        <v>0</v>
      </c>
      <c r="G16" s="65">
        <f>+IFERROR((SUM(E_Investimenti!$F15:G15)/(E_Investimenti!$D15*12)),0)*AY16</f>
        <v>0</v>
      </c>
      <c r="H16" s="65">
        <f>+IFERROR((SUM(E_Investimenti!$F15:H15)/(E_Investimenti!$D15*12)),0)*AZ16</f>
        <v>0</v>
      </c>
      <c r="I16" s="65">
        <f>+IFERROR((SUM(E_Investimenti!$F15:I15)/(E_Investimenti!$D15*12)),0)*BA16</f>
        <v>0</v>
      </c>
      <c r="J16" s="65">
        <f>+IFERROR((SUM(E_Investimenti!$F15:J15)/(E_Investimenti!$D15*12)),0)*BB16</f>
        <v>0</v>
      </c>
      <c r="K16" s="65">
        <f>+IFERROR((SUM(E_Investimenti!$F15:K15)/(E_Investimenti!$D15*12)),0)*BC16</f>
        <v>0</v>
      </c>
      <c r="L16" s="65">
        <f>+IFERROR((SUM(E_Investimenti!$F15:L15)/(E_Investimenti!$D15*12)),0)*BD16</f>
        <v>0</v>
      </c>
      <c r="M16" s="65">
        <f>+IFERROR((SUM(E_Investimenti!$F15:M15)/(E_Investimenti!$D15*12)),0)*BE16</f>
        <v>0</v>
      </c>
      <c r="N16" s="65">
        <f>+IFERROR((SUM(E_Investimenti!$F15:N15)/(E_Investimenti!$D15*12)),0)*BF16</f>
        <v>0</v>
      </c>
      <c r="O16" s="65">
        <f>+IFERROR((SUM(E_Investimenti!$F15:O15)/(E_Investimenti!$D15*12)),0)*BG16</f>
        <v>0</v>
      </c>
      <c r="P16" s="65">
        <f>+IFERROR((SUM(E_Investimenti!$F15:P15)/(E_Investimenti!$D15*12)),0)*BH16</f>
        <v>0</v>
      </c>
      <c r="Q16" s="65">
        <f>+IFERROR((SUM(E_Investimenti!$F15:Q15)/(E_Investimenti!$D15*12)),0)*BI16</f>
        <v>0</v>
      </c>
      <c r="R16" s="65">
        <f>+IFERROR((SUM(E_Investimenti!$F15:R15)/(E_Investimenti!$D15*12)),0)*BJ16</f>
        <v>0</v>
      </c>
      <c r="S16" s="65">
        <f>+IFERROR((SUM(E_Investimenti!$F15:S15)/(E_Investimenti!$D15*12)),0)*BK16</f>
        <v>0</v>
      </c>
      <c r="T16" s="65">
        <f>+IFERROR((SUM(E_Investimenti!$F15:T15)/(E_Investimenti!$D15*12)),0)*BL16</f>
        <v>0</v>
      </c>
      <c r="U16" s="65">
        <f>+IFERROR((SUM(E_Investimenti!$F15:U15)/(E_Investimenti!$D15*12)),0)*BM16</f>
        <v>0</v>
      </c>
      <c r="V16" s="65">
        <f>+IFERROR((SUM(E_Investimenti!$F15:V15)/(E_Investimenti!$D15*12)),0)*BN16</f>
        <v>0</v>
      </c>
      <c r="W16" s="65">
        <f>+IFERROR((SUM(E_Investimenti!$F15:W15)/(E_Investimenti!$D15*12)),0)*BO16</f>
        <v>0</v>
      </c>
      <c r="X16" s="65">
        <f>+IFERROR((SUM(E_Investimenti!$F15:X15)/(E_Investimenti!$D15*12)),0)*BP16</f>
        <v>0</v>
      </c>
      <c r="Y16" s="65">
        <f>+IFERROR((SUM(E_Investimenti!$F15:Y15)/(E_Investimenti!$D15*12)),0)*BQ16</f>
        <v>0</v>
      </c>
      <c r="Z16" s="65">
        <f>+IFERROR((SUM(E_Investimenti!$F15:Z15)/(E_Investimenti!$D15*12)),0)*BR16</f>
        <v>0</v>
      </c>
      <c r="AA16" s="65">
        <f>+IFERROR((SUM(E_Investimenti!$F15:AA15)/(E_Investimenti!$D15*12)),0)*BS16</f>
        <v>0</v>
      </c>
      <c r="AB16" s="65">
        <f>+IFERROR((SUM(E_Investimenti!$F15:AB15)/(E_Investimenti!$D15*12)),0)*BT16</f>
        <v>0</v>
      </c>
      <c r="AC16" s="65">
        <f>+IFERROR((SUM(E_Investimenti!$F15:AC15)/(E_Investimenti!$D15*12)),0)*BU16</f>
        <v>0</v>
      </c>
      <c r="AD16" s="65">
        <f>+IFERROR((SUM(E_Investimenti!$F15:AD15)/(E_Investimenti!$D15*12)),0)*BV16</f>
        <v>0</v>
      </c>
      <c r="AE16" s="65">
        <f>+IFERROR((SUM(E_Investimenti!$F15:AE15)/(E_Investimenti!$D15*12)),0)*BW16</f>
        <v>0</v>
      </c>
      <c r="AF16" s="65">
        <f>+IFERROR((SUM(E_Investimenti!$F15:AF15)/(E_Investimenti!$D15*12)),0)*BX16</f>
        <v>0</v>
      </c>
      <c r="AG16" s="65">
        <f>+IFERROR((SUM(E_Investimenti!$F15:AG15)/(E_Investimenti!$D15*12)),0)*BY16</f>
        <v>0</v>
      </c>
      <c r="AH16" s="65">
        <f>+IFERROR((SUM(E_Investimenti!$F15:AH15)/(E_Investimenti!$D15*12)),0)*BZ16</f>
        <v>0</v>
      </c>
      <c r="AI16" s="65">
        <f>+IFERROR((SUM(E_Investimenti!$F15:AI15)/(E_Investimenti!$D15*12)),0)*CA16</f>
        <v>0</v>
      </c>
      <c r="AJ16" s="65">
        <f>+IFERROR((SUM(E_Investimenti!$F15:AJ15)/(E_Investimenti!$D15*12)),0)*CB16</f>
        <v>0</v>
      </c>
      <c r="AK16" s="65">
        <f>+IFERROR((SUM(E_Investimenti!$F15:AK15)/(E_Investimenti!$D15*12)),0)*CC16</f>
        <v>0</v>
      </c>
      <c r="AL16" s="65">
        <f>+IFERROR((SUM(E_Investimenti!$F15:AL15)/(E_Investimenti!$D15*12)),0)*CD16</f>
        <v>0</v>
      </c>
      <c r="AM16" s="65">
        <f>+IFERROR((SUM(E_Investimenti!$F15:AM15)/(E_Investimenti!$D15*12)),0)*CE16</f>
        <v>0</v>
      </c>
      <c r="AN16" s="65">
        <f>+IFERROR((SUM(E_Investimenti!$F15:AN15)/(E_Investimenti!$D15*12)),0)*CF16</f>
        <v>0</v>
      </c>
      <c r="AO16" s="65">
        <f>+IFERROR((SUM(E_Investimenti!$F15:AO15)/(E_Investimenti!$D15*12)),0)*CG16</f>
        <v>0</v>
      </c>
      <c r="AY16" s="87">
        <f>+IF(F40=0,1,IF(F40=E_Investimenti!$AP15,0,1))</f>
        <v>1</v>
      </c>
      <c r="AZ16" s="87">
        <f>+IF(G40=0,1,IF(G40=E_Investimenti!$AP15,0,1))</f>
        <v>1</v>
      </c>
      <c r="BA16" s="87">
        <f>+IF(H40=0,1,IF(H40=E_Investimenti!$AP15,0,1))</f>
        <v>1</v>
      </c>
      <c r="BB16" s="87">
        <f>+IF(I40=0,1,IF(I40=E_Investimenti!$AP15,0,1))</f>
        <v>1</v>
      </c>
      <c r="BC16" s="87">
        <f>+IF(J40=0,1,IF(J40=E_Investimenti!$AP15,0,1))</f>
        <v>1</v>
      </c>
      <c r="BD16" s="87">
        <f>+IF(K40=0,1,IF(K40=E_Investimenti!$AP15,0,1))</f>
        <v>1</v>
      </c>
      <c r="BE16" s="87">
        <f>+IF(L40=0,1,IF(L40=E_Investimenti!$AP15,0,1))</f>
        <v>1</v>
      </c>
      <c r="BF16" s="87">
        <f>+IF(M40=0,1,IF(M40=E_Investimenti!$AP15,0,1))</f>
        <v>1</v>
      </c>
      <c r="BG16" s="87">
        <f>+IF(N40=0,1,IF(N40=E_Investimenti!$AP15,0,1))</f>
        <v>1</v>
      </c>
      <c r="BH16" s="87">
        <f>+IF(O40=0,1,IF(O40=E_Investimenti!$AP15,0,1))</f>
        <v>1</v>
      </c>
      <c r="BI16" s="87">
        <f>+IF(P40=0,1,IF(P40=E_Investimenti!$AP15,0,1))</f>
        <v>1</v>
      </c>
      <c r="BJ16" s="87">
        <f>+IF(Q40=0,1,IF(Q40=E_Investimenti!$AP15,0,1))</f>
        <v>1</v>
      </c>
      <c r="BK16" s="87">
        <f>+IF(R40=0,1,IF(R40=E_Investimenti!$AP15,0,1))</f>
        <v>1</v>
      </c>
      <c r="BL16" s="87">
        <f>+IF(S40=0,1,IF(S40=E_Investimenti!$AP15,0,1))</f>
        <v>1</v>
      </c>
      <c r="BM16" s="87">
        <f>+IF(T40=0,1,IF(T40=E_Investimenti!$AP15,0,1))</f>
        <v>1</v>
      </c>
      <c r="BN16" s="87">
        <f>+IF(U40=0,1,IF(U40=E_Investimenti!$AP15,0,1))</f>
        <v>1</v>
      </c>
      <c r="BO16" s="87">
        <f>+IF(V40=0,1,IF(V40=E_Investimenti!$AP15,0,1))</f>
        <v>1</v>
      </c>
      <c r="BP16" s="87">
        <f>+IF(W40=0,1,IF(W40=E_Investimenti!$AP15,0,1))</f>
        <v>1</v>
      </c>
      <c r="BQ16" s="87">
        <f>+IF(X40=0,1,IF(X40=E_Investimenti!$AP15,0,1))</f>
        <v>1</v>
      </c>
      <c r="BR16" s="87">
        <f>+IF(Y40=0,1,IF(Y40=E_Investimenti!$AP15,0,1))</f>
        <v>1</v>
      </c>
      <c r="BS16" s="87">
        <f>+IF(Z40=0,1,IF(Z40=E_Investimenti!$AP15,0,1))</f>
        <v>1</v>
      </c>
      <c r="BT16" s="87">
        <f>+IF(AA40=0,1,IF(AA40=E_Investimenti!$AP15,0,1))</f>
        <v>1</v>
      </c>
      <c r="BU16" s="87">
        <f>+IF(AB40=0,1,IF(AB40=E_Investimenti!$AP15,0,1))</f>
        <v>1</v>
      </c>
      <c r="BV16" s="87">
        <f>+IF(AC40=0,1,IF(AC40=E_Investimenti!$AP15,0,1))</f>
        <v>1</v>
      </c>
      <c r="BW16" s="87">
        <f>+IF(AD40=0,1,IF(AD40=E_Investimenti!$AP15,0,1))</f>
        <v>1</v>
      </c>
      <c r="BX16" s="87">
        <f>+IF(AE40=0,1,IF(AE40=E_Investimenti!$AP15,0,1))</f>
        <v>1</v>
      </c>
      <c r="BY16" s="87">
        <f>+IF(AF40=0,1,IF(AF40=E_Investimenti!$AP15,0,1))</f>
        <v>1</v>
      </c>
      <c r="BZ16" s="87">
        <f>+IF(AG40=0,1,IF(AG40=E_Investimenti!$AP15,0,1))</f>
        <v>1</v>
      </c>
      <c r="CA16" s="87">
        <f>+IF(AH40=0,1,IF(AH40=E_Investimenti!$AP15,0,1))</f>
        <v>1</v>
      </c>
      <c r="CB16" s="87">
        <f>+IF(AI40=0,1,IF(AI40=E_Investimenti!$AP15,0,1))</f>
        <v>1</v>
      </c>
      <c r="CC16" s="87">
        <f>+IF(AJ40=0,1,IF(AJ40=E_Investimenti!$AP15,0,1))</f>
        <v>1</v>
      </c>
      <c r="CD16" s="87">
        <f>+IF(AK40=0,1,IF(AK40=E_Investimenti!$AP15,0,1))</f>
        <v>1</v>
      </c>
      <c r="CE16" s="87">
        <f>+IF(AL40=0,1,IF(AL40=E_Investimenti!$AP15,0,1))</f>
        <v>1</v>
      </c>
      <c r="CF16" s="87">
        <f>+IF(AM40=0,1,IF(AM40=E_Investimenti!$AP15,0,1))</f>
        <v>1</v>
      </c>
      <c r="CG16" s="87">
        <f>+IF(AN40=0,1,IF(AN40=E_Investimenti!$AP15,0,1))</f>
        <v>1</v>
      </c>
      <c r="CH16" s="87">
        <f>+IF(AO40=0,1,IF(AO40=E_Investimenti!$AP15,0,1))</f>
        <v>1</v>
      </c>
    </row>
    <row r="17" spans="1:86" ht="16.5" thickTop="1" thickBot="1" x14ac:dyDescent="0.3">
      <c r="A17" s="57" t="str">
        <f>+IF(E_Investimenti!A16=0,"",E_Investimenti!A16)</f>
        <v/>
      </c>
      <c r="B17" s="57" t="str">
        <f>+IF(E_Investimenti!B16=0,"",E_Investimenti!B16)</f>
        <v/>
      </c>
      <c r="C17" s="57" t="str">
        <f>+IF(E_Investimenti!C16=0,"",E_Investimenti!C16)</f>
        <v/>
      </c>
      <c r="D17" s="57"/>
      <c r="E17" s="57"/>
      <c r="F17" s="65">
        <f>+IFERROR((E_Investimenti!F16/(E_Investimenti!D16*12)),0)</f>
        <v>0</v>
      </c>
      <c r="G17" s="65">
        <f>+IFERROR((SUM(E_Investimenti!$F16:G16)/(E_Investimenti!$D16*12)),0)*AY17</f>
        <v>0</v>
      </c>
      <c r="H17" s="65">
        <f>+IFERROR((SUM(E_Investimenti!$F16:H16)/(E_Investimenti!$D16*12)),0)*AZ17</f>
        <v>0</v>
      </c>
      <c r="I17" s="65">
        <f>+IFERROR((SUM(E_Investimenti!$F16:I16)/(E_Investimenti!$D16*12)),0)*BA17</f>
        <v>0</v>
      </c>
      <c r="J17" s="65">
        <f>+IFERROR((SUM(E_Investimenti!$F16:J16)/(E_Investimenti!$D16*12)),0)*BB17</f>
        <v>0</v>
      </c>
      <c r="K17" s="65">
        <f>+IFERROR((SUM(E_Investimenti!$F16:K16)/(E_Investimenti!$D16*12)),0)*BC17</f>
        <v>0</v>
      </c>
      <c r="L17" s="65">
        <f>+IFERROR((SUM(E_Investimenti!$F16:L16)/(E_Investimenti!$D16*12)),0)*BD17</f>
        <v>0</v>
      </c>
      <c r="M17" s="65">
        <f>+IFERROR((SUM(E_Investimenti!$F16:M16)/(E_Investimenti!$D16*12)),0)*BE17</f>
        <v>0</v>
      </c>
      <c r="N17" s="65">
        <f>+IFERROR((SUM(E_Investimenti!$F16:N16)/(E_Investimenti!$D16*12)),0)*BF17</f>
        <v>0</v>
      </c>
      <c r="O17" s="65">
        <f>+IFERROR((SUM(E_Investimenti!$F16:O16)/(E_Investimenti!$D16*12)),0)*BG17</f>
        <v>0</v>
      </c>
      <c r="P17" s="65">
        <f>+IFERROR((SUM(E_Investimenti!$F16:P16)/(E_Investimenti!$D16*12)),0)*BH17</f>
        <v>0</v>
      </c>
      <c r="Q17" s="65">
        <f>+IFERROR((SUM(E_Investimenti!$F16:Q16)/(E_Investimenti!$D16*12)),0)*BI17</f>
        <v>0</v>
      </c>
      <c r="R17" s="65">
        <f>+IFERROR((SUM(E_Investimenti!$F16:R16)/(E_Investimenti!$D16*12)),0)*BJ17</f>
        <v>0</v>
      </c>
      <c r="S17" s="65">
        <f>+IFERROR((SUM(E_Investimenti!$F16:S16)/(E_Investimenti!$D16*12)),0)*BK17</f>
        <v>0</v>
      </c>
      <c r="T17" s="65">
        <f>+IFERROR((SUM(E_Investimenti!$F16:T16)/(E_Investimenti!$D16*12)),0)*BL17</f>
        <v>0</v>
      </c>
      <c r="U17" s="65">
        <f>+IFERROR((SUM(E_Investimenti!$F16:U16)/(E_Investimenti!$D16*12)),0)*BM17</f>
        <v>0</v>
      </c>
      <c r="V17" s="65">
        <f>+IFERROR((SUM(E_Investimenti!$F16:V16)/(E_Investimenti!$D16*12)),0)*BN17</f>
        <v>0</v>
      </c>
      <c r="W17" s="65">
        <f>+IFERROR((SUM(E_Investimenti!$F16:W16)/(E_Investimenti!$D16*12)),0)*BO17</f>
        <v>0</v>
      </c>
      <c r="X17" s="65">
        <f>+IFERROR((SUM(E_Investimenti!$F16:X16)/(E_Investimenti!$D16*12)),0)*BP17</f>
        <v>0</v>
      </c>
      <c r="Y17" s="65">
        <f>+IFERROR((SUM(E_Investimenti!$F16:Y16)/(E_Investimenti!$D16*12)),0)*BQ17</f>
        <v>0</v>
      </c>
      <c r="Z17" s="65">
        <f>+IFERROR((SUM(E_Investimenti!$F16:Z16)/(E_Investimenti!$D16*12)),0)*BR17</f>
        <v>0</v>
      </c>
      <c r="AA17" s="65">
        <f>+IFERROR((SUM(E_Investimenti!$F16:AA16)/(E_Investimenti!$D16*12)),0)*BS17</f>
        <v>0</v>
      </c>
      <c r="AB17" s="65">
        <f>+IFERROR((SUM(E_Investimenti!$F16:AB16)/(E_Investimenti!$D16*12)),0)*BT17</f>
        <v>0</v>
      </c>
      <c r="AC17" s="65">
        <f>+IFERROR((SUM(E_Investimenti!$F16:AC16)/(E_Investimenti!$D16*12)),0)*BU17</f>
        <v>0</v>
      </c>
      <c r="AD17" s="65">
        <f>+IFERROR((SUM(E_Investimenti!$F16:AD16)/(E_Investimenti!$D16*12)),0)*BV17</f>
        <v>0</v>
      </c>
      <c r="AE17" s="65">
        <f>+IFERROR((SUM(E_Investimenti!$F16:AE16)/(E_Investimenti!$D16*12)),0)*BW17</f>
        <v>0</v>
      </c>
      <c r="AF17" s="65">
        <f>+IFERROR((SUM(E_Investimenti!$F16:AF16)/(E_Investimenti!$D16*12)),0)*BX17</f>
        <v>0</v>
      </c>
      <c r="AG17" s="65">
        <f>+IFERROR((SUM(E_Investimenti!$F16:AG16)/(E_Investimenti!$D16*12)),0)*BY17</f>
        <v>0</v>
      </c>
      <c r="AH17" s="65">
        <f>+IFERROR((SUM(E_Investimenti!$F16:AH16)/(E_Investimenti!$D16*12)),0)*BZ17</f>
        <v>0</v>
      </c>
      <c r="AI17" s="65">
        <f>+IFERROR((SUM(E_Investimenti!$F16:AI16)/(E_Investimenti!$D16*12)),0)*CA17</f>
        <v>0</v>
      </c>
      <c r="AJ17" s="65">
        <f>+IFERROR((SUM(E_Investimenti!$F16:AJ16)/(E_Investimenti!$D16*12)),0)*CB17</f>
        <v>0</v>
      </c>
      <c r="AK17" s="65">
        <f>+IFERROR((SUM(E_Investimenti!$F16:AK16)/(E_Investimenti!$D16*12)),0)*CC17</f>
        <v>0</v>
      </c>
      <c r="AL17" s="65">
        <f>+IFERROR((SUM(E_Investimenti!$F16:AL16)/(E_Investimenti!$D16*12)),0)*CD17</f>
        <v>0</v>
      </c>
      <c r="AM17" s="65">
        <f>+IFERROR((SUM(E_Investimenti!$F16:AM16)/(E_Investimenti!$D16*12)),0)*CE17</f>
        <v>0</v>
      </c>
      <c r="AN17" s="65">
        <f>+IFERROR((SUM(E_Investimenti!$F16:AN16)/(E_Investimenti!$D16*12)),0)*CF17</f>
        <v>0</v>
      </c>
      <c r="AO17" s="65">
        <f>+IFERROR((SUM(E_Investimenti!$F16:AO16)/(E_Investimenti!$D16*12)),0)*CG17</f>
        <v>0</v>
      </c>
      <c r="AY17" s="87">
        <f>+IF(F41=0,1,IF(F41=E_Investimenti!$AP16,0,1))</f>
        <v>1</v>
      </c>
      <c r="AZ17" s="87">
        <f>+IF(G41=0,1,IF(G41=E_Investimenti!$AP16,0,1))</f>
        <v>1</v>
      </c>
      <c r="BA17" s="87">
        <f>+IF(H41=0,1,IF(H41=E_Investimenti!$AP16,0,1))</f>
        <v>1</v>
      </c>
      <c r="BB17" s="87">
        <f>+IF(I41=0,1,IF(I41=E_Investimenti!$AP16,0,1))</f>
        <v>1</v>
      </c>
      <c r="BC17" s="87">
        <f>+IF(J41=0,1,IF(J41=E_Investimenti!$AP16,0,1))</f>
        <v>1</v>
      </c>
      <c r="BD17" s="87">
        <f>+IF(K41=0,1,IF(K41=E_Investimenti!$AP16,0,1))</f>
        <v>1</v>
      </c>
      <c r="BE17" s="87">
        <f>+IF(L41=0,1,IF(L41=E_Investimenti!$AP16,0,1))</f>
        <v>1</v>
      </c>
      <c r="BF17" s="87">
        <f>+IF(M41=0,1,IF(M41=E_Investimenti!$AP16,0,1))</f>
        <v>1</v>
      </c>
      <c r="BG17" s="87">
        <f>+IF(N41=0,1,IF(N41=E_Investimenti!$AP16,0,1))</f>
        <v>1</v>
      </c>
      <c r="BH17" s="87">
        <f>+IF(O41=0,1,IF(O41=E_Investimenti!$AP16,0,1))</f>
        <v>1</v>
      </c>
      <c r="BI17" s="87">
        <f>+IF(P41=0,1,IF(P41=E_Investimenti!$AP16,0,1))</f>
        <v>1</v>
      </c>
      <c r="BJ17" s="87">
        <f>+IF(Q41=0,1,IF(Q41=E_Investimenti!$AP16,0,1))</f>
        <v>1</v>
      </c>
      <c r="BK17" s="87">
        <f>+IF(R41=0,1,IF(R41=E_Investimenti!$AP16,0,1))</f>
        <v>1</v>
      </c>
      <c r="BL17" s="87">
        <f>+IF(S41=0,1,IF(S41=E_Investimenti!$AP16,0,1))</f>
        <v>1</v>
      </c>
      <c r="BM17" s="87">
        <f>+IF(T41=0,1,IF(T41=E_Investimenti!$AP16,0,1))</f>
        <v>1</v>
      </c>
      <c r="BN17" s="87">
        <f>+IF(U41=0,1,IF(U41=E_Investimenti!$AP16,0,1))</f>
        <v>1</v>
      </c>
      <c r="BO17" s="87">
        <f>+IF(V41=0,1,IF(V41=E_Investimenti!$AP16,0,1))</f>
        <v>1</v>
      </c>
      <c r="BP17" s="87">
        <f>+IF(W41=0,1,IF(W41=E_Investimenti!$AP16,0,1))</f>
        <v>1</v>
      </c>
      <c r="BQ17" s="87">
        <f>+IF(X41=0,1,IF(X41=E_Investimenti!$AP16,0,1))</f>
        <v>1</v>
      </c>
      <c r="BR17" s="87">
        <f>+IF(Y41=0,1,IF(Y41=E_Investimenti!$AP16,0,1))</f>
        <v>1</v>
      </c>
      <c r="BS17" s="87">
        <f>+IF(Z41=0,1,IF(Z41=E_Investimenti!$AP16,0,1))</f>
        <v>1</v>
      </c>
      <c r="BT17" s="87">
        <f>+IF(AA41=0,1,IF(AA41=E_Investimenti!$AP16,0,1))</f>
        <v>1</v>
      </c>
      <c r="BU17" s="87">
        <f>+IF(AB41=0,1,IF(AB41=E_Investimenti!$AP16,0,1))</f>
        <v>1</v>
      </c>
      <c r="BV17" s="87">
        <f>+IF(AC41=0,1,IF(AC41=E_Investimenti!$AP16,0,1))</f>
        <v>1</v>
      </c>
      <c r="BW17" s="87">
        <f>+IF(AD41=0,1,IF(AD41=E_Investimenti!$AP16,0,1))</f>
        <v>1</v>
      </c>
      <c r="BX17" s="87">
        <f>+IF(AE41=0,1,IF(AE41=E_Investimenti!$AP16,0,1))</f>
        <v>1</v>
      </c>
      <c r="BY17" s="87">
        <f>+IF(AF41=0,1,IF(AF41=E_Investimenti!$AP16,0,1))</f>
        <v>1</v>
      </c>
      <c r="BZ17" s="87">
        <f>+IF(AG41=0,1,IF(AG41=E_Investimenti!$AP16,0,1))</f>
        <v>1</v>
      </c>
      <c r="CA17" s="87">
        <f>+IF(AH41=0,1,IF(AH41=E_Investimenti!$AP16,0,1))</f>
        <v>1</v>
      </c>
      <c r="CB17" s="87">
        <f>+IF(AI41=0,1,IF(AI41=E_Investimenti!$AP16,0,1))</f>
        <v>1</v>
      </c>
      <c r="CC17" s="87">
        <f>+IF(AJ41=0,1,IF(AJ41=E_Investimenti!$AP16,0,1))</f>
        <v>1</v>
      </c>
      <c r="CD17" s="87">
        <f>+IF(AK41=0,1,IF(AK41=E_Investimenti!$AP16,0,1))</f>
        <v>1</v>
      </c>
      <c r="CE17" s="87">
        <f>+IF(AL41=0,1,IF(AL41=E_Investimenti!$AP16,0,1))</f>
        <v>1</v>
      </c>
      <c r="CF17" s="87">
        <f>+IF(AM41=0,1,IF(AM41=E_Investimenti!$AP16,0,1))</f>
        <v>1</v>
      </c>
      <c r="CG17" s="87">
        <f>+IF(AN41=0,1,IF(AN41=E_Investimenti!$AP16,0,1))</f>
        <v>1</v>
      </c>
      <c r="CH17" s="87">
        <f>+IF(AO41=0,1,IF(AO41=E_Investimenti!$AP16,0,1))</f>
        <v>1</v>
      </c>
    </row>
    <row r="18" spans="1:86" ht="16.5" thickTop="1" thickBot="1" x14ac:dyDescent="0.3">
      <c r="A18" s="57" t="str">
        <f>+IF(E_Investimenti!A17=0,"",E_Investimenti!A17)</f>
        <v/>
      </c>
      <c r="B18" s="57" t="str">
        <f>+IF(E_Investimenti!B17=0,"",E_Investimenti!B17)</f>
        <v/>
      </c>
      <c r="C18" s="57" t="str">
        <f>+IF(E_Investimenti!C17=0,"",E_Investimenti!C17)</f>
        <v/>
      </c>
      <c r="D18" s="57"/>
      <c r="E18" s="57"/>
      <c r="F18" s="65">
        <f>+IFERROR((E_Investimenti!F17/(E_Investimenti!D17*12)),0)</f>
        <v>0</v>
      </c>
      <c r="G18" s="65">
        <f>+IFERROR((SUM(E_Investimenti!$F17:G17)/(E_Investimenti!$D17*12)),0)*AY18</f>
        <v>0</v>
      </c>
      <c r="H18" s="65">
        <f>+IFERROR((SUM(E_Investimenti!$F17:H17)/(E_Investimenti!$D17*12)),0)*AZ18</f>
        <v>0</v>
      </c>
      <c r="I18" s="65">
        <f>+IFERROR((SUM(E_Investimenti!$F17:I17)/(E_Investimenti!$D17*12)),0)*BA18</f>
        <v>0</v>
      </c>
      <c r="J18" s="65">
        <f>+IFERROR((SUM(E_Investimenti!$F17:J17)/(E_Investimenti!$D17*12)),0)*BB18</f>
        <v>0</v>
      </c>
      <c r="K18" s="65">
        <f>+IFERROR((SUM(E_Investimenti!$F17:K17)/(E_Investimenti!$D17*12)),0)*BC18</f>
        <v>0</v>
      </c>
      <c r="L18" s="65">
        <f>+IFERROR((SUM(E_Investimenti!$F17:L17)/(E_Investimenti!$D17*12)),0)*BD18</f>
        <v>0</v>
      </c>
      <c r="M18" s="65">
        <f>+IFERROR((SUM(E_Investimenti!$F17:M17)/(E_Investimenti!$D17*12)),0)*BE18</f>
        <v>0</v>
      </c>
      <c r="N18" s="65">
        <f>+IFERROR((SUM(E_Investimenti!$F17:N17)/(E_Investimenti!$D17*12)),0)*BF18</f>
        <v>0</v>
      </c>
      <c r="O18" s="65">
        <f>+IFERROR((SUM(E_Investimenti!$F17:O17)/(E_Investimenti!$D17*12)),0)*BG18</f>
        <v>0</v>
      </c>
      <c r="P18" s="65">
        <f>+IFERROR((SUM(E_Investimenti!$F17:P17)/(E_Investimenti!$D17*12)),0)*BH18</f>
        <v>0</v>
      </c>
      <c r="Q18" s="65">
        <f>+IFERROR((SUM(E_Investimenti!$F17:Q17)/(E_Investimenti!$D17*12)),0)*BI18</f>
        <v>0</v>
      </c>
      <c r="R18" s="65">
        <f>+IFERROR((SUM(E_Investimenti!$F17:R17)/(E_Investimenti!$D17*12)),0)*BJ18</f>
        <v>0</v>
      </c>
      <c r="S18" s="65">
        <f>+IFERROR((SUM(E_Investimenti!$F17:S17)/(E_Investimenti!$D17*12)),0)*BK18</f>
        <v>0</v>
      </c>
      <c r="T18" s="65">
        <f>+IFERROR((SUM(E_Investimenti!$F17:T17)/(E_Investimenti!$D17*12)),0)*BL18</f>
        <v>0</v>
      </c>
      <c r="U18" s="65">
        <f>+IFERROR((SUM(E_Investimenti!$F17:U17)/(E_Investimenti!$D17*12)),0)*BM18</f>
        <v>0</v>
      </c>
      <c r="V18" s="65">
        <f>+IFERROR((SUM(E_Investimenti!$F17:V17)/(E_Investimenti!$D17*12)),0)*BN18</f>
        <v>0</v>
      </c>
      <c r="W18" s="65">
        <f>+IFERROR((SUM(E_Investimenti!$F17:W17)/(E_Investimenti!$D17*12)),0)*BO18</f>
        <v>0</v>
      </c>
      <c r="X18" s="65">
        <f>+IFERROR((SUM(E_Investimenti!$F17:X17)/(E_Investimenti!$D17*12)),0)*BP18</f>
        <v>0</v>
      </c>
      <c r="Y18" s="65">
        <f>+IFERROR((SUM(E_Investimenti!$F17:Y17)/(E_Investimenti!$D17*12)),0)*BQ18</f>
        <v>0</v>
      </c>
      <c r="Z18" s="65">
        <f>+IFERROR((SUM(E_Investimenti!$F17:Z17)/(E_Investimenti!$D17*12)),0)*BR18</f>
        <v>0</v>
      </c>
      <c r="AA18" s="65">
        <f>+IFERROR((SUM(E_Investimenti!$F17:AA17)/(E_Investimenti!$D17*12)),0)*BS18</f>
        <v>0</v>
      </c>
      <c r="AB18" s="65">
        <f>+IFERROR((SUM(E_Investimenti!$F17:AB17)/(E_Investimenti!$D17*12)),0)*BT18</f>
        <v>0</v>
      </c>
      <c r="AC18" s="65">
        <f>+IFERROR((SUM(E_Investimenti!$F17:AC17)/(E_Investimenti!$D17*12)),0)*BU18</f>
        <v>0</v>
      </c>
      <c r="AD18" s="65">
        <f>+IFERROR((SUM(E_Investimenti!$F17:AD17)/(E_Investimenti!$D17*12)),0)*BV18</f>
        <v>0</v>
      </c>
      <c r="AE18" s="65">
        <f>+IFERROR((SUM(E_Investimenti!$F17:AE17)/(E_Investimenti!$D17*12)),0)*BW18</f>
        <v>0</v>
      </c>
      <c r="AF18" s="65">
        <f>+IFERROR((SUM(E_Investimenti!$F17:AF17)/(E_Investimenti!$D17*12)),0)*BX18</f>
        <v>0</v>
      </c>
      <c r="AG18" s="65">
        <f>+IFERROR((SUM(E_Investimenti!$F17:AG17)/(E_Investimenti!$D17*12)),0)*BY18</f>
        <v>0</v>
      </c>
      <c r="AH18" s="65">
        <f>+IFERROR((SUM(E_Investimenti!$F17:AH17)/(E_Investimenti!$D17*12)),0)*BZ18</f>
        <v>0</v>
      </c>
      <c r="AI18" s="65">
        <f>+IFERROR((SUM(E_Investimenti!$F17:AI17)/(E_Investimenti!$D17*12)),0)*CA18</f>
        <v>0</v>
      </c>
      <c r="AJ18" s="65">
        <f>+IFERROR((SUM(E_Investimenti!$F17:AJ17)/(E_Investimenti!$D17*12)),0)*CB18</f>
        <v>0</v>
      </c>
      <c r="AK18" s="65">
        <f>+IFERROR((SUM(E_Investimenti!$F17:AK17)/(E_Investimenti!$D17*12)),0)*CC18</f>
        <v>0</v>
      </c>
      <c r="AL18" s="65">
        <f>+IFERROR((SUM(E_Investimenti!$F17:AL17)/(E_Investimenti!$D17*12)),0)*CD18</f>
        <v>0</v>
      </c>
      <c r="AM18" s="65">
        <f>+IFERROR((SUM(E_Investimenti!$F17:AM17)/(E_Investimenti!$D17*12)),0)*CE18</f>
        <v>0</v>
      </c>
      <c r="AN18" s="65">
        <f>+IFERROR((SUM(E_Investimenti!$F17:AN17)/(E_Investimenti!$D17*12)),0)*CF18</f>
        <v>0</v>
      </c>
      <c r="AO18" s="65">
        <f>+IFERROR((SUM(E_Investimenti!$F17:AO17)/(E_Investimenti!$D17*12)),0)*CG18</f>
        <v>0</v>
      </c>
      <c r="AY18" s="87">
        <f>+IF(F42=0,1,IF(F42=E_Investimenti!$AP17,0,1))</f>
        <v>1</v>
      </c>
      <c r="AZ18" s="87">
        <f>+IF(G42=0,1,IF(G42=E_Investimenti!$AP17,0,1))</f>
        <v>1</v>
      </c>
      <c r="BA18" s="87">
        <f>+IF(H42=0,1,IF(H42=E_Investimenti!$AP17,0,1))</f>
        <v>1</v>
      </c>
      <c r="BB18" s="87">
        <f>+IF(I42=0,1,IF(I42=E_Investimenti!$AP17,0,1))</f>
        <v>1</v>
      </c>
      <c r="BC18" s="87">
        <f>+IF(J42=0,1,IF(J42=E_Investimenti!$AP17,0,1))</f>
        <v>1</v>
      </c>
      <c r="BD18" s="87">
        <f>+IF(K42=0,1,IF(K42=E_Investimenti!$AP17,0,1))</f>
        <v>1</v>
      </c>
      <c r="BE18" s="87">
        <f>+IF(L42=0,1,IF(L42=E_Investimenti!$AP17,0,1))</f>
        <v>1</v>
      </c>
      <c r="BF18" s="87">
        <f>+IF(M42=0,1,IF(M42=E_Investimenti!$AP17,0,1))</f>
        <v>1</v>
      </c>
      <c r="BG18" s="87">
        <f>+IF(N42=0,1,IF(N42=E_Investimenti!$AP17,0,1))</f>
        <v>1</v>
      </c>
      <c r="BH18" s="87">
        <f>+IF(O42=0,1,IF(O42=E_Investimenti!$AP17,0,1))</f>
        <v>1</v>
      </c>
      <c r="BI18" s="87">
        <f>+IF(P42=0,1,IF(P42=E_Investimenti!$AP17,0,1))</f>
        <v>1</v>
      </c>
      <c r="BJ18" s="87">
        <f>+IF(Q42=0,1,IF(Q42=E_Investimenti!$AP17,0,1))</f>
        <v>1</v>
      </c>
      <c r="BK18" s="87">
        <f>+IF(R42=0,1,IF(R42=E_Investimenti!$AP17,0,1))</f>
        <v>1</v>
      </c>
      <c r="BL18" s="87">
        <f>+IF(S42=0,1,IF(S42=E_Investimenti!$AP17,0,1))</f>
        <v>1</v>
      </c>
      <c r="BM18" s="87">
        <f>+IF(T42=0,1,IF(T42=E_Investimenti!$AP17,0,1))</f>
        <v>1</v>
      </c>
      <c r="BN18" s="87">
        <f>+IF(U42=0,1,IF(U42=E_Investimenti!$AP17,0,1))</f>
        <v>1</v>
      </c>
      <c r="BO18" s="87">
        <f>+IF(V42=0,1,IF(V42=E_Investimenti!$AP17,0,1))</f>
        <v>1</v>
      </c>
      <c r="BP18" s="87">
        <f>+IF(W42=0,1,IF(W42=E_Investimenti!$AP17,0,1))</f>
        <v>1</v>
      </c>
      <c r="BQ18" s="87">
        <f>+IF(X42=0,1,IF(X42=E_Investimenti!$AP17,0,1))</f>
        <v>1</v>
      </c>
      <c r="BR18" s="87">
        <f>+IF(Y42=0,1,IF(Y42=E_Investimenti!$AP17,0,1))</f>
        <v>1</v>
      </c>
      <c r="BS18" s="87">
        <f>+IF(Z42=0,1,IF(Z42=E_Investimenti!$AP17,0,1))</f>
        <v>1</v>
      </c>
      <c r="BT18" s="87">
        <f>+IF(AA42=0,1,IF(AA42=E_Investimenti!$AP17,0,1))</f>
        <v>1</v>
      </c>
      <c r="BU18" s="87">
        <f>+IF(AB42=0,1,IF(AB42=E_Investimenti!$AP17,0,1))</f>
        <v>1</v>
      </c>
      <c r="BV18" s="87">
        <f>+IF(AC42=0,1,IF(AC42=E_Investimenti!$AP17,0,1))</f>
        <v>1</v>
      </c>
      <c r="BW18" s="87">
        <f>+IF(AD42=0,1,IF(AD42=E_Investimenti!$AP17,0,1))</f>
        <v>1</v>
      </c>
      <c r="BX18" s="87">
        <f>+IF(AE42=0,1,IF(AE42=E_Investimenti!$AP17,0,1))</f>
        <v>1</v>
      </c>
      <c r="BY18" s="87">
        <f>+IF(AF42=0,1,IF(AF42=E_Investimenti!$AP17,0,1))</f>
        <v>1</v>
      </c>
      <c r="BZ18" s="87">
        <f>+IF(AG42=0,1,IF(AG42=E_Investimenti!$AP17,0,1))</f>
        <v>1</v>
      </c>
      <c r="CA18" s="87">
        <f>+IF(AH42=0,1,IF(AH42=E_Investimenti!$AP17,0,1))</f>
        <v>1</v>
      </c>
      <c r="CB18" s="87">
        <f>+IF(AI42=0,1,IF(AI42=E_Investimenti!$AP17,0,1))</f>
        <v>1</v>
      </c>
      <c r="CC18" s="87">
        <f>+IF(AJ42=0,1,IF(AJ42=E_Investimenti!$AP17,0,1))</f>
        <v>1</v>
      </c>
      <c r="CD18" s="87">
        <f>+IF(AK42=0,1,IF(AK42=E_Investimenti!$AP17,0,1))</f>
        <v>1</v>
      </c>
      <c r="CE18" s="87">
        <f>+IF(AL42=0,1,IF(AL42=E_Investimenti!$AP17,0,1))</f>
        <v>1</v>
      </c>
      <c r="CF18" s="87">
        <f>+IF(AM42=0,1,IF(AM42=E_Investimenti!$AP17,0,1))</f>
        <v>1</v>
      </c>
      <c r="CG18" s="87">
        <f>+IF(AN42=0,1,IF(AN42=E_Investimenti!$AP17,0,1))</f>
        <v>1</v>
      </c>
      <c r="CH18" s="87">
        <f>+IF(AO42=0,1,IF(AO42=E_Investimenti!$AP17,0,1))</f>
        <v>1</v>
      </c>
    </row>
    <row r="19" spans="1:86" ht="16.5" thickTop="1" thickBot="1" x14ac:dyDescent="0.3">
      <c r="A19" s="57" t="str">
        <f>+IF(E_Investimenti!A18=0,"",E_Investimenti!A18)</f>
        <v/>
      </c>
      <c r="B19" s="57" t="str">
        <f>+IF(E_Investimenti!B18=0,"",E_Investimenti!B18)</f>
        <v/>
      </c>
      <c r="C19" s="57" t="str">
        <f>+IF(E_Investimenti!C18=0,"",E_Investimenti!C18)</f>
        <v/>
      </c>
      <c r="D19" s="57"/>
      <c r="E19" s="57"/>
      <c r="F19" s="65">
        <f>+IFERROR((E_Investimenti!F18/(E_Investimenti!D18*12)),0)</f>
        <v>0</v>
      </c>
      <c r="G19" s="65">
        <f>+IFERROR((SUM(E_Investimenti!$F18:G18)/(E_Investimenti!$D18*12)),0)*AY19</f>
        <v>0</v>
      </c>
      <c r="H19" s="65">
        <f>+IFERROR((SUM(E_Investimenti!$F18:H18)/(E_Investimenti!$D18*12)),0)*AZ19</f>
        <v>0</v>
      </c>
      <c r="I19" s="65">
        <f>+IFERROR((SUM(E_Investimenti!$F18:I18)/(E_Investimenti!$D18*12)),0)*BA19</f>
        <v>0</v>
      </c>
      <c r="J19" s="65">
        <f>+IFERROR((SUM(E_Investimenti!$F18:J18)/(E_Investimenti!$D18*12)),0)*BB19</f>
        <v>0</v>
      </c>
      <c r="K19" s="65">
        <f>+IFERROR((SUM(E_Investimenti!$F18:K18)/(E_Investimenti!$D18*12)),0)*BC19</f>
        <v>0</v>
      </c>
      <c r="L19" s="65">
        <f>+IFERROR((SUM(E_Investimenti!$F18:L18)/(E_Investimenti!$D18*12)),0)*BD19</f>
        <v>0</v>
      </c>
      <c r="M19" s="65">
        <f>+IFERROR((SUM(E_Investimenti!$F18:M18)/(E_Investimenti!$D18*12)),0)*BE19</f>
        <v>0</v>
      </c>
      <c r="N19" s="65">
        <f>+IFERROR((SUM(E_Investimenti!$F18:N18)/(E_Investimenti!$D18*12)),0)*BF19</f>
        <v>0</v>
      </c>
      <c r="O19" s="65">
        <f>+IFERROR((SUM(E_Investimenti!$F18:O18)/(E_Investimenti!$D18*12)),0)*BG19</f>
        <v>0</v>
      </c>
      <c r="P19" s="65">
        <f>+IFERROR((SUM(E_Investimenti!$F18:P18)/(E_Investimenti!$D18*12)),0)*BH19</f>
        <v>0</v>
      </c>
      <c r="Q19" s="65">
        <f>+IFERROR((SUM(E_Investimenti!$F18:Q18)/(E_Investimenti!$D18*12)),0)*BI19</f>
        <v>0</v>
      </c>
      <c r="R19" s="65">
        <f>+IFERROR((SUM(E_Investimenti!$F18:R18)/(E_Investimenti!$D18*12)),0)*BJ19</f>
        <v>0</v>
      </c>
      <c r="S19" s="65">
        <f>+IFERROR((SUM(E_Investimenti!$F18:S18)/(E_Investimenti!$D18*12)),0)*BK19</f>
        <v>0</v>
      </c>
      <c r="T19" s="65">
        <f>+IFERROR((SUM(E_Investimenti!$F18:T18)/(E_Investimenti!$D18*12)),0)*BL19</f>
        <v>0</v>
      </c>
      <c r="U19" s="65">
        <f>+IFERROR((SUM(E_Investimenti!$F18:U18)/(E_Investimenti!$D18*12)),0)*BM19</f>
        <v>0</v>
      </c>
      <c r="V19" s="65">
        <f>+IFERROR((SUM(E_Investimenti!$F18:V18)/(E_Investimenti!$D18*12)),0)*BN19</f>
        <v>0</v>
      </c>
      <c r="W19" s="65">
        <f>+IFERROR((SUM(E_Investimenti!$F18:W18)/(E_Investimenti!$D18*12)),0)*BO19</f>
        <v>0</v>
      </c>
      <c r="X19" s="65">
        <f>+IFERROR((SUM(E_Investimenti!$F18:X18)/(E_Investimenti!$D18*12)),0)*BP19</f>
        <v>0</v>
      </c>
      <c r="Y19" s="65">
        <f>+IFERROR((SUM(E_Investimenti!$F18:Y18)/(E_Investimenti!$D18*12)),0)*BQ19</f>
        <v>0</v>
      </c>
      <c r="Z19" s="65">
        <f>+IFERROR((SUM(E_Investimenti!$F18:Z18)/(E_Investimenti!$D18*12)),0)*BR19</f>
        <v>0</v>
      </c>
      <c r="AA19" s="65">
        <f>+IFERROR((SUM(E_Investimenti!$F18:AA18)/(E_Investimenti!$D18*12)),0)*BS19</f>
        <v>0</v>
      </c>
      <c r="AB19" s="65">
        <f>+IFERROR((SUM(E_Investimenti!$F18:AB18)/(E_Investimenti!$D18*12)),0)*BT19</f>
        <v>0</v>
      </c>
      <c r="AC19" s="65">
        <f>+IFERROR((SUM(E_Investimenti!$F18:AC18)/(E_Investimenti!$D18*12)),0)*BU19</f>
        <v>0</v>
      </c>
      <c r="AD19" s="65">
        <f>+IFERROR((SUM(E_Investimenti!$F18:AD18)/(E_Investimenti!$D18*12)),0)*BV19</f>
        <v>0</v>
      </c>
      <c r="AE19" s="65">
        <f>+IFERROR((SUM(E_Investimenti!$F18:AE18)/(E_Investimenti!$D18*12)),0)*BW19</f>
        <v>0</v>
      </c>
      <c r="AF19" s="65">
        <f>+IFERROR((SUM(E_Investimenti!$F18:AF18)/(E_Investimenti!$D18*12)),0)*BX19</f>
        <v>0</v>
      </c>
      <c r="AG19" s="65">
        <f>+IFERROR((SUM(E_Investimenti!$F18:AG18)/(E_Investimenti!$D18*12)),0)*BY19</f>
        <v>0</v>
      </c>
      <c r="AH19" s="65">
        <f>+IFERROR((SUM(E_Investimenti!$F18:AH18)/(E_Investimenti!$D18*12)),0)*BZ19</f>
        <v>0</v>
      </c>
      <c r="AI19" s="65">
        <f>+IFERROR((SUM(E_Investimenti!$F18:AI18)/(E_Investimenti!$D18*12)),0)*CA19</f>
        <v>0</v>
      </c>
      <c r="AJ19" s="65">
        <f>+IFERROR((SUM(E_Investimenti!$F18:AJ18)/(E_Investimenti!$D18*12)),0)*CB19</f>
        <v>0</v>
      </c>
      <c r="AK19" s="65">
        <f>+IFERROR((SUM(E_Investimenti!$F18:AK18)/(E_Investimenti!$D18*12)),0)*CC19</f>
        <v>0</v>
      </c>
      <c r="AL19" s="65">
        <f>+IFERROR((SUM(E_Investimenti!$F18:AL18)/(E_Investimenti!$D18*12)),0)*CD19</f>
        <v>0</v>
      </c>
      <c r="AM19" s="65">
        <f>+IFERROR((SUM(E_Investimenti!$F18:AM18)/(E_Investimenti!$D18*12)),0)*CE19</f>
        <v>0</v>
      </c>
      <c r="AN19" s="65">
        <f>+IFERROR((SUM(E_Investimenti!$F18:AN18)/(E_Investimenti!$D18*12)),0)*CF19</f>
        <v>0</v>
      </c>
      <c r="AO19" s="65">
        <f>+IFERROR((SUM(E_Investimenti!$F18:AO18)/(E_Investimenti!$D18*12)),0)*CG19</f>
        <v>0</v>
      </c>
      <c r="AY19" s="87">
        <f>+IF(F43=0,1,IF(F43=E_Investimenti!$AP18,0,1))</f>
        <v>1</v>
      </c>
      <c r="AZ19" s="87">
        <f>+IF(G43=0,1,IF(G43=E_Investimenti!$AP18,0,1))</f>
        <v>1</v>
      </c>
      <c r="BA19" s="87">
        <f>+IF(H43=0,1,IF(H43=E_Investimenti!$AP18,0,1))</f>
        <v>1</v>
      </c>
      <c r="BB19" s="87">
        <f>+IF(I43=0,1,IF(I43=E_Investimenti!$AP18,0,1))</f>
        <v>1</v>
      </c>
      <c r="BC19" s="87">
        <f>+IF(J43=0,1,IF(J43=E_Investimenti!$AP18,0,1))</f>
        <v>1</v>
      </c>
      <c r="BD19" s="87">
        <f>+IF(K43=0,1,IF(K43=E_Investimenti!$AP18,0,1))</f>
        <v>1</v>
      </c>
      <c r="BE19" s="87">
        <f>+IF(L43=0,1,IF(L43=E_Investimenti!$AP18,0,1))</f>
        <v>1</v>
      </c>
      <c r="BF19" s="87">
        <f>+IF(M43=0,1,IF(M43=E_Investimenti!$AP18,0,1))</f>
        <v>1</v>
      </c>
      <c r="BG19" s="87">
        <f>+IF(N43=0,1,IF(N43=E_Investimenti!$AP18,0,1))</f>
        <v>1</v>
      </c>
      <c r="BH19" s="87">
        <f>+IF(O43=0,1,IF(O43=E_Investimenti!$AP18,0,1))</f>
        <v>1</v>
      </c>
      <c r="BI19" s="87">
        <f>+IF(P43=0,1,IF(P43=E_Investimenti!$AP18,0,1))</f>
        <v>1</v>
      </c>
      <c r="BJ19" s="87">
        <f>+IF(Q43=0,1,IF(Q43=E_Investimenti!$AP18,0,1))</f>
        <v>1</v>
      </c>
      <c r="BK19" s="87">
        <f>+IF(R43=0,1,IF(R43=E_Investimenti!$AP18,0,1))</f>
        <v>1</v>
      </c>
      <c r="BL19" s="87">
        <f>+IF(S43=0,1,IF(S43=E_Investimenti!$AP18,0,1))</f>
        <v>1</v>
      </c>
      <c r="BM19" s="87">
        <f>+IF(T43=0,1,IF(T43=E_Investimenti!$AP18,0,1))</f>
        <v>1</v>
      </c>
      <c r="BN19" s="87">
        <f>+IF(U43=0,1,IF(U43=E_Investimenti!$AP18,0,1))</f>
        <v>1</v>
      </c>
      <c r="BO19" s="87">
        <f>+IF(V43=0,1,IF(V43=E_Investimenti!$AP18,0,1))</f>
        <v>1</v>
      </c>
      <c r="BP19" s="87">
        <f>+IF(W43=0,1,IF(W43=E_Investimenti!$AP18,0,1))</f>
        <v>1</v>
      </c>
      <c r="BQ19" s="87">
        <f>+IF(X43=0,1,IF(X43=E_Investimenti!$AP18,0,1))</f>
        <v>1</v>
      </c>
      <c r="BR19" s="87">
        <f>+IF(Y43=0,1,IF(Y43=E_Investimenti!$AP18,0,1))</f>
        <v>1</v>
      </c>
      <c r="BS19" s="87">
        <f>+IF(Z43=0,1,IF(Z43=E_Investimenti!$AP18,0,1))</f>
        <v>1</v>
      </c>
      <c r="BT19" s="87">
        <f>+IF(AA43=0,1,IF(AA43=E_Investimenti!$AP18,0,1))</f>
        <v>1</v>
      </c>
      <c r="BU19" s="87">
        <f>+IF(AB43=0,1,IF(AB43=E_Investimenti!$AP18,0,1))</f>
        <v>1</v>
      </c>
      <c r="BV19" s="87">
        <f>+IF(AC43=0,1,IF(AC43=E_Investimenti!$AP18,0,1))</f>
        <v>1</v>
      </c>
      <c r="BW19" s="87">
        <f>+IF(AD43=0,1,IF(AD43=E_Investimenti!$AP18,0,1))</f>
        <v>1</v>
      </c>
      <c r="BX19" s="87">
        <f>+IF(AE43=0,1,IF(AE43=E_Investimenti!$AP18,0,1))</f>
        <v>1</v>
      </c>
      <c r="BY19" s="87">
        <f>+IF(AF43=0,1,IF(AF43=E_Investimenti!$AP18,0,1))</f>
        <v>1</v>
      </c>
      <c r="BZ19" s="87">
        <f>+IF(AG43=0,1,IF(AG43=E_Investimenti!$AP18,0,1))</f>
        <v>1</v>
      </c>
      <c r="CA19" s="87">
        <f>+IF(AH43=0,1,IF(AH43=E_Investimenti!$AP18,0,1))</f>
        <v>1</v>
      </c>
      <c r="CB19" s="87">
        <f>+IF(AI43=0,1,IF(AI43=E_Investimenti!$AP18,0,1))</f>
        <v>1</v>
      </c>
      <c r="CC19" s="87">
        <f>+IF(AJ43=0,1,IF(AJ43=E_Investimenti!$AP18,0,1))</f>
        <v>1</v>
      </c>
      <c r="CD19" s="87">
        <f>+IF(AK43=0,1,IF(AK43=E_Investimenti!$AP18,0,1))</f>
        <v>1</v>
      </c>
      <c r="CE19" s="87">
        <f>+IF(AL43=0,1,IF(AL43=E_Investimenti!$AP18,0,1))</f>
        <v>1</v>
      </c>
      <c r="CF19" s="87">
        <f>+IF(AM43=0,1,IF(AM43=E_Investimenti!$AP18,0,1))</f>
        <v>1</v>
      </c>
      <c r="CG19" s="87">
        <f>+IF(AN43=0,1,IF(AN43=E_Investimenti!$AP18,0,1))</f>
        <v>1</v>
      </c>
      <c r="CH19" s="87">
        <f>+IF(AO43=0,1,IF(AO43=E_Investimenti!$AP18,0,1))</f>
        <v>1</v>
      </c>
    </row>
    <row r="20" spans="1:86" ht="16.5" thickTop="1" thickBot="1" x14ac:dyDescent="0.3">
      <c r="A20" s="57" t="str">
        <f>+IF(E_Investimenti!A19=0,"",E_Investimenti!A19)</f>
        <v/>
      </c>
      <c r="B20" s="57" t="str">
        <f>+IF(E_Investimenti!B19=0,"",E_Investimenti!B19)</f>
        <v/>
      </c>
      <c r="C20" s="57" t="str">
        <f>+IF(E_Investimenti!C19=0,"",E_Investimenti!C19)</f>
        <v/>
      </c>
      <c r="D20" s="57"/>
      <c r="E20" s="57"/>
      <c r="F20" s="65">
        <f>+IFERROR((E_Investimenti!F19/(E_Investimenti!D19*12)),0)</f>
        <v>0</v>
      </c>
      <c r="G20" s="65">
        <f>+IFERROR((SUM(E_Investimenti!$F19:G19)/(E_Investimenti!$D19*12)),0)*AY20</f>
        <v>0</v>
      </c>
      <c r="H20" s="65">
        <f>+IFERROR((SUM(E_Investimenti!$F19:H19)/(E_Investimenti!$D19*12)),0)*AZ20</f>
        <v>0</v>
      </c>
      <c r="I20" s="65">
        <f>+IFERROR((SUM(E_Investimenti!$F19:I19)/(E_Investimenti!$D19*12)),0)*BA20</f>
        <v>0</v>
      </c>
      <c r="J20" s="65">
        <f>+IFERROR((SUM(E_Investimenti!$F19:J19)/(E_Investimenti!$D19*12)),0)*BB20</f>
        <v>0</v>
      </c>
      <c r="K20" s="65">
        <f>+IFERROR((SUM(E_Investimenti!$F19:K19)/(E_Investimenti!$D19*12)),0)*BC20</f>
        <v>0</v>
      </c>
      <c r="L20" s="65">
        <f>+IFERROR((SUM(E_Investimenti!$F19:L19)/(E_Investimenti!$D19*12)),0)*BD20</f>
        <v>0</v>
      </c>
      <c r="M20" s="65">
        <f>+IFERROR((SUM(E_Investimenti!$F19:M19)/(E_Investimenti!$D19*12)),0)*BE20</f>
        <v>0</v>
      </c>
      <c r="N20" s="65">
        <f>+IFERROR((SUM(E_Investimenti!$F19:N19)/(E_Investimenti!$D19*12)),0)*BF20</f>
        <v>0</v>
      </c>
      <c r="O20" s="65">
        <f>+IFERROR((SUM(E_Investimenti!$F19:O19)/(E_Investimenti!$D19*12)),0)*BG20</f>
        <v>0</v>
      </c>
      <c r="P20" s="65">
        <f>+IFERROR((SUM(E_Investimenti!$F19:P19)/(E_Investimenti!$D19*12)),0)*BH20</f>
        <v>0</v>
      </c>
      <c r="Q20" s="65">
        <f>+IFERROR((SUM(E_Investimenti!$F19:Q19)/(E_Investimenti!$D19*12)),0)*BI20</f>
        <v>0</v>
      </c>
      <c r="R20" s="65">
        <f>+IFERROR((SUM(E_Investimenti!$F19:R19)/(E_Investimenti!$D19*12)),0)*BJ20</f>
        <v>0</v>
      </c>
      <c r="S20" s="65">
        <f>+IFERROR((SUM(E_Investimenti!$F19:S19)/(E_Investimenti!$D19*12)),0)*BK20</f>
        <v>0</v>
      </c>
      <c r="T20" s="65">
        <f>+IFERROR((SUM(E_Investimenti!$F19:T19)/(E_Investimenti!$D19*12)),0)*BL20</f>
        <v>0</v>
      </c>
      <c r="U20" s="65">
        <f>+IFERROR((SUM(E_Investimenti!$F19:U19)/(E_Investimenti!$D19*12)),0)*BM20</f>
        <v>0</v>
      </c>
      <c r="V20" s="65">
        <f>+IFERROR((SUM(E_Investimenti!$F19:V19)/(E_Investimenti!$D19*12)),0)*BN20</f>
        <v>0</v>
      </c>
      <c r="W20" s="65">
        <f>+IFERROR((SUM(E_Investimenti!$F19:W19)/(E_Investimenti!$D19*12)),0)*BO20</f>
        <v>0</v>
      </c>
      <c r="X20" s="65">
        <f>+IFERROR((SUM(E_Investimenti!$F19:X19)/(E_Investimenti!$D19*12)),0)*BP20</f>
        <v>0</v>
      </c>
      <c r="Y20" s="65">
        <f>+IFERROR((SUM(E_Investimenti!$F19:Y19)/(E_Investimenti!$D19*12)),0)*BQ20</f>
        <v>0</v>
      </c>
      <c r="Z20" s="65">
        <f>+IFERROR((SUM(E_Investimenti!$F19:Z19)/(E_Investimenti!$D19*12)),0)*BR20</f>
        <v>0</v>
      </c>
      <c r="AA20" s="65">
        <f>+IFERROR((SUM(E_Investimenti!$F19:AA19)/(E_Investimenti!$D19*12)),0)*BS20</f>
        <v>0</v>
      </c>
      <c r="AB20" s="65">
        <f>+IFERROR((SUM(E_Investimenti!$F19:AB19)/(E_Investimenti!$D19*12)),0)*BT20</f>
        <v>0</v>
      </c>
      <c r="AC20" s="65">
        <f>+IFERROR((SUM(E_Investimenti!$F19:AC19)/(E_Investimenti!$D19*12)),0)*BU20</f>
        <v>0</v>
      </c>
      <c r="AD20" s="65">
        <f>+IFERROR((SUM(E_Investimenti!$F19:AD19)/(E_Investimenti!$D19*12)),0)*BV20</f>
        <v>0</v>
      </c>
      <c r="AE20" s="65">
        <f>+IFERROR((SUM(E_Investimenti!$F19:AE19)/(E_Investimenti!$D19*12)),0)*BW20</f>
        <v>0</v>
      </c>
      <c r="AF20" s="65">
        <f>+IFERROR((SUM(E_Investimenti!$F19:AF19)/(E_Investimenti!$D19*12)),0)*BX20</f>
        <v>0</v>
      </c>
      <c r="AG20" s="65">
        <f>+IFERROR((SUM(E_Investimenti!$F19:AG19)/(E_Investimenti!$D19*12)),0)*BY20</f>
        <v>0</v>
      </c>
      <c r="AH20" s="65">
        <f>+IFERROR((SUM(E_Investimenti!$F19:AH19)/(E_Investimenti!$D19*12)),0)*BZ20</f>
        <v>0</v>
      </c>
      <c r="AI20" s="65">
        <f>+IFERROR((SUM(E_Investimenti!$F19:AI19)/(E_Investimenti!$D19*12)),0)*CA20</f>
        <v>0</v>
      </c>
      <c r="AJ20" s="65">
        <f>+IFERROR((SUM(E_Investimenti!$F19:AJ19)/(E_Investimenti!$D19*12)),0)*CB20</f>
        <v>0</v>
      </c>
      <c r="AK20" s="65">
        <f>+IFERROR((SUM(E_Investimenti!$F19:AK19)/(E_Investimenti!$D19*12)),0)*CC20</f>
        <v>0</v>
      </c>
      <c r="AL20" s="65">
        <f>+IFERROR((SUM(E_Investimenti!$F19:AL19)/(E_Investimenti!$D19*12)),0)*CD20</f>
        <v>0</v>
      </c>
      <c r="AM20" s="65">
        <f>+IFERROR((SUM(E_Investimenti!$F19:AM19)/(E_Investimenti!$D19*12)),0)*CE20</f>
        <v>0</v>
      </c>
      <c r="AN20" s="65">
        <f>+IFERROR((SUM(E_Investimenti!$F19:AN19)/(E_Investimenti!$D19*12)),0)*CF20</f>
        <v>0</v>
      </c>
      <c r="AO20" s="65">
        <f>+IFERROR((SUM(E_Investimenti!$F19:AO19)/(E_Investimenti!$D19*12)),0)*CG20</f>
        <v>0</v>
      </c>
      <c r="AY20" s="87">
        <f>+IF(F44=0,1,IF(F44=E_Investimenti!$AP19,0,1))</f>
        <v>1</v>
      </c>
      <c r="AZ20" s="87">
        <f>+IF(G44=0,1,IF(G44=E_Investimenti!$AP19,0,1))</f>
        <v>1</v>
      </c>
      <c r="BA20" s="87">
        <f>+IF(H44=0,1,IF(H44=E_Investimenti!$AP19,0,1))</f>
        <v>1</v>
      </c>
      <c r="BB20" s="87">
        <f>+IF(I44=0,1,IF(I44=E_Investimenti!$AP19,0,1))</f>
        <v>1</v>
      </c>
      <c r="BC20" s="87">
        <f>+IF(J44=0,1,IF(J44=E_Investimenti!$AP19,0,1))</f>
        <v>1</v>
      </c>
      <c r="BD20" s="87">
        <f>+IF(K44=0,1,IF(K44=E_Investimenti!$AP19,0,1))</f>
        <v>1</v>
      </c>
      <c r="BE20" s="87">
        <f>+IF(L44=0,1,IF(L44=E_Investimenti!$AP19,0,1))</f>
        <v>1</v>
      </c>
      <c r="BF20" s="87">
        <f>+IF(M44=0,1,IF(M44=E_Investimenti!$AP19,0,1))</f>
        <v>1</v>
      </c>
      <c r="BG20" s="87">
        <f>+IF(N44=0,1,IF(N44=E_Investimenti!$AP19,0,1))</f>
        <v>1</v>
      </c>
      <c r="BH20" s="87">
        <f>+IF(O44=0,1,IF(O44=E_Investimenti!$AP19,0,1))</f>
        <v>1</v>
      </c>
      <c r="BI20" s="87">
        <f>+IF(P44=0,1,IF(P44=E_Investimenti!$AP19,0,1))</f>
        <v>1</v>
      </c>
      <c r="BJ20" s="87">
        <f>+IF(Q44=0,1,IF(Q44=E_Investimenti!$AP19,0,1))</f>
        <v>1</v>
      </c>
      <c r="BK20" s="87">
        <f>+IF(R44=0,1,IF(R44=E_Investimenti!$AP19,0,1))</f>
        <v>1</v>
      </c>
      <c r="BL20" s="87">
        <f>+IF(S44=0,1,IF(S44=E_Investimenti!$AP19,0,1))</f>
        <v>1</v>
      </c>
      <c r="BM20" s="87">
        <f>+IF(T44=0,1,IF(T44=E_Investimenti!$AP19,0,1))</f>
        <v>1</v>
      </c>
      <c r="BN20" s="87">
        <f>+IF(U44=0,1,IF(U44=E_Investimenti!$AP19,0,1))</f>
        <v>1</v>
      </c>
      <c r="BO20" s="87">
        <f>+IF(V44=0,1,IF(V44=E_Investimenti!$AP19,0,1))</f>
        <v>1</v>
      </c>
      <c r="BP20" s="87">
        <f>+IF(W44=0,1,IF(W44=E_Investimenti!$AP19,0,1))</f>
        <v>1</v>
      </c>
      <c r="BQ20" s="87">
        <f>+IF(X44=0,1,IF(X44=E_Investimenti!$AP19,0,1))</f>
        <v>1</v>
      </c>
      <c r="BR20" s="87">
        <f>+IF(Y44=0,1,IF(Y44=E_Investimenti!$AP19,0,1))</f>
        <v>1</v>
      </c>
      <c r="BS20" s="87">
        <f>+IF(Z44=0,1,IF(Z44=E_Investimenti!$AP19,0,1))</f>
        <v>1</v>
      </c>
      <c r="BT20" s="87">
        <f>+IF(AA44=0,1,IF(AA44=E_Investimenti!$AP19,0,1))</f>
        <v>1</v>
      </c>
      <c r="BU20" s="87">
        <f>+IF(AB44=0,1,IF(AB44=E_Investimenti!$AP19,0,1))</f>
        <v>1</v>
      </c>
      <c r="BV20" s="87">
        <f>+IF(AC44=0,1,IF(AC44=E_Investimenti!$AP19,0,1))</f>
        <v>1</v>
      </c>
      <c r="BW20" s="87">
        <f>+IF(AD44=0,1,IF(AD44=E_Investimenti!$AP19,0,1))</f>
        <v>1</v>
      </c>
      <c r="BX20" s="87">
        <f>+IF(AE44=0,1,IF(AE44=E_Investimenti!$AP19,0,1))</f>
        <v>1</v>
      </c>
      <c r="BY20" s="87">
        <f>+IF(AF44=0,1,IF(AF44=E_Investimenti!$AP19,0,1))</f>
        <v>1</v>
      </c>
      <c r="BZ20" s="87">
        <f>+IF(AG44=0,1,IF(AG44=E_Investimenti!$AP19,0,1))</f>
        <v>1</v>
      </c>
      <c r="CA20" s="87">
        <f>+IF(AH44=0,1,IF(AH44=E_Investimenti!$AP19,0,1))</f>
        <v>1</v>
      </c>
      <c r="CB20" s="87">
        <f>+IF(AI44=0,1,IF(AI44=E_Investimenti!$AP19,0,1))</f>
        <v>1</v>
      </c>
      <c r="CC20" s="87">
        <f>+IF(AJ44=0,1,IF(AJ44=E_Investimenti!$AP19,0,1))</f>
        <v>1</v>
      </c>
      <c r="CD20" s="87">
        <f>+IF(AK44=0,1,IF(AK44=E_Investimenti!$AP19,0,1))</f>
        <v>1</v>
      </c>
      <c r="CE20" s="87">
        <f>+IF(AL44=0,1,IF(AL44=E_Investimenti!$AP19,0,1))</f>
        <v>1</v>
      </c>
      <c r="CF20" s="87">
        <f>+IF(AM44=0,1,IF(AM44=E_Investimenti!$AP19,0,1))</f>
        <v>1</v>
      </c>
      <c r="CG20" s="87">
        <f>+IF(AN44=0,1,IF(AN44=E_Investimenti!$AP19,0,1))</f>
        <v>1</v>
      </c>
      <c r="CH20" s="87">
        <f>+IF(AO44=0,1,IF(AO44=E_Investimenti!$AP19,0,1))</f>
        <v>1</v>
      </c>
    </row>
    <row r="21" spans="1:86" ht="16.5" thickTop="1" thickBot="1" x14ac:dyDescent="0.3">
      <c r="A21" s="57" t="str">
        <f>+IF(E_Investimenti!A20=0,"",E_Investimenti!A20)</f>
        <v/>
      </c>
      <c r="B21" s="57" t="str">
        <f>+IF(E_Investimenti!B20=0,"",E_Investimenti!B20)</f>
        <v/>
      </c>
      <c r="C21" s="57" t="str">
        <f>+IF(E_Investimenti!C20=0,"",E_Investimenti!C20)</f>
        <v/>
      </c>
      <c r="D21" s="57"/>
      <c r="E21" s="57"/>
      <c r="F21" s="65">
        <f>+IFERROR((E_Investimenti!F20/(E_Investimenti!D20*12)),0)</f>
        <v>0</v>
      </c>
      <c r="G21" s="65">
        <f>+IFERROR((SUM(E_Investimenti!$F20:G20)/(E_Investimenti!$D20*12)),0)*AY21</f>
        <v>0</v>
      </c>
      <c r="H21" s="65">
        <f>+IFERROR((SUM(E_Investimenti!$F20:H20)/(E_Investimenti!$D20*12)),0)*AZ21</f>
        <v>0</v>
      </c>
      <c r="I21" s="65">
        <f>+IFERROR((SUM(E_Investimenti!$F20:I20)/(E_Investimenti!$D20*12)),0)*BA21</f>
        <v>0</v>
      </c>
      <c r="J21" s="65">
        <f>+IFERROR((SUM(E_Investimenti!$F20:J20)/(E_Investimenti!$D20*12)),0)*BB21</f>
        <v>0</v>
      </c>
      <c r="K21" s="65">
        <f>+IFERROR((SUM(E_Investimenti!$F20:K20)/(E_Investimenti!$D20*12)),0)*BC21</f>
        <v>0</v>
      </c>
      <c r="L21" s="65">
        <f>+IFERROR((SUM(E_Investimenti!$F20:L20)/(E_Investimenti!$D20*12)),0)*BD21</f>
        <v>0</v>
      </c>
      <c r="M21" s="65">
        <f>+IFERROR((SUM(E_Investimenti!$F20:M20)/(E_Investimenti!$D20*12)),0)*BE21</f>
        <v>0</v>
      </c>
      <c r="N21" s="65">
        <f>+IFERROR((SUM(E_Investimenti!$F20:N20)/(E_Investimenti!$D20*12)),0)*BF21</f>
        <v>0</v>
      </c>
      <c r="O21" s="65">
        <f>+IFERROR((SUM(E_Investimenti!$F20:O20)/(E_Investimenti!$D20*12)),0)*BG21</f>
        <v>0</v>
      </c>
      <c r="P21" s="65">
        <f>+IFERROR((SUM(E_Investimenti!$F20:P20)/(E_Investimenti!$D20*12)),0)*BH21</f>
        <v>0</v>
      </c>
      <c r="Q21" s="65">
        <f>+IFERROR((SUM(E_Investimenti!$F20:Q20)/(E_Investimenti!$D20*12)),0)*BI21</f>
        <v>0</v>
      </c>
      <c r="R21" s="65">
        <f>+IFERROR((SUM(E_Investimenti!$F20:R20)/(E_Investimenti!$D20*12)),0)*BJ21</f>
        <v>0</v>
      </c>
      <c r="S21" s="65">
        <f>+IFERROR((SUM(E_Investimenti!$F20:S20)/(E_Investimenti!$D20*12)),0)*BK21</f>
        <v>0</v>
      </c>
      <c r="T21" s="65">
        <f>+IFERROR((SUM(E_Investimenti!$F20:T20)/(E_Investimenti!$D20*12)),0)*BL21</f>
        <v>0</v>
      </c>
      <c r="U21" s="65">
        <f>+IFERROR((SUM(E_Investimenti!$F20:U20)/(E_Investimenti!$D20*12)),0)*BM21</f>
        <v>0</v>
      </c>
      <c r="V21" s="65">
        <f>+IFERROR((SUM(E_Investimenti!$F20:V20)/(E_Investimenti!$D20*12)),0)*BN21</f>
        <v>0</v>
      </c>
      <c r="W21" s="65">
        <f>+IFERROR((SUM(E_Investimenti!$F20:W20)/(E_Investimenti!$D20*12)),0)*BO21</f>
        <v>0</v>
      </c>
      <c r="X21" s="65">
        <f>+IFERROR((SUM(E_Investimenti!$F20:X20)/(E_Investimenti!$D20*12)),0)*BP21</f>
        <v>0</v>
      </c>
      <c r="Y21" s="65">
        <f>+IFERROR((SUM(E_Investimenti!$F20:Y20)/(E_Investimenti!$D20*12)),0)*BQ21</f>
        <v>0</v>
      </c>
      <c r="Z21" s="65">
        <f>+IFERROR((SUM(E_Investimenti!$F20:Z20)/(E_Investimenti!$D20*12)),0)*BR21</f>
        <v>0</v>
      </c>
      <c r="AA21" s="65">
        <f>+IFERROR((SUM(E_Investimenti!$F20:AA20)/(E_Investimenti!$D20*12)),0)*BS21</f>
        <v>0</v>
      </c>
      <c r="AB21" s="65">
        <f>+IFERROR((SUM(E_Investimenti!$F20:AB20)/(E_Investimenti!$D20*12)),0)*BT21</f>
        <v>0</v>
      </c>
      <c r="AC21" s="65">
        <f>+IFERROR((SUM(E_Investimenti!$F20:AC20)/(E_Investimenti!$D20*12)),0)*BU21</f>
        <v>0</v>
      </c>
      <c r="AD21" s="65">
        <f>+IFERROR((SUM(E_Investimenti!$F20:AD20)/(E_Investimenti!$D20*12)),0)*BV21</f>
        <v>0</v>
      </c>
      <c r="AE21" s="65">
        <f>+IFERROR((SUM(E_Investimenti!$F20:AE20)/(E_Investimenti!$D20*12)),0)*BW21</f>
        <v>0</v>
      </c>
      <c r="AF21" s="65">
        <f>+IFERROR((SUM(E_Investimenti!$F20:AF20)/(E_Investimenti!$D20*12)),0)*BX21</f>
        <v>0</v>
      </c>
      <c r="AG21" s="65">
        <f>+IFERROR((SUM(E_Investimenti!$F20:AG20)/(E_Investimenti!$D20*12)),0)*BY21</f>
        <v>0</v>
      </c>
      <c r="AH21" s="65">
        <f>+IFERROR((SUM(E_Investimenti!$F20:AH20)/(E_Investimenti!$D20*12)),0)*BZ21</f>
        <v>0</v>
      </c>
      <c r="AI21" s="65">
        <f>+IFERROR((SUM(E_Investimenti!$F20:AI20)/(E_Investimenti!$D20*12)),0)*CA21</f>
        <v>0</v>
      </c>
      <c r="AJ21" s="65">
        <f>+IFERROR((SUM(E_Investimenti!$F20:AJ20)/(E_Investimenti!$D20*12)),0)*CB21</f>
        <v>0</v>
      </c>
      <c r="AK21" s="65">
        <f>+IFERROR((SUM(E_Investimenti!$F20:AK20)/(E_Investimenti!$D20*12)),0)*CC21</f>
        <v>0</v>
      </c>
      <c r="AL21" s="65">
        <f>+IFERROR((SUM(E_Investimenti!$F20:AL20)/(E_Investimenti!$D20*12)),0)*CD21</f>
        <v>0</v>
      </c>
      <c r="AM21" s="65">
        <f>+IFERROR((SUM(E_Investimenti!$F20:AM20)/(E_Investimenti!$D20*12)),0)*CE21</f>
        <v>0</v>
      </c>
      <c r="AN21" s="65">
        <f>+IFERROR((SUM(E_Investimenti!$F20:AN20)/(E_Investimenti!$D20*12)),0)*CF21</f>
        <v>0</v>
      </c>
      <c r="AO21" s="65">
        <f>+IFERROR((SUM(E_Investimenti!$F20:AO20)/(E_Investimenti!$D20*12)),0)*CG21</f>
        <v>0</v>
      </c>
      <c r="AY21" s="87">
        <f>+IF(F45=0,1,IF(F45=E_Investimenti!$AP20,0,1))</f>
        <v>1</v>
      </c>
      <c r="AZ21" s="87">
        <f>+IF(G45=0,1,IF(G45=E_Investimenti!$AP20,0,1))</f>
        <v>1</v>
      </c>
      <c r="BA21" s="87">
        <f>+IF(H45=0,1,IF(H45=E_Investimenti!$AP20,0,1))</f>
        <v>1</v>
      </c>
      <c r="BB21" s="87">
        <f>+IF(I45=0,1,IF(I45=E_Investimenti!$AP20,0,1))</f>
        <v>1</v>
      </c>
      <c r="BC21" s="87">
        <f>+IF(J45=0,1,IF(J45=E_Investimenti!$AP20,0,1))</f>
        <v>1</v>
      </c>
      <c r="BD21" s="87">
        <f>+IF(K45=0,1,IF(K45=E_Investimenti!$AP20,0,1))</f>
        <v>1</v>
      </c>
      <c r="BE21" s="87">
        <f>+IF(L45=0,1,IF(L45=E_Investimenti!$AP20,0,1))</f>
        <v>1</v>
      </c>
      <c r="BF21" s="87">
        <f>+IF(M45=0,1,IF(M45=E_Investimenti!$AP20,0,1))</f>
        <v>1</v>
      </c>
      <c r="BG21" s="87">
        <f>+IF(N45=0,1,IF(N45=E_Investimenti!$AP20,0,1))</f>
        <v>1</v>
      </c>
      <c r="BH21" s="87">
        <f>+IF(O45=0,1,IF(O45=E_Investimenti!$AP20,0,1))</f>
        <v>1</v>
      </c>
      <c r="BI21" s="87">
        <f>+IF(P45=0,1,IF(P45=E_Investimenti!$AP20,0,1))</f>
        <v>1</v>
      </c>
      <c r="BJ21" s="87">
        <f>+IF(Q45=0,1,IF(Q45=E_Investimenti!$AP20,0,1))</f>
        <v>1</v>
      </c>
      <c r="BK21" s="87">
        <f>+IF(R45=0,1,IF(R45=E_Investimenti!$AP20,0,1))</f>
        <v>1</v>
      </c>
      <c r="BL21" s="87">
        <f>+IF(S45=0,1,IF(S45=E_Investimenti!$AP20,0,1))</f>
        <v>1</v>
      </c>
      <c r="BM21" s="87">
        <f>+IF(T45=0,1,IF(T45=E_Investimenti!$AP20,0,1))</f>
        <v>1</v>
      </c>
      <c r="BN21" s="87">
        <f>+IF(U45=0,1,IF(U45=E_Investimenti!$AP20,0,1))</f>
        <v>1</v>
      </c>
      <c r="BO21" s="87">
        <f>+IF(V45=0,1,IF(V45=E_Investimenti!$AP20,0,1))</f>
        <v>1</v>
      </c>
      <c r="BP21" s="87">
        <f>+IF(W45=0,1,IF(W45=E_Investimenti!$AP20,0,1))</f>
        <v>1</v>
      </c>
      <c r="BQ21" s="87">
        <f>+IF(X45=0,1,IF(X45=E_Investimenti!$AP20,0,1))</f>
        <v>1</v>
      </c>
      <c r="BR21" s="87">
        <f>+IF(Y45=0,1,IF(Y45=E_Investimenti!$AP20,0,1))</f>
        <v>1</v>
      </c>
      <c r="BS21" s="87">
        <f>+IF(Z45=0,1,IF(Z45=E_Investimenti!$AP20,0,1))</f>
        <v>1</v>
      </c>
      <c r="BT21" s="87">
        <f>+IF(AA45=0,1,IF(AA45=E_Investimenti!$AP20,0,1))</f>
        <v>1</v>
      </c>
      <c r="BU21" s="87">
        <f>+IF(AB45=0,1,IF(AB45=E_Investimenti!$AP20,0,1))</f>
        <v>1</v>
      </c>
      <c r="BV21" s="87">
        <f>+IF(AC45=0,1,IF(AC45=E_Investimenti!$AP20,0,1))</f>
        <v>1</v>
      </c>
      <c r="BW21" s="87">
        <f>+IF(AD45=0,1,IF(AD45=E_Investimenti!$AP20,0,1))</f>
        <v>1</v>
      </c>
      <c r="BX21" s="87">
        <f>+IF(AE45=0,1,IF(AE45=E_Investimenti!$AP20,0,1))</f>
        <v>1</v>
      </c>
      <c r="BY21" s="87">
        <f>+IF(AF45=0,1,IF(AF45=E_Investimenti!$AP20,0,1))</f>
        <v>1</v>
      </c>
      <c r="BZ21" s="87">
        <f>+IF(AG45=0,1,IF(AG45=E_Investimenti!$AP20,0,1))</f>
        <v>1</v>
      </c>
      <c r="CA21" s="87">
        <f>+IF(AH45=0,1,IF(AH45=E_Investimenti!$AP20,0,1))</f>
        <v>1</v>
      </c>
      <c r="CB21" s="87">
        <f>+IF(AI45=0,1,IF(AI45=E_Investimenti!$AP20,0,1))</f>
        <v>1</v>
      </c>
      <c r="CC21" s="87">
        <f>+IF(AJ45=0,1,IF(AJ45=E_Investimenti!$AP20,0,1))</f>
        <v>1</v>
      </c>
      <c r="CD21" s="87">
        <f>+IF(AK45=0,1,IF(AK45=E_Investimenti!$AP20,0,1))</f>
        <v>1</v>
      </c>
      <c r="CE21" s="87">
        <f>+IF(AL45=0,1,IF(AL45=E_Investimenti!$AP20,0,1))</f>
        <v>1</v>
      </c>
      <c r="CF21" s="87">
        <f>+IF(AM45=0,1,IF(AM45=E_Investimenti!$AP20,0,1))</f>
        <v>1</v>
      </c>
      <c r="CG21" s="87">
        <f>+IF(AN45=0,1,IF(AN45=E_Investimenti!$AP20,0,1))</f>
        <v>1</v>
      </c>
      <c r="CH21" s="87">
        <f>+IF(AO45=0,1,IF(AO45=E_Investimenti!$AP20,0,1))</f>
        <v>1</v>
      </c>
    </row>
    <row r="22" spans="1:86" ht="16.5" thickTop="1" thickBot="1" x14ac:dyDescent="0.3">
      <c r="A22" s="57" t="str">
        <f>+IF(E_Investimenti!A21=0,"",E_Investimenti!A21)</f>
        <v/>
      </c>
      <c r="B22" s="57" t="str">
        <f>+IF(E_Investimenti!B21=0,"",E_Investimenti!B21)</f>
        <v/>
      </c>
      <c r="C22" s="57" t="str">
        <f>+IF(E_Investimenti!C21=0,"",E_Investimenti!C21)</f>
        <v/>
      </c>
      <c r="D22" s="57"/>
      <c r="E22" s="57"/>
      <c r="F22" s="65">
        <f>+IFERROR((E_Investimenti!F21/(E_Investimenti!D21*12)),0)</f>
        <v>0</v>
      </c>
      <c r="G22" s="65">
        <f>+IFERROR((SUM(E_Investimenti!$F21:G21)/(E_Investimenti!$D21*12)),0)*AY22</f>
        <v>0</v>
      </c>
      <c r="H22" s="65">
        <f>+IFERROR((SUM(E_Investimenti!$F21:H21)/(E_Investimenti!$D21*12)),0)*AZ22</f>
        <v>0</v>
      </c>
      <c r="I22" s="65">
        <f>+IFERROR((SUM(E_Investimenti!$F21:I21)/(E_Investimenti!$D21*12)),0)*BA22</f>
        <v>0</v>
      </c>
      <c r="J22" s="65">
        <f>+IFERROR((SUM(E_Investimenti!$F21:J21)/(E_Investimenti!$D21*12)),0)*BB22</f>
        <v>0</v>
      </c>
      <c r="K22" s="65">
        <f>+IFERROR((SUM(E_Investimenti!$F21:K21)/(E_Investimenti!$D21*12)),0)*BC22</f>
        <v>0</v>
      </c>
      <c r="L22" s="65">
        <f>+IFERROR((SUM(E_Investimenti!$F21:L21)/(E_Investimenti!$D21*12)),0)*BD22</f>
        <v>0</v>
      </c>
      <c r="M22" s="65">
        <f>+IFERROR((SUM(E_Investimenti!$F21:M21)/(E_Investimenti!$D21*12)),0)*BE22</f>
        <v>0</v>
      </c>
      <c r="N22" s="65">
        <f>+IFERROR((SUM(E_Investimenti!$F21:N21)/(E_Investimenti!$D21*12)),0)*BF22</f>
        <v>0</v>
      </c>
      <c r="O22" s="65">
        <f>+IFERROR((SUM(E_Investimenti!$F21:O21)/(E_Investimenti!$D21*12)),0)*BG22</f>
        <v>0</v>
      </c>
      <c r="P22" s="65">
        <f>+IFERROR((SUM(E_Investimenti!$F21:P21)/(E_Investimenti!$D21*12)),0)*BH22</f>
        <v>0</v>
      </c>
      <c r="Q22" s="65">
        <f>+IFERROR((SUM(E_Investimenti!$F21:Q21)/(E_Investimenti!$D21*12)),0)*BI22</f>
        <v>0</v>
      </c>
      <c r="R22" s="65">
        <f>+IFERROR((SUM(E_Investimenti!$F21:R21)/(E_Investimenti!$D21*12)),0)*BJ22</f>
        <v>0</v>
      </c>
      <c r="S22" s="65">
        <f>+IFERROR((SUM(E_Investimenti!$F21:S21)/(E_Investimenti!$D21*12)),0)*BK22</f>
        <v>0</v>
      </c>
      <c r="T22" s="65">
        <f>+IFERROR((SUM(E_Investimenti!$F21:T21)/(E_Investimenti!$D21*12)),0)*BL22</f>
        <v>0</v>
      </c>
      <c r="U22" s="65">
        <f>+IFERROR((SUM(E_Investimenti!$F21:U21)/(E_Investimenti!$D21*12)),0)*BM22</f>
        <v>0</v>
      </c>
      <c r="V22" s="65">
        <f>+IFERROR((SUM(E_Investimenti!$F21:V21)/(E_Investimenti!$D21*12)),0)*BN22</f>
        <v>0</v>
      </c>
      <c r="W22" s="65">
        <f>+IFERROR((SUM(E_Investimenti!$F21:W21)/(E_Investimenti!$D21*12)),0)*BO22</f>
        <v>0</v>
      </c>
      <c r="X22" s="65">
        <f>+IFERROR((SUM(E_Investimenti!$F21:X21)/(E_Investimenti!$D21*12)),0)*BP22</f>
        <v>0</v>
      </c>
      <c r="Y22" s="65">
        <f>+IFERROR((SUM(E_Investimenti!$F21:Y21)/(E_Investimenti!$D21*12)),0)*BQ22</f>
        <v>0</v>
      </c>
      <c r="Z22" s="65">
        <f>+IFERROR((SUM(E_Investimenti!$F21:Z21)/(E_Investimenti!$D21*12)),0)*BR22</f>
        <v>0</v>
      </c>
      <c r="AA22" s="65">
        <f>+IFERROR((SUM(E_Investimenti!$F21:AA21)/(E_Investimenti!$D21*12)),0)*BS22</f>
        <v>0</v>
      </c>
      <c r="AB22" s="65">
        <f>+IFERROR((SUM(E_Investimenti!$F21:AB21)/(E_Investimenti!$D21*12)),0)*BT22</f>
        <v>0</v>
      </c>
      <c r="AC22" s="65">
        <f>+IFERROR((SUM(E_Investimenti!$F21:AC21)/(E_Investimenti!$D21*12)),0)*BU22</f>
        <v>0</v>
      </c>
      <c r="AD22" s="65">
        <f>+IFERROR((SUM(E_Investimenti!$F21:AD21)/(E_Investimenti!$D21*12)),0)*BV22</f>
        <v>0</v>
      </c>
      <c r="AE22" s="65">
        <f>+IFERROR((SUM(E_Investimenti!$F21:AE21)/(E_Investimenti!$D21*12)),0)*BW22</f>
        <v>0</v>
      </c>
      <c r="AF22" s="65">
        <f>+IFERROR((SUM(E_Investimenti!$F21:AF21)/(E_Investimenti!$D21*12)),0)*BX22</f>
        <v>0</v>
      </c>
      <c r="AG22" s="65">
        <f>+IFERROR((SUM(E_Investimenti!$F21:AG21)/(E_Investimenti!$D21*12)),0)*BY22</f>
        <v>0</v>
      </c>
      <c r="AH22" s="65">
        <f>+IFERROR((SUM(E_Investimenti!$F21:AH21)/(E_Investimenti!$D21*12)),0)*BZ22</f>
        <v>0</v>
      </c>
      <c r="AI22" s="65">
        <f>+IFERROR((SUM(E_Investimenti!$F21:AI21)/(E_Investimenti!$D21*12)),0)*CA22</f>
        <v>0</v>
      </c>
      <c r="AJ22" s="65">
        <f>+IFERROR((SUM(E_Investimenti!$F21:AJ21)/(E_Investimenti!$D21*12)),0)*CB22</f>
        <v>0</v>
      </c>
      <c r="AK22" s="65">
        <f>+IFERROR((SUM(E_Investimenti!$F21:AK21)/(E_Investimenti!$D21*12)),0)*CC22</f>
        <v>0</v>
      </c>
      <c r="AL22" s="65">
        <f>+IFERROR((SUM(E_Investimenti!$F21:AL21)/(E_Investimenti!$D21*12)),0)*CD22</f>
        <v>0</v>
      </c>
      <c r="AM22" s="65">
        <f>+IFERROR((SUM(E_Investimenti!$F21:AM21)/(E_Investimenti!$D21*12)),0)*CE22</f>
        <v>0</v>
      </c>
      <c r="AN22" s="65">
        <f>+IFERROR((SUM(E_Investimenti!$F21:AN21)/(E_Investimenti!$D21*12)),0)*CF22</f>
        <v>0</v>
      </c>
      <c r="AO22" s="65">
        <f>+IFERROR((SUM(E_Investimenti!$F21:AO21)/(E_Investimenti!$D21*12)),0)*CG22</f>
        <v>0</v>
      </c>
      <c r="AY22" s="87">
        <f>+IF(F46=0,1,IF(F46=E_Investimenti!$AP21,0,1))</f>
        <v>1</v>
      </c>
      <c r="AZ22" s="87">
        <f>+IF(G46=0,1,IF(G46=E_Investimenti!$AP21,0,1))</f>
        <v>1</v>
      </c>
      <c r="BA22" s="87">
        <f>+IF(H46=0,1,IF(H46=E_Investimenti!$AP21,0,1))</f>
        <v>1</v>
      </c>
      <c r="BB22" s="87">
        <f>+IF(I46=0,1,IF(I46=E_Investimenti!$AP21,0,1))</f>
        <v>1</v>
      </c>
      <c r="BC22" s="87">
        <f>+IF(J46=0,1,IF(J46=E_Investimenti!$AP21,0,1))</f>
        <v>1</v>
      </c>
      <c r="BD22" s="87">
        <f>+IF(K46=0,1,IF(K46=E_Investimenti!$AP21,0,1))</f>
        <v>1</v>
      </c>
      <c r="BE22" s="87">
        <f>+IF(L46=0,1,IF(L46=E_Investimenti!$AP21,0,1))</f>
        <v>1</v>
      </c>
      <c r="BF22" s="87">
        <f>+IF(M46=0,1,IF(M46=E_Investimenti!$AP21,0,1))</f>
        <v>1</v>
      </c>
      <c r="BG22" s="87">
        <f>+IF(N46=0,1,IF(N46=E_Investimenti!$AP21,0,1))</f>
        <v>1</v>
      </c>
      <c r="BH22" s="87">
        <f>+IF(O46=0,1,IF(O46=E_Investimenti!$AP21,0,1))</f>
        <v>1</v>
      </c>
      <c r="BI22" s="87">
        <f>+IF(P46=0,1,IF(P46=E_Investimenti!$AP21,0,1))</f>
        <v>1</v>
      </c>
      <c r="BJ22" s="87">
        <f>+IF(Q46=0,1,IF(Q46=E_Investimenti!$AP21,0,1))</f>
        <v>1</v>
      </c>
      <c r="BK22" s="87">
        <f>+IF(R46=0,1,IF(R46=E_Investimenti!$AP21,0,1))</f>
        <v>1</v>
      </c>
      <c r="BL22" s="87">
        <f>+IF(S46=0,1,IF(S46=E_Investimenti!$AP21,0,1))</f>
        <v>1</v>
      </c>
      <c r="BM22" s="87">
        <f>+IF(T46=0,1,IF(T46=E_Investimenti!$AP21,0,1))</f>
        <v>1</v>
      </c>
      <c r="BN22" s="87">
        <f>+IF(U46=0,1,IF(U46=E_Investimenti!$AP21,0,1))</f>
        <v>1</v>
      </c>
      <c r="BO22" s="87">
        <f>+IF(V46=0,1,IF(V46=E_Investimenti!$AP21,0,1))</f>
        <v>1</v>
      </c>
      <c r="BP22" s="87">
        <f>+IF(W46=0,1,IF(W46=E_Investimenti!$AP21,0,1))</f>
        <v>1</v>
      </c>
      <c r="BQ22" s="87">
        <f>+IF(X46=0,1,IF(X46=E_Investimenti!$AP21,0,1))</f>
        <v>1</v>
      </c>
      <c r="BR22" s="87">
        <f>+IF(Y46=0,1,IF(Y46=E_Investimenti!$AP21,0,1))</f>
        <v>1</v>
      </c>
      <c r="BS22" s="87">
        <f>+IF(Z46=0,1,IF(Z46=E_Investimenti!$AP21,0,1))</f>
        <v>1</v>
      </c>
      <c r="BT22" s="87">
        <f>+IF(AA46=0,1,IF(AA46=E_Investimenti!$AP21,0,1))</f>
        <v>1</v>
      </c>
      <c r="BU22" s="87">
        <f>+IF(AB46=0,1,IF(AB46=E_Investimenti!$AP21,0,1))</f>
        <v>1</v>
      </c>
      <c r="BV22" s="87">
        <f>+IF(AC46=0,1,IF(AC46=E_Investimenti!$AP21,0,1))</f>
        <v>1</v>
      </c>
      <c r="BW22" s="87">
        <f>+IF(AD46=0,1,IF(AD46=E_Investimenti!$AP21,0,1))</f>
        <v>1</v>
      </c>
      <c r="BX22" s="87">
        <f>+IF(AE46=0,1,IF(AE46=E_Investimenti!$AP21,0,1))</f>
        <v>1</v>
      </c>
      <c r="BY22" s="87">
        <f>+IF(AF46=0,1,IF(AF46=E_Investimenti!$AP21,0,1))</f>
        <v>1</v>
      </c>
      <c r="BZ22" s="87">
        <f>+IF(AG46=0,1,IF(AG46=E_Investimenti!$AP21,0,1))</f>
        <v>1</v>
      </c>
      <c r="CA22" s="87">
        <f>+IF(AH46=0,1,IF(AH46=E_Investimenti!$AP21,0,1))</f>
        <v>1</v>
      </c>
      <c r="CB22" s="87">
        <f>+IF(AI46=0,1,IF(AI46=E_Investimenti!$AP21,0,1))</f>
        <v>1</v>
      </c>
      <c r="CC22" s="87">
        <f>+IF(AJ46=0,1,IF(AJ46=E_Investimenti!$AP21,0,1))</f>
        <v>1</v>
      </c>
      <c r="CD22" s="87">
        <f>+IF(AK46=0,1,IF(AK46=E_Investimenti!$AP21,0,1))</f>
        <v>1</v>
      </c>
      <c r="CE22" s="87">
        <f>+IF(AL46=0,1,IF(AL46=E_Investimenti!$AP21,0,1))</f>
        <v>1</v>
      </c>
      <c r="CF22" s="87">
        <f>+IF(AM46=0,1,IF(AM46=E_Investimenti!$AP21,0,1))</f>
        <v>1</v>
      </c>
      <c r="CG22" s="87">
        <f>+IF(AN46=0,1,IF(AN46=E_Investimenti!$AP21,0,1))</f>
        <v>1</v>
      </c>
      <c r="CH22" s="87">
        <f>+IF(AO46=0,1,IF(AO46=E_Investimenti!$AP21,0,1))</f>
        <v>1</v>
      </c>
    </row>
    <row r="23" spans="1:86" ht="16.5" thickTop="1" thickBot="1" x14ac:dyDescent="0.3">
      <c r="A23" s="57"/>
      <c r="B23" s="57"/>
      <c r="C23" s="57"/>
      <c r="D23" s="57"/>
      <c r="E23" s="5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</row>
    <row r="24" spans="1:86" ht="16.5" thickTop="1" thickBot="1" x14ac:dyDescent="0.3">
      <c r="A24" s="57"/>
      <c r="B24" s="57" t="s">
        <v>314</v>
      </c>
      <c r="C24" s="57"/>
      <c r="D24" s="57"/>
      <c r="E24" s="57"/>
      <c r="F24" s="63">
        <f>SUM(F4:F22)</f>
        <v>1416.6666666666667</v>
      </c>
      <c r="G24" s="63">
        <f t="shared" ref="G24:AO24" si="1">SUM(G4:G22)</f>
        <v>1555.5555555555557</v>
      </c>
      <c r="H24" s="63">
        <f t="shared" si="1"/>
        <v>1588.8888888888889</v>
      </c>
      <c r="I24" s="63">
        <f t="shared" si="1"/>
        <v>1597.2222222222222</v>
      </c>
      <c r="J24" s="63">
        <f t="shared" si="1"/>
        <v>1647.2222222222222</v>
      </c>
      <c r="K24" s="63">
        <f t="shared" si="1"/>
        <v>1688.8888888888889</v>
      </c>
      <c r="L24" s="63">
        <f t="shared" si="1"/>
        <v>1688.8888888888889</v>
      </c>
      <c r="M24" s="63">
        <f t="shared" si="1"/>
        <v>1688.8888888888889</v>
      </c>
      <c r="N24" s="63">
        <f t="shared" si="1"/>
        <v>1738.8888888888889</v>
      </c>
      <c r="O24" s="63">
        <f t="shared" si="1"/>
        <v>1738.8888888888889</v>
      </c>
      <c r="P24" s="63">
        <f t="shared" si="1"/>
        <v>1738.8888888888889</v>
      </c>
      <c r="Q24" s="63">
        <f t="shared" si="1"/>
        <v>1738.8888888888889</v>
      </c>
      <c r="R24" s="63">
        <f t="shared" si="1"/>
        <v>1738.8888888888889</v>
      </c>
      <c r="S24" s="63">
        <f t="shared" si="1"/>
        <v>1738.8888888888889</v>
      </c>
      <c r="T24" s="63">
        <f t="shared" si="1"/>
        <v>1738.8888888888889</v>
      </c>
      <c r="U24" s="63">
        <f t="shared" si="1"/>
        <v>1738.8888888888889</v>
      </c>
      <c r="V24" s="63">
        <f t="shared" si="1"/>
        <v>1738.8888888888889</v>
      </c>
      <c r="W24" s="63">
        <f t="shared" si="1"/>
        <v>1738.8888888888889</v>
      </c>
      <c r="X24" s="63">
        <f t="shared" si="1"/>
        <v>1738.8888888888889</v>
      </c>
      <c r="Y24" s="63">
        <f t="shared" si="1"/>
        <v>1738.8888888888889</v>
      </c>
      <c r="Z24" s="63">
        <f t="shared" si="1"/>
        <v>1738.8888888888889</v>
      </c>
      <c r="AA24" s="63">
        <f t="shared" si="1"/>
        <v>1738.8888888888889</v>
      </c>
      <c r="AB24" s="63">
        <f t="shared" si="1"/>
        <v>1738.8888888888889</v>
      </c>
      <c r="AC24" s="63">
        <f t="shared" si="1"/>
        <v>1738.8888888888889</v>
      </c>
      <c r="AD24" s="63">
        <f t="shared" si="1"/>
        <v>1738.8888888888889</v>
      </c>
      <c r="AE24" s="63">
        <f t="shared" si="1"/>
        <v>1738.8888888888889</v>
      </c>
      <c r="AF24" s="63">
        <f t="shared" si="1"/>
        <v>1738.8888888888889</v>
      </c>
      <c r="AG24" s="63">
        <f t="shared" si="1"/>
        <v>1738.8888888888889</v>
      </c>
      <c r="AH24" s="63">
        <f t="shared" si="1"/>
        <v>1738.8888888888889</v>
      </c>
      <c r="AI24" s="63">
        <f t="shared" si="1"/>
        <v>1738.8888888888889</v>
      </c>
      <c r="AJ24" s="63">
        <f t="shared" si="1"/>
        <v>1738.8888888888889</v>
      </c>
      <c r="AK24" s="63">
        <f t="shared" si="1"/>
        <v>1738.8888888888889</v>
      </c>
      <c r="AL24" s="63">
        <f t="shared" si="1"/>
        <v>1738.8888888888889</v>
      </c>
      <c r="AM24" s="63">
        <f t="shared" si="1"/>
        <v>1738.8888888888889</v>
      </c>
      <c r="AN24" s="63">
        <f t="shared" si="1"/>
        <v>1738.8888888888889</v>
      </c>
      <c r="AO24" s="63">
        <f t="shared" si="1"/>
        <v>1738.8888888888889</v>
      </c>
    </row>
    <row r="25" spans="1:86" ht="15.75" thickTop="1" x14ac:dyDescent="0.25"/>
    <row r="27" spans="1:86" x14ac:dyDescent="0.25">
      <c r="A27" s="47" t="s">
        <v>381</v>
      </c>
    </row>
    <row r="28" spans="1:86" ht="15.75" thickBot="1" x14ac:dyDescent="0.3">
      <c r="A28" s="57" t="str">
        <f>+A4</f>
        <v>Descrizione</v>
      </c>
      <c r="B28" s="57" t="str">
        <f>+B4</f>
        <v>Tipologia</v>
      </c>
      <c r="C28" s="57"/>
      <c r="D28" s="57"/>
      <c r="E28" s="57"/>
      <c r="F28" s="47" t="str">
        <f>+SPm!B2</f>
        <v>A1 M1</v>
      </c>
      <c r="G28" s="47" t="str">
        <f>+SPm!C2</f>
        <v>A1 M2</v>
      </c>
      <c r="H28" s="47" t="str">
        <f>+SPm!D2</f>
        <v>A1 M3</v>
      </c>
      <c r="I28" s="47" t="str">
        <f>+SPm!E2</f>
        <v>A1 M4</v>
      </c>
      <c r="J28" s="47" t="str">
        <f>+SPm!F2</f>
        <v>A1 M5</v>
      </c>
      <c r="K28" s="47" t="str">
        <f>+SPm!G2</f>
        <v>A1 M6</v>
      </c>
      <c r="L28" s="47" t="str">
        <f>+SPm!H2</f>
        <v>A1 M7</v>
      </c>
      <c r="M28" s="47" t="str">
        <f>+SPm!I2</f>
        <v>A1 M8</v>
      </c>
      <c r="N28" s="47" t="str">
        <f>+SPm!J2</f>
        <v>A1 M9</v>
      </c>
      <c r="O28" s="47" t="str">
        <f>+SPm!K2</f>
        <v>A1 M10</v>
      </c>
      <c r="P28" s="47" t="str">
        <f>+SPm!L2</f>
        <v>A1 M11</v>
      </c>
      <c r="Q28" s="47" t="str">
        <f>+SPm!M2</f>
        <v>A1 M12</v>
      </c>
      <c r="R28" s="47" t="str">
        <f>+SPm!N2</f>
        <v>A2 M1</v>
      </c>
      <c r="S28" s="47" t="str">
        <f>+SPm!O2</f>
        <v>A2 M2</v>
      </c>
      <c r="T28" s="47" t="str">
        <f>+SPm!P2</f>
        <v>A2 M3</v>
      </c>
      <c r="U28" s="47" t="str">
        <f>+SPm!Q2</f>
        <v>A2 M4</v>
      </c>
      <c r="V28" s="47" t="str">
        <f>+SPm!R2</f>
        <v>A2 M5</v>
      </c>
      <c r="W28" s="47" t="str">
        <f>+SPm!S2</f>
        <v>A2 M6</v>
      </c>
      <c r="X28" s="47" t="str">
        <f>+SPm!T2</f>
        <v>A2 M7</v>
      </c>
      <c r="Y28" s="47" t="str">
        <f>+SPm!U2</f>
        <v>A2 M8</v>
      </c>
      <c r="Z28" s="47" t="str">
        <f>+SPm!V2</f>
        <v>A2 M9</v>
      </c>
      <c r="AA28" s="47" t="str">
        <f>+SPm!W2</f>
        <v>A2 M10</v>
      </c>
      <c r="AB28" s="47" t="str">
        <f>+SPm!X2</f>
        <v>A2 M11</v>
      </c>
      <c r="AC28" s="47" t="str">
        <f>+SPm!Y2</f>
        <v>A2 M12</v>
      </c>
      <c r="AD28" s="47" t="str">
        <f>+SPm!Z2</f>
        <v>A3 M1</v>
      </c>
      <c r="AE28" s="47" t="str">
        <f>+SPm!AA2</f>
        <v>A3 M2</v>
      </c>
      <c r="AF28" s="47" t="str">
        <f>+SPm!AB2</f>
        <v>A3 M3</v>
      </c>
      <c r="AG28" s="47" t="str">
        <f>+SPm!AC2</f>
        <v>A3 M4</v>
      </c>
      <c r="AH28" s="47" t="str">
        <f>+SPm!AD2</f>
        <v>A3 M5</v>
      </c>
      <c r="AI28" s="47" t="str">
        <f>+SPm!AE2</f>
        <v>A3 M6</v>
      </c>
      <c r="AJ28" s="47" t="str">
        <f>+SPm!AF2</f>
        <v>A3 M7</v>
      </c>
      <c r="AK28" s="47" t="str">
        <f>+SPm!AG2</f>
        <v>A3 M8</v>
      </c>
      <c r="AL28" s="47" t="str">
        <f>+SPm!AH2</f>
        <v>A3 M9</v>
      </c>
      <c r="AM28" s="47" t="str">
        <f>+SPm!AI2</f>
        <v>A3 M10</v>
      </c>
      <c r="AN28" s="47" t="str">
        <f>+SPm!AJ2</f>
        <v>A3 M11</v>
      </c>
      <c r="AO28" s="47" t="str">
        <f>+SPm!AK2</f>
        <v>A3 M12</v>
      </c>
    </row>
    <row r="29" spans="1:86" ht="16.5" thickTop="1" thickBot="1" x14ac:dyDescent="0.3">
      <c r="A29" s="57" t="str">
        <f>+A5</f>
        <v>Fabbricato 1</v>
      </c>
      <c r="B29" s="57" t="str">
        <f>+B5</f>
        <v>Fabbricati</v>
      </c>
      <c r="C29" s="57"/>
      <c r="D29" s="57"/>
      <c r="E29" s="57"/>
      <c r="F29" s="65">
        <f>+F5</f>
        <v>166.66666666666666</v>
      </c>
      <c r="G29" s="65">
        <f>+F29+G5</f>
        <v>333.33333333333331</v>
      </c>
      <c r="H29" s="65">
        <f>+G29+H5</f>
        <v>500</v>
      </c>
      <c r="I29" s="65">
        <f t="shared" ref="I29:AO29" si="2">+H29+I5</f>
        <v>675</v>
      </c>
      <c r="J29" s="65">
        <f t="shared" si="2"/>
        <v>850</v>
      </c>
      <c r="K29" s="65">
        <f t="shared" si="2"/>
        <v>1025</v>
      </c>
      <c r="L29" s="65">
        <f t="shared" si="2"/>
        <v>1200</v>
      </c>
      <c r="M29" s="65">
        <f t="shared" si="2"/>
        <v>1375</v>
      </c>
      <c r="N29" s="65">
        <f t="shared" si="2"/>
        <v>1550</v>
      </c>
      <c r="O29" s="65">
        <f t="shared" si="2"/>
        <v>1725</v>
      </c>
      <c r="P29" s="65">
        <f t="shared" si="2"/>
        <v>1900</v>
      </c>
      <c r="Q29" s="65">
        <f t="shared" si="2"/>
        <v>2075</v>
      </c>
      <c r="R29" s="65">
        <f t="shared" si="2"/>
        <v>2250</v>
      </c>
      <c r="S29" s="65">
        <f t="shared" si="2"/>
        <v>2425</v>
      </c>
      <c r="T29" s="65">
        <f t="shared" si="2"/>
        <v>2600</v>
      </c>
      <c r="U29" s="65">
        <f t="shared" si="2"/>
        <v>2775</v>
      </c>
      <c r="V29" s="65">
        <f t="shared" si="2"/>
        <v>2950</v>
      </c>
      <c r="W29" s="65">
        <f t="shared" si="2"/>
        <v>3125</v>
      </c>
      <c r="X29" s="65">
        <f t="shared" si="2"/>
        <v>3300</v>
      </c>
      <c r="Y29" s="65">
        <f t="shared" si="2"/>
        <v>3475</v>
      </c>
      <c r="Z29" s="65">
        <f t="shared" si="2"/>
        <v>3650</v>
      </c>
      <c r="AA29" s="65">
        <f t="shared" si="2"/>
        <v>3825</v>
      </c>
      <c r="AB29" s="65">
        <f t="shared" si="2"/>
        <v>4000</v>
      </c>
      <c r="AC29" s="65">
        <f t="shared" si="2"/>
        <v>4175</v>
      </c>
      <c r="AD29" s="65">
        <f t="shared" si="2"/>
        <v>4350</v>
      </c>
      <c r="AE29" s="65">
        <f t="shared" si="2"/>
        <v>4525</v>
      </c>
      <c r="AF29" s="65">
        <f t="shared" si="2"/>
        <v>4700</v>
      </c>
      <c r="AG29" s="65">
        <f t="shared" si="2"/>
        <v>4875</v>
      </c>
      <c r="AH29" s="65">
        <f t="shared" si="2"/>
        <v>5050</v>
      </c>
      <c r="AI29" s="65">
        <f t="shared" si="2"/>
        <v>5225</v>
      </c>
      <c r="AJ29" s="65">
        <f t="shared" si="2"/>
        <v>5400</v>
      </c>
      <c r="AK29" s="65">
        <f t="shared" si="2"/>
        <v>5575</v>
      </c>
      <c r="AL29" s="65">
        <f t="shared" si="2"/>
        <v>5750</v>
      </c>
      <c r="AM29" s="65">
        <f t="shared" si="2"/>
        <v>5925</v>
      </c>
      <c r="AN29" s="65">
        <f t="shared" si="2"/>
        <v>6100</v>
      </c>
      <c r="AO29" s="65">
        <f t="shared" si="2"/>
        <v>6275</v>
      </c>
    </row>
    <row r="30" spans="1:86" ht="16.5" thickTop="1" thickBot="1" x14ac:dyDescent="0.3">
      <c r="A30" s="57" t="str">
        <f t="shared" ref="A30:B46" si="3">+A6</f>
        <v>Impianti 1</v>
      </c>
      <c r="B30" s="57" t="str">
        <f t="shared" si="3"/>
        <v>Impianti e Macchinari</v>
      </c>
      <c r="C30" s="57"/>
      <c r="D30" s="57"/>
      <c r="E30" s="57"/>
      <c r="F30" s="65">
        <f t="shared" ref="F30:F46" si="4">+F6</f>
        <v>833.33333333333337</v>
      </c>
      <c r="G30" s="65">
        <f t="shared" ref="G30:H46" si="5">+F30+G6</f>
        <v>1666.6666666666667</v>
      </c>
      <c r="H30" s="65">
        <f t="shared" si="5"/>
        <v>2500</v>
      </c>
      <c r="I30" s="65">
        <f t="shared" ref="I30:AO30" si="6">+H30+I6</f>
        <v>3333.3333333333335</v>
      </c>
      <c r="J30" s="65">
        <f t="shared" si="6"/>
        <v>4166.666666666667</v>
      </c>
      <c r="K30" s="65">
        <f t="shared" si="6"/>
        <v>5041.666666666667</v>
      </c>
      <c r="L30" s="65">
        <f t="shared" si="6"/>
        <v>5916.666666666667</v>
      </c>
      <c r="M30" s="65">
        <f t="shared" si="6"/>
        <v>6791.666666666667</v>
      </c>
      <c r="N30" s="65">
        <f t="shared" si="6"/>
        <v>7666.666666666667</v>
      </c>
      <c r="O30" s="65">
        <f t="shared" si="6"/>
        <v>8541.6666666666679</v>
      </c>
      <c r="P30" s="65">
        <f t="shared" si="6"/>
        <v>9416.6666666666679</v>
      </c>
      <c r="Q30" s="65">
        <f t="shared" si="6"/>
        <v>10291.666666666668</v>
      </c>
      <c r="R30" s="65">
        <f t="shared" si="6"/>
        <v>11166.666666666668</v>
      </c>
      <c r="S30" s="65">
        <f t="shared" si="6"/>
        <v>12041.666666666668</v>
      </c>
      <c r="T30" s="65">
        <f t="shared" si="6"/>
        <v>12916.666666666668</v>
      </c>
      <c r="U30" s="65">
        <f t="shared" si="6"/>
        <v>13791.666666666668</v>
      </c>
      <c r="V30" s="65">
        <f t="shared" si="6"/>
        <v>14666.666666666668</v>
      </c>
      <c r="W30" s="65">
        <f t="shared" si="6"/>
        <v>15541.666666666668</v>
      </c>
      <c r="X30" s="65">
        <f t="shared" si="6"/>
        <v>16416.666666666668</v>
      </c>
      <c r="Y30" s="65">
        <f t="shared" si="6"/>
        <v>17291.666666666668</v>
      </c>
      <c r="Z30" s="65">
        <f t="shared" si="6"/>
        <v>18166.666666666668</v>
      </c>
      <c r="AA30" s="65">
        <f t="shared" si="6"/>
        <v>19041.666666666668</v>
      </c>
      <c r="AB30" s="65">
        <f t="shared" si="6"/>
        <v>19916.666666666668</v>
      </c>
      <c r="AC30" s="65">
        <f t="shared" si="6"/>
        <v>20791.666666666668</v>
      </c>
      <c r="AD30" s="65">
        <f t="shared" si="6"/>
        <v>21666.666666666668</v>
      </c>
      <c r="AE30" s="65">
        <f t="shared" si="6"/>
        <v>22541.666666666668</v>
      </c>
      <c r="AF30" s="65">
        <f t="shared" si="6"/>
        <v>23416.666666666668</v>
      </c>
      <c r="AG30" s="65">
        <f t="shared" si="6"/>
        <v>24291.666666666668</v>
      </c>
      <c r="AH30" s="65">
        <f t="shared" si="6"/>
        <v>25166.666666666668</v>
      </c>
      <c r="AI30" s="65">
        <f t="shared" si="6"/>
        <v>26041.666666666668</v>
      </c>
      <c r="AJ30" s="65">
        <f t="shared" si="6"/>
        <v>26916.666666666668</v>
      </c>
      <c r="AK30" s="65">
        <f t="shared" si="6"/>
        <v>27791.666666666668</v>
      </c>
      <c r="AL30" s="65">
        <f t="shared" si="6"/>
        <v>28666.666666666668</v>
      </c>
      <c r="AM30" s="65">
        <f t="shared" si="6"/>
        <v>29541.666666666668</v>
      </c>
      <c r="AN30" s="65">
        <f t="shared" si="6"/>
        <v>30416.666666666668</v>
      </c>
      <c r="AO30" s="65">
        <f t="shared" si="6"/>
        <v>31291.666666666668</v>
      </c>
    </row>
    <row r="31" spans="1:86" ht="16.5" thickTop="1" thickBot="1" x14ac:dyDescent="0.3">
      <c r="A31" s="57" t="str">
        <f t="shared" si="3"/>
        <v>Costi Impianto 1</v>
      </c>
      <c r="B31" s="57" t="str">
        <f t="shared" si="3"/>
        <v>Costi d'impianto e ampliamento</v>
      </c>
      <c r="C31" s="57"/>
      <c r="D31" s="57"/>
      <c r="E31" s="57"/>
      <c r="F31" s="65">
        <f t="shared" si="4"/>
        <v>416.66666666666669</v>
      </c>
      <c r="G31" s="65">
        <f t="shared" si="5"/>
        <v>833.33333333333337</v>
      </c>
      <c r="H31" s="65">
        <f t="shared" si="5"/>
        <v>1250</v>
      </c>
      <c r="I31" s="65">
        <f t="shared" ref="I31:AO31" si="7">+H31+I7</f>
        <v>1666.6666666666667</v>
      </c>
      <c r="J31" s="65">
        <f t="shared" si="7"/>
        <v>2083.3333333333335</v>
      </c>
      <c r="K31" s="65">
        <f t="shared" si="7"/>
        <v>2500</v>
      </c>
      <c r="L31" s="65">
        <f t="shared" si="7"/>
        <v>2916.6666666666665</v>
      </c>
      <c r="M31" s="65">
        <f t="shared" si="7"/>
        <v>3333.333333333333</v>
      </c>
      <c r="N31" s="65">
        <f t="shared" si="7"/>
        <v>3799.9999999999995</v>
      </c>
      <c r="O31" s="65">
        <f t="shared" si="7"/>
        <v>4266.6666666666661</v>
      </c>
      <c r="P31" s="65">
        <f t="shared" si="7"/>
        <v>4733.333333333333</v>
      </c>
      <c r="Q31" s="65">
        <f t="shared" si="7"/>
        <v>5200</v>
      </c>
      <c r="R31" s="65">
        <f t="shared" si="7"/>
        <v>5666.666666666667</v>
      </c>
      <c r="S31" s="65">
        <f t="shared" si="7"/>
        <v>6133.3333333333339</v>
      </c>
      <c r="T31" s="65">
        <f t="shared" si="7"/>
        <v>6600.0000000000009</v>
      </c>
      <c r="U31" s="65">
        <f t="shared" si="7"/>
        <v>7066.6666666666679</v>
      </c>
      <c r="V31" s="65">
        <f t="shared" si="7"/>
        <v>7533.3333333333348</v>
      </c>
      <c r="W31" s="65">
        <f t="shared" si="7"/>
        <v>8000.0000000000018</v>
      </c>
      <c r="X31" s="65">
        <f t="shared" si="7"/>
        <v>8466.6666666666679</v>
      </c>
      <c r="Y31" s="65">
        <f t="shared" si="7"/>
        <v>8933.3333333333339</v>
      </c>
      <c r="Z31" s="65">
        <f t="shared" si="7"/>
        <v>9400</v>
      </c>
      <c r="AA31" s="65">
        <f t="shared" si="7"/>
        <v>9866.6666666666661</v>
      </c>
      <c r="AB31" s="65">
        <f t="shared" si="7"/>
        <v>10333.333333333332</v>
      </c>
      <c r="AC31" s="65">
        <f t="shared" si="7"/>
        <v>10799.999999999998</v>
      </c>
      <c r="AD31" s="65">
        <f t="shared" si="7"/>
        <v>11266.666666666664</v>
      </c>
      <c r="AE31" s="65">
        <f t="shared" si="7"/>
        <v>11733.33333333333</v>
      </c>
      <c r="AF31" s="65">
        <f t="shared" si="7"/>
        <v>12199.999999999996</v>
      </c>
      <c r="AG31" s="65">
        <f t="shared" si="7"/>
        <v>12666.666666666662</v>
      </c>
      <c r="AH31" s="65">
        <f t="shared" si="7"/>
        <v>13133.333333333328</v>
      </c>
      <c r="AI31" s="65">
        <f t="shared" si="7"/>
        <v>13599.999999999995</v>
      </c>
      <c r="AJ31" s="65">
        <f t="shared" si="7"/>
        <v>14066.666666666661</v>
      </c>
      <c r="AK31" s="65">
        <f t="shared" si="7"/>
        <v>14533.333333333327</v>
      </c>
      <c r="AL31" s="65">
        <f t="shared" si="7"/>
        <v>14999.999999999993</v>
      </c>
      <c r="AM31" s="65">
        <f t="shared" si="7"/>
        <v>15466.666666666659</v>
      </c>
      <c r="AN31" s="65">
        <f t="shared" si="7"/>
        <v>15933.333333333325</v>
      </c>
      <c r="AO31" s="65">
        <f t="shared" si="7"/>
        <v>16399.999999999993</v>
      </c>
    </row>
    <row r="32" spans="1:86" ht="16.5" thickTop="1" thickBot="1" x14ac:dyDescent="0.3">
      <c r="A32" s="57" t="str">
        <f t="shared" si="3"/>
        <v>Immateriali</v>
      </c>
      <c r="B32" s="57" t="str">
        <f t="shared" si="3"/>
        <v>Altre immobilizzazioni immateriali</v>
      </c>
      <c r="C32" s="57"/>
      <c r="D32" s="57"/>
      <c r="E32" s="57"/>
      <c r="F32" s="65">
        <f t="shared" si="4"/>
        <v>0</v>
      </c>
      <c r="G32" s="65">
        <f t="shared" si="5"/>
        <v>83.333333333333329</v>
      </c>
      <c r="H32" s="65">
        <f t="shared" si="5"/>
        <v>166.66666666666666</v>
      </c>
      <c r="I32" s="65">
        <f t="shared" ref="I32:AO32" si="8">+H32+I8</f>
        <v>250</v>
      </c>
      <c r="J32" s="65">
        <f t="shared" si="8"/>
        <v>333.33333333333331</v>
      </c>
      <c r="K32" s="65">
        <f t="shared" si="8"/>
        <v>416.66666666666663</v>
      </c>
      <c r="L32" s="65">
        <f t="shared" si="8"/>
        <v>499.99999999999994</v>
      </c>
      <c r="M32" s="65">
        <f t="shared" si="8"/>
        <v>583.33333333333326</v>
      </c>
      <c r="N32" s="65">
        <f t="shared" si="8"/>
        <v>666.66666666666663</v>
      </c>
      <c r="O32" s="65">
        <f t="shared" si="8"/>
        <v>750</v>
      </c>
      <c r="P32" s="65">
        <f t="shared" si="8"/>
        <v>833.33333333333337</v>
      </c>
      <c r="Q32" s="65">
        <f t="shared" si="8"/>
        <v>916.66666666666674</v>
      </c>
      <c r="R32" s="65">
        <f t="shared" si="8"/>
        <v>1000.0000000000001</v>
      </c>
      <c r="S32" s="65">
        <f t="shared" si="8"/>
        <v>1083.3333333333335</v>
      </c>
      <c r="T32" s="65">
        <f t="shared" si="8"/>
        <v>1166.6666666666667</v>
      </c>
      <c r="U32" s="65">
        <f t="shared" si="8"/>
        <v>1250</v>
      </c>
      <c r="V32" s="65">
        <f t="shared" si="8"/>
        <v>1333.3333333333333</v>
      </c>
      <c r="W32" s="65">
        <f t="shared" si="8"/>
        <v>1416.6666666666665</v>
      </c>
      <c r="X32" s="65">
        <f t="shared" si="8"/>
        <v>1499.9999999999998</v>
      </c>
      <c r="Y32" s="65">
        <f t="shared" si="8"/>
        <v>1583.333333333333</v>
      </c>
      <c r="Z32" s="65">
        <f t="shared" si="8"/>
        <v>1666.6666666666663</v>
      </c>
      <c r="AA32" s="65">
        <f t="shared" si="8"/>
        <v>1749.9999999999995</v>
      </c>
      <c r="AB32" s="65">
        <f t="shared" si="8"/>
        <v>1833.3333333333328</v>
      </c>
      <c r="AC32" s="65">
        <f t="shared" si="8"/>
        <v>1916.6666666666661</v>
      </c>
      <c r="AD32" s="65">
        <f t="shared" si="8"/>
        <v>1999.9999999999993</v>
      </c>
      <c r="AE32" s="65">
        <f t="shared" si="8"/>
        <v>2083.3333333333326</v>
      </c>
      <c r="AF32" s="65">
        <f t="shared" si="8"/>
        <v>2166.6666666666661</v>
      </c>
      <c r="AG32" s="65">
        <f t="shared" si="8"/>
        <v>2249.9999999999995</v>
      </c>
      <c r="AH32" s="65">
        <f t="shared" si="8"/>
        <v>2333.333333333333</v>
      </c>
      <c r="AI32" s="65">
        <f t="shared" si="8"/>
        <v>2416.6666666666665</v>
      </c>
      <c r="AJ32" s="65">
        <f t="shared" si="8"/>
        <v>2500</v>
      </c>
      <c r="AK32" s="65">
        <f t="shared" si="8"/>
        <v>2583.3333333333335</v>
      </c>
      <c r="AL32" s="65">
        <f t="shared" si="8"/>
        <v>2666.666666666667</v>
      </c>
      <c r="AM32" s="65">
        <f t="shared" si="8"/>
        <v>2750.0000000000005</v>
      </c>
      <c r="AN32" s="65">
        <f t="shared" si="8"/>
        <v>2833.3333333333339</v>
      </c>
      <c r="AO32" s="65">
        <f t="shared" si="8"/>
        <v>2916.6666666666674</v>
      </c>
    </row>
    <row r="33" spans="1:41" ht="16.5" thickTop="1" thickBot="1" x14ac:dyDescent="0.3">
      <c r="A33" s="57" t="str">
        <f t="shared" si="3"/>
        <v>Arredamenti</v>
      </c>
      <c r="B33" s="57" t="str">
        <f t="shared" si="3"/>
        <v>Attrezzature Industriali e commerciali</v>
      </c>
      <c r="C33" s="57"/>
      <c r="D33" s="57"/>
      <c r="E33" s="57"/>
      <c r="F33" s="65">
        <f t="shared" si="4"/>
        <v>0</v>
      </c>
      <c r="G33" s="65">
        <f t="shared" si="5"/>
        <v>0</v>
      </c>
      <c r="H33" s="65">
        <f t="shared" si="5"/>
        <v>0</v>
      </c>
      <c r="I33" s="65">
        <f t="shared" ref="I33:AO33" si="9">+H33+I9</f>
        <v>0</v>
      </c>
      <c r="J33" s="65">
        <f t="shared" si="9"/>
        <v>50</v>
      </c>
      <c r="K33" s="65">
        <f t="shared" si="9"/>
        <v>100</v>
      </c>
      <c r="L33" s="65">
        <f t="shared" si="9"/>
        <v>150</v>
      </c>
      <c r="M33" s="65">
        <f t="shared" si="9"/>
        <v>200</v>
      </c>
      <c r="N33" s="65">
        <f t="shared" si="9"/>
        <v>250</v>
      </c>
      <c r="O33" s="65">
        <f t="shared" si="9"/>
        <v>300</v>
      </c>
      <c r="P33" s="65">
        <f t="shared" si="9"/>
        <v>350</v>
      </c>
      <c r="Q33" s="65">
        <f t="shared" si="9"/>
        <v>400</v>
      </c>
      <c r="R33" s="65">
        <f t="shared" si="9"/>
        <v>450</v>
      </c>
      <c r="S33" s="65">
        <f t="shared" si="9"/>
        <v>500</v>
      </c>
      <c r="T33" s="65">
        <f t="shared" si="9"/>
        <v>550</v>
      </c>
      <c r="U33" s="65">
        <f t="shared" si="9"/>
        <v>600</v>
      </c>
      <c r="V33" s="65">
        <f t="shared" si="9"/>
        <v>650</v>
      </c>
      <c r="W33" s="65">
        <f t="shared" si="9"/>
        <v>700</v>
      </c>
      <c r="X33" s="65">
        <f t="shared" si="9"/>
        <v>750</v>
      </c>
      <c r="Y33" s="65">
        <f t="shared" si="9"/>
        <v>800</v>
      </c>
      <c r="Z33" s="65">
        <f t="shared" si="9"/>
        <v>850</v>
      </c>
      <c r="AA33" s="65">
        <f t="shared" si="9"/>
        <v>900</v>
      </c>
      <c r="AB33" s="65">
        <f t="shared" si="9"/>
        <v>950</v>
      </c>
      <c r="AC33" s="65">
        <f t="shared" si="9"/>
        <v>1000</v>
      </c>
      <c r="AD33" s="65">
        <f t="shared" si="9"/>
        <v>1050</v>
      </c>
      <c r="AE33" s="65">
        <f t="shared" si="9"/>
        <v>1100</v>
      </c>
      <c r="AF33" s="65">
        <f t="shared" si="9"/>
        <v>1150</v>
      </c>
      <c r="AG33" s="65">
        <f t="shared" si="9"/>
        <v>1200</v>
      </c>
      <c r="AH33" s="65">
        <f t="shared" si="9"/>
        <v>1250</v>
      </c>
      <c r="AI33" s="65">
        <f t="shared" si="9"/>
        <v>1300</v>
      </c>
      <c r="AJ33" s="65">
        <f t="shared" si="9"/>
        <v>1350</v>
      </c>
      <c r="AK33" s="65">
        <f t="shared" si="9"/>
        <v>1400</v>
      </c>
      <c r="AL33" s="65">
        <f t="shared" si="9"/>
        <v>1450</v>
      </c>
      <c r="AM33" s="65">
        <f t="shared" si="9"/>
        <v>1500</v>
      </c>
      <c r="AN33" s="65">
        <f t="shared" si="9"/>
        <v>1550</v>
      </c>
      <c r="AO33" s="65">
        <f t="shared" si="9"/>
        <v>1600</v>
      </c>
    </row>
    <row r="34" spans="1:41" ht="16.5" thickTop="1" thickBot="1" x14ac:dyDescent="0.3">
      <c r="A34" s="57" t="str">
        <f t="shared" si="3"/>
        <v>R&amp;S</v>
      </c>
      <c r="B34" s="57" t="str">
        <f t="shared" si="3"/>
        <v>Ricerca&amp; Sviluppo</v>
      </c>
      <c r="C34" s="57"/>
      <c r="D34" s="57"/>
      <c r="E34" s="57"/>
      <c r="F34" s="65">
        <f t="shared" si="4"/>
        <v>0</v>
      </c>
      <c r="G34" s="65">
        <f t="shared" si="5"/>
        <v>55.555555555555557</v>
      </c>
      <c r="H34" s="65">
        <f t="shared" si="5"/>
        <v>111.11111111111111</v>
      </c>
      <c r="I34" s="65">
        <f t="shared" ref="I34:AO34" si="10">+H34+I10</f>
        <v>166.66666666666669</v>
      </c>
      <c r="J34" s="65">
        <f t="shared" si="10"/>
        <v>222.22222222222223</v>
      </c>
      <c r="K34" s="65">
        <f t="shared" si="10"/>
        <v>277.77777777777777</v>
      </c>
      <c r="L34" s="65">
        <f t="shared" si="10"/>
        <v>333.33333333333331</v>
      </c>
      <c r="M34" s="65">
        <f t="shared" si="10"/>
        <v>388.88888888888886</v>
      </c>
      <c r="N34" s="65">
        <f t="shared" si="10"/>
        <v>444.4444444444444</v>
      </c>
      <c r="O34" s="65">
        <f t="shared" si="10"/>
        <v>499.99999999999994</v>
      </c>
      <c r="P34" s="65">
        <f t="shared" si="10"/>
        <v>555.55555555555554</v>
      </c>
      <c r="Q34" s="65">
        <f t="shared" si="10"/>
        <v>611.11111111111109</v>
      </c>
      <c r="R34" s="65">
        <f t="shared" si="10"/>
        <v>666.66666666666663</v>
      </c>
      <c r="S34" s="65">
        <f t="shared" si="10"/>
        <v>722.22222222222217</v>
      </c>
      <c r="T34" s="65">
        <f t="shared" si="10"/>
        <v>777.77777777777771</v>
      </c>
      <c r="U34" s="65">
        <f t="shared" si="10"/>
        <v>833.33333333333326</v>
      </c>
      <c r="V34" s="65">
        <f t="shared" si="10"/>
        <v>888.8888888888888</v>
      </c>
      <c r="W34" s="65">
        <f t="shared" si="10"/>
        <v>944.44444444444434</v>
      </c>
      <c r="X34" s="65">
        <f t="shared" si="10"/>
        <v>999.99999999999989</v>
      </c>
      <c r="Y34" s="65">
        <f t="shared" si="10"/>
        <v>1055.5555555555554</v>
      </c>
      <c r="Z34" s="65">
        <f t="shared" si="10"/>
        <v>1111.1111111111111</v>
      </c>
      <c r="AA34" s="65">
        <f t="shared" si="10"/>
        <v>1166.6666666666667</v>
      </c>
      <c r="AB34" s="65">
        <f t="shared" si="10"/>
        <v>1222.2222222222224</v>
      </c>
      <c r="AC34" s="65">
        <f t="shared" si="10"/>
        <v>1277.7777777777781</v>
      </c>
      <c r="AD34" s="65">
        <f t="shared" si="10"/>
        <v>1333.3333333333337</v>
      </c>
      <c r="AE34" s="65">
        <f t="shared" si="10"/>
        <v>1388.8888888888894</v>
      </c>
      <c r="AF34" s="65">
        <f t="shared" si="10"/>
        <v>1444.444444444445</v>
      </c>
      <c r="AG34" s="65">
        <f t="shared" si="10"/>
        <v>1500.0000000000007</v>
      </c>
      <c r="AH34" s="65">
        <f t="shared" si="10"/>
        <v>1555.5555555555563</v>
      </c>
      <c r="AI34" s="65">
        <f t="shared" si="10"/>
        <v>1611.111111111112</v>
      </c>
      <c r="AJ34" s="65">
        <f t="shared" si="10"/>
        <v>1666.6666666666677</v>
      </c>
      <c r="AK34" s="65">
        <f t="shared" si="10"/>
        <v>1722.2222222222233</v>
      </c>
      <c r="AL34" s="65">
        <f t="shared" si="10"/>
        <v>1777.777777777779</v>
      </c>
      <c r="AM34" s="65">
        <f t="shared" si="10"/>
        <v>1833.3333333333346</v>
      </c>
      <c r="AN34" s="65">
        <f t="shared" si="10"/>
        <v>1888.8888888888903</v>
      </c>
      <c r="AO34" s="65">
        <f t="shared" si="10"/>
        <v>1944.4444444444459</v>
      </c>
    </row>
    <row r="35" spans="1:41" ht="16.5" thickTop="1" thickBot="1" x14ac:dyDescent="0.3">
      <c r="A35" s="57" t="str">
        <f t="shared" si="3"/>
        <v>Brevetti</v>
      </c>
      <c r="B35" s="57" t="str">
        <f t="shared" si="3"/>
        <v>Ricerca&amp; Sviluppo</v>
      </c>
      <c r="C35" s="57"/>
      <c r="D35" s="57"/>
      <c r="E35" s="57"/>
      <c r="F35" s="65">
        <f t="shared" si="4"/>
        <v>0</v>
      </c>
      <c r="G35" s="65">
        <f t="shared" si="5"/>
        <v>0</v>
      </c>
      <c r="H35" s="65">
        <f t="shared" si="5"/>
        <v>33.333333333333336</v>
      </c>
      <c r="I35" s="65">
        <f t="shared" ref="I35:AO35" si="11">+H35+I11</f>
        <v>66.666666666666671</v>
      </c>
      <c r="J35" s="65">
        <f t="shared" si="11"/>
        <v>100</v>
      </c>
      <c r="K35" s="65">
        <f t="shared" si="11"/>
        <v>133.33333333333334</v>
      </c>
      <c r="L35" s="65">
        <f t="shared" si="11"/>
        <v>166.66666666666669</v>
      </c>
      <c r="M35" s="65">
        <f t="shared" si="11"/>
        <v>200.00000000000003</v>
      </c>
      <c r="N35" s="65">
        <f t="shared" si="11"/>
        <v>233.33333333333337</v>
      </c>
      <c r="O35" s="65">
        <f t="shared" si="11"/>
        <v>266.66666666666669</v>
      </c>
      <c r="P35" s="65">
        <f t="shared" si="11"/>
        <v>300</v>
      </c>
      <c r="Q35" s="65">
        <f t="shared" si="11"/>
        <v>333.33333333333331</v>
      </c>
      <c r="R35" s="65">
        <f t="shared" si="11"/>
        <v>366.66666666666663</v>
      </c>
      <c r="S35" s="65">
        <f t="shared" si="11"/>
        <v>399.99999999999994</v>
      </c>
      <c r="T35" s="65">
        <f t="shared" si="11"/>
        <v>433.33333333333326</v>
      </c>
      <c r="U35" s="65">
        <f t="shared" si="11"/>
        <v>466.66666666666657</v>
      </c>
      <c r="V35" s="65">
        <f t="shared" si="11"/>
        <v>499.99999999999989</v>
      </c>
      <c r="W35" s="65">
        <f t="shared" si="11"/>
        <v>533.33333333333326</v>
      </c>
      <c r="X35" s="65">
        <f t="shared" si="11"/>
        <v>566.66666666666663</v>
      </c>
      <c r="Y35" s="65">
        <f t="shared" si="11"/>
        <v>600</v>
      </c>
      <c r="Z35" s="65">
        <f t="shared" si="11"/>
        <v>633.33333333333337</v>
      </c>
      <c r="AA35" s="65">
        <f t="shared" si="11"/>
        <v>666.66666666666674</v>
      </c>
      <c r="AB35" s="65">
        <f t="shared" si="11"/>
        <v>700.00000000000011</v>
      </c>
      <c r="AC35" s="65">
        <f t="shared" si="11"/>
        <v>733.33333333333348</v>
      </c>
      <c r="AD35" s="65">
        <f t="shared" si="11"/>
        <v>766.66666666666686</v>
      </c>
      <c r="AE35" s="65">
        <f t="shared" si="11"/>
        <v>800.00000000000023</v>
      </c>
      <c r="AF35" s="65">
        <f t="shared" si="11"/>
        <v>833.3333333333336</v>
      </c>
      <c r="AG35" s="65">
        <f t="shared" si="11"/>
        <v>866.66666666666697</v>
      </c>
      <c r="AH35" s="65">
        <f t="shared" si="11"/>
        <v>900.00000000000034</v>
      </c>
      <c r="AI35" s="65">
        <f t="shared" si="11"/>
        <v>933.33333333333371</v>
      </c>
      <c r="AJ35" s="65">
        <f t="shared" si="11"/>
        <v>966.66666666666708</v>
      </c>
      <c r="AK35" s="65">
        <f t="shared" si="11"/>
        <v>1000.0000000000005</v>
      </c>
      <c r="AL35" s="65">
        <f t="shared" si="11"/>
        <v>1033.3333333333337</v>
      </c>
      <c r="AM35" s="65">
        <f t="shared" si="11"/>
        <v>1066.666666666667</v>
      </c>
      <c r="AN35" s="65">
        <f t="shared" si="11"/>
        <v>1100.0000000000002</v>
      </c>
      <c r="AO35" s="65">
        <f t="shared" si="11"/>
        <v>1133.3333333333335</v>
      </c>
    </row>
    <row r="36" spans="1:41" ht="16.5" thickTop="1" thickBot="1" x14ac:dyDescent="0.3">
      <c r="A36" s="57" t="str">
        <f t="shared" si="3"/>
        <v/>
      </c>
      <c r="B36" s="57" t="str">
        <f t="shared" si="3"/>
        <v>Fabbricati</v>
      </c>
      <c r="C36" s="57"/>
      <c r="D36" s="57"/>
      <c r="E36" s="57"/>
      <c r="F36" s="65">
        <f t="shared" si="4"/>
        <v>0</v>
      </c>
      <c r="G36" s="65">
        <f t="shared" si="5"/>
        <v>0</v>
      </c>
      <c r="H36" s="65">
        <f t="shared" si="5"/>
        <v>0</v>
      </c>
      <c r="I36" s="65">
        <f t="shared" ref="I36:AO36" si="12">+H36+I12</f>
        <v>0</v>
      </c>
      <c r="J36" s="65">
        <f t="shared" si="12"/>
        <v>0</v>
      </c>
      <c r="K36" s="65">
        <f t="shared" si="12"/>
        <v>0</v>
      </c>
      <c r="L36" s="65">
        <f t="shared" si="12"/>
        <v>0</v>
      </c>
      <c r="M36" s="65">
        <f t="shared" si="12"/>
        <v>0</v>
      </c>
      <c r="N36" s="65">
        <f t="shared" si="12"/>
        <v>0</v>
      </c>
      <c r="O36" s="65">
        <f t="shared" si="12"/>
        <v>0</v>
      </c>
      <c r="P36" s="65">
        <f t="shared" si="12"/>
        <v>0</v>
      </c>
      <c r="Q36" s="65">
        <f t="shared" si="12"/>
        <v>0</v>
      </c>
      <c r="R36" s="65">
        <f t="shared" si="12"/>
        <v>0</v>
      </c>
      <c r="S36" s="65">
        <f t="shared" si="12"/>
        <v>0</v>
      </c>
      <c r="T36" s="65">
        <f t="shared" si="12"/>
        <v>0</v>
      </c>
      <c r="U36" s="65">
        <f t="shared" si="12"/>
        <v>0</v>
      </c>
      <c r="V36" s="65">
        <f t="shared" si="12"/>
        <v>0</v>
      </c>
      <c r="W36" s="65">
        <f t="shared" si="12"/>
        <v>0</v>
      </c>
      <c r="X36" s="65">
        <f t="shared" si="12"/>
        <v>0</v>
      </c>
      <c r="Y36" s="65">
        <f t="shared" si="12"/>
        <v>0</v>
      </c>
      <c r="Z36" s="65">
        <f t="shared" si="12"/>
        <v>0</v>
      </c>
      <c r="AA36" s="65">
        <f t="shared" si="12"/>
        <v>0</v>
      </c>
      <c r="AB36" s="65">
        <f t="shared" si="12"/>
        <v>0</v>
      </c>
      <c r="AC36" s="65">
        <f t="shared" si="12"/>
        <v>0</v>
      </c>
      <c r="AD36" s="65">
        <f t="shared" si="12"/>
        <v>0</v>
      </c>
      <c r="AE36" s="65">
        <f t="shared" si="12"/>
        <v>0</v>
      </c>
      <c r="AF36" s="65">
        <f t="shared" si="12"/>
        <v>0</v>
      </c>
      <c r="AG36" s="65">
        <f t="shared" si="12"/>
        <v>0</v>
      </c>
      <c r="AH36" s="65">
        <f t="shared" si="12"/>
        <v>0</v>
      </c>
      <c r="AI36" s="65">
        <f t="shared" si="12"/>
        <v>0</v>
      </c>
      <c r="AJ36" s="65">
        <f t="shared" si="12"/>
        <v>0</v>
      </c>
      <c r="AK36" s="65">
        <f t="shared" si="12"/>
        <v>0</v>
      </c>
      <c r="AL36" s="65">
        <f t="shared" si="12"/>
        <v>0</v>
      </c>
      <c r="AM36" s="65">
        <f t="shared" si="12"/>
        <v>0</v>
      </c>
      <c r="AN36" s="65">
        <f t="shared" si="12"/>
        <v>0</v>
      </c>
      <c r="AO36" s="65">
        <f t="shared" si="12"/>
        <v>0</v>
      </c>
    </row>
    <row r="37" spans="1:41" ht="16.5" thickTop="1" thickBot="1" x14ac:dyDescent="0.3">
      <c r="A37" s="57" t="str">
        <f t="shared" si="3"/>
        <v/>
      </c>
      <c r="B37" s="57" t="str">
        <f t="shared" si="3"/>
        <v/>
      </c>
      <c r="C37" s="57"/>
      <c r="D37" s="57"/>
      <c r="E37" s="57"/>
      <c r="F37" s="65">
        <f t="shared" si="4"/>
        <v>0</v>
      </c>
      <c r="G37" s="65">
        <f t="shared" si="5"/>
        <v>0</v>
      </c>
      <c r="H37" s="65">
        <f t="shared" si="5"/>
        <v>0</v>
      </c>
      <c r="I37" s="65">
        <f t="shared" ref="I37:AO37" si="13">+H37+I13</f>
        <v>0</v>
      </c>
      <c r="J37" s="65">
        <f t="shared" si="13"/>
        <v>0</v>
      </c>
      <c r="K37" s="65">
        <f t="shared" si="13"/>
        <v>0</v>
      </c>
      <c r="L37" s="65">
        <f t="shared" si="13"/>
        <v>0</v>
      </c>
      <c r="M37" s="65">
        <f t="shared" si="13"/>
        <v>0</v>
      </c>
      <c r="N37" s="65">
        <f t="shared" si="13"/>
        <v>0</v>
      </c>
      <c r="O37" s="65">
        <f t="shared" si="13"/>
        <v>0</v>
      </c>
      <c r="P37" s="65">
        <f t="shared" si="13"/>
        <v>0</v>
      </c>
      <c r="Q37" s="65">
        <f t="shared" si="13"/>
        <v>0</v>
      </c>
      <c r="R37" s="65">
        <f t="shared" si="13"/>
        <v>0</v>
      </c>
      <c r="S37" s="65">
        <f t="shared" si="13"/>
        <v>0</v>
      </c>
      <c r="T37" s="65">
        <f t="shared" si="13"/>
        <v>0</v>
      </c>
      <c r="U37" s="65">
        <f t="shared" si="13"/>
        <v>0</v>
      </c>
      <c r="V37" s="65">
        <f t="shared" si="13"/>
        <v>0</v>
      </c>
      <c r="W37" s="65">
        <f t="shared" si="13"/>
        <v>0</v>
      </c>
      <c r="X37" s="65">
        <f t="shared" si="13"/>
        <v>0</v>
      </c>
      <c r="Y37" s="65">
        <f t="shared" si="13"/>
        <v>0</v>
      </c>
      <c r="Z37" s="65">
        <f t="shared" si="13"/>
        <v>0</v>
      </c>
      <c r="AA37" s="65">
        <f t="shared" si="13"/>
        <v>0</v>
      </c>
      <c r="AB37" s="65">
        <f t="shared" si="13"/>
        <v>0</v>
      </c>
      <c r="AC37" s="65">
        <f t="shared" si="13"/>
        <v>0</v>
      </c>
      <c r="AD37" s="65">
        <f t="shared" si="13"/>
        <v>0</v>
      </c>
      <c r="AE37" s="65">
        <f t="shared" si="13"/>
        <v>0</v>
      </c>
      <c r="AF37" s="65">
        <f t="shared" si="13"/>
        <v>0</v>
      </c>
      <c r="AG37" s="65">
        <f t="shared" si="13"/>
        <v>0</v>
      </c>
      <c r="AH37" s="65">
        <f t="shared" si="13"/>
        <v>0</v>
      </c>
      <c r="AI37" s="65">
        <f t="shared" si="13"/>
        <v>0</v>
      </c>
      <c r="AJ37" s="65">
        <f t="shared" si="13"/>
        <v>0</v>
      </c>
      <c r="AK37" s="65">
        <f t="shared" si="13"/>
        <v>0</v>
      </c>
      <c r="AL37" s="65">
        <f t="shared" si="13"/>
        <v>0</v>
      </c>
      <c r="AM37" s="65">
        <f t="shared" si="13"/>
        <v>0</v>
      </c>
      <c r="AN37" s="65">
        <f t="shared" si="13"/>
        <v>0</v>
      </c>
      <c r="AO37" s="65">
        <f t="shared" si="13"/>
        <v>0</v>
      </c>
    </row>
    <row r="38" spans="1:41" ht="16.5" thickTop="1" thickBot="1" x14ac:dyDescent="0.3">
      <c r="A38" s="57" t="str">
        <f t="shared" si="3"/>
        <v/>
      </c>
      <c r="B38" s="57" t="str">
        <f t="shared" si="3"/>
        <v/>
      </c>
      <c r="C38" s="57"/>
      <c r="D38" s="57"/>
      <c r="E38" s="57"/>
      <c r="F38" s="65">
        <f t="shared" si="4"/>
        <v>0</v>
      </c>
      <c r="G38" s="65">
        <f t="shared" si="5"/>
        <v>0</v>
      </c>
      <c r="H38" s="65">
        <f t="shared" si="5"/>
        <v>0</v>
      </c>
      <c r="I38" s="65">
        <f t="shared" ref="I38:AO38" si="14">+H38+I14</f>
        <v>0</v>
      </c>
      <c r="J38" s="65">
        <f t="shared" si="14"/>
        <v>0</v>
      </c>
      <c r="K38" s="65">
        <f t="shared" si="14"/>
        <v>0</v>
      </c>
      <c r="L38" s="65">
        <f t="shared" si="14"/>
        <v>0</v>
      </c>
      <c r="M38" s="65">
        <f t="shared" si="14"/>
        <v>0</v>
      </c>
      <c r="N38" s="65">
        <f t="shared" si="14"/>
        <v>0</v>
      </c>
      <c r="O38" s="65">
        <f t="shared" si="14"/>
        <v>0</v>
      </c>
      <c r="P38" s="65">
        <f t="shared" si="14"/>
        <v>0</v>
      </c>
      <c r="Q38" s="65">
        <f t="shared" si="14"/>
        <v>0</v>
      </c>
      <c r="R38" s="65">
        <f t="shared" si="14"/>
        <v>0</v>
      </c>
      <c r="S38" s="65">
        <f t="shared" si="14"/>
        <v>0</v>
      </c>
      <c r="T38" s="65">
        <f t="shared" si="14"/>
        <v>0</v>
      </c>
      <c r="U38" s="65">
        <f t="shared" si="14"/>
        <v>0</v>
      </c>
      <c r="V38" s="65">
        <f t="shared" si="14"/>
        <v>0</v>
      </c>
      <c r="W38" s="65">
        <f t="shared" si="14"/>
        <v>0</v>
      </c>
      <c r="X38" s="65">
        <f t="shared" si="14"/>
        <v>0</v>
      </c>
      <c r="Y38" s="65">
        <f t="shared" si="14"/>
        <v>0</v>
      </c>
      <c r="Z38" s="65">
        <f t="shared" si="14"/>
        <v>0</v>
      </c>
      <c r="AA38" s="65">
        <f t="shared" si="14"/>
        <v>0</v>
      </c>
      <c r="AB38" s="65">
        <f t="shared" si="14"/>
        <v>0</v>
      </c>
      <c r="AC38" s="65">
        <f t="shared" si="14"/>
        <v>0</v>
      </c>
      <c r="AD38" s="65">
        <f t="shared" si="14"/>
        <v>0</v>
      </c>
      <c r="AE38" s="65">
        <f t="shared" si="14"/>
        <v>0</v>
      </c>
      <c r="AF38" s="65">
        <f t="shared" si="14"/>
        <v>0</v>
      </c>
      <c r="AG38" s="65">
        <f t="shared" si="14"/>
        <v>0</v>
      </c>
      <c r="AH38" s="65">
        <f t="shared" si="14"/>
        <v>0</v>
      </c>
      <c r="AI38" s="65">
        <f t="shared" si="14"/>
        <v>0</v>
      </c>
      <c r="AJ38" s="65">
        <f t="shared" si="14"/>
        <v>0</v>
      </c>
      <c r="AK38" s="65">
        <f t="shared" si="14"/>
        <v>0</v>
      </c>
      <c r="AL38" s="65">
        <f t="shared" si="14"/>
        <v>0</v>
      </c>
      <c r="AM38" s="65">
        <f t="shared" si="14"/>
        <v>0</v>
      </c>
      <c r="AN38" s="65">
        <f t="shared" si="14"/>
        <v>0</v>
      </c>
      <c r="AO38" s="65">
        <f t="shared" si="14"/>
        <v>0</v>
      </c>
    </row>
    <row r="39" spans="1:41" ht="16.5" thickTop="1" thickBot="1" x14ac:dyDescent="0.3">
      <c r="A39" s="57" t="str">
        <f t="shared" si="3"/>
        <v/>
      </c>
      <c r="B39" s="57" t="str">
        <f t="shared" si="3"/>
        <v/>
      </c>
      <c r="C39" s="57"/>
      <c r="D39" s="57"/>
      <c r="E39" s="57"/>
      <c r="F39" s="65">
        <f t="shared" si="4"/>
        <v>0</v>
      </c>
      <c r="G39" s="65">
        <f t="shared" si="5"/>
        <v>0</v>
      </c>
      <c r="H39" s="65">
        <f t="shared" si="5"/>
        <v>0</v>
      </c>
      <c r="I39" s="65">
        <f t="shared" ref="I39:AO39" si="15">+H39+I15</f>
        <v>0</v>
      </c>
      <c r="J39" s="65">
        <f t="shared" si="15"/>
        <v>0</v>
      </c>
      <c r="K39" s="65">
        <f t="shared" si="15"/>
        <v>0</v>
      </c>
      <c r="L39" s="65">
        <f t="shared" si="15"/>
        <v>0</v>
      </c>
      <c r="M39" s="65">
        <f t="shared" si="15"/>
        <v>0</v>
      </c>
      <c r="N39" s="65">
        <f t="shared" si="15"/>
        <v>0</v>
      </c>
      <c r="O39" s="65">
        <f t="shared" si="15"/>
        <v>0</v>
      </c>
      <c r="P39" s="65">
        <f t="shared" si="15"/>
        <v>0</v>
      </c>
      <c r="Q39" s="65">
        <f t="shared" si="15"/>
        <v>0</v>
      </c>
      <c r="R39" s="65">
        <f t="shared" si="15"/>
        <v>0</v>
      </c>
      <c r="S39" s="65">
        <f t="shared" si="15"/>
        <v>0</v>
      </c>
      <c r="T39" s="65">
        <f t="shared" si="15"/>
        <v>0</v>
      </c>
      <c r="U39" s="65">
        <f t="shared" si="15"/>
        <v>0</v>
      </c>
      <c r="V39" s="65">
        <f t="shared" si="15"/>
        <v>0</v>
      </c>
      <c r="W39" s="65">
        <f t="shared" si="15"/>
        <v>0</v>
      </c>
      <c r="X39" s="65">
        <f t="shared" si="15"/>
        <v>0</v>
      </c>
      <c r="Y39" s="65">
        <f t="shared" si="15"/>
        <v>0</v>
      </c>
      <c r="Z39" s="65">
        <f t="shared" si="15"/>
        <v>0</v>
      </c>
      <c r="AA39" s="65">
        <f t="shared" si="15"/>
        <v>0</v>
      </c>
      <c r="AB39" s="65">
        <f t="shared" si="15"/>
        <v>0</v>
      </c>
      <c r="AC39" s="65">
        <f t="shared" si="15"/>
        <v>0</v>
      </c>
      <c r="AD39" s="65">
        <f t="shared" si="15"/>
        <v>0</v>
      </c>
      <c r="AE39" s="65">
        <f t="shared" si="15"/>
        <v>0</v>
      </c>
      <c r="AF39" s="65">
        <f t="shared" si="15"/>
        <v>0</v>
      </c>
      <c r="AG39" s="65">
        <f t="shared" si="15"/>
        <v>0</v>
      </c>
      <c r="AH39" s="65">
        <f t="shared" si="15"/>
        <v>0</v>
      </c>
      <c r="AI39" s="65">
        <f t="shared" si="15"/>
        <v>0</v>
      </c>
      <c r="AJ39" s="65">
        <f t="shared" si="15"/>
        <v>0</v>
      </c>
      <c r="AK39" s="65">
        <f t="shared" si="15"/>
        <v>0</v>
      </c>
      <c r="AL39" s="65">
        <f t="shared" si="15"/>
        <v>0</v>
      </c>
      <c r="AM39" s="65">
        <f t="shared" si="15"/>
        <v>0</v>
      </c>
      <c r="AN39" s="65">
        <f t="shared" si="15"/>
        <v>0</v>
      </c>
      <c r="AO39" s="65">
        <f t="shared" si="15"/>
        <v>0</v>
      </c>
    </row>
    <row r="40" spans="1:41" ht="16.5" thickTop="1" thickBot="1" x14ac:dyDescent="0.3">
      <c r="A40" s="57" t="str">
        <f t="shared" si="3"/>
        <v/>
      </c>
      <c r="B40" s="57" t="str">
        <f t="shared" si="3"/>
        <v/>
      </c>
      <c r="C40" s="57"/>
      <c r="D40" s="57"/>
      <c r="E40" s="57"/>
      <c r="F40" s="65">
        <f t="shared" si="4"/>
        <v>0</v>
      </c>
      <c r="G40" s="65">
        <f t="shared" si="5"/>
        <v>0</v>
      </c>
      <c r="H40" s="65">
        <f t="shared" si="5"/>
        <v>0</v>
      </c>
      <c r="I40" s="65">
        <f t="shared" ref="I40:AO40" si="16">+H40+I16</f>
        <v>0</v>
      </c>
      <c r="J40" s="65">
        <f t="shared" si="16"/>
        <v>0</v>
      </c>
      <c r="K40" s="65">
        <f t="shared" si="16"/>
        <v>0</v>
      </c>
      <c r="L40" s="65">
        <f t="shared" si="16"/>
        <v>0</v>
      </c>
      <c r="M40" s="65">
        <f t="shared" si="16"/>
        <v>0</v>
      </c>
      <c r="N40" s="65">
        <f t="shared" si="16"/>
        <v>0</v>
      </c>
      <c r="O40" s="65">
        <f t="shared" si="16"/>
        <v>0</v>
      </c>
      <c r="P40" s="65">
        <f t="shared" si="16"/>
        <v>0</v>
      </c>
      <c r="Q40" s="65">
        <f t="shared" si="16"/>
        <v>0</v>
      </c>
      <c r="R40" s="65">
        <f t="shared" si="16"/>
        <v>0</v>
      </c>
      <c r="S40" s="65">
        <f t="shared" si="16"/>
        <v>0</v>
      </c>
      <c r="T40" s="65">
        <f t="shared" si="16"/>
        <v>0</v>
      </c>
      <c r="U40" s="65">
        <f t="shared" si="16"/>
        <v>0</v>
      </c>
      <c r="V40" s="65">
        <f t="shared" si="16"/>
        <v>0</v>
      </c>
      <c r="W40" s="65">
        <f t="shared" si="16"/>
        <v>0</v>
      </c>
      <c r="X40" s="65">
        <f t="shared" si="16"/>
        <v>0</v>
      </c>
      <c r="Y40" s="65">
        <f t="shared" si="16"/>
        <v>0</v>
      </c>
      <c r="Z40" s="65">
        <f t="shared" si="16"/>
        <v>0</v>
      </c>
      <c r="AA40" s="65">
        <f t="shared" si="16"/>
        <v>0</v>
      </c>
      <c r="AB40" s="65">
        <f t="shared" si="16"/>
        <v>0</v>
      </c>
      <c r="AC40" s="65">
        <f t="shared" si="16"/>
        <v>0</v>
      </c>
      <c r="AD40" s="65">
        <f t="shared" si="16"/>
        <v>0</v>
      </c>
      <c r="AE40" s="65">
        <f t="shared" si="16"/>
        <v>0</v>
      </c>
      <c r="AF40" s="65">
        <f t="shared" si="16"/>
        <v>0</v>
      </c>
      <c r="AG40" s="65">
        <f t="shared" si="16"/>
        <v>0</v>
      </c>
      <c r="AH40" s="65">
        <f t="shared" si="16"/>
        <v>0</v>
      </c>
      <c r="AI40" s="65">
        <f t="shared" si="16"/>
        <v>0</v>
      </c>
      <c r="AJ40" s="65">
        <f t="shared" si="16"/>
        <v>0</v>
      </c>
      <c r="AK40" s="65">
        <f t="shared" si="16"/>
        <v>0</v>
      </c>
      <c r="AL40" s="65">
        <f t="shared" si="16"/>
        <v>0</v>
      </c>
      <c r="AM40" s="65">
        <f t="shared" si="16"/>
        <v>0</v>
      </c>
      <c r="AN40" s="65">
        <f t="shared" si="16"/>
        <v>0</v>
      </c>
      <c r="AO40" s="65">
        <f t="shared" si="16"/>
        <v>0</v>
      </c>
    </row>
    <row r="41" spans="1:41" ht="16.5" thickTop="1" thickBot="1" x14ac:dyDescent="0.3">
      <c r="A41" s="57" t="str">
        <f t="shared" si="3"/>
        <v/>
      </c>
      <c r="B41" s="57" t="str">
        <f t="shared" si="3"/>
        <v/>
      </c>
      <c r="C41" s="57"/>
      <c r="D41" s="57"/>
      <c r="E41" s="57"/>
      <c r="F41" s="65">
        <f t="shared" si="4"/>
        <v>0</v>
      </c>
      <c r="G41" s="65">
        <f t="shared" si="5"/>
        <v>0</v>
      </c>
      <c r="H41" s="65">
        <f t="shared" si="5"/>
        <v>0</v>
      </c>
      <c r="I41" s="65">
        <f t="shared" ref="I41:AO41" si="17">+H41+I17</f>
        <v>0</v>
      </c>
      <c r="J41" s="65">
        <f t="shared" si="17"/>
        <v>0</v>
      </c>
      <c r="K41" s="65">
        <f t="shared" si="17"/>
        <v>0</v>
      </c>
      <c r="L41" s="65">
        <f t="shared" si="17"/>
        <v>0</v>
      </c>
      <c r="M41" s="65">
        <f t="shared" si="17"/>
        <v>0</v>
      </c>
      <c r="N41" s="65">
        <f t="shared" si="17"/>
        <v>0</v>
      </c>
      <c r="O41" s="65">
        <f t="shared" si="17"/>
        <v>0</v>
      </c>
      <c r="P41" s="65">
        <f t="shared" si="17"/>
        <v>0</v>
      </c>
      <c r="Q41" s="65">
        <f t="shared" si="17"/>
        <v>0</v>
      </c>
      <c r="R41" s="65">
        <f t="shared" si="17"/>
        <v>0</v>
      </c>
      <c r="S41" s="65">
        <f t="shared" si="17"/>
        <v>0</v>
      </c>
      <c r="T41" s="65">
        <f t="shared" si="17"/>
        <v>0</v>
      </c>
      <c r="U41" s="65">
        <f t="shared" si="17"/>
        <v>0</v>
      </c>
      <c r="V41" s="65">
        <f t="shared" si="17"/>
        <v>0</v>
      </c>
      <c r="W41" s="65">
        <f t="shared" si="17"/>
        <v>0</v>
      </c>
      <c r="X41" s="65">
        <f t="shared" si="17"/>
        <v>0</v>
      </c>
      <c r="Y41" s="65">
        <f t="shared" si="17"/>
        <v>0</v>
      </c>
      <c r="Z41" s="65">
        <f t="shared" si="17"/>
        <v>0</v>
      </c>
      <c r="AA41" s="65">
        <f t="shared" si="17"/>
        <v>0</v>
      </c>
      <c r="AB41" s="65">
        <f t="shared" si="17"/>
        <v>0</v>
      </c>
      <c r="AC41" s="65">
        <f t="shared" si="17"/>
        <v>0</v>
      </c>
      <c r="AD41" s="65">
        <f t="shared" si="17"/>
        <v>0</v>
      </c>
      <c r="AE41" s="65">
        <f t="shared" si="17"/>
        <v>0</v>
      </c>
      <c r="AF41" s="65">
        <f t="shared" si="17"/>
        <v>0</v>
      </c>
      <c r="AG41" s="65">
        <f t="shared" si="17"/>
        <v>0</v>
      </c>
      <c r="AH41" s="65">
        <f t="shared" si="17"/>
        <v>0</v>
      </c>
      <c r="AI41" s="65">
        <f t="shared" si="17"/>
        <v>0</v>
      </c>
      <c r="AJ41" s="65">
        <f t="shared" si="17"/>
        <v>0</v>
      </c>
      <c r="AK41" s="65">
        <f t="shared" si="17"/>
        <v>0</v>
      </c>
      <c r="AL41" s="65">
        <f t="shared" si="17"/>
        <v>0</v>
      </c>
      <c r="AM41" s="65">
        <f t="shared" si="17"/>
        <v>0</v>
      </c>
      <c r="AN41" s="65">
        <f t="shared" si="17"/>
        <v>0</v>
      </c>
      <c r="AO41" s="65">
        <f t="shared" si="17"/>
        <v>0</v>
      </c>
    </row>
    <row r="42" spans="1:41" ht="16.5" thickTop="1" thickBot="1" x14ac:dyDescent="0.3">
      <c r="A42" s="57" t="str">
        <f t="shared" si="3"/>
        <v/>
      </c>
      <c r="B42" s="57" t="str">
        <f t="shared" si="3"/>
        <v/>
      </c>
      <c r="C42" s="57"/>
      <c r="D42" s="57"/>
      <c r="E42" s="57"/>
      <c r="F42" s="65">
        <f t="shared" si="4"/>
        <v>0</v>
      </c>
      <c r="G42" s="65">
        <f t="shared" si="5"/>
        <v>0</v>
      </c>
      <c r="H42" s="65">
        <f t="shared" si="5"/>
        <v>0</v>
      </c>
      <c r="I42" s="65">
        <f t="shared" ref="I42:AO42" si="18">+H42+I18</f>
        <v>0</v>
      </c>
      <c r="J42" s="65">
        <f t="shared" si="18"/>
        <v>0</v>
      </c>
      <c r="K42" s="65">
        <f t="shared" si="18"/>
        <v>0</v>
      </c>
      <c r="L42" s="65">
        <f t="shared" si="18"/>
        <v>0</v>
      </c>
      <c r="M42" s="65">
        <f t="shared" si="18"/>
        <v>0</v>
      </c>
      <c r="N42" s="65">
        <f t="shared" si="18"/>
        <v>0</v>
      </c>
      <c r="O42" s="65">
        <f t="shared" si="18"/>
        <v>0</v>
      </c>
      <c r="P42" s="65">
        <f t="shared" si="18"/>
        <v>0</v>
      </c>
      <c r="Q42" s="65">
        <f t="shared" si="18"/>
        <v>0</v>
      </c>
      <c r="R42" s="65">
        <f t="shared" si="18"/>
        <v>0</v>
      </c>
      <c r="S42" s="65">
        <f t="shared" si="18"/>
        <v>0</v>
      </c>
      <c r="T42" s="65">
        <f t="shared" si="18"/>
        <v>0</v>
      </c>
      <c r="U42" s="65">
        <f t="shared" si="18"/>
        <v>0</v>
      </c>
      <c r="V42" s="65">
        <f t="shared" si="18"/>
        <v>0</v>
      </c>
      <c r="W42" s="65">
        <f t="shared" si="18"/>
        <v>0</v>
      </c>
      <c r="X42" s="65">
        <f t="shared" si="18"/>
        <v>0</v>
      </c>
      <c r="Y42" s="65">
        <f t="shared" si="18"/>
        <v>0</v>
      </c>
      <c r="Z42" s="65">
        <f t="shared" si="18"/>
        <v>0</v>
      </c>
      <c r="AA42" s="65">
        <f t="shared" si="18"/>
        <v>0</v>
      </c>
      <c r="AB42" s="65">
        <f t="shared" si="18"/>
        <v>0</v>
      </c>
      <c r="AC42" s="65">
        <f t="shared" si="18"/>
        <v>0</v>
      </c>
      <c r="AD42" s="65">
        <f t="shared" si="18"/>
        <v>0</v>
      </c>
      <c r="AE42" s="65">
        <f t="shared" si="18"/>
        <v>0</v>
      </c>
      <c r="AF42" s="65">
        <f t="shared" si="18"/>
        <v>0</v>
      </c>
      <c r="AG42" s="65">
        <f t="shared" si="18"/>
        <v>0</v>
      </c>
      <c r="AH42" s="65">
        <f t="shared" si="18"/>
        <v>0</v>
      </c>
      <c r="AI42" s="65">
        <f t="shared" si="18"/>
        <v>0</v>
      </c>
      <c r="AJ42" s="65">
        <f t="shared" si="18"/>
        <v>0</v>
      </c>
      <c r="AK42" s="65">
        <f t="shared" si="18"/>
        <v>0</v>
      </c>
      <c r="AL42" s="65">
        <f t="shared" si="18"/>
        <v>0</v>
      </c>
      <c r="AM42" s="65">
        <f t="shared" si="18"/>
        <v>0</v>
      </c>
      <c r="AN42" s="65">
        <f t="shared" si="18"/>
        <v>0</v>
      </c>
      <c r="AO42" s="65">
        <f t="shared" si="18"/>
        <v>0</v>
      </c>
    </row>
    <row r="43" spans="1:41" ht="16.5" thickTop="1" thickBot="1" x14ac:dyDescent="0.3">
      <c r="A43" s="57" t="str">
        <f t="shared" si="3"/>
        <v/>
      </c>
      <c r="B43" s="57" t="str">
        <f t="shared" si="3"/>
        <v/>
      </c>
      <c r="C43" s="57"/>
      <c r="D43" s="57"/>
      <c r="E43" s="57"/>
      <c r="F43" s="65">
        <f t="shared" si="4"/>
        <v>0</v>
      </c>
      <c r="G43" s="65">
        <f t="shared" si="5"/>
        <v>0</v>
      </c>
      <c r="H43" s="65">
        <f t="shared" si="5"/>
        <v>0</v>
      </c>
      <c r="I43" s="65">
        <f t="shared" ref="I43:AO43" si="19">+H43+I19</f>
        <v>0</v>
      </c>
      <c r="J43" s="65">
        <f t="shared" si="19"/>
        <v>0</v>
      </c>
      <c r="K43" s="65">
        <f t="shared" si="19"/>
        <v>0</v>
      </c>
      <c r="L43" s="65">
        <f t="shared" si="19"/>
        <v>0</v>
      </c>
      <c r="M43" s="65">
        <f t="shared" si="19"/>
        <v>0</v>
      </c>
      <c r="N43" s="65">
        <f t="shared" si="19"/>
        <v>0</v>
      </c>
      <c r="O43" s="65">
        <f t="shared" si="19"/>
        <v>0</v>
      </c>
      <c r="P43" s="65">
        <f t="shared" si="19"/>
        <v>0</v>
      </c>
      <c r="Q43" s="65">
        <f t="shared" si="19"/>
        <v>0</v>
      </c>
      <c r="R43" s="65">
        <f t="shared" si="19"/>
        <v>0</v>
      </c>
      <c r="S43" s="65">
        <f t="shared" si="19"/>
        <v>0</v>
      </c>
      <c r="T43" s="65">
        <f t="shared" si="19"/>
        <v>0</v>
      </c>
      <c r="U43" s="65">
        <f t="shared" si="19"/>
        <v>0</v>
      </c>
      <c r="V43" s="65">
        <f t="shared" si="19"/>
        <v>0</v>
      </c>
      <c r="W43" s="65">
        <f t="shared" si="19"/>
        <v>0</v>
      </c>
      <c r="X43" s="65">
        <f t="shared" si="19"/>
        <v>0</v>
      </c>
      <c r="Y43" s="65">
        <f t="shared" si="19"/>
        <v>0</v>
      </c>
      <c r="Z43" s="65">
        <f t="shared" si="19"/>
        <v>0</v>
      </c>
      <c r="AA43" s="65">
        <f t="shared" si="19"/>
        <v>0</v>
      </c>
      <c r="AB43" s="65">
        <f t="shared" si="19"/>
        <v>0</v>
      </c>
      <c r="AC43" s="65">
        <f t="shared" si="19"/>
        <v>0</v>
      </c>
      <c r="AD43" s="65">
        <f t="shared" si="19"/>
        <v>0</v>
      </c>
      <c r="AE43" s="65">
        <f t="shared" si="19"/>
        <v>0</v>
      </c>
      <c r="AF43" s="65">
        <f t="shared" si="19"/>
        <v>0</v>
      </c>
      <c r="AG43" s="65">
        <f t="shared" si="19"/>
        <v>0</v>
      </c>
      <c r="AH43" s="65">
        <f t="shared" si="19"/>
        <v>0</v>
      </c>
      <c r="AI43" s="65">
        <f t="shared" si="19"/>
        <v>0</v>
      </c>
      <c r="AJ43" s="65">
        <f t="shared" si="19"/>
        <v>0</v>
      </c>
      <c r="AK43" s="65">
        <f t="shared" si="19"/>
        <v>0</v>
      </c>
      <c r="AL43" s="65">
        <f t="shared" si="19"/>
        <v>0</v>
      </c>
      <c r="AM43" s="65">
        <f t="shared" si="19"/>
        <v>0</v>
      </c>
      <c r="AN43" s="65">
        <f t="shared" si="19"/>
        <v>0</v>
      </c>
      <c r="AO43" s="65">
        <f t="shared" si="19"/>
        <v>0</v>
      </c>
    </row>
    <row r="44" spans="1:41" ht="16.5" thickTop="1" thickBot="1" x14ac:dyDescent="0.3">
      <c r="A44" s="57" t="str">
        <f t="shared" si="3"/>
        <v/>
      </c>
      <c r="B44" s="57" t="str">
        <f t="shared" si="3"/>
        <v/>
      </c>
      <c r="C44" s="57"/>
      <c r="D44" s="57"/>
      <c r="E44" s="57"/>
      <c r="F44" s="65">
        <f t="shared" si="4"/>
        <v>0</v>
      </c>
      <c r="G44" s="65">
        <f t="shared" si="5"/>
        <v>0</v>
      </c>
      <c r="H44" s="65">
        <f t="shared" si="5"/>
        <v>0</v>
      </c>
      <c r="I44" s="65">
        <f t="shared" ref="I44:AO44" si="20">+H44+I20</f>
        <v>0</v>
      </c>
      <c r="J44" s="65">
        <f t="shared" si="20"/>
        <v>0</v>
      </c>
      <c r="K44" s="65">
        <f t="shared" si="20"/>
        <v>0</v>
      </c>
      <c r="L44" s="65">
        <f t="shared" si="20"/>
        <v>0</v>
      </c>
      <c r="M44" s="65">
        <f t="shared" si="20"/>
        <v>0</v>
      </c>
      <c r="N44" s="65">
        <f t="shared" si="20"/>
        <v>0</v>
      </c>
      <c r="O44" s="65">
        <f t="shared" si="20"/>
        <v>0</v>
      </c>
      <c r="P44" s="65">
        <f t="shared" si="20"/>
        <v>0</v>
      </c>
      <c r="Q44" s="65">
        <f t="shared" si="20"/>
        <v>0</v>
      </c>
      <c r="R44" s="65">
        <f t="shared" si="20"/>
        <v>0</v>
      </c>
      <c r="S44" s="65">
        <f t="shared" si="20"/>
        <v>0</v>
      </c>
      <c r="T44" s="65">
        <f t="shared" si="20"/>
        <v>0</v>
      </c>
      <c r="U44" s="65">
        <f t="shared" si="20"/>
        <v>0</v>
      </c>
      <c r="V44" s="65">
        <f t="shared" si="20"/>
        <v>0</v>
      </c>
      <c r="W44" s="65">
        <f t="shared" si="20"/>
        <v>0</v>
      </c>
      <c r="X44" s="65">
        <f t="shared" si="20"/>
        <v>0</v>
      </c>
      <c r="Y44" s="65">
        <f t="shared" si="20"/>
        <v>0</v>
      </c>
      <c r="Z44" s="65">
        <f t="shared" si="20"/>
        <v>0</v>
      </c>
      <c r="AA44" s="65">
        <f t="shared" si="20"/>
        <v>0</v>
      </c>
      <c r="AB44" s="65">
        <f t="shared" si="20"/>
        <v>0</v>
      </c>
      <c r="AC44" s="65">
        <f t="shared" si="20"/>
        <v>0</v>
      </c>
      <c r="AD44" s="65">
        <f t="shared" si="20"/>
        <v>0</v>
      </c>
      <c r="AE44" s="65">
        <f t="shared" si="20"/>
        <v>0</v>
      </c>
      <c r="AF44" s="65">
        <f t="shared" si="20"/>
        <v>0</v>
      </c>
      <c r="AG44" s="65">
        <f t="shared" si="20"/>
        <v>0</v>
      </c>
      <c r="AH44" s="65">
        <f t="shared" si="20"/>
        <v>0</v>
      </c>
      <c r="AI44" s="65">
        <f t="shared" si="20"/>
        <v>0</v>
      </c>
      <c r="AJ44" s="65">
        <f t="shared" si="20"/>
        <v>0</v>
      </c>
      <c r="AK44" s="65">
        <f t="shared" si="20"/>
        <v>0</v>
      </c>
      <c r="AL44" s="65">
        <f t="shared" si="20"/>
        <v>0</v>
      </c>
      <c r="AM44" s="65">
        <f t="shared" si="20"/>
        <v>0</v>
      </c>
      <c r="AN44" s="65">
        <f t="shared" si="20"/>
        <v>0</v>
      </c>
      <c r="AO44" s="65">
        <f t="shared" si="20"/>
        <v>0</v>
      </c>
    </row>
    <row r="45" spans="1:41" ht="16.5" thickTop="1" thickBot="1" x14ac:dyDescent="0.3">
      <c r="A45" s="57" t="str">
        <f t="shared" si="3"/>
        <v/>
      </c>
      <c r="B45" s="57" t="str">
        <f t="shared" si="3"/>
        <v/>
      </c>
      <c r="C45" s="57"/>
      <c r="D45" s="57"/>
      <c r="E45" s="57"/>
      <c r="F45" s="65">
        <f t="shared" si="4"/>
        <v>0</v>
      </c>
      <c r="G45" s="65">
        <f t="shared" si="5"/>
        <v>0</v>
      </c>
      <c r="H45" s="65">
        <f t="shared" si="5"/>
        <v>0</v>
      </c>
      <c r="I45" s="65">
        <f t="shared" ref="I45:AO45" si="21">+H45+I21</f>
        <v>0</v>
      </c>
      <c r="J45" s="65">
        <f t="shared" si="21"/>
        <v>0</v>
      </c>
      <c r="K45" s="65">
        <f t="shared" si="21"/>
        <v>0</v>
      </c>
      <c r="L45" s="65">
        <f t="shared" si="21"/>
        <v>0</v>
      </c>
      <c r="M45" s="65">
        <f t="shared" si="21"/>
        <v>0</v>
      </c>
      <c r="N45" s="65">
        <f t="shared" si="21"/>
        <v>0</v>
      </c>
      <c r="O45" s="65">
        <f t="shared" si="21"/>
        <v>0</v>
      </c>
      <c r="P45" s="65">
        <f t="shared" si="21"/>
        <v>0</v>
      </c>
      <c r="Q45" s="65">
        <f t="shared" si="21"/>
        <v>0</v>
      </c>
      <c r="R45" s="65">
        <f t="shared" si="21"/>
        <v>0</v>
      </c>
      <c r="S45" s="65">
        <f t="shared" si="21"/>
        <v>0</v>
      </c>
      <c r="T45" s="65">
        <f t="shared" si="21"/>
        <v>0</v>
      </c>
      <c r="U45" s="65">
        <f t="shared" si="21"/>
        <v>0</v>
      </c>
      <c r="V45" s="65">
        <f t="shared" si="21"/>
        <v>0</v>
      </c>
      <c r="W45" s="65">
        <f t="shared" si="21"/>
        <v>0</v>
      </c>
      <c r="X45" s="65">
        <f t="shared" si="21"/>
        <v>0</v>
      </c>
      <c r="Y45" s="65">
        <f t="shared" si="21"/>
        <v>0</v>
      </c>
      <c r="Z45" s="65">
        <f t="shared" si="21"/>
        <v>0</v>
      </c>
      <c r="AA45" s="65">
        <f t="shared" si="21"/>
        <v>0</v>
      </c>
      <c r="AB45" s="65">
        <f t="shared" si="21"/>
        <v>0</v>
      </c>
      <c r="AC45" s="65">
        <f t="shared" si="21"/>
        <v>0</v>
      </c>
      <c r="AD45" s="65">
        <f t="shared" si="21"/>
        <v>0</v>
      </c>
      <c r="AE45" s="65">
        <f t="shared" si="21"/>
        <v>0</v>
      </c>
      <c r="AF45" s="65">
        <f t="shared" si="21"/>
        <v>0</v>
      </c>
      <c r="AG45" s="65">
        <f t="shared" si="21"/>
        <v>0</v>
      </c>
      <c r="AH45" s="65">
        <f t="shared" si="21"/>
        <v>0</v>
      </c>
      <c r="AI45" s="65">
        <f t="shared" si="21"/>
        <v>0</v>
      </c>
      <c r="AJ45" s="65">
        <f t="shared" si="21"/>
        <v>0</v>
      </c>
      <c r="AK45" s="65">
        <f t="shared" si="21"/>
        <v>0</v>
      </c>
      <c r="AL45" s="65">
        <f t="shared" si="21"/>
        <v>0</v>
      </c>
      <c r="AM45" s="65">
        <f t="shared" si="21"/>
        <v>0</v>
      </c>
      <c r="AN45" s="65">
        <f t="shared" si="21"/>
        <v>0</v>
      </c>
      <c r="AO45" s="65">
        <f t="shared" si="21"/>
        <v>0</v>
      </c>
    </row>
    <row r="46" spans="1:41" ht="16.5" thickTop="1" thickBot="1" x14ac:dyDescent="0.3">
      <c r="A46" s="57" t="str">
        <f t="shared" si="3"/>
        <v/>
      </c>
      <c r="B46" s="57" t="str">
        <f t="shared" si="3"/>
        <v/>
      </c>
      <c r="C46" s="57"/>
      <c r="D46" s="57"/>
      <c r="E46" s="57"/>
      <c r="F46" s="65">
        <f t="shared" si="4"/>
        <v>0</v>
      </c>
      <c r="G46" s="65">
        <f t="shared" si="5"/>
        <v>0</v>
      </c>
      <c r="H46" s="65">
        <f t="shared" si="5"/>
        <v>0</v>
      </c>
      <c r="I46" s="65">
        <f t="shared" ref="I46:AO46" si="22">+H46+I22</f>
        <v>0</v>
      </c>
      <c r="J46" s="65">
        <f t="shared" si="22"/>
        <v>0</v>
      </c>
      <c r="K46" s="65">
        <f t="shared" si="22"/>
        <v>0</v>
      </c>
      <c r="L46" s="65">
        <f t="shared" si="22"/>
        <v>0</v>
      </c>
      <c r="M46" s="65">
        <f t="shared" si="22"/>
        <v>0</v>
      </c>
      <c r="N46" s="65">
        <f t="shared" si="22"/>
        <v>0</v>
      </c>
      <c r="O46" s="65">
        <f t="shared" si="22"/>
        <v>0</v>
      </c>
      <c r="P46" s="65">
        <f t="shared" si="22"/>
        <v>0</v>
      </c>
      <c r="Q46" s="65">
        <f t="shared" si="22"/>
        <v>0</v>
      </c>
      <c r="R46" s="65">
        <f t="shared" si="22"/>
        <v>0</v>
      </c>
      <c r="S46" s="65">
        <f t="shared" si="22"/>
        <v>0</v>
      </c>
      <c r="T46" s="65">
        <f t="shared" si="22"/>
        <v>0</v>
      </c>
      <c r="U46" s="65">
        <f t="shared" si="22"/>
        <v>0</v>
      </c>
      <c r="V46" s="65">
        <f t="shared" si="22"/>
        <v>0</v>
      </c>
      <c r="W46" s="65">
        <f t="shared" si="22"/>
        <v>0</v>
      </c>
      <c r="X46" s="65">
        <f t="shared" si="22"/>
        <v>0</v>
      </c>
      <c r="Y46" s="65">
        <f t="shared" si="22"/>
        <v>0</v>
      </c>
      <c r="Z46" s="65">
        <f t="shared" si="22"/>
        <v>0</v>
      </c>
      <c r="AA46" s="65">
        <f t="shared" si="22"/>
        <v>0</v>
      </c>
      <c r="AB46" s="65">
        <f t="shared" si="22"/>
        <v>0</v>
      </c>
      <c r="AC46" s="65">
        <f t="shared" si="22"/>
        <v>0</v>
      </c>
      <c r="AD46" s="65">
        <f t="shared" si="22"/>
        <v>0</v>
      </c>
      <c r="AE46" s="65">
        <f t="shared" si="22"/>
        <v>0</v>
      </c>
      <c r="AF46" s="65">
        <f t="shared" si="22"/>
        <v>0</v>
      </c>
      <c r="AG46" s="65">
        <f t="shared" si="22"/>
        <v>0</v>
      </c>
      <c r="AH46" s="65">
        <f t="shared" si="22"/>
        <v>0</v>
      </c>
      <c r="AI46" s="65">
        <f t="shared" si="22"/>
        <v>0</v>
      </c>
      <c r="AJ46" s="65">
        <f t="shared" si="22"/>
        <v>0</v>
      </c>
      <c r="AK46" s="65">
        <f t="shared" si="22"/>
        <v>0</v>
      </c>
      <c r="AL46" s="65">
        <f t="shared" si="22"/>
        <v>0</v>
      </c>
      <c r="AM46" s="65">
        <f t="shared" si="22"/>
        <v>0</v>
      </c>
      <c r="AN46" s="65">
        <f t="shared" si="22"/>
        <v>0</v>
      </c>
      <c r="AO46" s="65">
        <f t="shared" si="22"/>
        <v>0</v>
      </c>
    </row>
    <row r="47" spans="1:41" ht="16.5" thickTop="1" thickBot="1" x14ac:dyDescent="0.3">
      <c r="A47" s="57"/>
      <c r="B47" s="57"/>
      <c r="C47" s="57"/>
      <c r="D47" s="57"/>
      <c r="E47" s="5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</row>
    <row r="48" spans="1:41" ht="16.5" thickTop="1" thickBot="1" x14ac:dyDescent="0.3">
      <c r="A48" s="57"/>
      <c r="B48" s="57" t="s">
        <v>314</v>
      </c>
      <c r="C48" s="57"/>
      <c r="D48" s="57"/>
      <c r="E48" s="57"/>
      <c r="F48" s="63">
        <f>SUM(F28:F46)</f>
        <v>1416.6666666666667</v>
      </c>
      <c r="G48" s="63">
        <f t="shared" ref="G48:AO48" si="23">SUM(G28:G46)</f>
        <v>2972.2222222222226</v>
      </c>
      <c r="H48" s="63">
        <f t="shared" si="23"/>
        <v>4561.1111111111113</v>
      </c>
      <c r="I48" s="63">
        <f t="shared" si="23"/>
        <v>6158.3333333333339</v>
      </c>
      <c r="J48" s="63">
        <f t="shared" si="23"/>
        <v>7805.5555555555557</v>
      </c>
      <c r="K48" s="63">
        <f t="shared" si="23"/>
        <v>9494.4444444444453</v>
      </c>
      <c r="L48" s="63">
        <f t="shared" si="23"/>
        <v>11183.333333333334</v>
      </c>
      <c r="M48" s="63">
        <f t="shared" si="23"/>
        <v>12872.222222222223</v>
      </c>
      <c r="N48" s="63">
        <f t="shared" si="23"/>
        <v>14611.111111111113</v>
      </c>
      <c r="O48" s="63">
        <f t="shared" si="23"/>
        <v>16350</v>
      </c>
      <c r="P48" s="63">
        <f t="shared" si="23"/>
        <v>18088.888888888887</v>
      </c>
      <c r="Q48" s="63">
        <f t="shared" si="23"/>
        <v>19827.777777777777</v>
      </c>
      <c r="R48" s="63">
        <f t="shared" si="23"/>
        <v>21566.666666666672</v>
      </c>
      <c r="S48" s="63">
        <f t="shared" si="23"/>
        <v>23305.555555555555</v>
      </c>
      <c r="T48" s="63">
        <f t="shared" si="23"/>
        <v>25044.444444444445</v>
      </c>
      <c r="U48" s="63">
        <f t="shared" si="23"/>
        <v>26783.333333333336</v>
      </c>
      <c r="V48" s="63">
        <f t="shared" si="23"/>
        <v>28522.222222222226</v>
      </c>
      <c r="W48" s="63">
        <f t="shared" si="23"/>
        <v>30261.111111111117</v>
      </c>
      <c r="X48" s="63">
        <f t="shared" si="23"/>
        <v>32000.000000000004</v>
      </c>
      <c r="Y48" s="63">
        <f t="shared" si="23"/>
        <v>33738.888888888891</v>
      </c>
      <c r="Z48" s="63">
        <f t="shared" si="23"/>
        <v>35477.777777777781</v>
      </c>
      <c r="AA48" s="63">
        <f t="shared" si="23"/>
        <v>37216.666666666664</v>
      </c>
      <c r="AB48" s="63">
        <f t="shared" si="23"/>
        <v>38955.555555555555</v>
      </c>
      <c r="AC48" s="63">
        <f t="shared" si="23"/>
        <v>40694.444444444445</v>
      </c>
      <c r="AD48" s="63">
        <f t="shared" si="23"/>
        <v>42433.333333333328</v>
      </c>
      <c r="AE48" s="63">
        <f t="shared" si="23"/>
        <v>44172.222222222226</v>
      </c>
      <c r="AF48" s="63">
        <f t="shared" si="23"/>
        <v>45911.111111111109</v>
      </c>
      <c r="AG48" s="63">
        <f t="shared" si="23"/>
        <v>47649.999999999993</v>
      </c>
      <c r="AH48" s="63">
        <f t="shared" si="23"/>
        <v>49388.888888888891</v>
      </c>
      <c r="AI48" s="63">
        <f t="shared" si="23"/>
        <v>51127.777777777774</v>
      </c>
      <c r="AJ48" s="63">
        <f t="shared" si="23"/>
        <v>52866.666666666657</v>
      </c>
      <c r="AK48" s="63">
        <f t="shared" si="23"/>
        <v>54605.555555555562</v>
      </c>
      <c r="AL48" s="63">
        <f t="shared" si="23"/>
        <v>56344.444444444445</v>
      </c>
      <c r="AM48" s="63">
        <f t="shared" si="23"/>
        <v>58083.333333333328</v>
      </c>
      <c r="AN48" s="63">
        <f t="shared" si="23"/>
        <v>59822.222222222226</v>
      </c>
      <c r="AO48" s="63">
        <f t="shared" si="23"/>
        <v>61561.111111111109</v>
      </c>
    </row>
    <row r="49" ht="15.75" thickTop="1" x14ac:dyDescent="0.25"/>
  </sheetData>
  <hyperlinks>
    <hyperlink ref="A1" location="View!A1" display="view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L183"/>
  <sheetViews>
    <sheetView showGridLines="0" topLeftCell="A155" workbookViewId="0">
      <selection activeCell="C171" sqref="C171"/>
    </sheetView>
  </sheetViews>
  <sheetFormatPr defaultRowHeight="15" x14ac:dyDescent="0.25"/>
  <cols>
    <col min="1" max="1" width="33.140625" bestFit="1" customWidth="1"/>
    <col min="3" max="3" width="10.140625" bestFit="1" customWidth="1"/>
  </cols>
  <sheetData>
    <row r="1" spans="1:38" ht="16.5" thickTop="1" thickBot="1" x14ac:dyDescent="0.3">
      <c r="A1" s="25" t="s">
        <v>204</v>
      </c>
      <c r="B1" s="49" t="s">
        <v>228</v>
      </c>
    </row>
    <row r="2" spans="1:38" ht="15.75" thickTop="1" x14ac:dyDescent="0.25"/>
    <row r="3" spans="1:38" ht="15.75" thickBot="1" x14ac:dyDescent="0.3">
      <c r="A3" s="113" t="s">
        <v>447</v>
      </c>
      <c r="B3" s="105" t="str">
        <f>+Personale!B3</f>
        <v>Figura 1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</row>
    <row r="4" spans="1:38" ht="16.5" thickTop="1" thickBot="1" x14ac:dyDescent="0.3">
      <c r="A4" s="113" t="s">
        <v>392</v>
      </c>
      <c r="B4" s="114">
        <f>+Personale!B4</f>
        <v>1800</v>
      </c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</row>
    <row r="5" spans="1:38" ht="16.5" thickTop="1" thickBot="1" x14ac:dyDescent="0.3">
      <c r="A5" s="113" t="s">
        <v>393</v>
      </c>
      <c r="B5" s="115">
        <f>+Personale!B5</f>
        <v>0.25</v>
      </c>
      <c r="C5" s="89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</row>
    <row r="6" spans="1:38" ht="16.5" thickTop="1" thickBot="1" x14ac:dyDescent="0.3">
      <c r="A6" s="113" t="s">
        <v>394</v>
      </c>
      <c r="B6" s="115">
        <f>+Personale!B6</f>
        <v>0.01</v>
      </c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</row>
    <row r="7" spans="1:38" ht="16.5" thickTop="1" thickBot="1" x14ac:dyDescent="0.3">
      <c r="A7" s="113" t="s">
        <v>395</v>
      </c>
      <c r="B7" s="115">
        <f>+Personale!B7</f>
        <v>0.08</v>
      </c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</row>
    <row r="8" spans="1:38" ht="15.75" thickTop="1" x14ac:dyDescent="0.25">
      <c r="A8" s="91"/>
      <c r="B8" s="102"/>
      <c r="C8" s="93"/>
      <c r="D8" s="93"/>
      <c r="E8" s="93"/>
      <c r="F8" s="93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</row>
    <row r="9" spans="1:38" ht="45.75" thickBot="1" x14ac:dyDescent="0.3">
      <c r="A9" s="91"/>
      <c r="B9" s="102"/>
      <c r="C9" s="101" t="str">
        <f>+Personale!D9</f>
        <v>13 ° mensilita</v>
      </c>
      <c r="D9" s="101" t="str">
        <f>+Personale!E9</f>
        <v>14 ° mensilita</v>
      </c>
      <c r="E9" s="101" t="str">
        <f>+Personale!F9</f>
        <v>15 ° mensilita</v>
      </c>
      <c r="F9" s="101" t="str">
        <f>+Personale!G9</f>
        <v>16 ° mensilita</v>
      </c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</row>
    <row r="10" spans="1:38" ht="15.75" thickTop="1" x14ac:dyDescent="0.25">
      <c r="A10" s="97" t="s">
        <v>400</v>
      </c>
      <c r="B10" s="105">
        <f>+Personale!B9</f>
        <v>13</v>
      </c>
      <c r="C10" s="116" t="str">
        <f>+Personale!D10</f>
        <v>M12</v>
      </c>
      <c r="D10" s="116">
        <f>+Personale!E10</f>
        <v>0</v>
      </c>
      <c r="E10" s="116">
        <f>+Personale!F10</f>
        <v>0</v>
      </c>
      <c r="F10" s="116">
        <f>+Personale!G10</f>
        <v>0</v>
      </c>
      <c r="G10" s="89"/>
      <c r="H10" s="89"/>
      <c r="I10" s="89"/>
      <c r="J10" s="89"/>
      <c r="K10" s="89"/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  <c r="AA10" s="89"/>
      <c r="AB10" s="89"/>
      <c r="AC10" s="89"/>
      <c r="AD10" s="89"/>
      <c r="AE10" s="89"/>
      <c r="AF10" s="89"/>
      <c r="AG10" s="89"/>
      <c r="AH10" s="89"/>
      <c r="AI10" s="89"/>
      <c r="AJ10" s="89"/>
      <c r="AK10" s="89"/>
      <c r="AL10" s="89"/>
    </row>
    <row r="11" spans="1:38" x14ac:dyDescent="0.25">
      <c r="A11" s="91"/>
      <c r="B11" s="103"/>
      <c r="C11" s="116">
        <f>+Personale!D11</f>
        <v>1</v>
      </c>
      <c r="D11" s="116">
        <f>+Personale!E11</f>
        <v>0</v>
      </c>
      <c r="E11" s="116">
        <f>+Personale!F11</f>
        <v>0</v>
      </c>
      <c r="F11" s="116">
        <f>+Personale!G11</f>
        <v>0</v>
      </c>
      <c r="G11" s="89"/>
      <c r="H11" s="89"/>
      <c r="I11" s="89"/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</row>
    <row r="12" spans="1:38" x14ac:dyDescent="0.25">
      <c r="A12" s="97" t="s">
        <v>403</v>
      </c>
      <c r="B12" s="103">
        <f>+Personale!B11</f>
        <v>0.02</v>
      </c>
      <c r="C12" s="89"/>
      <c r="D12" s="89"/>
      <c r="E12" s="89"/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  <c r="AA12" s="89"/>
      <c r="AB12" s="89"/>
      <c r="AC12" s="89"/>
      <c r="AD12" s="89"/>
      <c r="AE12" s="89"/>
      <c r="AF12" s="89"/>
      <c r="AG12" s="89"/>
      <c r="AH12" s="89"/>
      <c r="AI12" s="89"/>
      <c r="AJ12" s="89"/>
      <c r="AK12" s="89"/>
      <c r="AL12" s="89"/>
    </row>
    <row r="13" spans="1:38" x14ac:dyDescent="0.25">
      <c r="A13" s="97" t="s">
        <v>404</v>
      </c>
      <c r="B13" s="118">
        <f>+Personale!B12</f>
        <v>15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89"/>
      <c r="AJ13" s="89"/>
      <c r="AK13" s="89"/>
      <c r="AL13" s="89"/>
    </row>
    <row r="14" spans="1:38" x14ac:dyDescent="0.25">
      <c r="A14" s="91"/>
      <c r="B14" s="89"/>
      <c r="C14" s="89"/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89"/>
      <c r="AJ14" s="89"/>
      <c r="AK14" s="89"/>
      <c r="AL14" s="89"/>
    </row>
    <row r="15" spans="1:38" x14ac:dyDescent="0.25">
      <c r="A15" s="91"/>
      <c r="B15" s="89"/>
      <c r="C15" s="89"/>
      <c r="D15" s="89"/>
      <c r="E15" s="89"/>
      <c r="F15" s="89"/>
      <c r="G15" s="89"/>
      <c r="H15" s="89"/>
      <c r="I15" s="89"/>
      <c r="J15" s="89"/>
      <c r="K15" s="89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  <c r="AA15" s="89"/>
      <c r="AB15" s="89"/>
      <c r="AC15" s="89"/>
      <c r="AD15" s="89"/>
      <c r="AE15" s="89"/>
      <c r="AF15" s="89"/>
      <c r="AG15" s="89"/>
      <c r="AH15" s="89"/>
      <c r="AI15" s="89"/>
      <c r="AJ15" s="89"/>
      <c r="AK15" s="89"/>
      <c r="AL15" s="89"/>
    </row>
    <row r="16" spans="1:38" x14ac:dyDescent="0.25">
      <c r="A16" s="89"/>
      <c r="B16" s="89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66"/>
      <c r="AB16" s="66"/>
      <c r="AC16" s="66"/>
      <c r="AD16" s="66"/>
      <c r="AE16" s="66"/>
      <c r="AF16" s="66"/>
      <c r="AG16" s="66"/>
      <c r="AH16" s="66"/>
      <c r="AI16" s="66"/>
      <c r="AJ16" s="66"/>
      <c r="AK16" s="66"/>
      <c r="AL16" s="66"/>
    </row>
    <row r="17" spans="1:38" ht="15.75" thickBot="1" x14ac:dyDescent="0.3">
      <c r="A17" s="96" t="s">
        <v>423</v>
      </c>
      <c r="B17" s="89"/>
      <c r="C17" s="101" t="str">
        <f>+SPm!B2</f>
        <v>A1 M1</v>
      </c>
      <c r="D17" s="101" t="str">
        <f>+SPm!C2</f>
        <v>A1 M2</v>
      </c>
      <c r="E17" s="101" t="str">
        <f>+SPm!D2</f>
        <v>A1 M3</v>
      </c>
      <c r="F17" s="101" t="str">
        <f>+SPm!E2</f>
        <v>A1 M4</v>
      </c>
      <c r="G17" s="101" t="str">
        <f>+SPm!F2</f>
        <v>A1 M5</v>
      </c>
      <c r="H17" s="101" t="str">
        <f>+SPm!G2</f>
        <v>A1 M6</v>
      </c>
      <c r="I17" s="101" t="str">
        <f>+SPm!H2</f>
        <v>A1 M7</v>
      </c>
      <c r="J17" s="101" t="str">
        <f>+SPm!I2</f>
        <v>A1 M8</v>
      </c>
      <c r="K17" s="101" t="str">
        <f>+SPm!J2</f>
        <v>A1 M9</v>
      </c>
      <c r="L17" s="101" t="str">
        <f>+SPm!K2</f>
        <v>A1 M10</v>
      </c>
      <c r="M17" s="101" t="str">
        <f>+SPm!L2</f>
        <v>A1 M11</v>
      </c>
      <c r="N17" s="101" t="str">
        <f>+SPm!M2</f>
        <v>A1 M12</v>
      </c>
      <c r="O17" s="101" t="str">
        <f>+SPm!N2</f>
        <v>A2 M1</v>
      </c>
      <c r="P17" s="101" t="str">
        <f>+SPm!O2</f>
        <v>A2 M2</v>
      </c>
      <c r="Q17" s="101" t="str">
        <f>+SPm!P2</f>
        <v>A2 M3</v>
      </c>
      <c r="R17" s="101" t="str">
        <f>+SPm!Q2</f>
        <v>A2 M4</v>
      </c>
      <c r="S17" s="101" t="str">
        <f>+SPm!R2</f>
        <v>A2 M5</v>
      </c>
      <c r="T17" s="101" t="str">
        <f>+SPm!S2</f>
        <v>A2 M6</v>
      </c>
      <c r="U17" s="101" t="str">
        <f>+SPm!T2</f>
        <v>A2 M7</v>
      </c>
      <c r="V17" s="101" t="str">
        <f>+SPm!U2</f>
        <v>A2 M8</v>
      </c>
      <c r="W17" s="101" t="str">
        <f>+SPm!V2</f>
        <v>A2 M9</v>
      </c>
      <c r="X17" s="101" t="str">
        <f>+SPm!W2</f>
        <v>A2 M10</v>
      </c>
      <c r="Y17" s="101" t="str">
        <f>+SPm!X2</f>
        <v>A2 M11</v>
      </c>
      <c r="Z17" s="101" t="str">
        <f>+SPm!Y2</f>
        <v>A2 M12</v>
      </c>
      <c r="AA17" s="101" t="str">
        <f>+SPm!Z2</f>
        <v>A3 M1</v>
      </c>
      <c r="AB17" s="101" t="str">
        <f>+SPm!AA2</f>
        <v>A3 M2</v>
      </c>
      <c r="AC17" s="101" t="str">
        <f>+SPm!AB2</f>
        <v>A3 M3</v>
      </c>
      <c r="AD17" s="101" t="str">
        <f>+SPm!AC2</f>
        <v>A3 M4</v>
      </c>
      <c r="AE17" s="101" t="str">
        <f>+SPm!AD2</f>
        <v>A3 M5</v>
      </c>
      <c r="AF17" s="101" t="str">
        <f>+SPm!AE2</f>
        <v>A3 M6</v>
      </c>
      <c r="AG17" s="101" t="str">
        <f>+SPm!AF2</f>
        <v>A3 M7</v>
      </c>
      <c r="AH17" s="101" t="str">
        <f>+SPm!AG2</f>
        <v>A3 M8</v>
      </c>
      <c r="AI17" s="101" t="str">
        <f>+SPm!AH2</f>
        <v>A3 M9</v>
      </c>
      <c r="AJ17" s="101" t="str">
        <f>+SPm!AI2</f>
        <v>A3 M10</v>
      </c>
      <c r="AK17" s="101" t="str">
        <f>+SPm!AJ2</f>
        <v>A3 M11</v>
      </c>
      <c r="AL17" s="101" t="str">
        <f>+SPm!AK2</f>
        <v>A3 M12</v>
      </c>
    </row>
    <row r="18" spans="1:38" ht="15.75" thickTop="1" x14ac:dyDescent="0.25">
      <c r="A18" s="97" t="s">
        <v>424</v>
      </c>
      <c r="B18" s="89"/>
      <c r="C18" s="92">
        <f>+Personale!B16</f>
        <v>6</v>
      </c>
      <c r="D18" s="92">
        <f>+Personale!C16</f>
        <v>6</v>
      </c>
      <c r="E18" s="92">
        <f>+Personale!D16</f>
        <v>6</v>
      </c>
      <c r="F18" s="92">
        <f>+Personale!E16</f>
        <v>6</v>
      </c>
      <c r="G18" s="92">
        <f>+Personale!F16</f>
        <v>6</v>
      </c>
      <c r="H18" s="92">
        <f>+Personale!G16</f>
        <v>6</v>
      </c>
      <c r="I18" s="92">
        <f>+Personale!H16</f>
        <v>6</v>
      </c>
      <c r="J18" s="92">
        <f>+Personale!I16</f>
        <v>6</v>
      </c>
      <c r="K18" s="92">
        <f>+Personale!J16</f>
        <v>6</v>
      </c>
      <c r="L18" s="92">
        <f>+Personale!K16</f>
        <v>6</v>
      </c>
      <c r="M18" s="92">
        <f>+Personale!L16</f>
        <v>6</v>
      </c>
      <c r="N18" s="92">
        <f>+Personale!M16</f>
        <v>6</v>
      </c>
      <c r="O18" s="92">
        <f>+Personale!N16</f>
        <v>6</v>
      </c>
      <c r="P18" s="92">
        <f>+Personale!O16</f>
        <v>6</v>
      </c>
      <c r="Q18" s="92">
        <f>+Personale!P16</f>
        <v>6</v>
      </c>
      <c r="R18" s="92">
        <f>+Personale!Q16</f>
        <v>6</v>
      </c>
      <c r="S18" s="92">
        <f>+Personale!R16</f>
        <v>6</v>
      </c>
      <c r="T18" s="92">
        <f>+Personale!S16</f>
        <v>6</v>
      </c>
      <c r="U18" s="92">
        <f>+Personale!T16</f>
        <v>6</v>
      </c>
      <c r="V18" s="92">
        <f>+Personale!U16</f>
        <v>6</v>
      </c>
      <c r="W18" s="92">
        <f>+Personale!V16</f>
        <v>6</v>
      </c>
      <c r="X18" s="92">
        <f>+Personale!W16</f>
        <v>6</v>
      </c>
      <c r="Y18" s="92">
        <f>+Personale!X16</f>
        <v>6</v>
      </c>
      <c r="Z18" s="92">
        <f>+Personale!Y16</f>
        <v>6</v>
      </c>
      <c r="AA18" s="92">
        <f>+Personale!Z16</f>
        <v>6</v>
      </c>
      <c r="AB18" s="92">
        <f>+Personale!AA16</f>
        <v>6</v>
      </c>
      <c r="AC18" s="92">
        <f>+Personale!AB16</f>
        <v>6</v>
      </c>
      <c r="AD18" s="92">
        <f>+Personale!AC16</f>
        <v>6</v>
      </c>
      <c r="AE18" s="92">
        <f>+Personale!AD16</f>
        <v>6</v>
      </c>
      <c r="AF18" s="92">
        <f>+Personale!AE16</f>
        <v>6</v>
      </c>
      <c r="AG18" s="92">
        <f>+Personale!AF16</f>
        <v>6</v>
      </c>
      <c r="AH18" s="92">
        <f>+Personale!AG16</f>
        <v>6</v>
      </c>
      <c r="AI18" s="92">
        <f>+Personale!AH16</f>
        <v>6</v>
      </c>
      <c r="AJ18" s="92">
        <f>+Personale!AI16</f>
        <v>6</v>
      </c>
      <c r="AK18" s="92">
        <f>+Personale!AJ16</f>
        <v>6</v>
      </c>
      <c r="AL18" s="92">
        <f>+Personale!AK16</f>
        <v>6</v>
      </c>
    </row>
    <row r="19" spans="1:38" x14ac:dyDescent="0.25">
      <c r="A19" s="91"/>
      <c r="B19" s="89"/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89"/>
      <c r="AC19" s="89"/>
      <c r="AD19" s="89"/>
      <c r="AE19" s="89"/>
      <c r="AF19" s="89"/>
      <c r="AG19" s="89"/>
      <c r="AH19" s="89"/>
      <c r="AI19" s="89"/>
      <c r="AJ19" s="89"/>
      <c r="AK19" s="89"/>
      <c r="AL19" s="89"/>
    </row>
    <row r="20" spans="1:38" x14ac:dyDescent="0.25">
      <c r="A20" s="91"/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  <c r="AC20" s="89"/>
      <c r="AD20" s="89"/>
      <c r="AE20" s="89"/>
      <c r="AF20" s="89"/>
      <c r="AG20" s="89"/>
      <c r="AH20" s="89"/>
      <c r="AI20" s="89"/>
      <c r="AJ20" s="89"/>
      <c r="AK20" s="89"/>
      <c r="AL20" s="89"/>
    </row>
    <row r="21" spans="1:38" x14ac:dyDescent="0.25">
      <c r="A21" s="91"/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89"/>
      <c r="AL21" s="89"/>
    </row>
    <row r="22" spans="1:38" x14ac:dyDescent="0.25">
      <c r="A22" s="91"/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  <c r="AL22" s="89"/>
    </row>
    <row r="23" spans="1:38" x14ac:dyDescent="0.25">
      <c r="A23" s="104" t="s">
        <v>425</v>
      </c>
      <c r="B23" s="105"/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>
        <v>1</v>
      </c>
      <c r="P23" s="105">
        <v>1</v>
      </c>
      <c r="Q23" s="105">
        <v>1</v>
      </c>
      <c r="R23" s="105">
        <v>1</v>
      </c>
      <c r="S23" s="105">
        <v>1</v>
      </c>
      <c r="T23" s="105">
        <v>1</v>
      </c>
      <c r="U23" s="105">
        <v>1</v>
      </c>
      <c r="V23" s="105">
        <v>1</v>
      </c>
      <c r="W23" s="105">
        <v>1</v>
      </c>
      <c r="X23" s="105">
        <v>1</v>
      </c>
      <c r="Y23" s="105">
        <v>1</v>
      </c>
      <c r="Z23" s="105">
        <v>1</v>
      </c>
      <c r="AA23" s="105">
        <v>2</v>
      </c>
      <c r="AB23" s="105">
        <v>2</v>
      </c>
      <c r="AC23" s="105">
        <v>2</v>
      </c>
      <c r="AD23" s="105">
        <v>2</v>
      </c>
      <c r="AE23" s="105">
        <v>2</v>
      </c>
      <c r="AF23" s="105">
        <v>2</v>
      </c>
      <c r="AG23" s="105">
        <v>2</v>
      </c>
      <c r="AH23" s="105">
        <v>2</v>
      </c>
      <c r="AI23" s="105">
        <v>2</v>
      </c>
      <c r="AJ23" s="105">
        <v>2</v>
      </c>
      <c r="AK23" s="105">
        <v>2</v>
      </c>
      <c r="AL23" s="105">
        <v>2</v>
      </c>
    </row>
    <row r="24" spans="1:38" ht="15.75" thickBot="1" x14ac:dyDescent="0.3">
      <c r="A24" s="57" t="s">
        <v>426</v>
      </c>
      <c r="B24" s="89"/>
      <c r="C24" s="101" t="str">
        <f>+SPm!B2</f>
        <v>A1 M1</v>
      </c>
      <c r="D24" s="101" t="str">
        <f>+SPm!C2</f>
        <v>A1 M2</v>
      </c>
      <c r="E24" s="101" t="str">
        <f>+SPm!D2</f>
        <v>A1 M3</v>
      </c>
      <c r="F24" s="101" t="str">
        <f>+SPm!E2</f>
        <v>A1 M4</v>
      </c>
      <c r="G24" s="101" t="str">
        <f>+SPm!F2</f>
        <v>A1 M5</v>
      </c>
      <c r="H24" s="101" t="str">
        <f>+SPm!G2</f>
        <v>A1 M6</v>
      </c>
      <c r="I24" s="101" t="str">
        <f>+SPm!H2</f>
        <v>A1 M7</v>
      </c>
      <c r="J24" s="101" t="str">
        <f>+SPm!I2</f>
        <v>A1 M8</v>
      </c>
      <c r="K24" s="101" t="str">
        <f>+SPm!J2</f>
        <v>A1 M9</v>
      </c>
      <c r="L24" s="101" t="str">
        <f>+SPm!K2</f>
        <v>A1 M10</v>
      </c>
      <c r="M24" s="101" t="str">
        <f>+SPm!L2</f>
        <v>A1 M11</v>
      </c>
      <c r="N24" s="101" t="str">
        <f>+SPm!M2</f>
        <v>A1 M12</v>
      </c>
      <c r="O24" s="101" t="str">
        <f>+SPm!N2</f>
        <v>A2 M1</v>
      </c>
      <c r="P24" s="101" t="str">
        <f>+SPm!O2</f>
        <v>A2 M2</v>
      </c>
      <c r="Q24" s="101" t="str">
        <f>+SPm!P2</f>
        <v>A2 M3</v>
      </c>
      <c r="R24" s="101" t="str">
        <f>+SPm!Q2</f>
        <v>A2 M4</v>
      </c>
      <c r="S24" s="101" t="str">
        <f>+SPm!R2</f>
        <v>A2 M5</v>
      </c>
      <c r="T24" s="101" t="str">
        <f>+SPm!S2</f>
        <v>A2 M6</v>
      </c>
      <c r="U24" s="101" t="str">
        <f>+SPm!T2</f>
        <v>A2 M7</v>
      </c>
      <c r="V24" s="101" t="str">
        <f>+SPm!U2</f>
        <v>A2 M8</v>
      </c>
      <c r="W24" s="101" t="str">
        <f>+SPm!V2</f>
        <v>A2 M9</v>
      </c>
      <c r="X24" s="101" t="str">
        <f>+SPm!W2</f>
        <v>A2 M10</v>
      </c>
      <c r="Y24" s="101" t="str">
        <f>+SPm!X2</f>
        <v>A2 M11</v>
      </c>
      <c r="Z24" s="101" t="str">
        <f>+SPm!Y2</f>
        <v>A2 M12</v>
      </c>
      <c r="AA24" s="101" t="str">
        <f>+SPm!Z2</f>
        <v>A3 M1</v>
      </c>
      <c r="AB24" s="101" t="str">
        <f>+SPm!AA2</f>
        <v>A3 M2</v>
      </c>
      <c r="AC24" s="101" t="str">
        <f>+SPm!AB2</f>
        <v>A3 M3</v>
      </c>
      <c r="AD24" s="101" t="str">
        <f>+SPm!AC2</f>
        <v>A3 M4</v>
      </c>
      <c r="AE24" s="101" t="str">
        <f>+SPm!AD2</f>
        <v>A3 M5</v>
      </c>
      <c r="AF24" s="101" t="str">
        <f>+SPm!AE2</f>
        <v>A3 M6</v>
      </c>
      <c r="AG24" s="101" t="str">
        <f>+SPm!AF2</f>
        <v>A3 M7</v>
      </c>
      <c r="AH24" s="101" t="str">
        <f>+SPm!AG2</f>
        <v>A3 M8</v>
      </c>
      <c r="AI24" s="101" t="str">
        <f>+SPm!AH2</f>
        <v>A3 M9</v>
      </c>
      <c r="AJ24" s="101" t="str">
        <f>+SPm!AI2</f>
        <v>A3 M10</v>
      </c>
      <c r="AK24" s="101" t="str">
        <f>+SPm!AJ2</f>
        <v>A3 M11</v>
      </c>
      <c r="AL24" s="101" t="str">
        <f>+SPm!AK2</f>
        <v>A3 M12</v>
      </c>
    </row>
    <row r="25" spans="1:38" ht="16.5" thickTop="1" thickBot="1" x14ac:dyDescent="0.3">
      <c r="A25" s="113" t="s">
        <v>427</v>
      </c>
      <c r="B25" s="107"/>
      <c r="C25" s="107">
        <f>+(($B4+((($B10-12)*$B4)/12))*C18)*((1+$B12)^C23)</f>
        <v>11700</v>
      </c>
      <c r="D25" s="107">
        <f>+(($B4+((($B10-12)*$B4)/12))*D18)*((1+$B12)^D23)</f>
        <v>11700</v>
      </c>
      <c r="E25" s="107">
        <f t="shared" ref="E25:AL25" si="0">+(($B$4+((($B$10-12)*$B$4)/12))*E18)*((1+$B$12)^E23)</f>
        <v>11700</v>
      </c>
      <c r="F25" s="107">
        <f t="shared" si="0"/>
        <v>11700</v>
      </c>
      <c r="G25" s="107">
        <f t="shared" si="0"/>
        <v>11700</v>
      </c>
      <c r="H25" s="107">
        <f t="shared" si="0"/>
        <v>11700</v>
      </c>
      <c r="I25" s="107">
        <f t="shared" si="0"/>
        <v>11700</v>
      </c>
      <c r="J25" s="107">
        <f t="shared" si="0"/>
        <v>11700</v>
      </c>
      <c r="K25" s="107">
        <f t="shared" si="0"/>
        <v>11700</v>
      </c>
      <c r="L25" s="107">
        <f t="shared" si="0"/>
        <v>11700</v>
      </c>
      <c r="M25" s="107">
        <f t="shared" si="0"/>
        <v>11700</v>
      </c>
      <c r="N25" s="107">
        <f t="shared" si="0"/>
        <v>11700</v>
      </c>
      <c r="O25" s="107">
        <f t="shared" si="0"/>
        <v>11934</v>
      </c>
      <c r="P25" s="107">
        <f t="shared" si="0"/>
        <v>11934</v>
      </c>
      <c r="Q25" s="107">
        <f t="shared" si="0"/>
        <v>11934</v>
      </c>
      <c r="R25" s="107">
        <f t="shared" si="0"/>
        <v>11934</v>
      </c>
      <c r="S25" s="107">
        <f t="shared" si="0"/>
        <v>11934</v>
      </c>
      <c r="T25" s="107">
        <f t="shared" si="0"/>
        <v>11934</v>
      </c>
      <c r="U25" s="107">
        <f t="shared" si="0"/>
        <v>11934</v>
      </c>
      <c r="V25" s="107">
        <f t="shared" si="0"/>
        <v>11934</v>
      </c>
      <c r="W25" s="107">
        <f t="shared" si="0"/>
        <v>11934</v>
      </c>
      <c r="X25" s="107">
        <f t="shared" si="0"/>
        <v>11934</v>
      </c>
      <c r="Y25" s="107">
        <f t="shared" si="0"/>
        <v>11934</v>
      </c>
      <c r="Z25" s="107">
        <f t="shared" si="0"/>
        <v>11934</v>
      </c>
      <c r="AA25" s="107">
        <f t="shared" si="0"/>
        <v>12172.68</v>
      </c>
      <c r="AB25" s="107">
        <f t="shared" si="0"/>
        <v>12172.68</v>
      </c>
      <c r="AC25" s="107">
        <f t="shared" si="0"/>
        <v>12172.68</v>
      </c>
      <c r="AD25" s="107">
        <f t="shared" si="0"/>
        <v>12172.68</v>
      </c>
      <c r="AE25" s="107">
        <f t="shared" si="0"/>
        <v>12172.68</v>
      </c>
      <c r="AF25" s="107">
        <f t="shared" si="0"/>
        <v>12172.68</v>
      </c>
      <c r="AG25" s="107">
        <f t="shared" si="0"/>
        <v>12172.68</v>
      </c>
      <c r="AH25" s="107">
        <f t="shared" si="0"/>
        <v>12172.68</v>
      </c>
      <c r="AI25" s="107">
        <f t="shared" si="0"/>
        <v>12172.68</v>
      </c>
      <c r="AJ25" s="107">
        <f t="shared" si="0"/>
        <v>12172.68</v>
      </c>
      <c r="AK25" s="107">
        <f t="shared" si="0"/>
        <v>12172.68</v>
      </c>
      <c r="AL25" s="107">
        <f t="shared" si="0"/>
        <v>12172.68</v>
      </c>
    </row>
    <row r="26" spans="1:38" ht="16.5" hidden="1" thickTop="1" thickBot="1" x14ac:dyDescent="0.3">
      <c r="A26" s="113"/>
      <c r="B26" s="107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</row>
    <row r="27" spans="1:38" ht="16.5" thickTop="1" thickBot="1" x14ac:dyDescent="0.3">
      <c r="A27" s="113" t="s">
        <v>428</v>
      </c>
      <c r="B27" s="107"/>
      <c r="C27" s="107">
        <f>+SUM(C25:C26)*$B5</f>
        <v>2925</v>
      </c>
      <c r="D27" s="107">
        <f>+SUM(D25:D26)*$B5</f>
        <v>2925</v>
      </c>
      <c r="E27" s="107">
        <f t="shared" ref="E27:AL27" si="1">+SUM(E25:E26)*$B$5</f>
        <v>2925</v>
      </c>
      <c r="F27" s="107">
        <f t="shared" si="1"/>
        <v>2925</v>
      </c>
      <c r="G27" s="107">
        <f t="shared" si="1"/>
        <v>2925</v>
      </c>
      <c r="H27" s="107">
        <f t="shared" si="1"/>
        <v>2925</v>
      </c>
      <c r="I27" s="107">
        <f t="shared" si="1"/>
        <v>2925</v>
      </c>
      <c r="J27" s="107">
        <f t="shared" si="1"/>
        <v>2925</v>
      </c>
      <c r="K27" s="107">
        <f t="shared" si="1"/>
        <v>2925</v>
      </c>
      <c r="L27" s="107">
        <f t="shared" si="1"/>
        <v>2925</v>
      </c>
      <c r="M27" s="107">
        <f t="shared" si="1"/>
        <v>2925</v>
      </c>
      <c r="N27" s="107">
        <f t="shared" si="1"/>
        <v>2925</v>
      </c>
      <c r="O27" s="107">
        <f t="shared" si="1"/>
        <v>2983.5</v>
      </c>
      <c r="P27" s="107">
        <f t="shared" si="1"/>
        <v>2983.5</v>
      </c>
      <c r="Q27" s="107">
        <f t="shared" si="1"/>
        <v>2983.5</v>
      </c>
      <c r="R27" s="107">
        <f t="shared" si="1"/>
        <v>2983.5</v>
      </c>
      <c r="S27" s="107">
        <f t="shared" si="1"/>
        <v>2983.5</v>
      </c>
      <c r="T27" s="107">
        <f t="shared" si="1"/>
        <v>2983.5</v>
      </c>
      <c r="U27" s="107">
        <f t="shared" si="1"/>
        <v>2983.5</v>
      </c>
      <c r="V27" s="107">
        <f t="shared" si="1"/>
        <v>2983.5</v>
      </c>
      <c r="W27" s="107">
        <f t="shared" si="1"/>
        <v>2983.5</v>
      </c>
      <c r="X27" s="107">
        <f t="shared" si="1"/>
        <v>2983.5</v>
      </c>
      <c r="Y27" s="107">
        <f t="shared" si="1"/>
        <v>2983.5</v>
      </c>
      <c r="Z27" s="107">
        <f t="shared" si="1"/>
        <v>2983.5</v>
      </c>
      <c r="AA27" s="107">
        <f t="shared" si="1"/>
        <v>3043.17</v>
      </c>
      <c r="AB27" s="107">
        <f t="shared" si="1"/>
        <v>3043.17</v>
      </c>
      <c r="AC27" s="107">
        <f t="shared" si="1"/>
        <v>3043.17</v>
      </c>
      <c r="AD27" s="107">
        <f t="shared" si="1"/>
        <v>3043.17</v>
      </c>
      <c r="AE27" s="107">
        <f t="shared" si="1"/>
        <v>3043.17</v>
      </c>
      <c r="AF27" s="107">
        <f t="shared" si="1"/>
        <v>3043.17</v>
      </c>
      <c r="AG27" s="107">
        <f t="shared" si="1"/>
        <v>3043.17</v>
      </c>
      <c r="AH27" s="107">
        <f t="shared" si="1"/>
        <v>3043.17</v>
      </c>
      <c r="AI27" s="107">
        <f t="shared" si="1"/>
        <v>3043.17</v>
      </c>
      <c r="AJ27" s="107">
        <f t="shared" si="1"/>
        <v>3043.17</v>
      </c>
      <c r="AK27" s="107">
        <f t="shared" si="1"/>
        <v>3043.17</v>
      </c>
      <c r="AL27" s="107">
        <f t="shared" si="1"/>
        <v>3043.17</v>
      </c>
    </row>
    <row r="28" spans="1:38" ht="16.5" thickTop="1" thickBot="1" x14ac:dyDescent="0.3">
      <c r="A28" s="113" t="s">
        <v>429</v>
      </c>
      <c r="B28" s="107"/>
      <c r="C28" s="107">
        <f>+SUM(C25:C26)*$B6</f>
        <v>117</v>
      </c>
      <c r="D28" s="107">
        <f>+SUM(D25:D26)*$B6</f>
        <v>117</v>
      </c>
      <c r="E28" s="107">
        <f t="shared" ref="E28:AL28" si="2">+SUM(E25:E26)*$B$6</f>
        <v>117</v>
      </c>
      <c r="F28" s="107">
        <f t="shared" si="2"/>
        <v>117</v>
      </c>
      <c r="G28" s="107">
        <f t="shared" si="2"/>
        <v>117</v>
      </c>
      <c r="H28" s="107">
        <f t="shared" si="2"/>
        <v>117</v>
      </c>
      <c r="I28" s="107">
        <f t="shared" si="2"/>
        <v>117</v>
      </c>
      <c r="J28" s="107">
        <f t="shared" si="2"/>
        <v>117</v>
      </c>
      <c r="K28" s="107">
        <f t="shared" si="2"/>
        <v>117</v>
      </c>
      <c r="L28" s="107">
        <f t="shared" si="2"/>
        <v>117</v>
      </c>
      <c r="M28" s="107">
        <f t="shared" si="2"/>
        <v>117</v>
      </c>
      <c r="N28" s="107">
        <f t="shared" si="2"/>
        <v>117</v>
      </c>
      <c r="O28" s="107">
        <f t="shared" si="2"/>
        <v>119.34</v>
      </c>
      <c r="P28" s="107">
        <f t="shared" si="2"/>
        <v>119.34</v>
      </c>
      <c r="Q28" s="107">
        <f t="shared" si="2"/>
        <v>119.34</v>
      </c>
      <c r="R28" s="107">
        <f t="shared" si="2"/>
        <v>119.34</v>
      </c>
      <c r="S28" s="107">
        <f t="shared" si="2"/>
        <v>119.34</v>
      </c>
      <c r="T28" s="107">
        <f t="shared" si="2"/>
        <v>119.34</v>
      </c>
      <c r="U28" s="107">
        <f t="shared" si="2"/>
        <v>119.34</v>
      </c>
      <c r="V28" s="107">
        <f t="shared" si="2"/>
        <v>119.34</v>
      </c>
      <c r="W28" s="107">
        <f t="shared" si="2"/>
        <v>119.34</v>
      </c>
      <c r="X28" s="107">
        <f t="shared" si="2"/>
        <v>119.34</v>
      </c>
      <c r="Y28" s="107">
        <f t="shared" si="2"/>
        <v>119.34</v>
      </c>
      <c r="Z28" s="107">
        <f t="shared" si="2"/>
        <v>119.34</v>
      </c>
      <c r="AA28" s="107">
        <f t="shared" si="2"/>
        <v>121.72680000000001</v>
      </c>
      <c r="AB28" s="107">
        <f t="shared" si="2"/>
        <v>121.72680000000001</v>
      </c>
      <c r="AC28" s="107">
        <f t="shared" si="2"/>
        <v>121.72680000000001</v>
      </c>
      <c r="AD28" s="107">
        <f t="shared" si="2"/>
        <v>121.72680000000001</v>
      </c>
      <c r="AE28" s="107">
        <f t="shared" si="2"/>
        <v>121.72680000000001</v>
      </c>
      <c r="AF28" s="107">
        <f t="shared" si="2"/>
        <v>121.72680000000001</v>
      </c>
      <c r="AG28" s="107">
        <f t="shared" si="2"/>
        <v>121.72680000000001</v>
      </c>
      <c r="AH28" s="107">
        <f t="shared" si="2"/>
        <v>121.72680000000001</v>
      </c>
      <c r="AI28" s="107">
        <f t="shared" si="2"/>
        <v>121.72680000000001</v>
      </c>
      <c r="AJ28" s="107">
        <f t="shared" si="2"/>
        <v>121.72680000000001</v>
      </c>
      <c r="AK28" s="107">
        <f t="shared" si="2"/>
        <v>121.72680000000001</v>
      </c>
      <c r="AL28" s="107">
        <f t="shared" si="2"/>
        <v>121.72680000000001</v>
      </c>
    </row>
    <row r="29" spans="1:38" ht="16.5" thickTop="1" thickBot="1" x14ac:dyDescent="0.3">
      <c r="A29" s="113" t="s">
        <v>430</v>
      </c>
      <c r="B29" s="107"/>
      <c r="C29" s="107">
        <f>+SUM(C25:C26)*$B7</f>
        <v>936</v>
      </c>
      <c r="D29" s="107">
        <f>+SUM(D25:D26)*$B7</f>
        <v>936</v>
      </c>
      <c r="E29" s="107">
        <f t="shared" ref="E29:AL29" si="3">+SUM(E25:E26)*$B$7</f>
        <v>936</v>
      </c>
      <c r="F29" s="107">
        <f t="shared" si="3"/>
        <v>936</v>
      </c>
      <c r="G29" s="107">
        <f t="shared" si="3"/>
        <v>936</v>
      </c>
      <c r="H29" s="107">
        <f t="shared" si="3"/>
        <v>936</v>
      </c>
      <c r="I29" s="107">
        <f t="shared" si="3"/>
        <v>936</v>
      </c>
      <c r="J29" s="107">
        <f t="shared" si="3"/>
        <v>936</v>
      </c>
      <c r="K29" s="107">
        <f t="shared" si="3"/>
        <v>936</v>
      </c>
      <c r="L29" s="107">
        <f t="shared" si="3"/>
        <v>936</v>
      </c>
      <c r="M29" s="107">
        <f t="shared" si="3"/>
        <v>936</v>
      </c>
      <c r="N29" s="107">
        <f t="shared" si="3"/>
        <v>936</v>
      </c>
      <c r="O29" s="107">
        <f t="shared" si="3"/>
        <v>954.72</v>
      </c>
      <c r="P29" s="107">
        <f t="shared" si="3"/>
        <v>954.72</v>
      </c>
      <c r="Q29" s="107">
        <f t="shared" si="3"/>
        <v>954.72</v>
      </c>
      <c r="R29" s="107">
        <f t="shared" si="3"/>
        <v>954.72</v>
      </c>
      <c r="S29" s="107">
        <f t="shared" si="3"/>
        <v>954.72</v>
      </c>
      <c r="T29" s="107">
        <f t="shared" si="3"/>
        <v>954.72</v>
      </c>
      <c r="U29" s="107">
        <f t="shared" si="3"/>
        <v>954.72</v>
      </c>
      <c r="V29" s="107">
        <f t="shared" si="3"/>
        <v>954.72</v>
      </c>
      <c r="W29" s="107">
        <f t="shared" si="3"/>
        <v>954.72</v>
      </c>
      <c r="X29" s="107">
        <f t="shared" si="3"/>
        <v>954.72</v>
      </c>
      <c r="Y29" s="107">
        <f t="shared" si="3"/>
        <v>954.72</v>
      </c>
      <c r="Z29" s="107">
        <f t="shared" si="3"/>
        <v>954.72</v>
      </c>
      <c r="AA29" s="107">
        <f t="shared" si="3"/>
        <v>973.81440000000009</v>
      </c>
      <c r="AB29" s="107">
        <f t="shared" si="3"/>
        <v>973.81440000000009</v>
      </c>
      <c r="AC29" s="107">
        <f t="shared" si="3"/>
        <v>973.81440000000009</v>
      </c>
      <c r="AD29" s="107">
        <f t="shared" si="3"/>
        <v>973.81440000000009</v>
      </c>
      <c r="AE29" s="107">
        <f t="shared" si="3"/>
        <v>973.81440000000009</v>
      </c>
      <c r="AF29" s="107">
        <f t="shared" si="3"/>
        <v>973.81440000000009</v>
      </c>
      <c r="AG29" s="107">
        <f t="shared" si="3"/>
        <v>973.81440000000009</v>
      </c>
      <c r="AH29" s="107">
        <f t="shared" si="3"/>
        <v>973.81440000000009</v>
      </c>
      <c r="AI29" s="107">
        <f t="shared" si="3"/>
        <v>973.81440000000009</v>
      </c>
      <c r="AJ29" s="107">
        <f t="shared" si="3"/>
        <v>973.81440000000009</v>
      </c>
      <c r="AK29" s="107">
        <f t="shared" si="3"/>
        <v>973.81440000000009</v>
      </c>
      <c r="AL29" s="107">
        <f t="shared" si="3"/>
        <v>973.81440000000009</v>
      </c>
    </row>
    <row r="30" spans="1:38" ht="16.5" thickTop="1" thickBot="1" x14ac:dyDescent="0.3">
      <c r="A30" s="57" t="s">
        <v>431</v>
      </c>
      <c r="B30" s="89"/>
      <c r="C30" s="89">
        <f>SUM(C25:C29)</f>
        <v>15678</v>
      </c>
      <c r="D30" s="89">
        <f t="shared" ref="D30:AL30" si="4">SUM(D25:D29)</f>
        <v>15678</v>
      </c>
      <c r="E30" s="89">
        <f t="shared" si="4"/>
        <v>15678</v>
      </c>
      <c r="F30" s="89">
        <f t="shared" si="4"/>
        <v>15678</v>
      </c>
      <c r="G30" s="89">
        <f t="shared" si="4"/>
        <v>15678</v>
      </c>
      <c r="H30" s="89">
        <f t="shared" si="4"/>
        <v>15678</v>
      </c>
      <c r="I30" s="89">
        <f t="shared" si="4"/>
        <v>15678</v>
      </c>
      <c r="J30" s="89">
        <f t="shared" si="4"/>
        <v>15678</v>
      </c>
      <c r="K30" s="89">
        <f t="shared" si="4"/>
        <v>15678</v>
      </c>
      <c r="L30" s="89">
        <f t="shared" si="4"/>
        <v>15678</v>
      </c>
      <c r="M30" s="89">
        <f t="shared" si="4"/>
        <v>15678</v>
      </c>
      <c r="N30" s="89">
        <f t="shared" si="4"/>
        <v>15678</v>
      </c>
      <c r="O30" s="89">
        <f t="shared" si="4"/>
        <v>15991.56</v>
      </c>
      <c r="P30" s="89">
        <f t="shared" si="4"/>
        <v>15991.56</v>
      </c>
      <c r="Q30" s="89">
        <f t="shared" si="4"/>
        <v>15991.56</v>
      </c>
      <c r="R30" s="89">
        <f t="shared" si="4"/>
        <v>15991.56</v>
      </c>
      <c r="S30" s="89">
        <f t="shared" si="4"/>
        <v>15991.56</v>
      </c>
      <c r="T30" s="89">
        <f t="shared" si="4"/>
        <v>15991.56</v>
      </c>
      <c r="U30" s="89">
        <f t="shared" si="4"/>
        <v>15991.56</v>
      </c>
      <c r="V30" s="89">
        <f t="shared" si="4"/>
        <v>15991.56</v>
      </c>
      <c r="W30" s="89">
        <f t="shared" si="4"/>
        <v>15991.56</v>
      </c>
      <c r="X30" s="89">
        <f t="shared" si="4"/>
        <v>15991.56</v>
      </c>
      <c r="Y30" s="89">
        <f t="shared" si="4"/>
        <v>15991.56</v>
      </c>
      <c r="Z30" s="89">
        <f t="shared" si="4"/>
        <v>15991.56</v>
      </c>
      <c r="AA30" s="89">
        <f t="shared" si="4"/>
        <v>16311.3912</v>
      </c>
      <c r="AB30" s="89">
        <f t="shared" si="4"/>
        <v>16311.3912</v>
      </c>
      <c r="AC30" s="89">
        <f t="shared" si="4"/>
        <v>16311.3912</v>
      </c>
      <c r="AD30" s="89">
        <f t="shared" si="4"/>
        <v>16311.3912</v>
      </c>
      <c r="AE30" s="89">
        <f t="shared" si="4"/>
        <v>16311.3912</v>
      </c>
      <c r="AF30" s="89">
        <f t="shared" si="4"/>
        <v>16311.3912</v>
      </c>
      <c r="AG30" s="89">
        <f t="shared" si="4"/>
        <v>16311.3912</v>
      </c>
      <c r="AH30" s="89">
        <f t="shared" si="4"/>
        <v>16311.3912</v>
      </c>
      <c r="AI30" s="89">
        <f t="shared" si="4"/>
        <v>16311.3912</v>
      </c>
      <c r="AJ30" s="89">
        <f t="shared" si="4"/>
        <v>16311.3912</v>
      </c>
      <c r="AK30" s="89">
        <f t="shared" si="4"/>
        <v>16311.3912</v>
      </c>
      <c r="AL30" s="89">
        <f t="shared" si="4"/>
        <v>16311.3912</v>
      </c>
    </row>
    <row r="31" spans="1:38" ht="15.75" thickTop="1" x14ac:dyDescent="0.25">
      <c r="A31" s="106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</row>
    <row r="32" spans="1:38" x14ac:dyDescent="0.25">
      <c r="A32" s="108"/>
      <c r="B32" s="109"/>
      <c r="C32" s="110" t="s">
        <v>432</v>
      </c>
      <c r="D32" s="110" t="s">
        <v>433</v>
      </c>
      <c r="E32" s="110" t="s">
        <v>434</v>
      </c>
      <c r="F32" s="110" t="s">
        <v>435</v>
      </c>
      <c r="G32" s="110" t="s">
        <v>401</v>
      </c>
      <c r="H32" s="110" t="s">
        <v>402</v>
      </c>
      <c r="I32" s="110" t="s">
        <v>420</v>
      </c>
      <c r="J32" s="110" t="s">
        <v>421</v>
      </c>
      <c r="K32" s="110" t="s">
        <v>436</v>
      </c>
      <c r="L32" s="110" t="s">
        <v>437</v>
      </c>
      <c r="M32" s="110" t="s">
        <v>438</v>
      </c>
      <c r="N32" s="111" t="s">
        <v>439</v>
      </c>
      <c r="O32" s="111" t="s">
        <v>432</v>
      </c>
      <c r="P32" s="111" t="s">
        <v>433</v>
      </c>
      <c r="Q32" s="111" t="s">
        <v>434</v>
      </c>
      <c r="R32" s="111" t="s">
        <v>435</v>
      </c>
      <c r="S32" s="111" t="s">
        <v>401</v>
      </c>
      <c r="T32" s="111" t="s">
        <v>402</v>
      </c>
      <c r="U32" s="111" t="s">
        <v>420</v>
      </c>
      <c r="V32" s="111" t="s">
        <v>421</v>
      </c>
      <c r="W32" s="111" t="s">
        <v>436</v>
      </c>
      <c r="X32" s="111" t="s">
        <v>437</v>
      </c>
      <c r="Y32" s="111" t="s">
        <v>438</v>
      </c>
      <c r="Z32" s="111" t="s">
        <v>439</v>
      </c>
      <c r="AA32" s="111" t="s">
        <v>432</v>
      </c>
      <c r="AB32" s="111" t="s">
        <v>433</v>
      </c>
      <c r="AC32" s="111" t="s">
        <v>434</v>
      </c>
      <c r="AD32" s="111" t="s">
        <v>435</v>
      </c>
      <c r="AE32" s="111" t="s">
        <v>401</v>
      </c>
      <c r="AF32" s="111" t="s">
        <v>402</v>
      </c>
      <c r="AG32" s="111" t="s">
        <v>420</v>
      </c>
      <c r="AH32" s="111" t="s">
        <v>421</v>
      </c>
      <c r="AI32" s="111" t="s">
        <v>436</v>
      </c>
      <c r="AJ32" s="111" t="s">
        <v>437</v>
      </c>
      <c r="AK32" s="111" t="s">
        <v>438</v>
      </c>
      <c r="AL32" s="111" t="s">
        <v>439</v>
      </c>
    </row>
    <row r="33" spans="1:38" x14ac:dyDescent="0.25">
      <c r="A33" s="106"/>
      <c r="B33" s="107"/>
      <c r="C33" s="110">
        <f>IF(ISERROR(HLOOKUP(C32,$C10:$F11,2,0)),0,1)</f>
        <v>0</v>
      </c>
      <c r="D33" s="110">
        <f t="shared" ref="D33:AL33" si="5">IF(ISERROR(HLOOKUP(D32,$C10:$F11,2,0)),0,1)</f>
        <v>0</v>
      </c>
      <c r="E33" s="110">
        <f t="shared" si="5"/>
        <v>0</v>
      </c>
      <c r="F33" s="110">
        <f t="shared" si="5"/>
        <v>0</v>
      </c>
      <c r="G33" s="110">
        <f t="shared" si="5"/>
        <v>0</v>
      </c>
      <c r="H33" s="110">
        <f t="shared" si="5"/>
        <v>0</v>
      </c>
      <c r="I33" s="110">
        <f t="shared" si="5"/>
        <v>0</v>
      </c>
      <c r="J33" s="110">
        <f t="shared" si="5"/>
        <v>0</v>
      </c>
      <c r="K33" s="110">
        <f t="shared" si="5"/>
        <v>0</v>
      </c>
      <c r="L33" s="110">
        <f t="shared" si="5"/>
        <v>0</v>
      </c>
      <c r="M33" s="110">
        <f t="shared" si="5"/>
        <v>0</v>
      </c>
      <c r="N33" s="110">
        <f t="shared" si="5"/>
        <v>1</v>
      </c>
      <c r="O33" s="110">
        <f t="shared" si="5"/>
        <v>0</v>
      </c>
      <c r="P33" s="110">
        <f t="shared" si="5"/>
        <v>0</v>
      </c>
      <c r="Q33" s="110">
        <f t="shared" si="5"/>
        <v>0</v>
      </c>
      <c r="R33" s="110">
        <f t="shared" si="5"/>
        <v>0</v>
      </c>
      <c r="S33" s="110">
        <f t="shared" si="5"/>
        <v>0</v>
      </c>
      <c r="T33" s="110">
        <f t="shared" si="5"/>
        <v>0</v>
      </c>
      <c r="U33" s="110">
        <f t="shared" si="5"/>
        <v>0</v>
      </c>
      <c r="V33" s="110">
        <f t="shared" si="5"/>
        <v>0</v>
      </c>
      <c r="W33" s="110">
        <f t="shared" si="5"/>
        <v>0</v>
      </c>
      <c r="X33" s="110">
        <f t="shared" si="5"/>
        <v>0</v>
      </c>
      <c r="Y33" s="110">
        <f t="shared" si="5"/>
        <v>0</v>
      </c>
      <c r="Z33" s="110">
        <f t="shared" si="5"/>
        <v>1</v>
      </c>
      <c r="AA33" s="110">
        <f t="shared" si="5"/>
        <v>0</v>
      </c>
      <c r="AB33" s="110">
        <f t="shared" si="5"/>
        <v>0</v>
      </c>
      <c r="AC33" s="110">
        <f t="shared" si="5"/>
        <v>0</v>
      </c>
      <c r="AD33" s="110">
        <f t="shared" si="5"/>
        <v>0</v>
      </c>
      <c r="AE33" s="110">
        <f t="shared" si="5"/>
        <v>0</v>
      </c>
      <c r="AF33" s="110">
        <f t="shared" si="5"/>
        <v>0</v>
      </c>
      <c r="AG33" s="110">
        <f t="shared" si="5"/>
        <v>0</v>
      </c>
      <c r="AH33" s="110">
        <f t="shared" si="5"/>
        <v>0</v>
      </c>
      <c r="AI33" s="110">
        <f t="shared" si="5"/>
        <v>0</v>
      </c>
      <c r="AJ33" s="110">
        <f t="shared" si="5"/>
        <v>0</v>
      </c>
      <c r="AK33" s="110">
        <f t="shared" si="5"/>
        <v>0</v>
      </c>
      <c r="AL33" s="110">
        <f t="shared" si="5"/>
        <v>1</v>
      </c>
    </row>
    <row r="34" spans="1:38" ht="15.75" thickBot="1" x14ac:dyDescent="0.3">
      <c r="A34" s="57" t="s">
        <v>440</v>
      </c>
      <c r="B34" s="89"/>
      <c r="C34" s="101" t="str">
        <f>+SPm!B2</f>
        <v>A1 M1</v>
      </c>
      <c r="D34" s="101" t="str">
        <f>+SPm!C2</f>
        <v>A1 M2</v>
      </c>
      <c r="E34" s="101" t="str">
        <f>+SPm!D2</f>
        <v>A1 M3</v>
      </c>
      <c r="F34" s="101" t="str">
        <f>+SPm!E2</f>
        <v>A1 M4</v>
      </c>
      <c r="G34" s="101" t="str">
        <f>+SPm!F2</f>
        <v>A1 M5</v>
      </c>
      <c r="H34" s="101" t="str">
        <f>+SPm!G2</f>
        <v>A1 M6</v>
      </c>
      <c r="I34" s="101" t="str">
        <f>+SPm!H2</f>
        <v>A1 M7</v>
      </c>
      <c r="J34" s="101" t="str">
        <f>+SPm!I2</f>
        <v>A1 M8</v>
      </c>
      <c r="K34" s="101" t="str">
        <f>+SPm!J2</f>
        <v>A1 M9</v>
      </c>
      <c r="L34" s="101" t="str">
        <f>+SPm!K2</f>
        <v>A1 M10</v>
      </c>
      <c r="M34" s="101" t="str">
        <f>+SPm!L2</f>
        <v>A1 M11</v>
      </c>
      <c r="N34" s="101" t="str">
        <f>+SPm!M2</f>
        <v>A1 M12</v>
      </c>
      <c r="O34" s="101" t="str">
        <f>+SPm!N2</f>
        <v>A2 M1</v>
      </c>
      <c r="P34" s="101" t="str">
        <f>+SPm!O2</f>
        <v>A2 M2</v>
      </c>
      <c r="Q34" s="101" t="str">
        <f>+SPm!P2</f>
        <v>A2 M3</v>
      </c>
      <c r="R34" s="101" t="str">
        <f>+SPm!Q2</f>
        <v>A2 M4</v>
      </c>
      <c r="S34" s="101" t="str">
        <f>+SPm!R2</f>
        <v>A2 M5</v>
      </c>
      <c r="T34" s="101" t="str">
        <f>+SPm!S2</f>
        <v>A2 M6</v>
      </c>
      <c r="U34" s="101" t="str">
        <f>+SPm!T2</f>
        <v>A2 M7</v>
      </c>
      <c r="V34" s="101" t="str">
        <f>+SPm!U2</f>
        <v>A2 M8</v>
      </c>
      <c r="W34" s="101" t="str">
        <f>+SPm!V2</f>
        <v>A2 M9</v>
      </c>
      <c r="X34" s="101" t="str">
        <f>+SPm!W2</f>
        <v>A2 M10</v>
      </c>
      <c r="Y34" s="101" t="str">
        <f>+SPm!X2</f>
        <v>A2 M11</v>
      </c>
      <c r="Z34" s="101" t="str">
        <f>+SPm!Y2</f>
        <v>A2 M12</v>
      </c>
      <c r="AA34" s="101" t="str">
        <f>+SPm!Z2</f>
        <v>A3 M1</v>
      </c>
      <c r="AB34" s="101" t="str">
        <f>+SPm!AA2</f>
        <v>A3 M2</v>
      </c>
      <c r="AC34" s="101" t="str">
        <f>+SPm!AB2</f>
        <v>A3 M3</v>
      </c>
      <c r="AD34" s="101" t="str">
        <f>+SPm!AC2</f>
        <v>A3 M4</v>
      </c>
      <c r="AE34" s="101" t="str">
        <f>+SPm!AD2</f>
        <v>A3 M5</v>
      </c>
      <c r="AF34" s="101" t="str">
        <f>+SPm!AE2</f>
        <v>A3 M6</v>
      </c>
      <c r="AG34" s="101" t="str">
        <f>+SPm!AF2</f>
        <v>A3 M7</v>
      </c>
      <c r="AH34" s="101" t="str">
        <f>+SPm!AG2</f>
        <v>A3 M8</v>
      </c>
      <c r="AI34" s="101" t="str">
        <f>+SPm!AH2</f>
        <v>A3 M9</v>
      </c>
      <c r="AJ34" s="101" t="str">
        <f>+SPm!AI2</f>
        <v>A3 M10</v>
      </c>
      <c r="AK34" s="101" t="str">
        <f>+SPm!AJ2</f>
        <v>A3 M11</v>
      </c>
      <c r="AL34" s="101" t="str">
        <f>+SPm!AK2</f>
        <v>A3 M12</v>
      </c>
    </row>
    <row r="35" spans="1:38" ht="16.5" thickTop="1" thickBot="1" x14ac:dyDescent="0.3">
      <c r="A35" s="113" t="s">
        <v>427</v>
      </c>
      <c r="B35" s="107"/>
      <c r="C35" s="107">
        <f>+C18*$B4</f>
        <v>10800</v>
      </c>
      <c r="D35" s="107">
        <f t="shared" ref="D35:N35" si="6">+D18*$B$4</f>
        <v>10800</v>
      </c>
      <c r="E35" s="107">
        <f t="shared" si="6"/>
        <v>10800</v>
      </c>
      <c r="F35" s="107">
        <f t="shared" si="6"/>
        <v>10800</v>
      </c>
      <c r="G35" s="107">
        <f t="shared" si="6"/>
        <v>10800</v>
      </c>
      <c r="H35" s="107">
        <f t="shared" si="6"/>
        <v>10800</v>
      </c>
      <c r="I35" s="107">
        <f t="shared" si="6"/>
        <v>10800</v>
      </c>
      <c r="J35" s="107">
        <f t="shared" si="6"/>
        <v>10800</v>
      </c>
      <c r="K35" s="107">
        <f t="shared" si="6"/>
        <v>10800</v>
      </c>
      <c r="L35" s="107">
        <f t="shared" si="6"/>
        <v>10800</v>
      </c>
      <c r="M35" s="107">
        <f t="shared" si="6"/>
        <v>10800</v>
      </c>
      <c r="N35" s="107">
        <f t="shared" si="6"/>
        <v>10800</v>
      </c>
      <c r="O35" s="107">
        <f>+(O18*$B$4)*(1+$B$12^O23)</f>
        <v>11016</v>
      </c>
      <c r="P35" s="107">
        <f t="shared" ref="P35:Z35" si="7">+(P18*$B$4)*(1+$B$12^P23)</f>
        <v>11016</v>
      </c>
      <c r="Q35" s="107">
        <f t="shared" si="7"/>
        <v>11016</v>
      </c>
      <c r="R35" s="107">
        <f t="shared" si="7"/>
        <v>11016</v>
      </c>
      <c r="S35" s="107">
        <f t="shared" si="7"/>
        <v>11016</v>
      </c>
      <c r="T35" s="107">
        <f t="shared" si="7"/>
        <v>11016</v>
      </c>
      <c r="U35" s="107">
        <f t="shared" si="7"/>
        <v>11016</v>
      </c>
      <c r="V35" s="107">
        <f t="shared" si="7"/>
        <v>11016</v>
      </c>
      <c r="W35" s="107">
        <f t="shared" si="7"/>
        <v>11016</v>
      </c>
      <c r="X35" s="107">
        <f t="shared" si="7"/>
        <v>11016</v>
      </c>
      <c r="Y35" s="107">
        <f t="shared" si="7"/>
        <v>11016</v>
      </c>
      <c r="Z35" s="107">
        <f t="shared" si="7"/>
        <v>11016</v>
      </c>
      <c r="AA35" s="107">
        <f>+(AA18*$B$4)*((1+$B$12)^AA23)</f>
        <v>11236.32</v>
      </c>
      <c r="AB35" s="107">
        <f t="shared" ref="AB35:AL35" si="8">+(AB18*$B$4)*((1+$B$12)^AB23)</f>
        <v>11236.32</v>
      </c>
      <c r="AC35" s="107">
        <f t="shared" si="8"/>
        <v>11236.32</v>
      </c>
      <c r="AD35" s="107">
        <f t="shared" si="8"/>
        <v>11236.32</v>
      </c>
      <c r="AE35" s="107">
        <f t="shared" si="8"/>
        <v>11236.32</v>
      </c>
      <c r="AF35" s="107">
        <f t="shared" si="8"/>
        <v>11236.32</v>
      </c>
      <c r="AG35" s="107">
        <f t="shared" si="8"/>
        <v>11236.32</v>
      </c>
      <c r="AH35" s="107">
        <f t="shared" si="8"/>
        <v>11236.32</v>
      </c>
      <c r="AI35" s="107">
        <f t="shared" si="8"/>
        <v>11236.32</v>
      </c>
      <c r="AJ35" s="107">
        <f t="shared" si="8"/>
        <v>11236.32</v>
      </c>
      <c r="AK35" s="107">
        <f t="shared" si="8"/>
        <v>11236.32</v>
      </c>
      <c r="AL35" s="107">
        <f t="shared" si="8"/>
        <v>11236.32</v>
      </c>
    </row>
    <row r="36" spans="1:38" ht="16.5" hidden="1" thickTop="1" thickBot="1" x14ac:dyDescent="0.3">
      <c r="A36" s="113"/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</row>
    <row r="37" spans="1:38" ht="16.5" thickTop="1" thickBot="1" x14ac:dyDescent="0.3">
      <c r="A37" s="113" t="s">
        <v>441</v>
      </c>
      <c r="B37" s="107"/>
      <c r="C37" s="107">
        <f>C35*C33*((1+$B12)^C23)</f>
        <v>0</v>
      </c>
      <c r="D37" s="107">
        <f t="shared" ref="D37:AL37" si="9">D35*D33*((1+$B12)^D23)</f>
        <v>0</v>
      </c>
      <c r="E37" s="107">
        <f t="shared" si="9"/>
        <v>0</v>
      </c>
      <c r="F37" s="107">
        <f t="shared" si="9"/>
        <v>0</v>
      </c>
      <c r="G37" s="107">
        <f t="shared" si="9"/>
        <v>0</v>
      </c>
      <c r="H37" s="107">
        <f t="shared" si="9"/>
        <v>0</v>
      </c>
      <c r="I37" s="107">
        <f t="shared" si="9"/>
        <v>0</v>
      </c>
      <c r="J37" s="107">
        <f t="shared" si="9"/>
        <v>0</v>
      </c>
      <c r="K37" s="107">
        <f t="shared" si="9"/>
        <v>0</v>
      </c>
      <c r="L37" s="107">
        <f t="shared" si="9"/>
        <v>0</v>
      </c>
      <c r="M37" s="107">
        <f t="shared" si="9"/>
        <v>0</v>
      </c>
      <c r="N37" s="107">
        <f t="shared" si="9"/>
        <v>10800</v>
      </c>
      <c r="O37" s="107">
        <f t="shared" si="9"/>
        <v>0</v>
      </c>
      <c r="P37" s="107">
        <f t="shared" si="9"/>
        <v>0</v>
      </c>
      <c r="Q37" s="107">
        <f t="shared" si="9"/>
        <v>0</v>
      </c>
      <c r="R37" s="107">
        <f t="shared" si="9"/>
        <v>0</v>
      </c>
      <c r="S37" s="107">
        <f t="shared" si="9"/>
        <v>0</v>
      </c>
      <c r="T37" s="107">
        <f t="shared" si="9"/>
        <v>0</v>
      </c>
      <c r="U37" s="107">
        <f t="shared" si="9"/>
        <v>0</v>
      </c>
      <c r="V37" s="107">
        <f t="shared" si="9"/>
        <v>0</v>
      </c>
      <c r="W37" s="107">
        <f t="shared" si="9"/>
        <v>0</v>
      </c>
      <c r="X37" s="107">
        <f t="shared" si="9"/>
        <v>0</v>
      </c>
      <c r="Y37" s="107">
        <f t="shared" si="9"/>
        <v>0</v>
      </c>
      <c r="Z37" s="107">
        <f t="shared" si="9"/>
        <v>11236.32</v>
      </c>
      <c r="AA37" s="107">
        <f t="shared" si="9"/>
        <v>0</v>
      </c>
      <c r="AB37" s="107">
        <f t="shared" si="9"/>
        <v>0</v>
      </c>
      <c r="AC37" s="107">
        <f t="shared" si="9"/>
        <v>0</v>
      </c>
      <c r="AD37" s="107">
        <f t="shared" si="9"/>
        <v>0</v>
      </c>
      <c r="AE37" s="107">
        <f t="shared" si="9"/>
        <v>0</v>
      </c>
      <c r="AF37" s="107">
        <f t="shared" si="9"/>
        <v>0</v>
      </c>
      <c r="AG37" s="107">
        <f t="shared" si="9"/>
        <v>0</v>
      </c>
      <c r="AH37" s="107">
        <f t="shared" si="9"/>
        <v>0</v>
      </c>
      <c r="AI37" s="107">
        <f t="shared" si="9"/>
        <v>0</v>
      </c>
      <c r="AJ37" s="107">
        <f t="shared" si="9"/>
        <v>0</v>
      </c>
      <c r="AK37" s="107">
        <f t="shared" si="9"/>
        <v>0</v>
      </c>
      <c r="AL37" s="107">
        <f t="shared" si="9"/>
        <v>11690.267328</v>
      </c>
    </row>
    <row r="38" spans="1:38" ht="16.5" thickTop="1" thickBot="1" x14ac:dyDescent="0.3">
      <c r="A38" s="113" t="s">
        <v>428</v>
      </c>
      <c r="B38" s="107"/>
      <c r="C38" s="107">
        <f>IF($B13=0,C27,IF($B13=15,(C27/2),0))</f>
        <v>1462.5</v>
      </c>
      <c r="D38" s="107">
        <f>IF($B13=0,D27,IF($B13=15,(D27/2)+(C27/2),IF($B13=30,C27,IF($B13=45,C27/2,0))))</f>
        <v>2925</v>
      </c>
      <c r="E38" s="107">
        <f>IF($B13=0,E27,IF($B13=15,(E27/2)+(D27/2),IF($B13=30,D27,IF($B13=45,(D27/2)+(C29/2),IF($B13=60,C27,IF($B13=75,C27/2,0))))))</f>
        <v>2925</v>
      </c>
      <c r="F38" s="107">
        <f t="shared" ref="F38:AL38" si="10">IF($B13=0,F27,IF($B13=15,(F27/2)+(E27/2),IF($B13=30,E27,IF($B13=45,(E27/2)+(D27/2),IF($B13=60,D27,IF($B13=75,D27/2,0))))))</f>
        <v>2925</v>
      </c>
      <c r="G38" s="107">
        <f t="shared" si="10"/>
        <v>2925</v>
      </c>
      <c r="H38" s="107">
        <f t="shared" si="10"/>
        <v>2925</v>
      </c>
      <c r="I38" s="107">
        <f t="shared" si="10"/>
        <v>2925</v>
      </c>
      <c r="J38" s="107">
        <f t="shared" si="10"/>
        <v>2925</v>
      </c>
      <c r="K38" s="107">
        <f t="shared" si="10"/>
        <v>2925</v>
      </c>
      <c r="L38" s="107">
        <f t="shared" si="10"/>
        <v>2925</v>
      </c>
      <c r="M38" s="107">
        <f t="shared" si="10"/>
        <v>2925</v>
      </c>
      <c r="N38" s="107">
        <f t="shared" si="10"/>
        <v>2925</v>
      </c>
      <c r="O38" s="107">
        <f t="shared" si="10"/>
        <v>2954.25</v>
      </c>
      <c r="P38" s="107">
        <f t="shared" si="10"/>
        <v>2983.5</v>
      </c>
      <c r="Q38" s="107">
        <f t="shared" si="10"/>
        <v>2983.5</v>
      </c>
      <c r="R38" s="107">
        <f t="shared" si="10"/>
        <v>2983.5</v>
      </c>
      <c r="S38" s="107">
        <f t="shared" si="10"/>
        <v>2983.5</v>
      </c>
      <c r="T38" s="107">
        <f t="shared" si="10"/>
        <v>2983.5</v>
      </c>
      <c r="U38" s="107">
        <f t="shared" si="10"/>
        <v>2983.5</v>
      </c>
      <c r="V38" s="107">
        <f t="shared" si="10"/>
        <v>2983.5</v>
      </c>
      <c r="W38" s="107">
        <f t="shared" si="10"/>
        <v>2983.5</v>
      </c>
      <c r="X38" s="107">
        <f t="shared" si="10"/>
        <v>2983.5</v>
      </c>
      <c r="Y38" s="107">
        <f t="shared" si="10"/>
        <v>2983.5</v>
      </c>
      <c r="Z38" s="107">
        <f t="shared" si="10"/>
        <v>2983.5</v>
      </c>
      <c r="AA38" s="107">
        <f t="shared" si="10"/>
        <v>3013.335</v>
      </c>
      <c r="AB38" s="107">
        <f t="shared" si="10"/>
        <v>3043.17</v>
      </c>
      <c r="AC38" s="107">
        <f t="shared" si="10"/>
        <v>3043.17</v>
      </c>
      <c r="AD38" s="107">
        <f t="shared" si="10"/>
        <v>3043.17</v>
      </c>
      <c r="AE38" s="107">
        <f t="shared" si="10"/>
        <v>3043.17</v>
      </c>
      <c r="AF38" s="107">
        <f t="shared" si="10"/>
        <v>3043.17</v>
      </c>
      <c r="AG38" s="107">
        <f t="shared" si="10"/>
        <v>3043.17</v>
      </c>
      <c r="AH38" s="107">
        <f t="shared" si="10"/>
        <v>3043.17</v>
      </c>
      <c r="AI38" s="107">
        <f t="shared" si="10"/>
        <v>3043.17</v>
      </c>
      <c r="AJ38" s="107">
        <f t="shared" si="10"/>
        <v>3043.17</v>
      </c>
      <c r="AK38" s="107">
        <f t="shared" si="10"/>
        <v>3043.17</v>
      </c>
      <c r="AL38" s="107">
        <f t="shared" si="10"/>
        <v>3043.17</v>
      </c>
    </row>
    <row r="39" spans="1:38" ht="16.5" thickTop="1" thickBot="1" x14ac:dyDescent="0.3">
      <c r="A39" s="113" t="s">
        <v>429</v>
      </c>
      <c r="B39" s="107"/>
      <c r="C39" s="107">
        <f>IF($B13=0,C28,IF($B13=15,(C28/2),0))</f>
        <v>58.5</v>
      </c>
      <c r="D39" s="107">
        <f>IF($B13=0,D28,IF($B13=15,(D28/2)+(C28/2),IF($B13=30,C28,IF($B13=45,C28/2,0))))</f>
        <v>117</v>
      </c>
      <c r="E39" s="107">
        <f>IF($B13=0,E28,IF($B13=15,(E28/2)+(D28/2),IF($B13=30,D28,IF($B13=45,(D28/2)+(C30/2),IF($B13=60,C28,IF($B13=75,C28/2,0))))))</f>
        <v>117</v>
      </c>
      <c r="F39" s="107">
        <f t="shared" ref="F39:AL39" si="11">IF($B13=0,F28,IF($B13=15,(F28/2)+(E28/2),IF($B13=30,E28,IF($B13=45,(E28/2)+(D28/2),IF($B13=60,D28,IF($B13=75,D28/2,0))))))</f>
        <v>117</v>
      </c>
      <c r="G39" s="107">
        <f t="shared" si="11"/>
        <v>117</v>
      </c>
      <c r="H39" s="107">
        <f t="shared" si="11"/>
        <v>117</v>
      </c>
      <c r="I39" s="107">
        <f t="shared" si="11"/>
        <v>117</v>
      </c>
      <c r="J39" s="107">
        <f t="shared" si="11"/>
        <v>117</v>
      </c>
      <c r="K39" s="107">
        <f t="shared" si="11"/>
        <v>117</v>
      </c>
      <c r="L39" s="107">
        <f t="shared" si="11"/>
        <v>117</v>
      </c>
      <c r="M39" s="107">
        <f t="shared" si="11"/>
        <v>117</v>
      </c>
      <c r="N39" s="107">
        <f t="shared" si="11"/>
        <v>117</v>
      </c>
      <c r="O39" s="107">
        <f t="shared" si="11"/>
        <v>118.17</v>
      </c>
      <c r="P39" s="107">
        <f t="shared" si="11"/>
        <v>119.34</v>
      </c>
      <c r="Q39" s="107">
        <f t="shared" si="11"/>
        <v>119.34</v>
      </c>
      <c r="R39" s="107">
        <f t="shared" si="11"/>
        <v>119.34</v>
      </c>
      <c r="S39" s="107">
        <f t="shared" si="11"/>
        <v>119.34</v>
      </c>
      <c r="T39" s="107">
        <f t="shared" si="11"/>
        <v>119.34</v>
      </c>
      <c r="U39" s="107">
        <f t="shared" si="11"/>
        <v>119.34</v>
      </c>
      <c r="V39" s="107">
        <f t="shared" si="11"/>
        <v>119.34</v>
      </c>
      <c r="W39" s="107">
        <f t="shared" si="11"/>
        <v>119.34</v>
      </c>
      <c r="X39" s="107">
        <f t="shared" si="11"/>
        <v>119.34</v>
      </c>
      <c r="Y39" s="107">
        <f t="shared" si="11"/>
        <v>119.34</v>
      </c>
      <c r="Z39" s="107">
        <f t="shared" si="11"/>
        <v>119.34</v>
      </c>
      <c r="AA39" s="107">
        <f t="shared" si="11"/>
        <v>120.5334</v>
      </c>
      <c r="AB39" s="107">
        <f t="shared" si="11"/>
        <v>121.72680000000001</v>
      </c>
      <c r="AC39" s="107">
        <f t="shared" si="11"/>
        <v>121.72680000000001</v>
      </c>
      <c r="AD39" s="107">
        <f t="shared" si="11"/>
        <v>121.72680000000001</v>
      </c>
      <c r="AE39" s="107">
        <f t="shared" si="11"/>
        <v>121.72680000000001</v>
      </c>
      <c r="AF39" s="107">
        <f t="shared" si="11"/>
        <v>121.72680000000001</v>
      </c>
      <c r="AG39" s="107">
        <f t="shared" si="11"/>
        <v>121.72680000000001</v>
      </c>
      <c r="AH39" s="107">
        <f t="shared" si="11"/>
        <v>121.72680000000001</v>
      </c>
      <c r="AI39" s="107">
        <f t="shared" si="11"/>
        <v>121.72680000000001</v>
      </c>
      <c r="AJ39" s="107">
        <f t="shared" si="11"/>
        <v>121.72680000000001</v>
      </c>
      <c r="AK39" s="107">
        <f t="shared" si="11"/>
        <v>121.72680000000001</v>
      </c>
      <c r="AL39" s="107">
        <f t="shared" si="11"/>
        <v>121.72680000000001</v>
      </c>
    </row>
    <row r="40" spans="1:38" ht="16.5" thickTop="1" thickBot="1" x14ac:dyDescent="0.3">
      <c r="A40" s="113" t="s">
        <v>442</v>
      </c>
      <c r="B40" s="107"/>
      <c r="C40" s="107">
        <f>IF(C18-B18&lt;0,((B44/B18)*(B18-C18)),0)</f>
        <v>0</v>
      </c>
      <c r="D40" s="107">
        <f t="shared" ref="D40:AL40" si="12">IF(D18-C18&lt;0,((C44/C18)*(C18-D18)),0)</f>
        <v>0</v>
      </c>
      <c r="E40" s="107">
        <f t="shared" si="12"/>
        <v>0</v>
      </c>
      <c r="F40" s="107">
        <f t="shared" si="12"/>
        <v>0</v>
      </c>
      <c r="G40" s="107">
        <f t="shared" si="12"/>
        <v>0</v>
      </c>
      <c r="H40" s="107">
        <f t="shared" si="12"/>
        <v>0</v>
      </c>
      <c r="I40" s="107">
        <f t="shared" si="12"/>
        <v>0</v>
      </c>
      <c r="J40" s="107">
        <f t="shared" si="12"/>
        <v>0</v>
      </c>
      <c r="K40" s="107">
        <f t="shared" si="12"/>
        <v>0</v>
      </c>
      <c r="L40" s="107">
        <f t="shared" si="12"/>
        <v>0</v>
      </c>
      <c r="M40" s="107">
        <f t="shared" si="12"/>
        <v>0</v>
      </c>
      <c r="N40" s="107">
        <f t="shared" si="12"/>
        <v>0</v>
      </c>
      <c r="O40" s="107">
        <f>IF(O18-N18&lt;0,((N44/N18)*(N18-O18)),0)</f>
        <v>0</v>
      </c>
      <c r="P40" s="107">
        <f t="shared" si="12"/>
        <v>0</v>
      </c>
      <c r="Q40" s="107">
        <f t="shared" si="12"/>
        <v>0</v>
      </c>
      <c r="R40" s="107">
        <f t="shared" si="12"/>
        <v>0</v>
      </c>
      <c r="S40" s="107">
        <f t="shared" si="12"/>
        <v>0</v>
      </c>
      <c r="T40" s="107">
        <f t="shared" si="12"/>
        <v>0</v>
      </c>
      <c r="U40" s="107">
        <f t="shared" si="12"/>
        <v>0</v>
      </c>
      <c r="V40" s="107">
        <f t="shared" si="12"/>
        <v>0</v>
      </c>
      <c r="W40" s="107">
        <f t="shared" si="12"/>
        <v>0</v>
      </c>
      <c r="X40" s="107">
        <f t="shared" si="12"/>
        <v>0</v>
      </c>
      <c r="Y40" s="107">
        <f t="shared" si="12"/>
        <v>0</v>
      </c>
      <c r="Z40" s="107">
        <f t="shared" si="12"/>
        <v>0</v>
      </c>
      <c r="AA40" s="107">
        <f>IF(AA18-Z18&lt;0,((Z44/Z18)*(Z18-AA18)),0)</f>
        <v>0</v>
      </c>
      <c r="AB40" s="107">
        <f t="shared" si="12"/>
        <v>0</v>
      </c>
      <c r="AC40" s="107">
        <f t="shared" si="12"/>
        <v>0</v>
      </c>
      <c r="AD40" s="107">
        <f t="shared" si="12"/>
        <v>0</v>
      </c>
      <c r="AE40" s="107">
        <f t="shared" si="12"/>
        <v>0</v>
      </c>
      <c r="AF40" s="107">
        <f t="shared" si="12"/>
        <v>0</v>
      </c>
      <c r="AG40" s="107">
        <f t="shared" si="12"/>
        <v>0</v>
      </c>
      <c r="AH40" s="107">
        <f t="shared" si="12"/>
        <v>0</v>
      </c>
      <c r="AI40" s="107">
        <f t="shared" si="12"/>
        <v>0</v>
      </c>
      <c r="AJ40" s="107">
        <f t="shared" si="12"/>
        <v>0</v>
      </c>
      <c r="AK40" s="107">
        <f t="shared" si="12"/>
        <v>0</v>
      </c>
      <c r="AL40" s="107">
        <f t="shared" si="12"/>
        <v>0</v>
      </c>
    </row>
    <row r="41" spans="1:38" ht="16.5" thickTop="1" thickBot="1" x14ac:dyDescent="0.3">
      <c r="A41" s="57" t="s">
        <v>431</v>
      </c>
      <c r="B41" s="89"/>
      <c r="C41" s="89">
        <f>SUM(C35:C40)</f>
        <v>12321</v>
      </c>
      <c r="D41" s="89">
        <f t="shared" ref="D41:AL41" si="13">SUM(D35:D40)</f>
        <v>13842</v>
      </c>
      <c r="E41" s="89">
        <f t="shared" si="13"/>
        <v>13842</v>
      </c>
      <c r="F41" s="89">
        <f t="shared" si="13"/>
        <v>13842</v>
      </c>
      <c r="G41" s="89">
        <f t="shared" si="13"/>
        <v>13842</v>
      </c>
      <c r="H41" s="89">
        <f t="shared" si="13"/>
        <v>13842</v>
      </c>
      <c r="I41" s="89">
        <f t="shared" si="13"/>
        <v>13842</v>
      </c>
      <c r="J41" s="89">
        <f t="shared" si="13"/>
        <v>13842</v>
      </c>
      <c r="K41" s="89">
        <f t="shared" si="13"/>
        <v>13842</v>
      </c>
      <c r="L41" s="89">
        <f t="shared" si="13"/>
        <v>13842</v>
      </c>
      <c r="M41" s="89">
        <f t="shared" si="13"/>
        <v>13842</v>
      </c>
      <c r="N41" s="89">
        <f t="shared" si="13"/>
        <v>24642</v>
      </c>
      <c r="O41" s="89">
        <f t="shared" si="13"/>
        <v>14088.42</v>
      </c>
      <c r="P41" s="89">
        <f t="shared" si="13"/>
        <v>14118.84</v>
      </c>
      <c r="Q41" s="89">
        <f t="shared" si="13"/>
        <v>14118.84</v>
      </c>
      <c r="R41" s="89">
        <f t="shared" si="13"/>
        <v>14118.84</v>
      </c>
      <c r="S41" s="89">
        <f t="shared" si="13"/>
        <v>14118.84</v>
      </c>
      <c r="T41" s="89">
        <f t="shared" si="13"/>
        <v>14118.84</v>
      </c>
      <c r="U41" s="89">
        <f t="shared" si="13"/>
        <v>14118.84</v>
      </c>
      <c r="V41" s="89">
        <f t="shared" si="13"/>
        <v>14118.84</v>
      </c>
      <c r="W41" s="89">
        <f t="shared" si="13"/>
        <v>14118.84</v>
      </c>
      <c r="X41" s="89">
        <f t="shared" si="13"/>
        <v>14118.84</v>
      </c>
      <c r="Y41" s="89">
        <f t="shared" si="13"/>
        <v>14118.84</v>
      </c>
      <c r="Z41" s="89">
        <f t="shared" si="13"/>
        <v>25355.16</v>
      </c>
      <c r="AA41" s="89">
        <f t="shared" si="13"/>
        <v>14370.188399999999</v>
      </c>
      <c r="AB41" s="89">
        <f t="shared" si="13"/>
        <v>14401.2168</v>
      </c>
      <c r="AC41" s="89">
        <f t="shared" si="13"/>
        <v>14401.2168</v>
      </c>
      <c r="AD41" s="89">
        <f t="shared" si="13"/>
        <v>14401.2168</v>
      </c>
      <c r="AE41" s="89">
        <f t="shared" si="13"/>
        <v>14401.2168</v>
      </c>
      <c r="AF41" s="89">
        <f t="shared" si="13"/>
        <v>14401.2168</v>
      </c>
      <c r="AG41" s="89">
        <f t="shared" si="13"/>
        <v>14401.2168</v>
      </c>
      <c r="AH41" s="89">
        <f t="shared" si="13"/>
        <v>14401.2168</v>
      </c>
      <c r="AI41" s="89">
        <f t="shared" si="13"/>
        <v>14401.2168</v>
      </c>
      <c r="AJ41" s="89">
        <f t="shared" si="13"/>
        <v>14401.2168</v>
      </c>
      <c r="AK41" s="89">
        <f t="shared" si="13"/>
        <v>14401.2168</v>
      </c>
      <c r="AL41" s="89">
        <f t="shared" si="13"/>
        <v>26091.484128</v>
      </c>
    </row>
    <row r="42" spans="1:38" ht="15.75" thickTop="1" x14ac:dyDescent="0.25">
      <c r="A42" s="112" t="s">
        <v>334</v>
      </c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</row>
    <row r="43" spans="1:38" ht="15.75" thickBot="1" x14ac:dyDescent="0.3">
      <c r="A43" s="57" t="s">
        <v>443</v>
      </c>
      <c r="B43" s="89"/>
      <c r="C43" s="101" t="str">
        <f>+SPm!B2</f>
        <v>A1 M1</v>
      </c>
      <c r="D43" s="101" t="str">
        <f>+SPm!C2</f>
        <v>A1 M2</v>
      </c>
      <c r="E43" s="101" t="str">
        <f>+SPm!D2</f>
        <v>A1 M3</v>
      </c>
      <c r="F43" s="101" t="str">
        <f>+SPm!E2</f>
        <v>A1 M4</v>
      </c>
      <c r="G43" s="101" t="str">
        <f>+SPm!F2</f>
        <v>A1 M5</v>
      </c>
      <c r="H43" s="101" t="str">
        <f>+SPm!G2</f>
        <v>A1 M6</v>
      </c>
      <c r="I43" s="101" t="str">
        <f>+SPm!H2</f>
        <v>A1 M7</v>
      </c>
      <c r="J43" s="101" t="str">
        <f>+SPm!I2</f>
        <v>A1 M8</v>
      </c>
      <c r="K43" s="101" t="str">
        <f>+SPm!J2</f>
        <v>A1 M9</v>
      </c>
      <c r="L43" s="101" t="str">
        <f>+SPm!K2</f>
        <v>A1 M10</v>
      </c>
      <c r="M43" s="101" t="str">
        <f>+SPm!L2</f>
        <v>A1 M11</v>
      </c>
      <c r="N43" s="101" t="str">
        <f>+SPm!M2</f>
        <v>A1 M12</v>
      </c>
      <c r="O43" s="101" t="str">
        <f>+SPm!N2</f>
        <v>A2 M1</v>
      </c>
      <c r="P43" s="101" t="str">
        <f>+SPm!O2</f>
        <v>A2 M2</v>
      </c>
      <c r="Q43" s="101" t="str">
        <f>+SPm!P2</f>
        <v>A2 M3</v>
      </c>
      <c r="R43" s="101" t="str">
        <f>+SPm!Q2</f>
        <v>A2 M4</v>
      </c>
      <c r="S43" s="101" t="str">
        <f>+SPm!R2</f>
        <v>A2 M5</v>
      </c>
      <c r="T43" s="101" t="str">
        <f>+SPm!S2</f>
        <v>A2 M6</v>
      </c>
      <c r="U43" s="101" t="str">
        <f>+SPm!T2</f>
        <v>A2 M7</v>
      </c>
      <c r="V43" s="101" t="str">
        <f>+SPm!U2</f>
        <v>A2 M8</v>
      </c>
      <c r="W43" s="101" t="str">
        <f>+SPm!V2</f>
        <v>A2 M9</v>
      </c>
      <c r="X43" s="101" t="str">
        <f>+SPm!W2</f>
        <v>A2 M10</v>
      </c>
      <c r="Y43" s="101" t="str">
        <f>+SPm!X2</f>
        <v>A2 M11</v>
      </c>
      <c r="Z43" s="101" t="str">
        <f>+SPm!Y2</f>
        <v>A2 M12</v>
      </c>
      <c r="AA43" s="101" t="str">
        <f>+SPm!Z2</f>
        <v>A3 M1</v>
      </c>
      <c r="AB43" s="101" t="str">
        <f>+SPm!AA2</f>
        <v>A3 M2</v>
      </c>
      <c r="AC43" s="101" t="str">
        <f>+SPm!AB2</f>
        <v>A3 M3</v>
      </c>
      <c r="AD43" s="101" t="str">
        <f>+SPm!AC2</f>
        <v>A3 M4</v>
      </c>
      <c r="AE43" s="101" t="str">
        <f>+SPm!AD2</f>
        <v>A3 M5</v>
      </c>
      <c r="AF43" s="101" t="str">
        <f>+SPm!AE2</f>
        <v>A3 M6</v>
      </c>
      <c r="AG43" s="101" t="str">
        <f>+SPm!AF2</f>
        <v>A3 M7</v>
      </c>
      <c r="AH43" s="101" t="str">
        <f>+SPm!AG2</f>
        <v>A3 M8</v>
      </c>
      <c r="AI43" s="101" t="str">
        <f>+SPm!AH2</f>
        <v>A3 M9</v>
      </c>
      <c r="AJ43" s="101" t="str">
        <f>+SPm!AI2</f>
        <v>A3 M10</v>
      </c>
      <c r="AK43" s="101" t="str">
        <f>+SPm!AJ2</f>
        <v>A3 M11</v>
      </c>
      <c r="AL43" s="101" t="str">
        <f>+SPm!AK2</f>
        <v>A3 M12</v>
      </c>
    </row>
    <row r="44" spans="1:38" ht="15.75" thickTop="1" x14ac:dyDescent="0.25">
      <c r="A44" s="106"/>
      <c r="B44" s="107">
        <v>0</v>
      </c>
      <c r="C44" s="107">
        <f>B44+C29-C40</f>
        <v>936</v>
      </c>
      <c r="D44" s="107">
        <f t="shared" ref="D44:AL44" si="14">C44+D29-D40</f>
        <v>1872</v>
      </c>
      <c r="E44" s="107">
        <f t="shared" si="14"/>
        <v>2808</v>
      </c>
      <c r="F44" s="107">
        <f t="shared" si="14"/>
        <v>3744</v>
      </c>
      <c r="G44" s="107">
        <f t="shared" si="14"/>
        <v>4680</v>
      </c>
      <c r="H44" s="107">
        <f t="shared" si="14"/>
        <v>5616</v>
      </c>
      <c r="I44" s="107">
        <f t="shared" si="14"/>
        <v>6552</v>
      </c>
      <c r="J44" s="107">
        <f t="shared" si="14"/>
        <v>7488</v>
      </c>
      <c r="K44" s="107">
        <f t="shared" si="14"/>
        <v>8424</v>
      </c>
      <c r="L44" s="107">
        <f t="shared" si="14"/>
        <v>9360</v>
      </c>
      <c r="M44" s="107">
        <f t="shared" si="14"/>
        <v>10296</v>
      </c>
      <c r="N44" s="107">
        <f t="shared" si="14"/>
        <v>11232</v>
      </c>
      <c r="O44" s="107">
        <f>N44+O29-O40</f>
        <v>12186.72</v>
      </c>
      <c r="P44" s="107">
        <f t="shared" si="14"/>
        <v>13141.439999999999</v>
      </c>
      <c r="Q44" s="107">
        <f t="shared" si="14"/>
        <v>14096.159999999998</v>
      </c>
      <c r="R44" s="107">
        <f t="shared" si="14"/>
        <v>15050.879999999997</v>
      </c>
      <c r="S44" s="107">
        <f t="shared" si="14"/>
        <v>16005.599999999997</v>
      </c>
      <c r="T44" s="107">
        <f t="shared" si="14"/>
        <v>16960.319999999996</v>
      </c>
      <c r="U44" s="107">
        <f t="shared" si="14"/>
        <v>17915.039999999997</v>
      </c>
      <c r="V44" s="107">
        <f t="shared" si="14"/>
        <v>18869.759999999998</v>
      </c>
      <c r="W44" s="107">
        <f t="shared" si="14"/>
        <v>19824.48</v>
      </c>
      <c r="X44" s="107">
        <f t="shared" si="14"/>
        <v>20779.2</v>
      </c>
      <c r="Y44" s="107">
        <f t="shared" si="14"/>
        <v>21733.920000000002</v>
      </c>
      <c r="Z44" s="107">
        <f t="shared" si="14"/>
        <v>22688.640000000003</v>
      </c>
      <c r="AA44" s="107">
        <f>Z44+AA29-AA40</f>
        <v>23662.454400000002</v>
      </c>
      <c r="AB44" s="107">
        <f t="shared" si="14"/>
        <v>24636.268800000002</v>
      </c>
      <c r="AC44" s="107">
        <f t="shared" si="14"/>
        <v>25610.083200000001</v>
      </c>
      <c r="AD44" s="107">
        <f t="shared" si="14"/>
        <v>26583.8976</v>
      </c>
      <c r="AE44" s="107">
        <f t="shared" si="14"/>
        <v>27557.712</v>
      </c>
      <c r="AF44" s="107">
        <f t="shared" si="14"/>
        <v>28531.526399999999</v>
      </c>
      <c r="AG44" s="107">
        <f t="shared" si="14"/>
        <v>29505.340799999998</v>
      </c>
      <c r="AH44" s="107">
        <f t="shared" si="14"/>
        <v>30479.155199999997</v>
      </c>
      <c r="AI44" s="107">
        <f t="shared" si="14"/>
        <v>31452.969599999997</v>
      </c>
      <c r="AJ44" s="107">
        <f t="shared" si="14"/>
        <v>32426.783999999996</v>
      </c>
      <c r="AK44" s="107">
        <f t="shared" si="14"/>
        <v>33400.598399999995</v>
      </c>
      <c r="AL44" s="107">
        <f t="shared" si="14"/>
        <v>34374.412799999998</v>
      </c>
    </row>
    <row r="45" spans="1:38" x14ac:dyDescent="0.25">
      <c r="A45" s="112" t="s">
        <v>334</v>
      </c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07"/>
      <c r="AG45" s="107"/>
      <c r="AH45" s="107"/>
      <c r="AI45" s="107"/>
      <c r="AJ45" s="107"/>
      <c r="AK45" s="107"/>
      <c r="AL45" s="107"/>
    </row>
    <row r="46" spans="1:38" ht="15.75" thickBot="1" x14ac:dyDescent="0.3">
      <c r="A46" s="57" t="s">
        <v>444</v>
      </c>
      <c r="B46" s="89"/>
      <c r="C46" s="101" t="str">
        <f>+SPm!B2</f>
        <v>A1 M1</v>
      </c>
      <c r="D46" s="101" t="str">
        <f>+SPm!C2</f>
        <v>A1 M2</v>
      </c>
      <c r="E46" s="101" t="str">
        <f>+SPm!D2</f>
        <v>A1 M3</v>
      </c>
      <c r="F46" s="101" t="str">
        <f>+SPm!E2</f>
        <v>A1 M4</v>
      </c>
      <c r="G46" s="101" t="str">
        <f>+SPm!F2</f>
        <v>A1 M5</v>
      </c>
      <c r="H46" s="101" t="str">
        <f>+SPm!G2</f>
        <v>A1 M6</v>
      </c>
      <c r="I46" s="101" t="str">
        <f>+SPm!H2</f>
        <v>A1 M7</v>
      </c>
      <c r="J46" s="101" t="str">
        <f>+SPm!I2</f>
        <v>A1 M8</v>
      </c>
      <c r="K46" s="101" t="str">
        <f>+SPm!J2</f>
        <v>A1 M9</v>
      </c>
      <c r="L46" s="101" t="str">
        <f>+SPm!K2</f>
        <v>A1 M10</v>
      </c>
      <c r="M46" s="101" t="str">
        <f>+SPm!L2</f>
        <v>A1 M11</v>
      </c>
      <c r="N46" s="101" t="str">
        <f>+SPm!M2</f>
        <v>A1 M12</v>
      </c>
      <c r="O46" s="101" t="str">
        <f>+SPm!N2</f>
        <v>A2 M1</v>
      </c>
      <c r="P46" s="101" t="str">
        <f>+SPm!O2</f>
        <v>A2 M2</v>
      </c>
      <c r="Q46" s="101" t="str">
        <f>+SPm!P2</f>
        <v>A2 M3</v>
      </c>
      <c r="R46" s="101" t="str">
        <f>+SPm!Q2</f>
        <v>A2 M4</v>
      </c>
      <c r="S46" s="101" t="str">
        <f>+SPm!R2</f>
        <v>A2 M5</v>
      </c>
      <c r="T46" s="101" t="str">
        <f>+SPm!S2</f>
        <v>A2 M6</v>
      </c>
      <c r="U46" s="101" t="str">
        <f>+SPm!T2</f>
        <v>A2 M7</v>
      </c>
      <c r="V46" s="101" t="str">
        <f>+SPm!U2</f>
        <v>A2 M8</v>
      </c>
      <c r="W46" s="101" t="str">
        <f>+SPm!V2</f>
        <v>A2 M9</v>
      </c>
      <c r="X46" s="101" t="str">
        <f>+SPm!W2</f>
        <v>A2 M10</v>
      </c>
      <c r="Y46" s="101" t="str">
        <f>+SPm!X2</f>
        <v>A2 M11</v>
      </c>
      <c r="Z46" s="101" t="str">
        <f>+SPm!Y2</f>
        <v>A2 M12</v>
      </c>
      <c r="AA46" s="101" t="str">
        <f>+SPm!Z2</f>
        <v>A3 M1</v>
      </c>
      <c r="AB46" s="101" t="str">
        <f>+SPm!AA2</f>
        <v>A3 M2</v>
      </c>
      <c r="AC46" s="101" t="str">
        <f>+SPm!AB2</f>
        <v>A3 M3</v>
      </c>
      <c r="AD46" s="101" t="str">
        <f>+SPm!AC2</f>
        <v>A3 M4</v>
      </c>
      <c r="AE46" s="101" t="str">
        <f>+SPm!AD2</f>
        <v>A3 M5</v>
      </c>
      <c r="AF46" s="101" t="str">
        <f>+SPm!AE2</f>
        <v>A3 M6</v>
      </c>
      <c r="AG46" s="101" t="str">
        <f>+SPm!AF2</f>
        <v>A3 M7</v>
      </c>
      <c r="AH46" s="101" t="str">
        <f>+SPm!AG2</f>
        <v>A3 M8</v>
      </c>
      <c r="AI46" s="101" t="str">
        <f>+SPm!AH2</f>
        <v>A3 M9</v>
      </c>
      <c r="AJ46" s="101" t="str">
        <f>+SPm!AI2</f>
        <v>A3 M10</v>
      </c>
      <c r="AK46" s="101" t="str">
        <f>+SPm!AJ2</f>
        <v>A3 M11</v>
      </c>
      <c r="AL46" s="101" t="str">
        <f>+SPm!AK2</f>
        <v>A3 M12</v>
      </c>
    </row>
    <row r="47" spans="1:38" ht="15.75" thickTop="1" x14ac:dyDescent="0.25">
      <c r="A47" s="106"/>
      <c r="B47" s="107"/>
      <c r="C47" s="107">
        <f>+C25-C35-C37</f>
        <v>900</v>
      </c>
      <c r="D47" s="107">
        <f>+D25-D35-D37+C47</f>
        <v>1800</v>
      </c>
      <c r="E47" s="107">
        <f>+E25-E35-E37+D47</f>
        <v>2700</v>
      </c>
      <c r="F47" s="107">
        <f t="shared" ref="F47:AL47" si="15">+F25-F35-F37+E47</f>
        <v>3600</v>
      </c>
      <c r="G47" s="107">
        <f t="shared" si="15"/>
        <v>4500</v>
      </c>
      <c r="H47" s="107">
        <f t="shared" si="15"/>
        <v>5400</v>
      </c>
      <c r="I47" s="107">
        <f t="shared" si="15"/>
        <v>6300</v>
      </c>
      <c r="J47" s="107">
        <f t="shared" si="15"/>
        <v>7200</v>
      </c>
      <c r="K47" s="107">
        <f t="shared" si="15"/>
        <v>8100</v>
      </c>
      <c r="L47" s="107">
        <f t="shared" si="15"/>
        <v>9000</v>
      </c>
      <c r="M47" s="107">
        <f t="shared" si="15"/>
        <v>9900</v>
      </c>
      <c r="N47" s="107">
        <f t="shared" si="15"/>
        <v>0</v>
      </c>
      <c r="O47" s="107">
        <f>+O25-O35-O37+N47</f>
        <v>918</v>
      </c>
      <c r="P47" s="107">
        <f t="shared" si="15"/>
        <v>1836</v>
      </c>
      <c r="Q47" s="107">
        <f t="shared" si="15"/>
        <v>2754</v>
      </c>
      <c r="R47" s="107">
        <f t="shared" si="15"/>
        <v>3672</v>
      </c>
      <c r="S47" s="107">
        <f t="shared" si="15"/>
        <v>4590</v>
      </c>
      <c r="T47" s="107">
        <f t="shared" si="15"/>
        <v>5508</v>
      </c>
      <c r="U47" s="107">
        <f t="shared" si="15"/>
        <v>6426</v>
      </c>
      <c r="V47" s="107">
        <f t="shared" si="15"/>
        <v>7344</v>
      </c>
      <c r="W47" s="107">
        <f t="shared" si="15"/>
        <v>8262</v>
      </c>
      <c r="X47" s="107">
        <f t="shared" si="15"/>
        <v>9180</v>
      </c>
      <c r="Y47" s="107">
        <f t="shared" si="15"/>
        <v>10098</v>
      </c>
      <c r="Z47" s="107">
        <f t="shared" si="15"/>
        <v>-220.31999999999971</v>
      </c>
      <c r="AA47" s="107">
        <f>+AA25-AA35-AA37+Z47</f>
        <v>716.04000000000087</v>
      </c>
      <c r="AB47" s="107">
        <f t="shared" si="15"/>
        <v>1652.4000000000015</v>
      </c>
      <c r="AC47" s="107">
        <f t="shared" si="15"/>
        <v>2588.760000000002</v>
      </c>
      <c r="AD47" s="107">
        <f t="shared" si="15"/>
        <v>3525.1200000000026</v>
      </c>
      <c r="AE47" s="107">
        <f t="shared" si="15"/>
        <v>4461.4800000000032</v>
      </c>
      <c r="AF47" s="107">
        <f t="shared" si="15"/>
        <v>5397.8400000000038</v>
      </c>
      <c r="AG47" s="107">
        <f t="shared" si="15"/>
        <v>6334.2000000000044</v>
      </c>
      <c r="AH47" s="107">
        <f t="shared" si="15"/>
        <v>7270.5600000000049</v>
      </c>
      <c r="AI47" s="107">
        <f t="shared" si="15"/>
        <v>8206.9200000000055</v>
      </c>
      <c r="AJ47" s="107">
        <f t="shared" si="15"/>
        <v>9143.2800000000061</v>
      </c>
      <c r="AK47" s="107">
        <f t="shared" si="15"/>
        <v>10079.640000000007</v>
      </c>
      <c r="AL47" s="107">
        <f t="shared" si="15"/>
        <v>-674.26732799999263</v>
      </c>
    </row>
    <row r="48" spans="1:38" x14ac:dyDescent="0.25">
      <c r="A48" s="112" t="s">
        <v>334</v>
      </c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</row>
    <row r="49" spans="1:38" ht="15.75" thickBot="1" x14ac:dyDescent="0.3">
      <c r="A49" s="57" t="s">
        <v>445</v>
      </c>
      <c r="B49" s="89"/>
      <c r="C49" s="101" t="str">
        <f>+SPm!B2</f>
        <v>A1 M1</v>
      </c>
      <c r="D49" s="101" t="str">
        <f>+SPm!C2</f>
        <v>A1 M2</v>
      </c>
      <c r="E49" s="101" t="str">
        <f>+SPm!D2</f>
        <v>A1 M3</v>
      </c>
      <c r="F49" s="101" t="str">
        <f>+SPm!E2</f>
        <v>A1 M4</v>
      </c>
      <c r="G49" s="101" t="str">
        <f>+SPm!F2</f>
        <v>A1 M5</v>
      </c>
      <c r="H49" s="101" t="str">
        <f>+SPm!G2</f>
        <v>A1 M6</v>
      </c>
      <c r="I49" s="101" t="str">
        <f>+SPm!H2</f>
        <v>A1 M7</v>
      </c>
      <c r="J49" s="101" t="str">
        <f>+SPm!I2</f>
        <v>A1 M8</v>
      </c>
      <c r="K49" s="101" t="str">
        <f>+SPm!J2</f>
        <v>A1 M9</v>
      </c>
      <c r="L49" s="101" t="str">
        <f>+SPm!K2</f>
        <v>A1 M10</v>
      </c>
      <c r="M49" s="101" t="str">
        <f>+SPm!L2</f>
        <v>A1 M11</v>
      </c>
      <c r="N49" s="101" t="str">
        <f>+SPm!M2</f>
        <v>A1 M12</v>
      </c>
      <c r="O49" s="101" t="str">
        <f>+SPm!N2</f>
        <v>A2 M1</v>
      </c>
      <c r="P49" s="101" t="str">
        <f>+SPm!O2</f>
        <v>A2 M2</v>
      </c>
      <c r="Q49" s="101" t="str">
        <f>+SPm!P2</f>
        <v>A2 M3</v>
      </c>
      <c r="R49" s="101" t="str">
        <f>+SPm!Q2</f>
        <v>A2 M4</v>
      </c>
      <c r="S49" s="101" t="str">
        <f>+SPm!R2</f>
        <v>A2 M5</v>
      </c>
      <c r="T49" s="101" t="str">
        <f>+SPm!S2</f>
        <v>A2 M6</v>
      </c>
      <c r="U49" s="101" t="str">
        <f>+SPm!T2</f>
        <v>A2 M7</v>
      </c>
      <c r="V49" s="101" t="str">
        <f>+SPm!U2</f>
        <v>A2 M8</v>
      </c>
      <c r="W49" s="101" t="str">
        <f>+SPm!V2</f>
        <v>A2 M9</v>
      </c>
      <c r="X49" s="101" t="str">
        <f>+SPm!W2</f>
        <v>A2 M10</v>
      </c>
      <c r="Y49" s="101" t="str">
        <f>+SPm!X2</f>
        <v>A2 M11</v>
      </c>
      <c r="Z49" s="101" t="str">
        <f>+SPm!Y2</f>
        <v>A2 M12</v>
      </c>
      <c r="AA49" s="101" t="str">
        <f>+SPm!Z2</f>
        <v>A3 M1</v>
      </c>
      <c r="AB49" s="101" t="str">
        <f>+SPm!AA2</f>
        <v>A3 M2</v>
      </c>
      <c r="AC49" s="101" t="str">
        <f>+SPm!AB2</f>
        <v>A3 M3</v>
      </c>
      <c r="AD49" s="101" t="str">
        <f>+SPm!AC2</f>
        <v>A3 M4</v>
      </c>
      <c r="AE49" s="101" t="str">
        <f>+SPm!AD2</f>
        <v>A3 M5</v>
      </c>
      <c r="AF49" s="101" t="str">
        <f>+SPm!AE2</f>
        <v>A3 M6</v>
      </c>
      <c r="AG49" s="101" t="str">
        <f>+SPm!AF2</f>
        <v>A3 M7</v>
      </c>
      <c r="AH49" s="101" t="str">
        <f>+SPm!AG2</f>
        <v>A3 M8</v>
      </c>
      <c r="AI49" s="101" t="str">
        <f>+SPm!AH2</f>
        <v>A3 M9</v>
      </c>
      <c r="AJ49" s="101" t="str">
        <f>+SPm!AI2</f>
        <v>A3 M10</v>
      </c>
      <c r="AK49" s="101" t="str">
        <f>+SPm!AJ2</f>
        <v>A3 M11</v>
      </c>
      <c r="AL49" s="101" t="str">
        <f>+SPm!AK2</f>
        <v>A3 M12</v>
      </c>
    </row>
    <row r="50" spans="1:38" ht="15.75" thickTop="1" x14ac:dyDescent="0.25">
      <c r="A50" s="106"/>
      <c r="B50" s="107"/>
      <c r="C50" s="107">
        <f>+C27+C28-C38-C39</f>
        <v>1521</v>
      </c>
      <c r="D50" s="107">
        <f>+C50+D27+D28-D38-D39</f>
        <v>1521</v>
      </c>
      <c r="E50" s="107">
        <f>+D50+E27+E28-E38-E39</f>
        <v>1521</v>
      </c>
      <c r="F50" s="107">
        <f t="shared" ref="F50:AL50" si="16">+E50+F27+F28-F38-F39</f>
        <v>1521</v>
      </c>
      <c r="G50" s="107">
        <f t="shared" si="16"/>
        <v>1521</v>
      </c>
      <c r="H50" s="107">
        <f t="shared" si="16"/>
        <v>1521</v>
      </c>
      <c r="I50" s="107">
        <f t="shared" si="16"/>
        <v>1521</v>
      </c>
      <c r="J50" s="107">
        <f t="shared" si="16"/>
        <v>1521</v>
      </c>
      <c r="K50" s="107">
        <f t="shared" si="16"/>
        <v>1521</v>
      </c>
      <c r="L50" s="107">
        <f t="shared" si="16"/>
        <v>1521</v>
      </c>
      <c r="M50" s="107">
        <f t="shared" si="16"/>
        <v>1521</v>
      </c>
      <c r="N50" s="107">
        <f t="shared" si="16"/>
        <v>1521</v>
      </c>
      <c r="O50" s="107">
        <f>+N50+O27+O28-O38-O39</f>
        <v>1551.42</v>
      </c>
      <c r="P50" s="107">
        <f t="shared" si="16"/>
        <v>1551.4200000000003</v>
      </c>
      <c r="Q50" s="107">
        <f t="shared" si="16"/>
        <v>1551.4200000000003</v>
      </c>
      <c r="R50" s="107">
        <f t="shared" si="16"/>
        <v>1551.4200000000003</v>
      </c>
      <c r="S50" s="107">
        <f t="shared" si="16"/>
        <v>1551.4200000000003</v>
      </c>
      <c r="T50" s="107">
        <f t="shared" si="16"/>
        <v>1551.4200000000003</v>
      </c>
      <c r="U50" s="107">
        <f t="shared" si="16"/>
        <v>1551.4200000000003</v>
      </c>
      <c r="V50" s="107">
        <f t="shared" si="16"/>
        <v>1551.4200000000003</v>
      </c>
      <c r="W50" s="107">
        <f t="shared" si="16"/>
        <v>1551.4200000000003</v>
      </c>
      <c r="X50" s="107">
        <f t="shared" si="16"/>
        <v>1551.4200000000003</v>
      </c>
      <c r="Y50" s="107">
        <f t="shared" si="16"/>
        <v>1551.4200000000003</v>
      </c>
      <c r="Z50" s="107">
        <f t="shared" si="16"/>
        <v>1551.4200000000003</v>
      </c>
      <c r="AA50" s="107">
        <f>+Z50+AA27+AA28-AA38-AA39</f>
        <v>1582.4484000000004</v>
      </c>
      <c r="AB50" s="107">
        <f t="shared" si="16"/>
        <v>1582.4484000000007</v>
      </c>
      <c r="AC50" s="107">
        <f t="shared" si="16"/>
        <v>1582.4484000000016</v>
      </c>
      <c r="AD50" s="107">
        <f t="shared" si="16"/>
        <v>1582.4484000000016</v>
      </c>
      <c r="AE50" s="107">
        <f t="shared" si="16"/>
        <v>1582.4484000000016</v>
      </c>
      <c r="AF50" s="107">
        <f t="shared" si="16"/>
        <v>1582.4484000000016</v>
      </c>
      <c r="AG50" s="107">
        <f t="shared" si="16"/>
        <v>1582.4484000000016</v>
      </c>
      <c r="AH50" s="107">
        <f t="shared" si="16"/>
        <v>1582.4484000000016</v>
      </c>
      <c r="AI50" s="107">
        <f t="shared" si="16"/>
        <v>1582.4484000000016</v>
      </c>
      <c r="AJ50" s="107">
        <f t="shared" si="16"/>
        <v>1582.4484000000016</v>
      </c>
      <c r="AK50" s="107">
        <f t="shared" si="16"/>
        <v>1582.4484000000016</v>
      </c>
      <c r="AL50" s="107">
        <f t="shared" si="16"/>
        <v>1582.4484000000016</v>
      </c>
    </row>
    <row r="51" spans="1:38" x14ac:dyDescent="0.25">
      <c r="A51" s="106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</row>
    <row r="52" spans="1:38" x14ac:dyDescent="0.25">
      <c r="A52" s="112" t="s">
        <v>334</v>
      </c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</row>
    <row r="53" spans="1:38" ht="15.75" thickBot="1" x14ac:dyDescent="0.3">
      <c r="A53" s="57" t="s">
        <v>446</v>
      </c>
      <c r="B53" s="89"/>
      <c r="C53" s="101" t="str">
        <f>+SPm!B2</f>
        <v>A1 M1</v>
      </c>
      <c r="D53" s="101" t="str">
        <f>+SPm!C2</f>
        <v>A1 M2</v>
      </c>
      <c r="E53" s="101" t="str">
        <f>+SPm!D2</f>
        <v>A1 M3</v>
      </c>
      <c r="F53" s="101" t="str">
        <f>+SPm!E2</f>
        <v>A1 M4</v>
      </c>
      <c r="G53" s="101" t="str">
        <f>+SPm!F2</f>
        <v>A1 M5</v>
      </c>
      <c r="H53" s="101" t="str">
        <f>+SPm!G2</f>
        <v>A1 M6</v>
      </c>
      <c r="I53" s="101" t="str">
        <f>+SPm!H2</f>
        <v>A1 M7</v>
      </c>
      <c r="J53" s="101" t="str">
        <f>+SPm!I2</f>
        <v>A1 M8</v>
      </c>
      <c r="K53" s="101" t="str">
        <f>+SPm!J2</f>
        <v>A1 M9</v>
      </c>
      <c r="L53" s="101" t="str">
        <f>+SPm!K2</f>
        <v>A1 M10</v>
      </c>
      <c r="M53" s="101" t="str">
        <f>+SPm!L2</f>
        <v>A1 M11</v>
      </c>
      <c r="N53" s="101" t="str">
        <f>+SPm!M2</f>
        <v>A1 M12</v>
      </c>
      <c r="O53" s="101" t="str">
        <f>+SPm!N2</f>
        <v>A2 M1</v>
      </c>
      <c r="P53" s="101" t="str">
        <f>+SPm!O2</f>
        <v>A2 M2</v>
      </c>
      <c r="Q53" s="101" t="str">
        <f>+SPm!P2</f>
        <v>A2 M3</v>
      </c>
      <c r="R53" s="101" t="str">
        <f>+SPm!Q2</f>
        <v>A2 M4</v>
      </c>
      <c r="S53" s="101" t="str">
        <f>+SPm!R2</f>
        <v>A2 M5</v>
      </c>
      <c r="T53" s="101" t="str">
        <f>+SPm!S2</f>
        <v>A2 M6</v>
      </c>
      <c r="U53" s="101" t="str">
        <f>+SPm!T2</f>
        <v>A2 M7</v>
      </c>
      <c r="V53" s="101" t="str">
        <f>+SPm!U2</f>
        <v>A2 M8</v>
      </c>
      <c r="W53" s="101" t="str">
        <f>+SPm!V2</f>
        <v>A2 M9</v>
      </c>
      <c r="X53" s="101" t="str">
        <f>+SPm!W2</f>
        <v>A2 M10</v>
      </c>
      <c r="Y53" s="101" t="str">
        <f>+SPm!X2</f>
        <v>A2 M11</v>
      </c>
      <c r="Z53" s="101" t="str">
        <f>+SPm!Y2</f>
        <v>A2 M12</v>
      </c>
      <c r="AA53" s="101" t="str">
        <f>+SPm!Z2</f>
        <v>A3 M1</v>
      </c>
      <c r="AB53" s="101" t="str">
        <f>+SPm!AA2</f>
        <v>A3 M2</v>
      </c>
      <c r="AC53" s="101" t="str">
        <f>+SPm!AB2</f>
        <v>A3 M3</v>
      </c>
      <c r="AD53" s="101" t="str">
        <f>+SPm!AC2</f>
        <v>A3 M4</v>
      </c>
      <c r="AE53" s="101" t="str">
        <f>+SPm!AD2</f>
        <v>A3 M5</v>
      </c>
      <c r="AF53" s="101" t="str">
        <f>+SPm!AE2</f>
        <v>A3 M6</v>
      </c>
      <c r="AG53" s="101" t="str">
        <f>+SPm!AF2</f>
        <v>A3 M7</v>
      </c>
      <c r="AH53" s="101" t="str">
        <f>+SPm!AG2</f>
        <v>A3 M8</v>
      </c>
      <c r="AI53" s="101" t="str">
        <f>+SPm!AH2</f>
        <v>A3 M9</v>
      </c>
      <c r="AJ53" s="101" t="str">
        <f>+SPm!AI2</f>
        <v>A3 M10</v>
      </c>
      <c r="AK53" s="101" t="str">
        <f>+SPm!AJ2</f>
        <v>A3 M11</v>
      </c>
      <c r="AL53" s="101" t="str">
        <f>+SPm!AK2</f>
        <v>A3 M12</v>
      </c>
    </row>
    <row r="54" spans="1:38" ht="15.75" thickTop="1" x14ac:dyDescent="0.25">
      <c r="A54" s="106"/>
      <c r="B54" s="107"/>
      <c r="C54" s="107">
        <f>+C41</f>
        <v>12321</v>
      </c>
      <c r="D54" s="107">
        <f>+C54+D41</f>
        <v>26163</v>
      </c>
      <c r="E54" s="107">
        <f t="shared" ref="E54:AL54" si="17">+D54+E41</f>
        <v>40005</v>
      </c>
      <c r="F54" s="107">
        <f t="shared" si="17"/>
        <v>53847</v>
      </c>
      <c r="G54" s="107">
        <f t="shared" si="17"/>
        <v>67689</v>
      </c>
      <c r="H54" s="107">
        <f t="shared" si="17"/>
        <v>81531</v>
      </c>
      <c r="I54" s="107">
        <f t="shared" si="17"/>
        <v>95373</v>
      </c>
      <c r="J54" s="107">
        <f t="shared" si="17"/>
        <v>109215</v>
      </c>
      <c r="K54" s="107">
        <f t="shared" si="17"/>
        <v>123057</v>
      </c>
      <c r="L54" s="107">
        <f t="shared" si="17"/>
        <v>136899</v>
      </c>
      <c r="M54" s="107">
        <f t="shared" si="17"/>
        <v>150741</v>
      </c>
      <c r="N54" s="107">
        <f t="shared" si="17"/>
        <v>175383</v>
      </c>
      <c r="O54" s="107">
        <f>+N54+O41</f>
        <v>189471.42</v>
      </c>
      <c r="P54" s="107">
        <f t="shared" si="17"/>
        <v>203590.26</v>
      </c>
      <c r="Q54" s="107">
        <f t="shared" si="17"/>
        <v>217709.1</v>
      </c>
      <c r="R54" s="107">
        <f t="shared" si="17"/>
        <v>231827.94</v>
      </c>
      <c r="S54" s="107">
        <f t="shared" si="17"/>
        <v>245946.78</v>
      </c>
      <c r="T54" s="107">
        <f t="shared" si="17"/>
        <v>260065.62</v>
      </c>
      <c r="U54" s="107">
        <f t="shared" si="17"/>
        <v>274184.46000000002</v>
      </c>
      <c r="V54" s="107">
        <f t="shared" si="17"/>
        <v>288303.30000000005</v>
      </c>
      <c r="W54" s="107">
        <f t="shared" si="17"/>
        <v>302422.14000000007</v>
      </c>
      <c r="X54" s="107">
        <f t="shared" si="17"/>
        <v>316540.9800000001</v>
      </c>
      <c r="Y54" s="107">
        <f t="shared" si="17"/>
        <v>330659.82000000012</v>
      </c>
      <c r="Z54" s="107">
        <f t="shared" si="17"/>
        <v>356014.9800000001</v>
      </c>
      <c r="AA54" s="107">
        <f>+Z54+AA41</f>
        <v>370385.16840000008</v>
      </c>
      <c r="AB54" s="107">
        <f t="shared" si="17"/>
        <v>384786.38520000008</v>
      </c>
      <c r="AC54" s="107">
        <f t="shared" si="17"/>
        <v>399187.60200000007</v>
      </c>
      <c r="AD54" s="107">
        <f t="shared" si="17"/>
        <v>413588.81880000007</v>
      </c>
      <c r="AE54" s="107">
        <f t="shared" si="17"/>
        <v>427990.03560000006</v>
      </c>
      <c r="AF54" s="107">
        <f t="shared" si="17"/>
        <v>442391.25240000006</v>
      </c>
      <c r="AG54" s="107">
        <f t="shared" si="17"/>
        <v>456792.46920000005</v>
      </c>
      <c r="AH54" s="107">
        <f t="shared" si="17"/>
        <v>471193.68600000005</v>
      </c>
      <c r="AI54" s="107">
        <f t="shared" si="17"/>
        <v>485594.90280000004</v>
      </c>
      <c r="AJ54" s="107">
        <f t="shared" si="17"/>
        <v>499996.11960000003</v>
      </c>
      <c r="AK54" s="107">
        <f t="shared" si="17"/>
        <v>514397.33640000003</v>
      </c>
      <c r="AL54" s="107">
        <f t="shared" si="17"/>
        <v>540488.82052800001</v>
      </c>
    </row>
    <row r="56" spans="1:38" ht="15.75" thickBot="1" x14ac:dyDescent="0.3">
      <c r="A56" s="117"/>
      <c r="B56" s="117"/>
      <c r="C56" s="117"/>
      <c r="D56" s="117"/>
      <c r="E56" s="117"/>
      <c r="F56" s="117"/>
      <c r="G56" s="117"/>
      <c r="H56" s="117"/>
      <c r="I56" s="117"/>
      <c r="J56" s="117"/>
      <c r="K56" s="117"/>
      <c r="L56" s="117"/>
      <c r="M56" s="117"/>
      <c r="N56" s="117"/>
      <c r="O56" s="117"/>
      <c r="P56" s="117"/>
      <c r="Q56" s="117"/>
      <c r="R56" s="117"/>
      <c r="S56" s="117"/>
      <c r="T56" s="117"/>
      <c r="U56" s="117"/>
      <c r="V56" s="117"/>
      <c r="W56" s="117"/>
      <c r="X56" s="117"/>
      <c r="Y56" s="117"/>
      <c r="Z56" s="117"/>
      <c r="AA56" s="117"/>
      <c r="AB56" s="117"/>
      <c r="AC56" s="117"/>
      <c r="AD56" s="117"/>
      <c r="AE56" s="117"/>
      <c r="AF56" s="117"/>
      <c r="AG56" s="117"/>
      <c r="AH56" s="117"/>
      <c r="AI56" s="117"/>
      <c r="AJ56" s="117"/>
      <c r="AK56" s="117"/>
      <c r="AL56" s="57"/>
    </row>
    <row r="57" spans="1:38" ht="15.75" thickTop="1" x14ac:dyDescent="0.25"/>
    <row r="58" spans="1:38" ht="15.75" thickBot="1" x14ac:dyDescent="0.3">
      <c r="A58" s="113" t="s">
        <v>447</v>
      </c>
      <c r="B58" s="105" t="str">
        <f>+Personale!B20</f>
        <v>Figura 2</v>
      </c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89"/>
      <c r="AE58" s="89"/>
      <c r="AF58" s="89"/>
      <c r="AG58" s="89"/>
      <c r="AH58" s="89"/>
      <c r="AI58" s="89"/>
      <c r="AJ58" s="89"/>
      <c r="AK58" s="89"/>
      <c r="AL58" s="89"/>
    </row>
    <row r="59" spans="1:38" ht="16.5" thickTop="1" thickBot="1" x14ac:dyDescent="0.3">
      <c r="A59" s="113" t="s">
        <v>392</v>
      </c>
      <c r="B59" s="114">
        <f>+Personale!B21</f>
        <v>1800</v>
      </c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89"/>
      <c r="AE59" s="89"/>
      <c r="AF59" s="89"/>
      <c r="AG59" s="89"/>
      <c r="AH59" s="89"/>
      <c r="AI59" s="89"/>
      <c r="AJ59" s="89"/>
      <c r="AK59" s="89"/>
      <c r="AL59" s="89"/>
    </row>
    <row r="60" spans="1:38" ht="16.5" thickTop="1" thickBot="1" x14ac:dyDescent="0.3">
      <c r="A60" s="113" t="s">
        <v>393</v>
      </c>
      <c r="B60" s="115">
        <f>+Personale!B22</f>
        <v>0.25</v>
      </c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89"/>
      <c r="AD60" s="89"/>
      <c r="AE60" s="89"/>
      <c r="AF60" s="89"/>
      <c r="AG60" s="89"/>
      <c r="AH60" s="89"/>
      <c r="AI60" s="89"/>
      <c r="AJ60" s="89"/>
      <c r="AK60" s="89"/>
      <c r="AL60" s="89"/>
    </row>
    <row r="61" spans="1:38" ht="16.5" thickTop="1" thickBot="1" x14ac:dyDescent="0.3">
      <c r="A61" s="113" t="s">
        <v>394</v>
      </c>
      <c r="B61" s="115">
        <f>+Personale!B23</f>
        <v>0.01</v>
      </c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  <c r="AD61" s="89"/>
      <c r="AE61" s="89"/>
      <c r="AF61" s="89"/>
      <c r="AG61" s="89"/>
      <c r="AH61" s="89"/>
      <c r="AI61" s="89"/>
      <c r="AJ61" s="89"/>
      <c r="AK61" s="89"/>
      <c r="AL61" s="89"/>
    </row>
    <row r="62" spans="1:38" ht="16.5" thickTop="1" thickBot="1" x14ac:dyDescent="0.3">
      <c r="A62" s="113" t="s">
        <v>395</v>
      </c>
      <c r="B62" s="115">
        <f>+Personale!B24</f>
        <v>0.08</v>
      </c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89"/>
      <c r="AD62" s="89"/>
      <c r="AE62" s="89"/>
      <c r="AF62" s="89"/>
      <c r="AG62" s="89"/>
      <c r="AH62" s="89"/>
      <c r="AI62" s="89"/>
      <c r="AJ62" s="89"/>
      <c r="AK62" s="89"/>
      <c r="AL62" s="89"/>
    </row>
    <row r="63" spans="1:38" ht="15.75" thickTop="1" x14ac:dyDescent="0.25">
      <c r="A63" s="91"/>
      <c r="B63" s="102"/>
      <c r="C63" s="93"/>
      <c r="D63" s="93"/>
      <c r="E63" s="93"/>
      <c r="F63" s="93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89"/>
      <c r="AB63" s="89"/>
      <c r="AC63" s="89"/>
      <c r="AD63" s="89"/>
      <c r="AE63" s="89"/>
      <c r="AF63" s="89"/>
      <c r="AG63" s="89"/>
      <c r="AH63" s="89"/>
      <c r="AI63" s="89"/>
      <c r="AJ63" s="89"/>
      <c r="AK63" s="89"/>
      <c r="AL63" s="89"/>
    </row>
    <row r="64" spans="1:38" ht="45.75" thickBot="1" x14ac:dyDescent="0.3">
      <c r="A64" s="91"/>
      <c r="B64" s="102"/>
      <c r="C64" s="101" t="str">
        <f>+Personale!D26</f>
        <v>13 ° mensilita</v>
      </c>
      <c r="D64" s="101" t="str">
        <f>+Personale!E26</f>
        <v>14 ° mensilita</v>
      </c>
      <c r="E64" s="101" t="str">
        <f>+Personale!F26</f>
        <v>15 ° mensilita</v>
      </c>
      <c r="F64" s="101" t="str">
        <f>+Personale!G26</f>
        <v>16 ° mensilita</v>
      </c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  <c r="AD64" s="89"/>
      <c r="AE64" s="89"/>
      <c r="AF64" s="89"/>
      <c r="AG64" s="89"/>
      <c r="AH64" s="89"/>
      <c r="AI64" s="89"/>
      <c r="AJ64" s="89"/>
      <c r="AK64" s="89"/>
      <c r="AL64" s="89"/>
    </row>
    <row r="65" spans="1:38" ht="15.75" thickTop="1" x14ac:dyDescent="0.25">
      <c r="A65" s="97" t="s">
        <v>400</v>
      </c>
      <c r="B65" s="105">
        <f>+Personale!B26</f>
        <v>13</v>
      </c>
      <c r="C65" s="116" t="str">
        <f>+Personale!D27</f>
        <v>m5</v>
      </c>
      <c r="D65" s="116">
        <f>+Personale!E27</f>
        <v>0</v>
      </c>
      <c r="E65" s="116">
        <f>+Personale!F27</f>
        <v>0</v>
      </c>
      <c r="F65" s="116">
        <f>+Personale!G27</f>
        <v>0</v>
      </c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89"/>
      <c r="AB65" s="89"/>
      <c r="AC65" s="89"/>
      <c r="AD65" s="89"/>
      <c r="AE65" s="89"/>
      <c r="AF65" s="89"/>
      <c r="AG65" s="89"/>
      <c r="AH65" s="89"/>
      <c r="AI65" s="89"/>
      <c r="AJ65" s="89"/>
      <c r="AK65" s="89"/>
      <c r="AL65" s="89"/>
    </row>
    <row r="66" spans="1:38" x14ac:dyDescent="0.25">
      <c r="A66" s="91"/>
      <c r="B66" s="91"/>
      <c r="C66" s="116">
        <f>+Personale!D28</f>
        <v>1</v>
      </c>
      <c r="D66" s="116">
        <f>+Personale!E28</f>
        <v>0</v>
      </c>
      <c r="E66" s="116">
        <f>+Personale!F28</f>
        <v>0</v>
      </c>
      <c r="F66" s="116">
        <f>+Personale!G28</f>
        <v>0</v>
      </c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89"/>
      <c r="AB66" s="89"/>
      <c r="AC66" s="89"/>
      <c r="AD66" s="89"/>
      <c r="AE66" s="89"/>
      <c r="AF66" s="89"/>
      <c r="AG66" s="89"/>
      <c r="AH66" s="89"/>
      <c r="AI66" s="89"/>
      <c r="AJ66" s="89"/>
      <c r="AK66" s="89"/>
      <c r="AL66" s="89"/>
    </row>
    <row r="67" spans="1:38" x14ac:dyDescent="0.25">
      <c r="A67" s="97" t="s">
        <v>403</v>
      </c>
      <c r="B67" s="103">
        <f>+Personale!B28</f>
        <v>0.02</v>
      </c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  <c r="AA67" s="89"/>
      <c r="AB67" s="89"/>
      <c r="AC67" s="89"/>
      <c r="AD67" s="89"/>
      <c r="AE67" s="89"/>
      <c r="AF67" s="89"/>
      <c r="AG67" s="89"/>
      <c r="AH67" s="89"/>
      <c r="AI67" s="89"/>
      <c r="AJ67" s="89"/>
      <c r="AK67" s="89"/>
      <c r="AL67" s="89"/>
    </row>
    <row r="68" spans="1:38" x14ac:dyDescent="0.25">
      <c r="A68" s="97" t="s">
        <v>404</v>
      </c>
      <c r="B68" s="118">
        <f>+Personale!B29</f>
        <v>15</v>
      </c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89"/>
      <c r="AB68" s="89"/>
      <c r="AC68" s="89"/>
      <c r="AD68" s="89"/>
      <c r="AE68" s="89"/>
      <c r="AF68" s="89"/>
      <c r="AG68" s="89"/>
      <c r="AH68" s="89"/>
      <c r="AI68" s="89"/>
      <c r="AJ68" s="89"/>
      <c r="AK68" s="89"/>
      <c r="AL68" s="89"/>
    </row>
    <row r="69" spans="1:38" x14ac:dyDescent="0.25">
      <c r="A69" s="91"/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89"/>
      <c r="AB69" s="89"/>
      <c r="AC69" s="89"/>
      <c r="AD69" s="89"/>
      <c r="AE69" s="89"/>
      <c r="AF69" s="89"/>
      <c r="AG69" s="89"/>
      <c r="AH69" s="89"/>
      <c r="AI69" s="89"/>
      <c r="AJ69" s="89"/>
      <c r="AK69" s="89"/>
      <c r="AL69" s="89"/>
    </row>
    <row r="70" spans="1:38" x14ac:dyDescent="0.25">
      <c r="A70" s="91"/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89"/>
      <c r="AB70" s="89"/>
      <c r="AC70" s="89"/>
      <c r="AD70" s="89"/>
      <c r="AE70" s="89"/>
      <c r="AF70" s="89"/>
      <c r="AG70" s="89"/>
      <c r="AH70" s="89"/>
      <c r="AI70" s="89"/>
      <c r="AJ70" s="89"/>
      <c r="AK70" s="89"/>
      <c r="AL70" s="89"/>
    </row>
    <row r="71" spans="1:38" x14ac:dyDescent="0.25">
      <c r="A71" s="89"/>
      <c r="B71" s="89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</row>
    <row r="72" spans="1:38" ht="15.75" thickBot="1" x14ac:dyDescent="0.3">
      <c r="A72" s="96" t="s">
        <v>423</v>
      </c>
      <c r="B72" s="89"/>
      <c r="C72" s="101" t="str">
        <f>+SPm!B2</f>
        <v>A1 M1</v>
      </c>
      <c r="D72" s="101" t="str">
        <f>+SPm!C2</f>
        <v>A1 M2</v>
      </c>
      <c r="E72" s="101" t="str">
        <f>+SPm!D2</f>
        <v>A1 M3</v>
      </c>
      <c r="F72" s="101" t="str">
        <f>+SPm!E2</f>
        <v>A1 M4</v>
      </c>
      <c r="G72" s="101" t="str">
        <f>+SPm!F2</f>
        <v>A1 M5</v>
      </c>
      <c r="H72" s="101" t="str">
        <f>+SPm!G2</f>
        <v>A1 M6</v>
      </c>
      <c r="I72" s="101" t="str">
        <f>+SPm!H2</f>
        <v>A1 M7</v>
      </c>
      <c r="J72" s="101" t="str">
        <f>+SPm!I2</f>
        <v>A1 M8</v>
      </c>
      <c r="K72" s="101" t="str">
        <f>+SPm!J2</f>
        <v>A1 M9</v>
      </c>
      <c r="L72" s="101" t="str">
        <f>+SPm!K2</f>
        <v>A1 M10</v>
      </c>
      <c r="M72" s="101" t="str">
        <f>+SPm!L2</f>
        <v>A1 M11</v>
      </c>
      <c r="N72" s="101" t="str">
        <f>+SPm!M2</f>
        <v>A1 M12</v>
      </c>
      <c r="O72" s="101" t="str">
        <f>+SPm!N2</f>
        <v>A2 M1</v>
      </c>
      <c r="P72" s="101" t="str">
        <f>+SPm!O2</f>
        <v>A2 M2</v>
      </c>
      <c r="Q72" s="101" t="str">
        <f>+SPm!P2</f>
        <v>A2 M3</v>
      </c>
      <c r="R72" s="101" t="str">
        <f>+SPm!Q2</f>
        <v>A2 M4</v>
      </c>
      <c r="S72" s="101" t="str">
        <f>+SPm!R2</f>
        <v>A2 M5</v>
      </c>
      <c r="T72" s="101" t="str">
        <f>+SPm!S2</f>
        <v>A2 M6</v>
      </c>
      <c r="U72" s="101" t="str">
        <f>+SPm!T2</f>
        <v>A2 M7</v>
      </c>
      <c r="V72" s="101" t="str">
        <f>+SPm!U2</f>
        <v>A2 M8</v>
      </c>
      <c r="W72" s="101" t="str">
        <f>+SPm!V2</f>
        <v>A2 M9</v>
      </c>
      <c r="X72" s="101" t="str">
        <f>+SPm!W2</f>
        <v>A2 M10</v>
      </c>
      <c r="Y72" s="101" t="str">
        <f>+SPm!X2</f>
        <v>A2 M11</v>
      </c>
      <c r="Z72" s="101" t="str">
        <f>+SPm!Y2</f>
        <v>A2 M12</v>
      </c>
      <c r="AA72" s="101" t="str">
        <f>+SPm!Z2</f>
        <v>A3 M1</v>
      </c>
      <c r="AB72" s="101" t="str">
        <f>+SPm!AA2</f>
        <v>A3 M2</v>
      </c>
      <c r="AC72" s="101" t="str">
        <f>+SPm!AB2</f>
        <v>A3 M3</v>
      </c>
      <c r="AD72" s="101" t="str">
        <f>+SPm!AC2</f>
        <v>A3 M4</v>
      </c>
      <c r="AE72" s="101" t="str">
        <f>+SPm!AD2</f>
        <v>A3 M5</v>
      </c>
      <c r="AF72" s="101" t="str">
        <f>+SPm!AE2</f>
        <v>A3 M6</v>
      </c>
      <c r="AG72" s="101" t="str">
        <f>+SPm!AF2</f>
        <v>A3 M7</v>
      </c>
      <c r="AH72" s="101" t="str">
        <f>+SPm!AG2</f>
        <v>A3 M8</v>
      </c>
      <c r="AI72" s="101" t="str">
        <f>+SPm!AH2</f>
        <v>A3 M9</v>
      </c>
      <c r="AJ72" s="101" t="str">
        <f>+SPm!AI2</f>
        <v>A3 M10</v>
      </c>
      <c r="AK72" s="101" t="str">
        <f>+SPm!AJ2</f>
        <v>A3 M11</v>
      </c>
      <c r="AL72" s="101" t="str">
        <f>+SPm!AK2</f>
        <v>A3 M12</v>
      </c>
    </row>
    <row r="73" spans="1:38" ht="15.75" thickTop="1" x14ac:dyDescent="0.25">
      <c r="A73" s="97" t="s">
        <v>424</v>
      </c>
      <c r="B73" s="89"/>
      <c r="C73" s="92">
        <f>+Personale!B33</f>
        <v>1</v>
      </c>
      <c r="D73" s="92">
        <f>+Personale!C33</f>
        <v>1</v>
      </c>
      <c r="E73" s="92">
        <f>+Personale!D33</f>
        <v>1</v>
      </c>
      <c r="F73" s="92">
        <f>+Personale!E33</f>
        <v>1</v>
      </c>
      <c r="G73" s="92">
        <f>+Personale!F33</f>
        <v>1</v>
      </c>
      <c r="H73" s="92">
        <f>+Personale!G33</f>
        <v>1</v>
      </c>
      <c r="I73" s="92">
        <f>+Personale!H33</f>
        <v>1</v>
      </c>
      <c r="J73" s="92">
        <f>+Personale!I33</f>
        <v>1</v>
      </c>
      <c r="K73" s="92">
        <f>+Personale!J33</f>
        <v>1</v>
      </c>
      <c r="L73" s="92">
        <f>+Personale!K33</f>
        <v>1</v>
      </c>
      <c r="M73" s="92">
        <f>+Personale!L33</f>
        <v>1</v>
      </c>
      <c r="N73" s="92">
        <f>+Personale!M33</f>
        <v>1</v>
      </c>
      <c r="O73" s="92">
        <f>+Personale!N33</f>
        <v>1</v>
      </c>
      <c r="P73" s="92">
        <f>+Personale!O33</f>
        <v>1</v>
      </c>
      <c r="Q73" s="92">
        <f>+Personale!P33</f>
        <v>1</v>
      </c>
      <c r="R73" s="92">
        <f>+Personale!Q33</f>
        <v>1</v>
      </c>
      <c r="S73" s="92">
        <f>+Personale!R33</f>
        <v>1</v>
      </c>
      <c r="T73" s="92">
        <f>+Personale!S33</f>
        <v>1</v>
      </c>
      <c r="U73" s="92">
        <f>+Personale!T33</f>
        <v>1</v>
      </c>
      <c r="V73" s="92">
        <f>+Personale!U33</f>
        <v>1</v>
      </c>
      <c r="W73" s="92">
        <f>+Personale!V33</f>
        <v>1</v>
      </c>
      <c r="X73" s="92">
        <f>+Personale!W33</f>
        <v>1</v>
      </c>
      <c r="Y73" s="92">
        <f>+Personale!X33</f>
        <v>1</v>
      </c>
      <c r="Z73" s="92">
        <f>+Personale!Y33</f>
        <v>1</v>
      </c>
      <c r="AA73" s="92">
        <f>+Personale!Z33</f>
        <v>1</v>
      </c>
      <c r="AB73" s="92">
        <f>+Personale!AA33</f>
        <v>1</v>
      </c>
      <c r="AC73" s="92">
        <f>+Personale!AB33</f>
        <v>1</v>
      </c>
      <c r="AD73" s="92">
        <f>+Personale!AC33</f>
        <v>1</v>
      </c>
      <c r="AE73" s="92">
        <f>+Personale!AD33</f>
        <v>1</v>
      </c>
      <c r="AF73" s="92">
        <f>+Personale!AE33</f>
        <v>1</v>
      </c>
      <c r="AG73" s="92">
        <f>+Personale!AF33</f>
        <v>1</v>
      </c>
      <c r="AH73" s="92">
        <f>+Personale!AG33</f>
        <v>1</v>
      </c>
      <c r="AI73" s="92">
        <f>+Personale!AH33</f>
        <v>1</v>
      </c>
      <c r="AJ73" s="92">
        <f>+Personale!AI33</f>
        <v>1</v>
      </c>
      <c r="AK73" s="92">
        <f>+Personale!AJ33</f>
        <v>1</v>
      </c>
      <c r="AL73" s="92">
        <f>+Personale!AK33</f>
        <v>1</v>
      </c>
    </row>
    <row r="74" spans="1:38" x14ac:dyDescent="0.25">
      <c r="A74" s="91"/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  <c r="AA74" s="89"/>
      <c r="AB74" s="89"/>
      <c r="AC74" s="89"/>
      <c r="AD74" s="89"/>
      <c r="AE74" s="89"/>
      <c r="AF74" s="89"/>
      <c r="AG74" s="89"/>
      <c r="AH74" s="89"/>
      <c r="AI74" s="89"/>
      <c r="AJ74" s="89"/>
      <c r="AK74" s="89"/>
      <c r="AL74" s="89"/>
    </row>
    <row r="75" spans="1:38" x14ac:dyDescent="0.25">
      <c r="A75" s="91"/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89"/>
      <c r="AB75" s="89"/>
      <c r="AC75" s="89"/>
      <c r="AD75" s="89"/>
      <c r="AE75" s="89"/>
      <c r="AF75" s="89"/>
      <c r="AG75" s="89"/>
      <c r="AH75" s="89"/>
      <c r="AI75" s="89"/>
      <c r="AJ75" s="89"/>
      <c r="AK75" s="89"/>
      <c r="AL75" s="89"/>
    </row>
    <row r="76" spans="1:38" x14ac:dyDescent="0.25">
      <c r="A76" s="91"/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89"/>
      <c r="AB76" s="89"/>
      <c r="AC76" s="89"/>
      <c r="AD76" s="89"/>
      <c r="AE76" s="89"/>
      <c r="AF76" s="89"/>
      <c r="AG76" s="89"/>
      <c r="AH76" s="89"/>
      <c r="AI76" s="89"/>
      <c r="AJ76" s="89"/>
      <c r="AK76" s="89"/>
      <c r="AL76" s="89"/>
    </row>
    <row r="77" spans="1:38" x14ac:dyDescent="0.25">
      <c r="A77" s="91"/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89"/>
      <c r="AB77" s="89"/>
      <c r="AC77" s="89"/>
      <c r="AD77" s="89"/>
      <c r="AE77" s="89"/>
      <c r="AF77" s="89"/>
      <c r="AG77" s="89"/>
      <c r="AH77" s="89"/>
      <c r="AI77" s="89"/>
      <c r="AJ77" s="89"/>
      <c r="AK77" s="89"/>
      <c r="AL77" s="89"/>
    </row>
    <row r="78" spans="1:38" x14ac:dyDescent="0.25">
      <c r="A78" s="104" t="s">
        <v>425</v>
      </c>
      <c r="B78" s="105"/>
      <c r="C78" s="105"/>
      <c r="D78" s="105"/>
      <c r="E78" s="105"/>
      <c r="F78" s="105"/>
      <c r="G78" s="105"/>
      <c r="H78" s="105"/>
      <c r="I78" s="105"/>
      <c r="J78" s="105"/>
      <c r="K78" s="105"/>
      <c r="L78" s="105"/>
      <c r="M78" s="105"/>
      <c r="N78" s="105"/>
      <c r="O78" s="105">
        <v>1</v>
      </c>
      <c r="P78" s="105">
        <v>1</v>
      </c>
      <c r="Q78" s="105">
        <v>1</v>
      </c>
      <c r="R78" s="105">
        <v>1</v>
      </c>
      <c r="S78" s="105">
        <v>1</v>
      </c>
      <c r="T78" s="105">
        <v>1</v>
      </c>
      <c r="U78" s="105">
        <v>1</v>
      </c>
      <c r="V78" s="105">
        <v>1</v>
      </c>
      <c r="W78" s="105">
        <v>1</v>
      </c>
      <c r="X78" s="105">
        <v>1</v>
      </c>
      <c r="Y78" s="105">
        <v>1</v>
      </c>
      <c r="Z78" s="105">
        <v>1</v>
      </c>
      <c r="AA78" s="105">
        <v>2</v>
      </c>
      <c r="AB78" s="105">
        <v>2</v>
      </c>
      <c r="AC78" s="105">
        <v>2</v>
      </c>
      <c r="AD78" s="105">
        <v>2</v>
      </c>
      <c r="AE78" s="105">
        <v>2</v>
      </c>
      <c r="AF78" s="105">
        <v>2</v>
      </c>
      <c r="AG78" s="105">
        <v>2</v>
      </c>
      <c r="AH78" s="105">
        <v>2</v>
      </c>
      <c r="AI78" s="105">
        <v>2</v>
      </c>
      <c r="AJ78" s="105">
        <v>2</v>
      </c>
      <c r="AK78" s="105">
        <v>2</v>
      </c>
      <c r="AL78" s="105">
        <v>2</v>
      </c>
    </row>
    <row r="79" spans="1:38" ht="15.75" thickBot="1" x14ac:dyDescent="0.3">
      <c r="A79" s="57" t="s">
        <v>426</v>
      </c>
      <c r="B79" s="89"/>
      <c r="C79" s="101" t="str">
        <f>+SPm!B2</f>
        <v>A1 M1</v>
      </c>
      <c r="D79" s="101" t="str">
        <f>+SPm!C2</f>
        <v>A1 M2</v>
      </c>
      <c r="E79" s="101" t="str">
        <f>+SPm!D2</f>
        <v>A1 M3</v>
      </c>
      <c r="F79" s="101" t="str">
        <f>+SPm!E2</f>
        <v>A1 M4</v>
      </c>
      <c r="G79" s="101" t="str">
        <f>+SPm!F2</f>
        <v>A1 M5</v>
      </c>
      <c r="H79" s="101" t="str">
        <f>+SPm!G2</f>
        <v>A1 M6</v>
      </c>
      <c r="I79" s="101" t="str">
        <f>+SPm!H2</f>
        <v>A1 M7</v>
      </c>
      <c r="J79" s="101" t="str">
        <f>+SPm!I2</f>
        <v>A1 M8</v>
      </c>
      <c r="K79" s="101" t="str">
        <f>+SPm!J2</f>
        <v>A1 M9</v>
      </c>
      <c r="L79" s="101" t="str">
        <f>+SPm!K2</f>
        <v>A1 M10</v>
      </c>
      <c r="M79" s="101" t="str">
        <f>+SPm!L2</f>
        <v>A1 M11</v>
      </c>
      <c r="N79" s="101" t="str">
        <f>+SPm!M2</f>
        <v>A1 M12</v>
      </c>
      <c r="O79" s="101" t="str">
        <f>+SPm!N2</f>
        <v>A2 M1</v>
      </c>
      <c r="P79" s="101" t="str">
        <f>+SPm!O2</f>
        <v>A2 M2</v>
      </c>
      <c r="Q79" s="101" t="str">
        <f>+SPm!P2</f>
        <v>A2 M3</v>
      </c>
      <c r="R79" s="101" t="str">
        <f>+SPm!Q2</f>
        <v>A2 M4</v>
      </c>
      <c r="S79" s="101" t="str">
        <f>+SPm!R2</f>
        <v>A2 M5</v>
      </c>
      <c r="T79" s="101" t="str">
        <f>+SPm!S2</f>
        <v>A2 M6</v>
      </c>
      <c r="U79" s="101" t="str">
        <f>+SPm!T2</f>
        <v>A2 M7</v>
      </c>
      <c r="V79" s="101" t="str">
        <f>+SPm!U2</f>
        <v>A2 M8</v>
      </c>
      <c r="W79" s="101" t="str">
        <f>+SPm!V2</f>
        <v>A2 M9</v>
      </c>
      <c r="X79" s="101" t="str">
        <f>+SPm!W2</f>
        <v>A2 M10</v>
      </c>
      <c r="Y79" s="101" t="str">
        <f>+SPm!X2</f>
        <v>A2 M11</v>
      </c>
      <c r="Z79" s="101" t="str">
        <f>+SPm!Y2</f>
        <v>A2 M12</v>
      </c>
      <c r="AA79" s="101" t="str">
        <f>+SPm!Z2</f>
        <v>A3 M1</v>
      </c>
      <c r="AB79" s="101" t="str">
        <f>+SPm!AA2</f>
        <v>A3 M2</v>
      </c>
      <c r="AC79" s="101" t="str">
        <f>+SPm!AB2</f>
        <v>A3 M3</v>
      </c>
      <c r="AD79" s="101" t="str">
        <f>+SPm!AC2</f>
        <v>A3 M4</v>
      </c>
      <c r="AE79" s="101" t="str">
        <f>+SPm!AD2</f>
        <v>A3 M5</v>
      </c>
      <c r="AF79" s="101" t="str">
        <f>+SPm!AE2</f>
        <v>A3 M6</v>
      </c>
      <c r="AG79" s="101" t="str">
        <f>+SPm!AF2</f>
        <v>A3 M7</v>
      </c>
      <c r="AH79" s="101" t="str">
        <f>+SPm!AG2</f>
        <v>A3 M8</v>
      </c>
      <c r="AI79" s="101" t="str">
        <f>+SPm!AH2</f>
        <v>A3 M9</v>
      </c>
      <c r="AJ79" s="101" t="str">
        <f>+SPm!AI2</f>
        <v>A3 M10</v>
      </c>
      <c r="AK79" s="101" t="str">
        <f>+SPm!AJ2</f>
        <v>A3 M11</v>
      </c>
      <c r="AL79" s="101" t="str">
        <f>+SPm!AK2</f>
        <v>A3 M12</v>
      </c>
    </row>
    <row r="80" spans="1:38" ht="16.5" thickTop="1" thickBot="1" x14ac:dyDescent="0.3">
      <c r="A80" s="113" t="s">
        <v>427</v>
      </c>
      <c r="B80" s="107"/>
      <c r="C80" s="107">
        <f>+(($B59+((($B65-12)*$B59)/12))*C73)*((1+$B67)^C78)</f>
        <v>1950</v>
      </c>
      <c r="D80" s="107">
        <f>+(($B59+((($B65-12)*$B59)/12))*D73)*((1+$B67)^D78)</f>
        <v>1950</v>
      </c>
      <c r="E80" s="107">
        <f t="shared" ref="E80:AL80" si="18">+(($B$4+((($B$10-12)*$B$4)/12))*E73)*((1+$B$12)^E78)</f>
        <v>1950</v>
      </c>
      <c r="F80" s="107">
        <f t="shared" si="18"/>
        <v>1950</v>
      </c>
      <c r="G80" s="107">
        <f t="shared" si="18"/>
        <v>1950</v>
      </c>
      <c r="H80" s="107">
        <f t="shared" si="18"/>
        <v>1950</v>
      </c>
      <c r="I80" s="107">
        <f t="shared" si="18"/>
        <v>1950</v>
      </c>
      <c r="J80" s="107">
        <f t="shared" si="18"/>
        <v>1950</v>
      </c>
      <c r="K80" s="107">
        <f t="shared" si="18"/>
        <v>1950</v>
      </c>
      <c r="L80" s="107">
        <f t="shared" si="18"/>
        <v>1950</v>
      </c>
      <c r="M80" s="107">
        <f t="shared" si="18"/>
        <v>1950</v>
      </c>
      <c r="N80" s="107">
        <f t="shared" si="18"/>
        <v>1950</v>
      </c>
      <c r="O80" s="107">
        <f t="shared" si="18"/>
        <v>1989</v>
      </c>
      <c r="P80" s="107">
        <f t="shared" si="18"/>
        <v>1989</v>
      </c>
      <c r="Q80" s="107">
        <f t="shared" si="18"/>
        <v>1989</v>
      </c>
      <c r="R80" s="107">
        <f t="shared" si="18"/>
        <v>1989</v>
      </c>
      <c r="S80" s="107">
        <f t="shared" si="18"/>
        <v>1989</v>
      </c>
      <c r="T80" s="107">
        <f t="shared" si="18"/>
        <v>1989</v>
      </c>
      <c r="U80" s="107">
        <f t="shared" si="18"/>
        <v>1989</v>
      </c>
      <c r="V80" s="107">
        <f t="shared" si="18"/>
        <v>1989</v>
      </c>
      <c r="W80" s="107">
        <f t="shared" si="18"/>
        <v>1989</v>
      </c>
      <c r="X80" s="107">
        <f t="shared" si="18"/>
        <v>1989</v>
      </c>
      <c r="Y80" s="107">
        <f t="shared" si="18"/>
        <v>1989</v>
      </c>
      <c r="Z80" s="107">
        <f t="shared" si="18"/>
        <v>1989</v>
      </c>
      <c r="AA80" s="107">
        <f t="shared" si="18"/>
        <v>2028.78</v>
      </c>
      <c r="AB80" s="107">
        <f t="shared" si="18"/>
        <v>2028.78</v>
      </c>
      <c r="AC80" s="107">
        <f t="shared" si="18"/>
        <v>2028.78</v>
      </c>
      <c r="AD80" s="107">
        <f t="shared" si="18"/>
        <v>2028.78</v>
      </c>
      <c r="AE80" s="107">
        <f t="shared" si="18"/>
        <v>2028.78</v>
      </c>
      <c r="AF80" s="107">
        <f t="shared" si="18"/>
        <v>2028.78</v>
      </c>
      <c r="AG80" s="107">
        <f t="shared" si="18"/>
        <v>2028.78</v>
      </c>
      <c r="AH80" s="107">
        <f t="shared" si="18"/>
        <v>2028.78</v>
      </c>
      <c r="AI80" s="107">
        <f t="shared" si="18"/>
        <v>2028.78</v>
      </c>
      <c r="AJ80" s="107">
        <f t="shared" si="18"/>
        <v>2028.78</v>
      </c>
      <c r="AK80" s="107">
        <f t="shared" si="18"/>
        <v>2028.78</v>
      </c>
      <c r="AL80" s="107">
        <f t="shared" si="18"/>
        <v>2028.78</v>
      </c>
    </row>
    <row r="81" spans="1:38" ht="16.5" hidden="1" thickTop="1" thickBot="1" x14ac:dyDescent="0.3">
      <c r="A81" s="113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</row>
    <row r="82" spans="1:38" ht="16.5" thickTop="1" thickBot="1" x14ac:dyDescent="0.3">
      <c r="A82" s="113" t="s">
        <v>428</v>
      </c>
      <c r="B82" s="107"/>
      <c r="C82" s="107">
        <f>+SUM(C80:C81)*$B60</f>
        <v>487.5</v>
      </c>
      <c r="D82" s="107">
        <f>+SUM(D80:D81)*$B60</f>
        <v>487.5</v>
      </c>
      <c r="E82" s="107">
        <f t="shared" ref="E82:AL82" si="19">+SUM(E80:E81)*$B$5</f>
        <v>487.5</v>
      </c>
      <c r="F82" s="107">
        <f t="shared" si="19"/>
        <v>487.5</v>
      </c>
      <c r="G82" s="107">
        <f t="shared" si="19"/>
        <v>487.5</v>
      </c>
      <c r="H82" s="107">
        <f t="shared" si="19"/>
        <v>487.5</v>
      </c>
      <c r="I82" s="107">
        <f t="shared" si="19"/>
        <v>487.5</v>
      </c>
      <c r="J82" s="107">
        <f t="shared" si="19"/>
        <v>487.5</v>
      </c>
      <c r="K82" s="107">
        <f t="shared" si="19"/>
        <v>487.5</v>
      </c>
      <c r="L82" s="107">
        <f t="shared" si="19"/>
        <v>487.5</v>
      </c>
      <c r="M82" s="107">
        <f t="shared" si="19"/>
        <v>487.5</v>
      </c>
      <c r="N82" s="107">
        <f t="shared" si="19"/>
        <v>487.5</v>
      </c>
      <c r="O82" s="107">
        <f t="shared" si="19"/>
        <v>497.25</v>
      </c>
      <c r="P82" s="107">
        <f t="shared" si="19"/>
        <v>497.25</v>
      </c>
      <c r="Q82" s="107">
        <f t="shared" si="19"/>
        <v>497.25</v>
      </c>
      <c r="R82" s="107">
        <f t="shared" si="19"/>
        <v>497.25</v>
      </c>
      <c r="S82" s="107">
        <f t="shared" si="19"/>
        <v>497.25</v>
      </c>
      <c r="T82" s="107">
        <f t="shared" si="19"/>
        <v>497.25</v>
      </c>
      <c r="U82" s="107">
        <f t="shared" si="19"/>
        <v>497.25</v>
      </c>
      <c r="V82" s="107">
        <f t="shared" si="19"/>
        <v>497.25</v>
      </c>
      <c r="W82" s="107">
        <f t="shared" si="19"/>
        <v>497.25</v>
      </c>
      <c r="X82" s="107">
        <f t="shared" si="19"/>
        <v>497.25</v>
      </c>
      <c r="Y82" s="107">
        <f t="shared" si="19"/>
        <v>497.25</v>
      </c>
      <c r="Z82" s="107">
        <f t="shared" si="19"/>
        <v>497.25</v>
      </c>
      <c r="AA82" s="107">
        <f t="shared" si="19"/>
        <v>507.19499999999999</v>
      </c>
      <c r="AB82" s="107">
        <f t="shared" si="19"/>
        <v>507.19499999999999</v>
      </c>
      <c r="AC82" s="107">
        <f t="shared" si="19"/>
        <v>507.19499999999999</v>
      </c>
      <c r="AD82" s="107">
        <f t="shared" si="19"/>
        <v>507.19499999999999</v>
      </c>
      <c r="AE82" s="107">
        <f t="shared" si="19"/>
        <v>507.19499999999999</v>
      </c>
      <c r="AF82" s="107">
        <f t="shared" si="19"/>
        <v>507.19499999999999</v>
      </c>
      <c r="AG82" s="107">
        <f t="shared" si="19"/>
        <v>507.19499999999999</v>
      </c>
      <c r="AH82" s="107">
        <f t="shared" si="19"/>
        <v>507.19499999999999</v>
      </c>
      <c r="AI82" s="107">
        <f t="shared" si="19"/>
        <v>507.19499999999999</v>
      </c>
      <c r="AJ82" s="107">
        <f t="shared" si="19"/>
        <v>507.19499999999999</v>
      </c>
      <c r="AK82" s="107">
        <f t="shared" si="19"/>
        <v>507.19499999999999</v>
      </c>
      <c r="AL82" s="107">
        <f t="shared" si="19"/>
        <v>507.19499999999999</v>
      </c>
    </row>
    <row r="83" spans="1:38" ht="16.5" thickTop="1" thickBot="1" x14ac:dyDescent="0.3">
      <c r="A83" s="113" t="s">
        <v>429</v>
      </c>
      <c r="B83" s="107"/>
      <c r="C83" s="107">
        <f>+SUM(C80:C81)*$B61</f>
        <v>19.5</v>
      </c>
      <c r="D83" s="107">
        <f>+SUM(D80:D81)*$B61</f>
        <v>19.5</v>
      </c>
      <c r="E83" s="107">
        <f t="shared" ref="E83:AL83" si="20">+SUM(E80:E81)*$B$6</f>
        <v>19.5</v>
      </c>
      <c r="F83" s="107">
        <f t="shared" si="20"/>
        <v>19.5</v>
      </c>
      <c r="G83" s="107">
        <f t="shared" si="20"/>
        <v>19.5</v>
      </c>
      <c r="H83" s="107">
        <f t="shared" si="20"/>
        <v>19.5</v>
      </c>
      <c r="I83" s="107">
        <f t="shared" si="20"/>
        <v>19.5</v>
      </c>
      <c r="J83" s="107">
        <f t="shared" si="20"/>
        <v>19.5</v>
      </c>
      <c r="K83" s="107">
        <f t="shared" si="20"/>
        <v>19.5</v>
      </c>
      <c r="L83" s="107">
        <f t="shared" si="20"/>
        <v>19.5</v>
      </c>
      <c r="M83" s="107">
        <f t="shared" si="20"/>
        <v>19.5</v>
      </c>
      <c r="N83" s="107">
        <f t="shared" si="20"/>
        <v>19.5</v>
      </c>
      <c r="O83" s="107">
        <f t="shared" si="20"/>
        <v>19.89</v>
      </c>
      <c r="P83" s="107">
        <f t="shared" si="20"/>
        <v>19.89</v>
      </c>
      <c r="Q83" s="107">
        <f t="shared" si="20"/>
        <v>19.89</v>
      </c>
      <c r="R83" s="107">
        <f t="shared" si="20"/>
        <v>19.89</v>
      </c>
      <c r="S83" s="107">
        <f t="shared" si="20"/>
        <v>19.89</v>
      </c>
      <c r="T83" s="107">
        <f t="shared" si="20"/>
        <v>19.89</v>
      </c>
      <c r="U83" s="107">
        <f t="shared" si="20"/>
        <v>19.89</v>
      </c>
      <c r="V83" s="107">
        <f t="shared" si="20"/>
        <v>19.89</v>
      </c>
      <c r="W83" s="107">
        <f t="shared" si="20"/>
        <v>19.89</v>
      </c>
      <c r="X83" s="107">
        <f t="shared" si="20"/>
        <v>19.89</v>
      </c>
      <c r="Y83" s="107">
        <f t="shared" si="20"/>
        <v>19.89</v>
      </c>
      <c r="Z83" s="107">
        <f t="shared" si="20"/>
        <v>19.89</v>
      </c>
      <c r="AA83" s="107">
        <f t="shared" si="20"/>
        <v>20.287800000000001</v>
      </c>
      <c r="AB83" s="107">
        <f t="shared" si="20"/>
        <v>20.287800000000001</v>
      </c>
      <c r="AC83" s="107">
        <f t="shared" si="20"/>
        <v>20.287800000000001</v>
      </c>
      <c r="AD83" s="107">
        <f t="shared" si="20"/>
        <v>20.287800000000001</v>
      </c>
      <c r="AE83" s="107">
        <f t="shared" si="20"/>
        <v>20.287800000000001</v>
      </c>
      <c r="AF83" s="107">
        <f t="shared" si="20"/>
        <v>20.287800000000001</v>
      </c>
      <c r="AG83" s="107">
        <f t="shared" si="20"/>
        <v>20.287800000000001</v>
      </c>
      <c r="AH83" s="107">
        <f t="shared" si="20"/>
        <v>20.287800000000001</v>
      </c>
      <c r="AI83" s="107">
        <f t="shared" si="20"/>
        <v>20.287800000000001</v>
      </c>
      <c r="AJ83" s="107">
        <f t="shared" si="20"/>
        <v>20.287800000000001</v>
      </c>
      <c r="AK83" s="107">
        <f t="shared" si="20"/>
        <v>20.287800000000001</v>
      </c>
      <c r="AL83" s="107">
        <f t="shared" si="20"/>
        <v>20.287800000000001</v>
      </c>
    </row>
    <row r="84" spans="1:38" ht="16.5" thickTop="1" thickBot="1" x14ac:dyDescent="0.3">
      <c r="A84" s="113" t="s">
        <v>430</v>
      </c>
      <c r="B84" s="107"/>
      <c r="C84" s="107">
        <f>+SUM(C80:C81)*$B62</f>
        <v>156</v>
      </c>
      <c r="D84" s="107">
        <f>+SUM(D80:D81)*$B62</f>
        <v>156</v>
      </c>
      <c r="E84" s="107">
        <f t="shared" ref="E84:AL84" si="21">+SUM(E80:E81)*$B$7</f>
        <v>156</v>
      </c>
      <c r="F84" s="107">
        <f t="shared" si="21"/>
        <v>156</v>
      </c>
      <c r="G84" s="107">
        <f t="shared" si="21"/>
        <v>156</v>
      </c>
      <c r="H84" s="107">
        <f t="shared" si="21"/>
        <v>156</v>
      </c>
      <c r="I84" s="107">
        <f t="shared" si="21"/>
        <v>156</v>
      </c>
      <c r="J84" s="107">
        <f t="shared" si="21"/>
        <v>156</v>
      </c>
      <c r="K84" s="107">
        <f t="shared" si="21"/>
        <v>156</v>
      </c>
      <c r="L84" s="107">
        <f t="shared" si="21"/>
        <v>156</v>
      </c>
      <c r="M84" s="107">
        <f t="shared" si="21"/>
        <v>156</v>
      </c>
      <c r="N84" s="107">
        <f t="shared" si="21"/>
        <v>156</v>
      </c>
      <c r="O84" s="107">
        <f t="shared" si="21"/>
        <v>159.12</v>
      </c>
      <c r="P84" s="107">
        <f t="shared" si="21"/>
        <v>159.12</v>
      </c>
      <c r="Q84" s="107">
        <f t="shared" si="21"/>
        <v>159.12</v>
      </c>
      <c r="R84" s="107">
        <f t="shared" si="21"/>
        <v>159.12</v>
      </c>
      <c r="S84" s="107">
        <f t="shared" si="21"/>
        <v>159.12</v>
      </c>
      <c r="T84" s="107">
        <f t="shared" si="21"/>
        <v>159.12</v>
      </c>
      <c r="U84" s="107">
        <f t="shared" si="21"/>
        <v>159.12</v>
      </c>
      <c r="V84" s="107">
        <f t="shared" si="21"/>
        <v>159.12</v>
      </c>
      <c r="W84" s="107">
        <f t="shared" si="21"/>
        <v>159.12</v>
      </c>
      <c r="X84" s="107">
        <f t="shared" si="21"/>
        <v>159.12</v>
      </c>
      <c r="Y84" s="107">
        <f t="shared" si="21"/>
        <v>159.12</v>
      </c>
      <c r="Z84" s="107">
        <f t="shared" si="21"/>
        <v>159.12</v>
      </c>
      <c r="AA84" s="107">
        <f t="shared" si="21"/>
        <v>162.30240000000001</v>
      </c>
      <c r="AB84" s="107">
        <f t="shared" si="21"/>
        <v>162.30240000000001</v>
      </c>
      <c r="AC84" s="107">
        <f t="shared" si="21"/>
        <v>162.30240000000001</v>
      </c>
      <c r="AD84" s="107">
        <f t="shared" si="21"/>
        <v>162.30240000000001</v>
      </c>
      <c r="AE84" s="107">
        <f t="shared" si="21"/>
        <v>162.30240000000001</v>
      </c>
      <c r="AF84" s="107">
        <f t="shared" si="21"/>
        <v>162.30240000000001</v>
      </c>
      <c r="AG84" s="107">
        <f t="shared" si="21"/>
        <v>162.30240000000001</v>
      </c>
      <c r="AH84" s="107">
        <f t="shared" si="21"/>
        <v>162.30240000000001</v>
      </c>
      <c r="AI84" s="107">
        <f t="shared" si="21"/>
        <v>162.30240000000001</v>
      </c>
      <c r="AJ84" s="107">
        <f t="shared" si="21"/>
        <v>162.30240000000001</v>
      </c>
      <c r="AK84" s="107">
        <f t="shared" si="21"/>
        <v>162.30240000000001</v>
      </c>
      <c r="AL84" s="107">
        <f t="shared" si="21"/>
        <v>162.30240000000001</v>
      </c>
    </row>
    <row r="85" spans="1:38" ht="16.5" thickTop="1" thickBot="1" x14ac:dyDescent="0.3">
      <c r="A85" s="57" t="s">
        <v>431</v>
      </c>
      <c r="B85" s="89"/>
      <c r="C85" s="89">
        <f>SUM(C80:C84)</f>
        <v>2613</v>
      </c>
      <c r="D85" s="89">
        <f t="shared" ref="D85:AL85" si="22">SUM(D80:D84)</f>
        <v>2613</v>
      </c>
      <c r="E85" s="89">
        <f t="shared" si="22"/>
        <v>2613</v>
      </c>
      <c r="F85" s="89">
        <f t="shared" si="22"/>
        <v>2613</v>
      </c>
      <c r="G85" s="89">
        <f t="shared" si="22"/>
        <v>2613</v>
      </c>
      <c r="H85" s="89">
        <f t="shared" si="22"/>
        <v>2613</v>
      </c>
      <c r="I85" s="89">
        <f t="shared" si="22"/>
        <v>2613</v>
      </c>
      <c r="J85" s="89">
        <f t="shared" si="22"/>
        <v>2613</v>
      </c>
      <c r="K85" s="89">
        <f t="shared" si="22"/>
        <v>2613</v>
      </c>
      <c r="L85" s="89">
        <f t="shared" si="22"/>
        <v>2613</v>
      </c>
      <c r="M85" s="89">
        <f t="shared" si="22"/>
        <v>2613</v>
      </c>
      <c r="N85" s="89">
        <f t="shared" si="22"/>
        <v>2613</v>
      </c>
      <c r="O85" s="89">
        <f t="shared" si="22"/>
        <v>2665.2599999999998</v>
      </c>
      <c r="P85" s="89">
        <f t="shared" si="22"/>
        <v>2665.2599999999998</v>
      </c>
      <c r="Q85" s="89">
        <f t="shared" si="22"/>
        <v>2665.2599999999998</v>
      </c>
      <c r="R85" s="89">
        <f t="shared" si="22"/>
        <v>2665.2599999999998</v>
      </c>
      <c r="S85" s="89">
        <f t="shared" si="22"/>
        <v>2665.2599999999998</v>
      </c>
      <c r="T85" s="89">
        <f t="shared" si="22"/>
        <v>2665.2599999999998</v>
      </c>
      <c r="U85" s="89">
        <f t="shared" si="22"/>
        <v>2665.2599999999998</v>
      </c>
      <c r="V85" s="89">
        <f t="shared" si="22"/>
        <v>2665.2599999999998</v>
      </c>
      <c r="W85" s="89">
        <f t="shared" si="22"/>
        <v>2665.2599999999998</v>
      </c>
      <c r="X85" s="89">
        <f t="shared" si="22"/>
        <v>2665.2599999999998</v>
      </c>
      <c r="Y85" s="89">
        <f t="shared" si="22"/>
        <v>2665.2599999999998</v>
      </c>
      <c r="Z85" s="89">
        <f t="shared" si="22"/>
        <v>2665.2599999999998</v>
      </c>
      <c r="AA85" s="89">
        <f t="shared" si="22"/>
        <v>2718.5652</v>
      </c>
      <c r="AB85" s="89">
        <f t="shared" si="22"/>
        <v>2718.5652</v>
      </c>
      <c r="AC85" s="89">
        <f t="shared" si="22"/>
        <v>2718.5652</v>
      </c>
      <c r="AD85" s="89">
        <f t="shared" si="22"/>
        <v>2718.5652</v>
      </c>
      <c r="AE85" s="89">
        <f t="shared" si="22"/>
        <v>2718.5652</v>
      </c>
      <c r="AF85" s="89">
        <f t="shared" si="22"/>
        <v>2718.5652</v>
      </c>
      <c r="AG85" s="89">
        <f t="shared" si="22"/>
        <v>2718.5652</v>
      </c>
      <c r="AH85" s="89">
        <f t="shared" si="22"/>
        <v>2718.5652</v>
      </c>
      <c r="AI85" s="89">
        <f t="shared" si="22"/>
        <v>2718.5652</v>
      </c>
      <c r="AJ85" s="89">
        <f t="shared" si="22"/>
        <v>2718.5652</v>
      </c>
      <c r="AK85" s="89">
        <f t="shared" si="22"/>
        <v>2718.5652</v>
      </c>
      <c r="AL85" s="89">
        <f t="shared" si="22"/>
        <v>2718.5652</v>
      </c>
    </row>
    <row r="86" spans="1:38" ht="15.75" thickTop="1" x14ac:dyDescent="0.25">
      <c r="A86" s="106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</row>
    <row r="87" spans="1:38" x14ac:dyDescent="0.25">
      <c r="A87" s="108"/>
      <c r="B87" s="109"/>
      <c r="C87" s="110" t="s">
        <v>432</v>
      </c>
      <c r="D87" s="110" t="s">
        <v>433</v>
      </c>
      <c r="E87" s="110" t="s">
        <v>434</v>
      </c>
      <c r="F87" s="110" t="s">
        <v>435</v>
      </c>
      <c r="G87" s="110" t="s">
        <v>401</v>
      </c>
      <c r="H87" s="110" t="s">
        <v>402</v>
      </c>
      <c r="I87" s="110" t="s">
        <v>420</v>
      </c>
      <c r="J87" s="110" t="s">
        <v>421</v>
      </c>
      <c r="K87" s="110" t="s">
        <v>436</v>
      </c>
      <c r="L87" s="110" t="s">
        <v>437</v>
      </c>
      <c r="M87" s="110" t="s">
        <v>438</v>
      </c>
      <c r="N87" s="111" t="s">
        <v>439</v>
      </c>
      <c r="O87" s="111" t="s">
        <v>432</v>
      </c>
      <c r="P87" s="111" t="s">
        <v>433</v>
      </c>
      <c r="Q87" s="111" t="s">
        <v>434</v>
      </c>
      <c r="R87" s="111" t="s">
        <v>435</v>
      </c>
      <c r="S87" s="111" t="s">
        <v>401</v>
      </c>
      <c r="T87" s="111" t="s">
        <v>402</v>
      </c>
      <c r="U87" s="111" t="s">
        <v>420</v>
      </c>
      <c r="V87" s="111" t="s">
        <v>421</v>
      </c>
      <c r="W87" s="111" t="s">
        <v>436</v>
      </c>
      <c r="X87" s="111" t="s">
        <v>437</v>
      </c>
      <c r="Y87" s="111" t="s">
        <v>438</v>
      </c>
      <c r="Z87" s="111" t="s">
        <v>439</v>
      </c>
      <c r="AA87" s="111" t="s">
        <v>432</v>
      </c>
      <c r="AB87" s="111" t="s">
        <v>433</v>
      </c>
      <c r="AC87" s="111" t="s">
        <v>434</v>
      </c>
      <c r="AD87" s="111" t="s">
        <v>435</v>
      </c>
      <c r="AE87" s="111" t="s">
        <v>401</v>
      </c>
      <c r="AF87" s="111" t="s">
        <v>402</v>
      </c>
      <c r="AG87" s="111" t="s">
        <v>420</v>
      </c>
      <c r="AH87" s="111" t="s">
        <v>421</v>
      </c>
      <c r="AI87" s="111" t="s">
        <v>436</v>
      </c>
      <c r="AJ87" s="111" t="s">
        <v>437</v>
      </c>
      <c r="AK87" s="111" t="s">
        <v>438</v>
      </c>
      <c r="AL87" s="111" t="s">
        <v>439</v>
      </c>
    </row>
    <row r="88" spans="1:38" x14ac:dyDescent="0.25">
      <c r="A88" s="106"/>
      <c r="B88" s="107"/>
      <c r="C88" s="110">
        <f>IF(ISERROR(HLOOKUP(C87,$C65:$F66,2,0)),0,1)</f>
        <v>0</v>
      </c>
      <c r="D88" s="110">
        <f t="shared" ref="D88:AL88" si="23">IF(ISERROR(HLOOKUP(D87,$C65:$F66,2,0)),0,1)</f>
        <v>0</v>
      </c>
      <c r="E88" s="110">
        <f t="shared" si="23"/>
        <v>0</v>
      </c>
      <c r="F88" s="110">
        <f t="shared" si="23"/>
        <v>0</v>
      </c>
      <c r="G88" s="110">
        <f t="shared" si="23"/>
        <v>1</v>
      </c>
      <c r="H88" s="110">
        <f t="shared" si="23"/>
        <v>0</v>
      </c>
      <c r="I88" s="110">
        <f t="shared" si="23"/>
        <v>0</v>
      </c>
      <c r="J88" s="110">
        <f t="shared" si="23"/>
        <v>0</v>
      </c>
      <c r="K88" s="110">
        <f t="shared" si="23"/>
        <v>0</v>
      </c>
      <c r="L88" s="110">
        <f t="shared" si="23"/>
        <v>0</v>
      </c>
      <c r="M88" s="110">
        <f t="shared" si="23"/>
        <v>0</v>
      </c>
      <c r="N88" s="110">
        <f t="shared" si="23"/>
        <v>0</v>
      </c>
      <c r="O88" s="110">
        <f t="shared" si="23"/>
        <v>0</v>
      </c>
      <c r="P88" s="110">
        <f t="shared" si="23"/>
        <v>0</v>
      </c>
      <c r="Q88" s="110">
        <f t="shared" si="23"/>
        <v>0</v>
      </c>
      <c r="R88" s="110">
        <f t="shared" si="23"/>
        <v>0</v>
      </c>
      <c r="S88" s="110">
        <f t="shared" si="23"/>
        <v>1</v>
      </c>
      <c r="T88" s="110">
        <f t="shared" si="23"/>
        <v>0</v>
      </c>
      <c r="U88" s="110">
        <f t="shared" si="23"/>
        <v>0</v>
      </c>
      <c r="V88" s="110">
        <f t="shared" si="23"/>
        <v>0</v>
      </c>
      <c r="W88" s="110">
        <f t="shared" si="23"/>
        <v>0</v>
      </c>
      <c r="X88" s="110">
        <f t="shared" si="23"/>
        <v>0</v>
      </c>
      <c r="Y88" s="110">
        <f t="shared" si="23"/>
        <v>0</v>
      </c>
      <c r="Z88" s="110">
        <f t="shared" si="23"/>
        <v>0</v>
      </c>
      <c r="AA88" s="110">
        <f t="shared" si="23"/>
        <v>0</v>
      </c>
      <c r="AB88" s="110">
        <f t="shared" si="23"/>
        <v>0</v>
      </c>
      <c r="AC88" s="110">
        <f t="shared" si="23"/>
        <v>0</v>
      </c>
      <c r="AD88" s="110">
        <f t="shared" si="23"/>
        <v>0</v>
      </c>
      <c r="AE88" s="110">
        <f t="shared" si="23"/>
        <v>1</v>
      </c>
      <c r="AF88" s="110">
        <f t="shared" si="23"/>
        <v>0</v>
      </c>
      <c r="AG88" s="110">
        <f t="shared" si="23"/>
        <v>0</v>
      </c>
      <c r="AH88" s="110">
        <f t="shared" si="23"/>
        <v>0</v>
      </c>
      <c r="AI88" s="110">
        <f t="shared" si="23"/>
        <v>0</v>
      </c>
      <c r="AJ88" s="110">
        <f t="shared" si="23"/>
        <v>0</v>
      </c>
      <c r="AK88" s="110">
        <f t="shared" si="23"/>
        <v>0</v>
      </c>
      <c r="AL88" s="110">
        <f t="shared" si="23"/>
        <v>0</v>
      </c>
    </row>
    <row r="89" spans="1:38" ht="15.75" thickBot="1" x14ac:dyDescent="0.3">
      <c r="A89" s="57" t="s">
        <v>440</v>
      </c>
      <c r="B89" s="89"/>
      <c r="C89" s="101" t="str">
        <f>+SPm!B2</f>
        <v>A1 M1</v>
      </c>
      <c r="D89" s="101" t="str">
        <f>+SPm!C2</f>
        <v>A1 M2</v>
      </c>
      <c r="E89" s="101" t="str">
        <f>+SPm!D2</f>
        <v>A1 M3</v>
      </c>
      <c r="F89" s="101" t="str">
        <f>+SPm!E2</f>
        <v>A1 M4</v>
      </c>
      <c r="G89" s="101" t="str">
        <f>+SPm!F2</f>
        <v>A1 M5</v>
      </c>
      <c r="H89" s="101" t="str">
        <f>+SPm!G2</f>
        <v>A1 M6</v>
      </c>
      <c r="I89" s="101" t="str">
        <f>+SPm!H2</f>
        <v>A1 M7</v>
      </c>
      <c r="J89" s="101" t="str">
        <f>+SPm!I2</f>
        <v>A1 M8</v>
      </c>
      <c r="K89" s="101" t="str">
        <f>+SPm!J2</f>
        <v>A1 M9</v>
      </c>
      <c r="L89" s="101" t="str">
        <f>+SPm!K2</f>
        <v>A1 M10</v>
      </c>
      <c r="M89" s="101" t="str">
        <f>+SPm!L2</f>
        <v>A1 M11</v>
      </c>
      <c r="N89" s="101" t="str">
        <f>+SPm!M2</f>
        <v>A1 M12</v>
      </c>
      <c r="O89" s="101" t="str">
        <f>+SPm!N2</f>
        <v>A2 M1</v>
      </c>
      <c r="P89" s="101" t="str">
        <f>+SPm!O2</f>
        <v>A2 M2</v>
      </c>
      <c r="Q89" s="101" t="str">
        <f>+SPm!P2</f>
        <v>A2 M3</v>
      </c>
      <c r="R89" s="101" t="str">
        <f>+SPm!Q2</f>
        <v>A2 M4</v>
      </c>
      <c r="S89" s="101" t="str">
        <f>+SPm!R2</f>
        <v>A2 M5</v>
      </c>
      <c r="T89" s="101" t="str">
        <f>+SPm!S2</f>
        <v>A2 M6</v>
      </c>
      <c r="U89" s="101" t="str">
        <f>+SPm!T2</f>
        <v>A2 M7</v>
      </c>
      <c r="V89" s="101" t="str">
        <f>+SPm!U2</f>
        <v>A2 M8</v>
      </c>
      <c r="W89" s="101" t="str">
        <f>+SPm!V2</f>
        <v>A2 M9</v>
      </c>
      <c r="X89" s="101" t="str">
        <f>+SPm!W2</f>
        <v>A2 M10</v>
      </c>
      <c r="Y89" s="101" t="str">
        <f>+SPm!X2</f>
        <v>A2 M11</v>
      </c>
      <c r="Z89" s="101" t="str">
        <f>+SPm!Y2</f>
        <v>A2 M12</v>
      </c>
      <c r="AA89" s="101" t="str">
        <f>+SPm!Z2</f>
        <v>A3 M1</v>
      </c>
      <c r="AB89" s="101" t="str">
        <f>+SPm!AA2</f>
        <v>A3 M2</v>
      </c>
      <c r="AC89" s="101" t="str">
        <f>+SPm!AB2</f>
        <v>A3 M3</v>
      </c>
      <c r="AD89" s="101" t="str">
        <f>+SPm!AC2</f>
        <v>A3 M4</v>
      </c>
      <c r="AE89" s="101" t="str">
        <f>+SPm!AD2</f>
        <v>A3 M5</v>
      </c>
      <c r="AF89" s="101" t="str">
        <f>+SPm!AE2</f>
        <v>A3 M6</v>
      </c>
      <c r="AG89" s="101" t="str">
        <f>+SPm!AF2</f>
        <v>A3 M7</v>
      </c>
      <c r="AH89" s="101" t="str">
        <f>+SPm!AG2</f>
        <v>A3 M8</v>
      </c>
      <c r="AI89" s="101" t="str">
        <f>+SPm!AH2</f>
        <v>A3 M9</v>
      </c>
      <c r="AJ89" s="101" t="str">
        <f>+SPm!AI2</f>
        <v>A3 M10</v>
      </c>
      <c r="AK89" s="101" t="str">
        <f>+SPm!AJ2</f>
        <v>A3 M11</v>
      </c>
      <c r="AL89" s="101" t="str">
        <f>+SPm!AK2</f>
        <v>A3 M12</v>
      </c>
    </row>
    <row r="90" spans="1:38" ht="16.5" thickTop="1" thickBot="1" x14ac:dyDescent="0.3">
      <c r="A90" s="113" t="s">
        <v>427</v>
      </c>
      <c r="B90" s="107"/>
      <c r="C90" s="107">
        <f>+C73*$B59</f>
        <v>1800</v>
      </c>
      <c r="D90" s="107">
        <f t="shared" ref="D90:N90" si="24">+D73*$B$4</f>
        <v>1800</v>
      </c>
      <c r="E90" s="107">
        <f t="shared" si="24"/>
        <v>1800</v>
      </c>
      <c r="F90" s="107">
        <f t="shared" si="24"/>
        <v>1800</v>
      </c>
      <c r="G90" s="107">
        <f t="shared" si="24"/>
        <v>1800</v>
      </c>
      <c r="H90" s="107">
        <f t="shared" si="24"/>
        <v>1800</v>
      </c>
      <c r="I90" s="107">
        <f t="shared" si="24"/>
        <v>1800</v>
      </c>
      <c r="J90" s="107">
        <f t="shared" si="24"/>
        <v>1800</v>
      </c>
      <c r="K90" s="107">
        <f t="shared" si="24"/>
        <v>1800</v>
      </c>
      <c r="L90" s="107">
        <f t="shared" si="24"/>
        <v>1800</v>
      </c>
      <c r="M90" s="107">
        <f t="shared" si="24"/>
        <v>1800</v>
      </c>
      <c r="N90" s="107">
        <f t="shared" si="24"/>
        <v>1800</v>
      </c>
      <c r="O90" s="107">
        <f>+(O73*$B$4)*(1+$B$12^O78)</f>
        <v>1836</v>
      </c>
      <c r="P90" s="107">
        <f t="shared" ref="P90:Z90" si="25">+(P73*$B$4)*(1+$B$12^P78)</f>
        <v>1836</v>
      </c>
      <c r="Q90" s="107">
        <f t="shared" si="25"/>
        <v>1836</v>
      </c>
      <c r="R90" s="107">
        <f t="shared" si="25"/>
        <v>1836</v>
      </c>
      <c r="S90" s="107">
        <f t="shared" si="25"/>
        <v>1836</v>
      </c>
      <c r="T90" s="107">
        <f t="shared" si="25"/>
        <v>1836</v>
      </c>
      <c r="U90" s="107">
        <f t="shared" si="25"/>
        <v>1836</v>
      </c>
      <c r="V90" s="107">
        <f t="shared" si="25"/>
        <v>1836</v>
      </c>
      <c r="W90" s="107">
        <f t="shared" si="25"/>
        <v>1836</v>
      </c>
      <c r="X90" s="107">
        <f t="shared" si="25"/>
        <v>1836</v>
      </c>
      <c r="Y90" s="107">
        <f t="shared" si="25"/>
        <v>1836</v>
      </c>
      <c r="Z90" s="107">
        <f t="shared" si="25"/>
        <v>1836</v>
      </c>
      <c r="AA90" s="107">
        <f>+(AA73*$B$4)*((1+$B$12)^AA78)</f>
        <v>1872.72</v>
      </c>
      <c r="AB90" s="107">
        <f t="shared" ref="AB90:AL90" si="26">+(AB73*$B$4)*((1+$B$12)^AB78)</f>
        <v>1872.72</v>
      </c>
      <c r="AC90" s="107">
        <f t="shared" si="26"/>
        <v>1872.72</v>
      </c>
      <c r="AD90" s="107">
        <f t="shared" si="26"/>
        <v>1872.72</v>
      </c>
      <c r="AE90" s="107">
        <f t="shared" si="26"/>
        <v>1872.72</v>
      </c>
      <c r="AF90" s="107">
        <f t="shared" si="26"/>
        <v>1872.72</v>
      </c>
      <c r="AG90" s="107">
        <f t="shared" si="26"/>
        <v>1872.72</v>
      </c>
      <c r="AH90" s="107">
        <f t="shared" si="26"/>
        <v>1872.72</v>
      </c>
      <c r="AI90" s="107">
        <f t="shared" si="26"/>
        <v>1872.72</v>
      </c>
      <c r="AJ90" s="107">
        <f t="shared" si="26"/>
        <v>1872.72</v>
      </c>
      <c r="AK90" s="107">
        <f t="shared" si="26"/>
        <v>1872.72</v>
      </c>
      <c r="AL90" s="107">
        <f t="shared" si="26"/>
        <v>1872.72</v>
      </c>
    </row>
    <row r="91" spans="1:38" ht="16.5" hidden="1" thickTop="1" thickBot="1" x14ac:dyDescent="0.3">
      <c r="A91" s="113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07"/>
      <c r="AG91" s="107"/>
      <c r="AH91" s="107"/>
      <c r="AI91" s="107"/>
      <c r="AJ91" s="107"/>
      <c r="AK91" s="107"/>
      <c r="AL91" s="107"/>
    </row>
    <row r="92" spans="1:38" ht="16.5" thickTop="1" thickBot="1" x14ac:dyDescent="0.3">
      <c r="A92" s="113" t="s">
        <v>441</v>
      </c>
      <c r="B92" s="107"/>
      <c r="C92" s="107">
        <f>C90*C88*((1+$B67)^C78)</f>
        <v>0</v>
      </c>
      <c r="D92" s="107">
        <f t="shared" ref="D92:AL92" si="27">D90*D88*((1+$B67)^D78)</f>
        <v>0</v>
      </c>
      <c r="E92" s="107">
        <f t="shared" si="27"/>
        <v>0</v>
      </c>
      <c r="F92" s="107">
        <f t="shared" si="27"/>
        <v>0</v>
      </c>
      <c r="G92" s="107">
        <f t="shared" si="27"/>
        <v>1800</v>
      </c>
      <c r="H92" s="107">
        <f t="shared" si="27"/>
        <v>0</v>
      </c>
      <c r="I92" s="107">
        <f t="shared" si="27"/>
        <v>0</v>
      </c>
      <c r="J92" s="107">
        <f t="shared" si="27"/>
        <v>0</v>
      </c>
      <c r="K92" s="107">
        <f t="shared" si="27"/>
        <v>0</v>
      </c>
      <c r="L92" s="107">
        <f t="shared" si="27"/>
        <v>0</v>
      </c>
      <c r="M92" s="107">
        <f t="shared" si="27"/>
        <v>0</v>
      </c>
      <c r="N92" s="107">
        <f t="shared" si="27"/>
        <v>0</v>
      </c>
      <c r="O92" s="107">
        <f t="shared" si="27"/>
        <v>0</v>
      </c>
      <c r="P92" s="107">
        <f t="shared" si="27"/>
        <v>0</v>
      </c>
      <c r="Q92" s="107">
        <f t="shared" si="27"/>
        <v>0</v>
      </c>
      <c r="R92" s="107">
        <f t="shared" si="27"/>
        <v>0</v>
      </c>
      <c r="S92" s="107">
        <f t="shared" si="27"/>
        <v>1872.72</v>
      </c>
      <c r="T92" s="107">
        <f t="shared" si="27"/>
        <v>0</v>
      </c>
      <c r="U92" s="107">
        <f t="shared" si="27"/>
        <v>0</v>
      </c>
      <c r="V92" s="107">
        <f t="shared" si="27"/>
        <v>0</v>
      </c>
      <c r="W92" s="107">
        <f t="shared" si="27"/>
        <v>0</v>
      </c>
      <c r="X92" s="107">
        <f t="shared" si="27"/>
        <v>0</v>
      </c>
      <c r="Y92" s="107">
        <f t="shared" si="27"/>
        <v>0</v>
      </c>
      <c r="Z92" s="107">
        <f t="shared" si="27"/>
        <v>0</v>
      </c>
      <c r="AA92" s="107">
        <f t="shared" si="27"/>
        <v>0</v>
      </c>
      <c r="AB92" s="107">
        <f t="shared" si="27"/>
        <v>0</v>
      </c>
      <c r="AC92" s="107">
        <f t="shared" si="27"/>
        <v>0</v>
      </c>
      <c r="AD92" s="107">
        <f t="shared" si="27"/>
        <v>0</v>
      </c>
      <c r="AE92" s="107">
        <f t="shared" si="27"/>
        <v>1948.377888</v>
      </c>
      <c r="AF92" s="107">
        <f t="shared" si="27"/>
        <v>0</v>
      </c>
      <c r="AG92" s="107">
        <f t="shared" si="27"/>
        <v>0</v>
      </c>
      <c r="AH92" s="107">
        <f t="shared" si="27"/>
        <v>0</v>
      </c>
      <c r="AI92" s="107">
        <f t="shared" si="27"/>
        <v>0</v>
      </c>
      <c r="AJ92" s="107">
        <f t="shared" si="27"/>
        <v>0</v>
      </c>
      <c r="AK92" s="107">
        <f t="shared" si="27"/>
        <v>0</v>
      </c>
      <c r="AL92" s="107">
        <f t="shared" si="27"/>
        <v>0</v>
      </c>
    </row>
    <row r="93" spans="1:38" ht="16.5" thickTop="1" thickBot="1" x14ac:dyDescent="0.3">
      <c r="A93" s="113" t="s">
        <v>428</v>
      </c>
      <c r="B93" s="107"/>
      <c r="C93" s="107">
        <f>IF($B68=0,C82,IF($B68=15,(C82/2),0))</f>
        <v>243.75</v>
      </c>
      <c r="D93" s="107">
        <f>IF($B68=0,D82,IF($B68=15,(D82/2)+(C82/2),IF($B68=30,C82,IF($B68=45,C82/2,0))))</f>
        <v>487.5</v>
      </c>
      <c r="E93" s="107">
        <f>IF($B68=0,E82,IF($B68=15,(E82/2)+(D82/2),IF($B68=30,D82,IF($B68=45,(D82/2)+(C84/2),IF($B68=60,C82,IF($B68=75,C82/2,0))))))</f>
        <v>487.5</v>
      </c>
      <c r="F93" s="107">
        <f t="shared" ref="F93" si="28">IF($B68=0,F82,IF($B68=15,(F82/2)+(E82/2),IF($B68=30,E82,IF($B68=45,(E82/2)+(D82/2),IF($B68=60,D82,IF($B68=75,D82/2,0))))))</f>
        <v>487.5</v>
      </c>
      <c r="G93" s="107">
        <f t="shared" ref="G93" si="29">IF($B68=0,G82,IF($B68=15,(G82/2)+(F82/2),IF($B68=30,F82,IF($B68=45,(F82/2)+(E82/2),IF($B68=60,E82,IF($B68=75,E82/2,0))))))</f>
        <v>487.5</v>
      </c>
      <c r="H93" s="107">
        <f t="shared" ref="H93" si="30">IF($B68=0,H82,IF($B68=15,(H82/2)+(G82/2),IF($B68=30,G82,IF($B68=45,(G82/2)+(F82/2),IF($B68=60,F82,IF($B68=75,F82/2,0))))))</f>
        <v>487.5</v>
      </c>
      <c r="I93" s="107">
        <f t="shared" ref="I93" si="31">IF($B68=0,I82,IF($B68=15,(I82/2)+(H82/2),IF($B68=30,H82,IF($B68=45,(H82/2)+(G82/2),IF($B68=60,G82,IF($B68=75,G82/2,0))))))</f>
        <v>487.5</v>
      </c>
      <c r="J93" s="107">
        <f t="shared" ref="J93" si="32">IF($B68=0,J82,IF($B68=15,(J82/2)+(I82/2),IF($B68=30,I82,IF($B68=45,(I82/2)+(H82/2),IF($B68=60,H82,IF($B68=75,H82/2,0))))))</f>
        <v>487.5</v>
      </c>
      <c r="K93" s="107">
        <f t="shared" ref="K93" si="33">IF($B68=0,K82,IF($B68=15,(K82/2)+(J82/2),IF($B68=30,J82,IF($B68=45,(J82/2)+(I82/2),IF($B68=60,I82,IF($B68=75,I82/2,0))))))</f>
        <v>487.5</v>
      </c>
      <c r="L93" s="107">
        <f t="shared" ref="L93" si="34">IF($B68=0,L82,IF($B68=15,(L82/2)+(K82/2),IF($B68=30,K82,IF($B68=45,(K82/2)+(J82/2),IF($B68=60,J82,IF($B68=75,J82/2,0))))))</f>
        <v>487.5</v>
      </c>
      <c r="M93" s="107">
        <f t="shared" ref="M93" si="35">IF($B68=0,M82,IF($B68=15,(M82/2)+(L82/2),IF($B68=30,L82,IF($B68=45,(L82/2)+(K82/2),IF($B68=60,K82,IF($B68=75,K82/2,0))))))</f>
        <v>487.5</v>
      </c>
      <c r="N93" s="107">
        <f t="shared" ref="N93" si="36">IF($B68=0,N82,IF($B68=15,(N82/2)+(M82/2),IF($B68=30,M82,IF($B68=45,(M82/2)+(L82/2),IF($B68=60,L82,IF($B68=75,L82/2,0))))))</f>
        <v>487.5</v>
      </c>
      <c r="O93" s="107">
        <f t="shared" ref="O93" si="37">IF($B68=0,O82,IF($B68=15,(O82/2)+(N82/2),IF($B68=30,N82,IF($B68=45,(N82/2)+(M82/2),IF($B68=60,M82,IF($B68=75,M82/2,0))))))</f>
        <v>492.375</v>
      </c>
      <c r="P93" s="107">
        <f t="shared" ref="P93" si="38">IF($B68=0,P82,IF($B68=15,(P82/2)+(O82/2),IF($B68=30,O82,IF($B68=45,(O82/2)+(N82/2),IF($B68=60,N82,IF($B68=75,N82/2,0))))))</f>
        <v>497.25</v>
      </c>
      <c r="Q93" s="107">
        <f t="shared" ref="Q93" si="39">IF($B68=0,Q82,IF($B68=15,(Q82/2)+(P82/2),IF($B68=30,P82,IF($B68=45,(P82/2)+(O82/2),IF($B68=60,O82,IF($B68=75,O82/2,0))))))</f>
        <v>497.25</v>
      </c>
      <c r="R93" s="107">
        <f t="shared" ref="R93" si="40">IF($B68=0,R82,IF($B68=15,(R82/2)+(Q82/2),IF($B68=30,Q82,IF($B68=45,(Q82/2)+(P82/2),IF($B68=60,P82,IF($B68=75,P82/2,0))))))</f>
        <v>497.25</v>
      </c>
      <c r="S93" s="107">
        <f t="shared" ref="S93" si="41">IF($B68=0,S82,IF($B68=15,(S82/2)+(R82/2),IF($B68=30,R82,IF($B68=45,(R82/2)+(Q82/2),IF($B68=60,Q82,IF($B68=75,Q82/2,0))))))</f>
        <v>497.25</v>
      </c>
      <c r="T93" s="107">
        <f t="shared" ref="T93" si="42">IF($B68=0,T82,IF($B68=15,(T82/2)+(S82/2),IF($B68=30,S82,IF($B68=45,(S82/2)+(R82/2),IF($B68=60,R82,IF($B68=75,R82/2,0))))))</f>
        <v>497.25</v>
      </c>
      <c r="U93" s="107">
        <f t="shared" ref="U93" si="43">IF($B68=0,U82,IF($B68=15,(U82/2)+(T82/2),IF($B68=30,T82,IF($B68=45,(T82/2)+(S82/2),IF($B68=60,S82,IF($B68=75,S82/2,0))))))</f>
        <v>497.25</v>
      </c>
      <c r="V93" s="107">
        <f t="shared" ref="V93" si="44">IF($B68=0,V82,IF($B68=15,(V82/2)+(U82/2),IF($B68=30,U82,IF($B68=45,(U82/2)+(T82/2),IF($B68=60,T82,IF($B68=75,T82/2,0))))))</f>
        <v>497.25</v>
      </c>
      <c r="W93" s="107">
        <f t="shared" ref="W93" si="45">IF($B68=0,W82,IF($B68=15,(W82/2)+(V82/2),IF($B68=30,V82,IF($B68=45,(V82/2)+(U82/2),IF($B68=60,U82,IF($B68=75,U82/2,0))))))</f>
        <v>497.25</v>
      </c>
      <c r="X93" s="107">
        <f t="shared" ref="X93" si="46">IF($B68=0,X82,IF($B68=15,(X82/2)+(W82/2),IF($B68=30,W82,IF($B68=45,(W82/2)+(V82/2),IF($B68=60,V82,IF($B68=75,V82/2,0))))))</f>
        <v>497.25</v>
      </c>
      <c r="Y93" s="107">
        <f t="shared" ref="Y93" si="47">IF($B68=0,Y82,IF($B68=15,(Y82/2)+(X82/2),IF($B68=30,X82,IF($B68=45,(X82/2)+(W82/2),IF($B68=60,W82,IF($B68=75,W82/2,0))))))</f>
        <v>497.25</v>
      </c>
      <c r="Z93" s="107">
        <f t="shared" ref="Z93" si="48">IF($B68=0,Z82,IF($B68=15,(Z82/2)+(Y82/2),IF($B68=30,Y82,IF($B68=45,(Y82/2)+(X82/2),IF($B68=60,X82,IF($B68=75,X82/2,0))))))</f>
        <v>497.25</v>
      </c>
      <c r="AA93" s="107">
        <f t="shared" ref="AA93" si="49">IF($B68=0,AA82,IF($B68=15,(AA82/2)+(Z82/2),IF($B68=30,Z82,IF($B68=45,(Z82/2)+(Y82/2),IF($B68=60,Y82,IF($B68=75,Y82/2,0))))))</f>
        <v>502.22249999999997</v>
      </c>
      <c r="AB93" s="107">
        <f t="shared" ref="AB93" si="50">IF($B68=0,AB82,IF($B68=15,(AB82/2)+(AA82/2),IF($B68=30,AA82,IF($B68=45,(AA82/2)+(Z82/2),IF($B68=60,Z82,IF($B68=75,Z82/2,0))))))</f>
        <v>507.19499999999999</v>
      </c>
      <c r="AC93" s="107">
        <f t="shared" ref="AC93" si="51">IF($B68=0,AC82,IF($B68=15,(AC82/2)+(AB82/2),IF($B68=30,AB82,IF($B68=45,(AB82/2)+(AA82/2),IF($B68=60,AA82,IF($B68=75,AA82/2,0))))))</f>
        <v>507.19499999999999</v>
      </c>
      <c r="AD93" s="107">
        <f t="shared" ref="AD93" si="52">IF($B68=0,AD82,IF($B68=15,(AD82/2)+(AC82/2),IF($B68=30,AC82,IF($B68=45,(AC82/2)+(AB82/2),IF($B68=60,AB82,IF($B68=75,AB82/2,0))))))</f>
        <v>507.19499999999999</v>
      </c>
      <c r="AE93" s="107">
        <f t="shared" ref="AE93" si="53">IF($B68=0,AE82,IF($B68=15,(AE82/2)+(AD82/2),IF($B68=30,AD82,IF($B68=45,(AD82/2)+(AC82/2),IF($B68=60,AC82,IF($B68=75,AC82/2,0))))))</f>
        <v>507.19499999999999</v>
      </c>
      <c r="AF93" s="107">
        <f t="shared" ref="AF93" si="54">IF($B68=0,AF82,IF($B68=15,(AF82/2)+(AE82/2),IF($B68=30,AE82,IF($B68=45,(AE82/2)+(AD82/2),IF($B68=60,AD82,IF($B68=75,AD82/2,0))))))</f>
        <v>507.19499999999999</v>
      </c>
      <c r="AG93" s="107">
        <f t="shared" ref="AG93" si="55">IF($B68=0,AG82,IF($B68=15,(AG82/2)+(AF82/2),IF($B68=30,AF82,IF($B68=45,(AF82/2)+(AE82/2),IF($B68=60,AE82,IF($B68=75,AE82/2,0))))))</f>
        <v>507.19499999999999</v>
      </c>
      <c r="AH93" s="107">
        <f t="shared" ref="AH93" si="56">IF($B68=0,AH82,IF($B68=15,(AH82/2)+(AG82/2),IF($B68=30,AG82,IF($B68=45,(AG82/2)+(AF82/2),IF($B68=60,AF82,IF($B68=75,AF82/2,0))))))</f>
        <v>507.19499999999999</v>
      </c>
      <c r="AI93" s="107">
        <f t="shared" ref="AI93" si="57">IF($B68=0,AI82,IF($B68=15,(AI82/2)+(AH82/2),IF($B68=30,AH82,IF($B68=45,(AH82/2)+(AG82/2),IF($B68=60,AG82,IF($B68=75,AG82/2,0))))))</f>
        <v>507.19499999999999</v>
      </c>
      <c r="AJ93" s="107">
        <f t="shared" ref="AJ93" si="58">IF($B68=0,AJ82,IF($B68=15,(AJ82/2)+(AI82/2),IF($B68=30,AI82,IF($B68=45,(AI82/2)+(AH82/2),IF($B68=60,AH82,IF($B68=75,AH82/2,0))))))</f>
        <v>507.19499999999999</v>
      </c>
      <c r="AK93" s="107">
        <f t="shared" ref="AK93" si="59">IF($B68=0,AK82,IF($B68=15,(AK82/2)+(AJ82/2),IF($B68=30,AJ82,IF($B68=45,(AJ82/2)+(AI82/2),IF($B68=60,AI82,IF($B68=75,AI82/2,0))))))</f>
        <v>507.19499999999999</v>
      </c>
      <c r="AL93" s="107">
        <f t="shared" ref="AL93" si="60">IF($B68=0,AL82,IF($B68=15,(AL82/2)+(AK82/2),IF($B68=30,AK82,IF($B68=45,(AK82/2)+(AJ82/2),IF($B68=60,AJ82,IF($B68=75,AJ82/2,0))))))</f>
        <v>507.19499999999999</v>
      </c>
    </row>
    <row r="94" spans="1:38" ht="16.5" thickTop="1" thickBot="1" x14ac:dyDescent="0.3">
      <c r="A94" s="113" t="s">
        <v>429</v>
      </c>
      <c r="B94" s="107"/>
      <c r="C94" s="107">
        <f>IF($B68=0,C83,IF($B68=15,(C83/2),0))</f>
        <v>9.75</v>
      </c>
      <c r="D94" s="107">
        <f>IF($B68=0,D83,IF($B68=15,(D83/2)+(C83/2),IF($B68=30,C83,IF($B68=45,C83/2,0))))</f>
        <v>19.5</v>
      </c>
      <c r="E94" s="107">
        <f>IF($B68=0,E83,IF($B68=15,(E83/2)+(D83/2),IF($B68=30,D83,IF($B68=45,(D83/2)+(C85/2),IF($B68=60,C83,IF($B68=75,C83/2,0))))))</f>
        <v>19.5</v>
      </c>
      <c r="F94" s="107">
        <f t="shared" ref="F94" si="61">IF($B68=0,F83,IF($B68=15,(F83/2)+(E83/2),IF($B68=30,E83,IF($B68=45,(E83/2)+(D83/2),IF($B68=60,D83,IF($B68=75,D83/2,0))))))</f>
        <v>19.5</v>
      </c>
      <c r="G94" s="107">
        <f t="shared" ref="G94" si="62">IF($B68=0,G83,IF($B68=15,(G83/2)+(F83/2),IF($B68=30,F83,IF($B68=45,(F83/2)+(E83/2),IF($B68=60,E83,IF($B68=75,E83/2,0))))))</f>
        <v>19.5</v>
      </c>
      <c r="H94" s="107">
        <f t="shared" ref="H94" si="63">IF($B68=0,H83,IF($B68=15,(H83/2)+(G83/2),IF($B68=30,G83,IF($B68=45,(G83/2)+(F83/2),IF($B68=60,F83,IF($B68=75,F83/2,0))))))</f>
        <v>19.5</v>
      </c>
      <c r="I94" s="107">
        <f t="shared" ref="I94" si="64">IF($B68=0,I83,IF($B68=15,(I83/2)+(H83/2),IF($B68=30,H83,IF($B68=45,(H83/2)+(G83/2),IF($B68=60,G83,IF($B68=75,G83/2,0))))))</f>
        <v>19.5</v>
      </c>
      <c r="J94" s="107">
        <f t="shared" ref="J94" si="65">IF($B68=0,J83,IF($B68=15,(J83/2)+(I83/2),IF($B68=30,I83,IF($B68=45,(I83/2)+(H83/2),IF($B68=60,H83,IF($B68=75,H83/2,0))))))</f>
        <v>19.5</v>
      </c>
      <c r="K94" s="107">
        <f t="shared" ref="K94" si="66">IF($B68=0,K83,IF($B68=15,(K83/2)+(J83/2),IF($B68=30,J83,IF($B68=45,(J83/2)+(I83/2),IF($B68=60,I83,IF($B68=75,I83/2,0))))))</f>
        <v>19.5</v>
      </c>
      <c r="L94" s="107">
        <f t="shared" ref="L94" si="67">IF($B68=0,L83,IF($B68=15,(L83/2)+(K83/2),IF($B68=30,K83,IF($B68=45,(K83/2)+(J83/2),IF($B68=60,J83,IF($B68=75,J83/2,0))))))</f>
        <v>19.5</v>
      </c>
      <c r="M94" s="107">
        <f t="shared" ref="M94" si="68">IF($B68=0,M83,IF($B68=15,(M83/2)+(L83/2),IF($B68=30,L83,IF($B68=45,(L83/2)+(K83/2),IF($B68=60,K83,IF($B68=75,K83/2,0))))))</f>
        <v>19.5</v>
      </c>
      <c r="N94" s="107">
        <f t="shared" ref="N94" si="69">IF($B68=0,N83,IF($B68=15,(N83/2)+(M83/2),IF($B68=30,M83,IF($B68=45,(M83/2)+(L83/2),IF($B68=60,L83,IF($B68=75,L83/2,0))))))</f>
        <v>19.5</v>
      </c>
      <c r="O94" s="107">
        <f t="shared" ref="O94" si="70">IF($B68=0,O83,IF($B68=15,(O83/2)+(N83/2),IF($B68=30,N83,IF($B68=45,(N83/2)+(M83/2),IF($B68=60,M83,IF($B68=75,M83/2,0))))))</f>
        <v>19.695</v>
      </c>
      <c r="P94" s="107">
        <f t="shared" ref="P94" si="71">IF($B68=0,P83,IF($B68=15,(P83/2)+(O83/2),IF($B68=30,O83,IF($B68=45,(O83/2)+(N83/2),IF($B68=60,N83,IF($B68=75,N83/2,0))))))</f>
        <v>19.89</v>
      </c>
      <c r="Q94" s="107">
        <f t="shared" ref="Q94" si="72">IF($B68=0,Q83,IF($B68=15,(Q83/2)+(P83/2),IF($B68=30,P83,IF($B68=45,(P83/2)+(O83/2),IF($B68=60,O83,IF($B68=75,O83/2,0))))))</f>
        <v>19.89</v>
      </c>
      <c r="R94" s="107">
        <f t="shared" ref="R94" si="73">IF($B68=0,R83,IF($B68=15,(R83/2)+(Q83/2),IF($B68=30,Q83,IF($B68=45,(Q83/2)+(P83/2),IF($B68=60,P83,IF($B68=75,P83/2,0))))))</f>
        <v>19.89</v>
      </c>
      <c r="S94" s="107">
        <f t="shared" ref="S94" si="74">IF($B68=0,S83,IF($B68=15,(S83/2)+(R83/2),IF($B68=30,R83,IF($B68=45,(R83/2)+(Q83/2),IF($B68=60,Q83,IF($B68=75,Q83/2,0))))))</f>
        <v>19.89</v>
      </c>
      <c r="T94" s="107">
        <f t="shared" ref="T94" si="75">IF($B68=0,T83,IF($B68=15,(T83/2)+(S83/2),IF($B68=30,S83,IF($B68=45,(S83/2)+(R83/2),IF($B68=60,R83,IF($B68=75,R83/2,0))))))</f>
        <v>19.89</v>
      </c>
      <c r="U94" s="107">
        <f t="shared" ref="U94" si="76">IF($B68=0,U83,IF($B68=15,(U83/2)+(T83/2),IF($B68=30,T83,IF($B68=45,(T83/2)+(S83/2),IF($B68=60,S83,IF($B68=75,S83/2,0))))))</f>
        <v>19.89</v>
      </c>
      <c r="V94" s="107">
        <f t="shared" ref="V94" si="77">IF($B68=0,V83,IF($B68=15,(V83/2)+(U83/2),IF($B68=30,U83,IF($B68=45,(U83/2)+(T83/2),IF($B68=60,T83,IF($B68=75,T83/2,0))))))</f>
        <v>19.89</v>
      </c>
      <c r="W94" s="107">
        <f t="shared" ref="W94" si="78">IF($B68=0,W83,IF($B68=15,(W83/2)+(V83/2),IF($B68=30,V83,IF($B68=45,(V83/2)+(U83/2),IF($B68=60,U83,IF($B68=75,U83/2,0))))))</f>
        <v>19.89</v>
      </c>
      <c r="X94" s="107">
        <f t="shared" ref="X94" si="79">IF($B68=0,X83,IF($B68=15,(X83/2)+(W83/2),IF($B68=30,W83,IF($B68=45,(W83/2)+(V83/2),IF($B68=60,V83,IF($B68=75,V83/2,0))))))</f>
        <v>19.89</v>
      </c>
      <c r="Y94" s="107">
        <f t="shared" ref="Y94" si="80">IF($B68=0,Y83,IF($B68=15,(Y83/2)+(X83/2),IF($B68=30,X83,IF($B68=45,(X83/2)+(W83/2),IF($B68=60,W83,IF($B68=75,W83/2,0))))))</f>
        <v>19.89</v>
      </c>
      <c r="Z94" s="107">
        <f t="shared" ref="Z94" si="81">IF($B68=0,Z83,IF($B68=15,(Z83/2)+(Y83/2),IF($B68=30,Y83,IF($B68=45,(Y83/2)+(X83/2),IF($B68=60,X83,IF($B68=75,X83/2,0))))))</f>
        <v>19.89</v>
      </c>
      <c r="AA94" s="107">
        <f t="shared" ref="AA94" si="82">IF($B68=0,AA83,IF($B68=15,(AA83/2)+(Z83/2),IF($B68=30,Z83,IF($B68=45,(Z83/2)+(Y83/2),IF($B68=60,Y83,IF($B68=75,Y83/2,0))))))</f>
        <v>20.088900000000002</v>
      </c>
      <c r="AB94" s="107">
        <f t="shared" ref="AB94" si="83">IF($B68=0,AB83,IF($B68=15,(AB83/2)+(AA83/2),IF($B68=30,AA83,IF($B68=45,(AA83/2)+(Z83/2),IF($B68=60,Z83,IF($B68=75,Z83/2,0))))))</f>
        <v>20.287800000000001</v>
      </c>
      <c r="AC94" s="107">
        <f t="shared" ref="AC94" si="84">IF($B68=0,AC83,IF($B68=15,(AC83/2)+(AB83/2),IF($B68=30,AB83,IF($B68=45,(AB83/2)+(AA83/2),IF($B68=60,AA83,IF($B68=75,AA83/2,0))))))</f>
        <v>20.287800000000001</v>
      </c>
      <c r="AD94" s="107">
        <f t="shared" ref="AD94" si="85">IF($B68=0,AD83,IF($B68=15,(AD83/2)+(AC83/2),IF($B68=30,AC83,IF($B68=45,(AC83/2)+(AB83/2),IF($B68=60,AB83,IF($B68=75,AB83/2,0))))))</f>
        <v>20.287800000000001</v>
      </c>
      <c r="AE94" s="107">
        <f t="shared" ref="AE94" si="86">IF($B68=0,AE83,IF($B68=15,(AE83/2)+(AD83/2),IF($B68=30,AD83,IF($B68=45,(AD83/2)+(AC83/2),IF($B68=60,AC83,IF($B68=75,AC83/2,0))))))</f>
        <v>20.287800000000001</v>
      </c>
      <c r="AF94" s="107">
        <f t="shared" ref="AF94" si="87">IF($B68=0,AF83,IF($B68=15,(AF83/2)+(AE83/2),IF($B68=30,AE83,IF($B68=45,(AE83/2)+(AD83/2),IF($B68=60,AD83,IF($B68=75,AD83/2,0))))))</f>
        <v>20.287800000000001</v>
      </c>
      <c r="AG94" s="107">
        <f t="shared" ref="AG94" si="88">IF($B68=0,AG83,IF($B68=15,(AG83/2)+(AF83/2),IF($B68=30,AF83,IF($B68=45,(AF83/2)+(AE83/2),IF($B68=60,AE83,IF($B68=75,AE83/2,0))))))</f>
        <v>20.287800000000001</v>
      </c>
      <c r="AH94" s="107">
        <f t="shared" ref="AH94" si="89">IF($B68=0,AH83,IF($B68=15,(AH83/2)+(AG83/2),IF($B68=30,AG83,IF($B68=45,(AG83/2)+(AF83/2),IF($B68=60,AF83,IF($B68=75,AF83/2,0))))))</f>
        <v>20.287800000000001</v>
      </c>
      <c r="AI94" s="107">
        <f t="shared" ref="AI94" si="90">IF($B68=0,AI83,IF($B68=15,(AI83/2)+(AH83/2),IF($B68=30,AH83,IF($B68=45,(AH83/2)+(AG83/2),IF($B68=60,AG83,IF($B68=75,AG83/2,0))))))</f>
        <v>20.287800000000001</v>
      </c>
      <c r="AJ94" s="107">
        <f t="shared" ref="AJ94" si="91">IF($B68=0,AJ83,IF($B68=15,(AJ83/2)+(AI83/2),IF($B68=30,AI83,IF($B68=45,(AI83/2)+(AH83/2),IF($B68=60,AH83,IF($B68=75,AH83/2,0))))))</f>
        <v>20.287800000000001</v>
      </c>
      <c r="AK94" s="107">
        <f t="shared" ref="AK94" si="92">IF($B68=0,AK83,IF($B68=15,(AK83/2)+(AJ83/2),IF($B68=30,AJ83,IF($B68=45,(AJ83/2)+(AI83/2),IF($B68=60,AI83,IF($B68=75,AI83/2,0))))))</f>
        <v>20.287800000000001</v>
      </c>
      <c r="AL94" s="107">
        <f t="shared" ref="AL94" si="93">IF($B68=0,AL83,IF($B68=15,(AL83/2)+(AK83/2),IF($B68=30,AK83,IF($B68=45,(AK83/2)+(AJ83/2),IF($B68=60,AJ83,IF($B68=75,AJ83/2,0))))))</f>
        <v>20.287800000000001</v>
      </c>
    </row>
    <row r="95" spans="1:38" ht="16.5" thickTop="1" thickBot="1" x14ac:dyDescent="0.3">
      <c r="A95" s="113" t="s">
        <v>442</v>
      </c>
      <c r="B95" s="107"/>
      <c r="C95" s="107">
        <f>IF(C73-B73&lt;0,((B99/B73)*(B73-C73)),0)</f>
        <v>0</v>
      </c>
      <c r="D95" s="107">
        <f t="shared" ref="D95" si="94">IF(D73-C73&lt;0,((C99/C73)*(C73-D73)),0)</f>
        <v>0</v>
      </c>
      <c r="E95" s="107">
        <f t="shared" ref="E95" si="95">IF(E73-D73&lt;0,((D99/D73)*(D73-E73)),0)</f>
        <v>0</v>
      </c>
      <c r="F95" s="107">
        <f t="shared" ref="F95" si="96">IF(F73-E73&lt;0,((E99/E73)*(E73-F73)),0)</f>
        <v>0</v>
      </c>
      <c r="G95" s="107">
        <f t="shared" ref="G95" si="97">IF(G73-F73&lt;0,((F99/F73)*(F73-G73)),0)</f>
        <v>0</v>
      </c>
      <c r="H95" s="107">
        <f t="shared" ref="H95" si="98">IF(H73-G73&lt;0,((G99/G73)*(G73-H73)),0)</f>
        <v>0</v>
      </c>
      <c r="I95" s="107">
        <f t="shared" ref="I95" si="99">IF(I73-H73&lt;0,((H99/H73)*(H73-I73)),0)</f>
        <v>0</v>
      </c>
      <c r="J95" s="107">
        <f t="shared" ref="J95" si="100">IF(J73-I73&lt;0,((I99/I73)*(I73-J73)),0)</f>
        <v>0</v>
      </c>
      <c r="K95" s="107">
        <f t="shared" ref="K95" si="101">IF(K73-J73&lt;0,((J99/J73)*(J73-K73)),0)</f>
        <v>0</v>
      </c>
      <c r="L95" s="107">
        <f t="shared" ref="L95" si="102">IF(L73-K73&lt;0,((K99/K73)*(K73-L73)),0)</f>
        <v>0</v>
      </c>
      <c r="M95" s="107">
        <f t="shared" ref="M95" si="103">IF(M73-L73&lt;0,((L99/L73)*(L73-M73)),0)</f>
        <v>0</v>
      </c>
      <c r="N95" s="107">
        <f t="shared" ref="N95" si="104">IF(N73-M73&lt;0,((M99/M73)*(M73-N73)),0)</f>
        <v>0</v>
      </c>
      <c r="O95" s="107">
        <f>IF(O73-N73&lt;0,((N99/N73)*(N73-O73)),0)</f>
        <v>0</v>
      </c>
      <c r="P95" s="107">
        <f t="shared" ref="P95" si="105">IF(P73-O73&lt;0,((O99/O73)*(O73-P73)),0)</f>
        <v>0</v>
      </c>
      <c r="Q95" s="107">
        <f t="shared" ref="Q95" si="106">IF(Q73-P73&lt;0,((P99/P73)*(P73-Q73)),0)</f>
        <v>0</v>
      </c>
      <c r="R95" s="107">
        <f t="shared" ref="R95" si="107">IF(R73-Q73&lt;0,((Q99/Q73)*(Q73-R73)),0)</f>
        <v>0</v>
      </c>
      <c r="S95" s="107">
        <f t="shared" ref="S95" si="108">IF(S73-R73&lt;0,((R99/R73)*(R73-S73)),0)</f>
        <v>0</v>
      </c>
      <c r="T95" s="107">
        <f t="shared" ref="T95" si="109">IF(T73-S73&lt;0,((S99/S73)*(S73-T73)),0)</f>
        <v>0</v>
      </c>
      <c r="U95" s="107">
        <f t="shared" ref="U95" si="110">IF(U73-T73&lt;0,((T99/T73)*(T73-U73)),0)</f>
        <v>0</v>
      </c>
      <c r="V95" s="107">
        <f t="shared" ref="V95" si="111">IF(V73-U73&lt;0,((U99/U73)*(U73-V73)),0)</f>
        <v>0</v>
      </c>
      <c r="W95" s="107">
        <f t="shared" ref="W95" si="112">IF(W73-V73&lt;0,((V99/V73)*(V73-W73)),0)</f>
        <v>0</v>
      </c>
      <c r="X95" s="107">
        <f t="shared" ref="X95" si="113">IF(X73-W73&lt;0,((W99/W73)*(W73-X73)),0)</f>
        <v>0</v>
      </c>
      <c r="Y95" s="107">
        <f t="shared" ref="Y95" si="114">IF(Y73-X73&lt;0,((X99/X73)*(X73-Y73)),0)</f>
        <v>0</v>
      </c>
      <c r="Z95" s="107">
        <f t="shared" ref="Z95" si="115">IF(Z73-Y73&lt;0,((Y99/Y73)*(Y73-Z73)),0)</f>
        <v>0</v>
      </c>
      <c r="AA95" s="107">
        <f>IF(AA73-Z73&lt;0,((Z99/Z73)*(Z73-AA73)),0)</f>
        <v>0</v>
      </c>
      <c r="AB95" s="107">
        <f t="shared" ref="AB95" si="116">IF(AB73-AA73&lt;0,((AA99/AA73)*(AA73-AB73)),0)</f>
        <v>0</v>
      </c>
      <c r="AC95" s="107">
        <f t="shared" ref="AC95" si="117">IF(AC73-AB73&lt;0,((AB99/AB73)*(AB73-AC73)),0)</f>
        <v>0</v>
      </c>
      <c r="AD95" s="107">
        <f t="shared" ref="AD95" si="118">IF(AD73-AC73&lt;0,((AC99/AC73)*(AC73-AD73)),0)</f>
        <v>0</v>
      </c>
      <c r="AE95" s="107">
        <f t="shared" ref="AE95" si="119">IF(AE73-AD73&lt;0,((AD99/AD73)*(AD73-AE73)),0)</f>
        <v>0</v>
      </c>
      <c r="AF95" s="107">
        <f t="shared" ref="AF95" si="120">IF(AF73-AE73&lt;0,((AE99/AE73)*(AE73-AF73)),0)</f>
        <v>0</v>
      </c>
      <c r="AG95" s="107">
        <f t="shared" ref="AG95" si="121">IF(AG73-AF73&lt;0,((AF99/AF73)*(AF73-AG73)),0)</f>
        <v>0</v>
      </c>
      <c r="AH95" s="107">
        <f t="shared" ref="AH95" si="122">IF(AH73-AG73&lt;0,((AG99/AG73)*(AG73-AH73)),0)</f>
        <v>0</v>
      </c>
      <c r="AI95" s="107">
        <f t="shared" ref="AI95" si="123">IF(AI73-AH73&lt;0,((AH99/AH73)*(AH73-AI73)),0)</f>
        <v>0</v>
      </c>
      <c r="AJ95" s="107">
        <f t="shared" ref="AJ95" si="124">IF(AJ73-AI73&lt;0,((AI99/AI73)*(AI73-AJ73)),0)</f>
        <v>0</v>
      </c>
      <c r="AK95" s="107">
        <f t="shared" ref="AK95" si="125">IF(AK73-AJ73&lt;0,((AJ99/AJ73)*(AJ73-AK73)),0)</f>
        <v>0</v>
      </c>
      <c r="AL95" s="107">
        <f t="shared" ref="AL95" si="126">IF(AL73-AK73&lt;0,((AK99/AK73)*(AK73-AL73)),0)</f>
        <v>0</v>
      </c>
    </row>
    <row r="96" spans="1:38" ht="16.5" thickTop="1" thickBot="1" x14ac:dyDescent="0.3">
      <c r="A96" s="57" t="s">
        <v>431</v>
      </c>
      <c r="B96" s="89"/>
      <c r="C96" s="89">
        <f>SUM(C90:C95)</f>
        <v>2053.5</v>
      </c>
      <c r="D96" s="89">
        <f t="shared" ref="D96:AL96" si="127">SUM(D90:D95)</f>
        <v>2307</v>
      </c>
      <c r="E96" s="89">
        <f t="shared" si="127"/>
        <v>2307</v>
      </c>
      <c r="F96" s="89">
        <f t="shared" si="127"/>
        <v>2307</v>
      </c>
      <c r="G96" s="89">
        <f t="shared" si="127"/>
        <v>4107</v>
      </c>
      <c r="H96" s="89">
        <f t="shared" si="127"/>
        <v>2307</v>
      </c>
      <c r="I96" s="89">
        <f t="shared" si="127"/>
        <v>2307</v>
      </c>
      <c r="J96" s="89">
        <f t="shared" si="127"/>
        <v>2307</v>
      </c>
      <c r="K96" s="89">
        <f t="shared" si="127"/>
        <v>2307</v>
      </c>
      <c r="L96" s="89">
        <f t="shared" si="127"/>
        <v>2307</v>
      </c>
      <c r="M96" s="89">
        <f t="shared" si="127"/>
        <v>2307</v>
      </c>
      <c r="N96" s="89">
        <f t="shared" si="127"/>
        <v>2307</v>
      </c>
      <c r="O96" s="89">
        <f t="shared" si="127"/>
        <v>2348.0700000000002</v>
      </c>
      <c r="P96" s="89">
        <f t="shared" si="127"/>
        <v>2353.14</v>
      </c>
      <c r="Q96" s="89">
        <f t="shared" si="127"/>
        <v>2353.14</v>
      </c>
      <c r="R96" s="89">
        <f t="shared" si="127"/>
        <v>2353.14</v>
      </c>
      <c r="S96" s="89">
        <f t="shared" si="127"/>
        <v>4225.8600000000006</v>
      </c>
      <c r="T96" s="89">
        <f t="shared" si="127"/>
        <v>2353.14</v>
      </c>
      <c r="U96" s="89">
        <f t="shared" si="127"/>
        <v>2353.14</v>
      </c>
      <c r="V96" s="89">
        <f t="shared" si="127"/>
        <v>2353.14</v>
      </c>
      <c r="W96" s="89">
        <f t="shared" si="127"/>
        <v>2353.14</v>
      </c>
      <c r="X96" s="89">
        <f t="shared" si="127"/>
        <v>2353.14</v>
      </c>
      <c r="Y96" s="89">
        <f t="shared" si="127"/>
        <v>2353.14</v>
      </c>
      <c r="Z96" s="89">
        <f t="shared" si="127"/>
        <v>2353.14</v>
      </c>
      <c r="AA96" s="89">
        <f t="shared" si="127"/>
        <v>2395.0314000000003</v>
      </c>
      <c r="AB96" s="89">
        <f t="shared" si="127"/>
        <v>2400.2028</v>
      </c>
      <c r="AC96" s="89">
        <f t="shared" si="127"/>
        <v>2400.2028</v>
      </c>
      <c r="AD96" s="89">
        <f t="shared" si="127"/>
        <v>2400.2028</v>
      </c>
      <c r="AE96" s="89">
        <f t="shared" si="127"/>
        <v>4348.580688</v>
      </c>
      <c r="AF96" s="89">
        <f t="shared" si="127"/>
        <v>2400.2028</v>
      </c>
      <c r="AG96" s="89">
        <f t="shared" si="127"/>
        <v>2400.2028</v>
      </c>
      <c r="AH96" s="89">
        <f t="shared" si="127"/>
        <v>2400.2028</v>
      </c>
      <c r="AI96" s="89">
        <f t="shared" si="127"/>
        <v>2400.2028</v>
      </c>
      <c r="AJ96" s="89">
        <f t="shared" si="127"/>
        <v>2400.2028</v>
      </c>
      <c r="AK96" s="89">
        <f t="shared" si="127"/>
        <v>2400.2028</v>
      </c>
      <c r="AL96" s="89">
        <f t="shared" si="127"/>
        <v>2400.2028</v>
      </c>
    </row>
    <row r="97" spans="1:38" ht="15.75" thickTop="1" x14ac:dyDescent="0.25">
      <c r="A97" s="112" t="s">
        <v>334</v>
      </c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07"/>
      <c r="AG97" s="107"/>
      <c r="AH97" s="107"/>
      <c r="AI97" s="107"/>
      <c r="AJ97" s="107"/>
      <c r="AK97" s="107"/>
      <c r="AL97" s="107"/>
    </row>
    <row r="98" spans="1:38" ht="15.75" thickBot="1" x14ac:dyDescent="0.3">
      <c r="A98" s="57" t="s">
        <v>443</v>
      </c>
      <c r="B98" s="89"/>
      <c r="C98" s="101" t="str">
        <f>+SPm!B2</f>
        <v>A1 M1</v>
      </c>
      <c r="D98" s="101" t="str">
        <f>+SPm!C2</f>
        <v>A1 M2</v>
      </c>
      <c r="E98" s="101" t="str">
        <f>+SPm!D2</f>
        <v>A1 M3</v>
      </c>
      <c r="F98" s="101" t="str">
        <f>+SPm!E2</f>
        <v>A1 M4</v>
      </c>
      <c r="G98" s="101" t="str">
        <f>+SPm!F2</f>
        <v>A1 M5</v>
      </c>
      <c r="H98" s="101" t="str">
        <f>+SPm!G2</f>
        <v>A1 M6</v>
      </c>
      <c r="I98" s="101" t="str">
        <f>+SPm!H2</f>
        <v>A1 M7</v>
      </c>
      <c r="J98" s="101" t="str">
        <f>+SPm!I2</f>
        <v>A1 M8</v>
      </c>
      <c r="K98" s="101" t="str">
        <f>+SPm!J2</f>
        <v>A1 M9</v>
      </c>
      <c r="L98" s="101" t="str">
        <f>+SPm!K2</f>
        <v>A1 M10</v>
      </c>
      <c r="M98" s="101" t="str">
        <f>+SPm!L2</f>
        <v>A1 M11</v>
      </c>
      <c r="N98" s="101" t="str">
        <f>+SPm!M2</f>
        <v>A1 M12</v>
      </c>
      <c r="O98" s="101" t="str">
        <f>+SPm!N2</f>
        <v>A2 M1</v>
      </c>
      <c r="P98" s="101" t="str">
        <f>+SPm!O2</f>
        <v>A2 M2</v>
      </c>
      <c r="Q98" s="101" t="str">
        <f>+SPm!P2</f>
        <v>A2 M3</v>
      </c>
      <c r="R98" s="101" t="str">
        <f>+SPm!Q2</f>
        <v>A2 M4</v>
      </c>
      <c r="S98" s="101" t="str">
        <f>+SPm!R2</f>
        <v>A2 M5</v>
      </c>
      <c r="T98" s="101" t="str">
        <f>+SPm!S2</f>
        <v>A2 M6</v>
      </c>
      <c r="U98" s="101" t="str">
        <f>+SPm!T2</f>
        <v>A2 M7</v>
      </c>
      <c r="V98" s="101" t="str">
        <f>+SPm!U2</f>
        <v>A2 M8</v>
      </c>
      <c r="W98" s="101" t="str">
        <f>+SPm!V2</f>
        <v>A2 M9</v>
      </c>
      <c r="X98" s="101" t="str">
        <f>+SPm!W2</f>
        <v>A2 M10</v>
      </c>
      <c r="Y98" s="101" t="str">
        <f>+SPm!X2</f>
        <v>A2 M11</v>
      </c>
      <c r="Z98" s="101" t="str">
        <f>+SPm!Y2</f>
        <v>A2 M12</v>
      </c>
      <c r="AA98" s="101" t="str">
        <f>+SPm!Z2</f>
        <v>A3 M1</v>
      </c>
      <c r="AB98" s="101" t="str">
        <f>+SPm!AA2</f>
        <v>A3 M2</v>
      </c>
      <c r="AC98" s="101" t="str">
        <f>+SPm!AB2</f>
        <v>A3 M3</v>
      </c>
      <c r="AD98" s="101" t="str">
        <f>+SPm!AC2</f>
        <v>A3 M4</v>
      </c>
      <c r="AE98" s="101" t="str">
        <f>+SPm!AD2</f>
        <v>A3 M5</v>
      </c>
      <c r="AF98" s="101" t="str">
        <f>+SPm!AE2</f>
        <v>A3 M6</v>
      </c>
      <c r="AG98" s="101" t="str">
        <f>+SPm!AF2</f>
        <v>A3 M7</v>
      </c>
      <c r="AH98" s="101" t="str">
        <f>+SPm!AG2</f>
        <v>A3 M8</v>
      </c>
      <c r="AI98" s="101" t="str">
        <f>+SPm!AH2</f>
        <v>A3 M9</v>
      </c>
      <c r="AJ98" s="101" t="str">
        <f>+SPm!AI2</f>
        <v>A3 M10</v>
      </c>
      <c r="AK98" s="101" t="str">
        <f>+SPm!AJ2</f>
        <v>A3 M11</v>
      </c>
      <c r="AL98" s="101" t="str">
        <f>+SPm!AK2</f>
        <v>A3 M12</v>
      </c>
    </row>
    <row r="99" spans="1:38" ht="15.75" thickTop="1" x14ac:dyDescent="0.25">
      <c r="A99" s="106"/>
      <c r="B99" s="107">
        <v>0</v>
      </c>
      <c r="C99" s="107">
        <f>B99+C84-C95</f>
        <v>156</v>
      </c>
      <c r="D99" s="107">
        <f t="shared" ref="D99" si="128">C99+D84-D95</f>
        <v>312</v>
      </c>
      <c r="E99" s="107">
        <f t="shared" ref="E99" si="129">D99+E84-E95</f>
        <v>468</v>
      </c>
      <c r="F99" s="107">
        <f t="shared" ref="F99" si="130">E99+F84-F95</f>
        <v>624</v>
      </c>
      <c r="G99" s="107">
        <f t="shared" ref="G99" si="131">F99+G84-G95</f>
        <v>780</v>
      </c>
      <c r="H99" s="107">
        <f t="shared" ref="H99" si="132">G99+H84-H95</f>
        <v>936</v>
      </c>
      <c r="I99" s="107">
        <f t="shared" ref="I99" si="133">H99+I84-I95</f>
        <v>1092</v>
      </c>
      <c r="J99" s="107">
        <f t="shared" ref="J99" si="134">I99+J84-J95</f>
        <v>1248</v>
      </c>
      <c r="K99" s="107">
        <f t="shared" ref="K99" si="135">J99+K84-K95</f>
        <v>1404</v>
      </c>
      <c r="L99" s="107">
        <f t="shared" ref="L99" si="136">K99+L84-L95</f>
        <v>1560</v>
      </c>
      <c r="M99" s="107">
        <f t="shared" ref="M99" si="137">L99+M84-M95</f>
        <v>1716</v>
      </c>
      <c r="N99" s="107">
        <f t="shared" ref="N99" si="138">M99+N84-N95</f>
        <v>1872</v>
      </c>
      <c r="O99" s="107">
        <f>N99+O84-O95</f>
        <v>2031.12</v>
      </c>
      <c r="P99" s="107">
        <f t="shared" ref="P99" si="139">O99+P84-P95</f>
        <v>2190.2399999999998</v>
      </c>
      <c r="Q99" s="107">
        <f t="shared" ref="Q99" si="140">P99+Q84-Q95</f>
        <v>2349.3599999999997</v>
      </c>
      <c r="R99" s="107">
        <f t="shared" ref="R99" si="141">Q99+R84-R95</f>
        <v>2508.4799999999996</v>
      </c>
      <c r="S99" s="107">
        <f t="shared" ref="S99" si="142">R99+S84-S95</f>
        <v>2667.5999999999995</v>
      </c>
      <c r="T99" s="107">
        <f t="shared" ref="T99" si="143">S99+T84-T95</f>
        <v>2826.7199999999993</v>
      </c>
      <c r="U99" s="107">
        <f t="shared" ref="U99" si="144">T99+U84-U95</f>
        <v>2985.8399999999992</v>
      </c>
      <c r="V99" s="107">
        <f t="shared" ref="V99" si="145">U99+V84-V95</f>
        <v>3144.9599999999991</v>
      </c>
      <c r="W99" s="107">
        <f t="shared" ref="W99" si="146">V99+W84-W95</f>
        <v>3304.079999999999</v>
      </c>
      <c r="X99" s="107">
        <f t="shared" ref="X99" si="147">W99+X84-X95</f>
        <v>3463.1999999999989</v>
      </c>
      <c r="Y99" s="107">
        <f t="shared" ref="Y99" si="148">X99+Y84-Y95</f>
        <v>3622.3199999999988</v>
      </c>
      <c r="Z99" s="107">
        <f t="shared" ref="Z99" si="149">Y99+Z84-Z95</f>
        <v>3781.4399999999987</v>
      </c>
      <c r="AA99" s="107">
        <f>Z99+AA84-AA95</f>
        <v>3943.7423999999987</v>
      </c>
      <c r="AB99" s="107">
        <f t="shared" ref="AB99" si="150">AA99+AB84-AB95</f>
        <v>4106.0447999999988</v>
      </c>
      <c r="AC99" s="107">
        <f t="shared" ref="AC99" si="151">AB99+AC84-AC95</f>
        <v>4268.3471999999983</v>
      </c>
      <c r="AD99" s="107">
        <f t="shared" ref="AD99" si="152">AC99+AD84-AD95</f>
        <v>4430.6495999999979</v>
      </c>
      <c r="AE99" s="107">
        <f t="shared" ref="AE99" si="153">AD99+AE84-AE95</f>
        <v>4592.9519999999975</v>
      </c>
      <c r="AF99" s="107">
        <f t="shared" ref="AF99" si="154">AE99+AF84-AF95</f>
        <v>4755.2543999999971</v>
      </c>
      <c r="AG99" s="107">
        <f t="shared" ref="AG99" si="155">AF99+AG84-AG95</f>
        <v>4917.5567999999967</v>
      </c>
      <c r="AH99" s="107">
        <f t="shared" ref="AH99" si="156">AG99+AH84-AH95</f>
        <v>5079.8591999999962</v>
      </c>
      <c r="AI99" s="107">
        <f t="shared" ref="AI99" si="157">AH99+AI84-AI95</f>
        <v>5242.1615999999958</v>
      </c>
      <c r="AJ99" s="107">
        <f t="shared" ref="AJ99" si="158">AI99+AJ84-AJ95</f>
        <v>5404.4639999999954</v>
      </c>
      <c r="AK99" s="107">
        <f t="shared" ref="AK99" si="159">AJ99+AK84-AK95</f>
        <v>5566.766399999995</v>
      </c>
      <c r="AL99" s="107">
        <f t="shared" ref="AL99" si="160">AK99+AL84-AL95</f>
        <v>5729.0687999999946</v>
      </c>
    </row>
    <row r="100" spans="1:38" x14ac:dyDescent="0.25">
      <c r="A100" s="112" t="s">
        <v>334</v>
      </c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</row>
    <row r="101" spans="1:38" ht="15.75" thickBot="1" x14ac:dyDescent="0.3">
      <c r="A101" s="57" t="s">
        <v>444</v>
      </c>
      <c r="B101" s="89"/>
      <c r="C101" s="101" t="str">
        <f>+SPm!B2</f>
        <v>A1 M1</v>
      </c>
      <c r="D101" s="101" t="str">
        <f>+SPm!C2</f>
        <v>A1 M2</v>
      </c>
      <c r="E101" s="101" t="str">
        <f>+SPm!D2</f>
        <v>A1 M3</v>
      </c>
      <c r="F101" s="101" t="str">
        <f>+SPm!E2</f>
        <v>A1 M4</v>
      </c>
      <c r="G101" s="101" t="str">
        <f>+SPm!F2</f>
        <v>A1 M5</v>
      </c>
      <c r="H101" s="101" t="str">
        <f>+SPm!G2</f>
        <v>A1 M6</v>
      </c>
      <c r="I101" s="101" t="str">
        <f>+SPm!H2</f>
        <v>A1 M7</v>
      </c>
      <c r="J101" s="101" t="str">
        <f>+SPm!I2</f>
        <v>A1 M8</v>
      </c>
      <c r="K101" s="101" t="str">
        <f>+SPm!J2</f>
        <v>A1 M9</v>
      </c>
      <c r="L101" s="101" t="str">
        <f>+SPm!K2</f>
        <v>A1 M10</v>
      </c>
      <c r="M101" s="101" t="str">
        <f>+SPm!L2</f>
        <v>A1 M11</v>
      </c>
      <c r="N101" s="101" t="str">
        <f>+SPm!M2</f>
        <v>A1 M12</v>
      </c>
      <c r="O101" s="101" t="str">
        <f>+SPm!N2</f>
        <v>A2 M1</v>
      </c>
      <c r="P101" s="101" t="str">
        <f>+SPm!O2</f>
        <v>A2 M2</v>
      </c>
      <c r="Q101" s="101" t="str">
        <f>+SPm!P2</f>
        <v>A2 M3</v>
      </c>
      <c r="R101" s="101" t="str">
        <f>+SPm!Q2</f>
        <v>A2 M4</v>
      </c>
      <c r="S101" s="101" t="str">
        <f>+SPm!R2</f>
        <v>A2 M5</v>
      </c>
      <c r="T101" s="101" t="str">
        <f>+SPm!S2</f>
        <v>A2 M6</v>
      </c>
      <c r="U101" s="101" t="str">
        <f>+SPm!T2</f>
        <v>A2 M7</v>
      </c>
      <c r="V101" s="101" t="str">
        <f>+SPm!U2</f>
        <v>A2 M8</v>
      </c>
      <c r="W101" s="101" t="str">
        <f>+SPm!V2</f>
        <v>A2 M9</v>
      </c>
      <c r="X101" s="101" t="str">
        <f>+SPm!W2</f>
        <v>A2 M10</v>
      </c>
      <c r="Y101" s="101" t="str">
        <f>+SPm!X2</f>
        <v>A2 M11</v>
      </c>
      <c r="Z101" s="101" t="str">
        <f>+SPm!Y2</f>
        <v>A2 M12</v>
      </c>
      <c r="AA101" s="101" t="str">
        <f>+SPm!Z2</f>
        <v>A3 M1</v>
      </c>
      <c r="AB101" s="101" t="str">
        <f>+SPm!AA2</f>
        <v>A3 M2</v>
      </c>
      <c r="AC101" s="101" t="str">
        <f>+SPm!AB2</f>
        <v>A3 M3</v>
      </c>
      <c r="AD101" s="101" t="str">
        <f>+SPm!AC2</f>
        <v>A3 M4</v>
      </c>
      <c r="AE101" s="101" t="str">
        <f>+SPm!AD2</f>
        <v>A3 M5</v>
      </c>
      <c r="AF101" s="101" t="str">
        <f>+SPm!AE2</f>
        <v>A3 M6</v>
      </c>
      <c r="AG101" s="101" t="str">
        <f>+SPm!AF2</f>
        <v>A3 M7</v>
      </c>
      <c r="AH101" s="101" t="str">
        <f>+SPm!AG2</f>
        <v>A3 M8</v>
      </c>
      <c r="AI101" s="101" t="str">
        <f>+SPm!AH2</f>
        <v>A3 M9</v>
      </c>
      <c r="AJ101" s="101" t="str">
        <f>+SPm!AI2</f>
        <v>A3 M10</v>
      </c>
      <c r="AK101" s="101" t="str">
        <f>+SPm!AJ2</f>
        <v>A3 M11</v>
      </c>
      <c r="AL101" s="101" t="str">
        <f>+SPm!AK2</f>
        <v>A3 M12</v>
      </c>
    </row>
    <row r="102" spans="1:38" ht="15.75" thickTop="1" x14ac:dyDescent="0.25">
      <c r="A102" s="106"/>
      <c r="B102" s="107"/>
      <c r="C102" s="107">
        <f>+C80-C90-C92</f>
        <v>150</v>
      </c>
      <c r="D102" s="107">
        <f>+D80-D90-D92+C102</f>
        <v>300</v>
      </c>
      <c r="E102" s="107">
        <f>+E80-E90-E92+D102</f>
        <v>450</v>
      </c>
      <c r="F102" s="107">
        <f t="shared" ref="F102" si="161">+F80-F90-F92+E102</f>
        <v>600</v>
      </c>
      <c r="G102" s="107">
        <f t="shared" ref="G102" si="162">+G80-G90-G92+F102</f>
        <v>-1050</v>
      </c>
      <c r="H102" s="107">
        <f t="shared" ref="H102" si="163">+H80-H90-H92+G102</f>
        <v>-900</v>
      </c>
      <c r="I102" s="107">
        <f t="shared" ref="I102" si="164">+I80-I90-I92+H102</f>
        <v>-750</v>
      </c>
      <c r="J102" s="107">
        <f t="shared" ref="J102" si="165">+J80-J90-J92+I102</f>
        <v>-600</v>
      </c>
      <c r="K102" s="107">
        <f t="shared" ref="K102" si="166">+K80-K90-K92+J102</f>
        <v>-450</v>
      </c>
      <c r="L102" s="107">
        <f t="shared" ref="L102" si="167">+L80-L90-L92+K102</f>
        <v>-300</v>
      </c>
      <c r="M102" s="107">
        <f t="shared" ref="M102" si="168">+M80-M90-M92+L102</f>
        <v>-150</v>
      </c>
      <c r="N102" s="107">
        <f t="shared" ref="N102" si="169">+N80-N90-N92+M102</f>
        <v>0</v>
      </c>
      <c r="O102" s="107">
        <f>+O80-O90-O92+N102</f>
        <v>153</v>
      </c>
      <c r="P102" s="107">
        <f t="shared" ref="P102" si="170">+P80-P90-P92+O102</f>
        <v>306</v>
      </c>
      <c r="Q102" s="107">
        <f t="shared" ref="Q102" si="171">+Q80-Q90-Q92+P102</f>
        <v>459</v>
      </c>
      <c r="R102" s="107">
        <f t="shared" ref="R102" si="172">+R80-R90-R92+Q102</f>
        <v>612</v>
      </c>
      <c r="S102" s="107">
        <f t="shared" ref="S102" si="173">+S80-S90-S92+R102</f>
        <v>-1107.72</v>
      </c>
      <c r="T102" s="107">
        <f t="shared" ref="T102" si="174">+T80-T90-T92+S102</f>
        <v>-954.72</v>
      </c>
      <c r="U102" s="107">
        <f t="shared" ref="U102" si="175">+U80-U90-U92+T102</f>
        <v>-801.72</v>
      </c>
      <c r="V102" s="107">
        <f t="shared" ref="V102" si="176">+V80-V90-V92+U102</f>
        <v>-648.72</v>
      </c>
      <c r="W102" s="107">
        <f t="shared" ref="W102" si="177">+W80-W90-W92+V102</f>
        <v>-495.72</v>
      </c>
      <c r="X102" s="107">
        <f t="shared" ref="X102" si="178">+X80-X90-X92+W102</f>
        <v>-342.72</v>
      </c>
      <c r="Y102" s="107">
        <f t="shared" ref="Y102" si="179">+Y80-Y90-Y92+X102</f>
        <v>-189.72000000000003</v>
      </c>
      <c r="Z102" s="107">
        <f t="shared" ref="Z102" si="180">+Z80-Z90-Z92+Y102</f>
        <v>-36.720000000000027</v>
      </c>
      <c r="AA102" s="107">
        <f>+AA80-AA90-AA92+Z102</f>
        <v>119.33999999999992</v>
      </c>
      <c r="AB102" s="107">
        <f t="shared" ref="AB102" si="181">+AB80-AB90-AB92+AA102</f>
        <v>275.39999999999986</v>
      </c>
      <c r="AC102" s="107">
        <f t="shared" ref="AC102" si="182">+AC80-AC90-AC92+AB102</f>
        <v>431.45999999999981</v>
      </c>
      <c r="AD102" s="107">
        <f t="shared" ref="AD102" si="183">+AD80-AD90-AD92+AC102</f>
        <v>587.51999999999975</v>
      </c>
      <c r="AE102" s="107">
        <f t="shared" ref="AE102" si="184">+AE80-AE90-AE92+AD102</f>
        <v>-1204.7978880000003</v>
      </c>
      <c r="AF102" s="107">
        <f t="shared" ref="AF102" si="185">+AF80-AF90-AF92+AE102</f>
        <v>-1048.7378880000003</v>
      </c>
      <c r="AG102" s="107">
        <f t="shared" ref="AG102" si="186">+AG80-AG90-AG92+AF102</f>
        <v>-892.67788800000039</v>
      </c>
      <c r="AH102" s="107">
        <f t="shared" ref="AH102" si="187">+AH80-AH90-AH92+AG102</f>
        <v>-736.61788800000045</v>
      </c>
      <c r="AI102" s="107">
        <f t="shared" ref="AI102" si="188">+AI80-AI90-AI92+AH102</f>
        <v>-580.5578880000005</v>
      </c>
      <c r="AJ102" s="107">
        <f t="shared" ref="AJ102" si="189">+AJ80-AJ90-AJ92+AI102</f>
        <v>-424.49788800000056</v>
      </c>
      <c r="AK102" s="107">
        <f t="shared" ref="AK102" si="190">+AK80-AK90-AK92+AJ102</f>
        <v>-268.43788800000061</v>
      </c>
      <c r="AL102" s="107">
        <f t="shared" ref="AL102" si="191">+AL80-AL90-AL92+AK102</f>
        <v>-112.37788800000067</v>
      </c>
    </row>
    <row r="103" spans="1:38" x14ac:dyDescent="0.25">
      <c r="A103" s="112" t="s">
        <v>334</v>
      </c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</row>
    <row r="104" spans="1:38" ht="15.75" thickBot="1" x14ac:dyDescent="0.3">
      <c r="A104" s="57" t="s">
        <v>445</v>
      </c>
      <c r="B104" s="89"/>
      <c r="C104" s="101" t="str">
        <f>+SPm!B2</f>
        <v>A1 M1</v>
      </c>
      <c r="D104" s="101" t="str">
        <f>+SPm!C2</f>
        <v>A1 M2</v>
      </c>
      <c r="E104" s="101" t="str">
        <f>+SPm!D2</f>
        <v>A1 M3</v>
      </c>
      <c r="F104" s="101" t="str">
        <f>+SPm!E2</f>
        <v>A1 M4</v>
      </c>
      <c r="G104" s="101" t="str">
        <f>+SPm!F2</f>
        <v>A1 M5</v>
      </c>
      <c r="H104" s="101" t="str">
        <f>+SPm!G2</f>
        <v>A1 M6</v>
      </c>
      <c r="I104" s="101" t="str">
        <f>+SPm!H2</f>
        <v>A1 M7</v>
      </c>
      <c r="J104" s="101" t="str">
        <f>+SPm!I2</f>
        <v>A1 M8</v>
      </c>
      <c r="K104" s="101" t="str">
        <f>+SPm!J2</f>
        <v>A1 M9</v>
      </c>
      <c r="L104" s="101" t="str">
        <f>+SPm!K2</f>
        <v>A1 M10</v>
      </c>
      <c r="M104" s="101" t="str">
        <f>+SPm!L2</f>
        <v>A1 M11</v>
      </c>
      <c r="N104" s="101" t="str">
        <f>+SPm!M2</f>
        <v>A1 M12</v>
      </c>
      <c r="O104" s="101" t="str">
        <f>+SPm!N2</f>
        <v>A2 M1</v>
      </c>
      <c r="P104" s="101" t="str">
        <f>+SPm!O2</f>
        <v>A2 M2</v>
      </c>
      <c r="Q104" s="101" t="str">
        <f>+SPm!P2</f>
        <v>A2 M3</v>
      </c>
      <c r="R104" s="101" t="str">
        <f>+SPm!Q2</f>
        <v>A2 M4</v>
      </c>
      <c r="S104" s="101" t="str">
        <f>+SPm!R2</f>
        <v>A2 M5</v>
      </c>
      <c r="T104" s="101" t="str">
        <f>+SPm!S2</f>
        <v>A2 M6</v>
      </c>
      <c r="U104" s="101" t="str">
        <f>+SPm!T2</f>
        <v>A2 M7</v>
      </c>
      <c r="V104" s="101" t="str">
        <f>+SPm!U2</f>
        <v>A2 M8</v>
      </c>
      <c r="W104" s="101" t="str">
        <f>+SPm!V2</f>
        <v>A2 M9</v>
      </c>
      <c r="X104" s="101" t="str">
        <f>+SPm!W2</f>
        <v>A2 M10</v>
      </c>
      <c r="Y104" s="101" t="str">
        <f>+SPm!X2</f>
        <v>A2 M11</v>
      </c>
      <c r="Z104" s="101" t="str">
        <f>+SPm!Y2</f>
        <v>A2 M12</v>
      </c>
      <c r="AA104" s="101" t="str">
        <f>+SPm!Z2</f>
        <v>A3 M1</v>
      </c>
      <c r="AB104" s="101" t="str">
        <f>+SPm!AA2</f>
        <v>A3 M2</v>
      </c>
      <c r="AC104" s="101" t="str">
        <f>+SPm!AB2</f>
        <v>A3 M3</v>
      </c>
      <c r="AD104" s="101" t="str">
        <f>+SPm!AC2</f>
        <v>A3 M4</v>
      </c>
      <c r="AE104" s="101" t="str">
        <f>+SPm!AD2</f>
        <v>A3 M5</v>
      </c>
      <c r="AF104" s="101" t="str">
        <f>+SPm!AE2</f>
        <v>A3 M6</v>
      </c>
      <c r="AG104" s="101" t="str">
        <f>+SPm!AF2</f>
        <v>A3 M7</v>
      </c>
      <c r="AH104" s="101" t="str">
        <f>+SPm!AG2</f>
        <v>A3 M8</v>
      </c>
      <c r="AI104" s="101" t="str">
        <f>+SPm!AH2</f>
        <v>A3 M9</v>
      </c>
      <c r="AJ104" s="101" t="str">
        <f>+SPm!AI2</f>
        <v>A3 M10</v>
      </c>
      <c r="AK104" s="101" t="str">
        <f>+SPm!AJ2</f>
        <v>A3 M11</v>
      </c>
      <c r="AL104" s="101" t="str">
        <f>+SPm!AK2</f>
        <v>A3 M12</v>
      </c>
    </row>
    <row r="105" spans="1:38" ht="15.75" thickTop="1" x14ac:dyDescent="0.25">
      <c r="A105" s="106"/>
      <c r="B105" s="107"/>
      <c r="C105" s="107">
        <f>+C82+C83-C93-C94</f>
        <v>253.5</v>
      </c>
      <c r="D105" s="107">
        <f>+C105+D82+D83-D93-D94</f>
        <v>253.5</v>
      </c>
      <c r="E105" s="107">
        <f>+D105+E82+E83-E93-E94</f>
        <v>253.5</v>
      </c>
      <c r="F105" s="107">
        <f t="shared" ref="F105" si="192">+E105+F82+F83-F93-F94</f>
        <v>253.5</v>
      </c>
      <c r="G105" s="107">
        <f t="shared" ref="G105" si="193">+F105+G82+G83-G93-G94</f>
        <v>253.5</v>
      </c>
      <c r="H105" s="107">
        <f t="shared" ref="H105" si="194">+G105+H82+H83-H93-H94</f>
        <v>253.5</v>
      </c>
      <c r="I105" s="107">
        <f t="shared" ref="I105" si="195">+H105+I82+I83-I93-I94</f>
        <v>253.5</v>
      </c>
      <c r="J105" s="107">
        <f t="shared" ref="J105" si="196">+I105+J82+J83-J93-J94</f>
        <v>253.5</v>
      </c>
      <c r="K105" s="107">
        <f t="shared" ref="K105" si="197">+J105+K82+K83-K93-K94</f>
        <v>253.5</v>
      </c>
      <c r="L105" s="107">
        <f t="shared" ref="L105" si="198">+K105+L82+L83-L93-L94</f>
        <v>253.5</v>
      </c>
      <c r="M105" s="107">
        <f t="shared" ref="M105" si="199">+L105+M82+M83-M93-M94</f>
        <v>253.5</v>
      </c>
      <c r="N105" s="107">
        <f t="shared" ref="N105" si="200">+M105+N82+N83-N93-N94</f>
        <v>253.5</v>
      </c>
      <c r="O105" s="107">
        <f>+N105+O82+O83-O93-O94</f>
        <v>258.57</v>
      </c>
      <c r="P105" s="107">
        <f t="shared" ref="P105" si="201">+O105+P82+P83-P93-P94</f>
        <v>258.56999999999994</v>
      </c>
      <c r="Q105" s="107">
        <f t="shared" ref="Q105" si="202">+P105+Q82+Q83-Q93-Q94</f>
        <v>258.56999999999994</v>
      </c>
      <c r="R105" s="107">
        <f t="shared" ref="R105" si="203">+Q105+R82+R83-R93-R94</f>
        <v>258.56999999999994</v>
      </c>
      <c r="S105" s="107">
        <f t="shared" ref="S105" si="204">+R105+S82+S83-S93-S94</f>
        <v>258.56999999999994</v>
      </c>
      <c r="T105" s="107">
        <f t="shared" ref="T105" si="205">+S105+T82+T83-T93-T94</f>
        <v>258.56999999999994</v>
      </c>
      <c r="U105" s="107">
        <f t="shared" ref="U105" si="206">+T105+U82+U83-U93-U94</f>
        <v>258.56999999999994</v>
      </c>
      <c r="V105" s="107">
        <f t="shared" ref="V105" si="207">+U105+V82+V83-V93-V94</f>
        <v>258.56999999999994</v>
      </c>
      <c r="W105" s="107">
        <f t="shared" ref="W105" si="208">+V105+W82+W83-W93-W94</f>
        <v>258.56999999999994</v>
      </c>
      <c r="X105" s="107">
        <f t="shared" ref="X105" si="209">+W105+X82+X83-X93-X94</f>
        <v>258.56999999999994</v>
      </c>
      <c r="Y105" s="107">
        <f t="shared" ref="Y105" si="210">+X105+Y82+Y83-Y93-Y94</f>
        <v>258.56999999999994</v>
      </c>
      <c r="Z105" s="107">
        <f t="shared" ref="Z105" si="211">+Y105+Z82+Z83-Z93-Z94</f>
        <v>258.56999999999994</v>
      </c>
      <c r="AA105" s="107">
        <f>+Z105+AA82+AA83-AA93-AA94</f>
        <v>263.74139999999983</v>
      </c>
      <c r="AB105" s="107">
        <f t="shared" ref="AB105" si="212">+AA105+AB82+AB83-AB93-AB94</f>
        <v>263.74139999999977</v>
      </c>
      <c r="AC105" s="107">
        <f t="shared" ref="AC105" si="213">+AB105+AC82+AC83-AC93-AC94</f>
        <v>263.74139999999977</v>
      </c>
      <c r="AD105" s="107">
        <f t="shared" ref="AD105" si="214">+AC105+AD82+AD83-AD93-AD94</f>
        <v>263.74139999999977</v>
      </c>
      <c r="AE105" s="107">
        <f t="shared" ref="AE105" si="215">+AD105+AE82+AE83-AE93-AE94</f>
        <v>263.74139999999977</v>
      </c>
      <c r="AF105" s="107">
        <f t="shared" ref="AF105" si="216">+AE105+AF82+AF83-AF93-AF94</f>
        <v>263.74139999999977</v>
      </c>
      <c r="AG105" s="107">
        <f t="shared" ref="AG105" si="217">+AF105+AG82+AG83-AG93-AG94</f>
        <v>263.74139999999977</v>
      </c>
      <c r="AH105" s="107">
        <f t="shared" ref="AH105" si="218">+AG105+AH82+AH83-AH93-AH94</f>
        <v>263.74139999999977</v>
      </c>
      <c r="AI105" s="107">
        <f t="shared" ref="AI105" si="219">+AH105+AI82+AI83-AI93-AI94</f>
        <v>263.74139999999977</v>
      </c>
      <c r="AJ105" s="107">
        <f t="shared" ref="AJ105" si="220">+AI105+AJ82+AJ83-AJ93-AJ94</f>
        <v>263.74139999999977</v>
      </c>
      <c r="AK105" s="107">
        <f t="shared" ref="AK105" si="221">+AJ105+AK82+AK83-AK93-AK94</f>
        <v>263.74139999999977</v>
      </c>
      <c r="AL105" s="107">
        <f t="shared" ref="AL105" si="222">+AK105+AL82+AL83-AL93-AL94</f>
        <v>263.74139999999977</v>
      </c>
    </row>
    <row r="106" spans="1:38" x14ac:dyDescent="0.25">
      <c r="A106" s="106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</row>
    <row r="107" spans="1:38" x14ac:dyDescent="0.25">
      <c r="A107" s="112" t="s">
        <v>334</v>
      </c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</row>
    <row r="108" spans="1:38" ht="15.75" thickBot="1" x14ac:dyDescent="0.3">
      <c r="A108" s="57" t="s">
        <v>446</v>
      </c>
      <c r="B108" s="89"/>
      <c r="C108" s="101" t="str">
        <f>+SPm!B2</f>
        <v>A1 M1</v>
      </c>
      <c r="D108" s="101" t="str">
        <f>+SPm!C2</f>
        <v>A1 M2</v>
      </c>
      <c r="E108" s="101" t="str">
        <f>+SPm!D2</f>
        <v>A1 M3</v>
      </c>
      <c r="F108" s="101" t="str">
        <f>+SPm!E2</f>
        <v>A1 M4</v>
      </c>
      <c r="G108" s="101" t="str">
        <f>+SPm!F2</f>
        <v>A1 M5</v>
      </c>
      <c r="H108" s="101" t="str">
        <f>+SPm!G2</f>
        <v>A1 M6</v>
      </c>
      <c r="I108" s="101" t="str">
        <f>+SPm!H2</f>
        <v>A1 M7</v>
      </c>
      <c r="J108" s="101" t="str">
        <f>+SPm!I2</f>
        <v>A1 M8</v>
      </c>
      <c r="K108" s="101" t="str">
        <f>+SPm!J2</f>
        <v>A1 M9</v>
      </c>
      <c r="L108" s="101" t="str">
        <f>+SPm!K2</f>
        <v>A1 M10</v>
      </c>
      <c r="M108" s="101" t="str">
        <f>+SPm!L2</f>
        <v>A1 M11</v>
      </c>
      <c r="N108" s="101" t="str">
        <f>+SPm!M2</f>
        <v>A1 M12</v>
      </c>
      <c r="O108" s="101" t="str">
        <f>+SPm!N2</f>
        <v>A2 M1</v>
      </c>
      <c r="P108" s="101" t="str">
        <f>+SPm!O2</f>
        <v>A2 M2</v>
      </c>
      <c r="Q108" s="101" t="str">
        <f>+SPm!P2</f>
        <v>A2 M3</v>
      </c>
      <c r="R108" s="101" t="str">
        <f>+SPm!Q2</f>
        <v>A2 M4</v>
      </c>
      <c r="S108" s="101" t="str">
        <f>+SPm!R2</f>
        <v>A2 M5</v>
      </c>
      <c r="T108" s="101" t="str">
        <f>+SPm!S2</f>
        <v>A2 M6</v>
      </c>
      <c r="U108" s="101" t="str">
        <f>+SPm!T2</f>
        <v>A2 M7</v>
      </c>
      <c r="V108" s="101" t="str">
        <f>+SPm!U2</f>
        <v>A2 M8</v>
      </c>
      <c r="W108" s="101" t="str">
        <f>+SPm!V2</f>
        <v>A2 M9</v>
      </c>
      <c r="X108" s="101" t="str">
        <f>+SPm!W2</f>
        <v>A2 M10</v>
      </c>
      <c r="Y108" s="101" t="str">
        <f>+SPm!X2</f>
        <v>A2 M11</v>
      </c>
      <c r="Z108" s="101" t="str">
        <f>+SPm!Y2</f>
        <v>A2 M12</v>
      </c>
      <c r="AA108" s="101" t="str">
        <f>+SPm!Z2</f>
        <v>A3 M1</v>
      </c>
      <c r="AB108" s="101" t="str">
        <f>+SPm!AA2</f>
        <v>A3 M2</v>
      </c>
      <c r="AC108" s="101" t="str">
        <f>+SPm!AB2</f>
        <v>A3 M3</v>
      </c>
      <c r="AD108" s="101" t="str">
        <f>+SPm!AC2</f>
        <v>A3 M4</v>
      </c>
      <c r="AE108" s="101" t="str">
        <f>+SPm!AD2</f>
        <v>A3 M5</v>
      </c>
      <c r="AF108" s="101" t="str">
        <f>+SPm!AE2</f>
        <v>A3 M6</v>
      </c>
      <c r="AG108" s="101" t="str">
        <f>+SPm!AF2</f>
        <v>A3 M7</v>
      </c>
      <c r="AH108" s="101" t="str">
        <f>+SPm!AG2</f>
        <v>A3 M8</v>
      </c>
      <c r="AI108" s="101" t="str">
        <f>+SPm!AH2</f>
        <v>A3 M9</v>
      </c>
      <c r="AJ108" s="101" t="str">
        <f>+SPm!AI2</f>
        <v>A3 M10</v>
      </c>
      <c r="AK108" s="101" t="str">
        <f>+SPm!AJ2</f>
        <v>A3 M11</v>
      </c>
      <c r="AL108" s="101" t="str">
        <f>+SPm!AK2</f>
        <v>A3 M12</v>
      </c>
    </row>
    <row r="109" spans="1:38" ht="15.75" thickTop="1" x14ac:dyDescent="0.25">
      <c r="A109" s="106"/>
      <c r="B109" s="107"/>
      <c r="C109" s="107">
        <f>+C96</f>
        <v>2053.5</v>
      </c>
      <c r="D109" s="107">
        <f>+C109+D96</f>
        <v>4360.5</v>
      </c>
      <c r="E109" s="107">
        <f t="shared" ref="E109" si="223">+D109+E96</f>
        <v>6667.5</v>
      </c>
      <c r="F109" s="107">
        <f t="shared" ref="F109" si="224">+E109+F96</f>
        <v>8974.5</v>
      </c>
      <c r="G109" s="107">
        <f t="shared" ref="G109" si="225">+F109+G96</f>
        <v>13081.5</v>
      </c>
      <c r="H109" s="107">
        <f t="shared" ref="H109" si="226">+G109+H96</f>
        <v>15388.5</v>
      </c>
      <c r="I109" s="107">
        <f t="shared" ref="I109" si="227">+H109+I96</f>
        <v>17695.5</v>
      </c>
      <c r="J109" s="107">
        <f t="shared" ref="J109" si="228">+I109+J96</f>
        <v>20002.5</v>
      </c>
      <c r="K109" s="107">
        <f t="shared" ref="K109" si="229">+J109+K96</f>
        <v>22309.5</v>
      </c>
      <c r="L109" s="107">
        <f t="shared" ref="L109" si="230">+K109+L96</f>
        <v>24616.5</v>
      </c>
      <c r="M109" s="107">
        <f t="shared" ref="M109" si="231">+L109+M96</f>
        <v>26923.5</v>
      </c>
      <c r="N109" s="107">
        <f t="shared" ref="N109" si="232">+M109+N96</f>
        <v>29230.5</v>
      </c>
      <c r="O109" s="107">
        <f>+N109+O96</f>
        <v>31578.57</v>
      </c>
      <c r="P109" s="107">
        <f t="shared" ref="P109" si="233">+O109+P96</f>
        <v>33931.71</v>
      </c>
      <c r="Q109" s="107">
        <f t="shared" ref="Q109" si="234">+P109+Q96</f>
        <v>36284.85</v>
      </c>
      <c r="R109" s="107">
        <f t="shared" ref="R109" si="235">+Q109+R96</f>
        <v>38637.99</v>
      </c>
      <c r="S109" s="107">
        <f t="shared" ref="S109" si="236">+R109+S96</f>
        <v>42863.85</v>
      </c>
      <c r="T109" s="107">
        <f t="shared" ref="T109" si="237">+S109+T96</f>
        <v>45216.99</v>
      </c>
      <c r="U109" s="107">
        <f t="shared" ref="U109" si="238">+T109+U96</f>
        <v>47570.13</v>
      </c>
      <c r="V109" s="107">
        <f t="shared" ref="V109" si="239">+U109+V96</f>
        <v>49923.27</v>
      </c>
      <c r="W109" s="107">
        <f t="shared" ref="W109" si="240">+V109+W96</f>
        <v>52276.409999999996</v>
      </c>
      <c r="X109" s="107">
        <f t="shared" ref="X109" si="241">+W109+X96</f>
        <v>54629.549999999996</v>
      </c>
      <c r="Y109" s="107">
        <f t="shared" ref="Y109" si="242">+X109+Y96</f>
        <v>56982.689999999995</v>
      </c>
      <c r="Z109" s="107">
        <f t="shared" ref="Z109" si="243">+Y109+Z96</f>
        <v>59335.829999999994</v>
      </c>
      <c r="AA109" s="107">
        <f>+Z109+AA96</f>
        <v>61730.861399999994</v>
      </c>
      <c r="AB109" s="107">
        <f t="shared" ref="AB109" si="244">+AA109+AB96</f>
        <v>64131.064199999993</v>
      </c>
      <c r="AC109" s="107">
        <f t="shared" ref="AC109" si="245">+AB109+AC96</f>
        <v>66531.266999999993</v>
      </c>
      <c r="AD109" s="107">
        <f t="shared" ref="AD109" si="246">+AC109+AD96</f>
        <v>68931.469799999992</v>
      </c>
      <c r="AE109" s="107">
        <f t="shared" ref="AE109" si="247">+AD109+AE96</f>
        <v>73280.050487999993</v>
      </c>
      <c r="AF109" s="107">
        <f t="shared" ref="AF109" si="248">+AE109+AF96</f>
        <v>75680.253287999993</v>
      </c>
      <c r="AG109" s="107">
        <f t="shared" ref="AG109" si="249">+AF109+AG96</f>
        <v>78080.456087999992</v>
      </c>
      <c r="AH109" s="107">
        <f t="shared" ref="AH109" si="250">+AG109+AH96</f>
        <v>80480.658887999991</v>
      </c>
      <c r="AI109" s="107">
        <f t="shared" ref="AI109" si="251">+AH109+AI96</f>
        <v>82880.86168799999</v>
      </c>
      <c r="AJ109" s="107">
        <f t="shared" ref="AJ109" si="252">+AI109+AJ96</f>
        <v>85281.064487999989</v>
      </c>
      <c r="AK109" s="107">
        <f t="shared" ref="AK109" si="253">+AJ109+AK96</f>
        <v>87681.267287999988</v>
      </c>
      <c r="AL109" s="107">
        <f t="shared" ref="AL109" si="254">+AK109+AL96</f>
        <v>90081.470087999987</v>
      </c>
    </row>
    <row r="111" spans="1:38" ht="15.75" thickBot="1" x14ac:dyDescent="0.3">
      <c r="A111" s="117"/>
      <c r="B111" s="117"/>
      <c r="C111" s="117"/>
      <c r="D111" s="117"/>
      <c r="E111" s="117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57"/>
    </row>
    <row r="112" spans="1:38" ht="15.75" thickTop="1" x14ac:dyDescent="0.25"/>
    <row r="113" spans="1:38" ht="15.75" thickBot="1" x14ac:dyDescent="0.3">
      <c r="A113" s="113" t="s">
        <v>406</v>
      </c>
      <c r="B113" s="105" t="str">
        <f>+Personale!B37</f>
        <v>Figura 3</v>
      </c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  <c r="AA113" s="89"/>
      <c r="AB113" s="89"/>
      <c r="AC113" s="89"/>
      <c r="AD113" s="89"/>
      <c r="AE113" s="89"/>
      <c r="AF113" s="89"/>
      <c r="AG113" s="89"/>
      <c r="AH113" s="89"/>
      <c r="AI113" s="89"/>
      <c r="AJ113" s="89"/>
      <c r="AK113" s="89"/>
      <c r="AL113" s="89"/>
    </row>
    <row r="114" spans="1:38" ht="16.5" thickTop="1" thickBot="1" x14ac:dyDescent="0.3">
      <c r="A114" s="113" t="s">
        <v>392</v>
      </c>
      <c r="B114" s="114">
        <f>+Personale!B38</f>
        <v>1800</v>
      </c>
      <c r="C114" s="89"/>
      <c r="D114" s="89"/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  <c r="AA114" s="89"/>
      <c r="AB114" s="89"/>
      <c r="AC114" s="89"/>
      <c r="AD114" s="89"/>
      <c r="AE114" s="89"/>
      <c r="AF114" s="89"/>
      <c r="AG114" s="89"/>
      <c r="AH114" s="89"/>
      <c r="AI114" s="89"/>
      <c r="AJ114" s="89"/>
      <c r="AK114" s="89"/>
      <c r="AL114" s="89"/>
    </row>
    <row r="115" spans="1:38" ht="16.5" thickTop="1" thickBot="1" x14ac:dyDescent="0.3">
      <c r="A115" s="113" t="s">
        <v>393</v>
      </c>
      <c r="B115" s="115">
        <f>+Personale!B39</f>
        <v>0.25</v>
      </c>
      <c r="C115" s="89"/>
      <c r="D115" s="89"/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  <c r="AA115" s="89"/>
      <c r="AB115" s="89"/>
      <c r="AC115" s="89"/>
      <c r="AD115" s="89"/>
      <c r="AE115" s="89"/>
      <c r="AF115" s="89"/>
      <c r="AG115" s="89"/>
      <c r="AH115" s="89"/>
      <c r="AI115" s="89"/>
      <c r="AJ115" s="89"/>
      <c r="AK115" s="89"/>
      <c r="AL115" s="89"/>
    </row>
    <row r="116" spans="1:38" ht="16.5" thickTop="1" thickBot="1" x14ac:dyDescent="0.3">
      <c r="A116" s="113" t="s">
        <v>394</v>
      </c>
      <c r="B116" s="115">
        <f>+Personale!B40</f>
        <v>0.01</v>
      </c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  <c r="AA116" s="89"/>
      <c r="AB116" s="89"/>
      <c r="AC116" s="89"/>
      <c r="AD116" s="89"/>
      <c r="AE116" s="89"/>
      <c r="AF116" s="89"/>
      <c r="AG116" s="89"/>
      <c r="AH116" s="89"/>
      <c r="AI116" s="89"/>
      <c r="AJ116" s="89"/>
      <c r="AK116" s="89"/>
      <c r="AL116" s="89"/>
    </row>
    <row r="117" spans="1:38" ht="16.5" thickTop="1" thickBot="1" x14ac:dyDescent="0.3">
      <c r="A117" s="113" t="s">
        <v>395</v>
      </c>
      <c r="B117" s="115">
        <f>+Personale!B41</f>
        <v>0.08</v>
      </c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  <c r="AA117" s="89"/>
      <c r="AB117" s="89"/>
      <c r="AC117" s="89"/>
      <c r="AD117" s="89"/>
      <c r="AE117" s="89"/>
      <c r="AF117" s="89"/>
      <c r="AG117" s="89"/>
      <c r="AH117" s="89"/>
      <c r="AI117" s="89"/>
      <c r="AJ117" s="89"/>
      <c r="AK117" s="89"/>
      <c r="AL117" s="89"/>
    </row>
    <row r="118" spans="1:38" ht="15.75" thickTop="1" x14ac:dyDescent="0.25">
      <c r="A118" s="91"/>
      <c r="B118" s="102"/>
      <c r="C118" s="93"/>
      <c r="D118" s="93"/>
      <c r="E118" s="93"/>
      <c r="F118" s="93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  <c r="AA118" s="89"/>
      <c r="AB118" s="89"/>
      <c r="AC118" s="89"/>
      <c r="AD118" s="89"/>
      <c r="AE118" s="89"/>
      <c r="AF118" s="89"/>
      <c r="AG118" s="89"/>
      <c r="AH118" s="89"/>
      <c r="AI118" s="89"/>
      <c r="AJ118" s="89"/>
      <c r="AK118" s="89"/>
      <c r="AL118" s="89"/>
    </row>
    <row r="119" spans="1:38" ht="45.75" thickBot="1" x14ac:dyDescent="0.3">
      <c r="A119" s="91"/>
      <c r="B119" s="102"/>
      <c r="C119" s="101" t="str">
        <f>+Personale!D43</f>
        <v>13 ° mensilita</v>
      </c>
      <c r="D119" s="101" t="str">
        <f>+Personale!E43</f>
        <v>14 ° mensilita</v>
      </c>
      <c r="E119" s="101" t="str">
        <f>+Personale!F43</f>
        <v>15 ° mensilita</v>
      </c>
      <c r="F119" s="101" t="str">
        <f>+Personale!G43</f>
        <v>16 ° mensilita</v>
      </c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  <c r="AA119" s="89"/>
      <c r="AB119" s="89"/>
      <c r="AC119" s="89"/>
      <c r="AD119" s="89"/>
      <c r="AE119" s="89"/>
      <c r="AF119" s="89"/>
      <c r="AG119" s="89"/>
      <c r="AH119" s="89"/>
      <c r="AI119" s="89"/>
      <c r="AJ119" s="89"/>
      <c r="AK119" s="89"/>
      <c r="AL119" s="89"/>
    </row>
    <row r="120" spans="1:38" ht="15.75" thickTop="1" x14ac:dyDescent="0.25">
      <c r="A120" s="97" t="s">
        <v>400</v>
      </c>
      <c r="B120" s="105">
        <f>+Personale!B43</f>
        <v>13</v>
      </c>
      <c r="C120" s="116" t="str">
        <f>+Personale!D44</f>
        <v>m5</v>
      </c>
      <c r="D120" s="116">
        <f>+Personale!E44</f>
        <v>0</v>
      </c>
      <c r="E120" s="116">
        <f>+Personale!F44</f>
        <v>0</v>
      </c>
      <c r="F120" s="116">
        <f>+Personale!G44</f>
        <v>0</v>
      </c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89"/>
      <c r="AB120" s="89"/>
      <c r="AC120" s="89"/>
      <c r="AD120" s="89"/>
      <c r="AE120" s="89"/>
      <c r="AF120" s="89"/>
      <c r="AG120" s="89"/>
      <c r="AH120" s="89"/>
      <c r="AI120" s="89"/>
      <c r="AJ120" s="89"/>
      <c r="AK120" s="89"/>
      <c r="AL120" s="89"/>
    </row>
    <row r="121" spans="1:38" x14ac:dyDescent="0.25">
      <c r="A121" s="91"/>
      <c r="B121" s="91"/>
      <c r="C121" s="116">
        <f>+Personale!D45</f>
        <v>1</v>
      </c>
      <c r="D121" s="116">
        <f>+Personale!E45</f>
        <v>0</v>
      </c>
      <c r="E121" s="116">
        <f>+Personale!F45</f>
        <v>0</v>
      </c>
      <c r="F121" s="116">
        <f>+Personale!G45</f>
        <v>0</v>
      </c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  <c r="AA121" s="89"/>
      <c r="AB121" s="89"/>
      <c r="AC121" s="89"/>
      <c r="AD121" s="89"/>
      <c r="AE121" s="89"/>
      <c r="AF121" s="89"/>
      <c r="AG121" s="89"/>
      <c r="AH121" s="89"/>
      <c r="AI121" s="89"/>
      <c r="AJ121" s="89"/>
      <c r="AK121" s="89"/>
      <c r="AL121" s="89"/>
    </row>
    <row r="122" spans="1:38" x14ac:dyDescent="0.25">
      <c r="A122" s="97" t="s">
        <v>403</v>
      </c>
      <c r="B122" s="103">
        <f>+Personale!B45</f>
        <v>0.02</v>
      </c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  <c r="AA122" s="89"/>
      <c r="AB122" s="89"/>
      <c r="AC122" s="89"/>
      <c r="AD122" s="89"/>
      <c r="AE122" s="89"/>
      <c r="AF122" s="89"/>
      <c r="AG122" s="89"/>
      <c r="AH122" s="89"/>
      <c r="AI122" s="89"/>
      <c r="AJ122" s="89"/>
      <c r="AK122" s="89"/>
      <c r="AL122" s="89"/>
    </row>
    <row r="123" spans="1:38" x14ac:dyDescent="0.25">
      <c r="A123" s="97" t="s">
        <v>404</v>
      </c>
      <c r="B123" s="118">
        <f>+Personale!B46</f>
        <v>15</v>
      </c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  <c r="AA123" s="89"/>
      <c r="AB123" s="89"/>
      <c r="AC123" s="89"/>
      <c r="AD123" s="89"/>
      <c r="AE123" s="89"/>
      <c r="AF123" s="89"/>
      <c r="AG123" s="89"/>
      <c r="AH123" s="89"/>
      <c r="AI123" s="89"/>
      <c r="AJ123" s="89"/>
      <c r="AK123" s="89"/>
      <c r="AL123" s="89"/>
    </row>
    <row r="124" spans="1:38" x14ac:dyDescent="0.25">
      <c r="A124" s="91"/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  <c r="AA124" s="89"/>
      <c r="AB124" s="89"/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</row>
    <row r="125" spans="1:38" x14ac:dyDescent="0.25">
      <c r="A125" s="91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89"/>
      <c r="AB125" s="89"/>
      <c r="AC125" s="89"/>
      <c r="AD125" s="89"/>
      <c r="AE125" s="89"/>
      <c r="AF125" s="89"/>
      <c r="AG125" s="89"/>
      <c r="AH125" s="89"/>
      <c r="AI125" s="89"/>
      <c r="AJ125" s="89"/>
      <c r="AK125" s="89"/>
      <c r="AL125" s="89"/>
    </row>
    <row r="126" spans="1:38" x14ac:dyDescent="0.25">
      <c r="A126" s="89"/>
      <c r="B126" s="89"/>
      <c r="C126" s="66"/>
      <c r="D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</row>
    <row r="127" spans="1:38" ht="15.75" thickBot="1" x14ac:dyDescent="0.3">
      <c r="A127" s="96" t="s">
        <v>423</v>
      </c>
      <c r="B127" s="89"/>
      <c r="C127" s="101" t="str">
        <f>+SPm!B2</f>
        <v>A1 M1</v>
      </c>
      <c r="D127" s="101" t="str">
        <f>+SPm!C2</f>
        <v>A1 M2</v>
      </c>
      <c r="E127" s="101" t="str">
        <f>+SPm!D2</f>
        <v>A1 M3</v>
      </c>
      <c r="F127" s="101" t="str">
        <f>+SPm!E2</f>
        <v>A1 M4</v>
      </c>
      <c r="G127" s="101" t="str">
        <f>+SPm!F2</f>
        <v>A1 M5</v>
      </c>
      <c r="H127" s="101" t="str">
        <f>+SPm!G2</f>
        <v>A1 M6</v>
      </c>
      <c r="I127" s="101" t="str">
        <f>+SPm!H2</f>
        <v>A1 M7</v>
      </c>
      <c r="J127" s="101" t="str">
        <f>+SPm!I2</f>
        <v>A1 M8</v>
      </c>
      <c r="K127" s="101" t="str">
        <f>+SPm!J2</f>
        <v>A1 M9</v>
      </c>
      <c r="L127" s="101" t="str">
        <f>+SPm!K2</f>
        <v>A1 M10</v>
      </c>
      <c r="M127" s="101" t="str">
        <f>+SPm!L2</f>
        <v>A1 M11</v>
      </c>
      <c r="N127" s="101" t="str">
        <f>+SPm!M2</f>
        <v>A1 M12</v>
      </c>
      <c r="O127" s="101" t="str">
        <f>+SPm!N2</f>
        <v>A2 M1</v>
      </c>
      <c r="P127" s="101" t="str">
        <f>+SPm!O2</f>
        <v>A2 M2</v>
      </c>
      <c r="Q127" s="101" t="str">
        <f>+SPm!P2</f>
        <v>A2 M3</v>
      </c>
      <c r="R127" s="101" t="str">
        <f>+SPm!Q2</f>
        <v>A2 M4</v>
      </c>
      <c r="S127" s="101" t="str">
        <f>+SPm!R2</f>
        <v>A2 M5</v>
      </c>
      <c r="T127" s="101" t="str">
        <f>+SPm!S2</f>
        <v>A2 M6</v>
      </c>
      <c r="U127" s="101" t="str">
        <f>+SPm!T2</f>
        <v>A2 M7</v>
      </c>
      <c r="V127" s="101" t="str">
        <f>+SPm!U2</f>
        <v>A2 M8</v>
      </c>
      <c r="W127" s="101" t="str">
        <f>+SPm!V2</f>
        <v>A2 M9</v>
      </c>
      <c r="X127" s="101" t="str">
        <f>+SPm!W2</f>
        <v>A2 M10</v>
      </c>
      <c r="Y127" s="101" t="str">
        <f>+SPm!X2</f>
        <v>A2 M11</v>
      </c>
      <c r="Z127" s="101" t="str">
        <f>+SPm!Y2</f>
        <v>A2 M12</v>
      </c>
      <c r="AA127" s="101" t="str">
        <f>+SPm!Z2</f>
        <v>A3 M1</v>
      </c>
      <c r="AB127" s="101" t="str">
        <f>+SPm!AA2</f>
        <v>A3 M2</v>
      </c>
      <c r="AC127" s="101" t="str">
        <f>+SPm!AB2</f>
        <v>A3 M3</v>
      </c>
      <c r="AD127" s="101" t="str">
        <f>+SPm!AC2</f>
        <v>A3 M4</v>
      </c>
      <c r="AE127" s="101" t="str">
        <f>+SPm!AD2</f>
        <v>A3 M5</v>
      </c>
      <c r="AF127" s="101" t="str">
        <f>+SPm!AE2</f>
        <v>A3 M6</v>
      </c>
      <c r="AG127" s="101" t="str">
        <f>+SPm!AF2</f>
        <v>A3 M7</v>
      </c>
      <c r="AH127" s="101" t="str">
        <f>+SPm!AG2</f>
        <v>A3 M8</v>
      </c>
      <c r="AI127" s="101" t="str">
        <f>+SPm!AH2</f>
        <v>A3 M9</v>
      </c>
      <c r="AJ127" s="101" t="str">
        <f>+SPm!AI2</f>
        <v>A3 M10</v>
      </c>
      <c r="AK127" s="101" t="str">
        <f>+SPm!AJ2</f>
        <v>A3 M11</v>
      </c>
      <c r="AL127" s="101" t="str">
        <f>+SPm!AK2</f>
        <v>A3 M12</v>
      </c>
    </row>
    <row r="128" spans="1:38" ht="15.75" thickTop="1" x14ac:dyDescent="0.25">
      <c r="A128" s="97" t="s">
        <v>424</v>
      </c>
      <c r="B128" s="89"/>
      <c r="C128" s="92">
        <f>+Personale!B50</f>
        <v>1</v>
      </c>
      <c r="D128" s="92">
        <f>+Personale!C50</f>
        <v>1</v>
      </c>
      <c r="E128" s="92">
        <f>+Personale!D50</f>
        <v>1</v>
      </c>
      <c r="F128" s="92">
        <f>+Personale!E50</f>
        <v>1</v>
      </c>
      <c r="G128" s="92">
        <f>+Personale!F50</f>
        <v>1</v>
      </c>
      <c r="H128" s="92">
        <f>+Personale!G50</f>
        <v>1</v>
      </c>
      <c r="I128" s="92">
        <f>+Personale!H50</f>
        <v>1</v>
      </c>
      <c r="J128" s="92">
        <f>+Personale!I50</f>
        <v>1</v>
      </c>
      <c r="K128" s="92">
        <f>+Personale!J50</f>
        <v>1</v>
      </c>
      <c r="L128" s="92">
        <f>+Personale!K50</f>
        <v>1</v>
      </c>
      <c r="M128" s="92">
        <f>+Personale!L50</f>
        <v>1</v>
      </c>
      <c r="N128" s="92">
        <f>+Personale!M50</f>
        <v>1</v>
      </c>
      <c r="O128" s="92">
        <f>+Personale!N50</f>
        <v>1</v>
      </c>
      <c r="P128" s="92">
        <f>+Personale!O50</f>
        <v>1</v>
      </c>
      <c r="Q128" s="92">
        <f>+Personale!P50</f>
        <v>1</v>
      </c>
      <c r="R128" s="92">
        <f>+Personale!Q50</f>
        <v>1</v>
      </c>
      <c r="S128" s="92">
        <f>+Personale!R50</f>
        <v>1</v>
      </c>
      <c r="T128" s="92">
        <f>+Personale!S50</f>
        <v>1</v>
      </c>
      <c r="U128" s="92">
        <f>+Personale!T50</f>
        <v>1</v>
      </c>
      <c r="V128" s="92">
        <f>+Personale!U50</f>
        <v>1</v>
      </c>
      <c r="W128" s="92">
        <f>+Personale!V50</f>
        <v>1</v>
      </c>
      <c r="X128" s="92">
        <f>+Personale!W50</f>
        <v>1</v>
      </c>
      <c r="Y128" s="92">
        <f>+Personale!X50</f>
        <v>1</v>
      </c>
      <c r="Z128" s="92">
        <f>+Personale!Y50</f>
        <v>1</v>
      </c>
      <c r="AA128" s="92">
        <f>+Personale!Z50</f>
        <v>1</v>
      </c>
      <c r="AB128" s="92">
        <f>+Personale!AA50</f>
        <v>1</v>
      </c>
      <c r="AC128" s="92">
        <f>+Personale!AB50</f>
        <v>1</v>
      </c>
      <c r="AD128" s="92">
        <f>+Personale!AC50</f>
        <v>1</v>
      </c>
      <c r="AE128" s="92">
        <f>+Personale!AD50</f>
        <v>1</v>
      </c>
      <c r="AF128" s="92">
        <f>+Personale!AE50</f>
        <v>1</v>
      </c>
      <c r="AG128" s="92">
        <f>+Personale!AF50</f>
        <v>1</v>
      </c>
      <c r="AH128" s="92">
        <f>+Personale!AG50</f>
        <v>1</v>
      </c>
      <c r="AI128" s="92">
        <f>+Personale!AH50</f>
        <v>1</v>
      </c>
      <c r="AJ128" s="92">
        <f>+Personale!AI50</f>
        <v>1</v>
      </c>
      <c r="AK128" s="92">
        <f>+Personale!AJ50</f>
        <v>1</v>
      </c>
      <c r="AL128" s="92">
        <f>+Personale!AK50</f>
        <v>1</v>
      </c>
    </row>
    <row r="129" spans="1:38" x14ac:dyDescent="0.25">
      <c r="A129" s="91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  <c r="AA129" s="89"/>
      <c r="AB129" s="89"/>
      <c r="AC129" s="89"/>
      <c r="AD129" s="89"/>
      <c r="AE129" s="89"/>
      <c r="AF129" s="89"/>
      <c r="AG129" s="89"/>
      <c r="AH129" s="89"/>
      <c r="AI129" s="89"/>
      <c r="AJ129" s="89"/>
      <c r="AK129" s="89"/>
      <c r="AL129" s="89"/>
    </row>
    <row r="130" spans="1:38" x14ac:dyDescent="0.25">
      <c r="A130" s="91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  <c r="AA130" s="89"/>
      <c r="AB130" s="89"/>
      <c r="AC130" s="89"/>
      <c r="AD130" s="89"/>
      <c r="AE130" s="89"/>
      <c r="AF130" s="89"/>
      <c r="AG130" s="89"/>
      <c r="AH130" s="89"/>
      <c r="AI130" s="89"/>
      <c r="AJ130" s="89"/>
      <c r="AK130" s="89"/>
      <c r="AL130" s="89"/>
    </row>
    <row r="131" spans="1:38" x14ac:dyDescent="0.25">
      <c r="A131" s="91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89"/>
      <c r="AB131" s="89"/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</row>
    <row r="132" spans="1:38" x14ac:dyDescent="0.25">
      <c r="A132" s="91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  <c r="AA132" s="89"/>
      <c r="AB132" s="89"/>
      <c r="AC132" s="89"/>
      <c r="AD132" s="89"/>
      <c r="AE132" s="89"/>
      <c r="AF132" s="89"/>
      <c r="AG132" s="89"/>
      <c r="AH132" s="89"/>
      <c r="AI132" s="89"/>
      <c r="AJ132" s="89"/>
      <c r="AK132" s="89"/>
      <c r="AL132" s="89"/>
    </row>
    <row r="133" spans="1:38" x14ac:dyDescent="0.25">
      <c r="A133" s="104" t="s">
        <v>425</v>
      </c>
      <c r="B133" s="105"/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>
        <v>1</v>
      </c>
      <c r="P133" s="105">
        <v>1</v>
      </c>
      <c r="Q133" s="105">
        <v>1</v>
      </c>
      <c r="R133" s="105">
        <v>1</v>
      </c>
      <c r="S133" s="105">
        <v>1</v>
      </c>
      <c r="T133" s="105">
        <v>1</v>
      </c>
      <c r="U133" s="105">
        <v>1</v>
      </c>
      <c r="V133" s="105">
        <v>1</v>
      </c>
      <c r="W133" s="105">
        <v>1</v>
      </c>
      <c r="X133" s="105">
        <v>1</v>
      </c>
      <c r="Y133" s="105">
        <v>1</v>
      </c>
      <c r="Z133" s="105">
        <v>1</v>
      </c>
      <c r="AA133" s="105">
        <v>2</v>
      </c>
      <c r="AB133" s="105">
        <v>2</v>
      </c>
      <c r="AC133" s="105">
        <v>2</v>
      </c>
      <c r="AD133" s="105">
        <v>2</v>
      </c>
      <c r="AE133" s="105">
        <v>2</v>
      </c>
      <c r="AF133" s="105">
        <v>2</v>
      </c>
      <c r="AG133" s="105">
        <v>2</v>
      </c>
      <c r="AH133" s="105">
        <v>2</v>
      </c>
      <c r="AI133" s="105">
        <v>2</v>
      </c>
      <c r="AJ133" s="105">
        <v>2</v>
      </c>
      <c r="AK133" s="105">
        <v>2</v>
      </c>
      <c r="AL133" s="105">
        <v>2</v>
      </c>
    </row>
    <row r="134" spans="1:38" ht="15.75" thickBot="1" x14ac:dyDescent="0.3">
      <c r="A134" s="57" t="s">
        <v>426</v>
      </c>
      <c r="B134" s="89"/>
      <c r="C134" s="101" t="str">
        <f>+SPm!B2</f>
        <v>A1 M1</v>
      </c>
      <c r="D134" s="101" t="str">
        <f>+SPm!C2</f>
        <v>A1 M2</v>
      </c>
      <c r="E134" s="101" t="str">
        <f>+SPm!D2</f>
        <v>A1 M3</v>
      </c>
      <c r="F134" s="101" t="str">
        <f>+SPm!E2</f>
        <v>A1 M4</v>
      </c>
      <c r="G134" s="101" t="str">
        <f>+SPm!F2</f>
        <v>A1 M5</v>
      </c>
      <c r="H134" s="101" t="str">
        <f>+SPm!G2</f>
        <v>A1 M6</v>
      </c>
      <c r="I134" s="101" t="str">
        <f>+SPm!H2</f>
        <v>A1 M7</v>
      </c>
      <c r="J134" s="101" t="str">
        <f>+SPm!I2</f>
        <v>A1 M8</v>
      </c>
      <c r="K134" s="101" t="str">
        <f>+SPm!J2</f>
        <v>A1 M9</v>
      </c>
      <c r="L134" s="101" t="str">
        <f>+SPm!K2</f>
        <v>A1 M10</v>
      </c>
      <c r="M134" s="101" t="str">
        <f>+SPm!L2</f>
        <v>A1 M11</v>
      </c>
      <c r="N134" s="101" t="str">
        <f>+SPm!M2</f>
        <v>A1 M12</v>
      </c>
      <c r="O134" s="101" t="str">
        <f>+SPm!N2</f>
        <v>A2 M1</v>
      </c>
      <c r="P134" s="101" t="str">
        <f>+SPm!O2</f>
        <v>A2 M2</v>
      </c>
      <c r="Q134" s="101" t="str">
        <f>+SPm!P2</f>
        <v>A2 M3</v>
      </c>
      <c r="R134" s="101" t="str">
        <f>+SPm!Q2</f>
        <v>A2 M4</v>
      </c>
      <c r="S134" s="101" t="str">
        <f>+SPm!R2</f>
        <v>A2 M5</v>
      </c>
      <c r="T134" s="101" t="str">
        <f>+SPm!S2</f>
        <v>A2 M6</v>
      </c>
      <c r="U134" s="101" t="str">
        <f>+SPm!T2</f>
        <v>A2 M7</v>
      </c>
      <c r="V134" s="101" t="str">
        <f>+SPm!U2</f>
        <v>A2 M8</v>
      </c>
      <c r="W134" s="101" t="str">
        <f>+SPm!V2</f>
        <v>A2 M9</v>
      </c>
      <c r="X134" s="101" t="str">
        <f>+SPm!W2</f>
        <v>A2 M10</v>
      </c>
      <c r="Y134" s="101" t="str">
        <f>+SPm!X2</f>
        <v>A2 M11</v>
      </c>
      <c r="Z134" s="101" t="str">
        <f>+SPm!Y2</f>
        <v>A2 M12</v>
      </c>
      <c r="AA134" s="101" t="str">
        <f>+SPm!Z2</f>
        <v>A3 M1</v>
      </c>
      <c r="AB134" s="101" t="str">
        <f>+SPm!AA2</f>
        <v>A3 M2</v>
      </c>
      <c r="AC134" s="101" t="str">
        <f>+SPm!AB2</f>
        <v>A3 M3</v>
      </c>
      <c r="AD134" s="101" t="str">
        <f>+SPm!AC2</f>
        <v>A3 M4</v>
      </c>
      <c r="AE134" s="101" t="str">
        <f>+SPm!AD2</f>
        <v>A3 M5</v>
      </c>
      <c r="AF134" s="101" t="str">
        <f>+SPm!AE2</f>
        <v>A3 M6</v>
      </c>
      <c r="AG134" s="101" t="str">
        <f>+SPm!AF2</f>
        <v>A3 M7</v>
      </c>
      <c r="AH134" s="101" t="str">
        <f>+SPm!AG2</f>
        <v>A3 M8</v>
      </c>
      <c r="AI134" s="101" t="str">
        <f>+SPm!AH2</f>
        <v>A3 M9</v>
      </c>
      <c r="AJ134" s="101" t="str">
        <f>+SPm!AI2</f>
        <v>A3 M10</v>
      </c>
      <c r="AK134" s="101" t="str">
        <f>+SPm!AJ2</f>
        <v>A3 M11</v>
      </c>
      <c r="AL134" s="101" t="str">
        <f>+SPm!AK2</f>
        <v>A3 M12</v>
      </c>
    </row>
    <row r="135" spans="1:38" ht="16.5" thickTop="1" thickBot="1" x14ac:dyDescent="0.3">
      <c r="A135" s="113" t="s">
        <v>427</v>
      </c>
      <c r="B135" s="107"/>
      <c r="C135" s="107">
        <f>+(($B114+((($B120-12)*$B114)/12))*C128)*((1+$B122)^C133)</f>
        <v>1950</v>
      </c>
      <c r="D135" s="107">
        <f>+(($B114+((($B120-12)*$B114)/12))*D128)*((1+$B122)^D133)</f>
        <v>1950</v>
      </c>
      <c r="E135" s="107">
        <f t="shared" ref="E135:AL135" si="255">+(($B$4+((($B$10-12)*$B$4)/12))*E128)*((1+$B$12)^E133)</f>
        <v>1950</v>
      </c>
      <c r="F135" s="107">
        <f t="shared" si="255"/>
        <v>1950</v>
      </c>
      <c r="G135" s="107">
        <f t="shared" si="255"/>
        <v>1950</v>
      </c>
      <c r="H135" s="107">
        <f t="shared" si="255"/>
        <v>1950</v>
      </c>
      <c r="I135" s="107">
        <f t="shared" si="255"/>
        <v>1950</v>
      </c>
      <c r="J135" s="107">
        <f t="shared" si="255"/>
        <v>1950</v>
      </c>
      <c r="K135" s="107">
        <f t="shared" si="255"/>
        <v>1950</v>
      </c>
      <c r="L135" s="107">
        <f t="shared" si="255"/>
        <v>1950</v>
      </c>
      <c r="M135" s="107">
        <f t="shared" si="255"/>
        <v>1950</v>
      </c>
      <c r="N135" s="107">
        <f t="shared" si="255"/>
        <v>1950</v>
      </c>
      <c r="O135" s="107">
        <f t="shared" si="255"/>
        <v>1989</v>
      </c>
      <c r="P135" s="107">
        <f t="shared" si="255"/>
        <v>1989</v>
      </c>
      <c r="Q135" s="107">
        <f t="shared" si="255"/>
        <v>1989</v>
      </c>
      <c r="R135" s="107">
        <f t="shared" si="255"/>
        <v>1989</v>
      </c>
      <c r="S135" s="107">
        <f t="shared" si="255"/>
        <v>1989</v>
      </c>
      <c r="T135" s="107">
        <f t="shared" si="255"/>
        <v>1989</v>
      </c>
      <c r="U135" s="107">
        <f t="shared" si="255"/>
        <v>1989</v>
      </c>
      <c r="V135" s="107">
        <f t="shared" si="255"/>
        <v>1989</v>
      </c>
      <c r="W135" s="107">
        <f t="shared" si="255"/>
        <v>1989</v>
      </c>
      <c r="X135" s="107">
        <f t="shared" si="255"/>
        <v>1989</v>
      </c>
      <c r="Y135" s="107">
        <f t="shared" si="255"/>
        <v>1989</v>
      </c>
      <c r="Z135" s="107">
        <f t="shared" si="255"/>
        <v>1989</v>
      </c>
      <c r="AA135" s="107">
        <f t="shared" si="255"/>
        <v>2028.78</v>
      </c>
      <c r="AB135" s="107">
        <f t="shared" si="255"/>
        <v>2028.78</v>
      </c>
      <c r="AC135" s="107">
        <f t="shared" si="255"/>
        <v>2028.78</v>
      </c>
      <c r="AD135" s="107">
        <f t="shared" si="255"/>
        <v>2028.78</v>
      </c>
      <c r="AE135" s="107">
        <f t="shared" si="255"/>
        <v>2028.78</v>
      </c>
      <c r="AF135" s="107">
        <f t="shared" si="255"/>
        <v>2028.78</v>
      </c>
      <c r="AG135" s="107">
        <f t="shared" si="255"/>
        <v>2028.78</v>
      </c>
      <c r="AH135" s="107">
        <f t="shared" si="255"/>
        <v>2028.78</v>
      </c>
      <c r="AI135" s="107">
        <f t="shared" si="255"/>
        <v>2028.78</v>
      </c>
      <c r="AJ135" s="107">
        <f t="shared" si="255"/>
        <v>2028.78</v>
      </c>
      <c r="AK135" s="107">
        <f t="shared" si="255"/>
        <v>2028.78</v>
      </c>
      <c r="AL135" s="107">
        <f t="shared" si="255"/>
        <v>2028.78</v>
      </c>
    </row>
    <row r="136" spans="1:38" ht="16.5" hidden="1" thickTop="1" thickBot="1" x14ac:dyDescent="0.3">
      <c r="A136" s="113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</row>
    <row r="137" spans="1:38" ht="16.5" thickTop="1" thickBot="1" x14ac:dyDescent="0.3">
      <c r="A137" s="113" t="s">
        <v>428</v>
      </c>
      <c r="B137" s="107"/>
      <c r="C137" s="107">
        <f>+SUM(C135:C136)*$B115</f>
        <v>487.5</v>
      </c>
      <c r="D137" s="107">
        <f>+SUM(D135:D136)*$B115</f>
        <v>487.5</v>
      </c>
      <c r="E137" s="107">
        <f t="shared" ref="E137:AL137" si="256">+SUM(E135:E136)*$B$5</f>
        <v>487.5</v>
      </c>
      <c r="F137" s="107">
        <f t="shared" si="256"/>
        <v>487.5</v>
      </c>
      <c r="G137" s="107">
        <f t="shared" si="256"/>
        <v>487.5</v>
      </c>
      <c r="H137" s="107">
        <f t="shared" si="256"/>
        <v>487.5</v>
      </c>
      <c r="I137" s="107">
        <f t="shared" si="256"/>
        <v>487.5</v>
      </c>
      <c r="J137" s="107">
        <f t="shared" si="256"/>
        <v>487.5</v>
      </c>
      <c r="K137" s="107">
        <f t="shared" si="256"/>
        <v>487.5</v>
      </c>
      <c r="L137" s="107">
        <f t="shared" si="256"/>
        <v>487.5</v>
      </c>
      <c r="M137" s="107">
        <f t="shared" si="256"/>
        <v>487.5</v>
      </c>
      <c r="N137" s="107">
        <f t="shared" si="256"/>
        <v>487.5</v>
      </c>
      <c r="O137" s="107">
        <f t="shared" si="256"/>
        <v>497.25</v>
      </c>
      <c r="P137" s="107">
        <f t="shared" si="256"/>
        <v>497.25</v>
      </c>
      <c r="Q137" s="107">
        <f t="shared" si="256"/>
        <v>497.25</v>
      </c>
      <c r="R137" s="107">
        <f t="shared" si="256"/>
        <v>497.25</v>
      </c>
      <c r="S137" s="107">
        <f t="shared" si="256"/>
        <v>497.25</v>
      </c>
      <c r="T137" s="107">
        <f t="shared" si="256"/>
        <v>497.25</v>
      </c>
      <c r="U137" s="107">
        <f t="shared" si="256"/>
        <v>497.25</v>
      </c>
      <c r="V137" s="107">
        <f t="shared" si="256"/>
        <v>497.25</v>
      </c>
      <c r="W137" s="107">
        <f t="shared" si="256"/>
        <v>497.25</v>
      </c>
      <c r="X137" s="107">
        <f t="shared" si="256"/>
        <v>497.25</v>
      </c>
      <c r="Y137" s="107">
        <f t="shared" si="256"/>
        <v>497.25</v>
      </c>
      <c r="Z137" s="107">
        <f t="shared" si="256"/>
        <v>497.25</v>
      </c>
      <c r="AA137" s="107">
        <f t="shared" si="256"/>
        <v>507.19499999999999</v>
      </c>
      <c r="AB137" s="107">
        <f t="shared" si="256"/>
        <v>507.19499999999999</v>
      </c>
      <c r="AC137" s="107">
        <f t="shared" si="256"/>
        <v>507.19499999999999</v>
      </c>
      <c r="AD137" s="107">
        <f t="shared" si="256"/>
        <v>507.19499999999999</v>
      </c>
      <c r="AE137" s="107">
        <f t="shared" si="256"/>
        <v>507.19499999999999</v>
      </c>
      <c r="AF137" s="107">
        <f t="shared" si="256"/>
        <v>507.19499999999999</v>
      </c>
      <c r="AG137" s="107">
        <f t="shared" si="256"/>
        <v>507.19499999999999</v>
      </c>
      <c r="AH137" s="107">
        <f t="shared" si="256"/>
        <v>507.19499999999999</v>
      </c>
      <c r="AI137" s="107">
        <f t="shared" si="256"/>
        <v>507.19499999999999</v>
      </c>
      <c r="AJ137" s="107">
        <f t="shared" si="256"/>
        <v>507.19499999999999</v>
      </c>
      <c r="AK137" s="107">
        <f t="shared" si="256"/>
        <v>507.19499999999999</v>
      </c>
      <c r="AL137" s="107">
        <f t="shared" si="256"/>
        <v>507.19499999999999</v>
      </c>
    </row>
    <row r="138" spans="1:38" ht="16.5" thickTop="1" thickBot="1" x14ac:dyDescent="0.3">
      <c r="A138" s="113" t="s">
        <v>429</v>
      </c>
      <c r="B138" s="107"/>
      <c r="C138" s="107">
        <f>+SUM(C135:C136)*$B116</f>
        <v>19.5</v>
      </c>
      <c r="D138" s="107">
        <f>+SUM(D135:D136)*$B116</f>
        <v>19.5</v>
      </c>
      <c r="E138" s="107">
        <f t="shared" ref="E138:AL138" si="257">+SUM(E135:E136)*$B$6</f>
        <v>19.5</v>
      </c>
      <c r="F138" s="107">
        <f t="shared" si="257"/>
        <v>19.5</v>
      </c>
      <c r="G138" s="107">
        <f t="shared" si="257"/>
        <v>19.5</v>
      </c>
      <c r="H138" s="107">
        <f t="shared" si="257"/>
        <v>19.5</v>
      </c>
      <c r="I138" s="107">
        <f t="shared" si="257"/>
        <v>19.5</v>
      </c>
      <c r="J138" s="107">
        <f t="shared" si="257"/>
        <v>19.5</v>
      </c>
      <c r="K138" s="107">
        <f t="shared" si="257"/>
        <v>19.5</v>
      </c>
      <c r="L138" s="107">
        <f t="shared" si="257"/>
        <v>19.5</v>
      </c>
      <c r="M138" s="107">
        <f t="shared" si="257"/>
        <v>19.5</v>
      </c>
      <c r="N138" s="107">
        <f t="shared" si="257"/>
        <v>19.5</v>
      </c>
      <c r="O138" s="107">
        <f t="shared" si="257"/>
        <v>19.89</v>
      </c>
      <c r="P138" s="107">
        <f t="shared" si="257"/>
        <v>19.89</v>
      </c>
      <c r="Q138" s="107">
        <f t="shared" si="257"/>
        <v>19.89</v>
      </c>
      <c r="R138" s="107">
        <f t="shared" si="257"/>
        <v>19.89</v>
      </c>
      <c r="S138" s="107">
        <f t="shared" si="257"/>
        <v>19.89</v>
      </c>
      <c r="T138" s="107">
        <f t="shared" si="257"/>
        <v>19.89</v>
      </c>
      <c r="U138" s="107">
        <f t="shared" si="257"/>
        <v>19.89</v>
      </c>
      <c r="V138" s="107">
        <f t="shared" si="257"/>
        <v>19.89</v>
      </c>
      <c r="W138" s="107">
        <f t="shared" si="257"/>
        <v>19.89</v>
      </c>
      <c r="X138" s="107">
        <f t="shared" si="257"/>
        <v>19.89</v>
      </c>
      <c r="Y138" s="107">
        <f t="shared" si="257"/>
        <v>19.89</v>
      </c>
      <c r="Z138" s="107">
        <f t="shared" si="257"/>
        <v>19.89</v>
      </c>
      <c r="AA138" s="107">
        <f t="shared" si="257"/>
        <v>20.287800000000001</v>
      </c>
      <c r="AB138" s="107">
        <f t="shared" si="257"/>
        <v>20.287800000000001</v>
      </c>
      <c r="AC138" s="107">
        <f t="shared" si="257"/>
        <v>20.287800000000001</v>
      </c>
      <c r="AD138" s="107">
        <f t="shared" si="257"/>
        <v>20.287800000000001</v>
      </c>
      <c r="AE138" s="107">
        <f t="shared" si="257"/>
        <v>20.287800000000001</v>
      </c>
      <c r="AF138" s="107">
        <f t="shared" si="257"/>
        <v>20.287800000000001</v>
      </c>
      <c r="AG138" s="107">
        <f t="shared" si="257"/>
        <v>20.287800000000001</v>
      </c>
      <c r="AH138" s="107">
        <f t="shared" si="257"/>
        <v>20.287800000000001</v>
      </c>
      <c r="AI138" s="107">
        <f t="shared" si="257"/>
        <v>20.287800000000001</v>
      </c>
      <c r="AJ138" s="107">
        <f t="shared" si="257"/>
        <v>20.287800000000001</v>
      </c>
      <c r="AK138" s="107">
        <f t="shared" si="257"/>
        <v>20.287800000000001</v>
      </c>
      <c r="AL138" s="107">
        <f t="shared" si="257"/>
        <v>20.287800000000001</v>
      </c>
    </row>
    <row r="139" spans="1:38" ht="16.5" thickTop="1" thickBot="1" x14ac:dyDescent="0.3">
      <c r="A139" s="113" t="s">
        <v>430</v>
      </c>
      <c r="B139" s="107"/>
      <c r="C139" s="107">
        <f>+SUM(C135:C136)*$B117</f>
        <v>156</v>
      </c>
      <c r="D139" s="107">
        <f>+SUM(D135:D136)*$B117</f>
        <v>156</v>
      </c>
      <c r="E139" s="107">
        <f t="shared" ref="E139:AL139" si="258">+SUM(E135:E136)*$B$7</f>
        <v>156</v>
      </c>
      <c r="F139" s="107">
        <f t="shared" si="258"/>
        <v>156</v>
      </c>
      <c r="G139" s="107">
        <f t="shared" si="258"/>
        <v>156</v>
      </c>
      <c r="H139" s="107">
        <f t="shared" si="258"/>
        <v>156</v>
      </c>
      <c r="I139" s="107">
        <f t="shared" si="258"/>
        <v>156</v>
      </c>
      <c r="J139" s="107">
        <f t="shared" si="258"/>
        <v>156</v>
      </c>
      <c r="K139" s="107">
        <f t="shared" si="258"/>
        <v>156</v>
      </c>
      <c r="L139" s="107">
        <f t="shared" si="258"/>
        <v>156</v>
      </c>
      <c r="M139" s="107">
        <f t="shared" si="258"/>
        <v>156</v>
      </c>
      <c r="N139" s="107">
        <f t="shared" si="258"/>
        <v>156</v>
      </c>
      <c r="O139" s="107">
        <f t="shared" si="258"/>
        <v>159.12</v>
      </c>
      <c r="P139" s="107">
        <f t="shared" si="258"/>
        <v>159.12</v>
      </c>
      <c r="Q139" s="107">
        <f t="shared" si="258"/>
        <v>159.12</v>
      </c>
      <c r="R139" s="107">
        <f t="shared" si="258"/>
        <v>159.12</v>
      </c>
      <c r="S139" s="107">
        <f t="shared" si="258"/>
        <v>159.12</v>
      </c>
      <c r="T139" s="107">
        <f t="shared" si="258"/>
        <v>159.12</v>
      </c>
      <c r="U139" s="107">
        <f t="shared" si="258"/>
        <v>159.12</v>
      </c>
      <c r="V139" s="107">
        <f t="shared" si="258"/>
        <v>159.12</v>
      </c>
      <c r="W139" s="107">
        <f t="shared" si="258"/>
        <v>159.12</v>
      </c>
      <c r="X139" s="107">
        <f t="shared" si="258"/>
        <v>159.12</v>
      </c>
      <c r="Y139" s="107">
        <f t="shared" si="258"/>
        <v>159.12</v>
      </c>
      <c r="Z139" s="107">
        <f t="shared" si="258"/>
        <v>159.12</v>
      </c>
      <c r="AA139" s="107">
        <f t="shared" si="258"/>
        <v>162.30240000000001</v>
      </c>
      <c r="AB139" s="107">
        <f t="shared" si="258"/>
        <v>162.30240000000001</v>
      </c>
      <c r="AC139" s="107">
        <f t="shared" si="258"/>
        <v>162.30240000000001</v>
      </c>
      <c r="AD139" s="107">
        <f t="shared" si="258"/>
        <v>162.30240000000001</v>
      </c>
      <c r="AE139" s="107">
        <f t="shared" si="258"/>
        <v>162.30240000000001</v>
      </c>
      <c r="AF139" s="107">
        <f t="shared" si="258"/>
        <v>162.30240000000001</v>
      </c>
      <c r="AG139" s="107">
        <f t="shared" si="258"/>
        <v>162.30240000000001</v>
      </c>
      <c r="AH139" s="107">
        <f t="shared" si="258"/>
        <v>162.30240000000001</v>
      </c>
      <c r="AI139" s="107">
        <f t="shared" si="258"/>
        <v>162.30240000000001</v>
      </c>
      <c r="AJ139" s="107">
        <f t="shared" si="258"/>
        <v>162.30240000000001</v>
      </c>
      <c r="AK139" s="107">
        <f t="shared" si="258"/>
        <v>162.30240000000001</v>
      </c>
      <c r="AL139" s="107">
        <f t="shared" si="258"/>
        <v>162.30240000000001</v>
      </c>
    </row>
    <row r="140" spans="1:38" ht="16.5" thickTop="1" thickBot="1" x14ac:dyDescent="0.3">
      <c r="A140" s="57" t="s">
        <v>431</v>
      </c>
      <c r="B140" s="89"/>
      <c r="C140" s="89">
        <f>SUM(C135:C139)</f>
        <v>2613</v>
      </c>
      <c r="D140" s="89">
        <f t="shared" ref="D140:AL140" si="259">SUM(D135:D139)</f>
        <v>2613</v>
      </c>
      <c r="E140" s="89">
        <f t="shared" si="259"/>
        <v>2613</v>
      </c>
      <c r="F140" s="89">
        <f t="shared" si="259"/>
        <v>2613</v>
      </c>
      <c r="G140" s="89">
        <f t="shared" si="259"/>
        <v>2613</v>
      </c>
      <c r="H140" s="89">
        <f t="shared" si="259"/>
        <v>2613</v>
      </c>
      <c r="I140" s="89">
        <f t="shared" si="259"/>
        <v>2613</v>
      </c>
      <c r="J140" s="89">
        <f t="shared" si="259"/>
        <v>2613</v>
      </c>
      <c r="K140" s="89">
        <f t="shared" si="259"/>
        <v>2613</v>
      </c>
      <c r="L140" s="89">
        <f t="shared" si="259"/>
        <v>2613</v>
      </c>
      <c r="M140" s="89">
        <f t="shared" si="259"/>
        <v>2613</v>
      </c>
      <c r="N140" s="89">
        <f t="shared" si="259"/>
        <v>2613</v>
      </c>
      <c r="O140" s="89">
        <f t="shared" si="259"/>
        <v>2665.2599999999998</v>
      </c>
      <c r="P140" s="89">
        <f t="shared" si="259"/>
        <v>2665.2599999999998</v>
      </c>
      <c r="Q140" s="89">
        <f t="shared" si="259"/>
        <v>2665.2599999999998</v>
      </c>
      <c r="R140" s="89">
        <f t="shared" si="259"/>
        <v>2665.2599999999998</v>
      </c>
      <c r="S140" s="89">
        <f t="shared" si="259"/>
        <v>2665.2599999999998</v>
      </c>
      <c r="T140" s="89">
        <f t="shared" si="259"/>
        <v>2665.2599999999998</v>
      </c>
      <c r="U140" s="89">
        <f t="shared" si="259"/>
        <v>2665.2599999999998</v>
      </c>
      <c r="V140" s="89">
        <f t="shared" si="259"/>
        <v>2665.2599999999998</v>
      </c>
      <c r="W140" s="89">
        <f t="shared" si="259"/>
        <v>2665.2599999999998</v>
      </c>
      <c r="X140" s="89">
        <f t="shared" si="259"/>
        <v>2665.2599999999998</v>
      </c>
      <c r="Y140" s="89">
        <f t="shared" si="259"/>
        <v>2665.2599999999998</v>
      </c>
      <c r="Z140" s="89">
        <f t="shared" si="259"/>
        <v>2665.2599999999998</v>
      </c>
      <c r="AA140" s="89">
        <f t="shared" si="259"/>
        <v>2718.5652</v>
      </c>
      <c r="AB140" s="89">
        <f t="shared" si="259"/>
        <v>2718.5652</v>
      </c>
      <c r="AC140" s="89">
        <f t="shared" si="259"/>
        <v>2718.5652</v>
      </c>
      <c r="AD140" s="89">
        <f t="shared" si="259"/>
        <v>2718.5652</v>
      </c>
      <c r="AE140" s="89">
        <f t="shared" si="259"/>
        <v>2718.5652</v>
      </c>
      <c r="AF140" s="89">
        <f t="shared" si="259"/>
        <v>2718.5652</v>
      </c>
      <c r="AG140" s="89">
        <f t="shared" si="259"/>
        <v>2718.5652</v>
      </c>
      <c r="AH140" s="89">
        <f t="shared" si="259"/>
        <v>2718.5652</v>
      </c>
      <c r="AI140" s="89">
        <f t="shared" si="259"/>
        <v>2718.5652</v>
      </c>
      <c r="AJ140" s="89">
        <f t="shared" si="259"/>
        <v>2718.5652</v>
      </c>
      <c r="AK140" s="89">
        <f t="shared" si="259"/>
        <v>2718.5652</v>
      </c>
      <c r="AL140" s="89">
        <f t="shared" si="259"/>
        <v>2718.5652</v>
      </c>
    </row>
    <row r="141" spans="1:38" ht="15.75" thickTop="1" x14ac:dyDescent="0.25">
      <c r="A141" s="106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</row>
    <row r="142" spans="1:38" x14ac:dyDescent="0.25">
      <c r="A142" s="108"/>
      <c r="B142" s="109"/>
      <c r="C142" s="110" t="s">
        <v>432</v>
      </c>
      <c r="D142" s="110" t="s">
        <v>433</v>
      </c>
      <c r="E142" s="110" t="s">
        <v>434</v>
      </c>
      <c r="F142" s="110" t="s">
        <v>435</v>
      </c>
      <c r="G142" s="110" t="s">
        <v>401</v>
      </c>
      <c r="H142" s="110" t="s">
        <v>402</v>
      </c>
      <c r="I142" s="110" t="s">
        <v>420</v>
      </c>
      <c r="J142" s="110" t="s">
        <v>421</v>
      </c>
      <c r="K142" s="110" t="s">
        <v>436</v>
      </c>
      <c r="L142" s="110" t="s">
        <v>437</v>
      </c>
      <c r="M142" s="110" t="s">
        <v>438</v>
      </c>
      <c r="N142" s="111" t="s">
        <v>439</v>
      </c>
      <c r="O142" s="111" t="s">
        <v>432</v>
      </c>
      <c r="P142" s="111" t="s">
        <v>433</v>
      </c>
      <c r="Q142" s="111" t="s">
        <v>434</v>
      </c>
      <c r="R142" s="111" t="s">
        <v>435</v>
      </c>
      <c r="S142" s="111" t="s">
        <v>401</v>
      </c>
      <c r="T142" s="111" t="s">
        <v>402</v>
      </c>
      <c r="U142" s="111" t="s">
        <v>420</v>
      </c>
      <c r="V142" s="111" t="s">
        <v>421</v>
      </c>
      <c r="W142" s="111" t="s">
        <v>436</v>
      </c>
      <c r="X142" s="111" t="s">
        <v>437</v>
      </c>
      <c r="Y142" s="111" t="s">
        <v>438</v>
      </c>
      <c r="Z142" s="111" t="s">
        <v>439</v>
      </c>
      <c r="AA142" s="111" t="s">
        <v>432</v>
      </c>
      <c r="AB142" s="111" t="s">
        <v>433</v>
      </c>
      <c r="AC142" s="111" t="s">
        <v>434</v>
      </c>
      <c r="AD142" s="111" t="s">
        <v>435</v>
      </c>
      <c r="AE142" s="111" t="s">
        <v>401</v>
      </c>
      <c r="AF142" s="111" t="s">
        <v>402</v>
      </c>
      <c r="AG142" s="111" t="s">
        <v>420</v>
      </c>
      <c r="AH142" s="111" t="s">
        <v>421</v>
      </c>
      <c r="AI142" s="111" t="s">
        <v>436</v>
      </c>
      <c r="AJ142" s="111" t="s">
        <v>437</v>
      </c>
      <c r="AK142" s="111" t="s">
        <v>438</v>
      </c>
      <c r="AL142" s="111" t="s">
        <v>439</v>
      </c>
    </row>
    <row r="143" spans="1:38" x14ac:dyDescent="0.25">
      <c r="A143" s="106"/>
      <c r="B143" s="107"/>
      <c r="C143" s="110">
        <f>IF(ISERROR(HLOOKUP(C142,$C120:$F121,2,0)),0,1)</f>
        <v>0</v>
      </c>
      <c r="D143" s="110">
        <f t="shared" ref="D143:AL143" si="260">IF(ISERROR(HLOOKUP(D142,$C120:$F121,2,0)),0,1)</f>
        <v>0</v>
      </c>
      <c r="E143" s="110">
        <f t="shared" si="260"/>
        <v>0</v>
      </c>
      <c r="F143" s="110">
        <f t="shared" si="260"/>
        <v>0</v>
      </c>
      <c r="G143" s="110">
        <f t="shared" si="260"/>
        <v>1</v>
      </c>
      <c r="H143" s="110">
        <f t="shared" si="260"/>
        <v>0</v>
      </c>
      <c r="I143" s="110">
        <f t="shared" si="260"/>
        <v>0</v>
      </c>
      <c r="J143" s="110">
        <f t="shared" si="260"/>
        <v>0</v>
      </c>
      <c r="K143" s="110">
        <f t="shared" si="260"/>
        <v>0</v>
      </c>
      <c r="L143" s="110">
        <f t="shared" si="260"/>
        <v>0</v>
      </c>
      <c r="M143" s="110">
        <f t="shared" si="260"/>
        <v>0</v>
      </c>
      <c r="N143" s="110">
        <f t="shared" si="260"/>
        <v>0</v>
      </c>
      <c r="O143" s="110">
        <f t="shared" si="260"/>
        <v>0</v>
      </c>
      <c r="P143" s="110">
        <f t="shared" si="260"/>
        <v>0</v>
      </c>
      <c r="Q143" s="110">
        <f t="shared" si="260"/>
        <v>0</v>
      </c>
      <c r="R143" s="110">
        <f t="shared" si="260"/>
        <v>0</v>
      </c>
      <c r="S143" s="110">
        <f t="shared" si="260"/>
        <v>1</v>
      </c>
      <c r="T143" s="110">
        <f t="shared" si="260"/>
        <v>0</v>
      </c>
      <c r="U143" s="110">
        <f t="shared" si="260"/>
        <v>0</v>
      </c>
      <c r="V143" s="110">
        <f t="shared" si="260"/>
        <v>0</v>
      </c>
      <c r="W143" s="110">
        <f t="shared" si="260"/>
        <v>0</v>
      </c>
      <c r="X143" s="110">
        <f t="shared" si="260"/>
        <v>0</v>
      </c>
      <c r="Y143" s="110">
        <f t="shared" si="260"/>
        <v>0</v>
      </c>
      <c r="Z143" s="110">
        <f t="shared" si="260"/>
        <v>0</v>
      </c>
      <c r="AA143" s="110">
        <f t="shared" si="260"/>
        <v>0</v>
      </c>
      <c r="AB143" s="110">
        <f t="shared" si="260"/>
        <v>0</v>
      </c>
      <c r="AC143" s="110">
        <f t="shared" si="260"/>
        <v>0</v>
      </c>
      <c r="AD143" s="110">
        <f t="shared" si="260"/>
        <v>0</v>
      </c>
      <c r="AE143" s="110">
        <f t="shared" si="260"/>
        <v>1</v>
      </c>
      <c r="AF143" s="110">
        <f t="shared" si="260"/>
        <v>0</v>
      </c>
      <c r="AG143" s="110">
        <f t="shared" si="260"/>
        <v>0</v>
      </c>
      <c r="AH143" s="110">
        <f t="shared" si="260"/>
        <v>0</v>
      </c>
      <c r="AI143" s="110">
        <f t="shared" si="260"/>
        <v>0</v>
      </c>
      <c r="AJ143" s="110">
        <f t="shared" si="260"/>
        <v>0</v>
      </c>
      <c r="AK143" s="110">
        <f t="shared" si="260"/>
        <v>0</v>
      </c>
      <c r="AL143" s="110">
        <f t="shared" si="260"/>
        <v>0</v>
      </c>
    </row>
    <row r="144" spans="1:38" ht="15.75" thickBot="1" x14ac:dyDescent="0.3">
      <c r="A144" s="57" t="s">
        <v>440</v>
      </c>
      <c r="B144" s="89"/>
      <c r="C144" s="101" t="str">
        <f>+SPm!B2</f>
        <v>A1 M1</v>
      </c>
      <c r="D144" s="101" t="str">
        <f>+SPm!C2</f>
        <v>A1 M2</v>
      </c>
      <c r="E144" s="101" t="str">
        <f>+SPm!D2</f>
        <v>A1 M3</v>
      </c>
      <c r="F144" s="101" t="str">
        <f>+SPm!E2</f>
        <v>A1 M4</v>
      </c>
      <c r="G144" s="101" t="str">
        <f>+SPm!F2</f>
        <v>A1 M5</v>
      </c>
      <c r="H144" s="101" t="str">
        <f>+SPm!G2</f>
        <v>A1 M6</v>
      </c>
      <c r="I144" s="101" t="str">
        <f>+SPm!H2</f>
        <v>A1 M7</v>
      </c>
      <c r="J144" s="101" t="str">
        <f>+SPm!I2</f>
        <v>A1 M8</v>
      </c>
      <c r="K144" s="101" t="str">
        <f>+SPm!J2</f>
        <v>A1 M9</v>
      </c>
      <c r="L144" s="101" t="str">
        <f>+SPm!K2</f>
        <v>A1 M10</v>
      </c>
      <c r="M144" s="101" t="str">
        <f>+SPm!L2</f>
        <v>A1 M11</v>
      </c>
      <c r="N144" s="101" t="str">
        <f>+SPm!M2</f>
        <v>A1 M12</v>
      </c>
      <c r="O144" s="101" t="str">
        <f>+SPm!N2</f>
        <v>A2 M1</v>
      </c>
      <c r="P144" s="101" t="str">
        <f>+SPm!O2</f>
        <v>A2 M2</v>
      </c>
      <c r="Q144" s="101" t="str">
        <f>+SPm!P2</f>
        <v>A2 M3</v>
      </c>
      <c r="R144" s="101" t="str">
        <f>+SPm!Q2</f>
        <v>A2 M4</v>
      </c>
      <c r="S144" s="101" t="str">
        <f>+SPm!R2</f>
        <v>A2 M5</v>
      </c>
      <c r="T144" s="101" t="str">
        <f>+SPm!S2</f>
        <v>A2 M6</v>
      </c>
      <c r="U144" s="101" t="str">
        <f>+SPm!T2</f>
        <v>A2 M7</v>
      </c>
      <c r="V144" s="101" t="str">
        <f>+SPm!U2</f>
        <v>A2 M8</v>
      </c>
      <c r="W144" s="101" t="str">
        <f>+SPm!V2</f>
        <v>A2 M9</v>
      </c>
      <c r="X144" s="101" t="str">
        <f>+SPm!W2</f>
        <v>A2 M10</v>
      </c>
      <c r="Y144" s="101" t="str">
        <f>+SPm!X2</f>
        <v>A2 M11</v>
      </c>
      <c r="Z144" s="101" t="str">
        <f>+SPm!Y2</f>
        <v>A2 M12</v>
      </c>
      <c r="AA144" s="101" t="str">
        <f>+SPm!Z2</f>
        <v>A3 M1</v>
      </c>
      <c r="AB144" s="101" t="str">
        <f>+SPm!AA2</f>
        <v>A3 M2</v>
      </c>
      <c r="AC144" s="101" t="str">
        <f>+SPm!AB2</f>
        <v>A3 M3</v>
      </c>
      <c r="AD144" s="101" t="str">
        <f>+SPm!AC2</f>
        <v>A3 M4</v>
      </c>
      <c r="AE144" s="101" t="str">
        <f>+SPm!AD2</f>
        <v>A3 M5</v>
      </c>
      <c r="AF144" s="101" t="str">
        <f>+SPm!AE2</f>
        <v>A3 M6</v>
      </c>
      <c r="AG144" s="101" t="str">
        <f>+SPm!AF2</f>
        <v>A3 M7</v>
      </c>
      <c r="AH144" s="101" t="str">
        <f>+SPm!AG2</f>
        <v>A3 M8</v>
      </c>
      <c r="AI144" s="101" t="str">
        <f>+SPm!AH2</f>
        <v>A3 M9</v>
      </c>
      <c r="AJ144" s="101" t="str">
        <f>+SPm!AI2</f>
        <v>A3 M10</v>
      </c>
      <c r="AK144" s="101" t="str">
        <f>+SPm!AJ2</f>
        <v>A3 M11</v>
      </c>
      <c r="AL144" s="101" t="str">
        <f>+SPm!AK2</f>
        <v>A3 M12</v>
      </c>
    </row>
    <row r="145" spans="1:38" ht="16.5" thickTop="1" thickBot="1" x14ac:dyDescent="0.3">
      <c r="A145" s="113" t="s">
        <v>427</v>
      </c>
      <c r="B145" s="107"/>
      <c r="C145" s="107">
        <f>+C128*$B114</f>
        <v>1800</v>
      </c>
      <c r="D145" s="107">
        <f t="shared" ref="D145:N145" si="261">+D128*$B$4</f>
        <v>1800</v>
      </c>
      <c r="E145" s="107">
        <f t="shared" si="261"/>
        <v>1800</v>
      </c>
      <c r="F145" s="107">
        <f t="shared" si="261"/>
        <v>1800</v>
      </c>
      <c r="G145" s="107">
        <f t="shared" si="261"/>
        <v>1800</v>
      </c>
      <c r="H145" s="107">
        <f t="shared" si="261"/>
        <v>1800</v>
      </c>
      <c r="I145" s="107">
        <f t="shared" si="261"/>
        <v>1800</v>
      </c>
      <c r="J145" s="107">
        <f t="shared" si="261"/>
        <v>1800</v>
      </c>
      <c r="K145" s="107">
        <f t="shared" si="261"/>
        <v>1800</v>
      </c>
      <c r="L145" s="107">
        <f t="shared" si="261"/>
        <v>1800</v>
      </c>
      <c r="M145" s="107">
        <f t="shared" si="261"/>
        <v>1800</v>
      </c>
      <c r="N145" s="107">
        <f t="shared" si="261"/>
        <v>1800</v>
      </c>
      <c r="O145" s="107">
        <f>+(O128*$B$4)*(1+$B$12^O133)</f>
        <v>1836</v>
      </c>
      <c r="P145" s="107">
        <f t="shared" ref="P145:Z145" si="262">+(P128*$B$4)*(1+$B$12^P133)</f>
        <v>1836</v>
      </c>
      <c r="Q145" s="107">
        <f t="shared" si="262"/>
        <v>1836</v>
      </c>
      <c r="R145" s="107">
        <f t="shared" si="262"/>
        <v>1836</v>
      </c>
      <c r="S145" s="107">
        <f t="shared" si="262"/>
        <v>1836</v>
      </c>
      <c r="T145" s="107">
        <f t="shared" si="262"/>
        <v>1836</v>
      </c>
      <c r="U145" s="107">
        <f t="shared" si="262"/>
        <v>1836</v>
      </c>
      <c r="V145" s="107">
        <f t="shared" si="262"/>
        <v>1836</v>
      </c>
      <c r="W145" s="107">
        <f t="shared" si="262"/>
        <v>1836</v>
      </c>
      <c r="X145" s="107">
        <f t="shared" si="262"/>
        <v>1836</v>
      </c>
      <c r="Y145" s="107">
        <f t="shared" si="262"/>
        <v>1836</v>
      </c>
      <c r="Z145" s="107">
        <f t="shared" si="262"/>
        <v>1836</v>
      </c>
      <c r="AA145" s="107">
        <f>+(AA128*$B$4)*((1+$B$12)^AA133)</f>
        <v>1872.72</v>
      </c>
      <c r="AB145" s="107">
        <f t="shared" ref="AB145:AL145" si="263">+(AB128*$B$4)*((1+$B$12)^AB133)</f>
        <v>1872.72</v>
      </c>
      <c r="AC145" s="107">
        <f t="shared" si="263"/>
        <v>1872.72</v>
      </c>
      <c r="AD145" s="107">
        <f t="shared" si="263"/>
        <v>1872.72</v>
      </c>
      <c r="AE145" s="107">
        <f t="shared" si="263"/>
        <v>1872.72</v>
      </c>
      <c r="AF145" s="107">
        <f t="shared" si="263"/>
        <v>1872.72</v>
      </c>
      <c r="AG145" s="107">
        <f t="shared" si="263"/>
        <v>1872.72</v>
      </c>
      <c r="AH145" s="107">
        <f t="shared" si="263"/>
        <v>1872.72</v>
      </c>
      <c r="AI145" s="107">
        <f t="shared" si="263"/>
        <v>1872.72</v>
      </c>
      <c r="AJ145" s="107">
        <f t="shared" si="263"/>
        <v>1872.72</v>
      </c>
      <c r="AK145" s="107">
        <f t="shared" si="263"/>
        <v>1872.72</v>
      </c>
      <c r="AL145" s="107">
        <f t="shared" si="263"/>
        <v>1872.72</v>
      </c>
    </row>
    <row r="146" spans="1:38" ht="16.5" hidden="1" thickTop="1" thickBot="1" x14ac:dyDescent="0.3">
      <c r="A146" s="113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</row>
    <row r="147" spans="1:38" ht="16.5" thickTop="1" thickBot="1" x14ac:dyDescent="0.3">
      <c r="A147" s="113" t="s">
        <v>441</v>
      </c>
      <c r="B147" s="107"/>
      <c r="C147" s="107">
        <f>C145*C143*((1+$B122)^C133)</f>
        <v>0</v>
      </c>
      <c r="D147" s="107">
        <f t="shared" ref="D147:AL147" si="264">D145*D143*((1+$B122)^D133)</f>
        <v>0</v>
      </c>
      <c r="E147" s="107">
        <f t="shared" si="264"/>
        <v>0</v>
      </c>
      <c r="F147" s="107">
        <f t="shared" si="264"/>
        <v>0</v>
      </c>
      <c r="G147" s="107">
        <f t="shared" si="264"/>
        <v>1800</v>
      </c>
      <c r="H147" s="107">
        <f t="shared" si="264"/>
        <v>0</v>
      </c>
      <c r="I147" s="107">
        <f t="shared" si="264"/>
        <v>0</v>
      </c>
      <c r="J147" s="107">
        <f t="shared" si="264"/>
        <v>0</v>
      </c>
      <c r="K147" s="107">
        <f t="shared" si="264"/>
        <v>0</v>
      </c>
      <c r="L147" s="107">
        <f t="shared" si="264"/>
        <v>0</v>
      </c>
      <c r="M147" s="107">
        <f t="shared" si="264"/>
        <v>0</v>
      </c>
      <c r="N147" s="107">
        <f t="shared" si="264"/>
        <v>0</v>
      </c>
      <c r="O147" s="107">
        <f t="shared" si="264"/>
        <v>0</v>
      </c>
      <c r="P147" s="107">
        <f t="shared" si="264"/>
        <v>0</v>
      </c>
      <c r="Q147" s="107">
        <f t="shared" si="264"/>
        <v>0</v>
      </c>
      <c r="R147" s="107">
        <f t="shared" si="264"/>
        <v>0</v>
      </c>
      <c r="S147" s="107">
        <f t="shared" si="264"/>
        <v>1872.72</v>
      </c>
      <c r="T147" s="107">
        <f t="shared" si="264"/>
        <v>0</v>
      </c>
      <c r="U147" s="107">
        <f t="shared" si="264"/>
        <v>0</v>
      </c>
      <c r="V147" s="107">
        <f t="shared" si="264"/>
        <v>0</v>
      </c>
      <c r="W147" s="107">
        <f t="shared" si="264"/>
        <v>0</v>
      </c>
      <c r="X147" s="107">
        <f t="shared" si="264"/>
        <v>0</v>
      </c>
      <c r="Y147" s="107">
        <f t="shared" si="264"/>
        <v>0</v>
      </c>
      <c r="Z147" s="107">
        <f t="shared" si="264"/>
        <v>0</v>
      </c>
      <c r="AA147" s="107">
        <f t="shared" si="264"/>
        <v>0</v>
      </c>
      <c r="AB147" s="107">
        <f t="shared" si="264"/>
        <v>0</v>
      </c>
      <c r="AC147" s="107">
        <f t="shared" si="264"/>
        <v>0</v>
      </c>
      <c r="AD147" s="107">
        <f t="shared" si="264"/>
        <v>0</v>
      </c>
      <c r="AE147" s="107">
        <f t="shared" si="264"/>
        <v>1948.377888</v>
      </c>
      <c r="AF147" s="107">
        <f t="shared" si="264"/>
        <v>0</v>
      </c>
      <c r="AG147" s="107">
        <f t="shared" si="264"/>
        <v>0</v>
      </c>
      <c r="AH147" s="107">
        <f t="shared" si="264"/>
        <v>0</v>
      </c>
      <c r="AI147" s="107">
        <f t="shared" si="264"/>
        <v>0</v>
      </c>
      <c r="AJ147" s="107">
        <f t="shared" si="264"/>
        <v>0</v>
      </c>
      <c r="AK147" s="107">
        <f t="shared" si="264"/>
        <v>0</v>
      </c>
      <c r="AL147" s="107">
        <f t="shared" si="264"/>
        <v>0</v>
      </c>
    </row>
    <row r="148" spans="1:38" ht="16.5" thickTop="1" thickBot="1" x14ac:dyDescent="0.3">
      <c r="A148" s="113" t="s">
        <v>428</v>
      </c>
      <c r="B148" s="107"/>
      <c r="C148" s="107">
        <f>IF($B123=0,C137,IF($B123=15,(C137/2),0))</f>
        <v>243.75</v>
      </c>
      <c r="D148" s="107">
        <f>IF($B123=0,D137,IF($B123=15,(D137/2)+(C137/2),IF($B123=30,C137,IF($B123=45,C137/2,0))))</f>
        <v>487.5</v>
      </c>
      <c r="E148" s="107">
        <f>IF($B123=0,E137,IF($B123=15,(E137/2)+(D137/2),IF($B123=30,D137,IF($B123=45,(D137/2)+(C139/2),IF($B123=60,C137,IF($B123=75,C137/2,0))))))</f>
        <v>487.5</v>
      </c>
      <c r="F148" s="107">
        <f t="shared" ref="F148" si="265">IF($B123=0,F137,IF($B123=15,(F137/2)+(E137/2),IF($B123=30,E137,IF($B123=45,(E137/2)+(D137/2),IF($B123=60,D137,IF($B123=75,D137/2,0))))))</f>
        <v>487.5</v>
      </c>
      <c r="G148" s="107">
        <f t="shared" ref="G148" si="266">IF($B123=0,G137,IF($B123=15,(G137/2)+(F137/2),IF($B123=30,F137,IF($B123=45,(F137/2)+(E137/2),IF($B123=60,E137,IF($B123=75,E137/2,0))))))</f>
        <v>487.5</v>
      </c>
      <c r="H148" s="107">
        <f t="shared" ref="H148" si="267">IF($B123=0,H137,IF($B123=15,(H137/2)+(G137/2),IF($B123=30,G137,IF($B123=45,(G137/2)+(F137/2),IF($B123=60,F137,IF($B123=75,F137/2,0))))))</f>
        <v>487.5</v>
      </c>
      <c r="I148" s="107">
        <f t="shared" ref="I148" si="268">IF($B123=0,I137,IF($B123=15,(I137/2)+(H137/2),IF($B123=30,H137,IF($B123=45,(H137/2)+(G137/2),IF($B123=60,G137,IF($B123=75,G137/2,0))))))</f>
        <v>487.5</v>
      </c>
      <c r="J148" s="107">
        <f t="shared" ref="J148" si="269">IF($B123=0,J137,IF($B123=15,(J137/2)+(I137/2),IF($B123=30,I137,IF($B123=45,(I137/2)+(H137/2),IF($B123=60,H137,IF($B123=75,H137/2,0))))))</f>
        <v>487.5</v>
      </c>
      <c r="K148" s="107">
        <f t="shared" ref="K148" si="270">IF($B123=0,K137,IF($B123=15,(K137/2)+(J137/2),IF($B123=30,J137,IF($B123=45,(J137/2)+(I137/2),IF($B123=60,I137,IF($B123=75,I137/2,0))))))</f>
        <v>487.5</v>
      </c>
      <c r="L148" s="107">
        <f t="shared" ref="L148" si="271">IF($B123=0,L137,IF($B123=15,(L137/2)+(K137/2),IF($B123=30,K137,IF($B123=45,(K137/2)+(J137/2),IF($B123=60,J137,IF($B123=75,J137/2,0))))))</f>
        <v>487.5</v>
      </c>
      <c r="M148" s="107">
        <f t="shared" ref="M148" si="272">IF($B123=0,M137,IF($B123=15,(M137/2)+(L137/2),IF($B123=30,L137,IF($B123=45,(L137/2)+(K137/2),IF($B123=60,K137,IF($B123=75,K137/2,0))))))</f>
        <v>487.5</v>
      </c>
      <c r="N148" s="107">
        <f t="shared" ref="N148" si="273">IF($B123=0,N137,IF($B123=15,(N137/2)+(M137/2),IF($B123=30,M137,IF($B123=45,(M137/2)+(L137/2),IF($B123=60,L137,IF($B123=75,L137/2,0))))))</f>
        <v>487.5</v>
      </c>
      <c r="O148" s="107">
        <f t="shared" ref="O148" si="274">IF($B123=0,O137,IF($B123=15,(O137/2)+(N137/2),IF($B123=30,N137,IF($B123=45,(N137/2)+(M137/2),IF($B123=60,M137,IF($B123=75,M137/2,0))))))</f>
        <v>492.375</v>
      </c>
      <c r="P148" s="107">
        <f t="shared" ref="P148" si="275">IF($B123=0,P137,IF($B123=15,(P137/2)+(O137/2),IF($B123=30,O137,IF($B123=45,(O137/2)+(N137/2),IF($B123=60,N137,IF($B123=75,N137/2,0))))))</f>
        <v>497.25</v>
      </c>
      <c r="Q148" s="107">
        <f t="shared" ref="Q148" si="276">IF($B123=0,Q137,IF($B123=15,(Q137/2)+(P137/2),IF($B123=30,P137,IF($B123=45,(P137/2)+(O137/2),IF($B123=60,O137,IF($B123=75,O137/2,0))))))</f>
        <v>497.25</v>
      </c>
      <c r="R148" s="107">
        <f t="shared" ref="R148" si="277">IF($B123=0,R137,IF($B123=15,(R137/2)+(Q137/2),IF($B123=30,Q137,IF($B123=45,(Q137/2)+(P137/2),IF($B123=60,P137,IF($B123=75,P137/2,0))))))</f>
        <v>497.25</v>
      </c>
      <c r="S148" s="107">
        <f t="shared" ref="S148" si="278">IF($B123=0,S137,IF($B123=15,(S137/2)+(R137/2),IF($B123=30,R137,IF($B123=45,(R137/2)+(Q137/2),IF($B123=60,Q137,IF($B123=75,Q137/2,0))))))</f>
        <v>497.25</v>
      </c>
      <c r="T148" s="107">
        <f t="shared" ref="T148" si="279">IF($B123=0,T137,IF($B123=15,(T137/2)+(S137/2),IF($B123=30,S137,IF($B123=45,(S137/2)+(R137/2),IF($B123=60,R137,IF($B123=75,R137/2,0))))))</f>
        <v>497.25</v>
      </c>
      <c r="U148" s="107">
        <f t="shared" ref="U148" si="280">IF($B123=0,U137,IF($B123=15,(U137/2)+(T137/2),IF($B123=30,T137,IF($B123=45,(T137/2)+(S137/2),IF($B123=60,S137,IF($B123=75,S137/2,0))))))</f>
        <v>497.25</v>
      </c>
      <c r="V148" s="107">
        <f t="shared" ref="V148" si="281">IF($B123=0,V137,IF($B123=15,(V137/2)+(U137/2),IF($B123=30,U137,IF($B123=45,(U137/2)+(T137/2),IF($B123=60,T137,IF($B123=75,T137/2,0))))))</f>
        <v>497.25</v>
      </c>
      <c r="W148" s="107">
        <f t="shared" ref="W148" si="282">IF($B123=0,W137,IF($B123=15,(W137/2)+(V137/2),IF($B123=30,V137,IF($B123=45,(V137/2)+(U137/2),IF($B123=60,U137,IF($B123=75,U137/2,0))))))</f>
        <v>497.25</v>
      </c>
      <c r="X148" s="107">
        <f t="shared" ref="X148" si="283">IF($B123=0,X137,IF($B123=15,(X137/2)+(W137/2),IF($B123=30,W137,IF($B123=45,(W137/2)+(V137/2),IF($B123=60,V137,IF($B123=75,V137/2,0))))))</f>
        <v>497.25</v>
      </c>
      <c r="Y148" s="107">
        <f t="shared" ref="Y148" si="284">IF($B123=0,Y137,IF($B123=15,(Y137/2)+(X137/2),IF($B123=30,X137,IF($B123=45,(X137/2)+(W137/2),IF($B123=60,W137,IF($B123=75,W137/2,0))))))</f>
        <v>497.25</v>
      </c>
      <c r="Z148" s="107">
        <f t="shared" ref="Z148" si="285">IF($B123=0,Z137,IF($B123=15,(Z137/2)+(Y137/2),IF($B123=30,Y137,IF($B123=45,(Y137/2)+(X137/2),IF($B123=60,X137,IF($B123=75,X137/2,0))))))</f>
        <v>497.25</v>
      </c>
      <c r="AA148" s="107">
        <f t="shared" ref="AA148" si="286">IF($B123=0,AA137,IF($B123=15,(AA137/2)+(Z137/2),IF($B123=30,Z137,IF($B123=45,(Z137/2)+(Y137/2),IF($B123=60,Y137,IF($B123=75,Y137/2,0))))))</f>
        <v>502.22249999999997</v>
      </c>
      <c r="AB148" s="107">
        <f t="shared" ref="AB148" si="287">IF($B123=0,AB137,IF($B123=15,(AB137/2)+(AA137/2),IF($B123=30,AA137,IF($B123=45,(AA137/2)+(Z137/2),IF($B123=60,Z137,IF($B123=75,Z137/2,0))))))</f>
        <v>507.19499999999999</v>
      </c>
      <c r="AC148" s="107">
        <f t="shared" ref="AC148" si="288">IF($B123=0,AC137,IF($B123=15,(AC137/2)+(AB137/2),IF($B123=30,AB137,IF($B123=45,(AB137/2)+(AA137/2),IF($B123=60,AA137,IF($B123=75,AA137/2,0))))))</f>
        <v>507.19499999999999</v>
      </c>
      <c r="AD148" s="107">
        <f t="shared" ref="AD148" si="289">IF($B123=0,AD137,IF($B123=15,(AD137/2)+(AC137/2),IF($B123=30,AC137,IF($B123=45,(AC137/2)+(AB137/2),IF($B123=60,AB137,IF($B123=75,AB137/2,0))))))</f>
        <v>507.19499999999999</v>
      </c>
      <c r="AE148" s="107">
        <f t="shared" ref="AE148" si="290">IF($B123=0,AE137,IF($B123=15,(AE137/2)+(AD137/2),IF($B123=30,AD137,IF($B123=45,(AD137/2)+(AC137/2),IF($B123=60,AC137,IF($B123=75,AC137/2,0))))))</f>
        <v>507.19499999999999</v>
      </c>
      <c r="AF148" s="107">
        <f t="shared" ref="AF148" si="291">IF($B123=0,AF137,IF($B123=15,(AF137/2)+(AE137/2),IF($B123=30,AE137,IF($B123=45,(AE137/2)+(AD137/2),IF($B123=60,AD137,IF($B123=75,AD137/2,0))))))</f>
        <v>507.19499999999999</v>
      </c>
      <c r="AG148" s="107">
        <f t="shared" ref="AG148" si="292">IF($B123=0,AG137,IF($B123=15,(AG137/2)+(AF137/2),IF($B123=30,AF137,IF($B123=45,(AF137/2)+(AE137/2),IF($B123=60,AE137,IF($B123=75,AE137/2,0))))))</f>
        <v>507.19499999999999</v>
      </c>
      <c r="AH148" s="107">
        <f t="shared" ref="AH148" si="293">IF($B123=0,AH137,IF($B123=15,(AH137/2)+(AG137/2),IF($B123=30,AG137,IF($B123=45,(AG137/2)+(AF137/2),IF($B123=60,AF137,IF($B123=75,AF137/2,0))))))</f>
        <v>507.19499999999999</v>
      </c>
      <c r="AI148" s="107">
        <f t="shared" ref="AI148" si="294">IF($B123=0,AI137,IF($B123=15,(AI137/2)+(AH137/2),IF($B123=30,AH137,IF($B123=45,(AH137/2)+(AG137/2),IF($B123=60,AG137,IF($B123=75,AG137/2,0))))))</f>
        <v>507.19499999999999</v>
      </c>
      <c r="AJ148" s="107">
        <f t="shared" ref="AJ148" si="295">IF($B123=0,AJ137,IF($B123=15,(AJ137/2)+(AI137/2),IF($B123=30,AI137,IF($B123=45,(AI137/2)+(AH137/2),IF($B123=60,AH137,IF($B123=75,AH137/2,0))))))</f>
        <v>507.19499999999999</v>
      </c>
      <c r="AK148" s="107">
        <f t="shared" ref="AK148" si="296">IF($B123=0,AK137,IF($B123=15,(AK137/2)+(AJ137/2),IF($B123=30,AJ137,IF($B123=45,(AJ137/2)+(AI137/2),IF($B123=60,AI137,IF($B123=75,AI137/2,0))))))</f>
        <v>507.19499999999999</v>
      </c>
      <c r="AL148" s="107">
        <f t="shared" ref="AL148" si="297">IF($B123=0,AL137,IF($B123=15,(AL137/2)+(AK137/2),IF($B123=30,AK137,IF($B123=45,(AK137/2)+(AJ137/2),IF($B123=60,AJ137,IF($B123=75,AJ137/2,0))))))</f>
        <v>507.19499999999999</v>
      </c>
    </row>
    <row r="149" spans="1:38" ht="16.5" thickTop="1" thickBot="1" x14ac:dyDescent="0.3">
      <c r="A149" s="113" t="s">
        <v>429</v>
      </c>
      <c r="B149" s="107"/>
      <c r="C149" s="107">
        <f>IF($B123=0,C138,IF($B123=15,(C138/2),0))</f>
        <v>9.75</v>
      </c>
      <c r="D149" s="107">
        <f>IF($B123=0,D138,IF($B123=15,(D138/2)+(C138/2),IF($B123=30,C138,IF($B123=45,C138/2,0))))</f>
        <v>19.5</v>
      </c>
      <c r="E149" s="107">
        <f>IF($B123=0,E138,IF($B123=15,(E138/2)+(D138/2),IF($B123=30,D138,IF($B123=45,(D138/2)+(C140/2),IF($B123=60,C138,IF($B123=75,C138/2,0))))))</f>
        <v>19.5</v>
      </c>
      <c r="F149" s="107">
        <f t="shared" ref="F149" si="298">IF($B123=0,F138,IF($B123=15,(F138/2)+(E138/2),IF($B123=30,E138,IF($B123=45,(E138/2)+(D138/2),IF($B123=60,D138,IF($B123=75,D138/2,0))))))</f>
        <v>19.5</v>
      </c>
      <c r="G149" s="107">
        <f t="shared" ref="G149" si="299">IF($B123=0,G138,IF($B123=15,(G138/2)+(F138/2),IF($B123=30,F138,IF($B123=45,(F138/2)+(E138/2),IF($B123=60,E138,IF($B123=75,E138/2,0))))))</f>
        <v>19.5</v>
      </c>
      <c r="H149" s="107">
        <f t="shared" ref="H149" si="300">IF($B123=0,H138,IF($B123=15,(H138/2)+(G138/2),IF($B123=30,G138,IF($B123=45,(G138/2)+(F138/2),IF($B123=60,F138,IF($B123=75,F138/2,0))))))</f>
        <v>19.5</v>
      </c>
      <c r="I149" s="107">
        <f t="shared" ref="I149" si="301">IF($B123=0,I138,IF($B123=15,(I138/2)+(H138/2),IF($B123=30,H138,IF($B123=45,(H138/2)+(G138/2),IF($B123=60,G138,IF($B123=75,G138/2,0))))))</f>
        <v>19.5</v>
      </c>
      <c r="J149" s="107">
        <f t="shared" ref="J149" si="302">IF($B123=0,J138,IF($B123=15,(J138/2)+(I138/2),IF($B123=30,I138,IF($B123=45,(I138/2)+(H138/2),IF($B123=60,H138,IF($B123=75,H138/2,0))))))</f>
        <v>19.5</v>
      </c>
      <c r="K149" s="107">
        <f t="shared" ref="K149" si="303">IF($B123=0,K138,IF($B123=15,(K138/2)+(J138/2),IF($B123=30,J138,IF($B123=45,(J138/2)+(I138/2),IF($B123=60,I138,IF($B123=75,I138/2,0))))))</f>
        <v>19.5</v>
      </c>
      <c r="L149" s="107">
        <f t="shared" ref="L149" si="304">IF($B123=0,L138,IF($B123=15,(L138/2)+(K138/2),IF($B123=30,K138,IF($B123=45,(K138/2)+(J138/2),IF($B123=60,J138,IF($B123=75,J138/2,0))))))</f>
        <v>19.5</v>
      </c>
      <c r="M149" s="107">
        <f t="shared" ref="M149" si="305">IF($B123=0,M138,IF($B123=15,(M138/2)+(L138/2),IF($B123=30,L138,IF($B123=45,(L138/2)+(K138/2),IF($B123=60,K138,IF($B123=75,K138/2,0))))))</f>
        <v>19.5</v>
      </c>
      <c r="N149" s="107">
        <f t="shared" ref="N149" si="306">IF($B123=0,N138,IF($B123=15,(N138/2)+(M138/2),IF($B123=30,M138,IF($B123=45,(M138/2)+(L138/2),IF($B123=60,L138,IF($B123=75,L138/2,0))))))</f>
        <v>19.5</v>
      </c>
      <c r="O149" s="107">
        <f t="shared" ref="O149" si="307">IF($B123=0,O138,IF($B123=15,(O138/2)+(N138/2),IF($B123=30,N138,IF($B123=45,(N138/2)+(M138/2),IF($B123=60,M138,IF($B123=75,M138/2,0))))))</f>
        <v>19.695</v>
      </c>
      <c r="P149" s="107">
        <f t="shared" ref="P149" si="308">IF($B123=0,P138,IF($B123=15,(P138/2)+(O138/2),IF($B123=30,O138,IF($B123=45,(O138/2)+(N138/2),IF($B123=60,N138,IF($B123=75,N138/2,0))))))</f>
        <v>19.89</v>
      </c>
      <c r="Q149" s="107">
        <f t="shared" ref="Q149" si="309">IF($B123=0,Q138,IF($B123=15,(Q138/2)+(P138/2),IF($B123=30,P138,IF($B123=45,(P138/2)+(O138/2),IF($B123=60,O138,IF($B123=75,O138/2,0))))))</f>
        <v>19.89</v>
      </c>
      <c r="R149" s="107">
        <f t="shared" ref="R149" si="310">IF($B123=0,R138,IF($B123=15,(R138/2)+(Q138/2),IF($B123=30,Q138,IF($B123=45,(Q138/2)+(P138/2),IF($B123=60,P138,IF($B123=75,P138/2,0))))))</f>
        <v>19.89</v>
      </c>
      <c r="S149" s="107">
        <f t="shared" ref="S149" si="311">IF($B123=0,S138,IF($B123=15,(S138/2)+(R138/2),IF($B123=30,R138,IF($B123=45,(R138/2)+(Q138/2),IF($B123=60,Q138,IF($B123=75,Q138/2,0))))))</f>
        <v>19.89</v>
      </c>
      <c r="T149" s="107">
        <f t="shared" ref="T149" si="312">IF($B123=0,T138,IF($B123=15,(T138/2)+(S138/2),IF($B123=30,S138,IF($B123=45,(S138/2)+(R138/2),IF($B123=60,R138,IF($B123=75,R138/2,0))))))</f>
        <v>19.89</v>
      </c>
      <c r="U149" s="107">
        <f t="shared" ref="U149" si="313">IF($B123=0,U138,IF($B123=15,(U138/2)+(T138/2),IF($B123=30,T138,IF($B123=45,(T138/2)+(S138/2),IF($B123=60,S138,IF($B123=75,S138/2,0))))))</f>
        <v>19.89</v>
      </c>
      <c r="V149" s="107">
        <f t="shared" ref="V149" si="314">IF($B123=0,V138,IF($B123=15,(V138/2)+(U138/2),IF($B123=30,U138,IF($B123=45,(U138/2)+(T138/2),IF($B123=60,T138,IF($B123=75,T138/2,0))))))</f>
        <v>19.89</v>
      </c>
      <c r="W149" s="107">
        <f t="shared" ref="W149" si="315">IF($B123=0,W138,IF($B123=15,(W138/2)+(V138/2),IF($B123=30,V138,IF($B123=45,(V138/2)+(U138/2),IF($B123=60,U138,IF($B123=75,U138/2,0))))))</f>
        <v>19.89</v>
      </c>
      <c r="X149" s="107">
        <f t="shared" ref="X149" si="316">IF($B123=0,X138,IF($B123=15,(X138/2)+(W138/2),IF($B123=30,W138,IF($B123=45,(W138/2)+(V138/2),IF($B123=60,V138,IF($B123=75,V138/2,0))))))</f>
        <v>19.89</v>
      </c>
      <c r="Y149" s="107">
        <f t="shared" ref="Y149" si="317">IF($B123=0,Y138,IF($B123=15,(Y138/2)+(X138/2),IF($B123=30,X138,IF($B123=45,(X138/2)+(W138/2),IF($B123=60,W138,IF($B123=75,W138/2,0))))))</f>
        <v>19.89</v>
      </c>
      <c r="Z149" s="107">
        <f t="shared" ref="Z149" si="318">IF($B123=0,Z138,IF($B123=15,(Z138/2)+(Y138/2),IF($B123=30,Y138,IF($B123=45,(Y138/2)+(X138/2),IF($B123=60,X138,IF($B123=75,X138/2,0))))))</f>
        <v>19.89</v>
      </c>
      <c r="AA149" s="107">
        <f t="shared" ref="AA149" si="319">IF($B123=0,AA138,IF($B123=15,(AA138/2)+(Z138/2),IF($B123=30,Z138,IF($B123=45,(Z138/2)+(Y138/2),IF($B123=60,Y138,IF($B123=75,Y138/2,0))))))</f>
        <v>20.088900000000002</v>
      </c>
      <c r="AB149" s="107">
        <f t="shared" ref="AB149" si="320">IF($B123=0,AB138,IF($B123=15,(AB138/2)+(AA138/2),IF($B123=30,AA138,IF($B123=45,(AA138/2)+(Z138/2),IF($B123=60,Z138,IF($B123=75,Z138/2,0))))))</f>
        <v>20.287800000000001</v>
      </c>
      <c r="AC149" s="107">
        <f t="shared" ref="AC149" si="321">IF($B123=0,AC138,IF($B123=15,(AC138/2)+(AB138/2),IF($B123=30,AB138,IF($B123=45,(AB138/2)+(AA138/2),IF($B123=60,AA138,IF($B123=75,AA138/2,0))))))</f>
        <v>20.287800000000001</v>
      </c>
      <c r="AD149" s="107">
        <f t="shared" ref="AD149" si="322">IF($B123=0,AD138,IF($B123=15,(AD138/2)+(AC138/2),IF($B123=30,AC138,IF($B123=45,(AC138/2)+(AB138/2),IF($B123=60,AB138,IF($B123=75,AB138/2,0))))))</f>
        <v>20.287800000000001</v>
      </c>
      <c r="AE149" s="107">
        <f t="shared" ref="AE149" si="323">IF($B123=0,AE138,IF($B123=15,(AE138/2)+(AD138/2),IF($B123=30,AD138,IF($B123=45,(AD138/2)+(AC138/2),IF($B123=60,AC138,IF($B123=75,AC138/2,0))))))</f>
        <v>20.287800000000001</v>
      </c>
      <c r="AF149" s="107">
        <f t="shared" ref="AF149" si="324">IF($B123=0,AF138,IF($B123=15,(AF138/2)+(AE138/2),IF($B123=30,AE138,IF($B123=45,(AE138/2)+(AD138/2),IF($B123=60,AD138,IF($B123=75,AD138/2,0))))))</f>
        <v>20.287800000000001</v>
      </c>
      <c r="AG149" s="107">
        <f t="shared" ref="AG149" si="325">IF($B123=0,AG138,IF($B123=15,(AG138/2)+(AF138/2),IF($B123=30,AF138,IF($B123=45,(AF138/2)+(AE138/2),IF($B123=60,AE138,IF($B123=75,AE138/2,0))))))</f>
        <v>20.287800000000001</v>
      </c>
      <c r="AH149" s="107">
        <f t="shared" ref="AH149" si="326">IF($B123=0,AH138,IF($B123=15,(AH138/2)+(AG138/2),IF($B123=30,AG138,IF($B123=45,(AG138/2)+(AF138/2),IF($B123=60,AF138,IF($B123=75,AF138/2,0))))))</f>
        <v>20.287800000000001</v>
      </c>
      <c r="AI149" s="107">
        <f t="shared" ref="AI149" si="327">IF($B123=0,AI138,IF($B123=15,(AI138/2)+(AH138/2),IF($B123=30,AH138,IF($B123=45,(AH138/2)+(AG138/2),IF($B123=60,AG138,IF($B123=75,AG138/2,0))))))</f>
        <v>20.287800000000001</v>
      </c>
      <c r="AJ149" s="107">
        <f t="shared" ref="AJ149" si="328">IF($B123=0,AJ138,IF($B123=15,(AJ138/2)+(AI138/2),IF($B123=30,AI138,IF($B123=45,(AI138/2)+(AH138/2),IF($B123=60,AH138,IF($B123=75,AH138/2,0))))))</f>
        <v>20.287800000000001</v>
      </c>
      <c r="AK149" s="107">
        <f t="shared" ref="AK149" si="329">IF($B123=0,AK138,IF($B123=15,(AK138/2)+(AJ138/2),IF($B123=30,AJ138,IF($B123=45,(AJ138/2)+(AI138/2),IF($B123=60,AI138,IF($B123=75,AI138/2,0))))))</f>
        <v>20.287800000000001</v>
      </c>
      <c r="AL149" s="107">
        <f t="shared" ref="AL149" si="330">IF($B123=0,AL138,IF($B123=15,(AL138/2)+(AK138/2),IF($B123=30,AK138,IF($B123=45,(AK138/2)+(AJ138/2),IF($B123=60,AJ138,IF($B123=75,AJ138/2,0))))))</f>
        <v>20.287800000000001</v>
      </c>
    </row>
    <row r="150" spans="1:38" ht="16.5" thickTop="1" thickBot="1" x14ac:dyDescent="0.3">
      <c r="A150" s="113" t="s">
        <v>442</v>
      </c>
      <c r="B150" s="107"/>
      <c r="C150" s="107">
        <f>IF(C128-B128&lt;0,((B154/B128)*(B128-C128)),0)</f>
        <v>0</v>
      </c>
      <c r="D150" s="107">
        <f t="shared" ref="D150" si="331">IF(D128-C128&lt;0,((C154/C128)*(C128-D128)),0)</f>
        <v>0</v>
      </c>
      <c r="E150" s="107">
        <f t="shared" ref="E150" si="332">IF(E128-D128&lt;0,((D154/D128)*(D128-E128)),0)</f>
        <v>0</v>
      </c>
      <c r="F150" s="107">
        <f t="shared" ref="F150" si="333">IF(F128-E128&lt;0,((E154/E128)*(E128-F128)),0)</f>
        <v>0</v>
      </c>
      <c r="G150" s="107">
        <f t="shared" ref="G150" si="334">IF(G128-F128&lt;0,((F154/F128)*(F128-G128)),0)</f>
        <v>0</v>
      </c>
      <c r="H150" s="107">
        <f t="shared" ref="H150" si="335">IF(H128-G128&lt;0,((G154/G128)*(G128-H128)),0)</f>
        <v>0</v>
      </c>
      <c r="I150" s="107">
        <f t="shared" ref="I150" si="336">IF(I128-H128&lt;0,((H154/H128)*(H128-I128)),0)</f>
        <v>0</v>
      </c>
      <c r="J150" s="107">
        <f t="shared" ref="J150" si="337">IF(J128-I128&lt;0,((I154/I128)*(I128-J128)),0)</f>
        <v>0</v>
      </c>
      <c r="K150" s="107">
        <f t="shared" ref="K150" si="338">IF(K128-J128&lt;0,((J154/J128)*(J128-K128)),0)</f>
        <v>0</v>
      </c>
      <c r="L150" s="107">
        <f t="shared" ref="L150" si="339">IF(L128-K128&lt;0,((K154/K128)*(K128-L128)),0)</f>
        <v>0</v>
      </c>
      <c r="M150" s="107">
        <f t="shared" ref="M150" si="340">IF(M128-L128&lt;0,((L154/L128)*(L128-M128)),0)</f>
        <v>0</v>
      </c>
      <c r="N150" s="107">
        <f t="shared" ref="N150" si="341">IF(N128-M128&lt;0,((M154/M128)*(M128-N128)),0)</f>
        <v>0</v>
      </c>
      <c r="O150" s="107">
        <f>IF(O128-N128&lt;0,((N154/N128)*(N128-O128)),0)</f>
        <v>0</v>
      </c>
      <c r="P150" s="107">
        <f t="shared" ref="P150" si="342">IF(P128-O128&lt;0,((O154/O128)*(O128-P128)),0)</f>
        <v>0</v>
      </c>
      <c r="Q150" s="107">
        <f t="shared" ref="Q150" si="343">IF(Q128-P128&lt;0,((P154/P128)*(P128-Q128)),0)</f>
        <v>0</v>
      </c>
      <c r="R150" s="107">
        <f t="shared" ref="R150" si="344">IF(R128-Q128&lt;0,((Q154/Q128)*(Q128-R128)),0)</f>
        <v>0</v>
      </c>
      <c r="S150" s="107">
        <f t="shared" ref="S150" si="345">IF(S128-R128&lt;0,((R154/R128)*(R128-S128)),0)</f>
        <v>0</v>
      </c>
      <c r="T150" s="107">
        <f t="shared" ref="T150" si="346">IF(T128-S128&lt;0,((S154/S128)*(S128-T128)),0)</f>
        <v>0</v>
      </c>
      <c r="U150" s="107">
        <f t="shared" ref="U150" si="347">IF(U128-T128&lt;0,((T154/T128)*(T128-U128)),0)</f>
        <v>0</v>
      </c>
      <c r="V150" s="107">
        <f t="shared" ref="V150" si="348">IF(V128-U128&lt;0,((U154/U128)*(U128-V128)),0)</f>
        <v>0</v>
      </c>
      <c r="W150" s="107">
        <f t="shared" ref="W150" si="349">IF(W128-V128&lt;0,((V154/V128)*(V128-W128)),0)</f>
        <v>0</v>
      </c>
      <c r="X150" s="107">
        <f t="shared" ref="X150" si="350">IF(X128-W128&lt;0,((W154/W128)*(W128-X128)),0)</f>
        <v>0</v>
      </c>
      <c r="Y150" s="107">
        <f t="shared" ref="Y150" si="351">IF(Y128-X128&lt;0,((X154/X128)*(X128-Y128)),0)</f>
        <v>0</v>
      </c>
      <c r="Z150" s="107">
        <f t="shared" ref="Z150" si="352">IF(Z128-Y128&lt;0,((Y154/Y128)*(Y128-Z128)),0)</f>
        <v>0</v>
      </c>
      <c r="AA150" s="107">
        <f>IF(AA128-Z128&lt;0,((Z154/Z128)*(Z128-AA128)),0)</f>
        <v>0</v>
      </c>
      <c r="AB150" s="107">
        <f t="shared" ref="AB150" si="353">IF(AB128-AA128&lt;0,((AA154/AA128)*(AA128-AB128)),0)</f>
        <v>0</v>
      </c>
      <c r="AC150" s="107">
        <f t="shared" ref="AC150" si="354">IF(AC128-AB128&lt;0,((AB154/AB128)*(AB128-AC128)),0)</f>
        <v>0</v>
      </c>
      <c r="AD150" s="107">
        <f t="shared" ref="AD150" si="355">IF(AD128-AC128&lt;0,((AC154/AC128)*(AC128-AD128)),0)</f>
        <v>0</v>
      </c>
      <c r="AE150" s="107">
        <f t="shared" ref="AE150" si="356">IF(AE128-AD128&lt;0,((AD154/AD128)*(AD128-AE128)),0)</f>
        <v>0</v>
      </c>
      <c r="AF150" s="107">
        <f t="shared" ref="AF150" si="357">IF(AF128-AE128&lt;0,((AE154/AE128)*(AE128-AF128)),0)</f>
        <v>0</v>
      </c>
      <c r="AG150" s="107">
        <f t="shared" ref="AG150" si="358">IF(AG128-AF128&lt;0,((AF154/AF128)*(AF128-AG128)),0)</f>
        <v>0</v>
      </c>
      <c r="AH150" s="107">
        <f t="shared" ref="AH150" si="359">IF(AH128-AG128&lt;0,((AG154/AG128)*(AG128-AH128)),0)</f>
        <v>0</v>
      </c>
      <c r="AI150" s="107">
        <f t="shared" ref="AI150" si="360">IF(AI128-AH128&lt;0,((AH154/AH128)*(AH128-AI128)),0)</f>
        <v>0</v>
      </c>
      <c r="AJ150" s="107">
        <f t="shared" ref="AJ150" si="361">IF(AJ128-AI128&lt;0,((AI154/AI128)*(AI128-AJ128)),0)</f>
        <v>0</v>
      </c>
      <c r="AK150" s="107">
        <f t="shared" ref="AK150" si="362">IF(AK128-AJ128&lt;0,((AJ154/AJ128)*(AJ128-AK128)),0)</f>
        <v>0</v>
      </c>
      <c r="AL150" s="107">
        <f t="shared" ref="AL150" si="363">IF(AL128-AK128&lt;0,((AK154/AK128)*(AK128-AL128)),0)</f>
        <v>0</v>
      </c>
    </row>
    <row r="151" spans="1:38" ht="16.5" thickTop="1" thickBot="1" x14ac:dyDescent="0.3">
      <c r="A151" s="57" t="s">
        <v>431</v>
      </c>
      <c r="B151" s="89"/>
      <c r="C151" s="89">
        <f>SUM(C145:C150)</f>
        <v>2053.5</v>
      </c>
      <c r="D151" s="89">
        <f t="shared" ref="D151:AL151" si="364">SUM(D145:D150)</f>
        <v>2307</v>
      </c>
      <c r="E151" s="89">
        <f t="shared" si="364"/>
        <v>2307</v>
      </c>
      <c r="F151" s="89">
        <f t="shared" si="364"/>
        <v>2307</v>
      </c>
      <c r="G151" s="89">
        <f t="shared" si="364"/>
        <v>4107</v>
      </c>
      <c r="H151" s="89">
        <f t="shared" si="364"/>
        <v>2307</v>
      </c>
      <c r="I151" s="89">
        <f t="shared" si="364"/>
        <v>2307</v>
      </c>
      <c r="J151" s="89">
        <f t="shared" si="364"/>
        <v>2307</v>
      </c>
      <c r="K151" s="89">
        <f t="shared" si="364"/>
        <v>2307</v>
      </c>
      <c r="L151" s="89">
        <f t="shared" si="364"/>
        <v>2307</v>
      </c>
      <c r="M151" s="89">
        <f t="shared" si="364"/>
        <v>2307</v>
      </c>
      <c r="N151" s="89">
        <f t="shared" si="364"/>
        <v>2307</v>
      </c>
      <c r="O151" s="89">
        <f t="shared" si="364"/>
        <v>2348.0700000000002</v>
      </c>
      <c r="P151" s="89">
        <f t="shared" si="364"/>
        <v>2353.14</v>
      </c>
      <c r="Q151" s="89">
        <f t="shared" si="364"/>
        <v>2353.14</v>
      </c>
      <c r="R151" s="89">
        <f t="shared" si="364"/>
        <v>2353.14</v>
      </c>
      <c r="S151" s="89">
        <f t="shared" si="364"/>
        <v>4225.8600000000006</v>
      </c>
      <c r="T151" s="89">
        <f t="shared" si="364"/>
        <v>2353.14</v>
      </c>
      <c r="U151" s="89">
        <f t="shared" si="364"/>
        <v>2353.14</v>
      </c>
      <c r="V151" s="89">
        <f t="shared" si="364"/>
        <v>2353.14</v>
      </c>
      <c r="W151" s="89">
        <f t="shared" si="364"/>
        <v>2353.14</v>
      </c>
      <c r="X151" s="89">
        <f t="shared" si="364"/>
        <v>2353.14</v>
      </c>
      <c r="Y151" s="89">
        <f t="shared" si="364"/>
        <v>2353.14</v>
      </c>
      <c r="Z151" s="89">
        <f t="shared" si="364"/>
        <v>2353.14</v>
      </c>
      <c r="AA151" s="89">
        <f t="shared" si="364"/>
        <v>2395.0314000000003</v>
      </c>
      <c r="AB151" s="89">
        <f t="shared" si="364"/>
        <v>2400.2028</v>
      </c>
      <c r="AC151" s="89">
        <f t="shared" si="364"/>
        <v>2400.2028</v>
      </c>
      <c r="AD151" s="89">
        <f t="shared" si="364"/>
        <v>2400.2028</v>
      </c>
      <c r="AE151" s="89">
        <f t="shared" si="364"/>
        <v>4348.580688</v>
      </c>
      <c r="AF151" s="89">
        <f t="shared" si="364"/>
        <v>2400.2028</v>
      </c>
      <c r="AG151" s="89">
        <f t="shared" si="364"/>
        <v>2400.2028</v>
      </c>
      <c r="AH151" s="89">
        <f t="shared" si="364"/>
        <v>2400.2028</v>
      </c>
      <c r="AI151" s="89">
        <f t="shared" si="364"/>
        <v>2400.2028</v>
      </c>
      <c r="AJ151" s="89">
        <f t="shared" si="364"/>
        <v>2400.2028</v>
      </c>
      <c r="AK151" s="89">
        <f t="shared" si="364"/>
        <v>2400.2028</v>
      </c>
      <c r="AL151" s="89">
        <f t="shared" si="364"/>
        <v>2400.2028</v>
      </c>
    </row>
    <row r="152" spans="1:38" ht="15.75" thickTop="1" x14ac:dyDescent="0.25">
      <c r="A152" s="112" t="s">
        <v>334</v>
      </c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</row>
    <row r="153" spans="1:38" ht="15.75" thickBot="1" x14ac:dyDescent="0.3">
      <c r="A153" s="57" t="s">
        <v>443</v>
      </c>
      <c r="B153" s="89"/>
      <c r="C153" s="101" t="str">
        <f>+SPm!B2</f>
        <v>A1 M1</v>
      </c>
      <c r="D153" s="101" t="str">
        <f>+SPm!C2</f>
        <v>A1 M2</v>
      </c>
      <c r="E153" s="101" t="str">
        <f>+SPm!D2</f>
        <v>A1 M3</v>
      </c>
      <c r="F153" s="101" t="str">
        <f>+SPm!E2</f>
        <v>A1 M4</v>
      </c>
      <c r="G153" s="101" t="str">
        <f>+SPm!F2</f>
        <v>A1 M5</v>
      </c>
      <c r="H153" s="101" t="str">
        <f>+SPm!G2</f>
        <v>A1 M6</v>
      </c>
      <c r="I153" s="101" t="str">
        <f>+SPm!H2</f>
        <v>A1 M7</v>
      </c>
      <c r="J153" s="101" t="str">
        <f>+SPm!I2</f>
        <v>A1 M8</v>
      </c>
      <c r="K153" s="101" t="str">
        <f>+SPm!J2</f>
        <v>A1 M9</v>
      </c>
      <c r="L153" s="101" t="str">
        <f>+SPm!K2</f>
        <v>A1 M10</v>
      </c>
      <c r="M153" s="101" t="str">
        <f>+SPm!L2</f>
        <v>A1 M11</v>
      </c>
      <c r="N153" s="101" t="str">
        <f>+SPm!M2</f>
        <v>A1 M12</v>
      </c>
      <c r="O153" s="101" t="str">
        <f>+SPm!N2</f>
        <v>A2 M1</v>
      </c>
      <c r="P153" s="101" t="str">
        <f>+SPm!O2</f>
        <v>A2 M2</v>
      </c>
      <c r="Q153" s="101" t="str">
        <f>+SPm!P2</f>
        <v>A2 M3</v>
      </c>
      <c r="R153" s="101" t="str">
        <f>+SPm!Q2</f>
        <v>A2 M4</v>
      </c>
      <c r="S153" s="101" t="str">
        <f>+SPm!R2</f>
        <v>A2 M5</v>
      </c>
      <c r="T153" s="101" t="str">
        <f>+SPm!S2</f>
        <v>A2 M6</v>
      </c>
      <c r="U153" s="101" t="str">
        <f>+SPm!T2</f>
        <v>A2 M7</v>
      </c>
      <c r="V153" s="101" t="str">
        <f>+SPm!U2</f>
        <v>A2 M8</v>
      </c>
      <c r="W153" s="101" t="str">
        <f>+SPm!V2</f>
        <v>A2 M9</v>
      </c>
      <c r="X153" s="101" t="str">
        <f>+SPm!W2</f>
        <v>A2 M10</v>
      </c>
      <c r="Y153" s="101" t="str">
        <f>+SPm!X2</f>
        <v>A2 M11</v>
      </c>
      <c r="Z153" s="101" t="str">
        <f>+SPm!Y2</f>
        <v>A2 M12</v>
      </c>
      <c r="AA153" s="101" t="str">
        <f>+SPm!Z2</f>
        <v>A3 M1</v>
      </c>
      <c r="AB153" s="101" t="str">
        <f>+SPm!AA2</f>
        <v>A3 M2</v>
      </c>
      <c r="AC153" s="101" t="str">
        <f>+SPm!AB2</f>
        <v>A3 M3</v>
      </c>
      <c r="AD153" s="101" t="str">
        <f>+SPm!AC2</f>
        <v>A3 M4</v>
      </c>
      <c r="AE153" s="101" t="str">
        <f>+SPm!AD2</f>
        <v>A3 M5</v>
      </c>
      <c r="AF153" s="101" t="str">
        <f>+SPm!AE2</f>
        <v>A3 M6</v>
      </c>
      <c r="AG153" s="101" t="str">
        <f>+SPm!AF2</f>
        <v>A3 M7</v>
      </c>
      <c r="AH153" s="101" t="str">
        <f>+SPm!AG2</f>
        <v>A3 M8</v>
      </c>
      <c r="AI153" s="101" t="str">
        <f>+SPm!AH2</f>
        <v>A3 M9</v>
      </c>
      <c r="AJ153" s="101" t="str">
        <f>+SPm!AI2</f>
        <v>A3 M10</v>
      </c>
      <c r="AK153" s="101" t="str">
        <f>+SPm!AJ2</f>
        <v>A3 M11</v>
      </c>
      <c r="AL153" s="101" t="str">
        <f>+SPm!AK2</f>
        <v>A3 M12</v>
      </c>
    </row>
    <row r="154" spans="1:38" ht="15.75" thickTop="1" x14ac:dyDescent="0.25">
      <c r="A154" s="106"/>
      <c r="B154" s="107">
        <v>0</v>
      </c>
      <c r="C154" s="107">
        <f>B154+C139-C150</f>
        <v>156</v>
      </c>
      <c r="D154" s="107">
        <f t="shared" ref="D154" si="365">C154+D139-D150</f>
        <v>312</v>
      </c>
      <c r="E154" s="107">
        <f t="shared" ref="E154" si="366">D154+E139-E150</f>
        <v>468</v>
      </c>
      <c r="F154" s="107">
        <f t="shared" ref="F154" si="367">E154+F139-F150</f>
        <v>624</v>
      </c>
      <c r="G154" s="107">
        <f t="shared" ref="G154" si="368">F154+G139-G150</f>
        <v>780</v>
      </c>
      <c r="H154" s="107">
        <f t="shared" ref="H154" si="369">G154+H139-H150</f>
        <v>936</v>
      </c>
      <c r="I154" s="107">
        <f t="shared" ref="I154" si="370">H154+I139-I150</f>
        <v>1092</v>
      </c>
      <c r="J154" s="107">
        <f t="shared" ref="J154" si="371">I154+J139-J150</f>
        <v>1248</v>
      </c>
      <c r="K154" s="107">
        <f t="shared" ref="K154" si="372">J154+K139-K150</f>
        <v>1404</v>
      </c>
      <c r="L154" s="107">
        <f t="shared" ref="L154" si="373">K154+L139-L150</f>
        <v>1560</v>
      </c>
      <c r="M154" s="107">
        <f t="shared" ref="M154" si="374">L154+M139-M150</f>
        <v>1716</v>
      </c>
      <c r="N154" s="107">
        <f t="shared" ref="N154" si="375">M154+N139-N150</f>
        <v>1872</v>
      </c>
      <c r="O154" s="107">
        <f>N154+O139-O150</f>
        <v>2031.12</v>
      </c>
      <c r="P154" s="107">
        <f t="shared" ref="P154" si="376">O154+P139-P150</f>
        <v>2190.2399999999998</v>
      </c>
      <c r="Q154" s="107">
        <f t="shared" ref="Q154" si="377">P154+Q139-Q150</f>
        <v>2349.3599999999997</v>
      </c>
      <c r="R154" s="107">
        <f t="shared" ref="R154" si="378">Q154+R139-R150</f>
        <v>2508.4799999999996</v>
      </c>
      <c r="S154" s="107">
        <f t="shared" ref="S154" si="379">R154+S139-S150</f>
        <v>2667.5999999999995</v>
      </c>
      <c r="T154" s="107">
        <f t="shared" ref="T154" si="380">S154+T139-T150</f>
        <v>2826.7199999999993</v>
      </c>
      <c r="U154" s="107">
        <f t="shared" ref="U154" si="381">T154+U139-U150</f>
        <v>2985.8399999999992</v>
      </c>
      <c r="V154" s="107">
        <f t="shared" ref="V154" si="382">U154+V139-V150</f>
        <v>3144.9599999999991</v>
      </c>
      <c r="W154" s="107">
        <f t="shared" ref="W154" si="383">V154+W139-W150</f>
        <v>3304.079999999999</v>
      </c>
      <c r="X154" s="107">
        <f t="shared" ref="X154" si="384">W154+X139-X150</f>
        <v>3463.1999999999989</v>
      </c>
      <c r="Y154" s="107">
        <f t="shared" ref="Y154" si="385">X154+Y139-Y150</f>
        <v>3622.3199999999988</v>
      </c>
      <c r="Z154" s="107">
        <f t="shared" ref="Z154" si="386">Y154+Z139-Z150</f>
        <v>3781.4399999999987</v>
      </c>
      <c r="AA154" s="107">
        <f>Z154+AA139-AA150</f>
        <v>3943.7423999999987</v>
      </c>
      <c r="AB154" s="107">
        <f t="shared" ref="AB154" si="387">AA154+AB139-AB150</f>
        <v>4106.0447999999988</v>
      </c>
      <c r="AC154" s="107">
        <f t="shared" ref="AC154" si="388">AB154+AC139-AC150</f>
        <v>4268.3471999999983</v>
      </c>
      <c r="AD154" s="107">
        <f t="shared" ref="AD154" si="389">AC154+AD139-AD150</f>
        <v>4430.6495999999979</v>
      </c>
      <c r="AE154" s="107">
        <f t="shared" ref="AE154" si="390">AD154+AE139-AE150</f>
        <v>4592.9519999999975</v>
      </c>
      <c r="AF154" s="107">
        <f t="shared" ref="AF154" si="391">AE154+AF139-AF150</f>
        <v>4755.2543999999971</v>
      </c>
      <c r="AG154" s="107">
        <f t="shared" ref="AG154" si="392">AF154+AG139-AG150</f>
        <v>4917.5567999999967</v>
      </c>
      <c r="AH154" s="107">
        <f t="shared" ref="AH154" si="393">AG154+AH139-AH150</f>
        <v>5079.8591999999962</v>
      </c>
      <c r="AI154" s="107">
        <f t="shared" ref="AI154" si="394">AH154+AI139-AI150</f>
        <v>5242.1615999999958</v>
      </c>
      <c r="AJ154" s="107">
        <f t="shared" ref="AJ154" si="395">AI154+AJ139-AJ150</f>
        <v>5404.4639999999954</v>
      </c>
      <c r="AK154" s="107">
        <f t="shared" ref="AK154" si="396">AJ154+AK139-AK150</f>
        <v>5566.766399999995</v>
      </c>
      <c r="AL154" s="107">
        <f t="shared" ref="AL154" si="397">AK154+AL139-AL150</f>
        <v>5729.0687999999946</v>
      </c>
    </row>
    <row r="155" spans="1:38" x14ac:dyDescent="0.25">
      <c r="A155" s="112" t="s">
        <v>334</v>
      </c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</row>
    <row r="156" spans="1:38" ht="15.75" thickBot="1" x14ac:dyDescent="0.3">
      <c r="A156" s="57" t="s">
        <v>444</v>
      </c>
      <c r="B156" s="89"/>
      <c r="C156" s="101" t="str">
        <f>+SPm!B2</f>
        <v>A1 M1</v>
      </c>
      <c r="D156" s="101" t="str">
        <f>+SPm!C2</f>
        <v>A1 M2</v>
      </c>
      <c r="E156" s="101" t="str">
        <f>+SPm!D2</f>
        <v>A1 M3</v>
      </c>
      <c r="F156" s="101" t="str">
        <f>+SPm!E2</f>
        <v>A1 M4</v>
      </c>
      <c r="G156" s="101" t="str">
        <f>+SPm!F2</f>
        <v>A1 M5</v>
      </c>
      <c r="H156" s="101" t="str">
        <f>+SPm!G2</f>
        <v>A1 M6</v>
      </c>
      <c r="I156" s="101" t="str">
        <f>+SPm!H2</f>
        <v>A1 M7</v>
      </c>
      <c r="J156" s="101" t="str">
        <f>+SPm!I2</f>
        <v>A1 M8</v>
      </c>
      <c r="K156" s="101" t="str">
        <f>+SPm!J2</f>
        <v>A1 M9</v>
      </c>
      <c r="L156" s="101" t="str">
        <f>+SPm!K2</f>
        <v>A1 M10</v>
      </c>
      <c r="M156" s="101" t="str">
        <f>+SPm!L2</f>
        <v>A1 M11</v>
      </c>
      <c r="N156" s="101" t="str">
        <f>+SPm!M2</f>
        <v>A1 M12</v>
      </c>
      <c r="O156" s="101" t="str">
        <f>+SPm!N2</f>
        <v>A2 M1</v>
      </c>
      <c r="P156" s="101" t="str">
        <f>+SPm!O2</f>
        <v>A2 M2</v>
      </c>
      <c r="Q156" s="101" t="str">
        <f>+SPm!P2</f>
        <v>A2 M3</v>
      </c>
      <c r="R156" s="101" t="str">
        <f>+SPm!Q2</f>
        <v>A2 M4</v>
      </c>
      <c r="S156" s="101" t="str">
        <f>+SPm!R2</f>
        <v>A2 M5</v>
      </c>
      <c r="T156" s="101" t="str">
        <f>+SPm!S2</f>
        <v>A2 M6</v>
      </c>
      <c r="U156" s="101" t="str">
        <f>+SPm!T2</f>
        <v>A2 M7</v>
      </c>
      <c r="V156" s="101" t="str">
        <f>+SPm!U2</f>
        <v>A2 M8</v>
      </c>
      <c r="W156" s="101" t="str">
        <f>+SPm!V2</f>
        <v>A2 M9</v>
      </c>
      <c r="X156" s="101" t="str">
        <f>+SPm!W2</f>
        <v>A2 M10</v>
      </c>
      <c r="Y156" s="101" t="str">
        <f>+SPm!X2</f>
        <v>A2 M11</v>
      </c>
      <c r="Z156" s="101" t="str">
        <f>+SPm!Y2</f>
        <v>A2 M12</v>
      </c>
      <c r="AA156" s="101" t="str">
        <f>+SPm!Z2</f>
        <v>A3 M1</v>
      </c>
      <c r="AB156" s="101" t="str">
        <f>+SPm!AA2</f>
        <v>A3 M2</v>
      </c>
      <c r="AC156" s="101" t="str">
        <f>+SPm!AB2</f>
        <v>A3 M3</v>
      </c>
      <c r="AD156" s="101" t="str">
        <f>+SPm!AC2</f>
        <v>A3 M4</v>
      </c>
      <c r="AE156" s="101" t="str">
        <f>+SPm!AD2</f>
        <v>A3 M5</v>
      </c>
      <c r="AF156" s="101" t="str">
        <f>+SPm!AE2</f>
        <v>A3 M6</v>
      </c>
      <c r="AG156" s="101" t="str">
        <f>+SPm!AF2</f>
        <v>A3 M7</v>
      </c>
      <c r="AH156" s="101" t="str">
        <f>+SPm!AG2</f>
        <v>A3 M8</v>
      </c>
      <c r="AI156" s="101" t="str">
        <f>+SPm!AH2</f>
        <v>A3 M9</v>
      </c>
      <c r="AJ156" s="101" t="str">
        <f>+SPm!AI2</f>
        <v>A3 M10</v>
      </c>
      <c r="AK156" s="101" t="str">
        <f>+SPm!AJ2</f>
        <v>A3 M11</v>
      </c>
      <c r="AL156" s="101" t="str">
        <f>+SPm!AK2</f>
        <v>A3 M12</v>
      </c>
    </row>
    <row r="157" spans="1:38" ht="15.75" thickTop="1" x14ac:dyDescent="0.25">
      <c r="A157" s="106"/>
      <c r="B157" s="107"/>
      <c r="C157" s="107">
        <f>+C135-C145-C147</f>
        <v>150</v>
      </c>
      <c r="D157" s="107">
        <f>+D135-D145-D147+C157</f>
        <v>300</v>
      </c>
      <c r="E157" s="107">
        <f>+E135-E145-E147+D157</f>
        <v>450</v>
      </c>
      <c r="F157" s="107">
        <f t="shared" ref="F157" si="398">+F135-F145-F147+E157</f>
        <v>600</v>
      </c>
      <c r="G157" s="107">
        <f t="shared" ref="G157" si="399">+G135-G145-G147+F157</f>
        <v>-1050</v>
      </c>
      <c r="H157" s="107">
        <f t="shared" ref="H157" si="400">+H135-H145-H147+G157</f>
        <v>-900</v>
      </c>
      <c r="I157" s="107">
        <f t="shared" ref="I157" si="401">+I135-I145-I147+H157</f>
        <v>-750</v>
      </c>
      <c r="J157" s="107">
        <f t="shared" ref="J157" si="402">+J135-J145-J147+I157</f>
        <v>-600</v>
      </c>
      <c r="K157" s="107">
        <f t="shared" ref="K157" si="403">+K135-K145-K147+J157</f>
        <v>-450</v>
      </c>
      <c r="L157" s="107">
        <f t="shared" ref="L157" si="404">+L135-L145-L147+K157</f>
        <v>-300</v>
      </c>
      <c r="M157" s="107">
        <f t="shared" ref="M157" si="405">+M135-M145-M147+L157</f>
        <v>-150</v>
      </c>
      <c r="N157" s="107">
        <f t="shared" ref="N157" si="406">+N135-N145-N147+M157</f>
        <v>0</v>
      </c>
      <c r="O157" s="107">
        <f>+O135-O145-O147+N157</f>
        <v>153</v>
      </c>
      <c r="P157" s="107">
        <f t="shared" ref="P157" si="407">+P135-P145-P147+O157</f>
        <v>306</v>
      </c>
      <c r="Q157" s="107">
        <f t="shared" ref="Q157" si="408">+Q135-Q145-Q147+P157</f>
        <v>459</v>
      </c>
      <c r="R157" s="107">
        <f t="shared" ref="R157" si="409">+R135-R145-R147+Q157</f>
        <v>612</v>
      </c>
      <c r="S157" s="107">
        <f t="shared" ref="S157" si="410">+S135-S145-S147+R157</f>
        <v>-1107.72</v>
      </c>
      <c r="T157" s="107">
        <f t="shared" ref="T157" si="411">+T135-T145-T147+S157</f>
        <v>-954.72</v>
      </c>
      <c r="U157" s="107">
        <f t="shared" ref="U157" si="412">+U135-U145-U147+T157</f>
        <v>-801.72</v>
      </c>
      <c r="V157" s="107">
        <f t="shared" ref="V157" si="413">+V135-V145-V147+U157</f>
        <v>-648.72</v>
      </c>
      <c r="W157" s="107">
        <f t="shared" ref="W157" si="414">+W135-W145-W147+V157</f>
        <v>-495.72</v>
      </c>
      <c r="X157" s="107">
        <f t="shared" ref="X157" si="415">+X135-X145-X147+W157</f>
        <v>-342.72</v>
      </c>
      <c r="Y157" s="107">
        <f t="shared" ref="Y157" si="416">+Y135-Y145-Y147+X157</f>
        <v>-189.72000000000003</v>
      </c>
      <c r="Z157" s="107">
        <f t="shared" ref="Z157" si="417">+Z135-Z145-Z147+Y157</f>
        <v>-36.720000000000027</v>
      </c>
      <c r="AA157" s="107">
        <f>+AA135-AA145-AA147+Z157</f>
        <v>119.33999999999992</v>
      </c>
      <c r="AB157" s="107">
        <f t="shared" ref="AB157" si="418">+AB135-AB145-AB147+AA157</f>
        <v>275.39999999999986</v>
      </c>
      <c r="AC157" s="107">
        <f t="shared" ref="AC157" si="419">+AC135-AC145-AC147+AB157</f>
        <v>431.45999999999981</v>
      </c>
      <c r="AD157" s="107">
        <f t="shared" ref="AD157" si="420">+AD135-AD145-AD147+AC157</f>
        <v>587.51999999999975</v>
      </c>
      <c r="AE157" s="107">
        <f t="shared" ref="AE157" si="421">+AE135-AE145-AE147+AD157</f>
        <v>-1204.7978880000003</v>
      </c>
      <c r="AF157" s="107">
        <f t="shared" ref="AF157" si="422">+AF135-AF145-AF147+AE157</f>
        <v>-1048.7378880000003</v>
      </c>
      <c r="AG157" s="107">
        <f t="shared" ref="AG157" si="423">+AG135-AG145-AG147+AF157</f>
        <v>-892.67788800000039</v>
      </c>
      <c r="AH157" s="107">
        <f t="shared" ref="AH157" si="424">+AH135-AH145-AH147+AG157</f>
        <v>-736.61788800000045</v>
      </c>
      <c r="AI157" s="107">
        <f t="shared" ref="AI157" si="425">+AI135-AI145-AI147+AH157</f>
        <v>-580.5578880000005</v>
      </c>
      <c r="AJ157" s="107">
        <f t="shared" ref="AJ157" si="426">+AJ135-AJ145-AJ147+AI157</f>
        <v>-424.49788800000056</v>
      </c>
      <c r="AK157" s="107">
        <f t="shared" ref="AK157" si="427">+AK135-AK145-AK147+AJ157</f>
        <v>-268.43788800000061</v>
      </c>
      <c r="AL157" s="107">
        <f t="shared" ref="AL157" si="428">+AL135-AL145-AL147+AK157</f>
        <v>-112.37788800000067</v>
      </c>
    </row>
    <row r="158" spans="1:38" x14ac:dyDescent="0.25">
      <c r="A158" s="112" t="s">
        <v>334</v>
      </c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</row>
    <row r="159" spans="1:38" ht="15.75" thickBot="1" x14ac:dyDescent="0.3">
      <c r="A159" s="57" t="s">
        <v>445</v>
      </c>
      <c r="B159" s="89"/>
      <c r="C159" s="101" t="str">
        <f>+SPm!B2</f>
        <v>A1 M1</v>
      </c>
      <c r="D159" s="101" t="str">
        <f>+SPm!C2</f>
        <v>A1 M2</v>
      </c>
      <c r="E159" s="101" t="str">
        <f>+SPm!D2</f>
        <v>A1 M3</v>
      </c>
      <c r="F159" s="101" t="str">
        <f>+SPm!E2</f>
        <v>A1 M4</v>
      </c>
      <c r="G159" s="101" t="str">
        <f>+SPm!F2</f>
        <v>A1 M5</v>
      </c>
      <c r="H159" s="101" t="str">
        <f>+SPm!G2</f>
        <v>A1 M6</v>
      </c>
      <c r="I159" s="101" t="str">
        <f>+SPm!H2</f>
        <v>A1 M7</v>
      </c>
      <c r="J159" s="101" t="str">
        <f>+SPm!I2</f>
        <v>A1 M8</v>
      </c>
      <c r="K159" s="101" t="str">
        <f>+SPm!J2</f>
        <v>A1 M9</v>
      </c>
      <c r="L159" s="101" t="str">
        <f>+SPm!K2</f>
        <v>A1 M10</v>
      </c>
      <c r="M159" s="101" t="str">
        <f>+SPm!L2</f>
        <v>A1 M11</v>
      </c>
      <c r="N159" s="101" t="str">
        <f>+SPm!M2</f>
        <v>A1 M12</v>
      </c>
      <c r="O159" s="101" t="str">
        <f>+SPm!N2</f>
        <v>A2 M1</v>
      </c>
      <c r="P159" s="101" t="str">
        <f>+SPm!O2</f>
        <v>A2 M2</v>
      </c>
      <c r="Q159" s="101" t="str">
        <f>+SPm!P2</f>
        <v>A2 M3</v>
      </c>
      <c r="R159" s="101" t="str">
        <f>+SPm!Q2</f>
        <v>A2 M4</v>
      </c>
      <c r="S159" s="101" t="str">
        <f>+SPm!R2</f>
        <v>A2 M5</v>
      </c>
      <c r="T159" s="101" t="str">
        <f>+SPm!S2</f>
        <v>A2 M6</v>
      </c>
      <c r="U159" s="101" t="str">
        <f>+SPm!T2</f>
        <v>A2 M7</v>
      </c>
      <c r="V159" s="101" t="str">
        <f>+SPm!U2</f>
        <v>A2 M8</v>
      </c>
      <c r="W159" s="101" t="str">
        <f>+SPm!V2</f>
        <v>A2 M9</v>
      </c>
      <c r="X159" s="101" t="str">
        <f>+SPm!W2</f>
        <v>A2 M10</v>
      </c>
      <c r="Y159" s="101" t="str">
        <f>+SPm!X2</f>
        <v>A2 M11</v>
      </c>
      <c r="Z159" s="101" t="str">
        <f>+SPm!Y2</f>
        <v>A2 M12</v>
      </c>
      <c r="AA159" s="101" t="str">
        <f>+SPm!Z2</f>
        <v>A3 M1</v>
      </c>
      <c r="AB159" s="101" t="str">
        <f>+SPm!AA2</f>
        <v>A3 M2</v>
      </c>
      <c r="AC159" s="101" t="str">
        <f>+SPm!AB2</f>
        <v>A3 M3</v>
      </c>
      <c r="AD159" s="101" t="str">
        <f>+SPm!AC2</f>
        <v>A3 M4</v>
      </c>
      <c r="AE159" s="101" t="str">
        <f>+SPm!AD2</f>
        <v>A3 M5</v>
      </c>
      <c r="AF159" s="101" t="str">
        <f>+SPm!AE2</f>
        <v>A3 M6</v>
      </c>
      <c r="AG159" s="101" t="str">
        <f>+SPm!AF2</f>
        <v>A3 M7</v>
      </c>
      <c r="AH159" s="101" t="str">
        <f>+SPm!AG2</f>
        <v>A3 M8</v>
      </c>
      <c r="AI159" s="101" t="str">
        <f>+SPm!AH2</f>
        <v>A3 M9</v>
      </c>
      <c r="AJ159" s="101" t="str">
        <f>+SPm!AI2</f>
        <v>A3 M10</v>
      </c>
      <c r="AK159" s="101" t="str">
        <f>+SPm!AJ2</f>
        <v>A3 M11</v>
      </c>
      <c r="AL159" s="101" t="str">
        <f>+SPm!AK2</f>
        <v>A3 M12</v>
      </c>
    </row>
    <row r="160" spans="1:38" ht="15.75" thickTop="1" x14ac:dyDescent="0.25">
      <c r="A160" s="106"/>
      <c r="B160" s="107"/>
      <c r="C160" s="107">
        <f>+C137+C138-C148-C149</f>
        <v>253.5</v>
      </c>
      <c r="D160" s="107">
        <f>+C160+D137+D138-D148-D149</f>
        <v>253.5</v>
      </c>
      <c r="E160" s="107">
        <f>+D160+E137+E138-E148-E149</f>
        <v>253.5</v>
      </c>
      <c r="F160" s="107">
        <f t="shared" ref="F160" si="429">+E160+F137+F138-F148-F149</f>
        <v>253.5</v>
      </c>
      <c r="G160" s="107">
        <f t="shared" ref="G160" si="430">+F160+G137+G138-G148-G149</f>
        <v>253.5</v>
      </c>
      <c r="H160" s="107">
        <f t="shared" ref="H160" si="431">+G160+H137+H138-H148-H149</f>
        <v>253.5</v>
      </c>
      <c r="I160" s="107">
        <f t="shared" ref="I160" si="432">+H160+I137+I138-I148-I149</f>
        <v>253.5</v>
      </c>
      <c r="J160" s="107">
        <f t="shared" ref="J160" si="433">+I160+J137+J138-J148-J149</f>
        <v>253.5</v>
      </c>
      <c r="K160" s="107">
        <f t="shared" ref="K160" si="434">+J160+K137+K138-K148-K149</f>
        <v>253.5</v>
      </c>
      <c r="L160" s="107">
        <f t="shared" ref="L160" si="435">+K160+L137+L138-L148-L149</f>
        <v>253.5</v>
      </c>
      <c r="M160" s="107">
        <f t="shared" ref="M160" si="436">+L160+M137+M138-M148-M149</f>
        <v>253.5</v>
      </c>
      <c r="N160" s="107">
        <f t="shared" ref="N160" si="437">+M160+N137+N138-N148-N149</f>
        <v>253.5</v>
      </c>
      <c r="O160" s="107">
        <f>+N160+O137+O138-O148-O149</f>
        <v>258.57</v>
      </c>
      <c r="P160" s="107">
        <f t="shared" ref="P160" si="438">+O160+P137+P138-P148-P149</f>
        <v>258.56999999999994</v>
      </c>
      <c r="Q160" s="107">
        <f t="shared" ref="Q160" si="439">+P160+Q137+Q138-Q148-Q149</f>
        <v>258.56999999999994</v>
      </c>
      <c r="R160" s="107">
        <f t="shared" ref="R160" si="440">+Q160+R137+R138-R148-R149</f>
        <v>258.56999999999994</v>
      </c>
      <c r="S160" s="107">
        <f t="shared" ref="S160" si="441">+R160+S137+S138-S148-S149</f>
        <v>258.56999999999994</v>
      </c>
      <c r="T160" s="107">
        <f t="shared" ref="T160" si="442">+S160+T137+T138-T148-T149</f>
        <v>258.56999999999994</v>
      </c>
      <c r="U160" s="107">
        <f t="shared" ref="U160" si="443">+T160+U137+U138-U148-U149</f>
        <v>258.56999999999994</v>
      </c>
      <c r="V160" s="107">
        <f t="shared" ref="V160" si="444">+U160+V137+V138-V148-V149</f>
        <v>258.56999999999994</v>
      </c>
      <c r="W160" s="107">
        <f t="shared" ref="W160" si="445">+V160+W137+W138-W148-W149</f>
        <v>258.56999999999994</v>
      </c>
      <c r="X160" s="107">
        <f t="shared" ref="X160" si="446">+W160+X137+X138-X148-X149</f>
        <v>258.56999999999994</v>
      </c>
      <c r="Y160" s="107">
        <f t="shared" ref="Y160" si="447">+X160+Y137+Y138-Y148-Y149</f>
        <v>258.56999999999994</v>
      </c>
      <c r="Z160" s="107">
        <f t="shared" ref="Z160" si="448">+Y160+Z137+Z138-Z148-Z149</f>
        <v>258.56999999999994</v>
      </c>
      <c r="AA160" s="107">
        <f>+Z160+AA137+AA138-AA148-AA149</f>
        <v>263.74139999999983</v>
      </c>
      <c r="AB160" s="107">
        <f t="shared" ref="AB160" si="449">+AA160+AB137+AB138-AB148-AB149</f>
        <v>263.74139999999977</v>
      </c>
      <c r="AC160" s="107">
        <f t="shared" ref="AC160" si="450">+AB160+AC137+AC138-AC148-AC149</f>
        <v>263.74139999999977</v>
      </c>
      <c r="AD160" s="107">
        <f t="shared" ref="AD160" si="451">+AC160+AD137+AD138-AD148-AD149</f>
        <v>263.74139999999977</v>
      </c>
      <c r="AE160" s="107">
        <f t="shared" ref="AE160" si="452">+AD160+AE137+AE138-AE148-AE149</f>
        <v>263.74139999999977</v>
      </c>
      <c r="AF160" s="107">
        <f t="shared" ref="AF160" si="453">+AE160+AF137+AF138-AF148-AF149</f>
        <v>263.74139999999977</v>
      </c>
      <c r="AG160" s="107">
        <f t="shared" ref="AG160" si="454">+AF160+AG137+AG138-AG148-AG149</f>
        <v>263.74139999999977</v>
      </c>
      <c r="AH160" s="107">
        <f t="shared" ref="AH160" si="455">+AG160+AH137+AH138-AH148-AH149</f>
        <v>263.74139999999977</v>
      </c>
      <c r="AI160" s="107">
        <f t="shared" ref="AI160" si="456">+AH160+AI137+AI138-AI148-AI149</f>
        <v>263.74139999999977</v>
      </c>
      <c r="AJ160" s="107">
        <f t="shared" ref="AJ160" si="457">+AI160+AJ137+AJ138-AJ148-AJ149</f>
        <v>263.74139999999977</v>
      </c>
      <c r="AK160" s="107">
        <f t="shared" ref="AK160" si="458">+AJ160+AK137+AK138-AK148-AK149</f>
        <v>263.74139999999977</v>
      </c>
      <c r="AL160" s="107">
        <f t="shared" ref="AL160" si="459">+AK160+AL137+AL138-AL148-AL149</f>
        <v>263.74139999999977</v>
      </c>
    </row>
    <row r="161" spans="1:38" x14ac:dyDescent="0.25">
      <c r="A161" s="106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</row>
    <row r="162" spans="1:38" x14ac:dyDescent="0.25">
      <c r="A162" s="112" t="s">
        <v>334</v>
      </c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</row>
    <row r="163" spans="1:38" ht="15.75" thickBot="1" x14ac:dyDescent="0.3">
      <c r="A163" s="57" t="s">
        <v>446</v>
      </c>
      <c r="B163" s="89"/>
      <c r="C163" s="101" t="str">
        <f>+SPm!B2</f>
        <v>A1 M1</v>
      </c>
      <c r="D163" s="101" t="str">
        <f>+SPm!C2</f>
        <v>A1 M2</v>
      </c>
      <c r="E163" s="101" t="str">
        <f>+SPm!D2</f>
        <v>A1 M3</v>
      </c>
      <c r="F163" s="101" t="str">
        <f>+SPm!E2</f>
        <v>A1 M4</v>
      </c>
      <c r="G163" s="101" t="str">
        <f>+SPm!F2</f>
        <v>A1 M5</v>
      </c>
      <c r="H163" s="101" t="str">
        <f>+SPm!G2</f>
        <v>A1 M6</v>
      </c>
      <c r="I163" s="101" t="str">
        <f>+SPm!H2</f>
        <v>A1 M7</v>
      </c>
      <c r="J163" s="101" t="str">
        <f>+SPm!I2</f>
        <v>A1 M8</v>
      </c>
      <c r="K163" s="101" t="str">
        <f>+SPm!J2</f>
        <v>A1 M9</v>
      </c>
      <c r="L163" s="101" t="str">
        <f>+SPm!K2</f>
        <v>A1 M10</v>
      </c>
      <c r="M163" s="101" t="str">
        <f>+SPm!L2</f>
        <v>A1 M11</v>
      </c>
      <c r="N163" s="101" t="str">
        <f>+SPm!M2</f>
        <v>A1 M12</v>
      </c>
      <c r="O163" s="101" t="str">
        <f>+SPm!N2</f>
        <v>A2 M1</v>
      </c>
      <c r="P163" s="101" t="str">
        <f>+SPm!O2</f>
        <v>A2 M2</v>
      </c>
      <c r="Q163" s="101" t="str">
        <f>+SPm!P2</f>
        <v>A2 M3</v>
      </c>
      <c r="R163" s="101" t="str">
        <f>+SPm!Q2</f>
        <v>A2 M4</v>
      </c>
      <c r="S163" s="101" t="str">
        <f>+SPm!R2</f>
        <v>A2 M5</v>
      </c>
      <c r="T163" s="101" t="str">
        <f>+SPm!S2</f>
        <v>A2 M6</v>
      </c>
      <c r="U163" s="101" t="str">
        <f>+SPm!T2</f>
        <v>A2 M7</v>
      </c>
      <c r="V163" s="101" t="str">
        <f>+SPm!U2</f>
        <v>A2 M8</v>
      </c>
      <c r="W163" s="101" t="str">
        <f>+SPm!V2</f>
        <v>A2 M9</v>
      </c>
      <c r="X163" s="101" t="str">
        <f>+SPm!W2</f>
        <v>A2 M10</v>
      </c>
      <c r="Y163" s="101" t="str">
        <f>+SPm!X2</f>
        <v>A2 M11</v>
      </c>
      <c r="Z163" s="101" t="str">
        <f>+SPm!Y2</f>
        <v>A2 M12</v>
      </c>
      <c r="AA163" s="101" t="str">
        <f>+SPm!Z2</f>
        <v>A3 M1</v>
      </c>
      <c r="AB163" s="101" t="str">
        <f>+SPm!AA2</f>
        <v>A3 M2</v>
      </c>
      <c r="AC163" s="101" t="str">
        <f>+SPm!AB2</f>
        <v>A3 M3</v>
      </c>
      <c r="AD163" s="101" t="str">
        <f>+SPm!AC2</f>
        <v>A3 M4</v>
      </c>
      <c r="AE163" s="101" t="str">
        <f>+SPm!AD2</f>
        <v>A3 M5</v>
      </c>
      <c r="AF163" s="101" t="str">
        <f>+SPm!AE2</f>
        <v>A3 M6</v>
      </c>
      <c r="AG163" s="101" t="str">
        <f>+SPm!AF2</f>
        <v>A3 M7</v>
      </c>
      <c r="AH163" s="101" t="str">
        <f>+SPm!AG2</f>
        <v>A3 M8</v>
      </c>
      <c r="AI163" s="101" t="str">
        <f>+SPm!AH2</f>
        <v>A3 M9</v>
      </c>
      <c r="AJ163" s="101" t="str">
        <f>+SPm!AI2</f>
        <v>A3 M10</v>
      </c>
      <c r="AK163" s="101" t="str">
        <f>+SPm!AJ2</f>
        <v>A3 M11</v>
      </c>
      <c r="AL163" s="101" t="str">
        <f>+SPm!AK2</f>
        <v>A3 M12</v>
      </c>
    </row>
    <row r="164" spans="1:38" ht="15.75" thickTop="1" x14ac:dyDescent="0.25">
      <c r="A164" s="106"/>
      <c r="B164" s="107"/>
      <c r="C164" s="107">
        <f>+C151</f>
        <v>2053.5</v>
      </c>
      <c r="D164" s="107">
        <f>+C164+D151</f>
        <v>4360.5</v>
      </c>
      <c r="E164" s="107">
        <f t="shared" ref="E164" si="460">+D164+E151</f>
        <v>6667.5</v>
      </c>
      <c r="F164" s="107">
        <f t="shared" ref="F164" si="461">+E164+F151</f>
        <v>8974.5</v>
      </c>
      <c r="G164" s="107">
        <f t="shared" ref="G164" si="462">+F164+G151</f>
        <v>13081.5</v>
      </c>
      <c r="H164" s="107">
        <f t="shared" ref="H164" si="463">+G164+H151</f>
        <v>15388.5</v>
      </c>
      <c r="I164" s="107">
        <f t="shared" ref="I164" si="464">+H164+I151</f>
        <v>17695.5</v>
      </c>
      <c r="J164" s="107">
        <f t="shared" ref="J164" si="465">+I164+J151</f>
        <v>20002.5</v>
      </c>
      <c r="K164" s="107">
        <f t="shared" ref="K164" si="466">+J164+K151</f>
        <v>22309.5</v>
      </c>
      <c r="L164" s="107">
        <f t="shared" ref="L164" si="467">+K164+L151</f>
        <v>24616.5</v>
      </c>
      <c r="M164" s="107">
        <f t="shared" ref="M164" si="468">+L164+M151</f>
        <v>26923.5</v>
      </c>
      <c r="N164" s="107">
        <f t="shared" ref="N164" si="469">+M164+N151</f>
        <v>29230.5</v>
      </c>
      <c r="O164" s="107">
        <f>+N164+O151</f>
        <v>31578.57</v>
      </c>
      <c r="P164" s="107">
        <f t="shared" ref="P164" si="470">+O164+P151</f>
        <v>33931.71</v>
      </c>
      <c r="Q164" s="107">
        <f t="shared" ref="Q164" si="471">+P164+Q151</f>
        <v>36284.85</v>
      </c>
      <c r="R164" s="107">
        <f t="shared" ref="R164" si="472">+Q164+R151</f>
        <v>38637.99</v>
      </c>
      <c r="S164" s="107">
        <f t="shared" ref="S164" si="473">+R164+S151</f>
        <v>42863.85</v>
      </c>
      <c r="T164" s="107">
        <f t="shared" ref="T164" si="474">+S164+T151</f>
        <v>45216.99</v>
      </c>
      <c r="U164" s="107">
        <f t="shared" ref="U164" si="475">+T164+U151</f>
        <v>47570.13</v>
      </c>
      <c r="V164" s="107">
        <f t="shared" ref="V164" si="476">+U164+V151</f>
        <v>49923.27</v>
      </c>
      <c r="W164" s="107">
        <f t="shared" ref="W164" si="477">+V164+W151</f>
        <v>52276.409999999996</v>
      </c>
      <c r="X164" s="107">
        <f t="shared" ref="X164" si="478">+W164+X151</f>
        <v>54629.549999999996</v>
      </c>
      <c r="Y164" s="107">
        <f t="shared" ref="Y164" si="479">+X164+Y151</f>
        <v>56982.689999999995</v>
      </c>
      <c r="Z164" s="107">
        <f t="shared" ref="Z164" si="480">+Y164+Z151</f>
        <v>59335.829999999994</v>
      </c>
      <c r="AA164" s="107">
        <f>+Z164+AA151</f>
        <v>61730.861399999994</v>
      </c>
      <c r="AB164" s="107">
        <f t="shared" ref="AB164" si="481">+AA164+AB151</f>
        <v>64131.064199999993</v>
      </c>
      <c r="AC164" s="107">
        <f t="shared" ref="AC164" si="482">+AB164+AC151</f>
        <v>66531.266999999993</v>
      </c>
      <c r="AD164" s="107">
        <f t="shared" ref="AD164" si="483">+AC164+AD151</f>
        <v>68931.469799999992</v>
      </c>
      <c r="AE164" s="107">
        <f t="shared" ref="AE164" si="484">+AD164+AE151</f>
        <v>73280.050487999993</v>
      </c>
      <c r="AF164" s="107">
        <f t="shared" ref="AF164" si="485">+AE164+AF151</f>
        <v>75680.253287999993</v>
      </c>
      <c r="AG164" s="107">
        <f t="shared" ref="AG164" si="486">+AF164+AG151</f>
        <v>78080.456087999992</v>
      </c>
      <c r="AH164" s="107">
        <f t="shared" ref="AH164" si="487">+AG164+AH151</f>
        <v>80480.658887999991</v>
      </c>
      <c r="AI164" s="107">
        <f t="shared" ref="AI164" si="488">+AH164+AI151</f>
        <v>82880.86168799999</v>
      </c>
      <c r="AJ164" s="107">
        <f t="shared" ref="AJ164" si="489">+AI164+AJ151</f>
        <v>85281.064487999989</v>
      </c>
      <c r="AK164" s="107">
        <f t="shared" ref="AK164" si="490">+AJ164+AK151</f>
        <v>87681.267287999988</v>
      </c>
      <c r="AL164" s="107">
        <f>+AK164+AL151</f>
        <v>90081.470087999987</v>
      </c>
    </row>
    <row r="166" spans="1:38" ht="15.75" thickBot="1" x14ac:dyDescent="0.3">
      <c r="A166" s="117"/>
      <c r="B166" s="117"/>
      <c r="C166" s="117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57"/>
    </row>
    <row r="167" spans="1:38" ht="15.75" thickTop="1" x14ac:dyDescent="0.25">
      <c r="A167" s="91"/>
      <c r="B167" s="107"/>
      <c r="C167" s="66"/>
      <c r="D167" s="66"/>
      <c r="E167" s="66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</row>
    <row r="168" spans="1:38" ht="15.75" thickBot="1" x14ac:dyDescent="0.3">
      <c r="A168" s="57" t="s">
        <v>449</v>
      </c>
      <c r="B168" s="107"/>
      <c r="C168" s="66" t="str">
        <f>+SPm!B2</f>
        <v>A1 M1</v>
      </c>
      <c r="D168" s="66" t="str">
        <f>+SPm!C2</f>
        <v>A1 M2</v>
      </c>
      <c r="E168" s="66" t="str">
        <f>+SPm!D2</f>
        <v>A1 M3</v>
      </c>
      <c r="F168" s="66" t="str">
        <f>+SPm!E2</f>
        <v>A1 M4</v>
      </c>
      <c r="G168" s="66" t="str">
        <f>+SPm!F2</f>
        <v>A1 M5</v>
      </c>
      <c r="H168" s="66" t="str">
        <f>+SPm!G2</f>
        <v>A1 M6</v>
      </c>
      <c r="I168" s="66" t="str">
        <f>+SPm!H2</f>
        <v>A1 M7</v>
      </c>
      <c r="J168" s="66" t="str">
        <f>+SPm!I2</f>
        <v>A1 M8</v>
      </c>
      <c r="K168" s="66" t="str">
        <f>+SPm!J2</f>
        <v>A1 M9</v>
      </c>
      <c r="L168" s="66" t="str">
        <f>+SPm!K2</f>
        <v>A1 M10</v>
      </c>
      <c r="M168" s="66" t="str">
        <f>+SPm!L2</f>
        <v>A1 M11</v>
      </c>
      <c r="N168" s="66" t="str">
        <f>+SPm!M2</f>
        <v>A1 M12</v>
      </c>
      <c r="O168" s="66" t="str">
        <f>+SPm!N2</f>
        <v>A2 M1</v>
      </c>
      <c r="P168" s="66" t="str">
        <f>+SPm!O2</f>
        <v>A2 M2</v>
      </c>
      <c r="Q168" s="66" t="str">
        <f>+SPm!P2</f>
        <v>A2 M3</v>
      </c>
      <c r="R168" s="66" t="str">
        <f>+SPm!Q2</f>
        <v>A2 M4</v>
      </c>
      <c r="S168" s="66" t="str">
        <f>+SPm!R2</f>
        <v>A2 M5</v>
      </c>
      <c r="T168" s="66" t="str">
        <f>+SPm!S2</f>
        <v>A2 M6</v>
      </c>
      <c r="U168" s="66" t="str">
        <f>+SPm!T2</f>
        <v>A2 M7</v>
      </c>
      <c r="V168" s="66" t="str">
        <f>+SPm!U2</f>
        <v>A2 M8</v>
      </c>
      <c r="W168" s="66" t="str">
        <f>+SPm!V2</f>
        <v>A2 M9</v>
      </c>
      <c r="X168" s="66" t="str">
        <f>+SPm!W2</f>
        <v>A2 M10</v>
      </c>
      <c r="Y168" s="66" t="str">
        <f>+SPm!X2</f>
        <v>A2 M11</v>
      </c>
      <c r="Z168" s="66" t="str">
        <f>+SPm!Y2</f>
        <v>A2 M12</v>
      </c>
      <c r="AA168" s="66" t="str">
        <f>+SPm!Z2</f>
        <v>A3 M1</v>
      </c>
      <c r="AB168" s="66" t="str">
        <f>+SPm!AA2</f>
        <v>A3 M2</v>
      </c>
      <c r="AC168" s="66" t="str">
        <f>+SPm!AB2</f>
        <v>A3 M3</v>
      </c>
      <c r="AD168" s="66" t="str">
        <f>+SPm!AC2</f>
        <v>A3 M4</v>
      </c>
      <c r="AE168" s="66" t="str">
        <f>+SPm!AD2</f>
        <v>A3 M5</v>
      </c>
      <c r="AF168" s="66" t="str">
        <f>+SPm!AE2</f>
        <v>A3 M6</v>
      </c>
      <c r="AG168" s="66" t="str">
        <f>+SPm!AF2</f>
        <v>A3 M7</v>
      </c>
      <c r="AH168" s="66" t="str">
        <f>+SPm!AG2</f>
        <v>A3 M8</v>
      </c>
      <c r="AI168" s="66" t="str">
        <f>+SPm!AH2</f>
        <v>A3 M9</v>
      </c>
      <c r="AJ168" s="66" t="str">
        <f>+SPm!AI2</f>
        <v>A3 M10</v>
      </c>
      <c r="AK168" s="66" t="str">
        <f>+SPm!AJ2</f>
        <v>A3 M11</v>
      </c>
      <c r="AL168" s="66" t="str">
        <f>+SPm!AK2</f>
        <v>A3 M12</v>
      </c>
    </row>
    <row r="169" spans="1:38" ht="15.75" thickTop="1" x14ac:dyDescent="0.25">
      <c r="A169" s="106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</row>
    <row r="170" spans="1:38" ht="15.75" thickBot="1" x14ac:dyDescent="0.3">
      <c r="A170" s="57" t="s">
        <v>450</v>
      </c>
      <c r="B170" s="107"/>
      <c r="C170" s="107">
        <f>+C30-C29+C85-C84+C140-C139</f>
        <v>19656</v>
      </c>
      <c r="D170" s="107">
        <f t="shared" ref="D170:AL170" si="491">+D30-D29+D85-D84+D140-D139</f>
        <v>19656</v>
      </c>
      <c r="E170" s="107">
        <f t="shared" si="491"/>
        <v>19656</v>
      </c>
      <c r="F170" s="107">
        <f t="shared" si="491"/>
        <v>19656</v>
      </c>
      <c r="G170" s="107">
        <f t="shared" si="491"/>
        <v>19656</v>
      </c>
      <c r="H170" s="107">
        <f t="shared" si="491"/>
        <v>19656</v>
      </c>
      <c r="I170" s="107">
        <f t="shared" si="491"/>
        <v>19656</v>
      </c>
      <c r="J170" s="107">
        <f t="shared" si="491"/>
        <v>19656</v>
      </c>
      <c r="K170" s="107">
        <f t="shared" si="491"/>
        <v>19656</v>
      </c>
      <c r="L170" s="107">
        <f t="shared" si="491"/>
        <v>19656</v>
      </c>
      <c r="M170" s="107">
        <f t="shared" si="491"/>
        <v>19656</v>
      </c>
      <c r="N170" s="107">
        <f t="shared" si="491"/>
        <v>19656</v>
      </c>
      <c r="O170" s="107">
        <f t="shared" si="491"/>
        <v>20049.12</v>
      </c>
      <c r="P170" s="107">
        <f t="shared" si="491"/>
        <v>20049.12</v>
      </c>
      <c r="Q170" s="107">
        <f t="shared" si="491"/>
        <v>20049.12</v>
      </c>
      <c r="R170" s="107">
        <f t="shared" si="491"/>
        <v>20049.12</v>
      </c>
      <c r="S170" s="107">
        <f t="shared" si="491"/>
        <v>20049.12</v>
      </c>
      <c r="T170" s="107">
        <f t="shared" si="491"/>
        <v>20049.12</v>
      </c>
      <c r="U170" s="107">
        <f t="shared" si="491"/>
        <v>20049.12</v>
      </c>
      <c r="V170" s="107">
        <f t="shared" si="491"/>
        <v>20049.12</v>
      </c>
      <c r="W170" s="107">
        <f t="shared" si="491"/>
        <v>20049.12</v>
      </c>
      <c r="X170" s="107">
        <f t="shared" si="491"/>
        <v>20049.12</v>
      </c>
      <c r="Y170" s="107">
        <f t="shared" si="491"/>
        <v>20049.12</v>
      </c>
      <c r="Z170" s="107">
        <f t="shared" si="491"/>
        <v>20049.12</v>
      </c>
      <c r="AA170" s="107">
        <f t="shared" si="491"/>
        <v>20450.1024</v>
      </c>
      <c r="AB170" s="107">
        <f t="shared" si="491"/>
        <v>20450.1024</v>
      </c>
      <c r="AC170" s="107">
        <f t="shared" si="491"/>
        <v>20450.1024</v>
      </c>
      <c r="AD170" s="107">
        <f t="shared" si="491"/>
        <v>20450.1024</v>
      </c>
      <c r="AE170" s="107">
        <f t="shared" si="491"/>
        <v>20450.1024</v>
      </c>
      <c r="AF170" s="107">
        <f t="shared" si="491"/>
        <v>20450.1024</v>
      </c>
      <c r="AG170" s="107">
        <f t="shared" si="491"/>
        <v>20450.1024</v>
      </c>
      <c r="AH170" s="107">
        <f t="shared" si="491"/>
        <v>20450.1024</v>
      </c>
      <c r="AI170" s="107">
        <f t="shared" si="491"/>
        <v>20450.1024</v>
      </c>
      <c r="AJ170" s="107">
        <f t="shared" si="491"/>
        <v>20450.1024</v>
      </c>
      <c r="AK170" s="107">
        <f t="shared" si="491"/>
        <v>20450.1024</v>
      </c>
      <c r="AL170" s="107">
        <f t="shared" si="491"/>
        <v>20450.1024</v>
      </c>
    </row>
    <row r="171" spans="1:38" ht="16.5" thickTop="1" thickBot="1" x14ac:dyDescent="0.3">
      <c r="A171" s="57" t="s">
        <v>430</v>
      </c>
      <c r="B171" s="107"/>
      <c r="C171" s="107">
        <f>+C139+C84+C29</f>
        <v>1248</v>
      </c>
      <c r="D171" s="107">
        <f t="shared" ref="D171:AL171" si="492">+D139+D84+D29</f>
        <v>1248</v>
      </c>
      <c r="E171" s="107">
        <f t="shared" si="492"/>
        <v>1248</v>
      </c>
      <c r="F171" s="107">
        <f t="shared" si="492"/>
        <v>1248</v>
      </c>
      <c r="G171" s="107">
        <f t="shared" si="492"/>
        <v>1248</v>
      </c>
      <c r="H171" s="107">
        <f t="shared" si="492"/>
        <v>1248</v>
      </c>
      <c r="I171" s="107">
        <f t="shared" si="492"/>
        <v>1248</v>
      </c>
      <c r="J171" s="107">
        <f t="shared" si="492"/>
        <v>1248</v>
      </c>
      <c r="K171" s="107">
        <f t="shared" si="492"/>
        <v>1248</v>
      </c>
      <c r="L171" s="107">
        <f t="shared" si="492"/>
        <v>1248</v>
      </c>
      <c r="M171" s="107">
        <f t="shared" si="492"/>
        <v>1248</v>
      </c>
      <c r="N171" s="107">
        <f t="shared" si="492"/>
        <v>1248</v>
      </c>
      <c r="O171" s="107">
        <f t="shared" si="492"/>
        <v>1272.96</v>
      </c>
      <c r="P171" s="107">
        <f t="shared" si="492"/>
        <v>1272.96</v>
      </c>
      <c r="Q171" s="107">
        <f t="shared" si="492"/>
        <v>1272.96</v>
      </c>
      <c r="R171" s="107">
        <f t="shared" si="492"/>
        <v>1272.96</v>
      </c>
      <c r="S171" s="107">
        <f t="shared" si="492"/>
        <v>1272.96</v>
      </c>
      <c r="T171" s="107">
        <f t="shared" si="492"/>
        <v>1272.96</v>
      </c>
      <c r="U171" s="107">
        <f t="shared" si="492"/>
        <v>1272.96</v>
      </c>
      <c r="V171" s="107">
        <f t="shared" si="492"/>
        <v>1272.96</v>
      </c>
      <c r="W171" s="107">
        <f t="shared" si="492"/>
        <v>1272.96</v>
      </c>
      <c r="X171" s="107">
        <f t="shared" si="492"/>
        <v>1272.96</v>
      </c>
      <c r="Y171" s="107">
        <f t="shared" si="492"/>
        <v>1272.96</v>
      </c>
      <c r="Z171" s="107">
        <f t="shared" si="492"/>
        <v>1272.96</v>
      </c>
      <c r="AA171" s="107">
        <f t="shared" si="492"/>
        <v>1298.4192</v>
      </c>
      <c r="AB171" s="107">
        <f t="shared" si="492"/>
        <v>1298.4192</v>
      </c>
      <c r="AC171" s="107">
        <f t="shared" si="492"/>
        <v>1298.4192</v>
      </c>
      <c r="AD171" s="107">
        <f t="shared" si="492"/>
        <v>1298.4192</v>
      </c>
      <c r="AE171" s="107">
        <f t="shared" si="492"/>
        <v>1298.4192</v>
      </c>
      <c r="AF171" s="107">
        <f t="shared" si="492"/>
        <v>1298.4192</v>
      </c>
      <c r="AG171" s="107">
        <f t="shared" si="492"/>
        <v>1298.4192</v>
      </c>
      <c r="AH171" s="107">
        <f t="shared" si="492"/>
        <v>1298.4192</v>
      </c>
      <c r="AI171" s="107">
        <f t="shared" si="492"/>
        <v>1298.4192</v>
      </c>
      <c r="AJ171" s="107">
        <f t="shared" si="492"/>
        <v>1298.4192</v>
      </c>
      <c r="AK171" s="107">
        <f t="shared" si="492"/>
        <v>1298.4192</v>
      </c>
      <c r="AL171" s="107">
        <f t="shared" si="492"/>
        <v>1298.4192</v>
      </c>
    </row>
    <row r="172" spans="1:38" ht="16.5" thickTop="1" thickBot="1" x14ac:dyDescent="0.3">
      <c r="A172" s="57" t="s">
        <v>443</v>
      </c>
      <c r="B172" s="107"/>
      <c r="C172" s="107">
        <f>+C154+C99+C44</f>
        <v>1248</v>
      </c>
      <c r="D172" s="107">
        <f t="shared" ref="D172:AL172" si="493">+D154+D99+D44</f>
        <v>2496</v>
      </c>
      <c r="E172" s="107">
        <f t="shared" si="493"/>
        <v>3744</v>
      </c>
      <c r="F172" s="107">
        <f t="shared" si="493"/>
        <v>4992</v>
      </c>
      <c r="G172" s="107">
        <f t="shared" si="493"/>
        <v>6240</v>
      </c>
      <c r="H172" s="107">
        <f t="shared" si="493"/>
        <v>7488</v>
      </c>
      <c r="I172" s="107">
        <f t="shared" si="493"/>
        <v>8736</v>
      </c>
      <c r="J172" s="107">
        <f t="shared" si="493"/>
        <v>9984</v>
      </c>
      <c r="K172" s="107">
        <f t="shared" si="493"/>
        <v>11232</v>
      </c>
      <c r="L172" s="107">
        <f t="shared" si="493"/>
        <v>12480</v>
      </c>
      <c r="M172" s="107">
        <f t="shared" si="493"/>
        <v>13728</v>
      </c>
      <c r="N172" s="107">
        <f t="shared" si="493"/>
        <v>14976</v>
      </c>
      <c r="O172" s="107">
        <f t="shared" si="493"/>
        <v>16248.96</v>
      </c>
      <c r="P172" s="107">
        <f t="shared" si="493"/>
        <v>17521.919999999998</v>
      </c>
      <c r="Q172" s="107">
        <f t="shared" si="493"/>
        <v>18794.879999999997</v>
      </c>
      <c r="R172" s="107">
        <f t="shared" si="493"/>
        <v>20067.839999999997</v>
      </c>
      <c r="S172" s="107">
        <f t="shared" si="493"/>
        <v>21340.799999999996</v>
      </c>
      <c r="T172" s="107">
        <f t="shared" si="493"/>
        <v>22613.759999999995</v>
      </c>
      <c r="U172" s="107">
        <f t="shared" si="493"/>
        <v>23886.719999999994</v>
      </c>
      <c r="V172" s="107">
        <f t="shared" si="493"/>
        <v>25159.679999999997</v>
      </c>
      <c r="W172" s="107">
        <f t="shared" si="493"/>
        <v>26432.639999999999</v>
      </c>
      <c r="X172" s="107">
        <f t="shared" si="493"/>
        <v>27705.599999999999</v>
      </c>
      <c r="Y172" s="107">
        <f t="shared" si="493"/>
        <v>28978.559999999998</v>
      </c>
      <c r="Z172" s="107">
        <f t="shared" si="493"/>
        <v>30251.52</v>
      </c>
      <c r="AA172" s="107">
        <f t="shared" si="493"/>
        <v>31549.939200000001</v>
      </c>
      <c r="AB172" s="107">
        <f t="shared" si="493"/>
        <v>32848.358399999997</v>
      </c>
      <c r="AC172" s="107">
        <f t="shared" si="493"/>
        <v>34146.777600000001</v>
      </c>
      <c r="AD172" s="107">
        <f t="shared" si="493"/>
        <v>35445.196799999998</v>
      </c>
      <c r="AE172" s="107">
        <f t="shared" si="493"/>
        <v>36743.615999999995</v>
      </c>
      <c r="AF172" s="107">
        <f t="shared" si="493"/>
        <v>38042.035199999991</v>
      </c>
      <c r="AG172" s="107">
        <f t="shared" si="493"/>
        <v>39340.454399999988</v>
      </c>
      <c r="AH172" s="107">
        <f t="shared" si="493"/>
        <v>40638.873599999992</v>
      </c>
      <c r="AI172" s="107">
        <f t="shared" si="493"/>
        <v>41937.292799999988</v>
      </c>
      <c r="AJ172" s="107">
        <f t="shared" si="493"/>
        <v>43235.711999999985</v>
      </c>
      <c r="AK172" s="107">
        <f t="shared" si="493"/>
        <v>44534.131199999989</v>
      </c>
      <c r="AL172" s="107">
        <f t="shared" si="493"/>
        <v>45832.550399999986</v>
      </c>
    </row>
    <row r="173" spans="1:38" ht="15.75" thickTop="1" x14ac:dyDescent="0.25">
      <c r="A173" s="106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</row>
    <row r="174" spans="1:38" x14ac:dyDescent="0.25">
      <c r="A174" s="112" t="s">
        <v>334</v>
      </c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</row>
    <row r="175" spans="1:38" ht="15.75" thickBot="1" x14ac:dyDescent="0.3">
      <c r="A175" s="57" t="s">
        <v>444</v>
      </c>
      <c r="B175" s="107"/>
      <c r="C175" s="107">
        <f>+C157+C102+C47</f>
        <v>1200</v>
      </c>
      <c r="D175" s="107">
        <f t="shared" ref="D175:AK175" si="494">+D157+D102+D47</f>
        <v>2400</v>
      </c>
      <c r="E175" s="107">
        <f t="shared" si="494"/>
        <v>3600</v>
      </c>
      <c r="F175" s="107">
        <f t="shared" si="494"/>
        <v>4800</v>
      </c>
      <c r="G175" s="107">
        <f t="shared" si="494"/>
        <v>2400</v>
      </c>
      <c r="H175" s="107">
        <f t="shared" si="494"/>
        <v>3600</v>
      </c>
      <c r="I175" s="107">
        <f t="shared" si="494"/>
        <v>4800</v>
      </c>
      <c r="J175" s="107">
        <f t="shared" si="494"/>
        <v>6000</v>
      </c>
      <c r="K175" s="107">
        <f t="shared" si="494"/>
        <v>7200</v>
      </c>
      <c r="L175" s="107">
        <f t="shared" si="494"/>
        <v>8400</v>
      </c>
      <c r="M175" s="107">
        <f t="shared" si="494"/>
        <v>9600</v>
      </c>
      <c r="N175" s="107">
        <f t="shared" si="494"/>
        <v>0</v>
      </c>
      <c r="O175" s="107">
        <f t="shared" si="494"/>
        <v>1224</v>
      </c>
      <c r="P175" s="107">
        <f t="shared" si="494"/>
        <v>2448</v>
      </c>
      <c r="Q175" s="107">
        <f t="shared" si="494"/>
        <v>3672</v>
      </c>
      <c r="R175" s="107">
        <f t="shared" si="494"/>
        <v>4896</v>
      </c>
      <c r="S175" s="107">
        <f>+S157+S102+S47</f>
        <v>2374.56</v>
      </c>
      <c r="T175" s="107">
        <f t="shared" si="494"/>
        <v>3598.56</v>
      </c>
      <c r="U175" s="107">
        <f t="shared" si="494"/>
        <v>4822.5599999999995</v>
      </c>
      <c r="V175" s="107">
        <f t="shared" si="494"/>
        <v>6046.5599999999995</v>
      </c>
      <c r="W175" s="107">
        <f t="shared" si="494"/>
        <v>7270.5599999999995</v>
      </c>
      <c r="X175" s="107">
        <f t="shared" si="494"/>
        <v>8494.56</v>
      </c>
      <c r="Y175" s="107">
        <f t="shared" si="494"/>
        <v>9718.56</v>
      </c>
      <c r="Z175" s="107">
        <f t="shared" si="494"/>
        <v>-293.75999999999976</v>
      </c>
      <c r="AA175" s="107">
        <f t="shared" si="494"/>
        <v>954.72000000000071</v>
      </c>
      <c r="AB175" s="107">
        <f t="shared" si="494"/>
        <v>2203.2000000000012</v>
      </c>
      <c r="AC175" s="107">
        <f t="shared" si="494"/>
        <v>3451.6800000000017</v>
      </c>
      <c r="AD175" s="107">
        <f t="shared" si="494"/>
        <v>4700.1600000000017</v>
      </c>
      <c r="AE175" s="107">
        <f t="shared" si="494"/>
        <v>2051.8842240000026</v>
      </c>
      <c r="AF175" s="107">
        <f t="shared" si="494"/>
        <v>3300.3642240000031</v>
      </c>
      <c r="AG175" s="107">
        <f t="shared" si="494"/>
        <v>4548.844224000004</v>
      </c>
      <c r="AH175" s="107">
        <f t="shared" si="494"/>
        <v>5797.3242240000036</v>
      </c>
      <c r="AI175" s="107">
        <f t="shared" si="494"/>
        <v>7045.804224000005</v>
      </c>
      <c r="AJ175" s="107">
        <f t="shared" si="494"/>
        <v>8294.2842240000045</v>
      </c>
      <c r="AK175" s="107">
        <f t="shared" si="494"/>
        <v>9542.7642240000059</v>
      </c>
      <c r="AL175" s="107">
        <f>+AL157+AL102+AL47</f>
        <v>-899.02310399999396</v>
      </c>
    </row>
    <row r="176" spans="1:38" ht="15.75" thickTop="1" x14ac:dyDescent="0.25">
      <c r="A176" s="106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</row>
    <row r="177" spans="1:38" x14ac:dyDescent="0.25">
      <c r="A177" s="112" t="s">
        <v>334</v>
      </c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</row>
    <row r="178" spans="1:38" ht="15.75" thickBot="1" x14ac:dyDescent="0.3">
      <c r="A178" s="57" t="s">
        <v>445</v>
      </c>
      <c r="B178" s="107"/>
      <c r="C178" s="107">
        <f>+C160+C105+C50</f>
        <v>2028</v>
      </c>
      <c r="D178" s="107">
        <f t="shared" ref="D178:AL178" si="495">+D160+D105+D50</f>
        <v>2028</v>
      </c>
      <c r="E178" s="107">
        <f t="shared" si="495"/>
        <v>2028</v>
      </c>
      <c r="F178" s="107">
        <f t="shared" si="495"/>
        <v>2028</v>
      </c>
      <c r="G178" s="107">
        <f t="shared" si="495"/>
        <v>2028</v>
      </c>
      <c r="H178" s="107">
        <f t="shared" si="495"/>
        <v>2028</v>
      </c>
      <c r="I178" s="107">
        <f t="shared" si="495"/>
        <v>2028</v>
      </c>
      <c r="J178" s="107">
        <f t="shared" si="495"/>
        <v>2028</v>
      </c>
      <c r="K178" s="107">
        <f t="shared" si="495"/>
        <v>2028</v>
      </c>
      <c r="L178" s="107">
        <f t="shared" si="495"/>
        <v>2028</v>
      </c>
      <c r="M178" s="107">
        <f t="shared" si="495"/>
        <v>2028</v>
      </c>
      <c r="N178" s="107">
        <f t="shared" si="495"/>
        <v>2028</v>
      </c>
      <c r="O178" s="107">
        <f t="shared" si="495"/>
        <v>2068.56</v>
      </c>
      <c r="P178" s="107">
        <f t="shared" si="495"/>
        <v>2068.5600000000004</v>
      </c>
      <c r="Q178" s="107">
        <f t="shared" si="495"/>
        <v>2068.5600000000004</v>
      </c>
      <c r="R178" s="107">
        <f t="shared" si="495"/>
        <v>2068.5600000000004</v>
      </c>
      <c r="S178" s="107">
        <f t="shared" si="495"/>
        <v>2068.5600000000004</v>
      </c>
      <c r="T178" s="107">
        <f t="shared" si="495"/>
        <v>2068.5600000000004</v>
      </c>
      <c r="U178" s="107">
        <f t="shared" si="495"/>
        <v>2068.5600000000004</v>
      </c>
      <c r="V178" s="107">
        <f t="shared" si="495"/>
        <v>2068.5600000000004</v>
      </c>
      <c r="W178" s="107">
        <f t="shared" si="495"/>
        <v>2068.5600000000004</v>
      </c>
      <c r="X178" s="107">
        <f t="shared" si="495"/>
        <v>2068.5600000000004</v>
      </c>
      <c r="Y178" s="107">
        <f t="shared" si="495"/>
        <v>2068.5600000000004</v>
      </c>
      <c r="Z178" s="107">
        <f t="shared" si="495"/>
        <v>2068.5600000000004</v>
      </c>
      <c r="AA178" s="107">
        <f t="shared" si="495"/>
        <v>2109.9312</v>
      </c>
      <c r="AB178" s="107">
        <f t="shared" si="495"/>
        <v>2109.9312</v>
      </c>
      <c r="AC178" s="107">
        <f t="shared" si="495"/>
        <v>2109.9312000000009</v>
      </c>
      <c r="AD178" s="107">
        <f t="shared" si="495"/>
        <v>2109.9312000000009</v>
      </c>
      <c r="AE178" s="107">
        <f t="shared" si="495"/>
        <v>2109.9312000000009</v>
      </c>
      <c r="AF178" s="107">
        <f t="shared" si="495"/>
        <v>2109.9312000000009</v>
      </c>
      <c r="AG178" s="107">
        <f t="shared" si="495"/>
        <v>2109.9312000000009</v>
      </c>
      <c r="AH178" s="107">
        <f t="shared" si="495"/>
        <v>2109.9312000000009</v>
      </c>
      <c r="AI178" s="107">
        <f t="shared" si="495"/>
        <v>2109.9312000000009</v>
      </c>
      <c r="AJ178" s="107">
        <f t="shared" si="495"/>
        <v>2109.9312000000009</v>
      </c>
      <c r="AK178" s="107">
        <f t="shared" si="495"/>
        <v>2109.9312000000009</v>
      </c>
      <c r="AL178" s="107">
        <f t="shared" si="495"/>
        <v>2109.9312000000009</v>
      </c>
    </row>
    <row r="179" spans="1:38" ht="15.75" thickTop="1" x14ac:dyDescent="0.25">
      <c r="A179" s="106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</row>
    <row r="180" spans="1:38" x14ac:dyDescent="0.25">
      <c r="A180" s="106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</row>
    <row r="181" spans="1:38" x14ac:dyDescent="0.25">
      <c r="A181" s="112" t="s">
        <v>334</v>
      </c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</row>
    <row r="182" spans="1:38" ht="15.75" thickBot="1" x14ac:dyDescent="0.3">
      <c r="A182" s="57" t="s">
        <v>339</v>
      </c>
      <c r="B182" s="107"/>
      <c r="C182" s="107">
        <f>+C151+C96+C41</f>
        <v>16428</v>
      </c>
      <c r="D182" s="107">
        <f>+D151+D96+D41</f>
        <v>18456</v>
      </c>
      <c r="E182" s="107">
        <f t="shared" ref="E182:AL182" si="496">+E151+E96+E41</f>
        <v>18456</v>
      </c>
      <c r="F182" s="107">
        <f t="shared" si="496"/>
        <v>18456</v>
      </c>
      <c r="G182" s="107">
        <f t="shared" si="496"/>
        <v>22056</v>
      </c>
      <c r="H182" s="107">
        <f t="shared" si="496"/>
        <v>18456</v>
      </c>
      <c r="I182" s="107">
        <f t="shared" si="496"/>
        <v>18456</v>
      </c>
      <c r="J182" s="107">
        <f t="shared" si="496"/>
        <v>18456</v>
      </c>
      <c r="K182" s="107">
        <f t="shared" si="496"/>
        <v>18456</v>
      </c>
      <c r="L182" s="107">
        <f t="shared" si="496"/>
        <v>18456</v>
      </c>
      <c r="M182" s="107">
        <f t="shared" si="496"/>
        <v>18456</v>
      </c>
      <c r="N182" s="107">
        <f t="shared" si="496"/>
        <v>29256</v>
      </c>
      <c r="O182" s="107">
        <f t="shared" si="496"/>
        <v>18784.560000000001</v>
      </c>
      <c r="P182" s="107">
        <f t="shared" si="496"/>
        <v>18825.12</v>
      </c>
      <c r="Q182" s="107">
        <f t="shared" si="496"/>
        <v>18825.12</v>
      </c>
      <c r="R182" s="107">
        <f t="shared" si="496"/>
        <v>18825.12</v>
      </c>
      <c r="S182" s="107">
        <f t="shared" si="496"/>
        <v>22570.560000000001</v>
      </c>
      <c r="T182" s="107">
        <f t="shared" si="496"/>
        <v>18825.12</v>
      </c>
      <c r="U182" s="107">
        <f t="shared" si="496"/>
        <v>18825.12</v>
      </c>
      <c r="V182" s="107">
        <f t="shared" si="496"/>
        <v>18825.12</v>
      </c>
      <c r="W182" s="107">
        <f t="shared" si="496"/>
        <v>18825.12</v>
      </c>
      <c r="X182" s="107">
        <f t="shared" si="496"/>
        <v>18825.12</v>
      </c>
      <c r="Y182" s="107">
        <f t="shared" si="496"/>
        <v>18825.12</v>
      </c>
      <c r="Z182" s="107">
        <f t="shared" si="496"/>
        <v>30061.439999999999</v>
      </c>
      <c r="AA182" s="107">
        <f t="shared" si="496"/>
        <v>19160.251199999999</v>
      </c>
      <c r="AB182" s="107">
        <f t="shared" si="496"/>
        <v>19201.6224</v>
      </c>
      <c r="AC182" s="107">
        <f t="shared" si="496"/>
        <v>19201.6224</v>
      </c>
      <c r="AD182" s="107">
        <f t="shared" si="496"/>
        <v>19201.6224</v>
      </c>
      <c r="AE182" s="107">
        <f t="shared" si="496"/>
        <v>23098.378175999998</v>
      </c>
      <c r="AF182" s="107">
        <f t="shared" si="496"/>
        <v>19201.6224</v>
      </c>
      <c r="AG182" s="107">
        <f t="shared" si="496"/>
        <v>19201.6224</v>
      </c>
      <c r="AH182" s="107">
        <f t="shared" si="496"/>
        <v>19201.6224</v>
      </c>
      <c r="AI182" s="107">
        <f t="shared" si="496"/>
        <v>19201.6224</v>
      </c>
      <c r="AJ182" s="107">
        <f t="shared" si="496"/>
        <v>19201.6224</v>
      </c>
      <c r="AK182" s="107">
        <f t="shared" si="496"/>
        <v>19201.6224</v>
      </c>
      <c r="AL182" s="107">
        <f t="shared" si="496"/>
        <v>30891.889728000002</v>
      </c>
    </row>
    <row r="183" spans="1:38" ht="15.75" thickTop="1" x14ac:dyDescent="0.25"/>
  </sheetData>
  <hyperlinks>
    <hyperlink ref="A1" location="View!A1" display="view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M115"/>
  <sheetViews>
    <sheetView showGridLines="0" workbookViewId="0"/>
  </sheetViews>
  <sheetFormatPr defaultRowHeight="15" x14ac:dyDescent="0.25"/>
  <cols>
    <col min="1" max="1" width="36.42578125" bestFit="1" customWidth="1"/>
  </cols>
  <sheetData>
    <row r="1" spans="1:39" x14ac:dyDescent="0.25">
      <c r="A1" s="25" t="s">
        <v>204</v>
      </c>
    </row>
    <row r="2" spans="1:39" ht="15.75" thickBot="1" x14ac:dyDescent="0.3"/>
    <row r="3" spans="1:39" ht="16.5" thickTop="1" thickBot="1" x14ac:dyDescent="0.3">
      <c r="A3" s="57" t="str">
        <f>+'Altri costi'!A3</f>
        <v>Costi gestione</v>
      </c>
      <c r="B3" s="120"/>
      <c r="C3" s="121"/>
      <c r="D3" s="101" t="str">
        <f>+SPm!B2</f>
        <v>A1 M1</v>
      </c>
      <c r="E3" s="101" t="str">
        <f>+SPm!C2</f>
        <v>A1 M2</v>
      </c>
      <c r="F3" s="101" t="str">
        <f>+SPm!D2</f>
        <v>A1 M3</v>
      </c>
      <c r="G3" s="101" t="str">
        <f>+SPm!E2</f>
        <v>A1 M4</v>
      </c>
      <c r="H3" s="101" t="str">
        <f>+SPm!F2</f>
        <v>A1 M5</v>
      </c>
      <c r="I3" s="101" t="str">
        <f>+SPm!G2</f>
        <v>A1 M6</v>
      </c>
      <c r="J3" s="101" t="str">
        <f>+SPm!H2</f>
        <v>A1 M7</v>
      </c>
      <c r="K3" s="101" t="str">
        <f>+SPm!I2</f>
        <v>A1 M8</v>
      </c>
      <c r="L3" s="101" t="str">
        <f>+SPm!J2</f>
        <v>A1 M9</v>
      </c>
      <c r="M3" s="101" t="str">
        <f>+SPm!K2</f>
        <v>A1 M10</v>
      </c>
      <c r="N3" s="101" t="str">
        <f>+SPm!L2</f>
        <v>A1 M11</v>
      </c>
      <c r="O3" s="101" t="str">
        <f>+SPm!M2</f>
        <v>A1 M12</v>
      </c>
      <c r="P3" s="101" t="str">
        <f>+SPm!N2</f>
        <v>A2 M1</v>
      </c>
      <c r="Q3" s="101" t="str">
        <f>+SPm!O2</f>
        <v>A2 M2</v>
      </c>
      <c r="R3" s="101" t="str">
        <f>+SPm!P2</f>
        <v>A2 M3</v>
      </c>
      <c r="S3" s="101" t="str">
        <f>+SPm!Q2</f>
        <v>A2 M4</v>
      </c>
      <c r="T3" s="101" t="str">
        <f>+SPm!R2</f>
        <v>A2 M5</v>
      </c>
      <c r="U3" s="101" t="str">
        <f>+SPm!S2</f>
        <v>A2 M6</v>
      </c>
      <c r="V3" s="101" t="str">
        <f>+SPm!T2</f>
        <v>A2 M7</v>
      </c>
      <c r="W3" s="101" t="str">
        <f>+SPm!U2</f>
        <v>A2 M8</v>
      </c>
      <c r="X3" s="101" t="str">
        <f>+SPm!V2</f>
        <v>A2 M9</v>
      </c>
      <c r="Y3" s="101" t="str">
        <f>+SPm!W2</f>
        <v>A2 M10</v>
      </c>
      <c r="Z3" s="101" t="str">
        <f>+SPm!X2</f>
        <v>A2 M11</v>
      </c>
      <c r="AA3" s="101" t="str">
        <f>+SPm!Y2</f>
        <v>A2 M12</v>
      </c>
      <c r="AB3" s="101" t="str">
        <f>+SPm!Z2</f>
        <v>A3 M1</v>
      </c>
      <c r="AC3" s="101" t="str">
        <f>+SPm!AA2</f>
        <v>A3 M2</v>
      </c>
      <c r="AD3" s="101" t="str">
        <f>+SPm!AB2</f>
        <v>A3 M3</v>
      </c>
      <c r="AE3" s="101" t="str">
        <f>+SPm!AC2</f>
        <v>A3 M4</v>
      </c>
      <c r="AF3" s="101" t="str">
        <f>+SPm!AD2</f>
        <v>A3 M5</v>
      </c>
      <c r="AG3" s="101" t="str">
        <f>+SPm!AE2</f>
        <v>A3 M6</v>
      </c>
      <c r="AH3" s="101" t="str">
        <f>+SPm!AF2</f>
        <v>A3 M7</v>
      </c>
      <c r="AI3" s="101" t="str">
        <f>+SPm!AG2</f>
        <v>A3 M8</v>
      </c>
      <c r="AJ3" s="101" t="str">
        <f>+SPm!AH2</f>
        <v>A3 M9</v>
      </c>
      <c r="AK3" s="101" t="str">
        <f>+SPm!AI2</f>
        <v>A3 M10</v>
      </c>
      <c r="AL3" s="101" t="str">
        <f>+SPm!AJ2</f>
        <v>A3 M11</v>
      </c>
      <c r="AM3" s="101" t="str">
        <f>+SPm!AK2</f>
        <v>A3 M12</v>
      </c>
    </row>
    <row r="4" spans="1:39" ht="16.5" thickTop="1" thickBot="1" x14ac:dyDescent="0.3">
      <c r="A4" s="113" t="str">
        <f>+IF('Altri costi'!A4=0,"",'Altri costi'!A4)</f>
        <v>Spese energia elettrica, gas, acqua</v>
      </c>
      <c r="B4" s="122">
        <f>+'Altri costi'!B5</f>
        <v>0.21</v>
      </c>
      <c r="C4" s="122">
        <f>+'Altri costi'!C5</f>
        <v>60</v>
      </c>
      <c r="D4" s="107">
        <f>+'Altri costi'!E4</f>
        <v>100</v>
      </c>
      <c r="E4" s="107">
        <f>+'Altri costi'!F4</f>
        <v>100</v>
      </c>
      <c r="F4" s="107">
        <f>+'Altri costi'!G4</f>
        <v>100</v>
      </c>
      <c r="G4" s="107">
        <f>+'Altri costi'!H4</f>
        <v>100</v>
      </c>
      <c r="H4" s="107">
        <f>+'Altri costi'!I4</f>
        <v>100</v>
      </c>
      <c r="I4" s="107">
        <f>+'Altri costi'!J4</f>
        <v>100</v>
      </c>
      <c r="J4" s="107">
        <f>+'Altri costi'!K4</f>
        <v>100</v>
      </c>
      <c r="K4" s="107">
        <f>+'Altri costi'!L4</f>
        <v>100</v>
      </c>
      <c r="L4" s="107">
        <f>+'Altri costi'!M4</f>
        <v>100</v>
      </c>
      <c r="M4" s="107">
        <f>+'Altri costi'!N4</f>
        <v>100</v>
      </c>
      <c r="N4" s="107">
        <f>+'Altri costi'!O4</f>
        <v>100</v>
      </c>
      <c r="O4" s="107">
        <f>+'Altri costi'!P4</f>
        <v>100</v>
      </c>
      <c r="P4" s="107">
        <f>+'Altri costi'!Q4</f>
        <v>100</v>
      </c>
      <c r="Q4" s="107">
        <f>+'Altri costi'!R4</f>
        <v>100</v>
      </c>
      <c r="R4" s="107">
        <f>+'Altri costi'!S4</f>
        <v>100</v>
      </c>
      <c r="S4" s="107">
        <f>+'Altri costi'!T4</f>
        <v>100</v>
      </c>
      <c r="T4" s="107">
        <f>+'Altri costi'!U4</f>
        <v>100</v>
      </c>
      <c r="U4" s="107">
        <f>+'Altri costi'!V4</f>
        <v>100</v>
      </c>
      <c r="V4" s="107">
        <f>+'Altri costi'!W4</f>
        <v>100</v>
      </c>
      <c r="W4" s="107">
        <f>+'Altri costi'!X4</f>
        <v>100</v>
      </c>
      <c r="X4" s="107">
        <f>+'Altri costi'!Y4</f>
        <v>100</v>
      </c>
      <c r="Y4" s="107">
        <f>+'Altri costi'!Z4</f>
        <v>100</v>
      </c>
      <c r="Z4" s="107">
        <f>+'Altri costi'!AA4</f>
        <v>100</v>
      </c>
      <c r="AA4" s="107">
        <f>+'Altri costi'!AB4</f>
        <v>100</v>
      </c>
      <c r="AB4" s="107">
        <f>+'Altri costi'!AC4</f>
        <v>100</v>
      </c>
      <c r="AC4" s="107">
        <f>+'Altri costi'!AD4</f>
        <v>100</v>
      </c>
      <c r="AD4" s="107">
        <f>+'Altri costi'!AE4</f>
        <v>100</v>
      </c>
      <c r="AE4" s="107">
        <f>+'Altri costi'!AF4</f>
        <v>100</v>
      </c>
      <c r="AF4" s="107">
        <f>+'Altri costi'!AG4</f>
        <v>100</v>
      </c>
      <c r="AG4" s="107">
        <f>+'Altri costi'!AH4</f>
        <v>100</v>
      </c>
      <c r="AH4" s="107">
        <f>+'Altri costi'!AI4</f>
        <v>100</v>
      </c>
      <c r="AI4" s="107">
        <f>+'Altri costi'!AJ4</f>
        <v>100</v>
      </c>
      <c r="AJ4" s="107">
        <f>+'Altri costi'!AK4</f>
        <v>100</v>
      </c>
      <c r="AK4" s="107">
        <f>+'Altri costi'!AL4</f>
        <v>100</v>
      </c>
      <c r="AL4" s="107">
        <f>+'Altri costi'!AM4</f>
        <v>100</v>
      </c>
      <c r="AM4" s="107">
        <f>+'Altri costi'!AN4</f>
        <v>100</v>
      </c>
    </row>
    <row r="5" spans="1:39" ht="16.5" thickTop="1" thickBot="1" x14ac:dyDescent="0.3">
      <c r="A5" s="113" t="str">
        <f>+IF('Altri costi'!A5=0,"",'Altri costi'!A5)</f>
        <v>Spese di rappresentanza</v>
      </c>
      <c r="B5" s="122">
        <f>+'Altri costi'!B6</f>
        <v>0.21</v>
      </c>
      <c r="C5" s="122">
        <f>+'Altri costi'!C6</f>
        <v>0</v>
      </c>
      <c r="D5" s="107">
        <f>+'Altri costi'!E5</f>
        <v>0</v>
      </c>
      <c r="E5" s="107">
        <f>+'Altri costi'!F5</f>
        <v>0</v>
      </c>
      <c r="F5" s="107">
        <f>+'Altri costi'!G5</f>
        <v>0</v>
      </c>
      <c r="G5" s="107">
        <f>+'Altri costi'!H5</f>
        <v>0</v>
      </c>
      <c r="H5" s="107">
        <f>+'Altri costi'!I5</f>
        <v>0</v>
      </c>
      <c r="I5" s="107">
        <f>+'Altri costi'!J5</f>
        <v>0</v>
      </c>
      <c r="J5" s="107">
        <f>+'Altri costi'!K5</f>
        <v>0</v>
      </c>
      <c r="K5" s="107">
        <f>+'Altri costi'!L5</f>
        <v>0</v>
      </c>
      <c r="L5" s="107">
        <f>+'Altri costi'!M5</f>
        <v>0</v>
      </c>
      <c r="M5" s="107">
        <f>+'Altri costi'!N5</f>
        <v>0</v>
      </c>
      <c r="N5" s="107">
        <f>+'Altri costi'!O5</f>
        <v>0</v>
      </c>
      <c r="O5" s="107">
        <f>+'Altri costi'!P5</f>
        <v>0</v>
      </c>
      <c r="P5" s="107">
        <f>+'Altri costi'!Q5</f>
        <v>0</v>
      </c>
      <c r="Q5" s="107">
        <f>+'Altri costi'!R5</f>
        <v>0</v>
      </c>
      <c r="R5" s="107">
        <f>+'Altri costi'!S5</f>
        <v>0</v>
      </c>
      <c r="S5" s="107">
        <f>+'Altri costi'!T5</f>
        <v>0</v>
      </c>
      <c r="T5" s="107">
        <f>+'Altri costi'!U5</f>
        <v>0</v>
      </c>
      <c r="U5" s="107">
        <f>+'Altri costi'!V5</f>
        <v>0</v>
      </c>
      <c r="V5" s="107">
        <f>+'Altri costi'!W5</f>
        <v>0</v>
      </c>
      <c r="W5" s="107">
        <f>+'Altri costi'!X5</f>
        <v>0</v>
      </c>
      <c r="X5" s="107">
        <f>+'Altri costi'!Y5</f>
        <v>0</v>
      </c>
      <c r="Y5" s="107">
        <f>+'Altri costi'!Z5</f>
        <v>0</v>
      </c>
      <c r="Z5" s="107">
        <f>+'Altri costi'!AA5</f>
        <v>0</v>
      </c>
      <c r="AA5" s="107">
        <f>+'Altri costi'!AB5</f>
        <v>0</v>
      </c>
      <c r="AB5" s="107">
        <f>+'Altri costi'!AC5</f>
        <v>0</v>
      </c>
      <c r="AC5" s="107">
        <f>+'Altri costi'!AD5</f>
        <v>0</v>
      </c>
      <c r="AD5" s="107">
        <f>+'Altri costi'!AE5</f>
        <v>0</v>
      </c>
      <c r="AE5" s="107">
        <f>+'Altri costi'!AF5</f>
        <v>0</v>
      </c>
      <c r="AF5" s="107">
        <f>+'Altri costi'!AG5</f>
        <v>0</v>
      </c>
      <c r="AG5" s="107">
        <f>+'Altri costi'!AH5</f>
        <v>0</v>
      </c>
      <c r="AH5" s="107">
        <f>+'Altri costi'!AI5</f>
        <v>0</v>
      </c>
      <c r="AI5" s="107">
        <f>+'Altri costi'!AJ5</f>
        <v>0</v>
      </c>
      <c r="AJ5" s="107">
        <f>+'Altri costi'!AK5</f>
        <v>0</v>
      </c>
      <c r="AK5" s="107">
        <f>+'Altri costi'!AL5</f>
        <v>0</v>
      </c>
      <c r="AL5" s="107">
        <f>+'Altri costi'!AM5</f>
        <v>0</v>
      </c>
      <c r="AM5" s="107">
        <f>+'Altri costi'!AN5</f>
        <v>0</v>
      </c>
    </row>
    <row r="6" spans="1:39" ht="16.5" thickTop="1" thickBot="1" x14ac:dyDescent="0.3">
      <c r="A6" s="113" t="str">
        <f>+IF('Altri costi'!A6=0,"",'Altri costi'!A6)</f>
        <v>Spese di pubblicità e promozioni</v>
      </c>
      <c r="B6" s="122">
        <f>+'Altri costi'!B7</f>
        <v>0.21</v>
      </c>
      <c r="C6" s="122">
        <f>+'Altri costi'!C7</f>
        <v>30</v>
      </c>
      <c r="D6" s="107">
        <f>+'Altri costi'!E6</f>
        <v>100</v>
      </c>
      <c r="E6" s="107">
        <f>+'Altri costi'!F6</f>
        <v>100</v>
      </c>
      <c r="F6" s="107">
        <f>+'Altri costi'!G6</f>
        <v>100</v>
      </c>
      <c r="G6" s="107">
        <f>+'Altri costi'!H6</f>
        <v>100</v>
      </c>
      <c r="H6" s="107">
        <f>+'Altri costi'!I6</f>
        <v>100</v>
      </c>
      <c r="I6" s="107">
        <f>+'Altri costi'!J6</f>
        <v>100</v>
      </c>
      <c r="J6" s="107">
        <f>+'Altri costi'!K6</f>
        <v>100</v>
      </c>
      <c r="K6" s="107">
        <f>+'Altri costi'!L6</f>
        <v>100</v>
      </c>
      <c r="L6" s="107">
        <f>+'Altri costi'!M6</f>
        <v>100</v>
      </c>
      <c r="M6" s="107">
        <f>+'Altri costi'!N6</f>
        <v>100</v>
      </c>
      <c r="N6" s="107">
        <f>+'Altri costi'!O6</f>
        <v>100</v>
      </c>
      <c r="O6" s="107">
        <f>+'Altri costi'!P6</f>
        <v>100</v>
      </c>
      <c r="P6" s="107">
        <f>+'Altri costi'!Q6</f>
        <v>100</v>
      </c>
      <c r="Q6" s="107">
        <f>+'Altri costi'!R6</f>
        <v>100</v>
      </c>
      <c r="R6" s="107">
        <f>+'Altri costi'!S6</f>
        <v>100</v>
      </c>
      <c r="S6" s="107">
        <f>+'Altri costi'!T6</f>
        <v>100</v>
      </c>
      <c r="T6" s="107">
        <f>+'Altri costi'!U6</f>
        <v>100</v>
      </c>
      <c r="U6" s="107">
        <f>+'Altri costi'!V6</f>
        <v>100</v>
      </c>
      <c r="V6" s="107">
        <f>+'Altri costi'!W6</f>
        <v>100</v>
      </c>
      <c r="W6" s="107">
        <f>+'Altri costi'!X6</f>
        <v>100</v>
      </c>
      <c r="X6" s="107">
        <f>+'Altri costi'!Y6</f>
        <v>100</v>
      </c>
      <c r="Y6" s="107">
        <f>+'Altri costi'!Z6</f>
        <v>100</v>
      </c>
      <c r="Z6" s="107">
        <f>+'Altri costi'!AA6</f>
        <v>100</v>
      </c>
      <c r="AA6" s="107">
        <f>+'Altri costi'!AB6</f>
        <v>100</v>
      </c>
      <c r="AB6" s="107">
        <f>+'Altri costi'!AC6</f>
        <v>100</v>
      </c>
      <c r="AC6" s="107">
        <f>+'Altri costi'!AD6</f>
        <v>100</v>
      </c>
      <c r="AD6" s="107">
        <f>+'Altri costi'!AE6</f>
        <v>100</v>
      </c>
      <c r="AE6" s="107">
        <f>+'Altri costi'!AF6</f>
        <v>100</v>
      </c>
      <c r="AF6" s="107">
        <f>+'Altri costi'!AG6</f>
        <v>100</v>
      </c>
      <c r="AG6" s="107">
        <f>+'Altri costi'!AH6</f>
        <v>100</v>
      </c>
      <c r="AH6" s="107">
        <f>+'Altri costi'!AI6</f>
        <v>100</v>
      </c>
      <c r="AI6" s="107">
        <f>+'Altri costi'!AJ6</f>
        <v>100</v>
      </c>
      <c r="AJ6" s="107">
        <f>+'Altri costi'!AK6</f>
        <v>100</v>
      </c>
      <c r="AK6" s="107">
        <f>+'Altri costi'!AL6</f>
        <v>100</v>
      </c>
      <c r="AL6" s="107">
        <f>+'Altri costi'!AM6</f>
        <v>100</v>
      </c>
      <c r="AM6" s="107">
        <f>+'Altri costi'!AN6</f>
        <v>100</v>
      </c>
    </row>
    <row r="7" spans="1:39" ht="16.5" thickTop="1" thickBot="1" x14ac:dyDescent="0.3">
      <c r="A7" s="113" t="str">
        <f>+IF('Altri costi'!A7=0,"",'Altri costi'!A7)</f>
        <v>Altri costi variabili</v>
      </c>
      <c r="B7" s="122">
        <f>+'Altri costi'!B8</f>
        <v>0.21</v>
      </c>
      <c r="C7" s="122">
        <f>+'Altri costi'!C8</f>
        <v>0</v>
      </c>
      <c r="D7" s="107">
        <f>+'Altri costi'!E7</f>
        <v>100</v>
      </c>
      <c r="E7" s="107">
        <f>+'Altri costi'!F7</f>
        <v>100</v>
      </c>
      <c r="F7" s="107">
        <f>+'Altri costi'!G7</f>
        <v>100</v>
      </c>
      <c r="G7" s="107">
        <f>+'Altri costi'!H7</f>
        <v>100</v>
      </c>
      <c r="H7" s="107">
        <f>+'Altri costi'!I7</f>
        <v>100</v>
      </c>
      <c r="I7" s="107">
        <f>+'Altri costi'!J7</f>
        <v>100</v>
      </c>
      <c r="J7" s="107">
        <f>+'Altri costi'!K7</f>
        <v>100</v>
      </c>
      <c r="K7" s="107">
        <f>+'Altri costi'!L7</f>
        <v>100</v>
      </c>
      <c r="L7" s="107">
        <f>+'Altri costi'!M7</f>
        <v>100</v>
      </c>
      <c r="M7" s="107">
        <f>+'Altri costi'!N7</f>
        <v>100</v>
      </c>
      <c r="N7" s="107">
        <f>+'Altri costi'!O7</f>
        <v>100</v>
      </c>
      <c r="O7" s="107">
        <f>+'Altri costi'!P7</f>
        <v>100</v>
      </c>
      <c r="P7" s="107">
        <f>+'Altri costi'!Q7</f>
        <v>100</v>
      </c>
      <c r="Q7" s="107">
        <f>+'Altri costi'!R7</f>
        <v>100</v>
      </c>
      <c r="R7" s="107">
        <f>+'Altri costi'!S7</f>
        <v>100</v>
      </c>
      <c r="S7" s="107">
        <f>+'Altri costi'!T7</f>
        <v>100</v>
      </c>
      <c r="T7" s="107">
        <f>+'Altri costi'!U7</f>
        <v>100</v>
      </c>
      <c r="U7" s="107">
        <f>+'Altri costi'!V7</f>
        <v>100</v>
      </c>
      <c r="V7" s="107">
        <f>+'Altri costi'!W7</f>
        <v>100</v>
      </c>
      <c r="W7" s="107">
        <f>+'Altri costi'!X7</f>
        <v>100</v>
      </c>
      <c r="X7" s="107">
        <f>+'Altri costi'!Y7</f>
        <v>100</v>
      </c>
      <c r="Y7" s="107">
        <f>+'Altri costi'!Z7</f>
        <v>100</v>
      </c>
      <c r="Z7" s="107">
        <f>+'Altri costi'!AA7</f>
        <v>100</v>
      </c>
      <c r="AA7" s="107">
        <f>+'Altri costi'!AB7</f>
        <v>100</v>
      </c>
      <c r="AB7" s="107">
        <f>+'Altri costi'!AC7</f>
        <v>100</v>
      </c>
      <c r="AC7" s="107">
        <f>+'Altri costi'!AD7</f>
        <v>100</v>
      </c>
      <c r="AD7" s="107">
        <f>+'Altri costi'!AE7</f>
        <v>100</v>
      </c>
      <c r="AE7" s="107">
        <f>+'Altri costi'!AF7</f>
        <v>100</v>
      </c>
      <c r="AF7" s="107">
        <f>+'Altri costi'!AG7</f>
        <v>100</v>
      </c>
      <c r="AG7" s="107">
        <f>+'Altri costi'!AH7</f>
        <v>100</v>
      </c>
      <c r="AH7" s="107">
        <f>+'Altri costi'!AI7</f>
        <v>100</v>
      </c>
      <c r="AI7" s="107">
        <f>+'Altri costi'!AJ7</f>
        <v>100</v>
      </c>
      <c r="AJ7" s="107">
        <f>+'Altri costi'!AK7</f>
        <v>100</v>
      </c>
      <c r="AK7" s="107">
        <f>+'Altri costi'!AL7</f>
        <v>100</v>
      </c>
      <c r="AL7" s="107">
        <f>+'Altri costi'!AM7</f>
        <v>100</v>
      </c>
      <c r="AM7" s="107">
        <f>+'Altri costi'!AN7</f>
        <v>100</v>
      </c>
    </row>
    <row r="8" spans="1:39" ht="16.5" thickTop="1" thickBot="1" x14ac:dyDescent="0.3">
      <c r="A8" s="113" t="str">
        <f>+IF('Altri costi'!A8=0,"",'Altri costi'!A8)</f>
        <v>Beni strumentali non ammortizzabili</v>
      </c>
      <c r="B8" s="122">
        <f>+'Altri costi'!B9</f>
        <v>0.21</v>
      </c>
      <c r="C8" s="122">
        <f>+'Altri costi'!C9</f>
        <v>0</v>
      </c>
      <c r="D8" s="107">
        <f>+'Altri costi'!E8</f>
        <v>0</v>
      </c>
      <c r="E8" s="107">
        <f>+'Altri costi'!F8</f>
        <v>0</v>
      </c>
      <c r="F8" s="107">
        <f>+'Altri costi'!G8</f>
        <v>0</v>
      </c>
      <c r="G8" s="107">
        <f>+'Altri costi'!H8</f>
        <v>500</v>
      </c>
      <c r="H8" s="107">
        <f>+'Altri costi'!I8</f>
        <v>0</v>
      </c>
      <c r="I8" s="107">
        <f>+'Altri costi'!J8</f>
        <v>0</v>
      </c>
      <c r="J8" s="107">
        <f>+'Altri costi'!K8</f>
        <v>0</v>
      </c>
      <c r="K8" s="107">
        <f>+'Altri costi'!L8</f>
        <v>0</v>
      </c>
      <c r="L8" s="107">
        <f>+'Altri costi'!M8</f>
        <v>0</v>
      </c>
      <c r="M8" s="107">
        <f>+'Altri costi'!N8</f>
        <v>0</v>
      </c>
      <c r="N8" s="107">
        <f>+'Altri costi'!O8</f>
        <v>0</v>
      </c>
      <c r="O8" s="107">
        <f>+'Altri costi'!P8</f>
        <v>0</v>
      </c>
      <c r="P8" s="107">
        <f>+'Altri costi'!Q8</f>
        <v>0</v>
      </c>
      <c r="Q8" s="107">
        <f>+'Altri costi'!R8</f>
        <v>0</v>
      </c>
      <c r="R8" s="107">
        <f>+'Altri costi'!S8</f>
        <v>0</v>
      </c>
      <c r="S8" s="107">
        <f>+'Altri costi'!T8</f>
        <v>0</v>
      </c>
      <c r="T8" s="107">
        <f>+'Altri costi'!U8</f>
        <v>0</v>
      </c>
      <c r="U8" s="107">
        <f>+'Altri costi'!V8</f>
        <v>0</v>
      </c>
      <c r="V8" s="107">
        <f>+'Altri costi'!W8</f>
        <v>0</v>
      </c>
      <c r="W8" s="107">
        <f>+'Altri costi'!X8</f>
        <v>0</v>
      </c>
      <c r="X8" s="107">
        <f>+'Altri costi'!Y8</f>
        <v>0</v>
      </c>
      <c r="Y8" s="107">
        <f>+'Altri costi'!Z8</f>
        <v>0</v>
      </c>
      <c r="Z8" s="107">
        <f>+'Altri costi'!AA8</f>
        <v>0</v>
      </c>
      <c r="AA8" s="107">
        <f>+'Altri costi'!AB8</f>
        <v>0</v>
      </c>
      <c r="AB8" s="107">
        <f>+'Altri costi'!AC8</f>
        <v>0</v>
      </c>
      <c r="AC8" s="107">
        <f>+'Altri costi'!AD8</f>
        <v>0</v>
      </c>
      <c r="AD8" s="107">
        <f>+'Altri costi'!AE8</f>
        <v>0</v>
      </c>
      <c r="AE8" s="107">
        <f>+'Altri costi'!AF8</f>
        <v>0</v>
      </c>
      <c r="AF8" s="107">
        <f>+'Altri costi'!AG8</f>
        <v>0</v>
      </c>
      <c r="AG8" s="107">
        <f>+'Altri costi'!AH8</f>
        <v>0</v>
      </c>
      <c r="AH8" s="107">
        <f>+'Altri costi'!AI8</f>
        <v>0</v>
      </c>
      <c r="AI8" s="107">
        <f>+'Altri costi'!AJ8</f>
        <v>0</v>
      </c>
      <c r="AJ8" s="107">
        <f>+'Altri costi'!AK8</f>
        <v>0</v>
      </c>
      <c r="AK8" s="107">
        <f>+'Altri costi'!AL8</f>
        <v>0</v>
      </c>
      <c r="AL8" s="107">
        <f>+'Altri costi'!AM8</f>
        <v>0</v>
      </c>
      <c r="AM8" s="107">
        <f>+'Altri costi'!AN8</f>
        <v>0</v>
      </c>
    </row>
    <row r="9" spans="1:39" ht="16.5" thickTop="1" thickBot="1" x14ac:dyDescent="0.3">
      <c r="A9" s="113" t="str">
        <f>+IF('Altri costi'!A9=0,"",'Altri costi'!A9)</f>
        <v>Spese di trasporto</v>
      </c>
      <c r="B9" s="122">
        <f>+'Altri costi'!B10</f>
        <v>0.21</v>
      </c>
      <c r="C9" s="123">
        <f>+'Altri costi'!C10</f>
        <v>0</v>
      </c>
      <c r="D9" s="107">
        <f>+'Altri costi'!E9</f>
        <v>150</v>
      </c>
      <c r="E9" s="107">
        <f>+'Altri costi'!F9</f>
        <v>150</v>
      </c>
      <c r="F9" s="107">
        <f>+'Altri costi'!G9</f>
        <v>150</v>
      </c>
      <c r="G9" s="107">
        <f>+'Altri costi'!H9</f>
        <v>150</v>
      </c>
      <c r="H9" s="107">
        <f>+'Altri costi'!I9</f>
        <v>150</v>
      </c>
      <c r="I9" s="107">
        <f>+'Altri costi'!J9</f>
        <v>150</v>
      </c>
      <c r="J9" s="107">
        <f>+'Altri costi'!K9</f>
        <v>150</v>
      </c>
      <c r="K9" s="107">
        <f>+'Altri costi'!L9</f>
        <v>150</v>
      </c>
      <c r="L9" s="107">
        <f>+'Altri costi'!M9</f>
        <v>150</v>
      </c>
      <c r="M9" s="107">
        <f>+'Altri costi'!N9</f>
        <v>150</v>
      </c>
      <c r="N9" s="107">
        <f>+'Altri costi'!O9</f>
        <v>150</v>
      </c>
      <c r="O9" s="107">
        <f>+'Altri costi'!P9</f>
        <v>150</v>
      </c>
      <c r="P9" s="107">
        <f>+'Altri costi'!Q9</f>
        <v>150</v>
      </c>
      <c r="Q9" s="107">
        <f>+'Altri costi'!R9</f>
        <v>150</v>
      </c>
      <c r="R9" s="107">
        <f>+'Altri costi'!S9</f>
        <v>150</v>
      </c>
      <c r="S9" s="107">
        <f>+'Altri costi'!T9</f>
        <v>150</v>
      </c>
      <c r="T9" s="107">
        <f>+'Altri costi'!U9</f>
        <v>150</v>
      </c>
      <c r="U9" s="107">
        <f>+'Altri costi'!V9</f>
        <v>150</v>
      </c>
      <c r="V9" s="107">
        <f>+'Altri costi'!W9</f>
        <v>150</v>
      </c>
      <c r="W9" s="107">
        <f>+'Altri costi'!X9</f>
        <v>150</v>
      </c>
      <c r="X9" s="107">
        <f>+'Altri costi'!Y9</f>
        <v>150</v>
      </c>
      <c r="Y9" s="107">
        <f>+'Altri costi'!Z9</f>
        <v>150</v>
      </c>
      <c r="Z9" s="107">
        <f>+'Altri costi'!AA9</f>
        <v>150</v>
      </c>
      <c r="AA9" s="107">
        <f>+'Altri costi'!AB9</f>
        <v>150</v>
      </c>
      <c r="AB9" s="107">
        <f>+'Altri costi'!AC9</f>
        <v>150</v>
      </c>
      <c r="AC9" s="107">
        <f>+'Altri costi'!AD9</f>
        <v>150</v>
      </c>
      <c r="AD9" s="107">
        <f>+'Altri costi'!AE9</f>
        <v>150</v>
      </c>
      <c r="AE9" s="107">
        <f>+'Altri costi'!AF9</f>
        <v>150</v>
      </c>
      <c r="AF9" s="107">
        <f>+'Altri costi'!AG9</f>
        <v>150</v>
      </c>
      <c r="AG9" s="107">
        <f>+'Altri costi'!AH9</f>
        <v>150</v>
      </c>
      <c r="AH9" s="107">
        <f>+'Altri costi'!AI9</f>
        <v>150</v>
      </c>
      <c r="AI9" s="107">
        <f>+'Altri costi'!AJ9</f>
        <v>150</v>
      </c>
      <c r="AJ9" s="107">
        <f>+'Altri costi'!AK9</f>
        <v>150</v>
      </c>
      <c r="AK9" s="107">
        <f>+'Altri costi'!AL9</f>
        <v>150</v>
      </c>
      <c r="AL9" s="107">
        <f>+'Altri costi'!AM9</f>
        <v>150</v>
      </c>
      <c r="AM9" s="107">
        <f>+'Altri costi'!AN9</f>
        <v>150</v>
      </c>
    </row>
    <row r="10" spans="1:39" ht="16.5" thickTop="1" thickBot="1" x14ac:dyDescent="0.3">
      <c r="A10" s="113" t="str">
        <f>+IF('Altri costi'!A10=0,"",'Altri costi'!A10)</f>
        <v>Lavorazioni presso terzi</v>
      </c>
      <c r="B10" s="122">
        <f>+'Altri costi'!B11</f>
        <v>0.21</v>
      </c>
      <c r="C10" s="123">
        <f>+'Altri costi'!C11</f>
        <v>0</v>
      </c>
      <c r="D10" s="107">
        <f>+'Altri costi'!E10</f>
        <v>0</v>
      </c>
      <c r="E10" s="107">
        <f>+'Altri costi'!F10</f>
        <v>0</v>
      </c>
      <c r="F10" s="107">
        <f>+'Altri costi'!G10</f>
        <v>0</v>
      </c>
      <c r="G10" s="107">
        <f>+'Altri costi'!H10</f>
        <v>0</v>
      </c>
      <c r="H10" s="107">
        <f>+'Altri costi'!I10</f>
        <v>0</v>
      </c>
      <c r="I10" s="107">
        <f>+'Altri costi'!J10</f>
        <v>0</v>
      </c>
      <c r="J10" s="107">
        <f>+'Altri costi'!K10</f>
        <v>0</v>
      </c>
      <c r="K10" s="107">
        <f>+'Altri costi'!L10</f>
        <v>0</v>
      </c>
      <c r="L10" s="107">
        <f>+'Altri costi'!M10</f>
        <v>0</v>
      </c>
      <c r="M10" s="107">
        <f>+'Altri costi'!N10</f>
        <v>0</v>
      </c>
      <c r="N10" s="107">
        <f>+'Altri costi'!O10</f>
        <v>0</v>
      </c>
      <c r="O10" s="107">
        <f>+'Altri costi'!P10</f>
        <v>0</v>
      </c>
      <c r="P10" s="107">
        <f>+'Altri costi'!Q10</f>
        <v>0</v>
      </c>
      <c r="Q10" s="107">
        <f>+'Altri costi'!R10</f>
        <v>0</v>
      </c>
      <c r="R10" s="107">
        <f>+'Altri costi'!S10</f>
        <v>0</v>
      </c>
      <c r="S10" s="107">
        <f>+'Altri costi'!T10</f>
        <v>0</v>
      </c>
      <c r="T10" s="107">
        <f>+'Altri costi'!U10</f>
        <v>0</v>
      </c>
      <c r="U10" s="107">
        <f>+'Altri costi'!V10</f>
        <v>0</v>
      </c>
      <c r="V10" s="107">
        <f>+'Altri costi'!W10</f>
        <v>0</v>
      </c>
      <c r="W10" s="107">
        <f>+'Altri costi'!X10</f>
        <v>0</v>
      </c>
      <c r="X10" s="107">
        <f>+'Altri costi'!Y10</f>
        <v>0</v>
      </c>
      <c r="Y10" s="107">
        <f>+'Altri costi'!Z10</f>
        <v>0</v>
      </c>
      <c r="Z10" s="107">
        <f>+'Altri costi'!AA10</f>
        <v>0</v>
      </c>
      <c r="AA10" s="107">
        <f>+'Altri costi'!AB10</f>
        <v>0</v>
      </c>
      <c r="AB10" s="107">
        <f>+'Altri costi'!AC10</f>
        <v>0</v>
      </c>
      <c r="AC10" s="107">
        <f>+'Altri costi'!AD10</f>
        <v>0</v>
      </c>
      <c r="AD10" s="107">
        <f>+'Altri costi'!AE10</f>
        <v>0</v>
      </c>
      <c r="AE10" s="107">
        <f>+'Altri costi'!AF10</f>
        <v>0</v>
      </c>
      <c r="AF10" s="107">
        <f>+'Altri costi'!AG10</f>
        <v>0</v>
      </c>
      <c r="AG10" s="107">
        <f>+'Altri costi'!AH10</f>
        <v>0</v>
      </c>
      <c r="AH10" s="107">
        <f>+'Altri costi'!AI10</f>
        <v>0</v>
      </c>
      <c r="AI10" s="107">
        <f>+'Altri costi'!AJ10</f>
        <v>0</v>
      </c>
      <c r="AJ10" s="107">
        <f>+'Altri costi'!AK10</f>
        <v>0</v>
      </c>
      <c r="AK10" s="107">
        <f>+'Altri costi'!AL10</f>
        <v>0</v>
      </c>
      <c r="AL10" s="107">
        <f>+'Altri costi'!AM10</f>
        <v>0</v>
      </c>
      <c r="AM10" s="107">
        <f>+'Altri costi'!AN10</f>
        <v>0</v>
      </c>
    </row>
    <row r="11" spans="1:39" ht="16.5" thickTop="1" thickBot="1" x14ac:dyDescent="0.3">
      <c r="A11" s="113" t="str">
        <f>+IF('Altri costi'!A11=0,"",'Altri costi'!A11)</f>
        <v>Consulenze tecnico-produttive</v>
      </c>
      <c r="B11" s="122">
        <f>+'Altri costi'!B12</f>
        <v>0.21</v>
      </c>
      <c r="C11" s="123">
        <f>+'Altri costi'!C12</f>
        <v>0</v>
      </c>
      <c r="D11" s="107">
        <f>+'Altri costi'!E11</f>
        <v>0</v>
      </c>
      <c r="E11" s="107">
        <f>+'Altri costi'!F11</f>
        <v>0</v>
      </c>
      <c r="F11" s="107">
        <f>+'Altri costi'!G11</f>
        <v>0</v>
      </c>
      <c r="G11" s="107">
        <f>+'Altri costi'!H11</f>
        <v>0</v>
      </c>
      <c r="H11" s="107">
        <f>+'Altri costi'!I11</f>
        <v>0</v>
      </c>
      <c r="I11" s="107">
        <f>+'Altri costi'!J11</f>
        <v>0</v>
      </c>
      <c r="J11" s="107">
        <f>+'Altri costi'!K11</f>
        <v>0</v>
      </c>
      <c r="K11" s="107">
        <f>+'Altri costi'!L11</f>
        <v>0</v>
      </c>
      <c r="L11" s="107">
        <f>+'Altri costi'!M11</f>
        <v>0</v>
      </c>
      <c r="M11" s="107">
        <f>+'Altri costi'!N11</f>
        <v>0</v>
      </c>
      <c r="N11" s="107">
        <f>+'Altri costi'!O11</f>
        <v>0</v>
      </c>
      <c r="O11" s="107">
        <f>+'Altri costi'!P11</f>
        <v>0</v>
      </c>
      <c r="P11" s="107">
        <f>+'Altri costi'!Q11</f>
        <v>0</v>
      </c>
      <c r="Q11" s="107">
        <f>+'Altri costi'!R11</f>
        <v>0</v>
      </c>
      <c r="R11" s="107">
        <f>+'Altri costi'!S11</f>
        <v>0</v>
      </c>
      <c r="S11" s="107">
        <f>+'Altri costi'!T11</f>
        <v>0</v>
      </c>
      <c r="T11" s="107">
        <f>+'Altri costi'!U11</f>
        <v>0</v>
      </c>
      <c r="U11" s="107">
        <f>+'Altri costi'!V11</f>
        <v>0</v>
      </c>
      <c r="V11" s="107">
        <f>+'Altri costi'!W11</f>
        <v>0</v>
      </c>
      <c r="W11" s="107">
        <f>+'Altri costi'!X11</f>
        <v>0</v>
      </c>
      <c r="X11" s="107">
        <f>+'Altri costi'!Y11</f>
        <v>0</v>
      </c>
      <c r="Y11" s="107">
        <f>+'Altri costi'!Z11</f>
        <v>0</v>
      </c>
      <c r="Z11" s="107">
        <f>+'Altri costi'!AA11</f>
        <v>0</v>
      </c>
      <c r="AA11" s="107">
        <f>+'Altri costi'!AB11</f>
        <v>0</v>
      </c>
      <c r="AB11" s="107">
        <f>+'Altri costi'!AC11</f>
        <v>0</v>
      </c>
      <c r="AC11" s="107">
        <f>+'Altri costi'!AD11</f>
        <v>0</v>
      </c>
      <c r="AD11" s="107">
        <f>+'Altri costi'!AE11</f>
        <v>0</v>
      </c>
      <c r="AE11" s="107">
        <f>+'Altri costi'!AF11</f>
        <v>0</v>
      </c>
      <c r="AF11" s="107">
        <f>+'Altri costi'!AG11</f>
        <v>0</v>
      </c>
      <c r="AG11" s="107">
        <f>+'Altri costi'!AH11</f>
        <v>0</v>
      </c>
      <c r="AH11" s="107">
        <f>+'Altri costi'!AI11</f>
        <v>0</v>
      </c>
      <c r="AI11" s="107">
        <f>+'Altri costi'!AJ11</f>
        <v>0</v>
      </c>
      <c r="AJ11" s="107">
        <f>+'Altri costi'!AK11</f>
        <v>0</v>
      </c>
      <c r="AK11" s="107">
        <f>+'Altri costi'!AL11</f>
        <v>0</v>
      </c>
      <c r="AL11" s="107">
        <f>+'Altri costi'!AM11</f>
        <v>0</v>
      </c>
      <c r="AM11" s="107">
        <f>+'Altri costi'!AN11</f>
        <v>0</v>
      </c>
    </row>
    <row r="12" spans="1:39" ht="16.5" thickTop="1" thickBot="1" x14ac:dyDescent="0.3">
      <c r="A12" s="113" t="str">
        <f>+IF('Altri costi'!A12=0,"",'Altri costi'!A12)</f>
        <v>Manutenzioni industriali</v>
      </c>
      <c r="B12" s="122">
        <f>+'Altri costi'!B13</f>
        <v>0.21</v>
      </c>
      <c r="C12" s="123">
        <f>+'Altri costi'!C13</f>
        <v>0</v>
      </c>
      <c r="D12" s="107">
        <f>+'Altri costi'!E12</f>
        <v>150</v>
      </c>
      <c r="E12" s="107">
        <f>+'Altri costi'!F12</f>
        <v>150</v>
      </c>
      <c r="F12" s="107">
        <f>+'Altri costi'!G12</f>
        <v>150</v>
      </c>
      <c r="G12" s="107">
        <f>+'Altri costi'!H12</f>
        <v>150</v>
      </c>
      <c r="H12" s="107">
        <f>+'Altri costi'!I12</f>
        <v>150</v>
      </c>
      <c r="I12" s="107">
        <f>+'Altri costi'!J12</f>
        <v>150</v>
      </c>
      <c r="J12" s="107">
        <f>+'Altri costi'!K12</f>
        <v>150</v>
      </c>
      <c r="K12" s="107">
        <f>+'Altri costi'!L12</f>
        <v>150</v>
      </c>
      <c r="L12" s="107">
        <f>+'Altri costi'!M12</f>
        <v>150</v>
      </c>
      <c r="M12" s="107">
        <f>+'Altri costi'!N12</f>
        <v>150</v>
      </c>
      <c r="N12" s="107">
        <f>+'Altri costi'!O12</f>
        <v>150</v>
      </c>
      <c r="O12" s="107">
        <f>+'Altri costi'!P12</f>
        <v>150</v>
      </c>
      <c r="P12" s="107">
        <f>+'Altri costi'!Q12</f>
        <v>150</v>
      </c>
      <c r="Q12" s="107">
        <f>+'Altri costi'!R12</f>
        <v>150</v>
      </c>
      <c r="R12" s="107">
        <f>+'Altri costi'!S12</f>
        <v>150</v>
      </c>
      <c r="S12" s="107">
        <f>+'Altri costi'!T12</f>
        <v>150</v>
      </c>
      <c r="T12" s="107">
        <f>+'Altri costi'!U12</f>
        <v>150</v>
      </c>
      <c r="U12" s="107">
        <f>+'Altri costi'!V12</f>
        <v>150</v>
      </c>
      <c r="V12" s="107">
        <f>+'Altri costi'!W12</f>
        <v>150</v>
      </c>
      <c r="W12" s="107">
        <f>+'Altri costi'!X12</f>
        <v>150</v>
      </c>
      <c r="X12" s="107">
        <f>+'Altri costi'!Y12</f>
        <v>150</v>
      </c>
      <c r="Y12" s="107">
        <f>+'Altri costi'!Z12</f>
        <v>150</v>
      </c>
      <c r="Z12" s="107">
        <f>+'Altri costi'!AA12</f>
        <v>150</v>
      </c>
      <c r="AA12" s="107">
        <f>+'Altri costi'!AB12</f>
        <v>150</v>
      </c>
      <c r="AB12" s="107">
        <f>+'Altri costi'!AC12</f>
        <v>150</v>
      </c>
      <c r="AC12" s="107">
        <f>+'Altri costi'!AD12</f>
        <v>150</v>
      </c>
      <c r="AD12" s="107">
        <f>+'Altri costi'!AE12</f>
        <v>150</v>
      </c>
      <c r="AE12" s="107">
        <f>+'Altri costi'!AF12</f>
        <v>150</v>
      </c>
      <c r="AF12" s="107">
        <f>+'Altri costi'!AG12</f>
        <v>150</v>
      </c>
      <c r="AG12" s="107">
        <f>+'Altri costi'!AH12</f>
        <v>150</v>
      </c>
      <c r="AH12" s="107">
        <f>+'Altri costi'!AI12</f>
        <v>150</v>
      </c>
      <c r="AI12" s="107">
        <f>+'Altri costi'!AJ12</f>
        <v>150</v>
      </c>
      <c r="AJ12" s="107">
        <f>+'Altri costi'!AK12</f>
        <v>150</v>
      </c>
      <c r="AK12" s="107">
        <f>+'Altri costi'!AL12</f>
        <v>150</v>
      </c>
      <c r="AL12" s="107">
        <f>+'Altri costi'!AM12</f>
        <v>150</v>
      </c>
      <c r="AM12" s="107">
        <f>+'Altri costi'!AN12</f>
        <v>150</v>
      </c>
    </row>
    <row r="13" spans="1:39" ht="16.5" thickTop="1" thickBot="1" x14ac:dyDescent="0.3">
      <c r="A13" s="113" t="str">
        <f>+IF('Altri costi'!A13=0,"",'Altri costi'!A13)</f>
        <v>Servizi vari</v>
      </c>
      <c r="B13" s="122">
        <f>+'Altri costi'!B14</f>
        <v>0.21</v>
      </c>
      <c r="C13" s="123">
        <f>+'Altri costi'!C14</f>
        <v>0</v>
      </c>
      <c r="D13" s="107">
        <f>+'Altri costi'!E13</f>
        <v>120</v>
      </c>
      <c r="E13" s="107">
        <f>+'Altri costi'!F13</f>
        <v>120</v>
      </c>
      <c r="F13" s="107">
        <f>+'Altri costi'!G13</f>
        <v>120</v>
      </c>
      <c r="G13" s="107">
        <f>+'Altri costi'!H13</f>
        <v>120</v>
      </c>
      <c r="H13" s="107">
        <f>+'Altri costi'!I13</f>
        <v>120</v>
      </c>
      <c r="I13" s="107">
        <f>+'Altri costi'!J13</f>
        <v>120</v>
      </c>
      <c r="J13" s="107">
        <f>+'Altri costi'!K13</f>
        <v>120</v>
      </c>
      <c r="K13" s="107">
        <f>+'Altri costi'!L13</f>
        <v>120</v>
      </c>
      <c r="L13" s="107">
        <f>+'Altri costi'!M13</f>
        <v>120</v>
      </c>
      <c r="M13" s="107">
        <f>+'Altri costi'!N13</f>
        <v>120</v>
      </c>
      <c r="N13" s="107">
        <f>+'Altri costi'!O13</f>
        <v>120</v>
      </c>
      <c r="O13" s="107">
        <f>+'Altri costi'!P13</f>
        <v>120</v>
      </c>
      <c r="P13" s="107">
        <f>+'Altri costi'!Q13</f>
        <v>120</v>
      </c>
      <c r="Q13" s="107">
        <f>+'Altri costi'!R13</f>
        <v>120</v>
      </c>
      <c r="R13" s="107">
        <f>+'Altri costi'!S13</f>
        <v>120</v>
      </c>
      <c r="S13" s="107">
        <f>+'Altri costi'!T13</f>
        <v>120</v>
      </c>
      <c r="T13" s="107">
        <f>+'Altri costi'!U13</f>
        <v>120</v>
      </c>
      <c r="U13" s="107">
        <f>+'Altri costi'!V13</f>
        <v>120</v>
      </c>
      <c r="V13" s="107">
        <f>+'Altri costi'!W13</f>
        <v>120</v>
      </c>
      <c r="W13" s="107">
        <f>+'Altri costi'!X13</f>
        <v>120</v>
      </c>
      <c r="X13" s="107">
        <f>+'Altri costi'!Y13</f>
        <v>120</v>
      </c>
      <c r="Y13" s="107">
        <f>+'Altri costi'!Z13</f>
        <v>120</v>
      </c>
      <c r="Z13" s="107">
        <f>+'Altri costi'!AA13</f>
        <v>120</v>
      </c>
      <c r="AA13" s="107">
        <f>+'Altri costi'!AB13</f>
        <v>120</v>
      </c>
      <c r="AB13" s="107">
        <f>+'Altri costi'!AC13</f>
        <v>120</v>
      </c>
      <c r="AC13" s="107">
        <f>+'Altri costi'!AD13</f>
        <v>120</v>
      </c>
      <c r="AD13" s="107">
        <f>+'Altri costi'!AE13</f>
        <v>120</v>
      </c>
      <c r="AE13" s="107">
        <f>+'Altri costi'!AF13</f>
        <v>120</v>
      </c>
      <c r="AF13" s="107">
        <f>+'Altri costi'!AG13</f>
        <v>120</v>
      </c>
      <c r="AG13" s="107">
        <f>+'Altri costi'!AH13</f>
        <v>120</v>
      </c>
      <c r="AH13" s="107">
        <f>+'Altri costi'!AI13</f>
        <v>120</v>
      </c>
      <c r="AI13" s="107">
        <f>+'Altri costi'!AJ13</f>
        <v>120</v>
      </c>
      <c r="AJ13" s="107">
        <f>+'Altri costi'!AK13</f>
        <v>120</v>
      </c>
      <c r="AK13" s="107">
        <f>+'Altri costi'!AL13</f>
        <v>120</v>
      </c>
      <c r="AL13" s="107">
        <f>+'Altri costi'!AM13</f>
        <v>120</v>
      </c>
      <c r="AM13" s="107">
        <f>+'Altri costi'!AN13</f>
        <v>120</v>
      </c>
    </row>
    <row r="14" spans="1:39" ht="16.5" thickTop="1" thickBot="1" x14ac:dyDescent="0.3">
      <c r="A14" s="113" t="str">
        <f>+IF('Altri costi'!A14=0,"",'Altri costi'!A14)</f>
        <v>Provvigioni</v>
      </c>
      <c r="B14" s="122">
        <f>+'Altri costi'!B15</f>
        <v>0.21</v>
      </c>
      <c r="C14" s="123">
        <f>+'Altri costi'!C15</f>
        <v>0</v>
      </c>
      <c r="D14" s="107">
        <f>+'Altri costi'!E14</f>
        <v>0</v>
      </c>
      <c r="E14" s="107">
        <f>+'Altri costi'!F14</f>
        <v>0</v>
      </c>
      <c r="F14" s="107">
        <f>+'Altri costi'!G14</f>
        <v>0</v>
      </c>
      <c r="G14" s="107">
        <f>+'Altri costi'!H14</f>
        <v>0</v>
      </c>
      <c r="H14" s="107">
        <f>+'Altri costi'!I14</f>
        <v>0</v>
      </c>
      <c r="I14" s="107">
        <f>+'Altri costi'!J14</f>
        <v>0</v>
      </c>
      <c r="J14" s="107">
        <f>+'Altri costi'!K14</f>
        <v>0</v>
      </c>
      <c r="K14" s="107">
        <f>+'Altri costi'!L14</f>
        <v>0</v>
      </c>
      <c r="L14" s="107">
        <f>+'Altri costi'!M14</f>
        <v>0</v>
      </c>
      <c r="M14" s="107">
        <f>+'Altri costi'!N14</f>
        <v>0</v>
      </c>
      <c r="N14" s="107">
        <f>+'Altri costi'!O14</f>
        <v>0</v>
      </c>
      <c r="O14" s="107">
        <f>+'Altri costi'!P14</f>
        <v>0</v>
      </c>
      <c r="P14" s="107">
        <f>+'Altri costi'!Q14</f>
        <v>0</v>
      </c>
      <c r="Q14" s="107">
        <f>+'Altri costi'!R14</f>
        <v>0</v>
      </c>
      <c r="R14" s="107">
        <f>+'Altri costi'!S14</f>
        <v>0</v>
      </c>
      <c r="S14" s="107">
        <f>+'Altri costi'!T14</f>
        <v>0</v>
      </c>
      <c r="T14" s="107">
        <f>+'Altri costi'!U14</f>
        <v>0</v>
      </c>
      <c r="U14" s="107">
        <f>+'Altri costi'!V14</f>
        <v>0</v>
      </c>
      <c r="V14" s="107">
        <f>+'Altri costi'!W14</f>
        <v>0</v>
      </c>
      <c r="W14" s="107">
        <f>+'Altri costi'!X14</f>
        <v>0</v>
      </c>
      <c r="X14" s="107">
        <f>+'Altri costi'!Y14</f>
        <v>0</v>
      </c>
      <c r="Y14" s="107">
        <f>+'Altri costi'!Z14</f>
        <v>0</v>
      </c>
      <c r="Z14" s="107">
        <f>+'Altri costi'!AA14</f>
        <v>0</v>
      </c>
      <c r="AA14" s="107">
        <f>+'Altri costi'!AB14</f>
        <v>0</v>
      </c>
      <c r="AB14" s="107">
        <f>+'Altri costi'!AC14</f>
        <v>0</v>
      </c>
      <c r="AC14" s="107">
        <f>+'Altri costi'!AD14</f>
        <v>0</v>
      </c>
      <c r="AD14" s="107">
        <f>+'Altri costi'!AE14</f>
        <v>0</v>
      </c>
      <c r="AE14" s="107">
        <f>+'Altri costi'!AF14</f>
        <v>0</v>
      </c>
      <c r="AF14" s="107">
        <f>+'Altri costi'!AG14</f>
        <v>0</v>
      </c>
      <c r="AG14" s="107">
        <f>+'Altri costi'!AH14</f>
        <v>0</v>
      </c>
      <c r="AH14" s="107">
        <f>+'Altri costi'!AI14</f>
        <v>0</v>
      </c>
      <c r="AI14" s="107">
        <f>+'Altri costi'!AJ14</f>
        <v>0</v>
      </c>
      <c r="AJ14" s="107">
        <f>+'Altri costi'!AK14</f>
        <v>0</v>
      </c>
      <c r="AK14" s="107">
        <f>+'Altri costi'!AL14</f>
        <v>0</v>
      </c>
      <c r="AL14" s="107">
        <f>+'Altri costi'!AM14</f>
        <v>0</v>
      </c>
      <c r="AM14" s="107">
        <f>+'Altri costi'!AN14</f>
        <v>0</v>
      </c>
    </row>
    <row r="15" spans="1:39" ht="16.5" thickTop="1" thickBot="1" x14ac:dyDescent="0.3">
      <c r="A15" s="113" t="str">
        <f>+IF('Altri costi'!A15=0,"",'Altri costi'!A15)</f>
        <v>Canoni per affitto d'azienda</v>
      </c>
      <c r="B15" s="122">
        <f>+'Altri costi'!B16</f>
        <v>0.21</v>
      </c>
      <c r="C15" s="123">
        <f>+'Altri costi'!C16</f>
        <v>0</v>
      </c>
      <c r="D15" s="107">
        <f>+'Altri costi'!E15</f>
        <v>0</v>
      </c>
      <c r="E15" s="107">
        <f>+'Altri costi'!F15</f>
        <v>0</v>
      </c>
      <c r="F15" s="107">
        <f>+'Altri costi'!G15</f>
        <v>0</v>
      </c>
      <c r="G15" s="107">
        <f>+'Altri costi'!H15</f>
        <v>0</v>
      </c>
      <c r="H15" s="107">
        <f>+'Altri costi'!I15</f>
        <v>0</v>
      </c>
      <c r="I15" s="107">
        <f>+'Altri costi'!J15</f>
        <v>0</v>
      </c>
      <c r="J15" s="107">
        <f>+'Altri costi'!K15</f>
        <v>0</v>
      </c>
      <c r="K15" s="107">
        <f>+'Altri costi'!L15</f>
        <v>0</v>
      </c>
      <c r="L15" s="107">
        <f>+'Altri costi'!M15</f>
        <v>0</v>
      </c>
      <c r="M15" s="107">
        <f>+'Altri costi'!N15</f>
        <v>0</v>
      </c>
      <c r="N15" s="107">
        <f>+'Altri costi'!O15</f>
        <v>0</v>
      </c>
      <c r="O15" s="107">
        <f>+'Altri costi'!P15</f>
        <v>0</v>
      </c>
      <c r="P15" s="107">
        <f>+'Altri costi'!Q15</f>
        <v>0</v>
      </c>
      <c r="Q15" s="107">
        <f>+'Altri costi'!R15</f>
        <v>0</v>
      </c>
      <c r="R15" s="107">
        <f>+'Altri costi'!S15</f>
        <v>0</v>
      </c>
      <c r="S15" s="107">
        <f>+'Altri costi'!T15</f>
        <v>0</v>
      </c>
      <c r="T15" s="107">
        <f>+'Altri costi'!U15</f>
        <v>0</v>
      </c>
      <c r="U15" s="107">
        <f>+'Altri costi'!V15</f>
        <v>0</v>
      </c>
      <c r="V15" s="107">
        <f>+'Altri costi'!W15</f>
        <v>0</v>
      </c>
      <c r="W15" s="107">
        <f>+'Altri costi'!X15</f>
        <v>0</v>
      </c>
      <c r="X15" s="107">
        <f>+'Altri costi'!Y15</f>
        <v>0</v>
      </c>
      <c r="Y15" s="107">
        <f>+'Altri costi'!Z15</f>
        <v>0</v>
      </c>
      <c r="Z15" s="107">
        <f>+'Altri costi'!AA15</f>
        <v>0</v>
      </c>
      <c r="AA15" s="107">
        <f>+'Altri costi'!AB15</f>
        <v>0</v>
      </c>
      <c r="AB15" s="107">
        <f>+'Altri costi'!AC15</f>
        <v>0</v>
      </c>
      <c r="AC15" s="107">
        <f>+'Altri costi'!AD15</f>
        <v>0</v>
      </c>
      <c r="AD15" s="107">
        <f>+'Altri costi'!AE15</f>
        <v>0</v>
      </c>
      <c r="AE15" s="107">
        <f>+'Altri costi'!AF15</f>
        <v>0</v>
      </c>
      <c r="AF15" s="107">
        <f>+'Altri costi'!AG15</f>
        <v>0</v>
      </c>
      <c r="AG15" s="107">
        <f>+'Altri costi'!AH15</f>
        <v>0</v>
      </c>
      <c r="AH15" s="107">
        <f>+'Altri costi'!AI15</f>
        <v>0</v>
      </c>
      <c r="AI15" s="107">
        <f>+'Altri costi'!AJ15</f>
        <v>0</v>
      </c>
      <c r="AJ15" s="107">
        <f>+'Altri costi'!AK15</f>
        <v>0</v>
      </c>
      <c r="AK15" s="107">
        <f>+'Altri costi'!AL15</f>
        <v>0</v>
      </c>
      <c r="AL15" s="107">
        <f>+'Altri costi'!AM15</f>
        <v>0</v>
      </c>
      <c r="AM15" s="107">
        <f>+'Altri costi'!AN15</f>
        <v>0</v>
      </c>
    </row>
    <row r="16" spans="1:39" ht="16.5" thickTop="1" thickBot="1" x14ac:dyDescent="0.3">
      <c r="A16" s="113" t="str">
        <f>+IF('Altri costi'!A16=0,"",'Altri costi'!A16)</f>
        <v>Altre spese commerciali</v>
      </c>
      <c r="B16" s="122">
        <f>+'Altri costi'!B17</f>
        <v>0.21</v>
      </c>
      <c r="C16" s="123">
        <f>+'Altri costi'!C17</f>
        <v>0</v>
      </c>
      <c r="D16" s="107">
        <f>+'Altri costi'!E16</f>
        <v>0</v>
      </c>
      <c r="E16" s="107">
        <f>+'Altri costi'!F16</f>
        <v>0</v>
      </c>
      <c r="F16" s="107">
        <f>+'Altri costi'!G16</f>
        <v>0</v>
      </c>
      <c r="G16" s="107">
        <f>+'Altri costi'!H16</f>
        <v>0</v>
      </c>
      <c r="H16" s="107">
        <f>+'Altri costi'!I16</f>
        <v>0</v>
      </c>
      <c r="I16" s="107">
        <f>+'Altri costi'!J16</f>
        <v>0</v>
      </c>
      <c r="J16" s="107">
        <f>+'Altri costi'!K16</f>
        <v>0</v>
      </c>
      <c r="K16" s="107">
        <f>+'Altri costi'!L16</f>
        <v>0</v>
      </c>
      <c r="L16" s="107">
        <f>+'Altri costi'!M16</f>
        <v>0</v>
      </c>
      <c r="M16" s="107">
        <f>+'Altri costi'!N16</f>
        <v>0</v>
      </c>
      <c r="N16" s="107">
        <f>+'Altri costi'!O16</f>
        <v>0</v>
      </c>
      <c r="O16" s="107">
        <f>+'Altri costi'!P16</f>
        <v>0</v>
      </c>
      <c r="P16" s="107">
        <f>+'Altri costi'!Q16</f>
        <v>0</v>
      </c>
      <c r="Q16" s="107">
        <f>+'Altri costi'!R16</f>
        <v>0</v>
      </c>
      <c r="R16" s="107">
        <f>+'Altri costi'!S16</f>
        <v>0</v>
      </c>
      <c r="S16" s="107">
        <f>+'Altri costi'!T16</f>
        <v>0</v>
      </c>
      <c r="T16" s="107">
        <f>+'Altri costi'!U16</f>
        <v>0</v>
      </c>
      <c r="U16" s="107">
        <f>+'Altri costi'!V16</f>
        <v>0</v>
      </c>
      <c r="V16" s="107">
        <f>+'Altri costi'!W16</f>
        <v>0</v>
      </c>
      <c r="W16" s="107">
        <f>+'Altri costi'!X16</f>
        <v>0</v>
      </c>
      <c r="X16" s="107">
        <f>+'Altri costi'!Y16</f>
        <v>0</v>
      </c>
      <c r="Y16" s="107">
        <f>+'Altri costi'!Z16</f>
        <v>0</v>
      </c>
      <c r="Z16" s="107">
        <f>+'Altri costi'!AA16</f>
        <v>0</v>
      </c>
      <c r="AA16" s="107">
        <f>+'Altri costi'!AB16</f>
        <v>0</v>
      </c>
      <c r="AB16" s="107">
        <f>+'Altri costi'!AC16</f>
        <v>0</v>
      </c>
      <c r="AC16" s="107">
        <f>+'Altri costi'!AD16</f>
        <v>0</v>
      </c>
      <c r="AD16" s="107">
        <f>+'Altri costi'!AE16</f>
        <v>0</v>
      </c>
      <c r="AE16" s="107">
        <f>+'Altri costi'!AF16</f>
        <v>0</v>
      </c>
      <c r="AF16" s="107">
        <f>+'Altri costi'!AG16</f>
        <v>0</v>
      </c>
      <c r="AG16" s="107">
        <f>+'Altri costi'!AH16</f>
        <v>0</v>
      </c>
      <c r="AH16" s="107">
        <f>+'Altri costi'!AI16</f>
        <v>0</v>
      </c>
      <c r="AI16" s="107">
        <f>+'Altri costi'!AJ16</f>
        <v>0</v>
      </c>
      <c r="AJ16" s="107">
        <f>+'Altri costi'!AK16</f>
        <v>0</v>
      </c>
      <c r="AK16" s="107">
        <f>+'Altri costi'!AL16</f>
        <v>0</v>
      </c>
      <c r="AL16" s="107">
        <f>+'Altri costi'!AM16</f>
        <v>0</v>
      </c>
      <c r="AM16" s="107">
        <f>+'Altri costi'!AN16</f>
        <v>0</v>
      </c>
    </row>
    <row r="17" spans="1:39" ht="16.5" thickTop="1" thickBot="1" x14ac:dyDescent="0.3">
      <c r="A17" s="113" t="str">
        <f>+IF('Altri costi'!A17=0,"",'Altri costi'!A17)</f>
        <v>Spese varie</v>
      </c>
      <c r="B17" s="122">
        <f>+'Altri costi'!B18</f>
        <v>0.21</v>
      </c>
      <c r="C17" s="123">
        <f>+'Altri costi'!C18</f>
        <v>0</v>
      </c>
      <c r="D17" s="107">
        <f>+'Altri costi'!E17</f>
        <v>0</v>
      </c>
      <c r="E17" s="107">
        <f>+'Altri costi'!F17</f>
        <v>0</v>
      </c>
      <c r="F17" s="107">
        <f>+'Altri costi'!G17</f>
        <v>0</v>
      </c>
      <c r="G17" s="107">
        <f>+'Altri costi'!H17</f>
        <v>0</v>
      </c>
      <c r="H17" s="107">
        <f>+'Altri costi'!I17</f>
        <v>0</v>
      </c>
      <c r="I17" s="107">
        <f>+'Altri costi'!J17</f>
        <v>0</v>
      </c>
      <c r="J17" s="107">
        <f>+'Altri costi'!K17</f>
        <v>0</v>
      </c>
      <c r="K17" s="107">
        <f>+'Altri costi'!L17</f>
        <v>0</v>
      </c>
      <c r="L17" s="107">
        <f>+'Altri costi'!M17</f>
        <v>0</v>
      </c>
      <c r="M17" s="107">
        <f>+'Altri costi'!N17</f>
        <v>0</v>
      </c>
      <c r="N17" s="107">
        <f>+'Altri costi'!O17</f>
        <v>0</v>
      </c>
      <c r="O17" s="107">
        <f>+'Altri costi'!P17</f>
        <v>0</v>
      </c>
      <c r="P17" s="107">
        <f>+'Altri costi'!Q17</f>
        <v>0</v>
      </c>
      <c r="Q17" s="107">
        <f>+'Altri costi'!R17</f>
        <v>0</v>
      </c>
      <c r="R17" s="107">
        <f>+'Altri costi'!S17</f>
        <v>0</v>
      </c>
      <c r="S17" s="107">
        <f>+'Altri costi'!T17</f>
        <v>0</v>
      </c>
      <c r="T17" s="107">
        <f>+'Altri costi'!U17</f>
        <v>0</v>
      </c>
      <c r="U17" s="107">
        <f>+'Altri costi'!V17</f>
        <v>0</v>
      </c>
      <c r="V17" s="107">
        <f>+'Altri costi'!W17</f>
        <v>0</v>
      </c>
      <c r="W17" s="107">
        <f>+'Altri costi'!X17</f>
        <v>0</v>
      </c>
      <c r="X17" s="107">
        <f>+'Altri costi'!Y17</f>
        <v>0</v>
      </c>
      <c r="Y17" s="107">
        <f>+'Altri costi'!Z17</f>
        <v>0</v>
      </c>
      <c r="Z17" s="107">
        <f>+'Altri costi'!AA17</f>
        <v>0</v>
      </c>
      <c r="AA17" s="107">
        <f>+'Altri costi'!AB17</f>
        <v>0</v>
      </c>
      <c r="AB17" s="107">
        <f>+'Altri costi'!AC17</f>
        <v>0</v>
      </c>
      <c r="AC17" s="107">
        <f>+'Altri costi'!AD17</f>
        <v>0</v>
      </c>
      <c r="AD17" s="107">
        <f>+'Altri costi'!AE17</f>
        <v>0</v>
      </c>
      <c r="AE17" s="107">
        <f>+'Altri costi'!AF17</f>
        <v>0</v>
      </c>
      <c r="AF17" s="107">
        <f>+'Altri costi'!AG17</f>
        <v>0</v>
      </c>
      <c r="AG17" s="107">
        <f>+'Altri costi'!AH17</f>
        <v>0</v>
      </c>
      <c r="AH17" s="107">
        <f>+'Altri costi'!AI17</f>
        <v>0</v>
      </c>
      <c r="AI17" s="107">
        <f>+'Altri costi'!AJ17</f>
        <v>0</v>
      </c>
      <c r="AJ17" s="107">
        <f>+'Altri costi'!AK17</f>
        <v>0</v>
      </c>
      <c r="AK17" s="107">
        <f>+'Altri costi'!AL17</f>
        <v>0</v>
      </c>
      <c r="AL17" s="107">
        <f>+'Altri costi'!AM17</f>
        <v>0</v>
      </c>
      <c r="AM17" s="107">
        <f>+'Altri costi'!AN17</f>
        <v>0</v>
      </c>
    </row>
    <row r="18" spans="1:39" ht="16.5" thickTop="1" thickBot="1" x14ac:dyDescent="0.3">
      <c r="A18" s="113" t="str">
        <f>+IF('Altri costi'!A18=0,"",'Altri costi'!A18)</f>
        <v>Royalties</v>
      </c>
      <c r="B18" s="122">
        <f>+'Altri costi'!B19</f>
        <v>0.21</v>
      </c>
      <c r="C18" s="123">
        <f>+'Altri costi'!C19</f>
        <v>0</v>
      </c>
      <c r="D18" s="107">
        <f>+'Altri costi'!E18</f>
        <v>0</v>
      </c>
      <c r="E18" s="107">
        <f>+'Altri costi'!F18</f>
        <v>0</v>
      </c>
      <c r="F18" s="107">
        <f>+'Altri costi'!G18</f>
        <v>0</v>
      </c>
      <c r="G18" s="107">
        <f>+'Altri costi'!H18</f>
        <v>0</v>
      </c>
      <c r="H18" s="107">
        <f>+'Altri costi'!I18</f>
        <v>0</v>
      </c>
      <c r="I18" s="107">
        <f>+'Altri costi'!J18</f>
        <v>0</v>
      </c>
      <c r="J18" s="107">
        <f>+'Altri costi'!K18</f>
        <v>0</v>
      </c>
      <c r="K18" s="107">
        <f>+'Altri costi'!L18</f>
        <v>0</v>
      </c>
      <c r="L18" s="107">
        <f>+'Altri costi'!M18</f>
        <v>0</v>
      </c>
      <c r="M18" s="107">
        <f>+'Altri costi'!N18</f>
        <v>0</v>
      </c>
      <c r="N18" s="107">
        <f>+'Altri costi'!O18</f>
        <v>0</v>
      </c>
      <c r="O18" s="107">
        <f>+'Altri costi'!P18</f>
        <v>0</v>
      </c>
      <c r="P18" s="107">
        <f>+'Altri costi'!Q18</f>
        <v>0</v>
      </c>
      <c r="Q18" s="107">
        <f>+'Altri costi'!R18</f>
        <v>0</v>
      </c>
      <c r="R18" s="107">
        <f>+'Altri costi'!S18</f>
        <v>0</v>
      </c>
      <c r="S18" s="107">
        <f>+'Altri costi'!T18</f>
        <v>0</v>
      </c>
      <c r="T18" s="107">
        <f>+'Altri costi'!U18</f>
        <v>0</v>
      </c>
      <c r="U18" s="107">
        <f>+'Altri costi'!V18</f>
        <v>0</v>
      </c>
      <c r="V18" s="107">
        <f>+'Altri costi'!W18</f>
        <v>0</v>
      </c>
      <c r="W18" s="107">
        <f>+'Altri costi'!X18</f>
        <v>0</v>
      </c>
      <c r="X18" s="107">
        <f>+'Altri costi'!Y18</f>
        <v>0</v>
      </c>
      <c r="Y18" s="107">
        <f>+'Altri costi'!Z18</f>
        <v>0</v>
      </c>
      <c r="Z18" s="107">
        <f>+'Altri costi'!AA18</f>
        <v>0</v>
      </c>
      <c r="AA18" s="107">
        <f>+'Altri costi'!AB18</f>
        <v>0</v>
      </c>
      <c r="AB18" s="107">
        <f>+'Altri costi'!AC18</f>
        <v>0</v>
      </c>
      <c r="AC18" s="107">
        <f>+'Altri costi'!AD18</f>
        <v>0</v>
      </c>
      <c r="AD18" s="107">
        <f>+'Altri costi'!AE18</f>
        <v>0</v>
      </c>
      <c r="AE18" s="107">
        <f>+'Altri costi'!AF18</f>
        <v>0</v>
      </c>
      <c r="AF18" s="107">
        <f>+'Altri costi'!AG18</f>
        <v>0</v>
      </c>
      <c r="AG18" s="107">
        <f>+'Altri costi'!AH18</f>
        <v>0</v>
      </c>
      <c r="AH18" s="107">
        <f>+'Altri costi'!AI18</f>
        <v>0</v>
      </c>
      <c r="AI18" s="107">
        <f>+'Altri costi'!AJ18</f>
        <v>0</v>
      </c>
      <c r="AJ18" s="107">
        <f>+'Altri costi'!AK18</f>
        <v>0</v>
      </c>
      <c r="AK18" s="107">
        <f>+'Altri costi'!AL18</f>
        <v>0</v>
      </c>
      <c r="AL18" s="107">
        <f>+'Altri costi'!AM18</f>
        <v>0</v>
      </c>
      <c r="AM18" s="107">
        <f>+'Altri costi'!AN18</f>
        <v>0</v>
      </c>
    </row>
    <row r="19" spans="1:39" ht="16.5" thickTop="1" thickBot="1" x14ac:dyDescent="0.3">
      <c r="A19" s="113" t="str">
        <f>+IF('Altri costi'!A19=0,"",'Altri costi'!A19)</f>
        <v>Consulenze legali, fiscali, notarili, ecc…</v>
      </c>
      <c r="B19" s="122">
        <f>+'Altri costi'!B20</f>
        <v>0</v>
      </c>
      <c r="C19" s="123">
        <f>+'Altri costi'!C20</f>
        <v>0</v>
      </c>
      <c r="D19" s="107">
        <f>+'Altri costi'!E19</f>
        <v>180</v>
      </c>
      <c r="E19" s="107">
        <f>+'Altri costi'!F19</f>
        <v>180</v>
      </c>
      <c r="F19" s="107">
        <f>+'Altri costi'!G19</f>
        <v>180</v>
      </c>
      <c r="G19" s="107">
        <f>+'Altri costi'!H19</f>
        <v>180</v>
      </c>
      <c r="H19" s="107">
        <f>+'Altri costi'!I19</f>
        <v>180</v>
      </c>
      <c r="I19" s="107">
        <f>+'Altri costi'!J19</f>
        <v>180</v>
      </c>
      <c r="J19" s="107">
        <f>+'Altri costi'!K19</f>
        <v>180</v>
      </c>
      <c r="K19" s="107">
        <f>+'Altri costi'!L19</f>
        <v>180</v>
      </c>
      <c r="L19" s="107">
        <f>+'Altri costi'!M19</f>
        <v>180</v>
      </c>
      <c r="M19" s="107">
        <f>+'Altri costi'!N19</f>
        <v>180</v>
      </c>
      <c r="N19" s="107">
        <f>+'Altri costi'!O19</f>
        <v>180</v>
      </c>
      <c r="O19" s="107">
        <f>+'Altri costi'!P19</f>
        <v>180</v>
      </c>
      <c r="P19" s="107">
        <f>+'Altri costi'!Q19</f>
        <v>180</v>
      </c>
      <c r="Q19" s="107">
        <f>+'Altri costi'!R19</f>
        <v>180</v>
      </c>
      <c r="R19" s="107">
        <f>+'Altri costi'!S19</f>
        <v>180</v>
      </c>
      <c r="S19" s="107">
        <f>+'Altri costi'!T19</f>
        <v>180</v>
      </c>
      <c r="T19" s="107">
        <f>+'Altri costi'!U19</f>
        <v>180</v>
      </c>
      <c r="U19" s="107">
        <f>+'Altri costi'!V19</f>
        <v>180</v>
      </c>
      <c r="V19" s="107">
        <f>+'Altri costi'!W19</f>
        <v>180</v>
      </c>
      <c r="W19" s="107">
        <f>+'Altri costi'!X19</f>
        <v>180</v>
      </c>
      <c r="X19" s="107">
        <f>+'Altri costi'!Y19</f>
        <v>180</v>
      </c>
      <c r="Y19" s="107">
        <f>+'Altri costi'!Z19</f>
        <v>180</v>
      </c>
      <c r="Z19" s="107">
        <f>+'Altri costi'!AA19</f>
        <v>180</v>
      </c>
      <c r="AA19" s="107">
        <f>+'Altri costi'!AB19</f>
        <v>180</v>
      </c>
      <c r="AB19" s="107">
        <f>+'Altri costi'!AC19</f>
        <v>180</v>
      </c>
      <c r="AC19" s="107">
        <f>+'Altri costi'!AD19</f>
        <v>180</v>
      </c>
      <c r="AD19" s="107">
        <f>+'Altri costi'!AE19</f>
        <v>180</v>
      </c>
      <c r="AE19" s="107">
        <f>+'Altri costi'!AF19</f>
        <v>180</v>
      </c>
      <c r="AF19" s="107">
        <f>+'Altri costi'!AG19</f>
        <v>180</v>
      </c>
      <c r="AG19" s="107">
        <f>+'Altri costi'!AH19</f>
        <v>180</v>
      </c>
      <c r="AH19" s="107">
        <f>+'Altri costi'!AI19</f>
        <v>180</v>
      </c>
      <c r="AI19" s="107">
        <f>+'Altri costi'!AJ19</f>
        <v>180</v>
      </c>
      <c r="AJ19" s="107">
        <f>+'Altri costi'!AK19</f>
        <v>180</v>
      </c>
      <c r="AK19" s="107">
        <f>+'Altri costi'!AL19</f>
        <v>180</v>
      </c>
      <c r="AL19" s="107">
        <f>+'Altri costi'!AM19</f>
        <v>180</v>
      </c>
      <c r="AM19" s="107">
        <f>+'Altri costi'!AN19</f>
        <v>180</v>
      </c>
    </row>
    <row r="20" spans="1:39" ht="16.5" thickTop="1" thickBot="1" x14ac:dyDescent="0.3">
      <c r="A20" s="113" t="str">
        <f>+IF('Altri costi'!A20=0,"",'Altri costi'!A20)</f>
        <v>Compensi amministratori</v>
      </c>
      <c r="B20" s="122">
        <f>+'Altri costi'!B21</f>
        <v>0</v>
      </c>
      <c r="C20" s="123">
        <f>+'Altri costi'!C21</f>
        <v>0</v>
      </c>
      <c r="D20" s="107">
        <f>+'Altri costi'!E20</f>
        <v>0</v>
      </c>
      <c r="E20" s="107">
        <f>+'Altri costi'!F20</f>
        <v>0</v>
      </c>
      <c r="F20" s="107">
        <f>+'Altri costi'!G20</f>
        <v>0</v>
      </c>
      <c r="G20" s="107">
        <f>+'Altri costi'!H20</f>
        <v>0</v>
      </c>
      <c r="H20" s="107">
        <f>+'Altri costi'!I20</f>
        <v>0</v>
      </c>
      <c r="I20" s="107">
        <f>+'Altri costi'!J20</f>
        <v>0</v>
      </c>
      <c r="J20" s="107">
        <f>+'Altri costi'!K20</f>
        <v>0</v>
      </c>
      <c r="K20" s="107">
        <f>+'Altri costi'!L20</f>
        <v>0</v>
      </c>
      <c r="L20" s="107">
        <f>+'Altri costi'!M20</f>
        <v>0</v>
      </c>
      <c r="M20" s="107">
        <f>+'Altri costi'!N20</f>
        <v>0</v>
      </c>
      <c r="N20" s="107">
        <f>+'Altri costi'!O20</f>
        <v>0</v>
      </c>
      <c r="O20" s="107">
        <f>+'Altri costi'!P20</f>
        <v>0</v>
      </c>
      <c r="P20" s="107">
        <f>+'Altri costi'!Q20</f>
        <v>0</v>
      </c>
      <c r="Q20" s="107">
        <f>+'Altri costi'!R20</f>
        <v>0</v>
      </c>
      <c r="R20" s="107">
        <f>+'Altri costi'!S20</f>
        <v>0</v>
      </c>
      <c r="S20" s="107">
        <f>+'Altri costi'!T20</f>
        <v>0</v>
      </c>
      <c r="T20" s="107">
        <f>+'Altri costi'!U20</f>
        <v>0</v>
      </c>
      <c r="U20" s="107">
        <f>+'Altri costi'!V20</f>
        <v>0</v>
      </c>
      <c r="V20" s="107">
        <f>+'Altri costi'!W20</f>
        <v>0</v>
      </c>
      <c r="W20" s="107">
        <f>+'Altri costi'!X20</f>
        <v>0</v>
      </c>
      <c r="X20" s="107">
        <f>+'Altri costi'!Y20</f>
        <v>0</v>
      </c>
      <c r="Y20" s="107">
        <f>+'Altri costi'!Z20</f>
        <v>0</v>
      </c>
      <c r="Z20" s="107">
        <f>+'Altri costi'!AA20</f>
        <v>0</v>
      </c>
      <c r="AA20" s="107">
        <f>+'Altri costi'!AB20</f>
        <v>0</v>
      </c>
      <c r="AB20" s="107">
        <f>+'Altri costi'!AC20</f>
        <v>0</v>
      </c>
      <c r="AC20" s="107">
        <f>+'Altri costi'!AD20</f>
        <v>0</v>
      </c>
      <c r="AD20" s="107">
        <f>+'Altri costi'!AE20</f>
        <v>0</v>
      </c>
      <c r="AE20" s="107">
        <f>+'Altri costi'!AF20</f>
        <v>0</v>
      </c>
      <c r="AF20" s="107">
        <f>+'Altri costi'!AG20</f>
        <v>0</v>
      </c>
      <c r="AG20" s="107">
        <f>+'Altri costi'!AH20</f>
        <v>0</v>
      </c>
      <c r="AH20" s="107">
        <f>+'Altri costi'!AI20</f>
        <v>0</v>
      </c>
      <c r="AI20" s="107">
        <f>+'Altri costi'!AJ20</f>
        <v>0</v>
      </c>
      <c r="AJ20" s="107">
        <f>+'Altri costi'!AK20</f>
        <v>0</v>
      </c>
      <c r="AK20" s="107">
        <f>+'Altri costi'!AL20</f>
        <v>0</v>
      </c>
      <c r="AL20" s="107">
        <f>+'Altri costi'!AM20</f>
        <v>0</v>
      </c>
      <c r="AM20" s="107">
        <f>+'Altri costi'!AN20</f>
        <v>0</v>
      </c>
    </row>
    <row r="21" spans="1:39" ht="16.5" thickTop="1" thickBot="1" x14ac:dyDescent="0.3">
      <c r="A21" s="113" t="str">
        <f>+IF('Altri costi'!A21=0,"",'Altri costi'!A21)</f>
        <v>Spese postali</v>
      </c>
      <c r="B21" s="122">
        <f>+'Altri costi'!B22</f>
        <v>0</v>
      </c>
      <c r="C21" s="123">
        <f>+'Altri costi'!C22</f>
        <v>0</v>
      </c>
      <c r="D21" s="107">
        <f>+'Altri costi'!E21</f>
        <v>30</v>
      </c>
      <c r="E21" s="107">
        <f>+'Altri costi'!F21</f>
        <v>30</v>
      </c>
      <c r="F21" s="107">
        <f>+'Altri costi'!G21</f>
        <v>30</v>
      </c>
      <c r="G21" s="107">
        <f>+'Altri costi'!H21</f>
        <v>30</v>
      </c>
      <c r="H21" s="107">
        <f>+'Altri costi'!I21</f>
        <v>30</v>
      </c>
      <c r="I21" s="107">
        <f>+'Altri costi'!J21</f>
        <v>30</v>
      </c>
      <c r="J21" s="107">
        <f>+'Altri costi'!K21</f>
        <v>30</v>
      </c>
      <c r="K21" s="107">
        <f>+'Altri costi'!L21</f>
        <v>30</v>
      </c>
      <c r="L21" s="107">
        <f>+'Altri costi'!M21</f>
        <v>30</v>
      </c>
      <c r="M21" s="107">
        <f>+'Altri costi'!N21</f>
        <v>30</v>
      </c>
      <c r="N21" s="107">
        <f>+'Altri costi'!O21</f>
        <v>30</v>
      </c>
      <c r="O21" s="107">
        <f>+'Altri costi'!P21</f>
        <v>30</v>
      </c>
      <c r="P21" s="107">
        <f>+'Altri costi'!Q21</f>
        <v>30</v>
      </c>
      <c r="Q21" s="107">
        <f>+'Altri costi'!R21</f>
        <v>30</v>
      </c>
      <c r="R21" s="107">
        <f>+'Altri costi'!S21</f>
        <v>30</v>
      </c>
      <c r="S21" s="107">
        <f>+'Altri costi'!T21</f>
        <v>30</v>
      </c>
      <c r="T21" s="107">
        <f>+'Altri costi'!U21</f>
        <v>30</v>
      </c>
      <c r="U21" s="107">
        <f>+'Altri costi'!V21</f>
        <v>30</v>
      </c>
      <c r="V21" s="107">
        <f>+'Altri costi'!W21</f>
        <v>30</v>
      </c>
      <c r="W21" s="107">
        <f>+'Altri costi'!X21</f>
        <v>30</v>
      </c>
      <c r="X21" s="107">
        <f>+'Altri costi'!Y21</f>
        <v>30</v>
      </c>
      <c r="Y21" s="107">
        <f>+'Altri costi'!Z21</f>
        <v>30</v>
      </c>
      <c r="Z21" s="107">
        <f>+'Altri costi'!AA21</f>
        <v>30</v>
      </c>
      <c r="AA21" s="107">
        <f>+'Altri costi'!AB21</f>
        <v>30</v>
      </c>
      <c r="AB21" s="107">
        <f>+'Altri costi'!AC21</f>
        <v>30</v>
      </c>
      <c r="AC21" s="107">
        <f>+'Altri costi'!AD21</f>
        <v>30</v>
      </c>
      <c r="AD21" s="107">
        <f>+'Altri costi'!AE21</f>
        <v>30</v>
      </c>
      <c r="AE21" s="107">
        <f>+'Altri costi'!AF21</f>
        <v>30</v>
      </c>
      <c r="AF21" s="107">
        <f>+'Altri costi'!AG21</f>
        <v>30</v>
      </c>
      <c r="AG21" s="107">
        <f>+'Altri costi'!AH21</f>
        <v>30</v>
      </c>
      <c r="AH21" s="107">
        <f>+'Altri costi'!AI21</f>
        <v>30</v>
      </c>
      <c r="AI21" s="107">
        <f>+'Altri costi'!AJ21</f>
        <v>30</v>
      </c>
      <c r="AJ21" s="107">
        <f>+'Altri costi'!AK21</f>
        <v>30</v>
      </c>
      <c r="AK21" s="107">
        <f>+'Altri costi'!AL21</f>
        <v>30</v>
      </c>
      <c r="AL21" s="107">
        <f>+'Altri costi'!AM21</f>
        <v>30</v>
      </c>
      <c r="AM21" s="107">
        <f>+'Altri costi'!AN21</f>
        <v>30</v>
      </c>
    </row>
    <row r="22" spans="1:39" ht="16.5" thickTop="1" thickBot="1" x14ac:dyDescent="0.3">
      <c r="A22" s="113" t="str">
        <f>+IF('Altri costi'!A22=0,"",'Altri costi'!A22)</f>
        <v>Oneri Bancari</v>
      </c>
      <c r="B22" s="122">
        <f>+'Altri costi'!B23</f>
        <v>0.21</v>
      </c>
      <c r="C22" s="123">
        <f>+'Altri costi'!C23</f>
        <v>0</v>
      </c>
      <c r="D22" s="107">
        <f>+'Altri costi'!E22</f>
        <v>0</v>
      </c>
      <c r="E22" s="107">
        <f>+'Altri costi'!F22</f>
        <v>0</v>
      </c>
      <c r="F22" s="107">
        <f>+'Altri costi'!G22</f>
        <v>0</v>
      </c>
      <c r="G22" s="107">
        <f>+'Altri costi'!H22</f>
        <v>0</v>
      </c>
      <c r="H22" s="107">
        <f>+'Altri costi'!I22</f>
        <v>0</v>
      </c>
      <c r="I22" s="107">
        <f>+'Altri costi'!J22</f>
        <v>0</v>
      </c>
      <c r="J22" s="107">
        <f>+'Altri costi'!K22</f>
        <v>0</v>
      </c>
      <c r="K22" s="107">
        <f>+'Altri costi'!L22</f>
        <v>0</v>
      </c>
      <c r="L22" s="107">
        <f>+'Altri costi'!M22</f>
        <v>0</v>
      </c>
      <c r="M22" s="107">
        <f>+'Altri costi'!N22</f>
        <v>0</v>
      </c>
      <c r="N22" s="107">
        <f>+'Altri costi'!O22</f>
        <v>0</v>
      </c>
      <c r="O22" s="107">
        <f>+'Altri costi'!P22</f>
        <v>0</v>
      </c>
      <c r="P22" s="107">
        <f>+'Altri costi'!Q22</f>
        <v>0</v>
      </c>
      <c r="Q22" s="107">
        <f>+'Altri costi'!R22</f>
        <v>0</v>
      </c>
      <c r="R22" s="107">
        <f>+'Altri costi'!S22</f>
        <v>0</v>
      </c>
      <c r="S22" s="107">
        <f>+'Altri costi'!T22</f>
        <v>0</v>
      </c>
      <c r="T22" s="107">
        <f>+'Altri costi'!U22</f>
        <v>0</v>
      </c>
      <c r="U22" s="107">
        <f>+'Altri costi'!V22</f>
        <v>0</v>
      </c>
      <c r="V22" s="107">
        <f>+'Altri costi'!W22</f>
        <v>0</v>
      </c>
      <c r="W22" s="107">
        <f>+'Altri costi'!X22</f>
        <v>0</v>
      </c>
      <c r="X22" s="107">
        <f>+'Altri costi'!Y22</f>
        <v>0</v>
      </c>
      <c r="Y22" s="107">
        <f>+'Altri costi'!Z22</f>
        <v>0</v>
      </c>
      <c r="Z22" s="107">
        <f>+'Altri costi'!AA22</f>
        <v>0</v>
      </c>
      <c r="AA22" s="107">
        <f>+'Altri costi'!AB22</f>
        <v>0</v>
      </c>
      <c r="AB22" s="107">
        <f>+'Altri costi'!AC22</f>
        <v>0</v>
      </c>
      <c r="AC22" s="107">
        <f>+'Altri costi'!AD22</f>
        <v>0</v>
      </c>
      <c r="AD22" s="107">
        <f>+'Altri costi'!AE22</f>
        <v>0</v>
      </c>
      <c r="AE22" s="107">
        <f>+'Altri costi'!AF22</f>
        <v>0</v>
      </c>
      <c r="AF22" s="107">
        <f>+'Altri costi'!AG22</f>
        <v>0</v>
      </c>
      <c r="AG22" s="107">
        <f>+'Altri costi'!AH22</f>
        <v>0</v>
      </c>
      <c r="AH22" s="107">
        <f>+'Altri costi'!AI22</f>
        <v>0</v>
      </c>
      <c r="AI22" s="107">
        <f>+'Altri costi'!AJ22</f>
        <v>0</v>
      </c>
      <c r="AJ22" s="107">
        <f>+'Altri costi'!AK22</f>
        <v>0</v>
      </c>
      <c r="AK22" s="107">
        <f>+'Altri costi'!AL22</f>
        <v>0</v>
      </c>
      <c r="AL22" s="107">
        <f>+'Altri costi'!AM22</f>
        <v>0</v>
      </c>
      <c r="AM22" s="107">
        <f>+'Altri costi'!AN22</f>
        <v>0</v>
      </c>
    </row>
    <row r="23" spans="1:39" ht="16.5" thickTop="1" thickBot="1" x14ac:dyDescent="0.3">
      <c r="A23" s="113" t="str">
        <f>+IF('Altri costi'!A23=0,"",'Altri costi'!A23)</f>
        <v>Utenze</v>
      </c>
      <c r="B23" s="122">
        <f>+'Altri costi'!B24</f>
        <v>0</v>
      </c>
      <c r="C23" s="123">
        <f>+'Altri costi'!C24</f>
        <v>0</v>
      </c>
      <c r="D23" s="107">
        <f>+'Altri costi'!E23</f>
        <v>0</v>
      </c>
      <c r="E23" s="107">
        <f>+'Altri costi'!F23</f>
        <v>0</v>
      </c>
      <c r="F23" s="107">
        <f>+'Altri costi'!G23</f>
        <v>0</v>
      </c>
      <c r="G23" s="107">
        <f>+'Altri costi'!H23</f>
        <v>0</v>
      </c>
      <c r="H23" s="107">
        <f>+'Altri costi'!I23</f>
        <v>0</v>
      </c>
      <c r="I23" s="107">
        <f>+'Altri costi'!J23</f>
        <v>0</v>
      </c>
      <c r="J23" s="107">
        <f>+'Altri costi'!K23</f>
        <v>0</v>
      </c>
      <c r="K23" s="107">
        <f>+'Altri costi'!L23</f>
        <v>0</v>
      </c>
      <c r="L23" s="107">
        <f>+'Altri costi'!M23</f>
        <v>0</v>
      </c>
      <c r="M23" s="107">
        <f>+'Altri costi'!N23</f>
        <v>0</v>
      </c>
      <c r="N23" s="107">
        <f>+'Altri costi'!O23</f>
        <v>0</v>
      </c>
      <c r="O23" s="107">
        <f>+'Altri costi'!P23</f>
        <v>0</v>
      </c>
      <c r="P23" s="107">
        <f>+'Altri costi'!Q23</f>
        <v>0</v>
      </c>
      <c r="Q23" s="107">
        <f>+'Altri costi'!R23</f>
        <v>0</v>
      </c>
      <c r="R23" s="107">
        <f>+'Altri costi'!S23</f>
        <v>0</v>
      </c>
      <c r="S23" s="107">
        <f>+'Altri costi'!T23</f>
        <v>0</v>
      </c>
      <c r="T23" s="107">
        <f>+'Altri costi'!U23</f>
        <v>0</v>
      </c>
      <c r="U23" s="107">
        <f>+'Altri costi'!V23</f>
        <v>0</v>
      </c>
      <c r="V23" s="107">
        <f>+'Altri costi'!W23</f>
        <v>0</v>
      </c>
      <c r="W23" s="107">
        <f>+'Altri costi'!X23</f>
        <v>0</v>
      </c>
      <c r="X23" s="107">
        <f>+'Altri costi'!Y23</f>
        <v>0</v>
      </c>
      <c r="Y23" s="107">
        <f>+'Altri costi'!Z23</f>
        <v>0</v>
      </c>
      <c r="Z23" s="107">
        <f>+'Altri costi'!AA23</f>
        <v>0</v>
      </c>
      <c r="AA23" s="107">
        <f>+'Altri costi'!AB23</f>
        <v>0</v>
      </c>
      <c r="AB23" s="107">
        <f>+'Altri costi'!AC23</f>
        <v>0</v>
      </c>
      <c r="AC23" s="107">
        <f>+'Altri costi'!AD23</f>
        <v>0</v>
      </c>
      <c r="AD23" s="107">
        <f>+'Altri costi'!AE23</f>
        <v>0</v>
      </c>
      <c r="AE23" s="107">
        <f>+'Altri costi'!AF23</f>
        <v>0</v>
      </c>
      <c r="AF23" s="107">
        <f>+'Altri costi'!AG23</f>
        <v>0</v>
      </c>
      <c r="AG23" s="107">
        <f>+'Altri costi'!AH23</f>
        <v>0</v>
      </c>
      <c r="AH23" s="107">
        <f>+'Altri costi'!AI23</f>
        <v>0</v>
      </c>
      <c r="AI23" s="107">
        <f>+'Altri costi'!AJ23</f>
        <v>0</v>
      </c>
      <c r="AJ23" s="107">
        <f>+'Altri costi'!AK23</f>
        <v>0</v>
      </c>
      <c r="AK23" s="107">
        <f>+'Altri costi'!AL23</f>
        <v>0</v>
      </c>
      <c r="AL23" s="107">
        <f>+'Altri costi'!AM23</f>
        <v>0</v>
      </c>
      <c r="AM23" s="107">
        <f>+'Altri costi'!AN23</f>
        <v>0</v>
      </c>
    </row>
    <row r="24" spans="1:39" ht="16.5" thickTop="1" thickBot="1" x14ac:dyDescent="0.3">
      <c r="A24" s="113" t="str">
        <f>+IF('Altri costi'!A24=0,"",'Altri costi'!A24)</f>
        <v>Affitti e locazioni passive</v>
      </c>
      <c r="B24" s="122">
        <f>+'Altri costi'!B25</f>
        <v>0.21</v>
      </c>
      <c r="C24" s="123">
        <f>+'Altri costi'!C25</f>
        <v>0</v>
      </c>
      <c r="D24" s="107">
        <f>+'Altri costi'!E24</f>
        <v>1500</v>
      </c>
      <c r="E24" s="107">
        <f>+'Altri costi'!F24</f>
        <v>1500</v>
      </c>
      <c r="F24" s="107">
        <f>+'Altri costi'!G24</f>
        <v>1500</v>
      </c>
      <c r="G24" s="107">
        <f>+'Altri costi'!H24</f>
        <v>1500</v>
      </c>
      <c r="H24" s="107">
        <f>+'Altri costi'!I24</f>
        <v>1500</v>
      </c>
      <c r="I24" s="107">
        <f>+'Altri costi'!J24</f>
        <v>1500</v>
      </c>
      <c r="J24" s="107">
        <f>+'Altri costi'!K24</f>
        <v>1500</v>
      </c>
      <c r="K24" s="107">
        <f>+'Altri costi'!L24</f>
        <v>1500</v>
      </c>
      <c r="L24" s="107">
        <f>+'Altri costi'!M24</f>
        <v>1500</v>
      </c>
      <c r="M24" s="107">
        <f>+'Altri costi'!N24</f>
        <v>1500</v>
      </c>
      <c r="N24" s="107">
        <f>+'Altri costi'!O24</f>
        <v>1500</v>
      </c>
      <c r="O24" s="107">
        <f>+'Altri costi'!P24</f>
        <v>1500</v>
      </c>
      <c r="P24" s="107">
        <f>+'Altri costi'!Q24</f>
        <v>1500</v>
      </c>
      <c r="Q24" s="107">
        <f>+'Altri costi'!R24</f>
        <v>1500</v>
      </c>
      <c r="R24" s="107">
        <f>+'Altri costi'!S24</f>
        <v>1500</v>
      </c>
      <c r="S24" s="107">
        <f>+'Altri costi'!T24</f>
        <v>1500</v>
      </c>
      <c r="T24" s="107">
        <f>+'Altri costi'!U24</f>
        <v>1500</v>
      </c>
      <c r="U24" s="107">
        <f>+'Altri costi'!V24</f>
        <v>1500</v>
      </c>
      <c r="V24" s="107">
        <f>+'Altri costi'!W24</f>
        <v>1500</v>
      </c>
      <c r="W24" s="107">
        <f>+'Altri costi'!X24</f>
        <v>1500</v>
      </c>
      <c r="X24" s="107">
        <f>+'Altri costi'!Y24</f>
        <v>1500</v>
      </c>
      <c r="Y24" s="107">
        <f>+'Altri costi'!Z24</f>
        <v>1500</v>
      </c>
      <c r="Z24" s="107">
        <f>+'Altri costi'!AA24</f>
        <v>1500</v>
      </c>
      <c r="AA24" s="107">
        <f>+'Altri costi'!AB24</f>
        <v>1500</v>
      </c>
      <c r="AB24" s="107">
        <f>+'Altri costi'!AC24</f>
        <v>1500</v>
      </c>
      <c r="AC24" s="107">
        <f>+'Altri costi'!AD24</f>
        <v>1500</v>
      </c>
      <c r="AD24" s="107">
        <f>+'Altri costi'!AE24</f>
        <v>1500</v>
      </c>
      <c r="AE24" s="107">
        <f>+'Altri costi'!AF24</f>
        <v>1500</v>
      </c>
      <c r="AF24" s="107">
        <f>+'Altri costi'!AG24</f>
        <v>1500</v>
      </c>
      <c r="AG24" s="107">
        <f>+'Altri costi'!AH24</f>
        <v>1500</v>
      </c>
      <c r="AH24" s="107">
        <f>+'Altri costi'!AI24</f>
        <v>1500</v>
      </c>
      <c r="AI24" s="107">
        <f>+'Altri costi'!AJ24</f>
        <v>1500</v>
      </c>
      <c r="AJ24" s="107">
        <f>+'Altri costi'!AK24</f>
        <v>1500</v>
      </c>
      <c r="AK24" s="107">
        <f>+'Altri costi'!AL24</f>
        <v>1500</v>
      </c>
      <c r="AL24" s="107">
        <f>+'Altri costi'!AM24</f>
        <v>1500</v>
      </c>
      <c r="AM24" s="107">
        <f>+'Altri costi'!AN24</f>
        <v>1500</v>
      </c>
    </row>
    <row r="25" spans="1:39" ht="16.5" thickTop="1" thickBot="1" x14ac:dyDescent="0.3">
      <c r="A25" s="113" t="str">
        <f>+IF('Altri costi'!A25=0,"",'Altri costi'!A25)</f>
        <v>Altri costi amministrativi</v>
      </c>
      <c r="B25" s="122">
        <f>+'Altri costi'!B26</f>
        <v>0.21</v>
      </c>
      <c r="C25" s="123">
        <f>+'Altri costi'!C26</f>
        <v>0</v>
      </c>
      <c r="D25" s="107">
        <f>+'Altri costi'!E25</f>
        <v>50</v>
      </c>
      <c r="E25" s="107">
        <f>+'Altri costi'!F25</f>
        <v>50</v>
      </c>
      <c r="F25" s="107">
        <f>+'Altri costi'!G25</f>
        <v>50</v>
      </c>
      <c r="G25" s="107">
        <f>+'Altri costi'!H25</f>
        <v>50</v>
      </c>
      <c r="H25" s="107">
        <f>+'Altri costi'!I25</f>
        <v>50</v>
      </c>
      <c r="I25" s="107">
        <f>+'Altri costi'!J25</f>
        <v>50</v>
      </c>
      <c r="J25" s="107">
        <f>+'Altri costi'!K25</f>
        <v>50</v>
      </c>
      <c r="K25" s="107">
        <f>+'Altri costi'!L25</f>
        <v>50</v>
      </c>
      <c r="L25" s="107">
        <f>+'Altri costi'!M25</f>
        <v>50</v>
      </c>
      <c r="M25" s="107">
        <f>+'Altri costi'!N25</f>
        <v>50</v>
      </c>
      <c r="N25" s="107">
        <f>+'Altri costi'!O25</f>
        <v>50</v>
      </c>
      <c r="O25" s="107">
        <f>+'Altri costi'!P25</f>
        <v>50</v>
      </c>
      <c r="P25" s="107">
        <f>+'Altri costi'!Q25</f>
        <v>50</v>
      </c>
      <c r="Q25" s="107">
        <f>+'Altri costi'!R25</f>
        <v>50</v>
      </c>
      <c r="R25" s="107">
        <f>+'Altri costi'!S25</f>
        <v>50</v>
      </c>
      <c r="S25" s="107">
        <f>+'Altri costi'!T25</f>
        <v>50</v>
      </c>
      <c r="T25" s="107">
        <f>+'Altri costi'!U25</f>
        <v>50</v>
      </c>
      <c r="U25" s="107">
        <f>+'Altri costi'!V25</f>
        <v>50</v>
      </c>
      <c r="V25" s="107">
        <f>+'Altri costi'!W25</f>
        <v>50</v>
      </c>
      <c r="W25" s="107">
        <f>+'Altri costi'!X25</f>
        <v>50</v>
      </c>
      <c r="X25" s="107">
        <f>+'Altri costi'!Y25</f>
        <v>50</v>
      </c>
      <c r="Y25" s="107">
        <f>+'Altri costi'!Z25</f>
        <v>50</v>
      </c>
      <c r="Z25" s="107">
        <f>+'Altri costi'!AA25</f>
        <v>50</v>
      </c>
      <c r="AA25" s="107">
        <f>+'Altri costi'!AB25</f>
        <v>50</v>
      </c>
      <c r="AB25" s="107">
        <f>+'Altri costi'!AC25</f>
        <v>50</v>
      </c>
      <c r="AC25" s="107">
        <f>+'Altri costi'!AD25</f>
        <v>50</v>
      </c>
      <c r="AD25" s="107">
        <f>+'Altri costi'!AE25</f>
        <v>50</v>
      </c>
      <c r="AE25" s="107">
        <f>+'Altri costi'!AF25</f>
        <v>50</v>
      </c>
      <c r="AF25" s="107">
        <f>+'Altri costi'!AG25</f>
        <v>50</v>
      </c>
      <c r="AG25" s="107">
        <f>+'Altri costi'!AH25</f>
        <v>50</v>
      </c>
      <c r="AH25" s="107">
        <f>+'Altri costi'!AI25</f>
        <v>50</v>
      </c>
      <c r="AI25" s="107">
        <f>+'Altri costi'!AJ25</f>
        <v>50</v>
      </c>
      <c r="AJ25" s="107">
        <f>+'Altri costi'!AK25</f>
        <v>50</v>
      </c>
      <c r="AK25" s="107">
        <f>+'Altri costi'!AL25</f>
        <v>50</v>
      </c>
      <c r="AL25" s="107">
        <f>+'Altri costi'!AM25</f>
        <v>50</v>
      </c>
      <c r="AM25" s="107">
        <f>+'Altri costi'!AN25</f>
        <v>50</v>
      </c>
    </row>
    <row r="26" spans="1:39" ht="16.5" thickTop="1" thickBot="1" x14ac:dyDescent="0.3">
      <c r="A26" s="113" t="str">
        <f>+IF('Altri costi'!A26=0,"",'Altri costi'!A26)</f>
        <v>Costi diversi</v>
      </c>
      <c r="B26" s="122">
        <f>+'Altri costi'!B27</f>
        <v>0</v>
      </c>
      <c r="C26" s="123">
        <f>+'Altri costi'!C27</f>
        <v>0</v>
      </c>
      <c r="D26" s="107">
        <f>+'Altri costi'!E26</f>
        <v>0</v>
      </c>
      <c r="E26" s="107">
        <f>+'Altri costi'!F26</f>
        <v>0</v>
      </c>
      <c r="F26" s="107">
        <f>+'Altri costi'!G26</f>
        <v>0</v>
      </c>
      <c r="G26" s="107">
        <f>+'Altri costi'!H26</f>
        <v>0</v>
      </c>
      <c r="H26" s="107">
        <f>+'Altri costi'!I26</f>
        <v>0</v>
      </c>
      <c r="I26" s="107">
        <f>+'Altri costi'!J26</f>
        <v>0</v>
      </c>
      <c r="J26" s="107">
        <f>+'Altri costi'!K26</f>
        <v>0</v>
      </c>
      <c r="K26" s="107">
        <f>+'Altri costi'!L26</f>
        <v>0</v>
      </c>
      <c r="L26" s="107">
        <f>+'Altri costi'!M26</f>
        <v>0</v>
      </c>
      <c r="M26" s="107">
        <f>+'Altri costi'!N26</f>
        <v>0</v>
      </c>
      <c r="N26" s="107">
        <f>+'Altri costi'!O26</f>
        <v>0</v>
      </c>
      <c r="O26" s="107">
        <f>+'Altri costi'!P26</f>
        <v>0</v>
      </c>
      <c r="P26" s="107">
        <f>+'Altri costi'!Q26</f>
        <v>0</v>
      </c>
      <c r="Q26" s="107">
        <f>+'Altri costi'!R26</f>
        <v>0</v>
      </c>
      <c r="R26" s="107">
        <f>+'Altri costi'!S26</f>
        <v>0</v>
      </c>
      <c r="S26" s="107">
        <f>+'Altri costi'!T26</f>
        <v>0</v>
      </c>
      <c r="T26" s="107">
        <f>+'Altri costi'!U26</f>
        <v>0</v>
      </c>
      <c r="U26" s="107">
        <f>+'Altri costi'!V26</f>
        <v>0</v>
      </c>
      <c r="V26" s="107">
        <f>+'Altri costi'!W26</f>
        <v>0</v>
      </c>
      <c r="W26" s="107">
        <f>+'Altri costi'!X26</f>
        <v>0</v>
      </c>
      <c r="X26" s="107">
        <f>+'Altri costi'!Y26</f>
        <v>0</v>
      </c>
      <c r="Y26" s="107">
        <f>+'Altri costi'!Z26</f>
        <v>0</v>
      </c>
      <c r="Z26" s="107">
        <f>+'Altri costi'!AA26</f>
        <v>0</v>
      </c>
      <c r="AA26" s="107">
        <f>+'Altri costi'!AB26</f>
        <v>0</v>
      </c>
      <c r="AB26" s="107">
        <f>+'Altri costi'!AC26</f>
        <v>0</v>
      </c>
      <c r="AC26" s="107">
        <f>+'Altri costi'!AD26</f>
        <v>0</v>
      </c>
      <c r="AD26" s="107">
        <f>+'Altri costi'!AE26</f>
        <v>0</v>
      </c>
      <c r="AE26" s="107">
        <f>+'Altri costi'!AF26</f>
        <v>0</v>
      </c>
      <c r="AF26" s="107">
        <f>+'Altri costi'!AG26</f>
        <v>0</v>
      </c>
      <c r="AG26" s="107">
        <f>+'Altri costi'!AH26</f>
        <v>0</v>
      </c>
      <c r="AH26" s="107">
        <f>+'Altri costi'!AI26</f>
        <v>0</v>
      </c>
      <c r="AI26" s="107">
        <f>+'Altri costi'!AJ26</f>
        <v>0</v>
      </c>
      <c r="AJ26" s="107">
        <f>+'Altri costi'!AK26</f>
        <v>0</v>
      </c>
      <c r="AK26" s="107">
        <f>+'Altri costi'!AL26</f>
        <v>0</v>
      </c>
      <c r="AL26" s="107">
        <f>+'Altri costi'!AM26</f>
        <v>0</v>
      </c>
      <c r="AM26" s="107">
        <f>+'Altri costi'!AN26</f>
        <v>0</v>
      </c>
    </row>
    <row r="27" spans="1:39" ht="16.5" thickTop="1" thickBot="1" x14ac:dyDescent="0.3">
      <c r="A27" s="113" t="str">
        <f>+IF('Altri costi'!A27=0,"",'Altri costi'!A27)</f>
        <v>Premi assicurativi</v>
      </c>
      <c r="B27" s="122">
        <f>+'Altri costi'!B28</f>
        <v>0</v>
      </c>
      <c r="C27" s="123">
        <f>+'Altri costi'!C28</f>
        <v>0</v>
      </c>
      <c r="D27" s="107">
        <f>+'Altri costi'!E27</f>
        <v>80</v>
      </c>
      <c r="E27" s="107">
        <f>+'Altri costi'!F27</f>
        <v>80</v>
      </c>
      <c r="F27" s="107">
        <f>+'Altri costi'!G27</f>
        <v>80</v>
      </c>
      <c r="G27" s="107">
        <f>+'Altri costi'!H27</f>
        <v>80</v>
      </c>
      <c r="H27" s="107">
        <f>+'Altri costi'!I27</f>
        <v>80</v>
      </c>
      <c r="I27" s="107">
        <f>+'Altri costi'!J27</f>
        <v>80</v>
      </c>
      <c r="J27" s="107">
        <f>+'Altri costi'!K27</f>
        <v>80</v>
      </c>
      <c r="K27" s="107">
        <f>+'Altri costi'!L27</f>
        <v>80</v>
      </c>
      <c r="L27" s="107">
        <f>+'Altri costi'!M27</f>
        <v>80</v>
      </c>
      <c r="M27" s="107">
        <f>+'Altri costi'!N27</f>
        <v>80</v>
      </c>
      <c r="N27" s="107">
        <f>+'Altri costi'!O27</f>
        <v>80</v>
      </c>
      <c r="O27" s="107">
        <f>+'Altri costi'!P27</f>
        <v>80</v>
      </c>
      <c r="P27" s="107">
        <f>+'Altri costi'!Q27</f>
        <v>80</v>
      </c>
      <c r="Q27" s="107">
        <f>+'Altri costi'!R27</f>
        <v>80</v>
      </c>
      <c r="R27" s="107">
        <f>+'Altri costi'!S27</f>
        <v>80</v>
      </c>
      <c r="S27" s="107">
        <f>+'Altri costi'!T27</f>
        <v>80</v>
      </c>
      <c r="T27" s="107">
        <f>+'Altri costi'!U27</f>
        <v>80</v>
      </c>
      <c r="U27" s="107">
        <f>+'Altri costi'!V27</f>
        <v>80</v>
      </c>
      <c r="V27" s="107">
        <f>+'Altri costi'!W27</f>
        <v>80</v>
      </c>
      <c r="W27" s="107">
        <f>+'Altri costi'!X27</f>
        <v>80</v>
      </c>
      <c r="X27" s="107">
        <f>+'Altri costi'!Y27</f>
        <v>80</v>
      </c>
      <c r="Y27" s="107">
        <f>+'Altri costi'!Z27</f>
        <v>80</v>
      </c>
      <c r="Z27" s="107">
        <f>+'Altri costi'!AA27</f>
        <v>80</v>
      </c>
      <c r="AA27" s="107">
        <f>+'Altri costi'!AB27</f>
        <v>80</v>
      </c>
      <c r="AB27" s="107">
        <f>+'Altri costi'!AC27</f>
        <v>80</v>
      </c>
      <c r="AC27" s="107">
        <f>+'Altri costi'!AD27</f>
        <v>80</v>
      </c>
      <c r="AD27" s="107">
        <f>+'Altri costi'!AE27</f>
        <v>80</v>
      </c>
      <c r="AE27" s="107">
        <f>+'Altri costi'!AF27</f>
        <v>80</v>
      </c>
      <c r="AF27" s="107">
        <f>+'Altri costi'!AG27</f>
        <v>80</v>
      </c>
      <c r="AG27" s="107">
        <f>+'Altri costi'!AH27</f>
        <v>80</v>
      </c>
      <c r="AH27" s="107">
        <f>+'Altri costi'!AI27</f>
        <v>80</v>
      </c>
      <c r="AI27" s="107">
        <f>+'Altri costi'!AJ27</f>
        <v>80</v>
      </c>
      <c r="AJ27" s="107">
        <f>+'Altri costi'!AK27</f>
        <v>80</v>
      </c>
      <c r="AK27" s="107">
        <f>+'Altri costi'!AL27</f>
        <v>80</v>
      </c>
      <c r="AL27" s="107">
        <f>+'Altri costi'!AM27</f>
        <v>80</v>
      </c>
      <c r="AM27" s="107">
        <f>+'Altri costi'!AN27</f>
        <v>80</v>
      </c>
    </row>
    <row r="28" spans="1:39" ht="15.75" thickTop="1" x14ac:dyDescent="0.25">
      <c r="B28" s="124"/>
      <c r="C28" s="124"/>
    </row>
    <row r="29" spans="1:39" x14ac:dyDescent="0.25">
      <c r="B29" s="124"/>
      <c r="C29" s="124"/>
    </row>
    <row r="30" spans="1:39" ht="15.75" thickBot="1" x14ac:dyDescent="0.3">
      <c r="A30" s="57" t="s">
        <v>315</v>
      </c>
      <c r="B30" s="124"/>
      <c r="C30" s="124"/>
      <c r="D30" s="57" t="str">
        <f>+SPm!B2</f>
        <v>A1 M1</v>
      </c>
      <c r="E30" s="57" t="str">
        <f>+SPm!C2</f>
        <v>A1 M2</v>
      </c>
      <c r="F30" s="57" t="str">
        <f>+SPm!D2</f>
        <v>A1 M3</v>
      </c>
      <c r="G30" s="57" t="str">
        <f>+SPm!E2</f>
        <v>A1 M4</v>
      </c>
      <c r="H30" s="57" t="str">
        <f>+SPm!F2</f>
        <v>A1 M5</v>
      </c>
      <c r="I30" s="57" t="str">
        <f>+SPm!G2</f>
        <v>A1 M6</v>
      </c>
      <c r="J30" s="57" t="str">
        <f>+SPm!H2</f>
        <v>A1 M7</v>
      </c>
      <c r="K30" s="57" t="str">
        <f>+SPm!I2</f>
        <v>A1 M8</v>
      </c>
      <c r="L30" s="57" t="str">
        <f>+SPm!J2</f>
        <v>A1 M9</v>
      </c>
      <c r="M30" s="57" t="str">
        <f>+SPm!K2</f>
        <v>A1 M10</v>
      </c>
      <c r="N30" s="57" t="str">
        <f>+SPm!L2</f>
        <v>A1 M11</v>
      </c>
      <c r="O30" s="57" t="str">
        <f>+SPm!M2</f>
        <v>A1 M12</v>
      </c>
      <c r="P30" s="57" t="str">
        <f>+SPm!N2</f>
        <v>A2 M1</v>
      </c>
      <c r="Q30" s="57" t="str">
        <f>+SPm!O2</f>
        <v>A2 M2</v>
      </c>
      <c r="R30" s="57" t="str">
        <f>+SPm!P2</f>
        <v>A2 M3</v>
      </c>
      <c r="S30" s="57" t="str">
        <f>+SPm!Q2</f>
        <v>A2 M4</v>
      </c>
      <c r="T30" s="57" t="str">
        <f>+SPm!R2</f>
        <v>A2 M5</v>
      </c>
      <c r="U30" s="57" t="str">
        <f>+SPm!S2</f>
        <v>A2 M6</v>
      </c>
      <c r="V30" s="57" t="str">
        <f>+SPm!T2</f>
        <v>A2 M7</v>
      </c>
      <c r="W30" s="57" t="str">
        <f>+SPm!U2</f>
        <v>A2 M8</v>
      </c>
      <c r="X30" s="57" t="str">
        <f>+SPm!V2</f>
        <v>A2 M9</v>
      </c>
      <c r="Y30" s="57" t="str">
        <f>+SPm!W2</f>
        <v>A2 M10</v>
      </c>
      <c r="Z30" s="57" t="str">
        <f>+SPm!X2</f>
        <v>A2 M11</v>
      </c>
      <c r="AA30" s="57" t="str">
        <f>+SPm!Y2</f>
        <v>A2 M12</v>
      </c>
      <c r="AB30" s="57" t="str">
        <f>+SPm!Z2</f>
        <v>A3 M1</v>
      </c>
      <c r="AC30" s="57" t="str">
        <f>+SPm!AA2</f>
        <v>A3 M2</v>
      </c>
      <c r="AD30" s="57" t="str">
        <f>+SPm!AB2</f>
        <v>A3 M3</v>
      </c>
      <c r="AE30" s="57" t="str">
        <f>+SPm!AC2</f>
        <v>A3 M4</v>
      </c>
      <c r="AF30" s="57" t="str">
        <f>+SPm!AD2</f>
        <v>A3 M5</v>
      </c>
      <c r="AG30" s="57" t="str">
        <f>+SPm!AE2</f>
        <v>A3 M6</v>
      </c>
      <c r="AH30" s="57" t="str">
        <f>+SPm!AF2</f>
        <v>A3 M7</v>
      </c>
      <c r="AI30" s="57" t="str">
        <f>+SPm!AG2</f>
        <v>A3 M8</v>
      </c>
      <c r="AJ30" s="57" t="str">
        <f>+SPm!AH2</f>
        <v>A3 M9</v>
      </c>
      <c r="AK30" s="57" t="str">
        <f>+SPm!AI2</f>
        <v>A3 M10</v>
      </c>
      <c r="AL30" s="57" t="str">
        <f>+SPm!AJ2</f>
        <v>A3 M11</v>
      </c>
      <c r="AM30" s="57" t="str">
        <f>+SPm!AK2</f>
        <v>A3 M12</v>
      </c>
    </row>
    <row r="31" spans="1:39" ht="16.5" thickTop="1" thickBot="1" x14ac:dyDescent="0.3">
      <c r="A31" s="113" t="str">
        <f>+A4</f>
        <v>Spese energia elettrica, gas, acqua</v>
      </c>
      <c r="B31" s="122">
        <f>+B4</f>
        <v>0.21</v>
      </c>
      <c r="C31" s="123">
        <f>+C4</f>
        <v>60</v>
      </c>
      <c r="D31" s="107">
        <f>+D4*$B4</f>
        <v>21</v>
      </c>
      <c r="E31" s="107">
        <f>+E4*$B4</f>
        <v>21</v>
      </c>
      <c r="F31" s="107">
        <f t="shared" ref="F31:AM31" si="0">+F4*$B4</f>
        <v>21</v>
      </c>
      <c r="G31" s="107">
        <f t="shared" si="0"/>
        <v>21</v>
      </c>
      <c r="H31" s="107">
        <f t="shared" si="0"/>
        <v>21</v>
      </c>
      <c r="I31" s="107">
        <f t="shared" si="0"/>
        <v>21</v>
      </c>
      <c r="J31" s="107">
        <f t="shared" si="0"/>
        <v>21</v>
      </c>
      <c r="K31" s="107">
        <f t="shared" si="0"/>
        <v>21</v>
      </c>
      <c r="L31" s="107">
        <f t="shared" si="0"/>
        <v>21</v>
      </c>
      <c r="M31" s="107">
        <f t="shared" si="0"/>
        <v>21</v>
      </c>
      <c r="N31" s="107">
        <f t="shared" si="0"/>
        <v>21</v>
      </c>
      <c r="O31" s="107">
        <f t="shared" si="0"/>
        <v>21</v>
      </c>
      <c r="P31" s="107">
        <f t="shared" si="0"/>
        <v>21</v>
      </c>
      <c r="Q31" s="107">
        <f t="shared" si="0"/>
        <v>21</v>
      </c>
      <c r="R31" s="107">
        <f t="shared" si="0"/>
        <v>21</v>
      </c>
      <c r="S31" s="107">
        <f t="shared" si="0"/>
        <v>21</v>
      </c>
      <c r="T31" s="107">
        <f t="shared" si="0"/>
        <v>21</v>
      </c>
      <c r="U31" s="107">
        <f t="shared" si="0"/>
        <v>21</v>
      </c>
      <c r="V31" s="107">
        <f t="shared" si="0"/>
        <v>21</v>
      </c>
      <c r="W31" s="107">
        <f t="shared" si="0"/>
        <v>21</v>
      </c>
      <c r="X31" s="107">
        <f t="shared" si="0"/>
        <v>21</v>
      </c>
      <c r="Y31" s="107">
        <f t="shared" si="0"/>
        <v>21</v>
      </c>
      <c r="Z31" s="107">
        <f t="shared" si="0"/>
        <v>21</v>
      </c>
      <c r="AA31" s="107">
        <f t="shared" si="0"/>
        <v>21</v>
      </c>
      <c r="AB31" s="107">
        <f t="shared" si="0"/>
        <v>21</v>
      </c>
      <c r="AC31" s="107">
        <f t="shared" si="0"/>
        <v>21</v>
      </c>
      <c r="AD31" s="107">
        <f t="shared" si="0"/>
        <v>21</v>
      </c>
      <c r="AE31" s="107">
        <f t="shared" si="0"/>
        <v>21</v>
      </c>
      <c r="AF31" s="107">
        <f t="shared" si="0"/>
        <v>21</v>
      </c>
      <c r="AG31" s="107">
        <f t="shared" si="0"/>
        <v>21</v>
      </c>
      <c r="AH31" s="107">
        <f t="shared" si="0"/>
        <v>21</v>
      </c>
      <c r="AI31" s="107">
        <f t="shared" si="0"/>
        <v>21</v>
      </c>
      <c r="AJ31" s="107">
        <f t="shared" si="0"/>
        <v>21</v>
      </c>
      <c r="AK31" s="107">
        <f t="shared" si="0"/>
        <v>21</v>
      </c>
      <c r="AL31" s="107">
        <f t="shared" si="0"/>
        <v>21</v>
      </c>
      <c r="AM31" s="107">
        <f t="shared" si="0"/>
        <v>21</v>
      </c>
    </row>
    <row r="32" spans="1:39" ht="16.5" thickTop="1" thickBot="1" x14ac:dyDescent="0.3">
      <c r="A32" s="113" t="str">
        <f t="shared" ref="A32:C54" si="1">+A5</f>
        <v>Spese di rappresentanza</v>
      </c>
      <c r="B32" s="122">
        <f t="shared" si="1"/>
        <v>0.21</v>
      </c>
      <c r="C32" s="123">
        <f t="shared" si="1"/>
        <v>0</v>
      </c>
      <c r="D32" s="107">
        <f t="shared" ref="D32:E54" si="2">+D5*$B5</f>
        <v>0</v>
      </c>
      <c r="E32" s="107">
        <f t="shared" si="2"/>
        <v>0</v>
      </c>
      <c r="F32" s="107">
        <f t="shared" ref="F32:AM32" si="3">+F5*$B5</f>
        <v>0</v>
      </c>
      <c r="G32" s="107">
        <f t="shared" si="3"/>
        <v>0</v>
      </c>
      <c r="H32" s="107">
        <f t="shared" si="3"/>
        <v>0</v>
      </c>
      <c r="I32" s="107">
        <f t="shared" si="3"/>
        <v>0</v>
      </c>
      <c r="J32" s="107">
        <f t="shared" si="3"/>
        <v>0</v>
      </c>
      <c r="K32" s="107">
        <f t="shared" si="3"/>
        <v>0</v>
      </c>
      <c r="L32" s="107">
        <f t="shared" si="3"/>
        <v>0</v>
      </c>
      <c r="M32" s="107">
        <f t="shared" si="3"/>
        <v>0</v>
      </c>
      <c r="N32" s="107">
        <f t="shared" si="3"/>
        <v>0</v>
      </c>
      <c r="O32" s="107">
        <f t="shared" si="3"/>
        <v>0</v>
      </c>
      <c r="P32" s="107">
        <f t="shared" si="3"/>
        <v>0</v>
      </c>
      <c r="Q32" s="107">
        <f t="shared" si="3"/>
        <v>0</v>
      </c>
      <c r="R32" s="107">
        <f t="shared" si="3"/>
        <v>0</v>
      </c>
      <c r="S32" s="107">
        <f t="shared" si="3"/>
        <v>0</v>
      </c>
      <c r="T32" s="107">
        <f t="shared" si="3"/>
        <v>0</v>
      </c>
      <c r="U32" s="107">
        <f t="shared" si="3"/>
        <v>0</v>
      </c>
      <c r="V32" s="107">
        <f t="shared" si="3"/>
        <v>0</v>
      </c>
      <c r="W32" s="107">
        <f t="shared" si="3"/>
        <v>0</v>
      </c>
      <c r="X32" s="107">
        <f t="shared" si="3"/>
        <v>0</v>
      </c>
      <c r="Y32" s="107">
        <f t="shared" si="3"/>
        <v>0</v>
      </c>
      <c r="Z32" s="107">
        <f t="shared" si="3"/>
        <v>0</v>
      </c>
      <c r="AA32" s="107">
        <f t="shared" si="3"/>
        <v>0</v>
      </c>
      <c r="AB32" s="107">
        <f t="shared" si="3"/>
        <v>0</v>
      </c>
      <c r="AC32" s="107">
        <f t="shared" si="3"/>
        <v>0</v>
      </c>
      <c r="AD32" s="107">
        <f t="shared" si="3"/>
        <v>0</v>
      </c>
      <c r="AE32" s="107">
        <f t="shared" si="3"/>
        <v>0</v>
      </c>
      <c r="AF32" s="107">
        <f t="shared" si="3"/>
        <v>0</v>
      </c>
      <c r="AG32" s="107">
        <f t="shared" si="3"/>
        <v>0</v>
      </c>
      <c r="AH32" s="107">
        <f t="shared" si="3"/>
        <v>0</v>
      </c>
      <c r="AI32" s="107">
        <f t="shared" si="3"/>
        <v>0</v>
      </c>
      <c r="AJ32" s="107">
        <f t="shared" si="3"/>
        <v>0</v>
      </c>
      <c r="AK32" s="107">
        <f t="shared" si="3"/>
        <v>0</v>
      </c>
      <c r="AL32" s="107">
        <f t="shared" si="3"/>
        <v>0</v>
      </c>
      <c r="AM32" s="107">
        <f t="shared" si="3"/>
        <v>0</v>
      </c>
    </row>
    <row r="33" spans="1:39" ht="16.5" thickTop="1" thickBot="1" x14ac:dyDescent="0.3">
      <c r="A33" s="113" t="str">
        <f t="shared" si="1"/>
        <v>Spese di pubblicità e promozioni</v>
      </c>
      <c r="B33" s="122">
        <f t="shared" si="1"/>
        <v>0.21</v>
      </c>
      <c r="C33" s="123">
        <f t="shared" si="1"/>
        <v>30</v>
      </c>
      <c r="D33" s="107">
        <f t="shared" si="2"/>
        <v>21</v>
      </c>
      <c r="E33" s="107">
        <f t="shared" si="2"/>
        <v>21</v>
      </c>
      <c r="F33" s="107">
        <f t="shared" ref="F33:AM33" si="4">+F6*$B6</f>
        <v>21</v>
      </c>
      <c r="G33" s="107">
        <f t="shared" si="4"/>
        <v>21</v>
      </c>
      <c r="H33" s="107">
        <f t="shared" si="4"/>
        <v>21</v>
      </c>
      <c r="I33" s="107">
        <f t="shared" si="4"/>
        <v>21</v>
      </c>
      <c r="J33" s="107">
        <f t="shared" si="4"/>
        <v>21</v>
      </c>
      <c r="K33" s="107">
        <f t="shared" si="4"/>
        <v>21</v>
      </c>
      <c r="L33" s="107">
        <f t="shared" si="4"/>
        <v>21</v>
      </c>
      <c r="M33" s="107">
        <f t="shared" si="4"/>
        <v>21</v>
      </c>
      <c r="N33" s="107">
        <f t="shared" si="4"/>
        <v>21</v>
      </c>
      <c r="O33" s="107">
        <f t="shared" si="4"/>
        <v>21</v>
      </c>
      <c r="P33" s="107">
        <f t="shared" si="4"/>
        <v>21</v>
      </c>
      <c r="Q33" s="107">
        <f t="shared" si="4"/>
        <v>21</v>
      </c>
      <c r="R33" s="107">
        <f t="shared" si="4"/>
        <v>21</v>
      </c>
      <c r="S33" s="107">
        <f t="shared" si="4"/>
        <v>21</v>
      </c>
      <c r="T33" s="107">
        <f t="shared" si="4"/>
        <v>21</v>
      </c>
      <c r="U33" s="107">
        <f t="shared" si="4"/>
        <v>21</v>
      </c>
      <c r="V33" s="107">
        <f t="shared" si="4"/>
        <v>21</v>
      </c>
      <c r="W33" s="107">
        <f t="shared" si="4"/>
        <v>21</v>
      </c>
      <c r="X33" s="107">
        <f t="shared" si="4"/>
        <v>21</v>
      </c>
      <c r="Y33" s="107">
        <f t="shared" si="4"/>
        <v>21</v>
      </c>
      <c r="Z33" s="107">
        <f t="shared" si="4"/>
        <v>21</v>
      </c>
      <c r="AA33" s="107">
        <f t="shared" si="4"/>
        <v>21</v>
      </c>
      <c r="AB33" s="107">
        <f t="shared" si="4"/>
        <v>21</v>
      </c>
      <c r="AC33" s="107">
        <f t="shared" si="4"/>
        <v>21</v>
      </c>
      <c r="AD33" s="107">
        <f t="shared" si="4"/>
        <v>21</v>
      </c>
      <c r="AE33" s="107">
        <f t="shared" si="4"/>
        <v>21</v>
      </c>
      <c r="AF33" s="107">
        <f t="shared" si="4"/>
        <v>21</v>
      </c>
      <c r="AG33" s="107">
        <f t="shared" si="4"/>
        <v>21</v>
      </c>
      <c r="AH33" s="107">
        <f t="shared" si="4"/>
        <v>21</v>
      </c>
      <c r="AI33" s="107">
        <f t="shared" si="4"/>
        <v>21</v>
      </c>
      <c r="AJ33" s="107">
        <f t="shared" si="4"/>
        <v>21</v>
      </c>
      <c r="AK33" s="107">
        <f t="shared" si="4"/>
        <v>21</v>
      </c>
      <c r="AL33" s="107">
        <f t="shared" si="4"/>
        <v>21</v>
      </c>
      <c r="AM33" s="107">
        <f t="shared" si="4"/>
        <v>21</v>
      </c>
    </row>
    <row r="34" spans="1:39" ht="16.5" thickTop="1" thickBot="1" x14ac:dyDescent="0.3">
      <c r="A34" s="113" t="str">
        <f t="shared" si="1"/>
        <v>Altri costi variabili</v>
      </c>
      <c r="B34" s="122">
        <f t="shared" si="1"/>
        <v>0.21</v>
      </c>
      <c r="C34" s="123">
        <f t="shared" si="1"/>
        <v>0</v>
      </c>
      <c r="D34" s="107">
        <f t="shared" si="2"/>
        <v>21</v>
      </c>
      <c r="E34" s="107">
        <f t="shared" si="2"/>
        <v>21</v>
      </c>
      <c r="F34" s="107">
        <f t="shared" ref="F34:AM34" si="5">+F7*$B7</f>
        <v>21</v>
      </c>
      <c r="G34" s="107">
        <f t="shared" si="5"/>
        <v>21</v>
      </c>
      <c r="H34" s="107">
        <f t="shared" si="5"/>
        <v>21</v>
      </c>
      <c r="I34" s="107">
        <f t="shared" si="5"/>
        <v>21</v>
      </c>
      <c r="J34" s="107">
        <f t="shared" si="5"/>
        <v>21</v>
      </c>
      <c r="K34" s="107">
        <f t="shared" si="5"/>
        <v>21</v>
      </c>
      <c r="L34" s="107">
        <f t="shared" si="5"/>
        <v>21</v>
      </c>
      <c r="M34" s="107">
        <f t="shared" si="5"/>
        <v>21</v>
      </c>
      <c r="N34" s="107">
        <f t="shared" si="5"/>
        <v>21</v>
      </c>
      <c r="O34" s="107">
        <f t="shared" si="5"/>
        <v>21</v>
      </c>
      <c r="P34" s="107">
        <f t="shared" si="5"/>
        <v>21</v>
      </c>
      <c r="Q34" s="107">
        <f t="shared" si="5"/>
        <v>21</v>
      </c>
      <c r="R34" s="107">
        <f t="shared" si="5"/>
        <v>21</v>
      </c>
      <c r="S34" s="107">
        <f t="shared" si="5"/>
        <v>21</v>
      </c>
      <c r="T34" s="107">
        <f t="shared" si="5"/>
        <v>21</v>
      </c>
      <c r="U34" s="107">
        <f t="shared" si="5"/>
        <v>21</v>
      </c>
      <c r="V34" s="107">
        <f t="shared" si="5"/>
        <v>21</v>
      </c>
      <c r="W34" s="107">
        <f t="shared" si="5"/>
        <v>21</v>
      </c>
      <c r="X34" s="107">
        <f t="shared" si="5"/>
        <v>21</v>
      </c>
      <c r="Y34" s="107">
        <f t="shared" si="5"/>
        <v>21</v>
      </c>
      <c r="Z34" s="107">
        <f t="shared" si="5"/>
        <v>21</v>
      </c>
      <c r="AA34" s="107">
        <f t="shared" si="5"/>
        <v>21</v>
      </c>
      <c r="AB34" s="107">
        <f t="shared" si="5"/>
        <v>21</v>
      </c>
      <c r="AC34" s="107">
        <f t="shared" si="5"/>
        <v>21</v>
      </c>
      <c r="AD34" s="107">
        <f t="shared" si="5"/>
        <v>21</v>
      </c>
      <c r="AE34" s="107">
        <f t="shared" si="5"/>
        <v>21</v>
      </c>
      <c r="AF34" s="107">
        <f t="shared" si="5"/>
        <v>21</v>
      </c>
      <c r="AG34" s="107">
        <f t="shared" si="5"/>
        <v>21</v>
      </c>
      <c r="AH34" s="107">
        <f t="shared" si="5"/>
        <v>21</v>
      </c>
      <c r="AI34" s="107">
        <f t="shared" si="5"/>
        <v>21</v>
      </c>
      <c r="AJ34" s="107">
        <f t="shared" si="5"/>
        <v>21</v>
      </c>
      <c r="AK34" s="107">
        <f t="shared" si="5"/>
        <v>21</v>
      </c>
      <c r="AL34" s="107">
        <f t="shared" si="5"/>
        <v>21</v>
      </c>
      <c r="AM34" s="107">
        <f t="shared" si="5"/>
        <v>21</v>
      </c>
    </row>
    <row r="35" spans="1:39" ht="16.5" thickTop="1" thickBot="1" x14ac:dyDescent="0.3">
      <c r="A35" s="113" t="str">
        <f t="shared" si="1"/>
        <v>Beni strumentali non ammortizzabili</v>
      </c>
      <c r="B35" s="122">
        <f t="shared" si="1"/>
        <v>0.21</v>
      </c>
      <c r="C35" s="123">
        <f t="shared" si="1"/>
        <v>0</v>
      </c>
      <c r="D35" s="107">
        <f t="shared" si="2"/>
        <v>0</v>
      </c>
      <c r="E35" s="107">
        <f t="shared" si="2"/>
        <v>0</v>
      </c>
      <c r="F35" s="107">
        <f t="shared" ref="F35:AM35" si="6">+F8*$B8</f>
        <v>0</v>
      </c>
      <c r="G35" s="107">
        <f t="shared" si="6"/>
        <v>105</v>
      </c>
      <c r="H35" s="107">
        <f t="shared" si="6"/>
        <v>0</v>
      </c>
      <c r="I35" s="107">
        <f t="shared" si="6"/>
        <v>0</v>
      </c>
      <c r="J35" s="107">
        <f t="shared" si="6"/>
        <v>0</v>
      </c>
      <c r="K35" s="107">
        <f t="shared" si="6"/>
        <v>0</v>
      </c>
      <c r="L35" s="107">
        <f t="shared" si="6"/>
        <v>0</v>
      </c>
      <c r="M35" s="107">
        <f t="shared" si="6"/>
        <v>0</v>
      </c>
      <c r="N35" s="107">
        <f t="shared" si="6"/>
        <v>0</v>
      </c>
      <c r="O35" s="107">
        <f t="shared" si="6"/>
        <v>0</v>
      </c>
      <c r="P35" s="107">
        <f t="shared" si="6"/>
        <v>0</v>
      </c>
      <c r="Q35" s="107">
        <f t="shared" si="6"/>
        <v>0</v>
      </c>
      <c r="R35" s="107">
        <f t="shared" si="6"/>
        <v>0</v>
      </c>
      <c r="S35" s="107">
        <f t="shared" si="6"/>
        <v>0</v>
      </c>
      <c r="T35" s="107">
        <f t="shared" si="6"/>
        <v>0</v>
      </c>
      <c r="U35" s="107">
        <f t="shared" si="6"/>
        <v>0</v>
      </c>
      <c r="V35" s="107">
        <f t="shared" si="6"/>
        <v>0</v>
      </c>
      <c r="W35" s="107">
        <f t="shared" si="6"/>
        <v>0</v>
      </c>
      <c r="X35" s="107">
        <f t="shared" si="6"/>
        <v>0</v>
      </c>
      <c r="Y35" s="107">
        <f t="shared" si="6"/>
        <v>0</v>
      </c>
      <c r="Z35" s="107">
        <f t="shared" si="6"/>
        <v>0</v>
      </c>
      <c r="AA35" s="107">
        <f t="shared" si="6"/>
        <v>0</v>
      </c>
      <c r="AB35" s="107">
        <f t="shared" si="6"/>
        <v>0</v>
      </c>
      <c r="AC35" s="107">
        <f t="shared" si="6"/>
        <v>0</v>
      </c>
      <c r="AD35" s="107">
        <f t="shared" si="6"/>
        <v>0</v>
      </c>
      <c r="AE35" s="107">
        <f t="shared" si="6"/>
        <v>0</v>
      </c>
      <c r="AF35" s="107">
        <f t="shared" si="6"/>
        <v>0</v>
      </c>
      <c r="AG35" s="107">
        <f t="shared" si="6"/>
        <v>0</v>
      </c>
      <c r="AH35" s="107">
        <f t="shared" si="6"/>
        <v>0</v>
      </c>
      <c r="AI35" s="107">
        <f t="shared" si="6"/>
        <v>0</v>
      </c>
      <c r="AJ35" s="107">
        <f t="shared" si="6"/>
        <v>0</v>
      </c>
      <c r="AK35" s="107">
        <f t="shared" si="6"/>
        <v>0</v>
      </c>
      <c r="AL35" s="107">
        <f t="shared" si="6"/>
        <v>0</v>
      </c>
      <c r="AM35" s="107">
        <f t="shared" si="6"/>
        <v>0</v>
      </c>
    </row>
    <row r="36" spans="1:39" ht="16.5" thickTop="1" thickBot="1" x14ac:dyDescent="0.3">
      <c r="A36" s="113" t="str">
        <f t="shared" si="1"/>
        <v>Spese di trasporto</v>
      </c>
      <c r="B36" s="122">
        <f t="shared" si="1"/>
        <v>0.21</v>
      </c>
      <c r="C36" s="123">
        <f t="shared" si="1"/>
        <v>0</v>
      </c>
      <c r="D36" s="107">
        <f t="shared" si="2"/>
        <v>31.5</v>
      </c>
      <c r="E36" s="107">
        <f t="shared" si="2"/>
        <v>31.5</v>
      </c>
      <c r="F36" s="107">
        <f t="shared" ref="F36:AM36" si="7">+F9*$B9</f>
        <v>31.5</v>
      </c>
      <c r="G36" s="107">
        <f t="shared" si="7"/>
        <v>31.5</v>
      </c>
      <c r="H36" s="107">
        <f t="shared" si="7"/>
        <v>31.5</v>
      </c>
      <c r="I36" s="107">
        <f t="shared" si="7"/>
        <v>31.5</v>
      </c>
      <c r="J36" s="107">
        <f t="shared" si="7"/>
        <v>31.5</v>
      </c>
      <c r="K36" s="107">
        <f t="shared" si="7"/>
        <v>31.5</v>
      </c>
      <c r="L36" s="107">
        <f t="shared" si="7"/>
        <v>31.5</v>
      </c>
      <c r="M36" s="107">
        <f t="shared" si="7"/>
        <v>31.5</v>
      </c>
      <c r="N36" s="107">
        <f t="shared" si="7"/>
        <v>31.5</v>
      </c>
      <c r="O36" s="107">
        <f t="shared" si="7"/>
        <v>31.5</v>
      </c>
      <c r="P36" s="107">
        <f t="shared" si="7"/>
        <v>31.5</v>
      </c>
      <c r="Q36" s="107">
        <f t="shared" si="7"/>
        <v>31.5</v>
      </c>
      <c r="R36" s="107">
        <f t="shared" si="7"/>
        <v>31.5</v>
      </c>
      <c r="S36" s="107">
        <f t="shared" si="7"/>
        <v>31.5</v>
      </c>
      <c r="T36" s="107">
        <f t="shared" si="7"/>
        <v>31.5</v>
      </c>
      <c r="U36" s="107">
        <f t="shared" si="7"/>
        <v>31.5</v>
      </c>
      <c r="V36" s="107">
        <f t="shared" si="7"/>
        <v>31.5</v>
      </c>
      <c r="W36" s="107">
        <f t="shared" si="7"/>
        <v>31.5</v>
      </c>
      <c r="X36" s="107">
        <f t="shared" si="7"/>
        <v>31.5</v>
      </c>
      <c r="Y36" s="107">
        <f t="shared" si="7"/>
        <v>31.5</v>
      </c>
      <c r="Z36" s="107">
        <f t="shared" si="7"/>
        <v>31.5</v>
      </c>
      <c r="AA36" s="107">
        <f t="shared" si="7"/>
        <v>31.5</v>
      </c>
      <c r="AB36" s="107">
        <f t="shared" si="7"/>
        <v>31.5</v>
      </c>
      <c r="AC36" s="107">
        <f t="shared" si="7"/>
        <v>31.5</v>
      </c>
      <c r="AD36" s="107">
        <f t="shared" si="7"/>
        <v>31.5</v>
      </c>
      <c r="AE36" s="107">
        <f t="shared" si="7"/>
        <v>31.5</v>
      </c>
      <c r="AF36" s="107">
        <f t="shared" si="7"/>
        <v>31.5</v>
      </c>
      <c r="AG36" s="107">
        <f t="shared" si="7"/>
        <v>31.5</v>
      </c>
      <c r="AH36" s="107">
        <f t="shared" si="7"/>
        <v>31.5</v>
      </c>
      <c r="AI36" s="107">
        <f t="shared" si="7"/>
        <v>31.5</v>
      </c>
      <c r="AJ36" s="107">
        <f t="shared" si="7"/>
        <v>31.5</v>
      </c>
      <c r="AK36" s="107">
        <f t="shared" si="7"/>
        <v>31.5</v>
      </c>
      <c r="AL36" s="107">
        <f t="shared" si="7"/>
        <v>31.5</v>
      </c>
      <c r="AM36" s="107">
        <f t="shared" si="7"/>
        <v>31.5</v>
      </c>
    </row>
    <row r="37" spans="1:39" ht="16.5" thickTop="1" thickBot="1" x14ac:dyDescent="0.3">
      <c r="A37" s="113" t="str">
        <f t="shared" si="1"/>
        <v>Lavorazioni presso terzi</v>
      </c>
      <c r="B37" s="122">
        <f t="shared" si="1"/>
        <v>0.21</v>
      </c>
      <c r="C37" s="123">
        <f t="shared" si="1"/>
        <v>0</v>
      </c>
      <c r="D37" s="107">
        <f t="shared" si="2"/>
        <v>0</v>
      </c>
      <c r="E37" s="107">
        <f t="shared" si="2"/>
        <v>0</v>
      </c>
      <c r="F37" s="107">
        <f t="shared" ref="F37:AM37" si="8">+F10*$B10</f>
        <v>0</v>
      </c>
      <c r="G37" s="107">
        <f t="shared" si="8"/>
        <v>0</v>
      </c>
      <c r="H37" s="107">
        <f t="shared" si="8"/>
        <v>0</v>
      </c>
      <c r="I37" s="107">
        <f t="shared" si="8"/>
        <v>0</v>
      </c>
      <c r="J37" s="107">
        <f t="shared" si="8"/>
        <v>0</v>
      </c>
      <c r="K37" s="107">
        <f t="shared" si="8"/>
        <v>0</v>
      </c>
      <c r="L37" s="107">
        <f t="shared" si="8"/>
        <v>0</v>
      </c>
      <c r="M37" s="107">
        <f t="shared" si="8"/>
        <v>0</v>
      </c>
      <c r="N37" s="107">
        <f t="shared" si="8"/>
        <v>0</v>
      </c>
      <c r="O37" s="107">
        <f t="shared" si="8"/>
        <v>0</v>
      </c>
      <c r="P37" s="107">
        <f t="shared" si="8"/>
        <v>0</v>
      </c>
      <c r="Q37" s="107">
        <f t="shared" si="8"/>
        <v>0</v>
      </c>
      <c r="R37" s="107">
        <f t="shared" si="8"/>
        <v>0</v>
      </c>
      <c r="S37" s="107">
        <f t="shared" si="8"/>
        <v>0</v>
      </c>
      <c r="T37" s="107">
        <f t="shared" si="8"/>
        <v>0</v>
      </c>
      <c r="U37" s="107">
        <f t="shared" si="8"/>
        <v>0</v>
      </c>
      <c r="V37" s="107">
        <f t="shared" si="8"/>
        <v>0</v>
      </c>
      <c r="W37" s="107">
        <f t="shared" si="8"/>
        <v>0</v>
      </c>
      <c r="X37" s="107">
        <f t="shared" si="8"/>
        <v>0</v>
      </c>
      <c r="Y37" s="107">
        <f t="shared" si="8"/>
        <v>0</v>
      </c>
      <c r="Z37" s="107">
        <f t="shared" si="8"/>
        <v>0</v>
      </c>
      <c r="AA37" s="107">
        <f t="shared" si="8"/>
        <v>0</v>
      </c>
      <c r="AB37" s="107">
        <f t="shared" si="8"/>
        <v>0</v>
      </c>
      <c r="AC37" s="107">
        <f t="shared" si="8"/>
        <v>0</v>
      </c>
      <c r="AD37" s="107">
        <f t="shared" si="8"/>
        <v>0</v>
      </c>
      <c r="AE37" s="107">
        <f t="shared" si="8"/>
        <v>0</v>
      </c>
      <c r="AF37" s="107">
        <f t="shared" si="8"/>
        <v>0</v>
      </c>
      <c r="AG37" s="107">
        <f t="shared" si="8"/>
        <v>0</v>
      </c>
      <c r="AH37" s="107">
        <f t="shared" si="8"/>
        <v>0</v>
      </c>
      <c r="AI37" s="107">
        <f t="shared" si="8"/>
        <v>0</v>
      </c>
      <c r="AJ37" s="107">
        <f t="shared" si="8"/>
        <v>0</v>
      </c>
      <c r="AK37" s="107">
        <f t="shared" si="8"/>
        <v>0</v>
      </c>
      <c r="AL37" s="107">
        <f t="shared" si="8"/>
        <v>0</v>
      </c>
      <c r="AM37" s="107">
        <f t="shared" si="8"/>
        <v>0</v>
      </c>
    </row>
    <row r="38" spans="1:39" ht="16.5" thickTop="1" thickBot="1" x14ac:dyDescent="0.3">
      <c r="A38" s="113" t="str">
        <f t="shared" si="1"/>
        <v>Consulenze tecnico-produttive</v>
      </c>
      <c r="B38" s="122">
        <f t="shared" si="1"/>
        <v>0.21</v>
      </c>
      <c r="C38" s="123">
        <f t="shared" si="1"/>
        <v>0</v>
      </c>
      <c r="D38" s="107">
        <f t="shared" si="2"/>
        <v>0</v>
      </c>
      <c r="E38" s="107">
        <f t="shared" si="2"/>
        <v>0</v>
      </c>
      <c r="F38" s="107">
        <f t="shared" ref="F38:AM38" si="9">+F11*$B11</f>
        <v>0</v>
      </c>
      <c r="G38" s="107">
        <f t="shared" si="9"/>
        <v>0</v>
      </c>
      <c r="H38" s="107">
        <f t="shared" si="9"/>
        <v>0</v>
      </c>
      <c r="I38" s="107">
        <f t="shared" si="9"/>
        <v>0</v>
      </c>
      <c r="J38" s="107">
        <f t="shared" si="9"/>
        <v>0</v>
      </c>
      <c r="K38" s="107">
        <f t="shared" si="9"/>
        <v>0</v>
      </c>
      <c r="L38" s="107">
        <f t="shared" si="9"/>
        <v>0</v>
      </c>
      <c r="M38" s="107">
        <f t="shared" si="9"/>
        <v>0</v>
      </c>
      <c r="N38" s="107">
        <f t="shared" si="9"/>
        <v>0</v>
      </c>
      <c r="O38" s="107">
        <f t="shared" si="9"/>
        <v>0</v>
      </c>
      <c r="P38" s="107">
        <f t="shared" si="9"/>
        <v>0</v>
      </c>
      <c r="Q38" s="107">
        <f t="shared" si="9"/>
        <v>0</v>
      </c>
      <c r="R38" s="107">
        <f t="shared" si="9"/>
        <v>0</v>
      </c>
      <c r="S38" s="107">
        <f t="shared" si="9"/>
        <v>0</v>
      </c>
      <c r="T38" s="107">
        <f t="shared" si="9"/>
        <v>0</v>
      </c>
      <c r="U38" s="107">
        <f t="shared" si="9"/>
        <v>0</v>
      </c>
      <c r="V38" s="107">
        <f t="shared" si="9"/>
        <v>0</v>
      </c>
      <c r="W38" s="107">
        <f t="shared" si="9"/>
        <v>0</v>
      </c>
      <c r="X38" s="107">
        <f t="shared" si="9"/>
        <v>0</v>
      </c>
      <c r="Y38" s="107">
        <f t="shared" si="9"/>
        <v>0</v>
      </c>
      <c r="Z38" s="107">
        <f t="shared" si="9"/>
        <v>0</v>
      </c>
      <c r="AA38" s="107">
        <f t="shared" si="9"/>
        <v>0</v>
      </c>
      <c r="AB38" s="107">
        <f t="shared" si="9"/>
        <v>0</v>
      </c>
      <c r="AC38" s="107">
        <f t="shared" si="9"/>
        <v>0</v>
      </c>
      <c r="AD38" s="107">
        <f t="shared" si="9"/>
        <v>0</v>
      </c>
      <c r="AE38" s="107">
        <f t="shared" si="9"/>
        <v>0</v>
      </c>
      <c r="AF38" s="107">
        <f t="shared" si="9"/>
        <v>0</v>
      </c>
      <c r="AG38" s="107">
        <f t="shared" si="9"/>
        <v>0</v>
      </c>
      <c r="AH38" s="107">
        <f t="shared" si="9"/>
        <v>0</v>
      </c>
      <c r="AI38" s="107">
        <f t="shared" si="9"/>
        <v>0</v>
      </c>
      <c r="AJ38" s="107">
        <f t="shared" si="9"/>
        <v>0</v>
      </c>
      <c r="AK38" s="107">
        <f t="shared" si="9"/>
        <v>0</v>
      </c>
      <c r="AL38" s="107">
        <f t="shared" si="9"/>
        <v>0</v>
      </c>
      <c r="AM38" s="107">
        <f t="shared" si="9"/>
        <v>0</v>
      </c>
    </row>
    <row r="39" spans="1:39" ht="16.5" thickTop="1" thickBot="1" x14ac:dyDescent="0.3">
      <c r="A39" s="113" t="str">
        <f t="shared" si="1"/>
        <v>Manutenzioni industriali</v>
      </c>
      <c r="B39" s="122">
        <f t="shared" si="1"/>
        <v>0.21</v>
      </c>
      <c r="C39" s="123">
        <f t="shared" si="1"/>
        <v>0</v>
      </c>
      <c r="D39" s="107">
        <f t="shared" si="2"/>
        <v>31.5</v>
      </c>
      <c r="E39" s="107">
        <f t="shared" si="2"/>
        <v>31.5</v>
      </c>
      <c r="F39" s="107">
        <f t="shared" ref="F39:AM39" si="10">+F12*$B12</f>
        <v>31.5</v>
      </c>
      <c r="G39" s="107">
        <f t="shared" si="10"/>
        <v>31.5</v>
      </c>
      <c r="H39" s="107">
        <f t="shared" si="10"/>
        <v>31.5</v>
      </c>
      <c r="I39" s="107">
        <f t="shared" si="10"/>
        <v>31.5</v>
      </c>
      <c r="J39" s="107">
        <f t="shared" si="10"/>
        <v>31.5</v>
      </c>
      <c r="K39" s="107">
        <f t="shared" si="10"/>
        <v>31.5</v>
      </c>
      <c r="L39" s="107">
        <f t="shared" si="10"/>
        <v>31.5</v>
      </c>
      <c r="M39" s="107">
        <f t="shared" si="10"/>
        <v>31.5</v>
      </c>
      <c r="N39" s="107">
        <f t="shared" si="10"/>
        <v>31.5</v>
      </c>
      <c r="O39" s="107">
        <f t="shared" si="10"/>
        <v>31.5</v>
      </c>
      <c r="P39" s="107">
        <f t="shared" si="10"/>
        <v>31.5</v>
      </c>
      <c r="Q39" s="107">
        <f t="shared" si="10"/>
        <v>31.5</v>
      </c>
      <c r="R39" s="107">
        <f t="shared" si="10"/>
        <v>31.5</v>
      </c>
      <c r="S39" s="107">
        <f t="shared" si="10"/>
        <v>31.5</v>
      </c>
      <c r="T39" s="107">
        <f t="shared" si="10"/>
        <v>31.5</v>
      </c>
      <c r="U39" s="107">
        <f t="shared" si="10"/>
        <v>31.5</v>
      </c>
      <c r="V39" s="107">
        <f t="shared" si="10"/>
        <v>31.5</v>
      </c>
      <c r="W39" s="107">
        <f t="shared" si="10"/>
        <v>31.5</v>
      </c>
      <c r="X39" s="107">
        <f t="shared" si="10"/>
        <v>31.5</v>
      </c>
      <c r="Y39" s="107">
        <f t="shared" si="10"/>
        <v>31.5</v>
      </c>
      <c r="Z39" s="107">
        <f t="shared" si="10"/>
        <v>31.5</v>
      </c>
      <c r="AA39" s="107">
        <f t="shared" si="10"/>
        <v>31.5</v>
      </c>
      <c r="AB39" s="107">
        <f t="shared" si="10"/>
        <v>31.5</v>
      </c>
      <c r="AC39" s="107">
        <f t="shared" si="10"/>
        <v>31.5</v>
      </c>
      <c r="AD39" s="107">
        <f t="shared" si="10"/>
        <v>31.5</v>
      </c>
      <c r="AE39" s="107">
        <f t="shared" si="10"/>
        <v>31.5</v>
      </c>
      <c r="AF39" s="107">
        <f t="shared" si="10"/>
        <v>31.5</v>
      </c>
      <c r="AG39" s="107">
        <f t="shared" si="10"/>
        <v>31.5</v>
      </c>
      <c r="AH39" s="107">
        <f t="shared" si="10"/>
        <v>31.5</v>
      </c>
      <c r="AI39" s="107">
        <f t="shared" si="10"/>
        <v>31.5</v>
      </c>
      <c r="AJ39" s="107">
        <f t="shared" si="10"/>
        <v>31.5</v>
      </c>
      <c r="AK39" s="107">
        <f t="shared" si="10"/>
        <v>31.5</v>
      </c>
      <c r="AL39" s="107">
        <f t="shared" si="10"/>
        <v>31.5</v>
      </c>
      <c r="AM39" s="107">
        <f t="shared" si="10"/>
        <v>31.5</v>
      </c>
    </row>
    <row r="40" spans="1:39" ht="16.5" thickTop="1" thickBot="1" x14ac:dyDescent="0.3">
      <c r="A40" s="113" t="str">
        <f t="shared" si="1"/>
        <v>Servizi vari</v>
      </c>
      <c r="B40" s="122">
        <f t="shared" si="1"/>
        <v>0.21</v>
      </c>
      <c r="C40" s="123">
        <f t="shared" si="1"/>
        <v>0</v>
      </c>
      <c r="D40" s="107">
        <f t="shared" si="2"/>
        <v>25.2</v>
      </c>
      <c r="E40" s="107">
        <f t="shared" si="2"/>
        <v>25.2</v>
      </c>
      <c r="F40" s="107">
        <f t="shared" ref="F40:AM40" si="11">+F13*$B13</f>
        <v>25.2</v>
      </c>
      <c r="G40" s="107">
        <f t="shared" si="11"/>
        <v>25.2</v>
      </c>
      <c r="H40" s="107">
        <f t="shared" si="11"/>
        <v>25.2</v>
      </c>
      <c r="I40" s="107">
        <f t="shared" si="11"/>
        <v>25.2</v>
      </c>
      <c r="J40" s="107">
        <f t="shared" si="11"/>
        <v>25.2</v>
      </c>
      <c r="K40" s="107">
        <f t="shared" si="11"/>
        <v>25.2</v>
      </c>
      <c r="L40" s="107">
        <f t="shared" si="11"/>
        <v>25.2</v>
      </c>
      <c r="M40" s="107">
        <f t="shared" si="11"/>
        <v>25.2</v>
      </c>
      <c r="N40" s="107">
        <f t="shared" si="11"/>
        <v>25.2</v>
      </c>
      <c r="O40" s="107">
        <f t="shared" si="11"/>
        <v>25.2</v>
      </c>
      <c r="P40" s="107">
        <f t="shared" si="11"/>
        <v>25.2</v>
      </c>
      <c r="Q40" s="107">
        <f t="shared" si="11"/>
        <v>25.2</v>
      </c>
      <c r="R40" s="107">
        <f t="shared" si="11"/>
        <v>25.2</v>
      </c>
      <c r="S40" s="107">
        <f t="shared" si="11"/>
        <v>25.2</v>
      </c>
      <c r="T40" s="107">
        <f t="shared" si="11"/>
        <v>25.2</v>
      </c>
      <c r="U40" s="107">
        <f t="shared" si="11"/>
        <v>25.2</v>
      </c>
      <c r="V40" s="107">
        <f t="shared" si="11"/>
        <v>25.2</v>
      </c>
      <c r="W40" s="107">
        <f t="shared" si="11"/>
        <v>25.2</v>
      </c>
      <c r="X40" s="107">
        <f t="shared" si="11"/>
        <v>25.2</v>
      </c>
      <c r="Y40" s="107">
        <f t="shared" si="11"/>
        <v>25.2</v>
      </c>
      <c r="Z40" s="107">
        <f t="shared" si="11"/>
        <v>25.2</v>
      </c>
      <c r="AA40" s="107">
        <f t="shared" si="11"/>
        <v>25.2</v>
      </c>
      <c r="AB40" s="107">
        <f t="shared" si="11"/>
        <v>25.2</v>
      </c>
      <c r="AC40" s="107">
        <f t="shared" si="11"/>
        <v>25.2</v>
      </c>
      <c r="AD40" s="107">
        <f t="shared" si="11"/>
        <v>25.2</v>
      </c>
      <c r="AE40" s="107">
        <f t="shared" si="11"/>
        <v>25.2</v>
      </c>
      <c r="AF40" s="107">
        <f t="shared" si="11"/>
        <v>25.2</v>
      </c>
      <c r="AG40" s="107">
        <f t="shared" si="11"/>
        <v>25.2</v>
      </c>
      <c r="AH40" s="107">
        <f t="shared" si="11"/>
        <v>25.2</v>
      </c>
      <c r="AI40" s="107">
        <f t="shared" si="11"/>
        <v>25.2</v>
      </c>
      <c r="AJ40" s="107">
        <f t="shared" si="11"/>
        <v>25.2</v>
      </c>
      <c r="AK40" s="107">
        <f t="shared" si="11"/>
        <v>25.2</v>
      </c>
      <c r="AL40" s="107">
        <f t="shared" si="11"/>
        <v>25.2</v>
      </c>
      <c r="AM40" s="107">
        <f t="shared" si="11"/>
        <v>25.2</v>
      </c>
    </row>
    <row r="41" spans="1:39" ht="16.5" thickTop="1" thickBot="1" x14ac:dyDescent="0.3">
      <c r="A41" s="113" t="str">
        <f t="shared" si="1"/>
        <v>Provvigioni</v>
      </c>
      <c r="B41" s="122">
        <f t="shared" si="1"/>
        <v>0.21</v>
      </c>
      <c r="C41" s="123">
        <f t="shared" si="1"/>
        <v>0</v>
      </c>
      <c r="D41" s="107">
        <f t="shared" si="2"/>
        <v>0</v>
      </c>
      <c r="E41" s="107">
        <f t="shared" si="2"/>
        <v>0</v>
      </c>
      <c r="F41" s="107">
        <f t="shared" ref="F41:AM41" si="12">+F14*$B14</f>
        <v>0</v>
      </c>
      <c r="G41" s="107">
        <f t="shared" si="12"/>
        <v>0</v>
      </c>
      <c r="H41" s="107">
        <f t="shared" si="12"/>
        <v>0</v>
      </c>
      <c r="I41" s="107">
        <f t="shared" si="12"/>
        <v>0</v>
      </c>
      <c r="J41" s="107">
        <f t="shared" si="12"/>
        <v>0</v>
      </c>
      <c r="K41" s="107">
        <f t="shared" si="12"/>
        <v>0</v>
      </c>
      <c r="L41" s="107">
        <f t="shared" si="12"/>
        <v>0</v>
      </c>
      <c r="M41" s="107">
        <f t="shared" si="12"/>
        <v>0</v>
      </c>
      <c r="N41" s="107">
        <f t="shared" si="12"/>
        <v>0</v>
      </c>
      <c r="O41" s="107">
        <f t="shared" si="12"/>
        <v>0</v>
      </c>
      <c r="P41" s="107">
        <f t="shared" si="12"/>
        <v>0</v>
      </c>
      <c r="Q41" s="107">
        <f t="shared" si="12"/>
        <v>0</v>
      </c>
      <c r="R41" s="107">
        <f t="shared" si="12"/>
        <v>0</v>
      </c>
      <c r="S41" s="107">
        <f t="shared" si="12"/>
        <v>0</v>
      </c>
      <c r="T41" s="107">
        <f t="shared" si="12"/>
        <v>0</v>
      </c>
      <c r="U41" s="107">
        <f t="shared" si="12"/>
        <v>0</v>
      </c>
      <c r="V41" s="107">
        <f t="shared" si="12"/>
        <v>0</v>
      </c>
      <c r="W41" s="107">
        <f t="shared" si="12"/>
        <v>0</v>
      </c>
      <c r="X41" s="107">
        <f t="shared" si="12"/>
        <v>0</v>
      </c>
      <c r="Y41" s="107">
        <f t="shared" si="12"/>
        <v>0</v>
      </c>
      <c r="Z41" s="107">
        <f t="shared" si="12"/>
        <v>0</v>
      </c>
      <c r="AA41" s="107">
        <f t="shared" si="12"/>
        <v>0</v>
      </c>
      <c r="AB41" s="107">
        <f t="shared" si="12"/>
        <v>0</v>
      </c>
      <c r="AC41" s="107">
        <f t="shared" si="12"/>
        <v>0</v>
      </c>
      <c r="AD41" s="107">
        <f t="shared" si="12"/>
        <v>0</v>
      </c>
      <c r="AE41" s="107">
        <f t="shared" si="12"/>
        <v>0</v>
      </c>
      <c r="AF41" s="107">
        <f t="shared" si="12"/>
        <v>0</v>
      </c>
      <c r="AG41" s="107">
        <f t="shared" si="12"/>
        <v>0</v>
      </c>
      <c r="AH41" s="107">
        <f t="shared" si="12"/>
        <v>0</v>
      </c>
      <c r="AI41" s="107">
        <f t="shared" si="12"/>
        <v>0</v>
      </c>
      <c r="AJ41" s="107">
        <f t="shared" si="12"/>
        <v>0</v>
      </c>
      <c r="AK41" s="107">
        <f t="shared" si="12"/>
        <v>0</v>
      </c>
      <c r="AL41" s="107">
        <f t="shared" si="12"/>
        <v>0</v>
      </c>
      <c r="AM41" s="107">
        <f t="shared" si="12"/>
        <v>0</v>
      </c>
    </row>
    <row r="42" spans="1:39" ht="16.5" thickTop="1" thickBot="1" x14ac:dyDescent="0.3">
      <c r="A42" s="113" t="str">
        <f t="shared" si="1"/>
        <v>Canoni per affitto d'azienda</v>
      </c>
      <c r="B42" s="122">
        <f t="shared" si="1"/>
        <v>0.21</v>
      </c>
      <c r="C42" s="123">
        <f t="shared" si="1"/>
        <v>0</v>
      </c>
      <c r="D42" s="107">
        <f t="shared" si="2"/>
        <v>0</v>
      </c>
      <c r="E42" s="107">
        <f t="shared" si="2"/>
        <v>0</v>
      </c>
      <c r="F42" s="107">
        <f t="shared" ref="F42:AM42" si="13">+F15*$B15</f>
        <v>0</v>
      </c>
      <c r="G42" s="107">
        <f t="shared" si="13"/>
        <v>0</v>
      </c>
      <c r="H42" s="107">
        <f t="shared" si="13"/>
        <v>0</v>
      </c>
      <c r="I42" s="107">
        <f t="shared" si="13"/>
        <v>0</v>
      </c>
      <c r="J42" s="107">
        <f t="shared" si="13"/>
        <v>0</v>
      </c>
      <c r="K42" s="107">
        <f t="shared" si="13"/>
        <v>0</v>
      </c>
      <c r="L42" s="107">
        <f t="shared" si="13"/>
        <v>0</v>
      </c>
      <c r="M42" s="107">
        <f t="shared" si="13"/>
        <v>0</v>
      </c>
      <c r="N42" s="107">
        <f t="shared" si="13"/>
        <v>0</v>
      </c>
      <c r="O42" s="107">
        <f t="shared" si="13"/>
        <v>0</v>
      </c>
      <c r="P42" s="107">
        <f t="shared" si="13"/>
        <v>0</v>
      </c>
      <c r="Q42" s="107">
        <f t="shared" si="13"/>
        <v>0</v>
      </c>
      <c r="R42" s="107">
        <f t="shared" si="13"/>
        <v>0</v>
      </c>
      <c r="S42" s="107">
        <f t="shared" si="13"/>
        <v>0</v>
      </c>
      <c r="T42" s="107">
        <f t="shared" si="13"/>
        <v>0</v>
      </c>
      <c r="U42" s="107">
        <f t="shared" si="13"/>
        <v>0</v>
      </c>
      <c r="V42" s="107">
        <f t="shared" si="13"/>
        <v>0</v>
      </c>
      <c r="W42" s="107">
        <f t="shared" si="13"/>
        <v>0</v>
      </c>
      <c r="X42" s="107">
        <f t="shared" si="13"/>
        <v>0</v>
      </c>
      <c r="Y42" s="107">
        <f t="shared" si="13"/>
        <v>0</v>
      </c>
      <c r="Z42" s="107">
        <f t="shared" si="13"/>
        <v>0</v>
      </c>
      <c r="AA42" s="107">
        <f t="shared" si="13"/>
        <v>0</v>
      </c>
      <c r="AB42" s="107">
        <f t="shared" si="13"/>
        <v>0</v>
      </c>
      <c r="AC42" s="107">
        <f t="shared" si="13"/>
        <v>0</v>
      </c>
      <c r="AD42" s="107">
        <f t="shared" si="13"/>
        <v>0</v>
      </c>
      <c r="AE42" s="107">
        <f t="shared" si="13"/>
        <v>0</v>
      </c>
      <c r="AF42" s="107">
        <f t="shared" si="13"/>
        <v>0</v>
      </c>
      <c r="AG42" s="107">
        <f t="shared" si="13"/>
        <v>0</v>
      </c>
      <c r="AH42" s="107">
        <f t="shared" si="13"/>
        <v>0</v>
      </c>
      <c r="AI42" s="107">
        <f t="shared" si="13"/>
        <v>0</v>
      </c>
      <c r="AJ42" s="107">
        <f t="shared" si="13"/>
        <v>0</v>
      </c>
      <c r="AK42" s="107">
        <f t="shared" si="13"/>
        <v>0</v>
      </c>
      <c r="AL42" s="107">
        <f t="shared" si="13"/>
        <v>0</v>
      </c>
      <c r="AM42" s="107">
        <f t="shared" si="13"/>
        <v>0</v>
      </c>
    </row>
    <row r="43" spans="1:39" ht="16.5" thickTop="1" thickBot="1" x14ac:dyDescent="0.3">
      <c r="A43" s="113" t="str">
        <f t="shared" si="1"/>
        <v>Altre spese commerciali</v>
      </c>
      <c r="B43" s="122">
        <f t="shared" si="1"/>
        <v>0.21</v>
      </c>
      <c r="C43" s="123">
        <f t="shared" si="1"/>
        <v>0</v>
      </c>
      <c r="D43" s="107">
        <f t="shared" si="2"/>
        <v>0</v>
      </c>
      <c r="E43" s="107">
        <f t="shared" si="2"/>
        <v>0</v>
      </c>
      <c r="F43" s="107">
        <f t="shared" ref="F43:AM43" si="14">+F16*$B16</f>
        <v>0</v>
      </c>
      <c r="G43" s="107">
        <f t="shared" si="14"/>
        <v>0</v>
      </c>
      <c r="H43" s="107">
        <f t="shared" si="14"/>
        <v>0</v>
      </c>
      <c r="I43" s="107">
        <f t="shared" si="14"/>
        <v>0</v>
      </c>
      <c r="J43" s="107">
        <f t="shared" si="14"/>
        <v>0</v>
      </c>
      <c r="K43" s="107">
        <f t="shared" si="14"/>
        <v>0</v>
      </c>
      <c r="L43" s="107">
        <f t="shared" si="14"/>
        <v>0</v>
      </c>
      <c r="M43" s="107">
        <f t="shared" si="14"/>
        <v>0</v>
      </c>
      <c r="N43" s="107">
        <f t="shared" si="14"/>
        <v>0</v>
      </c>
      <c r="O43" s="107">
        <f t="shared" si="14"/>
        <v>0</v>
      </c>
      <c r="P43" s="107">
        <f t="shared" si="14"/>
        <v>0</v>
      </c>
      <c r="Q43" s="107">
        <f t="shared" si="14"/>
        <v>0</v>
      </c>
      <c r="R43" s="107">
        <f t="shared" si="14"/>
        <v>0</v>
      </c>
      <c r="S43" s="107">
        <f t="shared" si="14"/>
        <v>0</v>
      </c>
      <c r="T43" s="107">
        <f t="shared" si="14"/>
        <v>0</v>
      </c>
      <c r="U43" s="107">
        <f t="shared" si="14"/>
        <v>0</v>
      </c>
      <c r="V43" s="107">
        <f t="shared" si="14"/>
        <v>0</v>
      </c>
      <c r="W43" s="107">
        <f t="shared" si="14"/>
        <v>0</v>
      </c>
      <c r="X43" s="107">
        <f t="shared" si="14"/>
        <v>0</v>
      </c>
      <c r="Y43" s="107">
        <f t="shared" si="14"/>
        <v>0</v>
      </c>
      <c r="Z43" s="107">
        <f t="shared" si="14"/>
        <v>0</v>
      </c>
      <c r="AA43" s="107">
        <f t="shared" si="14"/>
        <v>0</v>
      </c>
      <c r="AB43" s="107">
        <f t="shared" si="14"/>
        <v>0</v>
      </c>
      <c r="AC43" s="107">
        <f t="shared" si="14"/>
        <v>0</v>
      </c>
      <c r="AD43" s="107">
        <f t="shared" si="14"/>
        <v>0</v>
      </c>
      <c r="AE43" s="107">
        <f t="shared" si="14"/>
        <v>0</v>
      </c>
      <c r="AF43" s="107">
        <f t="shared" si="14"/>
        <v>0</v>
      </c>
      <c r="AG43" s="107">
        <f t="shared" si="14"/>
        <v>0</v>
      </c>
      <c r="AH43" s="107">
        <f t="shared" si="14"/>
        <v>0</v>
      </c>
      <c r="AI43" s="107">
        <f t="shared" si="14"/>
        <v>0</v>
      </c>
      <c r="AJ43" s="107">
        <f t="shared" si="14"/>
        <v>0</v>
      </c>
      <c r="AK43" s="107">
        <f t="shared" si="14"/>
        <v>0</v>
      </c>
      <c r="AL43" s="107">
        <f t="shared" si="14"/>
        <v>0</v>
      </c>
      <c r="AM43" s="107">
        <f t="shared" si="14"/>
        <v>0</v>
      </c>
    </row>
    <row r="44" spans="1:39" ht="16.5" thickTop="1" thickBot="1" x14ac:dyDescent="0.3">
      <c r="A44" s="113" t="str">
        <f t="shared" si="1"/>
        <v>Spese varie</v>
      </c>
      <c r="B44" s="122">
        <f t="shared" si="1"/>
        <v>0.21</v>
      </c>
      <c r="C44" s="123">
        <f t="shared" si="1"/>
        <v>0</v>
      </c>
      <c r="D44" s="107">
        <f t="shared" si="2"/>
        <v>0</v>
      </c>
      <c r="E44" s="107">
        <f t="shared" si="2"/>
        <v>0</v>
      </c>
      <c r="F44" s="107">
        <f t="shared" ref="F44:AM44" si="15">+F17*$B17</f>
        <v>0</v>
      </c>
      <c r="G44" s="107">
        <f t="shared" si="15"/>
        <v>0</v>
      </c>
      <c r="H44" s="107">
        <f t="shared" si="15"/>
        <v>0</v>
      </c>
      <c r="I44" s="107">
        <f t="shared" si="15"/>
        <v>0</v>
      </c>
      <c r="J44" s="107">
        <f t="shared" si="15"/>
        <v>0</v>
      </c>
      <c r="K44" s="107">
        <f t="shared" si="15"/>
        <v>0</v>
      </c>
      <c r="L44" s="107">
        <f t="shared" si="15"/>
        <v>0</v>
      </c>
      <c r="M44" s="107">
        <f t="shared" si="15"/>
        <v>0</v>
      </c>
      <c r="N44" s="107">
        <f t="shared" si="15"/>
        <v>0</v>
      </c>
      <c r="O44" s="107">
        <f t="shared" si="15"/>
        <v>0</v>
      </c>
      <c r="P44" s="107">
        <f t="shared" si="15"/>
        <v>0</v>
      </c>
      <c r="Q44" s="107">
        <f t="shared" si="15"/>
        <v>0</v>
      </c>
      <c r="R44" s="107">
        <f t="shared" si="15"/>
        <v>0</v>
      </c>
      <c r="S44" s="107">
        <f t="shared" si="15"/>
        <v>0</v>
      </c>
      <c r="T44" s="107">
        <f t="shared" si="15"/>
        <v>0</v>
      </c>
      <c r="U44" s="107">
        <f t="shared" si="15"/>
        <v>0</v>
      </c>
      <c r="V44" s="107">
        <f t="shared" si="15"/>
        <v>0</v>
      </c>
      <c r="W44" s="107">
        <f t="shared" si="15"/>
        <v>0</v>
      </c>
      <c r="X44" s="107">
        <f t="shared" si="15"/>
        <v>0</v>
      </c>
      <c r="Y44" s="107">
        <f t="shared" si="15"/>
        <v>0</v>
      </c>
      <c r="Z44" s="107">
        <f t="shared" si="15"/>
        <v>0</v>
      </c>
      <c r="AA44" s="107">
        <f t="shared" si="15"/>
        <v>0</v>
      </c>
      <c r="AB44" s="107">
        <f t="shared" si="15"/>
        <v>0</v>
      </c>
      <c r="AC44" s="107">
        <f t="shared" si="15"/>
        <v>0</v>
      </c>
      <c r="AD44" s="107">
        <f t="shared" si="15"/>
        <v>0</v>
      </c>
      <c r="AE44" s="107">
        <f t="shared" si="15"/>
        <v>0</v>
      </c>
      <c r="AF44" s="107">
        <f t="shared" si="15"/>
        <v>0</v>
      </c>
      <c r="AG44" s="107">
        <f t="shared" si="15"/>
        <v>0</v>
      </c>
      <c r="AH44" s="107">
        <f t="shared" si="15"/>
        <v>0</v>
      </c>
      <c r="AI44" s="107">
        <f t="shared" si="15"/>
        <v>0</v>
      </c>
      <c r="AJ44" s="107">
        <f t="shared" si="15"/>
        <v>0</v>
      </c>
      <c r="AK44" s="107">
        <f t="shared" si="15"/>
        <v>0</v>
      </c>
      <c r="AL44" s="107">
        <f t="shared" si="15"/>
        <v>0</v>
      </c>
      <c r="AM44" s="107">
        <f t="shared" si="15"/>
        <v>0</v>
      </c>
    </row>
    <row r="45" spans="1:39" ht="16.5" thickTop="1" thickBot="1" x14ac:dyDescent="0.3">
      <c r="A45" s="113" t="str">
        <f t="shared" si="1"/>
        <v>Royalties</v>
      </c>
      <c r="B45" s="122">
        <f t="shared" si="1"/>
        <v>0.21</v>
      </c>
      <c r="C45" s="123">
        <f t="shared" si="1"/>
        <v>0</v>
      </c>
      <c r="D45" s="107">
        <f t="shared" si="2"/>
        <v>0</v>
      </c>
      <c r="E45" s="107">
        <f t="shared" si="2"/>
        <v>0</v>
      </c>
      <c r="F45" s="107">
        <f t="shared" ref="F45:AM45" si="16">+F18*$B18</f>
        <v>0</v>
      </c>
      <c r="G45" s="107">
        <f t="shared" si="16"/>
        <v>0</v>
      </c>
      <c r="H45" s="107">
        <f t="shared" si="16"/>
        <v>0</v>
      </c>
      <c r="I45" s="107">
        <f t="shared" si="16"/>
        <v>0</v>
      </c>
      <c r="J45" s="107">
        <f t="shared" si="16"/>
        <v>0</v>
      </c>
      <c r="K45" s="107">
        <f t="shared" si="16"/>
        <v>0</v>
      </c>
      <c r="L45" s="107">
        <f t="shared" si="16"/>
        <v>0</v>
      </c>
      <c r="M45" s="107">
        <f t="shared" si="16"/>
        <v>0</v>
      </c>
      <c r="N45" s="107">
        <f t="shared" si="16"/>
        <v>0</v>
      </c>
      <c r="O45" s="107">
        <f t="shared" si="16"/>
        <v>0</v>
      </c>
      <c r="P45" s="107">
        <f t="shared" si="16"/>
        <v>0</v>
      </c>
      <c r="Q45" s="107">
        <f t="shared" si="16"/>
        <v>0</v>
      </c>
      <c r="R45" s="107">
        <f t="shared" si="16"/>
        <v>0</v>
      </c>
      <c r="S45" s="107">
        <f t="shared" si="16"/>
        <v>0</v>
      </c>
      <c r="T45" s="107">
        <f t="shared" si="16"/>
        <v>0</v>
      </c>
      <c r="U45" s="107">
        <f t="shared" si="16"/>
        <v>0</v>
      </c>
      <c r="V45" s="107">
        <f t="shared" si="16"/>
        <v>0</v>
      </c>
      <c r="W45" s="107">
        <f t="shared" si="16"/>
        <v>0</v>
      </c>
      <c r="X45" s="107">
        <f t="shared" si="16"/>
        <v>0</v>
      </c>
      <c r="Y45" s="107">
        <f t="shared" si="16"/>
        <v>0</v>
      </c>
      <c r="Z45" s="107">
        <f t="shared" si="16"/>
        <v>0</v>
      </c>
      <c r="AA45" s="107">
        <f t="shared" si="16"/>
        <v>0</v>
      </c>
      <c r="AB45" s="107">
        <f t="shared" si="16"/>
        <v>0</v>
      </c>
      <c r="AC45" s="107">
        <f t="shared" si="16"/>
        <v>0</v>
      </c>
      <c r="AD45" s="107">
        <f t="shared" si="16"/>
        <v>0</v>
      </c>
      <c r="AE45" s="107">
        <f t="shared" si="16"/>
        <v>0</v>
      </c>
      <c r="AF45" s="107">
        <f t="shared" si="16"/>
        <v>0</v>
      </c>
      <c r="AG45" s="107">
        <f t="shared" si="16"/>
        <v>0</v>
      </c>
      <c r="AH45" s="107">
        <f t="shared" si="16"/>
        <v>0</v>
      </c>
      <c r="AI45" s="107">
        <f t="shared" si="16"/>
        <v>0</v>
      </c>
      <c r="AJ45" s="107">
        <f t="shared" si="16"/>
        <v>0</v>
      </c>
      <c r="AK45" s="107">
        <f t="shared" si="16"/>
        <v>0</v>
      </c>
      <c r="AL45" s="107">
        <f t="shared" si="16"/>
        <v>0</v>
      </c>
      <c r="AM45" s="107">
        <f t="shared" si="16"/>
        <v>0</v>
      </c>
    </row>
    <row r="46" spans="1:39" ht="16.5" thickTop="1" thickBot="1" x14ac:dyDescent="0.3">
      <c r="A46" s="113" t="str">
        <f t="shared" si="1"/>
        <v>Consulenze legali, fiscali, notarili, ecc…</v>
      </c>
      <c r="B46" s="122">
        <f t="shared" si="1"/>
        <v>0</v>
      </c>
      <c r="C46" s="123">
        <f t="shared" si="1"/>
        <v>0</v>
      </c>
      <c r="D46" s="107">
        <f t="shared" si="2"/>
        <v>0</v>
      </c>
      <c r="E46" s="107">
        <f t="shared" si="2"/>
        <v>0</v>
      </c>
      <c r="F46" s="107">
        <f t="shared" ref="F46:AM46" si="17">+F19*$B19</f>
        <v>0</v>
      </c>
      <c r="G46" s="107">
        <f t="shared" si="17"/>
        <v>0</v>
      </c>
      <c r="H46" s="107">
        <f t="shared" si="17"/>
        <v>0</v>
      </c>
      <c r="I46" s="107">
        <f t="shared" si="17"/>
        <v>0</v>
      </c>
      <c r="J46" s="107">
        <f t="shared" si="17"/>
        <v>0</v>
      </c>
      <c r="K46" s="107">
        <f t="shared" si="17"/>
        <v>0</v>
      </c>
      <c r="L46" s="107">
        <f t="shared" si="17"/>
        <v>0</v>
      </c>
      <c r="M46" s="107">
        <f t="shared" si="17"/>
        <v>0</v>
      </c>
      <c r="N46" s="107">
        <f t="shared" si="17"/>
        <v>0</v>
      </c>
      <c r="O46" s="107">
        <f t="shared" si="17"/>
        <v>0</v>
      </c>
      <c r="P46" s="107">
        <f t="shared" si="17"/>
        <v>0</v>
      </c>
      <c r="Q46" s="107">
        <f t="shared" si="17"/>
        <v>0</v>
      </c>
      <c r="R46" s="107">
        <f t="shared" si="17"/>
        <v>0</v>
      </c>
      <c r="S46" s="107">
        <f t="shared" si="17"/>
        <v>0</v>
      </c>
      <c r="T46" s="107">
        <f t="shared" si="17"/>
        <v>0</v>
      </c>
      <c r="U46" s="107">
        <f t="shared" si="17"/>
        <v>0</v>
      </c>
      <c r="V46" s="107">
        <f t="shared" si="17"/>
        <v>0</v>
      </c>
      <c r="W46" s="107">
        <f t="shared" si="17"/>
        <v>0</v>
      </c>
      <c r="X46" s="107">
        <f t="shared" si="17"/>
        <v>0</v>
      </c>
      <c r="Y46" s="107">
        <f t="shared" si="17"/>
        <v>0</v>
      </c>
      <c r="Z46" s="107">
        <f t="shared" si="17"/>
        <v>0</v>
      </c>
      <c r="AA46" s="107">
        <f t="shared" si="17"/>
        <v>0</v>
      </c>
      <c r="AB46" s="107">
        <f t="shared" si="17"/>
        <v>0</v>
      </c>
      <c r="AC46" s="107">
        <f t="shared" si="17"/>
        <v>0</v>
      </c>
      <c r="AD46" s="107">
        <f t="shared" si="17"/>
        <v>0</v>
      </c>
      <c r="AE46" s="107">
        <f t="shared" si="17"/>
        <v>0</v>
      </c>
      <c r="AF46" s="107">
        <f t="shared" si="17"/>
        <v>0</v>
      </c>
      <c r="AG46" s="107">
        <f t="shared" si="17"/>
        <v>0</v>
      </c>
      <c r="AH46" s="107">
        <f t="shared" si="17"/>
        <v>0</v>
      </c>
      <c r="AI46" s="107">
        <f t="shared" si="17"/>
        <v>0</v>
      </c>
      <c r="AJ46" s="107">
        <f t="shared" si="17"/>
        <v>0</v>
      </c>
      <c r="AK46" s="107">
        <f t="shared" si="17"/>
        <v>0</v>
      </c>
      <c r="AL46" s="107">
        <f t="shared" si="17"/>
        <v>0</v>
      </c>
      <c r="AM46" s="107">
        <f t="shared" si="17"/>
        <v>0</v>
      </c>
    </row>
    <row r="47" spans="1:39" ht="16.5" thickTop="1" thickBot="1" x14ac:dyDescent="0.3">
      <c r="A47" s="113" t="str">
        <f t="shared" si="1"/>
        <v>Compensi amministratori</v>
      </c>
      <c r="B47" s="122">
        <f t="shared" si="1"/>
        <v>0</v>
      </c>
      <c r="C47" s="123">
        <f t="shared" si="1"/>
        <v>0</v>
      </c>
      <c r="D47" s="107">
        <f t="shared" si="2"/>
        <v>0</v>
      </c>
      <c r="E47" s="107">
        <f t="shared" si="2"/>
        <v>0</v>
      </c>
      <c r="F47" s="107">
        <f t="shared" ref="F47:AM47" si="18">+F20*$B20</f>
        <v>0</v>
      </c>
      <c r="G47" s="107">
        <f t="shared" si="18"/>
        <v>0</v>
      </c>
      <c r="H47" s="107">
        <f t="shared" si="18"/>
        <v>0</v>
      </c>
      <c r="I47" s="107">
        <f t="shared" si="18"/>
        <v>0</v>
      </c>
      <c r="J47" s="107">
        <f t="shared" si="18"/>
        <v>0</v>
      </c>
      <c r="K47" s="107">
        <f t="shared" si="18"/>
        <v>0</v>
      </c>
      <c r="L47" s="107">
        <f t="shared" si="18"/>
        <v>0</v>
      </c>
      <c r="M47" s="107">
        <f t="shared" si="18"/>
        <v>0</v>
      </c>
      <c r="N47" s="107">
        <f t="shared" si="18"/>
        <v>0</v>
      </c>
      <c r="O47" s="107">
        <f t="shared" si="18"/>
        <v>0</v>
      </c>
      <c r="P47" s="107">
        <f t="shared" si="18"/>
        <v>0</v>
      </c>
      <c r="Q47" s="107">
        <f t="shared" si="18"/>
        <v>0</v>
      </c>
      <c r="R47" s="107">
        <f t="shared" si="18"/>
        <v>0</v>
      </c>
      <c r="S47" s="107">
        <f t="shared" si="18"/>
        <v>0</v>
      </c>
      <c r="T47" s="107">
        <f t="shared" si="18"/>
        <v>0</v>
      </c>
      <c r="U47" s="107">
        <f t="shared" si="18"/>
        <v>0</v>
      </c>
      <c r="V47" s="107">
        <f t="shared" si="18"/>
        <v>0</v>
      </c>
      <c r="W47" s="107">
        <f t="shared" si="18"/>
        <v>0</v>
      </c>
      <c r="X47" s="107">
        <f t="shared" si="18"/>
        <v>0</v>
      </c>
      <c r="Y47" s="107">
        <f t="shared" si="18"/>
        <v>0</v>
      </c>
      <c r="Z47" s="107">
        <f t="shared" si="18"/>
        <v>0</v>
      </c>
      <c r="AA47" s="107">
        <f t="shared" si="18"/>
        <v>0</v>
      </c>
      <c r="AB47" s="107">
        <f t="shared" si="18"/>
        <v>0</v>
      </c>
      <c r="AC47" s="107">
        <f t="shared" si="18"/>
        <v>0</v>
      </c>
      <c r="AD47" s="107">
        <f t="shared" si="18"/>
        <v>0</v>
      </c>
      <c r="AE47" s="107">
        <f t="shared" si="18"/>
        <v>0</v>
      </c>
      <c r="AF47" s="107">
        <f t="shared" si="18"/>
        <v>0</v>
      </c>
      <c r="AG47" s="107">
        <f t="shared" si="18"/>
        <v>0</v>
      </c>
      <c r="AH47" s="107">
        <f t="shared" si="18"/>
        <v>0</v>
      </c>
      <c r="AI47" s="107">
        <f t="shared" si="18"/>
        <v>0</v>
      </c>
      <c r="AJ47" s="107">
        <f t="shared" si="18"/>
        <v>0</v>
      </c>
      <c r="AK47" s="107">
        <f t="shared" si="18"/>
        <v>0</v>
      </c>
      <c r="AL47" s="107">
        <f t="shared" si="18"/>
        <v>0</v>
      </c>
      <c r="AM47" s="107">
        <f t="shared" si="18"/>
        <v>0</v>
      </c>
    </row>
    <row r="48" spans="1:39" ht="16.5" thickTop="1" thickBot="1" x14ac:dyDescent="0.3">
      <c r="A48" s="113" t="str">
        <f t="shared" si="1"/>
        <v>Spese postali</v>
      </c>
      <c r="B48" s="122">
        <f t="shared" si="1"/>
        <v>0</v>
      </c>
      <c r="C48" s="123">
        <f t="shared" si="1"/>
        <v>0</v>
      </c>
      <c r="D48" s="107">
        <f t="shared" si="2"/>
        <v>0</v>
      </c>
      <c r="E48" s="107">
        <f t="shared" si="2"/>
        <v>0</v>
      </c>
      <c r="F48" s="107">
        <f t="shared" ref="F48:AM48" si="19">+F21*$B21</f>
        <v>0</v>
      </c>
      <c r="G48" s="107">
        <f t="shared" si="19"/>
        <v>0</v>
      </c>
      <c r="H48" s="107">
        <f t="shared" si="19"/>
        <v>0</v>
      </c>
      <c r="I48" s="107">
        <f t="shared" si="19"/>
        <v>0</v>
      </c>
      <c r="J48" s="107">
        <f t="shared" si="19"/>
        <v>0</v>
      </c>
      <c r="K48" s="107">
        <f t="shared" si="19"/>
        <v>0</v>
      </c>
      <c r="L48" s="107">
        <f t="shared" si="19"/>
        <v>0</v>
      </c>
      <c r="M48" s="107">
        <f t="shared" si="19"/>
        <v>0</v>
      </c>
      <c r="N48" s="107">
        <f t="shared" si="19"/>
        <v>0</v>
      </c>
      <c r="O48" s="107">
        <f t="shared" si="19"/>
        <v>0</v>
      </c>
      <c r="P48" s="107">
        <f t="shared" si="19"/>
        <v>0</v>
      </c>
      <c r="Q48" s="107">
        <f t="shared" si="19"/>
        <v>0</v>
      </c>
      <c r="R48" s="107">
        <f t="shared" si="19"/>
        <v>0</v>
      </c>
      <c r="S48" s="107">
        <f t="shared" si="19"/>
        <v>0</v>
      </c>
      <c r="T48" s="107">
        <f t="shared" si="19"/>
        <v>0</v>
      </c>
      <c r="U48" s="107">
        <f t="shared" si="19"/>
        <v>0</v>
      </c>
      <c r="V48" s="107">
        <f t="shared" si="19"/>
        <v>0</v>
      </c>
      <c r="W48" s="107">
        <f t="shared" si="19"/>
        <v>0</v>
      </c>
      <c r="X48" s="107">
        <f t="shared" si="19"/>
        <v>0</v>
      </c>
      <c r="Y48" s="107">
        <f t="shared" si="19"/>
        <v>0</v>
      </c>
      <c r="Z48" s="107">
        <f t="shared" si="19"/>
        <v>0</v>
      </c>
      <c r="AA48" s="107">
        <f t="shared" si="19"/>
        <v>0</v>
      </c>
      <c r="AB48" s="107">
        <f t="shared" si="19"/>
        <v>0</v>
      </c>
      <c r="AC48" s="107">
        <f t="shared" si="19"/>
        <v>0</v>
      </c>
      <c r="AD48" s="107">
        <f t="shared" si="19"/>
        <v>0</v>
      </c>
      <c r="AE48" s="107">
        <f t="shared" si="19"/>
        <v>0</v>
      </c>
      <c r="AF48" s="107">
        <f t="shared" si="19"/>
        <v>0</v>
      </c>
      <c r="AG48" s="107">
        <f t="shared" si="19"/>
        <v>0</v>
      </c>
      <c r="AH48" s="107">
        <f t="shared" si="19"/>
        <v>0</v>
      </c>
      <c r="AI48" s="107">
        <f t="shared" si="19"/>
        <v>0</v>
      </c>
      <c r="AJ48" s="107">
        <f t="shared" si="19"/>
        <v>0</v>
      </c>
      <c r="AK48" s="107">
        <f t="shared" si="19"/>
        <v>0</v>
      </c>
      <c r="AL48" s="107">
        <f t="shared" si="19"/>
        <v>0</v>
      </c>
      <c r="AM48" s="107">
        <f t="shared" si="19"/>
        <v>0</v>
      </c>
    </row>
    <row r="49" spans="1:39" ht="16.5" thickTop="1" thickBot="1" x14ac:dyDescent="0.3">
      <c r="A49" s="113" t="str">
        <f t="shared" si="1"/>
        <v>Oneri Bancari</v>
      </c>
      <c r="B49" s="122">
        <f t="shared" si="1"/>
        <v>0.21</v>
      </c>
      <c r="C49" s="123">
        <f t="shared" si="1"/>
        <v>0</v>
      </c>
      <c r="D49" s="107">
        <f t="shared" si="2"/>
        <v>0</v>
      </c>
      <c r="E49" s="107">
        <f t="shared" si="2"/>
        <v>0</v>
      </c>
      <c r="F49" s="107">
        <f t="shared" ref="F49:AM49" si="20">+F22*$B22</f>
        <v>0</v>
      </c>
      <c r="G49" s="107">
        <f t="shared" si="20"/>
        <v>0</v>
      </c>
      <c r="H49" s="107">
        <f t="shared" si="20"/>
        <v>0</v>
      </c>
      <c r="I49" s="107">
        <f t="shared" si="20"/>
        <v>0</v>
      </c>
      <c r="J49" s="107">
        <f t="shared" si="20"/>
        <v>0</v>
      </c>
      <c r="K49" s="107">
        <f t="shared" si="20"/>
        <v>0</v>
      </c>
      <c r="L49" s="107">
        <f t="shared" si="20"/>
        <v>0</v>
      </c>
      <c r="M49" s="107">
        <f t="shared" si="20"/>
        <v>0</v>
      </c>
      <c r="N49" s="107">
        <f t="shared" si="20"/>
        <v>0</v>
      </c>
      <c r="O49" s="107">
        <f t="shared" si="20"/>
        <v>0</v>
      </c>
      <c r="P49" s="107">
        <f t="shared" si="20"/>
        <v>0</v>
      </c>
      <c r="Q49" s="107">
        <f t="shared" si="20"/>
        <v>0</v>
      </c>
      <c r="R49" s="107">
        <f t="shared" si="20"/>
        <v>0</v>
      </c>
      <c r="S49" s="107">
        <f t="shared" si="20"/>
        <v>0</v>
      </c>
      <c r="T49" s="107">
        <f t="shared" si="20"/>
        <v>0</v>
      </c>
      <c r="U49" s="107">
        <f t="shared" si="20"/>
        <v>0</v>
      </c>
      <c r="V49" s="107">
        <f t="shared" si="20"/>
        <v>0</v>
      </c>
      <c r="W49" s="107">
        <f t="shared" si="20"/>
        <v>0</v>
      </c>
      <c r="X49" s="107">
        <f t="shared" si="20"/>
        <v>0</v>
      </c>
      <c r="Y49" s="107">
        <f t="shared" si="20"/>
        <v>0</v>
      </c>
      <c r="Z49" s="107">
        <f t="shared" si="20"/>
        <v>0</v>
      </c>
      <c r="AA49" s="107">
        <f t="shared" si="20"/>
        <v>0</v>
      </c>
      <c r="AB49" s="107">
        <f t="shared" si="20"/>
        <v>0</v>
      </c>
      <c r="AC49" s="107">
        <f t="shared" si="20"/>
        <v>0</v>
      </c>
      <c r="AD49" s="107">
        <f t="shared" si="20"/>
        <v>0</v>
      </c>
      <c r="AE49" s="107">
        <f t="shared" si="20"/>
        <v>0</v>
      </c>
      <c r="AF49" s="107">
        <f t="shared" si="20"/>
        <v>0</v>
      </c>
      <c r="AG49" s="107">
        <f t="shared" si="20"/>
        <v>0</v>
      </c>
      <c r="AH49" s="107">
        <f t="shared" si="20"/>
        <v>0</v>
      </c>
      <c r="AI49" s="107">
        <f t="shared" si="20"/>
        <v>0</v>
      </c>
      <c r="AJ49" s="107">
        <f t="shared" si="20"/>
        <v>0</v>
      </c>
      <c r="AK49" s="107">
        <f t="shared" si="20"/>
        <v>0</v>
      </c>
      <c r="AL49" s="107">
        <f t="shared" si="20"/>
        <v>0</v>
      </c>
      <c r="AM49" s="107">
        <f t="shared" si="20"/>
        <v>0</v>
      </c>
    </row>
    <row r="50" spans="1:39" ht="16.5" thickTop="1" thickBot="1" x14ac:dyDescent="0.3">
      <c r="A50" s="113" t="str">
        <f t="shared" si="1"/>
        <v>Utenze</v>
      </c>
      <c r="B50" s="122">
        <f t="shared" si="1"/>
        <v>0</v>
      </c>
      <c r="C50" s="123">
        <f t="shared" si="1"/>
        <v>0</v>
      </c>
      <c r="D50" s="107">
        <f t="shared" si="2"/>
        <v>0</v>
      </c>
      <c r="E50" s="107">
        <f t="shared" si="2"/>
        <v>0</v>
      </c>
      <c r="F50" s="107">
        <f t="shared" ref="F50:AM50" si="21">+F23*$B23</f>
        <v>0</v>
      </c>
      <c r="G50" s="107">
        <f t="shared" si="21"/>
        <v>0</v>
      </c>
      <c r="H50" s="107">
        <f t="shared" si="21"/>
        <v>0</v>
      </c>
      <c r="I50" s="107">
        <f t="shared" si="21"/>
        <v>0</v>
      </c>
      <c r="J50" s="107">
        <f t="shared" si="21"/>
        <v>0</v>
      </c>
      <c r="K50" s="107">
        <f t="shared" si="21"/>
        <v>0</v>
      </c>
      <c r="L50" s="107">
        <f t="shared" si="21"/>
        <v>0</v>
      </c>
      <c r="M50" s="107">
        <f t="shared" si="21"/>
        <v>0</v>
      </c>
      <c r="N50" s="107">
        <f t="shared" si="21"/>
        <v>0</v>
      </c>
      <c r="O50" s="107">
        <f t="shared" si="21"/>
        <v>0</v>
      </c>
      <c r="P50" s="107">
        <f t="shared" si="21"/>
        <v>0</v>
      </c>
      <c r="Q50" s="107">
        <f t="shared" si="21"/>
        <v>0</v>
      </c>
      <c r="R50" s="107">
        <f t="shared" si="21"/>
        <v>0</v>
      </c>
      <c r="S50" s="107">
        <f t="shared" si="21"/>
        <v>0</v>
      </c>
      <c r="T50" s="107">
        <f t="shared" si="21"/>
        <v>0</v>
      </c>
      <c r="U50" s="107">
        <f t="shared" si="21"/>
        <v>0</v>
      </c>
      <c r="V50" s="107">
        <f t="shared" si="21"/>
        <v>0</v>
      </c>
      <c r="W50" s="107">
        <f t="shared" si="21"/>
        <v>0</v>
      </c>
      <c r="X50" s="107">
        <f t="shared" si="21"/>
        <v>0</v>
      </c>
      <c r="Y50" s="107">
        <f t="shared" si="21"/>
        <v>0</v>
      </c>
      <c r="Z50" s="107">
        <f t="shared" si="21"/>
        <v>0</v>
      </c>
      <c r="AA50" s="107">
        <f t="shared" si="21"/>
        <v>0</v>
      </c>
      <c r="AB50" s="107">
        <f t="shared" si="21"/>
        <v>0</v>
      </c>
      <c r="AC50" s="107">
        <f t="shared" si="21"/>
        <v>0</v>
      </c>
      <c r="AD50" s="107">
        <f t="shared" si="21"/>
        <v>0</v>
      </c>
      <c r="AE50" s="107">
        <f t="shared" si="21"/>
        <v>0</v>
      </c>
      <c r="AF50" s="107">
        <f t="shared" si="21"/>
        <v>0</v>
      </c>
      <c r="AG50" s="107">
        <f t="shared" si="21"/>
        <v>0</v>
      </c>
      <c r="AH50" s="107">
        <f t="shared" si="21"/>
        <v>0</v>
      </c>
      <c r="AI50" s="107">
        <f t="shared" si="21"/>
        <v>0</v>
      </c>
      <c r="AJ50" s="107">
        <f t="shared" si="21"/>
        <v>0</v>
      </c>
      <c r="AK50" s="107">
        <f t="shared" si="21"/>
        <v>0</v>
      </c>
      <c r="AL50" s="107">
        <f t="shared" si="21"/>
        <v>0</v>
      </c>
      <c r="AM50" s="107">
        <f t="shared" si="21"/>
        <v>0</v>
      </c>
    </row>
    <row r="51" spans="1:39" ht="16.5" thickTop="1" thickBot="1" x14ac:dyDescent="0.3">
      <c r="A51" s="113" t="str">
        <f t="shared" si="1"/>
        <v>Affitti e locazioni passive</v>
      </c>
      <c r="B51" s="122">
        <f t="shared" si="1"/>
        <v>0.21</v>
      </c>
      <c r="C51" s="123">
        <f t="shared" si="1"/>
        <v>0</v>
      </c>
      <c r="D51" s="107">
        <f t="shared" si="2"/>
        <v>315</v>
      </c>
      <c r="E51" s="107">
        <f t="shared" si="2"/>
        <v>315</v>
      </c>
      <c r="F51" s="107">
        <f t="shared" ref="F51:AM51" si="22">+F24*$B24</f>
        <v>315</v>
      </c>
      <c r="G51" s="107">
        <f t="shared" si="22"/>
        <v>315</v>
      </c>
      <c r="H51" s="107">
        <f t="shared" si="22"/>
        <v>315</v>
      </c>
      <c r="I51" s="107">
        <f t="shared" si="22"/>
        <v>315</v>
      </c>
      <c r="J51" s="107">
        <f t="shared" si="22"/>
        <v>315</v>
      </c>
      <c r="K51" s="107">
        <f t="shared" si="22"/>
        <v>315</v>
      </c>
      <c r="L51" s="107">
        <f t="shared" si="22"/>
        <v>315</v>
      </c>
      <c r="M51" s="107">
        <f t="shared" si="22"/>
        <v>315</v>
      </c>
      <c r="N51" s="107">
        <f t="shared" si="22"/>
        <v>315</v>
      </c>
      <c r="O51" s="107">
        <f t="shared" si="22"/>
        <v>315</v>
      </c>
      <c r="P51" s="107">
        <f t="shared" si="22"/>
        <v>315</v>
      </c>
      <c r="Q51" s="107">
        <f t="shared" si="22"/>
        <v>315</v>
      </c>
      <c r="R51" s="107">
        <f t="shared" si="22"/>
        <v>315</v>
      </c>
      <c r="S51" s="107">
        <f t="shared" si="22"/>
        <v>315</v>
      </c>
      <c r="T51" s="107">
        <f t="shared" si="22"/>
        <v>315</v>
      </c>
      <c r="U51" s="107">
        <f t="shared" si="22"/>
        <v>315</v>
      </c>
      <c r="V51" s="107">
        <f t="shared" si="22"/>
        <v>315</v>
      </c>
      <c r="W51" s="107">
        <f t="shared" si="22"/>
        <v>315</v>
      </c>
      <c r="X51" s="107">
        <f t="shared" si="22"/>
        <v>315</v>
      </c>
      <c r="Y51" s="107">
        <f t="shared" si="22"/>
        <v>315</v>
      </c>
      <c r="Z51" s="107">
        <f t="shared" si="22"/>
        <v>315</v>
      </c>
      <c r="AA51" s="107">
        <f t="shared" si="22"/>
        <v>315</v>
      </c>
      <c r="AB51" s="107">
        <f t="shared" si="22"/>
        <v>315</v>
      </c>
      <c r="AC51" s="107">
        <f t="shared" si="22"/>
        <v>315</v>
      </c>
      <c r="AD51" s="107">
        <f t="shared" si="22"/>
        <v>315</v>
      </c>
      <c r="AE51" s="107">
        <f t="shared" si="22"/>
        <v>315</v>
      </c>
      <c r="AF51" s="107">
        <f t="shared" si="22"/>
        <v>315</v>
      </c>
      <c r="AG51" s="107">
        <f t="shared" si="22"/>
        <v>315</v>
      </c>
      <c r="AH51" s="107">
        <f t="shared" si="22"/>
        <v>315</v>
      </c>
      <c r="AI51" s="107">
        <f t="shared" si="22"/>
        <v>315</v>
      </c>
      <c r="AJ51" s="107">
        <f t="shared" si="22"/>
        <v>315</v>
      </c>
      <c r="AK51" s="107">
        <f t="shared" si="22"/>
        <v>315</v>
      </c>
      <c r="AL51" s="107">
        <f t="shared" si="22"/>
        <v>315</v>
      </c>
      <c r="AM51" s="107">
        <f t="shared" si="22"/>
        <v>315</v>
      </c>
    </row>
    <row r="52" spans="1:39" ht="16.5" thickTop="1" thickBot="1" x14ac:dyDescent="0.3">
      <c r="A52" s="113" t="str">
        <f t="shared" si="1"/>
        <v>Altri costi amministrativi</v>
      </c>
      <c r="B52" s="122">
        <f t="shared" si="1"/>
        <v>0.21</v>
      </c>
      <c r="C52" s="123">
        <f t="shared" si="1"/>
        <v>0</v>
      </c>
      <c r="D52" s="107">
        <f t="shared" si="2"/>
        <v>10.5</v>
      </c>
      <c r="E52" s="107">
        <f t="shared" si="2"/>
        <v>10.5</v>
      </c>
      <c r="F52" s="107">
        <f t="shared" ref="F52:AM52" si="23">+F25*$B25</f>
        <v>10.5</v>
      </c>
      <c r="G52" s="107">
        <f t="shared" si="23"/>
        <v>10.5</v>
      </c>
      <c r="H52" s="107">
        <f t="shared" si="23"/>
        <v>10.5</v>
      </c>
      <c r="I52" s="107">
        <f t="shared" si="23"/>
        <v>10.5</v>
      </c>
      <c r="J52" s="107">
        <f t="shared" si="23"/>
        <v>10.5</v>
      </c>
      <c r="K52" s="107">
        <f t="shared" si="23"/>
        <v>10.5</v>
      </c>
      <c r="L52" s="107">
        <f t="shared" si="23"/>
        <v>10.5</v>
      </c>
      <c r="M52" s="107">
        <f t="shared" si="23"/>
        <v>10.5</v>
      </c>
      <c r="N52" s="107">
        <f t="shared" si="23"/>
        <v>10.5</v>
      </c>
      <c r="O52" s="107">
        <f t="shared" si="23"/>
        <v>10.5</v>
      </c>
      <c r="P52" s="107">
        <f t="shared" si="23"/>
        <v>10.5</v>
      </c>
      <c r="Q52" s="107">
        <f t="shared" si="23"/>
        <v>10.5</v>
      </c>
      <c r="R52" s="107">
        <f t="shared" si="23"/>
        <v>10.5</v>
      </c>
      <c r="S52" s="107">
        <f t="shared" si="23"/>
        <v>10.5</v>
      </c>
      <c r="T52" s="107">
        <f t="shared" si="23"/>
        <v>10.5</v>
      </c>
      <c r="U52" s="107">
        <f t="shared" si="23"/>
        <v>10.5</v>
      </c>
      <c r="V52" s="107">
        <f t="shared" si="23"/>
        <v>10.5</v>
      </c>
      <c r="W52" s="107">
        <f t="shared" si="23"/>
        <v>10.5</v>
      </c>
      <c r="X52" s="107">
        <f t="shared" si="23"/>
        <v>10.5</v>
      </c>
      <c r="Y52" s="107">
        <f t="shared" si="23"/>
        <v>10.5</v>
      </c>
      <c r="Z52" s="107">
        <f t="shared" si="23"/>
        <v>10.5</v>
      </c>
      <c r="AA52" s="107">
        <f t="shared" si="23"/>
        <v>10.5</v>
      </c>
      <c r="AB52" s="107">
        <f t="shared" si="23"/>
        <v>10.5</v>
      </c>
      <c r="AC52" s="107">
        <f t="shared" si="23"/>
        <v>10.5</v>
      </c>
      <c r="AD52" s="107">
        <f t="shared" si="23"/>
        <v>10.5</v>
      </c>
      <c r="AE52" s="107">
        <f t="shared" si="23"/>
        <v>10.5</v>
      </c>
      <c r="AF52" s="107">
        <f t="shared" si="23"/>
        <v>10.5</v>
      </c>
      <c r="AG52" s="107">
        <f t="shared" si="23"/>
        <v>10.5</v>
      </c>
      <c r="AH52" s="107">
        <f t="shared" si="23"/>
        <v>10.5</v>
      </c>
      <c r="AI52" s="107">
        <f t="shared" si="23"/>
        <v>10.5</v>
      </c>
      <c r="AJ52" s="107">
        <f t="shared" si="23"/>
        <v>10.5</v>
      </c>
      <c r="AK52" s="107">
        <f t="shared" si="23"/>
        <v>10.5</v>
      </c>
      <c r="AL52" s="107">
        <f t="shared" si="23"/>
        <v>10.5</v>
      </c>
      <c r="AM52" s="107">
        <f t="shared" si="23"/>
        <v>10.5</v>
      </c>
    </row>
    <row r="53" spans="1:39" ht="16.5" thickTop="1" thickBot="1" x14ac:dyDescent="0.3">
      <c r="A53" s="113" t="str">
        <f t="shared" si="1"/>
        <v>Costi diversi</v>
      </c>
      <c r="B53" s="122">
        <f t="shared" si="1"/>
        <v>0</v>
      </c>
      <c r="C53" s="123">
        <f t="shared" si="1"/>
        <v>0</v>
      </c>
      <c r="D53" s="107">
        <f t="shared" si="2"/>
        <v>0</v>
      </c>
      <c r="E53" s="107">
        <f t="shared" si="2"/>
        <v>0</v>
      </c>
      <c r="F53" s="107">
        <f t="shared" ref="F53:AM53" si="24">+F26*$B26</f>
        <v>0</v>
      </c>
      <c r="G53" s="107">
        <f t="shared" si="24"/>
        <v>0</v>
      </c>
      <c r="H53" s="107">
        <f t="shared" si="24"/>
        <v>0</v>
      </c>
      <c r="I53" s="107">
        <f t="shared" si="24"/>
        <v>0</v>
      </c>
      <c r="J53" s="107">
        <f t="shared" si="24"/>
        <v>0</v>
      </c>
      <c r="K53" s="107">
        <f t="shared" si="24"/>
        <v>0</v>
      </c>
      <c r="L53" s="107">
        <f t="shared" si="24"/>
        <v>0</v>
      </c>
      <c r="M53" s="107">
        <f t="shared" si="24"/>
        <v>0</v>
      </c>
      <c r="N53" s="107">
        <f t="shared" si="24"/>
        <v>0</v>
      </c>
      <c r="O53" s="107">
        <f t="shared" si="24"/>
        <v>0</v>
      </c>
      <c r="P53" s="107">
        <f t="shared" si="24"/>
        <v>0</v>
      </c>
      <c r="Q53" s="107">
        <f t="shared" si="24"/>
        <v>0</v>
      </c>
      <c r="R53" s="107">
        <f t="shared" si="24"/>
        <v>0</v>
      </c>
      <c r="S53" s="107">
        <f t="shared" si="24"/>
        <v>0</v>
      </c>
      <c r="T53" s="107">
        <f t="shared" si="24"/>
        <v>0</v>
      </c>
      <c r="U53" s="107">
        <f t="shared" si="24"/>
        <v>0</v>
      </c>
      <c r="V53" s="107">
        <f t="shared" si="24"/>
        <v>0</v>
      </c>
      <c r="W53" s="107">
        <f t="shared" si="24"/>
        <v>0</v>
      </c>
      <c r="X53" s="107">
        <f t="shared" si="24"/>
        <v>0</v>
      </c>
      <c r="Y53" s="107">
        <f t="shared" si="24"/>
        <v>0</v>
      </c>
      <c r="Z53" s="107">
        <f t="shared" si="24"/>
        <v>0</v>
      </c>
      <c r="AA53" s="107">
        <f t="shared" si="24"/>
        <v>0</v>
      </c>
      <c r="AB53" s="107">
        <f t="shared" si="24"/>
        <v>0</v>
      </c>
      <c r="AC53" s="107">
        <f t="shared" si="24"/>
        <v>0</v>
      </c>
      <c r="AD53" s="107">
        <f t="shared" si="24"/>
        <v>0</v>
      </c>
      <c r="AE53" s="107">
        <f t="shared" si="24"/>
        <v>0</v>
      </c>
      <c r="AF53" s="107">
        <f t="shared" si="24"/>
        <v>0</v>
      </c>
      <c r="AG53" s="107">
        <f t="shared" si="24"/>
        <v>0</v>
      </c>
      <c r="AH53" s="107">
        <f t="shared" si="24"/>
        <v>0</v>
      </c>
      <c r="AI53" s="107">
        <f t="shared" si="24"/>
        <v>0</v>
      </c>
      <c r="AJ53" s="107">
        <f t="shared" si="24"/>
        <v>0</v>
      </c>
      <c r="AK53" s="107">
        <f t="shared" si="24"/>
        <v>0</v>
      </c>
      <c r="AL53" s="107">
        <f t="shared" si="24"/>
        <v>0</v>
      </c>
      <c r="AM53" s="107">
        <f t="shared" si="24"/>
        <v>0</v>
      </c>
    </row>
    <row r="54" spans="1:39" ht="16.5" thickTop="1" thickBot="1" x14ac:dyDescent="0.3">
      <c r="A54" s="113" t="str">
        <f t="shared" si="1"/>
        <v>Premi assicurativi</v>
      </c>
      <c r="B54" s="122">
        <f t="shared" si="1"/>
        <v>0</v>
      </c>
      <c r="C54" s="122">
        <f t="shared" si="1"/>
        <v>0</v>
      </c>
      <c r="D54" s="107">
        <f t="shared" si="2"/>
        <v>0</v>
      </c>
      <c r="E54" s="107">
        <f t="shared" si="2"/>
        <v>0</v>
      </c>
      <c r="F54" s="107">
        <f t="shared" ref="F54:AM54" si="25">+F27*$B27</f>
        <v>0</v>
      </c>
      <c r="G54" s="107">
        <f t="shared" si="25"/>
        <v>0</v>
      </c>
      <c r="H54" s="107">
        <f t="shared" si="25"/>
        <v>0</v>
      </c>
      <c r="I54" s="107">
        <f t="shared" si="25"/>
        <v>0</v>
      </c>
      <c r="J54" s="107">
        <f t="shared" si="25"/>
        <v>0</v>
      </c>
      <c r="K54" s="107">
        <f t="shared" si="25"/>
        <v>0</v>
      </c>
      <c r="L54" s="107">
        <f t="shared" si="25"/>
        <v>0</v>
      </c>
      <c r="M54" s="107">
        <f t="shared" si="25"/>
        <v>0</v>
      </c>
      <c r="N54" s="107">
        <f t="shared" si="25"/>
        <v>0</v>
      </c>
      <c r="O54" s="107">
        <f t="shared" si="25"/>
        <v>0</v>
      </c>
      <c r="P54" s="107">
        <f t="shared" si="25"/>
        <v>0</v>
      </c>
      <c r="Q54" s="107">
        <f t="shared" si="25"/>
        <v>0</v>
      </c>
      <c r="R54" s="107">
        <f t="shared" si="25"/>
        <v>0</v>
      </c>
      <c r="S54" s="107">
        <f t="shared" si="25"/>
        <v>0</v>
      </c>
      <c r="T54" s="107">
        <f t="shared" si="25"/>
        <v>0</v>
      </c>
      <c r="U54" s="107">
        <f t="shared" si="25"/>
        <v>0</v>
      </c>
      <c r="V54" s="107">
        <f t="shared" si="25"/>
        <v>0</v>
      </c>
      <c r="W54" s="107">
        <f t="shared" si="25"/>
        <v>0</v>
      </c>
      <c r="X54" s="107">
        <f t="shared" si="25"/>
        <v>0</v>
      </c>
      <c r="Y54" s="107">
        <f t="shared" si="25"/>
        <v>0</v>
      </c>
      <c r="Z54" s="107">
        <f t="shared" si="25"/>
        <v>0</v>
      </c>
      <c r="AA54" s="107">
        <f t="shared" si="25"/>
        <v>0</v>
      </c>
      <c r="AB54" s="107">
        <f t="shared" si="25"/>
        <v>0</v>
      </c>
      <c r="AC54" s="107">
        <f t="shared" si="25"/>
        <v>0</v>
      </c>
      <c r="AD54" s="107">
        <f t="shared" si="25"/>
        <v>0</v>
      </c>
      <c r="AE54" s="107">
        <f t="shared" si="25"/>
        <v>0</v>
      </c>
      <c r="AF54" s="107">
        <f t="shared" si="25"/>
        <v>0</v>
      </c>
      <c r="AG54" s="107">
        <f t="shared" si="25"/>
        <v>0</v>
      </c>
      <c r="AH54" s="107">
        <f t="shared" si="25"/>
        <v>0</v>
      </c>
      <c r="AI54" s="107">
        <f t="shared" si="25"/>
        <v>0</v>
      </c>
      <c r="AJ54" s="107">
        <f t="shared" si="25"/>
        <v>0</v>
      </c>
      <c r="AK54" s="107">
        <f t="shared" si="25"/>
        <v>0</v>
      </c>
      <c r="AL54" s="107">
        <f t="shared" si="25"/>
        <v>0</v>
      </c>
      <c r="AM54" s="107">
        <f t="shared" si="25"/>
        <v>0</v>
      </c>
    </row>
    <row r="55" spans="1:39" ht="15.75" thickTop="1" x14ac:dyDescent="0.25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</row>
    <row r="56" spans="1:39" ht="15.75" thickBot="1" x14ac:dyDescent="0.3">
      <c r="A56" s="57" t="s">
        <v>314</v>
      </c>
      <c r="B56" s="122"/>
      <c r="C56" s="125"/>
      <c r="D56" s="63">
        <f>+SUM(D31:D54)</f>
        <v>476.7</v>
      </c>
      <c r="E56" s="63">
        <f t="shared" ref="E56:AM56" si="26">+SUM(E31:E54)</f>
        <v>476.7</v>
      </c>
      <c r="F56" s="63">
        <f t="shared" si="26"/>
        <v>476.7</v>
      </c>
      <c r="G56" s="63">
        <f t="shared" si="26"/>
        <v>581.70000000000005</v>
      </c>
      <c r="H56" s="63">
        <f t="shared" si="26"/>
        <v>476.7</v>
      </c>
      <c r="I56" s="63">
        <f t="shared" si="26"/>
        <v>476.7</v>
      </c>
      <c r="J56" s="63">
        <f t="shared" si="26"/>
        <v>476.7</v>
      </c>
      <c r="K56" s="63">
        <f t="shared" si="26"/>
        <v>476.7</v>
      </c>
      <c r="L56" s="63">
        <f t="shared" si="26"/>
        <v>476.7</v>
      </c>
      <c r="M56" s="63">
        <f t="shared" si="26"/>
        <v>476.7</v>
      </c>
      <c r="N56" s="63">
        <f t="shared" si="26"/>
        <v>476.7</v>
      </c>
      <c r="O56" s="63">
        <f t="shared" si="26"/>
        <v>476.7</v>
      </c>
      <c r="P56" s="63">
        <f t="shared" si="26"/>
        <v>476.7</v>
      </c>
      <c r="Q56" s="63">
        <f t="shared" si="26"/>
        <v>476.7</v>
      </c>
      <c r="R56" s="63">
        <f t="shared" si="26"/>
        <v>476.7</v>
      </c>
      <c r="S56" s="63">
        <f t="shared" si="26"/>
        <v>476.7</v>
      </c>
      <c r="T56" s="63">
        <f t="shared" si="26"/>
        <v>476.7</v>
      </c>
      <c r="U56" s="63">
        <f t="shared" si="26"/>
        <v>476.7</v>
      </c>
      <c r="V56" s="63">
        <f t="shared" si="26"/>
        <v>476.7</v>
      </c>
      <c r="W56" s="63">
        <f t="shared" si="26"/>
        <v>476.7</v>
      </c>
      <c r="X56" s="63">
        <f t="shared" si="26"/>
        <v>476.7</v>
      </c>
      <c r="Y56" s="63">
        <f t="shared" si="26"/>
        <v>476.7</v>
      </c>
      <c r="Z56" s="63">
        <f t="shared" si="26"/>
        <v>476.7</v>
      </c>
      <c r="AA56" s="63">
        <f t="shared" si="26"/>
        <v>476.7</v>
      </c>
      <c r="AB56" s="63">
        <f t="shared" si="26"/>
        <v>476.7</v>
      </c>
      <c r="AC56" s="63">
        <f t="shared" si="26"/>
        <v>476.7</v>
      </c>
      <c r="AD56" s="63">
        <f t="shared" si="26"/>
        <v>476.7</v>
      </c>
      <c r="AE56" s="63">
        <f t="shared" si="26"/>
        <v>476.7</v>
      </c>
      <c r="AF56" s="63">
        <f t="shared" si="26"/>
        <v>476.7</v>
      </c>
      <c r="AG56" s="63">
        <f t="shared" si="26"/>
        <v>476.7</v>
      </c>
      <c r="AH56" s="63">
        <f t="shared" si="26"/>
        <v>476.7</v>
      </c>
      <c r="AI56" s="63">
        <f t="shared" si="26"/>
        <v>476.7</v>
      </c>
      <c r="AJ56" s="63">
        <f t="shared" si="26"/>
        <v>476.7</v>
      </c>
      <c r="AK56" s="63">
        <f t="shared" si="26"/>
        <v>476.7</v>
      </c>
      <c r="AL56" s="63">
        <f t="shared" si="26"/>
        <v>476.7</v>
      </c>
      <c r="AM56" s="63">
        <f t="shared" si="26"/>
        <v>476.7</v>
      </c>
    </row>
    <row r="57" spans="1:39" ht="15.75" thickTop="1" x14ac:dyDescent="0.25"/>
    <row r="59" spans="1:39" ht="15.75" thickBot="1" x14ac:dyDescent="0.3">
      <c r="A59" s="57" t="s">
        <v>324</v>
      </c>
      <c r="D59" s="57" t="str">
        <f>+SPm!B2</f>
        <v>A1 M1</v>
      </c>
      <c r="E59" s="57" t="str">
        <f>+SPm!C2</f>
        <v>A1 M2</v>
      </c>
      <c r="F59" s="57" t="str">
        <f>+SPm!D2</f>
        <v>A1 M3</v>
      </c>
      <c r="G59" s="57" t="str">
        <f>+SPm!E2</f>
        <v>A1 M4</v>
      </c>
      <c r="H59" s="57" t="str">
        <f>+SPm!F2</f>
        <v>A1 M5</v>
      </c>
      <c r="I59" s="57" t="str">
        <f>+SPm!G2</f>
        <v>A1 M6</v>
      </c>
      <c r="J59" s="57" t="str">
        <f>+SPm!H2</f>
        <v>A1 M7</v>
      </c>
      <c r="K59" s="57" t="str">
        <f>+SPm!I2</f>
        <v>A1 M8</v>
      </c>
      <c r="L59" s="57" t="str">
        <f>+SPm!J2</f>
        <v>A1 M9</v>
      </c>
      <c r="M59" s="57" t="str">
        <f>+SPm!K2</f>
        <v>A1 M10</v>
      </c>
      <c r="N59" s="57" t="str">
        <f>+SPm!L2</f>
        <v>A1 M11</v>
      </c>
      <c r="O59" s="57" t="str">
        <f>+SPm!M2</f>
        <v>A1 M12</v>
      </c>
      <c r="P59" s="57" t="str">
        <f>+SPm!N2</f>
        <v>A2 M1</v>
      </c>
      <c r="Q59" s="57" t="str">
        <f>+SPm!O2</f>
        <v>A2 M2</v>
      </c>
      <c r="R59" s="57" t="str">
        <f>+SPm!P2</f>
        <v>A2 M3</v>
      </c>
      <c r="S59" s="57" t="str">
        <f>+SPm!Q2</f>
        <v>A2 M4</v>
      </c>
      <c r="T59" s="57" t="str">
        <f>+SPm!R2</f>
        <v>A2 M5</v>
      </c>
      <c r="U59" s="57" t="str">
        <f>+SPm!S2</f>
        <v>A2 M6</v>
      </c>
      <c r="V59" s="57" t="str">
        <f>+SPm!T2</f>
        <v>A2 M7</v>
      </c>
      <c r="W59" s="57" t="str">
        <f>+SPm!U2</f>
        <v>A2 M8</v>
      </c>
      <c r="X59" s="57" t="str">
        <f>+SPm!V2</f>
        <v>A2 M9</v>
      </c>
      <c r="Y59" s="57" t="str">
        <f>+SPm!W2</f>
        <v>A2 M10</v>
      </c>
      <c r="Z59" s="57" t="str">
        <f>+SPm!X2</f>
        <v>A2 M11</v>
      </c>
      <c r="AA59" s="57" t="str">
        <f>+SPm!Y2</f>
        <v>A2 M12</v>
      </c>
      <c r="AB59" s="57" t="str">
        <f>+SPm!Z2</f>
        <v>A3 M1</v>
      </c>
      <c r="AC59" s="57" t="str">
        <f>+SPm!AA2</f>
        <v>A3 M2</v>
      </c>
      <c r="AD59" s="57" t="str">
        <f>+SPm!AB2</f>
        <v>A3 M3</v>
      </c>
      <c r="AE59" s="57" t="str">
        <f>+SPm!AC2</f>
        <v>A3 M4</v>
      </c>
      <c r="AF59" s="57" t="str">
        <f>+SPm!AD2</f>
        <v>A3 M5</v>
      </c>
      <c r="AG59" s="57" t="str">
        <f>+SPm!AE2</f>
        <v>A3 M6</v>
      </c>
      <c r="AH59" s="57" t="str">
        <f>+SPm!AF2</f>
        <v>A3 M7</v>
      </c>
      <c r="AI59" s="57" t="str">
        <f>+SPm!AG2</f>
        <v>A3 M8</v>
      </c>
      <c r="AJ59" s="57" t="str">
        <f>+SPm!AH2</f>
        <v>A3 M9</v>
      </c>
      <c r="AK59" s="57" t="str">
        <f>+SPm!AI2</f>
        <v>A3 M10</v>
      </c>
      <c r="AL59" s="57" t="str">
        <f>+SPm!AJ2</f>
        <v>A3 M11</v>
      </c>
      <c r="AM59" s="57" t="str">
        <f>+SPm!AK2</f>
        <v>A3 M12</v>
      </c>
    </row>
    <row r="60" spans="1:39" ht="16.5" thickTop="1" thickBot="1" x14ac:dyDescent="0.3">
      <c r="A60" s="113" t="str">
        <f t="shared" ref="A60:A83" si="27">+A4</f>
        <v>Spese energia elettrica, gas, acqua</v>
      </c>
      <c r="D60" s="65">
        <f t="shared" ref="D60:D83" si="28">+IF(C4=0,0,(D4+D31))</f>
        <v>121</v>
      </c>
      <c r="E60" s="65">
        <f t="shared" ref="E60:E83" si="29">+IF(C4=0,0,+IF(C4=30,(E4+E31),(SUM(D4:E4)+SUM(D31:E31))))</f>
        <v>242</v>
      </c>
      <c r="F60" s="65">
        <f t="shared" ref="F60:F83" si="30">+IF(C4=0,0,+IF(C4=30,(F4+F31),+IF(C4=60,(SUM(E4:F4)+SUM(E31:F31)),(SUM(D4:F4)+SUM(D31:F31)))))</f>
        <v>242</v>
      </c>
      <c r="G60" s="65">
        <f t="shared" ref="G60:G83" si="31">+IF($C4=0,0,+IF($C4=30,(G4+G31),+IF($C4=60,(SUM(F4:G4)+SUM(F31:G31)),(SUM(E4:G4)+SUM(E31:G31)))))</f>
        <v>242</v>
      </c>
      <c r="H60" s="65">
        <f t="shared" ref="H60:H83" si="32">+IF($C4=0,0,+IF($C4=30,(H4+H31),+IF($C4=60,(SUM(G4:H4)+SUM(G31:H31)),(SUM(F4:H4)+SUM(F31:H31)))))</f>
        <v>242</v>
      </c>
      <c r="I60" s="65">
        <f t="shared" ref="I60:I83" si="33">+IF($C4=0,0,+IF($C4=30,(I4+I31),+IF($C4=60,(SUM(H4:I4)+SUM(H31:I31)),(SUM(G4:I4)+SUM(G31:I31)))))</f>
        <v>242</v>
      </c>
      <c r="J60" s="65">
        <f t="shared" ref="J60:J83" si="34">+IF($C4=0,0,+IF($C4=30,(J4+J31),+IF($C4=60,(SUM(I4:J4)+SUM(I31:J31)),(SUM(H4:J4)+SUM(H31:J31)))))</f>
        <v>242</v>
      </c>
      <c r="K60" s="65">
        <f t="shared" ref="K60:K83" si="35">+IF($C4=0,0,+IF($C4=30,(K4+K31),+IF($C4=60,(SUM(J4:K4)+SUM(J31:K31)),(SUM(I4:K4)+SUM(I31:K31)))))</f>
        <v>242</v>
      </c>
      <c r="L60" s="65">
        <f t="shared" ref="L60:L83" si="36">+IF($C4=0,0,+IF($C4=30,(L4+L31),+IF($C4=60,(SUM(K4:L4)+SUM(K31:L31)),(SUM(J4:L4)+SUM(J31:L31)))))</f>
        <v>242</v>
      </c>
      <c r="M60" s="65">
        <f t="shared" ref="M60:M83" si="37">+IF($C4=0,0,+IF($C4=30,(M4+M31),+IF($C4=60,(SUM(L4:M4)+SUM(L31:M31)),(SUM(K4:M4)+SUM(K31:M31)))))</f>
        <v>242</v>
      </c>
      <c r="N60" s="65">
        <f t="shared" ref="N60:N83" si="38">+IF($C4=0,0,+IF($C4=30,(N4+N31),+IF($C4=60,(SUM(M4:N4)+SUM(M31:N31)),(SUM(L4:N4)+SUM(L31:N31)))))</f>
        <v>242</v>
      </c>
      <c r="O60" s="65">
        <f t="shared" ref="O60:O83" si="39">+IF($C4=0,0,+IF($C4=30,(O4+O31),+IF($C4=60,(SUM(N4:O4)+SUM(N31:O31)),(SUM(M4:O4)+SUM(M31:O31)))))</f>
        <v>242</v>
      </c>
      <c r="P60" s="65">
        <f t="shared" ref="P60:P83" si="40">+IF($C4=0,0,+IF($C4=30,(P4+P31),+IF($C4=60,(SUM(O4:P4)+SUM(O31:P31)),(SUM(N4:P4)+SUM(N31:P31)))))</f>
        <v>242</v>
      </c>
      <c r="Q60" s="65">
        <f t="shared" ref="Q60:Q83" si="41">+IF($C4=0,0,+IF($C4=30,(Q4+Q31),+IF($C4=60,(SUM(P4:Q4)+SUM(P31:Q31)),(SUM(O4:Q4)+SUM(O31:Q31)))))</f>
        <v>242</v>
      </c>
      <c r="R60" s="65">
        <f t="shared" ref="R60:R83" si="42">+IF($C4=0,0,+IF($C4=30,(R4+R31),+IF($C4=60,(SUM(Q4:R4)+SUM(Q31:R31)),(SUM(P4:R4)+SUM(P31:R31)))))</f>
        <v>242</v>
      </c>
      <c r="S60" s="65">
        <f t="shared" ref="S60:S83" si="43">+IF($C4=0,0,+IF($C4=30,(S4+S31),+IF($C4=60,(SUM(R4:S4)+SUM(R31:S31)),(SUM(Q4:S4)+SUM(Q31:S31)))))</f>
        <v>242</v>
      </c>
      <c r="T60" s="65">
        <f t="shared" ref="T60:T83" si="44">+IF($C4=0,0,+IF($C4=30,(T4+T31),+IF($C4=60,(SUM(S4:T4)+SUM(S31:T31)),(SUM(R4:T4)+SUM(R31:T31)))))</f>
        <v>242</v>
      </c>
      <c r="U60" s="65">
        <f t="shared" ref="U60:U83" si="45">+IF($C4=0,0,+IF($C4=30,(U4+U31),+IF($C4=60,(SUM(T4:U4)+SUM(T31:U31)),(SUM(S4:U4)+SUM(S31:U31)))))</f>
        <v>242</v>
      </c>
      <c r="V60" s="65">
        <f t="shared" ref="V60:V83" si="46">+IF($C4=0,0,+IF($C4=30,(V4+V31),+IF($C4=60,(SUM(U4:V4)+SUM(U31:V31)),(SUM(T4:V4)+SUM(T31:V31)))))</f>
        <v>242</v>
      </c>
      <c r="W60" s="65">
        <f t="shared" ref="W60:W83" si="47">+IF($C4=0,0,+IF($C4=30,(W4+W31),+IF($C4=60,(SUM(V4:W4)+SUM(V31:W31)),(SUM(U4:W4)+SUM(U31:W31)))))</f>
        <v>242</v>
      </c>
      <c r="X60" s="65">
        <f t="shared" ref="X60:X83" si="48">+IF($C4=0,0,+IF($C4=30,(X4+X31),+IF($C4=60,(SUM(W4:X4)+SUM(W31:X31)),(SUM(V4:X4)+SUM(V31:X31)))))</f>
        <v>242</v>
      </c>
      <c r="Y60" s="65">
        <f t="shared" ref="Y60:Y83" si="49">+IF($C4=0,0,+IF($C4=30,(Y4+Y31),+IF($C4=60,(SUM(X4:Y4)+SUM(X31:Y31)),(SUM(W4:Y4)+SUM(W31:Y31)))))</f>
        <v>242</v>
      </c>
      <c r="Z60" s="65">
        <f t="shared" ref="Z60:Z83" si="50">+IF($C4=0,0,+IF($C4=30,(Z4+Z31),+IF($C4=60,(SUM(Y4:Z4)+SUM(Y31:Z31)),(SUM(X4:Z4)+SUM(X31:Z31)))))</f>
        <v>242</v>
      </c>
      <c r="AA60" s="65">
        <f t="shared" ref="AA60:AA83" si="51">+IF($C4=0,0,+IF($C4=30,(AA4+AA31),+IF($C4=60,(SUM(Z4:AA4)+SUM(Z31:AA31)),(SUM(Y4:AA4)+SUM(Y31:AA31)))))</f>
        <v>242</v>
      </c>
      <c r="AB60" s="65">
        <f t="shared" ref="AB60:AB83" si="52">+IF($C4=0,0,+IF($C4=30,(AB4+AB31),+IF($C4=60,(SUM(AA4:AB4)+SUM(AA31:AB31)),(SUM(Z4:AB4)+SUM(Z31:AB31)))))</f>
        <v>242</v>
      </c>
      <c r="AC60" s="65">
        <f t="shared" ref="AC60:AC83" si="53">+IF($C4=0,0,+IF($C4=30,(AC4+AC31),+IF($C4=60,(SUM(AB4:AC4)+SUM(AB31:AC31)),(SUM(AA4:AC4)+SUM(AA31:AC31)))))</f>
        <v>242</v>
      </c>
      <c r="AD60" s="65">
        <f t="shared" ref="AD60:AD83" si="54">+IF($C4=0,0,+IF($C4=30,(AD4+AD31),+IF($C4=60,(SUM(AC4:AD4)+SUM(AC31:AD31)),(SUM(AB4:AD4)+SUM(AB31:AD31)))))</f>
        <v>242</v>
      </c>
      <c r="AE60" s="65">
        <f t="shared" ref="AE60:AE83" si="55">+IF($C4=0,0,+IF($C4=30,(AE4+AE31),+IF($C4=60,(SUM(AD4:AE4)+SUM(AD31:AE31)),(SUM(AC4:AE4)+SUM(AC31:AE31)))))</f>
        <v>242</v>
      </c>
      <c r="AF60" s="65">
        <f t="shared" ref="AF60:AF83" si="56">+IF($C4=0,0,+IF($C4=30,(AF4+AF31),+IF($C4=60,(SUM(AE4:AF4)+SUM(AE31:AF31)),(SUM(AD4:AF4)+SUM(AD31:AF31)))))</f>
        <v>242</v>
      </c>
      <c r="AG60" s="65">
        <f t="shared" ref="AG60:AG83" si="57">+IF($C4=0,0,+IF($C4=30,(AG4+AG31),+IF($C4=60,(SUM(AF4:AG4)+SUM(AF31:AG31)),(SUM(AE4:AG4)+SUM(AE31:AG31)))))</f>
        <v>242</v>
      </c>
      <c r="AH60" s="65">
        <f t="shared" ref="AH60:AH83" si="58">+IF($C4=0,0,+IF($C4=30,(AH4+AH31),+IF($C4=60,(SUM(AG4:AH4)+SUM(AG31:AH31)),(SUM(AF4:AH4)+SUM(AF31:AH31)))))</f>
        <v>242</v>
      </c>
      <c r="AI60" s="65">
        <f t="shared" ref="AI60:AI83" si="59">+IF($C4=0,0,+IF($C4=30,(AI4+AI31),+IF($C4=60,(SUM(AH4:AI4)+SUM(AH31:AI31)),(SUM(AG4:AI4)+SUM(AG31:AI31)))))</f>
        <v>242</v>
      </c>
      <c r="AJ60" s="65">
        <f t="shared" ref="AJ60:AJ83" si="60">+IF($C4=0,0,+IF($C4=30,(AJ4+AJ31),+IF($C4=60,(SUM(AI4:AJ4)+SUM(AI31:AJ31)),(SUM(AH4:AJ4)+SUM(AH31:AJ31)))))</f>
        <v>242</v>
      </c>
      <c r="AK60" s="65">
        <f t="shared" ref="AK60:AK83" si="61">+IF($C4=0,0,+IF($C4=30,(AK4+AK31),+IF($C4=60,(SUM(AJ4:AK4)+SUM(AJ31:AK31)),(SUM(AI4:AK4)+SUM(AI31:AK31)))))</f>
        <v>242</v>
      </c>
      <c r="AL60" s="65">
        <f t="shared" ref="AL60:AL83" si="62">+IF($C4=0,0,+IF($C4=30,(AL4+AL31),+IF($C4=60,(SUM(AK4:AL4)+SUM(AK31:AL31)),(SUM(AJ4:AL4)+SUM(AJ31:AL31)))))</f>
        <v>242</v>
      </c>
      <c r="AM60" s="65">
        <f t="shared" ref="AM60:AM83" si="63">+IF($C4=0,0,+IF($C4=30,(AM4+AM31),+IF($C4=60,(SUM(AL4:AM4)+SUM(AL31:AM31)),(SUM(AK4:AM4)+SUM(AK31:AM31)))))</f>
        <v>242</v>
      </c>
    </row>
    <row r="61" spans="1:39" ht="16.5" thickTop="1" thickBot="1" x14ac:dyDescent="0.3">
      <c r="A61" s="113" t="str">
        <f t="shared" si="27"/>
        <v>Spese di rappresentanza</v>
      </c>
      <c r="D61" s="65">
        <f t="shared" si="28"/>
        <v>0</v>
      </c>
      <c r="E61" s="65">
        <f t="shared" si="29"/>
        <v>0</v>
      </c>
      <c r="F61" s="65">
        <f t="shared" si="30"/>
        <v>0</v>
      </c>
      <c r="G61" s="65">
        <f t="shared" si="31"/>
        <v>0</v>
      </c>
      <c r="H61" s="65">
        <f t="shared" si="32"/>
        <v>0</v>
      </c>
      <c r="I61" s="65">
        <f t="shared" si="33"/>
        <v>0</v>
      </c>
      <c r="J61" s="65">
        <f t="shared" si="34"/>
        <v>0</v>
      </c>
      <c r="K61" s="65">
        <f t="shared" si="35"/>
        <v>0</v>
      </c>
      <c r="L61" s="65">
        <f t="shared" si="36"/>
        <v>0</v>
      </c>
      <c r="M61" s="65">
        <f t="shared" si="37"/>
        <v>0</v>
      </c>
      <c r="N61" s="65">
        <f t="shared" si="38"/>
        <v>0</v>
      </c>
      <c r="O61" s="65">
        <f t="shared" si="39"/>
        <v>0</v>
      </c>
      <c r="P61" s="65">
        <f t="shared" si="40"/>
        <v>0</v>
      </c>
      <c r="Q61" s="65">
        <f t="shared" si="41"/>
        <v>0</v>
      </c>
      <c r="R61" s="65">
        <f t="shared" si="42"/>
        <v>0</v>
      </c>
      <c r="S61" s="65">
        <f t="shared" si="43"/>
        <v>0</v>
      </c>
      <c r="T61" s="65">
        <f t="shared" si="44"/>
        <v>0</v>
      </c>
      <c r="U61" s="65">
        <f t="shared" si="45"/>
        <v>0</v>
      </c>
      <c r="V61" s="65">
        <f t="shared" si="46"/>
        <v>0</v>
      </c>
      <c r="W61" s="65">
        <f t="shared" si="47"/>
        <v>0</v>
      </c>
      <c r="X61" s="65">
        <f t="shared" si="48"/>
        <v>0</v>
      </c>
      <c r="Y61" s="65">
        <f t="shared" si="49"/>
        <v>0</v>
      </c>
      <c r="Z61" s="65">
        <f t="shared" si="50"/>
        <v>0</v>
      </c>
      <c r="AA61" s="65">
        <f t="shared" si="51"/>
        <v>0</v>
      </c>
      <c r="AB61" s="65">
        <f t="shared" si="52"/>
        <v>0</v>
      </c>
      <c r="AC61" s="65">
        <f t="shared" si="53"/>
        <v>0</v>
      </c>
      <c r="AD61" s="65">
        <f t="shared" si="54"/>
        <v>0</v>
      </c>
      <c r="AE61" s="65">
        <f t="shared" si="55"/>
        <v>0</v>
      </c>
      <c r="AF61" s="65">
        <f t="shared" si="56"/>
        <v>0</v>
      </c>
      <c r="AG61" s="65">
        <f t="shared" si="57"/>
        <v>0</v>
      </c>
      <c r="AH61" s="65">
        <f t="shared" si="58"/>
        <v>0</v>
      </c>
      <c r="AI61" s="65">
        <f t="shared" si="59"/>
        <v>0</v>
      </c>
      <c r="AJ61" s="65">
        <f t="shared" si="60"/>
        <v>0</v>
      </c>
      <c r="AK61" s="65">
        <f t="shared" si="61"/>
        <v>0</v>
      </c>
      <c r="AL61" s="65">
        <f t="shared" si="62"/>
        <v>0</v>
      </c>
      <c r="AM61" s="65">
        <f t="shared" si="63"/>
        <v>0</v>
      </c>
    </row>
    <row r="62" spans="1:39" ht="16.5" thickTop="1" thickBot="1" x14ac:dyDescent="0.3">
      <c r="A62" s="113" t="str">
        <f t="shared" si="27"/>
        <v>Spese di pubblicità e promozioni</v>
      </c>
      <c r="D62" s="65">
        <f t="shared" si="28"/>
        <v>121</v>
      </c>
      <c r="E62" s="65">
        <f t="shared" si="29"/>
        <v>121</v>
      </c>
      <c r="F62" s="65">
        <f t="shared" si="30"/>
        <v>121</v>
      </c>
      <c r="G62" s="65">
        <f t="shared" si="31"/>
        <v>121</v>
      </c>
      <c r="H62" s="65">
        <f t="shared" si="32"/>
        <v>121</v>
      </c>
      <c r="I62" s="65">
        <f t="shared" si="33"/>
        <v>121</v>
      </c>
      <c r="J62" s="65">
        <f t="shared" si="34"/>
        <v>121</v>
      </c>
      <c r="K62" s="65">
        <f t="shared" si="35"/>
        <v>121</v>
      </c>
      <c r="L62" s="65">
        <f t="shared" si="36"/>
        <v>121</v>
      </c>
      <c r="M62" s="65">
        <f t="shared" si="37"/>
        <v>121</v>
      </c>
      <c r="N62" s="65">
        <f t="shared" si="38"/>
        <v>121</v>
      </c>
      <c r="O62" s="65">
        <f t="shared" si="39"/>
        <v>121</v>
      </c>
      <c r="P62" s="65">
        <f t="shared" si="40"/>
        <v>121</v>
      </c>
      <c r="Q62" s="65">
        <f t="shared" si="41"/>
        <v>121</v>
      </c>
      <c r="R62" s="65">
        <f t="shared" si="42"/>
        <v>121</v>
      </c>
      <c r="S62" s="65">
        <f t="shared" si="43"/>
        <v>121</v>
      </c>
      <c r="T62" s="65">
        <f t="shared" si="44"/>
        <v>121</v>
      </c>
      <c r="U62" s="65">
        <f t="shared" si="45"/>
        <v>121</v>
      </c>
      <c r="V62" s="65">
        <f t="shared" si="46"/>
        <v>121</v>
      </c>
      <c r="W62" s="65">
        <f t="shared" si="47"/>
        <v>121</v>
      </c>
      <c r="X62" s="65">
        <f t="shared" si="48"/>
        <v>121</v>
      </c>
      <c r="Y62" s="65">
        <f t="shared" si="49"/>
        <v>121</v>
      </c>
      <c r="Z62" s="65">
        <f t="shared" si="50"/>
        <v>121</v>
      </c>
      <c r="AA62" s="65">
        <f t="shared" si="51"/>
        <v>121</v>
      </c>
      <c r="AB62" s="65">
        <f t="shared" si="52"/>
        <v>121</v>
      </c>
      <c r="AC62" s="65">
        <f t="shared" si="53"/>
        <v>121</v>
      </c>
      <c r="AD62" s="65">
        <f t="shared" si="54"/>
        <v>121</v>
      </c>
      <c r="AE62" s="65">
        <f t="shared" si="55"/>
        <v>121</v>
      </c>
      <c r="AF62" s="65">
        <f t="shared" si="56"/>
        <v>121</v>
      </c>
      <c r="AG62" s="65">
        <f t="shared" si="57"/>
        <v>121</v>
      </c>
      <c r="AH62" s="65">
        <f t="shared" si="58"/>
        <v>121</v>
      </c>
      <c r="AI62" s="65">
        <f t="shared" si="59"/>
        <v>121</v>
      </c>
      <c r="AJ62" s="65">
        <f t="shared" si="60"/>
        <v>121</v>
      </c>
      <c r="AK62" s="65">
        <f t="shared" si="61"/>
        <v>121</v>
      </c>
      <c r="AL62" s="65">
        <f t="shared" si="62"/>
        <v>121</v>
      </c>
      <c r="AM62" s="65">
        <f t="shared" si="63"/>
        <v>121</v>
      </c>
    </row>
    <row r="63" spans="1:39" ht="16.5" thickTop="1" thickBot="1" x14ac:dyDescent="0.3">
      <c r="A63" s="113" t="str">
        <f t="shared" si="27"/>
        <v>Altri costi variabili</v>
      </c>
      <c r="D63" s="65">
        <f t="shared" si="28"/>
        <v>0</v>
      </c>
      <c r="E63" s="65">
        <f t="shared" si="29"/>
        <v>0</v>
      </c>
      <c r="F63" s="65">
        <f t="shared" si="30"/>
        <v>0</v>
      </c>
      <c r="G63" s="65">
        <f t="shared" si="31"/>
        <v>0</v>
      </c>
      <c r="H63" s="65">
        <f t="shared" si="32"/>
        <v>0</v>
      </c>
      <c r="I63" s="65">
        <f t="shared" si="33"/>
        <v>0</v>
      </c>
      <c r="J63" s="65">
        <f t="shared" si="34"/>
        <v>0</v>
      </c>
      <c r="K63" s="65">
        <f t="shared" si="35"/>
        <v>0</v>
      </c>
      <c r="L63" s="65">
        <f t="shared" si="36"/>
        <v>0</v>
      </c>
      <c r="M63" s="65">
        <f t="shared" si="37"/>
        <v>0</v>
      </c>
      <c r="N63" s="65">
        <f t="shared" si="38"/>
        <v>0</v>
      </c>
      <c r="O63" s="65">
        <f t="shared" si="39"/>
        <v>0</v>
      </c>
      <c r="P63" s="65">
        <f t="shared" si="40"/>
        <v>0</v>
      </c>
      <c r="Q63" s="65">
        <f t="shared" si="41"/>
        <v>0</v>
      </c>
      <c r="R63" s="65">
        <f t="shared" si="42"/>
        <v>0</v>
      </c>
      <c r="S63" s="65">
        <f t="shared" si="43"/>
        <v>0</v>
      </c>
      <c r="T63" s="65">
        <f t="shared" si="44"/>
        <v>0</v>
      </c>
      <c r="U63" s="65">
        <f t="shared" si="45"/>
        <v>0</v>
      </c>
      <c r="V63" s="65">
        <f t="shared" si="46"/>
        <v>0</v>
      </c>
      <c r="W63" s="65">
        <f t="shared" si="47"/>
        <v>0</v>
      </c>
      <c r="X63" s="65">
        <f t="shared" si="48"/>
        <v>0</v>
      </c>
      <c r="Y63" s="65">
        <f t="shared" si="49"/>
        <v>0</v>
      </c>
      <c r="Z63" s="65">
        <f t="shared" si="50"/>
        <v>0</v>
      </c>
      <c r="AA63" s="65">
        <f t="shared" si="51"/>
        <v>0</v>
      </c>
      <c r="AB63" s="65">
        <f t="shared" si="52"/>
        <v>0</v>
      </c>
      <c r="AC63" s="65">
        <f t="shared" si="53"/>
        <v>0</v>
      </c>
      <c r="AD63" s="65">
        <f t="shared" si="54"/>
        <v>0</v>
      </c>
      <c r="AE63" s="65">
        <f t="shared" si="55"/>
        <v>0</v>
      </c>
      <c r="AF63" s="65">
        <f t="shared" si="56"/>
        <v>0</v>
      </c>
      <c r="AG63" s="65">
        <f t="shared" si="57"/>
        <v>0</v>
      </c>
      <c r="AH63" s="65">
        <f t="shared" si="58"/>
        <v>0</v>
      </c>
      <c r="AI63" s="65">
        <f t="shared" si="59"/>
        <v>0</v>
      </c>
      <c r="AJ63" s="65">
        <f t="shared" si="60"/>
        <v>0</v>
      </c>
      <c r="AK63" s="65">
        <f t="shared" si="61"/>
        <v>0</v>
      </c>
      <c r="AL63" s="65">
        <f t="shared" si="62"/>
        <v>0</v>
      </c>
      <c r="AM63" s="65">
        <f t="shared" si="63"/>
        <v>0</v>
      </c>
    </row>
    <row r="64" spans="1:39" ht="16.5" thickTop="1" thickBot="1" x14ac:dyDescent="0.3">
      <c r="A64" s="113" t="str">
        <f t="shared" si="27"/>
        <v>Beni strumentali non ammortizzabili</v>
      </c>
      <c r="D64" s="65">
        <f t="shared" si="28"/>
        <v>0</v>
      </c>
      <c r="E64" s="65">
        <f t="shared" si="29"/>
        <v>0</v>
      </c>
      <c r="F64" s="65">
        <f t="shared" si="30"/>
        <v>0</v>
      </c>
      <c r="G64" s="65">
        <f t="shared" si="31"/>
        <v>0</v>
      </c>
      <c r="H64" s="65">
        <f t="shared" si="32"/>
        <v>0</v>
      </c>
      <c r="I64" s="65">
        <f t="shared" si="33"/>
        <v>0</v>
      </c>
      <c r="J64" s="65">
        <f t="shared" si="34"/>
        <v>0</v>
      </c>
      <c r="K64" s="65">
        <f t="shared" si="35"/>
        <v>0</v>
      </c>
      <c r="L64" s="65">
        <f t="shared" si="36"/>
        <v>0</v>
      </c>
      <c r="M64" s="65">
        <f t="shared" si="37"/>
        <v>0</v>
      </c>
      <c r="N64" s="65">
        <f t="shared" si="38"/>
        <v>0</v>
      </c>
      <c r="O64" s="65">
        <f t="shared" si="39"/>
        <v>0</v>
      </c>
      <c r="P64" s="65">
        <f t="shared" si="40"/>
        <v>0</v>
      </c>
      <c r="Q64" s="65">
        <f t="shared" si="41"/>
        <v>0</v>
      </c>
      <c r="R64" s="65">
        <f t="shared" si="42"/>
        <v>0</v>
      </c>
      <c r="S64" s="65">
        <f t="shared" si="43"/>
        <v>0</v>
      </c>
      <c r="T64" s="65">
        <f t="shared" si="44"/>
        <v>0</v>
      </c>
      <c r="U64" s="65">
        <f t="shared" si="45"/>
        <v>0</v>
      </c>
      <c r="V64" s="65">
        <f t="shared" si="46"/>
        <v>0</v>
      </c>
      <c r="W64" s="65">
        <f t="shared" si="47"/>
        <v>0</v>
      </c>
      <c r="X64" s="65">
        <f t="shared" si="48"/>
        <v>0</v>
      </c>
      <c r="Y64" s="65">
        <f t="shared" si="49"/>
        <v>0</v>
      </c>
      <c r="Z64" s="65">
        <f t="shared" si="50"/>
        <v>0</v>
      </c>
      <c r="AA64" s="65">
        <f t="shared" si="51"/>
        <v>0</v>
      </c>
      <c r="AB64" s="65">
        <f t="shared" si="52"/>
        <v>0</v>
      </c>
      <c r="AC64" s="65">
        <f t="shared" si="53"/>
        <v>0</v>
      </c>
      <c r="AD64" s="65">
        <f t="shared" si="54"/>
        <v>0</v>
      </c>
      <c r="AE64" s="65">
        <f t="shared" si="55"/>
        <v>0</v>
      </c>
      <c r="AF64" s="65">
        <f t="shared" si="56"/>
        <v>0</v>
      </c>
      <c r="AG64" s="65">
        <f t="shared" si="57"/>
        <v>0</v>
      </c>
      <c r="AH64" s="65">
        <f t="shared" si="58"/>
        <v>0</v>
      </c>
      <c r="AI64" s="65">
        <f t="shared" si="59"/>
        <v>0</v>
      </c>
      <c r="AJ64" s="65">
        <f t="shared" si="60"/>
        <v>0</v>
      </c>
      <c r="AK64" s="65">
        <f t="shared" si="61"/>
        <v>0</v>
      </c>
      <c r="AL64" s="65">
        <f t="shared" si="62"/>
        <v>0</v>
      </c>
      <c r="AM64" s="65">
        <f t="shared" si="63"/>
        <v>0</v>
      </c>
    </row>
    <row r="65" spans="1:39" ht="16.5" thickTop="1" thickBot="1" x14ac:dyDescent="0.3">
      <c r="A65" s="113" t="str">
        <f t="shared" si="27"/>
        <v>Spese di trasporto</v>
      </c>
      <c r="D65" s="65">
        <f t="shared" si="28"/>
        <v>0</v>
      </c>
      <c r="E65" s="65">
        <f t="shared" si="29"/>
        <v>0</v>
      </c>
      <c r="F65" s="65">
        <f t="shared" si="30"/>
        <v>0</v>
      </c>
      <c r="G65" s="65">
        <f t="shared" si="31"/>
        <v>0</v>
      </c>
      <c r="H65" s="65">
        <f t="shared" si="32"/>
        <v>0</v>
      </c>
      <c r="I65" s="65">
        <f t="shared" si="33"/>
        <v>0</v>
      </c>
      <c r="J65" s="65">
        <f t="shared" si="34"/>
        <v>0</v>
      </c>
      <c r="K65" s="65">
        <f t="shared" si="35"/>
        <v>0</v>
      </c>
      <c r="L65" s="65">
        <f t="shared" si="36"/>
        <v>0</v>
      </c>
      <c r="M65" s="65">
        <f t="shared" si="37"/>
        <v>0</v>
      </c>
      <c r="N65" s="65">
        <f t="shared" si="38"/>
        <v>0</v>
      </c>
      <c r="O65" s="65">
        <f t="shared" si="39"/>
        <v>0</v>
      </c>
      <c r="P65" s="65">
        <f t="shared" si="40"/>
        <v>0</v>
      </c>
      <c r="Q65" s="65">
        <f t="shared" si="41"/>
        <v>0</v>
      </c>
      <c r="R65" s="65">
        <f t="shared" si="42"/>
        <v>0</v>
      </c>
      <c r="S65" s="65">
        <f t="shared" si="43"/>
        <v>0</v>
      </c>
      <c r="T65" s="65">
        <f t="shared" si="44"/>
        <v>0</v>
      </c>
      <c r="U65" s="65">
        <f t="shared" si="45"/>
        <v>0</v>
      </c>
      <c r="V65" s="65">
        <f t="shared" si="46"/>
        <v>0</v>
      </c>
      <c r="W65" s="65">
        <f t="shared" si="47"/>
        <v>0</v>
      </c>
      <c r="X65" s="65">
        <f t="shared" si="48"/>
        <v>0</v>
      </c>
      <c r="Y65" s="65">
        <f t="shared" si="49"/>
        <v>0</v>
      </c>
      <c r="Z65" s="65">
        <f t="shared" si="50"/>
        <v>0</v>
      </c>
      <c r="AA65" s="65">
        <f t="shared" si="51"/>
        <v>0</v>
      </c>
      <c r="AB65" s="65">
        <f t="shared" si="52"/>
        <v>0</v>
      </c>
      <c r="AC65" s="65">
        <f t="shared" si="53"/>
        <v>0</v>
      </c>
      <c r="AD65" s="65">
        <f t="shared" si="54"/>
        <v>0</v>
      </c>
      <c r="AE65" s="65">
        <f t="shared" si="55"/>
        <v>0</v>
      </c>
      <c r="AF65" s="65">
        <f t="shared" si="56"/>
        <v>0</v>
      </c>
      <c r="AG65" s="65">
        <f t="shared" si="57"/>
        <v>0</v>
      </c>
      <c r="AH65" s="65">
        <f t="shared" si="58"/>
        <v>0</v>
      </c>
      <c r="AI65" s="65">
        <f t="shared" si="59"/>
        <v>0</v>
      </c>
      <c r="AJ65" s="65">
        <f t="shared" si="60"/>
        <v>0</v>
      </c>
      <c r="AK65" s="65">
        <f t="shared" si="61"/>
        <v>0</v>
      </c>
      <c r="AL65" s="65">
        <f t="shared" si="62"/>
        <v>0</v>
      </c>
      <c r="AM65" s="65">
        <f t="shared" si="63"/>
        <v>0</v>
      </c>
    </row>
    <row r="66" spans="1:39" ht="16.5" thickTop="1" thickBot="1" x14ac:dyDescent="0.3">
      <c r="A66" s="113" t="str">
        <f t="shared" si="27"/>
        <v>Lavorazioni presso terzi</v>
      </c>
      <c r="D66" s="65">
        <f t="shared" si="28"/>
        <v>0</v>
      </c>
      <c r="E66" s="65">
        <f t="shared" si="29"/>
        <v>0</v>
      </c>
      <c r="F66" s="65">
        <f t="shared" si="30"/>
        <v>0</v>
      </c>
      <c r="G66" s="65">
        <f t="shared" si="31"/>
        <v>0</v>
      </c>
      <c r="H66" s="65">
        <f t="shared" si="32"/>
        <v>0</v>
      </c>
      <c r="I66" s="65">
        <f t="shared" si="33"/>
        <v>0</v>
      </c>
      <c r="J66" s="65">
        <f t="shared" si="34"/>
        <v>0</v>
      </c>
      <c r="K66" s="65">
        <f t="shared" si="35"/>
        <v>0</v>
      </c>
      <c r="L66" s="65">
        <f t="shared" si="36"/>
        <v>0</v>
      </c>
      <c r="M66" s="65">
        <f t="shared" si="37"/>
        <v>0</v>
      </c>
      <c r="N66" s="65">
        <f t="shared" si="38"/>
        <v>0</v>
      </c>
      <c r="O66" s="65">
        <f t="shared" si="39"/>
        <v>0</v>
      </c>
      <c r="P66" s="65">
        <f t="shared" si="40"/>
        <v>0</v>
      </c>
      <c r="Q66" s="65">
        <f t="shared" si="41"/>
        <v>0</v>
      </c>
      <c r="R66" s="65">
        <f t="shared" si="42"/>
        <v>0</v>
      </c>
      <c r="S66" s="65">
        <f t="shared" si="43"/>
        <v>0</v>
      </c>
      <c r="T66" s="65">
        <f t="shared" si="44"/>
        <v>0</v>
      </c>
      <c r="U66" s="65">
        <f t="shared" si="45"/>
        <v>0</v>
      </c>
      <c r="V66" s="65">
        <f t="shared" si="46"/>
        <v>0</v>
      </c>
      <c r="W66" s="65">
        <f t="shared" si="47"/>
        <v>0</v>
      </c>
      <c r="X66" s="65">
        <f t="shared" si="48"/>
        <v>0</v>
      </c>
      <c r="Y66" s="65">
        <f t="shared" si="49"/>
        <v>0</v>
      </c>
      <c r="Z66" s="65">
        <f t="shared" si="50"/>
        <v>0</v>
      </c>
      <c r="AA66" s="65">
        <f t="shared" si="51"/>
        <v>0</v>
      </c>
      <c r="AB66" s="65">
        <f t="shared" si="52"/>
        <v>0</v>
      </c>
      <c r="AC66" s="65">
        <f t="shared" si="53"/>
        <v>0</v>
      </c>
      <c r="AD66" s="65">
        <f t="shared" si="54"/>
        <v>0</v>
      </c>
      <c r="AE66" s="65">
        <f t="shared" si="55"/>
        <v>0</v>
      </c>
      <c r="AF66" s="65">
        <f t="shared" si="56"/>
        <v>0</v>
      </c>
      <c r="AG66" s="65">
        <f t="shared" si="57"/>
        <v>0</v>
      </c>
      <c r="AH66" s="65">
        <f t="shared" si="58"/>
        <v>0</v>
      </c>
      <c r="AI66" s="65">
        <f t="shared" si="59"/>
        <v>0</v>
      </c>
      <c r="AJ66" s="65">
        <f t="shared" si="60"/>
        <v>0</v>
      </c>
      <c r="AK66" s="65">
        <f t="shared" si="61"/>
        <v>0</v>
      </c>
      <c r="AL66" s="65">
        <f t="shared" si="62"/>
        <v>0</v>
      </c>
      <c r="AM66" s="65">
        <f t="shared" si="63"/>
        <v>0</v>
      </c>
    </row>
    <row r="67" spans="1:39" ht="16.5" thickTop="1" thickBot="1" x14ac:dyDescent="0.3">
      <c r="A67" s="113" t="str">
        <f t="shared" si="27"/>
        <v>Consulenze tecnico-produttive</v>
      </c>
      <c r="D67" s="65">
        <f t="shared" si="28"/>
        <v>0</v>
      </c>
      <c r="E67" s="65">
        <f t="shared" si="29"/>
        <v>0</v>
      </c>
      <c r="F67" s="65">
        <f t="shared" si="30"/>
        <v>0</v>
      </c>
      <c r="G67" s="65">
        <f t="shared" si="31"/>
        <v>0</v>
      </c>
      <c r="H67" s="65">
        <f t="shared" si="32"/>
        <v>0</v>
      </c>
      <c r="I67" s="65">
        <f t="shared" si="33"/>
        <v>0</v>
      </c>
      <c r="J67" s="65">
        <f t="shared" si="34"/>
        <v>0</v>
      </c>
      <c r="K67" s="65">
        <f t="shared" si="35"/>
        <v>0</v>
      </c>
      <c r="L67" s="65">
        <f t="shared" si="36"/>
        <v>0</v>
      </c>
      <c r="M67" s="65">
        <f t="shared" si="37"/>
        <v>0</v>
      </c>
      <c r="N67" s="65">
        <f t="shared" si="38"/>
        <v>0</v>
      </c>
      <c r="O67" s="65">
        <f t="shared" si="39"/>
        <v>0</v>
      </c>
      <c r="P67" s="65">
        <f t="shared" si="40"/>
        <v>0</v>
      </c>
      <c r="Q67" s="65">
        <f t="shared" si="41"/>
        <v>0</v>
      </c>
      <c r="R67" s="65">
        <f t="shared" si="42"/>
        <v>0</v>
      </c>
      <c r="S67" s="65">
        <f t="shared" si="43"/>
        <v>0</v>
      </c>
      <c r="T67" s="65">
        <f t="shared" si="44"/>
        <v>0</v>
      </c>
      <c r="U67" s="65">
        <f t="shared" si="45"/>
        <v>0</v>
      </c>
      <c r="V67" s="65">
        <f t="shared" si="46"/>
        <v>0</v>
      </c>
      <c r="W67" s="65">
        <f t="shared" si="47"/>
        <v>0</v>
      </c>
      <c r="X67" s="65">
        <f t="shared" si="48"/>
        <v>0</v>
      </c>
      <c r="Y67" s="65">
        <f t="shared" si="49"/>
        <v>0</v>
      </c>
      <c r="Z67" s="65">
        <f t="shared" si="50"/>
        <v>0</v>
      </c>
      <c r="AA67" s="65">
        <f t="shared" si="51"/>
        <v>0</v>
      </c>
      <c r="AB67" s="65">
        <f t="shared" si="52"/>
        <v>0</v>
      </c>
      <c r="AC67" s="65">
        <f t="shared" si="53"/>
        <v>0</v>
      </c>
      <c r="AD67" s="65">
        <f t="shared" si="54"/>
        <v>0</v>
      </c>
      <c r="AE67" s="65">
        <f t="shared" si="55"/>
        <v>0</v>
      </c>
      <c r="AF67" s="65">
        <f t="shared" si="56"/>
        <v>0</v>
      </c>
      <c r="AG67" s="65">
        <f t="shared" si="57"/>
        <v>0</v>
      </c>
      <c r="AH67" s="65">
        <f t="shared" si="58"/>
        <v>0</v>
      </c>
      <c r="AI67" s="65">
        <f t="shared" si="59"/>
        <v>0</v>
      </c>
      <c r="AJ67" s="65">
        <f t="shared" si="60"/>
        <v>0</v>
      </c>
      <c r="AK67" s="65">
        <f t="shared" si="61"/>
        <v>0</v>
      </c>
      <c r="AL67" s="65">
        <f t="shared" si="62"/>
        <v>0</v>
      </c>
      <c r="AM67" s="65">
        <f t="shared" si="63"/>
        <v>0</v>
      </c>
    </row>
    <row r="68" spans="1:39" ht="16.5" thickTop="1" thickBot="1" x14ac:dyDescent="0.3">
      <c r="A68" s="113" t="str">
        <f t="shared" si="27"/>
        <v>Manutenzioni industriali</v>
      </c>
      <c r="D68" s="65">
        <f t="shared" si="28"/>
        <v>0</v>
      </c>
      <c r="E68" s="65">
        <f t="shared" si="29"/>
        <v>0</v>
      </c>
      <c r="F68" s="65">
        <f t="shared" si="30"/>
        <v>0</v>
      </c>
      <c r="G68" s="65">
        <f t="shared" si="31"/>
        <v>0</v>
      </c>
      <c r="H68" s="65">
        <f t="shared" si="32"/>
        <v>0</v>
      </c>
      <c r="I68" s="65">
        <f t="shared" si="33"/>
        <v>0</v>
      </c>
      <c r="J68" s="65">
        <f t="shared" si="34"/>
        <v>0</v>
      </c>
      <c r="K68" s="65">
        <f t="shared" si="35"/>
        <v>0</v>
      </c>
      <c r="L68" s="65">
        <f t="shared" si="36"/>
        <v>0</v>
      </c>
      <c r="M68" s="65">
        <f t="shared" si="37"/>
        <v>0</v>
      </c>
      <c r="N68" s="65">
        <f t="shared" si="38"/>
        <v>0</v>
      </c>
      <c r="O68" s="65">
        <f t="shared" si="39"/>
        <v>0</v>
      </c>
      <c r="P68" s="65">
        <f t="shared" si="40"/>
        <v>0</v>
      </c>
      <c r="Q68" s="65">
        <f t="shared" si="41"/>
        <v>0</v>
      </c>
      <c r="R68" s="65">
        <f t="shared" si="42"/>
        <v>0</v>
      </c>
      <c r="S68" s="65">
        <f t="shared" si="43"/>
        <v>0</v>
      </c>
      <c r="T68" s="65">
        <f t="shared" si="44"/>
        <v>0</v>
      </c>
      <c r="U68" s="65">
        <f t="shared" si="45"/>
        <v>0</v>
      </c>
      <c r="V68" s="65">
        <f t="shared" si="46"/>
        <v>0</v>
      </c>
      <c r="W68" s="65">
        <f t="shared" si="47"/>
        <v>0</v>
      </c>
      <c r="X68" s="65">
        <f t="shared" si="48"/>
        <v>0</v>
      </c>
      <c r="Y68" s="65">
        <f t="shared" si="49"/>
        <v>0</v>
      </c>
      <c r="Z68" s="65">
        <f t="shared" si="50"/>
        <v>0</v>
      </c>
      <c r="AA68" s="65">
        <f t="shared" si="51"/>
        <v>0</v>
      </c>
      <c r="AB68" s="65">
        <f t="shared" si="52"/>
        <v>0</v>
      </c>
      <c r="AC68" s="65">
        <f t="shared" si="53"/>
        <v>0</v>
      </c>
      <c r="AD68" s="65">
        <f t="shared" si="54"/>
        <v>0</v>
      </c>
      <c r="AE68" s="65">
        <f t="shared" si="55"/>
        <v>0</v>
      </c>
      <c r="AF68" s="65">
        <f t="shared" si="56"/>
        <v>0</v>
      </c>
      <c r="AG68" s="65">
        <f t="shared" si="57"/>
        <v>0</v>
      </c>
      <c r="AH68" s="65">
        <f t="shared" si="58"/>
        <v>0</v>
      </c>
      <c r="AI68" s="65">
        <f t="shared" si="59"/>
        <v>0</v>
      </c>
      <c r="AJ68" s="65">
        <f t="shared" si="60"/>
        <v>0</v>
      </c>
      <c r="AK68" s="65">
        <f t="shared" si="61"/>
        <v>0</v>
      </c>
      <c r="AL68" s="65">
        <f t="shared" si="62"/>
        <v>0</v>
      </c>
      <c r="AM68" s="65">
        <f t="shared" si="63"/>
        <v>0</v>
      </c>
    </row>
    <row r="69" spans="1:39" ht="16.5" thickTop="1" thickBot="1" x14ac:dyDescent="0.3">
      <c r="A69" s="113" t="str">
        <f t="shared" si="27"/>
        <v>Servizi vari</v>
      </c>
      <c r="D69" s="65">
        <f t="shared" si="28"/>
        <v>0</v>
      </c>
      <c r="E69" s="65">
        <f t="shared" si="29"/>
        <v>0</v>
      </c>
      <c r="F69" s="65">
        <f t="shared" si="30"/>
        <v>0</v>
      </c>
      <c r="G69" s="65">
        <f t="shared" si="31"/>
        <v>0</v>
      </c>
      <c r="H69" s="65">
        <f t="shared" si="32"/>
        <v>0</v>
      </c>
      <c r="I69" s="65">
        <f t="shared" si="33"/>
        <v>0</v>
      </c>
      <c r="J69" s="65">
        <f t="shared" si="34"/>
        <v>0</v>
      </c>
      <c r="K69" s="65">
        <f t="shared" si="35"/>
        <v>0</v>
      </c>
      <c r="L69" s="65">
        <f t="shared" si="36"/>
        <v>0</v>
      </c>
      <c r="M69" s="65">
        <f t="shared" si="37"/>
        <v>0</v>
      </c>
      <c r="N69" s="65">
        <f t="shared" si="38"/>
        <v>0</v>
      </c>
      <c r="O69" s="65">
        <f t="shared" si="39"/>
        <v>0</v>
      </c>
      <c r="P69" s="65">
        <f t="shared" si="40"/>
        <v>0</v>
      </c>
      <c r="Q69" s="65">
        <f t="shared" si="41"/>
        <v>0</v>
      </c>
      <c r="R69" s="65">
        <f t="shared" si="42"/>
        <v>0</v>
      </c>
      <c r="S69" s="65">
        <f t="shared" si="43"/>
        <v>0</v>
      </c>
      <c r="T69" s="65">
        <f t="shared" si="44"/>
        <v>0</v>
      </c>
      <c r="U69" s="65">
        <f t="shared" si="45"/>
        <v>0</v>
      </c>
      <c r="V69" s="65">
        <f t="shared" si="46"/>
        <v>0</v>
      </c>
      <c r="W69" s="65">
        <f t="shared" si="47"/>
        <v>0</v>
      </c>
      <c r="X69" s="65">
        <f t="shared" si="48"/>
        <v>0</v>
      </c>
      <c r="Y69" s="65">
        <f t="shared" si="49"/>
        <v>0</v>
      </c>
      <c r="Z69" s="65">
        <f t="shared" si="50"/>
        <v>0</v>
      </c>
      <c r="AA69" s="65">
        <f t="shared" si="51"/>
        <v>0</v>
      </c>
      <c r="AB69" s="65">
        <f t="shared" si="52"/>
        <v>0</v>
      </c>
      <c r="AC69" s="65">
        <f t="shared" si="53"/>
        <v>0</v>
      </c>
      <c r="AD69" s="65">
        <f t="shared" si="54"/>
        <v>0</v>
      </c>
      <c r="AE69" s="65">
        <f t="shared" si="55"/>
        <v>0</v>
      </c>
      <c r="AF69" s="65">
        <f t="shared" si="56"/>
        <v>0</v>
      </c>
      <c r="AG69" s="65">
        <f t="shared" si="57"/>
        <v>0</v>
      </c>
      <c r="AH69" s="65">
        <f t="shared" si="58"/>
        <v>0</v>
      </c>
      <c r="AI69" s="65">
        <f t="shared" si="59"/>
        <v>0</v>
      </c>
      <c r="AJ69" s="65">
        <f t="shared" si="60"/>
        <v>0</v>
      </c>
      <c r="AK69" s="65">
        <f t="shared" si="61"/>
        <v>0</v>
      </c>
      <c r="AL69" s="65">
        <f t="shared" si="62"/>
        <v>0</v>
      </c>
      <c r="AM69" s="65">
        <f t="shared" si="63"/>
        <v>0</v>
      </c>
    </row>
    <row r="70" spans="1:39" ht="16.5" thickTop="1" thickBot="1" x14ac:dyDescent="0.3">
      <c r="A70" s="113" t="str">
        <f t="shared" si="27"/>
        <v>Provvigioni</v>
      </c>
      <c r="D70" s="65">
        <f t="shared" si="28"/>
        <v>0</v>
      </c>
      <c r="E70" s="65">
        <f t="shared" si="29"/>
        <v>0</v>
      </c>
      <c r="F70" s="65">
        <f t="shared" si="30"/>
        <v>0</v>
      </c>
      <c r="G70" s="65">
        <f t="shared" si="31"/>
        <v>0</v>
      </c>
      <c r="H70" s="65">
        <f t="shared" si="32"/>
        <v>0</v>
      </c>
      <c r="I70" s="65">
        <f t="shared" si="33"/>
        <v>0</v>
      </c>
      <c r="J70" s="65">
        <f t="shared" si="34"/>
        <v>0</v>
      </c>
      <c r="K70" s="65">
        <f t="shared" si="35"/>
        <v>0</v>
      </c>
      <c r="L70" s="65">
        <f t="shared" si="36"/>
        <v>0</v>
      </c>
      <c r="M70" s="65">
        <f t="shared" si="37"/>
        <v>0</v>
      </c>
      <c r="N70" s="65">
        <f t="shared" si="38"/>
        <v>0</v>
      </c>
      <c r="O70" s="65">
        <f t="shared" si="39"/>
        <v>0</v>
      </c>
      <c r="P70" s="65">
        <f t="shared" si="40"/>
        <v>0</v>
      </c>
      <c r="Q70" s="65">
        <f t="shared" si="41"/>
        <v>0</v>
      </c>
      <c r="R70" s="65">
        <f t="shared" si="42"/>
        <v>0</v>
      </c>
      <c r="S70" s="65">
        <f t="shared" si="43"/>
        <v>0</v>
      </c>
      <c r="T70" s="65">
        <f t="shared" si="44"/>
        <v>0</v>
      </c>
      <c r="U70" s="65">
        <f t="shared" si="45"/>
        <v>0</v>
      </c>
      <c r="V70" s="65">
        <f t="shared" si="46"/>
        <v>0</v>
      </c>
      <c r="W70" s="65">
        <f t="shared" si="47"/>
        <v>0</v>
      </c>
      <c r="X70" s="65">
        <f t="shared" si="48"/>
        <v>0</v>
      </c>
      <c r="Y70" s="65">
        <f t="shared" si="49"/>
        <v>0</v>
      </c>
      <c r="Z70" s="65">
        <f t="shared" si="50"/>
        <v>0</v>
      </c>
      <c r="AA70" s="65">
        <f t="shared" si="51"/>
        <v>0</v>
      </c>
      <c r="AB70" s="65">
        <f t="shared" si="52"/>
        <v>0</v>
      </c>
      <c r="AC70" s="65">
        <f t="shared" si="53"/>
        <v>0</v>
      </c>
      <c r="AD70" s="65">
        <f t="shared" si="54"/>
        <v>0</v>
      </c>
      <c r="AE70" s="65">
        <f t="shared" si="55"/>
        <v>0</v>
      </c>
      <c r="AF70" s="65">
        <f t="shared" si="56"/>
        <v>0</v>
      </c>
      <c r="AG70" s="65">
        <f t="shared" si="57"/>
        <v>0</v>
      </c>
      <c r="AH70" s="65">
        <f t="shared" si="58"/>
        <v>0</v>
      </c>
      <c r="AI70" s="65">
        <f t="shared" si="59"/>
        <v>0</v>
      </c>
      <c r="AJ70" s="65">
        <f t="shared" si="60"/>
        <v>0</v>
      </c>
      <c r="AK70" s="65">
        <f t="shared" si="61"/>
        <v>0</v>
      </c>
      <c r="AL70" s="65">
        <f t="shared" si="62"/>
        <v>0</v>
      </c>
      <c r="AM70" s="65">
        <f t="shared" si="63"/>
        <v>0</v>
      </c>
    </row>
    <row r="71" spans="1:39" ht="16.5" thickTop="1" thickBot="1" x14ac:dyDescent="0.3">
      <c r="A71" s="113" t="str">
        <f t="shared" si="27"/>
        <v>Canoni per affitto d'azienda</v>
      </c>
      <c r="D71" s="65">
        <f t="shared" si="28"/>
        <v>0</v>
      </c>
      <c r="E71" s="65">
        <f t="shared" si="29"/>
        <v>0</v>
      </c>
      <c r="F71" s="65">
        <f t="shared" si="30"/>
        <v>0</v>
      </c>
      <c r="G71" s="65">
        <f t="shared" si="31"/>
        <v>0</v>
      </c>
      <c r="H71" s="65">
        <f t="shared" si="32"/>
        <v>0</v>
      </c>
      <c r="I71" s="65">
        <f t="shared" si="33"/>
        <v>0</v>
      </c>
      <c r="J71" s="65">
        <f t="shared" si="34"/>
        <v>0</v>
      </c>
      <c r="K71" s="65">
        <f t="shared" si="35"/>
        <v>0</v>
      </c>
      <c r="L71" s="65">
        <f t="shared" si="36"/>
        <v>0</v>
      </c>
      <c r="M71" s="65">
        <f t="shared" si="37"/>
        <v>0</v>
      </c>
      <c r="N71" s="65">
        <f t="shared" si="38"/>
        <v>0</v>
      </c>
      <c r="O71" s="65">
        <f t="shared" si="39"/>
        <v>0</v>
      </c>
      <c r="P71" s="65">
        <f t="shared" si="40"/>
        <v>0</v>
      </c>
      <c r="Q71" s="65">
        <f t="shared" si="41"/>
        <v>0</v>
      </c>
      <c r="R71" s="65">
        <f t="shared" si="42"/>
        <v>0</v>
      </c>
      <c r="S71" s="65">
        <f t="shared" si="43"/>
        <v>0</v>
      </c>
      <c r="T71" s="65">
        <f t="shared" si="44"/>
        <v>0</v>
      </c>
      <c r="U71" s="65">
        <f t="shared" si="45"/>
        <v>0</v>
      </c>
      <c r="V71" s="65">
        <f t="shared" si="46"/>
        <v>0</v>
      </c>
      <c r="W71" s="65">
        <f t="shared" si="47"/>
        <v>0</v>
      </c>
      <c r="X71" s="65">
        <f t="shared" si="48"/>
        <v>0</v>
      </c>
      <c r="Y71" s="65">
        <f t="shared" si="49"/>
        <v>0</v>
      </c>
      <c r="Z71" s="65">
        <f t="shared" si="50"/>
        <v>0</v>
      </c>
      <c r="AA71" s="65">
        <f t="shared" si="51"/>
        <v>0</v>
      </c>
      <c r="AB71" s="65">
        <f t="shared" si="52"/>
        <v>0</v>
      </c>
      <c r="AC71" s="65">
        <f t="shared" si="53"/>
        <v>0</v>
      </c>
      <c r="AD71" s="65">
        <f t="shared" si="54"/>
        <v>0</v>
      </c>
      <c r="AE71" s="65">
        <f t="shared" si="55"/>
        <v>0</v>
      </c>
      <c r="AF71" s="65">
        <f t="shared" si="56"/>
        <v>0</v>
      </c>
      <c r="AG71" s="65">
        <f t="shared" si="57"/>
        <v>0</v>
      </c>
      <c r="AH71" s="65">
        <f t="shared" si="58"/>
        <v>0</v>
      </c>
      <c r="AI71" s="65">
        <f t="shared" si="59"/>
        <v>0</v>
      </c>
      <c r="AJ71" s="65">
        <f t="shared" si="60"/>
        <v>0</v>
      </c>
      <c r="AK71" s="65">
        <f t="shared" si="61"/>
        <v>0</v>
      </c>
      <c r="AL71" s="65">
        <f t="shared" si="62"/>
        <v>0</v>
      </c>
      <c r="AM71" s="65">
        <f t="shared" si="63"/>
        <v>0</v>
      </c>
    </row>
    <row r="72" spans="1:39" ht="16.5" thickTop="1" thickBot="1" x14ac:dyDescent="0.3">
      <c r="A72" s="113" t="str">
        <f t="shared" si="27"/>
        <v>Altre spese commerciali</v>
      </c>
      <c r="D72" s="65">
        <f t="shared" si="28"/>
        <v>0</v>
      </c>
      <c r="E72" s="65">
        <f t="shared" si="29"/>
        <v>0</v>
      </c>
      <c r="F72" s="65">
        <f t="shared" si="30"/>
        <v>0</v>
      </c>
      <c r="G72" s="65">
        <f t="shared" si="31"/>
        <v>0</v>
      </c>
      <c r="H72" s="65">
        <f t="shared" si="32"/>
        <v>0</v>
      </c>
      <c r="I72" s="65">
        <f t="shared" si="33"/>
        <v>0</v>
      </c>
      <c r="J72" s="65">
        <f t="shared" si="34"/>
        <v>0</v>
      </c>
      <c r="K72" s="65">
        <f t="shared" si="35"/>
        <v>0</v>
      </c>
      <c r="L72" s="65">
        <f t="shared" si="36"/>
        <v>0</v>
      </c>
      <c r="M72" s="65">
        <f t="shared" si="37"/>
        <v>0</v>
      </c>
      <c r="N72" s="65">
        <f t="shared" si="38"/>
        <v>0</v>
      </c>
      <c r="O72" s="65">
        <f t="shared" si="39"/>
        <v>0</v>
      </c>
      <c r="P72" s="65">
        <f t="shared" si="40"/>
        <v>0</v>
      </c>
      <c r="Q72" s="65">
        <f t="shared" si="41"/>
        <v>0</v>
      </c>
      <c r="R72" s="65">
        <f t="shared" si="42"/>
        <v>0</v>
      </c>
      <c r="S72" s="65">
        <f t="shared" si="43"/>
        <v>0</v>
      </c>
      <c r="T72" s="65">
        <f t="shared" si="44"/>
        <v>0</v>
      </c>
      <c r="U72" s="65">
        <f t="shared" si="45"/>
        <v>0</v>
      </c>
      <c r="V72" s="65">
        <f t="shared" si="46"/>
        <v>0</v>
      </c>
      <c r="W72" s="65">
        <f t="shared" si="47"/>
        <v>0</v>
      </c>
      <c r="X72" s="65">
        <f t="shared" si="48"/>
        <v>0</v>
      </c>
      <c r="Y72" s="65">
        <f t="shared" si="49"/>
        <v>0</v>
      </c>
      <c r="Z72" s="65">
        <f t="shared" si="50"/>
        <v>0</v>
      </c>
      <c r="AA72" s="65">
        <f t="shared" si="51"/>
        <v>0</v>
      </c>
      <c r="AB72" s="65">
        <f t="shared" si="52"/>
        <v>0</v>
      </c>
      <c r="AC72" s="65">
        <f t="shared" si="53"/>
        <v>0</v>
      </c>
      <c r="AD72" s="65">
        <f t="shared" si="54"/>
        <v>0</v>
      </c>
      <c r="AE72" s="65">
        <f t="shared" si="55"/>
        <v>0</v>
      </c>
      <c r="AF72" s="65">
        <f t="shared" si="56"/>
        <v>0</v>
      </c>
      <c r="AG72" s="65">
        <f t="shared" si="57"/>
        <v>0</v>
      </c>
      <c r="AH72" s="65">
        <f t="shared" si="58"/>
        <v>0</v>
      </c>
      <c r="AI72" s="65">
        <f t="shared" si="59"/>
        <v>0</v>
      </c>
      <c r="AJ72" s="65">
        <f t="shared" si="60"/>
        <v>0</v>
      </c>
      <c r="AK72" s="65">
        <f t="shared" si="61"/>
        <v>0</v>
      </c>
      <c r="AL72" s="65">
        <f t="shared" si="62"/>
        <v>0</v>
      </c>
      <c r="AM72" s="65">
        <f t="shared" si="63"/>
        <v>0</v>
      </c>
    </row>
    <row r="73" spans="1:39" ht="16.5" thickTop="1" thickBot="1" x14ac:dyDescent="0.3">
      <c r="A73" s="113" t="str">
        <f t="shared" si="27"/>
        <v>Spese varie</v>
      </c>
      <c r="D73" s="65">
        <f t="shared" si="28"/>
        <v>0</v>
      </c>
      <c r="E73" s="65">
        <f t="shared" si="29"/>
        <v>0</v>
      </c>
      <c r="F73" s="65">
        <f t="shared" si="30"/>
        <v>0</v>
      </c>
      <c r="G73" s="65">
        <f t="shared" si="31"/>
        <v>0</v>
      </c>
      <c r="H73" s="65">
        <f t="shared" si="32"/>
        <v>0</v>
      </c>
      <c r="I73" s="65">
        <f t="shared" si="33"/>
        <v>0</v>
      </c>
      <c r="J73" s="65">
        <f t="shared" si="34"/>
        <v>0</v>
      </c>
      <c r="K73" s="65">
        <f t="shared" si="35"/>
        <v>0</v>
      </c>
      <c r="L73" s="65">
        <f t="shared" si="36"/>
        <v>0</v>
      </c>
      <c r="M73" s="65">
        <f t="shared" si="37"/>
        <v>0</v>
      </c>
      <c r="N73" s="65">
        <f t="shared" si="38"/>
        <v>0</v>
      </c>
      <c r="O73" s="65">
        <f t="shared" si="39"/>
        <v>0</v>
      </c>
      <c r="P73" s="65">
        <f t="shared" si="40"/>
        <v>0</v>
      </c>
      <c r="Q73" s="65">
        <f t="shared" si="41"/>
        <v>0</v>
      </c>
      <c r="R73" s="65">
        <f t="shared" si="42"/>
        <v>0</v>
      </c>
      <c r="S73" s="65">
        <f t="shared" si="43"/>
        <v>0</v>
      </c>
      <c r="T73" s="65">
        <f t="shared" si="44"/>
        <v>0</v>
      </c>
      <c r="U73" s="65">
        <f t="shared" si="45"/>
        <v>0</v>
      </c>
      <c r="V73" s="65">
        <f t="shared" si="46"/>
        <v>0</v>
      </c>
      <c r="W73" s="65">
        <f t="shared" si="47"/>
        <v>0</v>
      </c>
      <c r="X73" s="65">
        <f t="shared" si="48"/>
        <v>0</v>
      </c>
      <c r="Y73" s="65">
        <f t="shared" si="49"/>
        <v>0</v>
      </c>
      <c r="Z73" s="65">
        <f t="shared" si="50"/>
        <v>0</v>
      </c>
      <c r="AA73" s="65">
        <f t="shared" si="51"/>
        <v>0</v>
      </c>
      <c r="AB73" s="65">
        <f t="shared" si="52"/>
        <v>0</v>
      </c>
      <c r="AC73" s="65">
        <f t="shared" si="53"/>
        <v>0</v>
      </c>
      <c r="AD73" s="65">
        <f t="shared" si="54"/>
        <v>0</v>
      </c>
      <c r="AE73" s="65">
        <f t="shared" si="55"/>
        <v>0</v>
      </c>
      <c r="AF73" s="65">
        <f t="shared" si="56"/>
        <v>0</v>
      </c>
      <c r="AG73" s="65">
        <f t="shared" si="57"/>
        <v>0</v>
      </c>
      <c r="AH73" s="65">
        <f t="shared" si="58"/>
        <v>0</v>
      </c>
      <c r="AI73" s="65">
        <f t="shared" si="59"/>
        <v>0</v>
      </c>
      <c r="AJ73" s="65">
        <f t="shared" si="60"/>
        <v>0</v>
      </c>
      <c r="AK73" s="65">
        <f t="shared" si="61"/>
        <v>0</v>
      </c>
      <c r="AL73" s="65">
        <f t="shared" si="62"/>
        <v>0</v>
      </c>
      <c r="AM73" s="65">
        <f t="shared" si="63"/>
        <v>0</v>
      </c>
    </row>
    <row r="74" spans="1:39" ht="16.5" thickTop="1" thickBot="1" x14ac:dyDescent="0.3">
      <c r="A74" s="113" t="str">
        <f t="shared" si="27"/>
        <v>Royalties</v>
      </c>
      <c r="D74" s="65">
        <f t="shared" si="28"/>
        <v>0</v>
      </c>
      <c r="E74" s="65">
        <f t="shared" si="29"/>
        <v>0</v>
      </c>
      <c r="F74" s="65">
        <f t="shared" si="30"/>
        <v>0</v>
      </c>
      <c r="G74" s="65">
        <f t="shared" si="31"/>
        <v>0</v>
      </c>
      <c r="H74" s="65">
        <f t="shared" si="32"/>
        <v>0</v>
      </c>
      <c r="I74" s="65">
        <f t="shared" si="33"/>
        <v>0</v>
      </c>
      <c r="J74" s="65">
        <f t="shared" si="34"/>
        <v>0</v>
      </c>
      <c r="K74" s="65">
        <f t="shared" si="35"/>
        <v>0</v>
      </c>
      <c r="L74" s="65">
        <f t="shared" si="36"/>
        <v>0</v>
      </c>
      <c r="M74" s="65">
        <f t="shared" si="37"/>
        <v>0</v>
      </c>
      <c r="N74" s="65">
        <f t="shared" si="38"/>
        <v>0</v>
      </c>
      <c r="O74" s="65">
        <f t="shared" si="39"/>
        <v>0</v>
      </c>
      <c r="P74" s="65">
        <f t="shared" si="40"/>
        <v>0</v>
      </c>
      <c r="Q74" s="65">
        <f t="shared" si="41"/>
        <v>0</v>
      </c>
      <c r="R74" s="65">
        <f t="shared" si="42"/>
        <v>0</v>
      </c>
      <c r="S74" s="65">
        <f t="shared" si="43"/>
        <v>0</v>
      </c>
      <c r="T74" s="65">
        <f t="shared" si="44"/>
        <v>0</v>
      </c>
      <c r="U74" s="65">
        <f t="shared" si="45"/>
        <v>0</v>
      </c>
      <c r="V74" s="65">
        <f t="shared" si="46"/>
        <v>0</v>
      </c>
      <c r="W74" s="65">
        <f t="shared" si="47"/>
        <v>0</v>
      </c>
      <c r="X74" s="65">
        <f t="shared" si="48"/>
        <v>0</v>
      </c>
      <c r="Y74" s="65">
        <f t="shared" si="49"/>
        <v>0</v>
      </c>
      <c r="Z74" s="65">
        <f t="shared" si="50"/>
        <v>0</v>
      </c>
      <c r="AA74" s="65">
        <f t="shared" si="51"/>
        <v>0</v>
      </c>
      <c r="AB74" s="65">
        <f t="shared" si="52"/>
        <v>0</v>
      </c>
      <c r="AC74" s="65">
        <f t="shared" si="53"/>
        <v>0</v>
      </c>
      <c r="AD74" s="65">
        <f t="shared" si="54"/>
        <v>0</v>
      </c>
      <c r="AE74" s="65">
        <f t="shared" si="55"/>
        <v>0</v>
      </c>
      <c r="AF74" s="65">
        <f t="shared" si="56"/>
        <v>0</v>
      </c>
      <c r="AG74" s="65">
        <f t="shared" si="57"/>
        <v>0</v>
      </c>
      <c r="AH74" s="65">
        <f t="shared" si="58"/>
        <v>0</v>
      </c>
      <c r="AI74" s="65">
        <f t="shared" si="59"/>
        <v>0</v>
      </c>
      <c r="AJ74" s="65">
        <f t="shared" si="60"/>
        <v>0</v>
      </c>
      <c r="AK74" s="65">
        <f t="shared" si="61"/>
        <v>0</v>
      </c>
      <c r="AL74" s="65">
        <f t="shared" si="62"/>
        <v>0</v>
      </c>
      <c r="AM74" s="65">
        <f t="shared" si="63"/>
        <v>0</v>
      </c>
    </row>
    <row r="75" spans="1:39" ht="16.5" thickTop="1" thickBot="1" x14ac:dyDescent="0.3">
      <c r="A75" s="113" t="str">
        <f t="shared" si="27"/>
        <v>Consulenze legali, fiscali, notarili, ecc…</v>
      </c>
      <c r="D75" s="65">
        <f t="shared" si="28"/>
        <v>0</v>
      </c>
      <c r="E75" s="65">
        <f t="shared" si="29"/>
        <v>0</v>
      </c>
      <c r="F75" s="65">
        <f t="shared" si="30"/>
        <v>0</v>
      </c>
      <c r="G75" s="65">
        <f t="shared" si="31"/>
        <v>0</v>
      </c>
      <c r="H75" s="65">
        <f t="shared" si="32"/>
        <v>0</v>
      </c>
      <c r="I75" s="65">
        <f t="shared" si="33"/>
        <v>0</v>
      </c>
      <c r="J75" s="65">
        <f t="shared" si="34"/>
        <v>0</v>
      </c>
      <c r="K75" s="65">
        <f t="shared" si="35"/>
        <v>0</v>
      </c>
      <c r="L75" s="65">
        <f t="shared" si="36"/>
        <v>0</v>
      </c>
      <c r="M75" s="65">
        <f t="shared" si="37"/>
        <v>0</v>
      </c>
      <c r="N75" s="65">
        <f t="shared" si="38"/>
        <v>0</v>
      </c>
      <c r="O75" s="65">
        <f t="shared" si="39"/>
        <v>0</v>
      </c>
      <c r="P75" s="65">
        <f t="shared" si="40"/>
        <v>0</v>
      </c>
      <c r="Q75" s="65">
        <f t="shared" si="41"/>
        <v>0</v>
      </c>
      <c r="R75" s="65">
        <f t="shared" si="42"/>
        <v>0</v>
      </c>
      <c r="S75" s="65">
        <f t="shared" si="43"/>
        <v>0</v>
      </c>
      <c r="T75" s="65">
        <f t="shared" si="44"/>
        <v>0</v>
      </c>
      <c r="U75" s="65">
        <f t="shared" si="45"/>
        <v>0</v>
      </c>
      <c r="V75" s="65">
        <f t="shared" si="46"/>
        <v>0</v>
      </c>
      <c r="W75" s="65">
        <f t="shared" si="47"/>
        <v>0</v>
      </c>
      <c r="X75" s="65">
        <f t="shared" si="48"/>
        <v>0</v>
      </c>
      <c r="Y75" s="65">
        <f t="shared" si="49"/>
        <v>0</v>
      </c>
      <c r="Z75" s="65">
        <f t="shared" si="50"/>
        <v>0</v>
      </c>
      <c r="AA75" s="65">
        <f t="shared" si="51"/>
        <v>0</v>
      </c>
      <c r="AB75" s="65">
        <f t="shared" si="52"/>
        <v>0</v>
      </c>
      <c r="AC75" s="65">
        <f t="shared" si="53"/>
        <v>0</v>
      </c>
      <c r="AD75" s="65">
        <f t="shared" si="54"/>
        <v>0</v>
      </c>
      <c r="AE75" s="65">
        <f t="shared" si="55"/>
        <v>0</v>
      </c>
      <c r="AF75" s="65">
        <f t="shared" si="56"/>
        <v>0</v>
      </c>
      <c r="AG75" s="65">
        <f t="shared" si="57"/>
        <v>0</v>
      </c>
      <c r="AH75" s="65">
        <f t="shared" si="58"/>
        <v>0</v>
      </c>
      <c r="AI75" s="65">
        <f t="shared" si="59"/>
        <v>0</v>
      </c>
      <c r="AJ75" s="65">
        <f t="shared" si="60"/>
        <v>0</v>
      </c>
      <c r="AK75" s="65">
        <f t="shared" si="61"/>
        <v>0</v>
      </c>
      <c r="AL75" s="65">
        <f t="shared" si="62"/>
        <v>0</v>
      </c>
      <c r="AM75" s="65">
        <f t="shared" si="63"/>
        <v>0</v>
      </c>
    </row>
    <row r="76" spans="1:39" ht="16.5" thickTop="1" thickBot="1" x14ac:dyDescent="0.3">
      <c r="A76" s="113" t="str">
        <f t="shared" si="27"/>
        <v>Compensi amministratori</v>
      </c>
      <c r="D76" s="65">
        <f t="shared" si="28"/>
        <v>0</v>
      </c>
      <c r="E76" s="65">
        <f t="shared" si="29"/>
        <v>0</v>
      </c>
      <c r="F76" s="65">
        <f t="shared" si="30"/>
        <v>0</v>
      </c>
      <c r="G76" s="65">
        <f t="shared" si="31"/>
        <v>0</v>
      </c>
      <c r="H76" s="65">
        <f t="shared" si="32"/>
        <v>0</v>
      </c>
      <c r="I76" s="65">
        <f t="shared" si="33"/>
        <v>0</v>
      </c>
      <c r="J76" s="65">
        <f t="shared" si="34"/>
        <v>0</v>
      </c>
      <c r="K76" s="65">
        <f t="shared" si="35"/>
        <v>0</v>
      </c>
      <c r="L76" s="65">
        <f t="shared" si="36"/>
        <v>0</v>
      </c>
      <c r="M76" s="65">
        <f t="shared" si="37"/>
        <v>0</v>
      </c>
      <c r="N76" s="65">
        <f t="shared" si="38"/>
        <v>0</v>
      </c>
      <c r="O76" s="65">
        <f t="shared" si="39"/>
        <v>0</v>
      </c>
      <c r="P76" s="65">
        <f t="shared" si="40"/>
        <v>0</v>
      </c>
      <c r="Q76" s="65">
        <f t="shared" si="41"/>
        <v>0</v>
      </c>
      <c r="R76" s="65">
        <f t="shared" si="42"/>
        <v>0</v>
      </c>
      <c r="S76" s="65">
        <f t="shared" si="43"/>
        <v>0</v>
      </c>
      <c r="T76" s="65">
        <f t="shared" si="44"/>
        <v>0</v>
      </c>
      <c r="U76" s="65">
        <f t="shared" si="45"/>
        <v>0</v>
      </c>
      <c r="V76" s="65">
        <f t="shared" si="46"/>
        <v>0</v>
      </c>
      <c r="W76" s="65">
        <f t="shared" si="47"/>
        <v>0</v>
      </c>
      <c r="X76" s="65">
        <f t="shared" si="48"/>
        <v>0</v>
      </c>
      <c r="Y76" s="65">
        <f t="shared" si="49"/>
        <v>0</v>
      </c>
      <c r="Z76" s="65">
        <f t="shared" si="50"/>
        <v>0</v>
      </c>
      <c r="AA76" s="65">
        <f t="shared" si="51"/>
        <v>0</v>
      </c>
      <c r="AB76" s="65">
        <f t="shared" si="52"/>
        <v>0</v>
      </c>
      <c r="AC76" s="65">
        <f t="shared" si="53"/>
        <v>0</v>
      </c>
      <c r="AD76" s="65">
        <f t="shared" si="54"/>
        <v>0</v>
      </c>
      <c r="AE76" s="65">
        <f t="shared" si="55"/>
        <v>0</v>
      </c>
      <c r="AF76" s="65">
        <f t="shared" si="56"/>
        <v>0</v>
      </c>
      <c r="AG76" s="65">
        <f t="shared" si="57"/>
        <v>0</v>
      </c>
      <c r="AH76" s="65">
        <f t="shared" si="58"/>
        <v>0</v>
      </c>
      <c r="AI76" s="65">
        <f t="shared" si="59"/>
        <v>0</v>
      </c>
      <c r="AJ76" s="65">
        <f t="shared" si="60"/>
        <v>0</v>
      </c>
      <c r="AK76" s="65">
        <f t="shared" si="61"/>
        <v>0</v>
      </c>
      <c r="AL76" s="65">
        <f t="shared" si="62"/>
        <v>0</v>
      </c>
      <c r="AM76" s="65">
        <f t="shared" si="63"/>
        <v>0</v>
      </c>
    </row>
    <row r="77" spans="1:39" ht="16.5" thickTop="1" thickBot="1" x14ac:dyDescent="0.3">
      <c r="A77" s="113" t="str">
        <f t="shared" si="27"/>
        <v>Spese postali</v>
      </c>
      <c r="D77" s="65">
        <f t="shared" si="28"/>
        <v>0</v>
      </c>
      <c r="E77" s="65">
        <f t="shared" si="29"/>
        <v>0</v>
      </c>
      <c r="F77" s="65">
        <f t="shared" si="30"/>
        <v>0</v>
      </c>
      <c r="G77" s="65">
        <f t="shared" si="31"/>
        <v>0</v>
      </c>
      <c r="H77" s="65">
        <f t="shared" si="32"/>
        <v>0</v>
      </c>
      <c r="I77" s="65">
        <f t="shared" si="33"/>
        <v>0</v>
      </c>
      <c r="J77" s="65">
        <f t="shared" si="34"/>
        <v>0</v>
      </c>
      <c r="K77" s="65">
        <f t="shared" si="35"/>
        <v>0</v>
      </c>
      <c r="L77" s="65">
        <f t="shared" si="36"/>
        <v>0</v>
      </c>
      <c r="M77" s="65">
        <f t="shared" si="37"/>
        <v>0</v>
      </c>
      <c r="N77" s="65">
        <f t="shared" si="38"/>
        <v>0</v>
      </c>
      <c r="O77" s="65">
        <f t="shared" si="39"/>
        <v>0</v>
      </c>
      <c r="P77" s="65">
        <f t="shared" si="40"/>
        <v>0</v>
      </c>
      <c r="Q77" s="65">
        <f t="shared" si="41"/>
        <v>0</v>
      </c>
      <c r="R77" s="65">
        <f t="shared" si="42"/>
        <v>0</v>
      </c>
      <c r="S77" s="65">
        <f t="shared" si="43"/>
        <v>0</v>
      </c>
      <c r="T77" s="65">
        <f t="shared" si="44"/>
        <v>0</v>
      </c>
      <c r="U77" s="65">
        <f t="shared" si="45"/>
        <v>0</v>
      </c>
      <c r="V77" s="65">
        <f t="shared" si="46"/>
        <v>0</v>
      </c>
      <c r="W77" s="65">
        <f t="shared" si="47"/>
        <v>0</v>
      </c>
      <c r="X77" s="65">
        <f t="shared" si="48"/>
        <v>0</v>
      </c>
      <c r="Y77" s="65">
        <f t="shared" si="49"/>
        <v>0</v>
      </c>
      <c r="Z77" s="65">
        <f t="shared" si="50"/>
        <v>0</v>
      </c>
      <c r="AA77" s="65">
        <f t="shared" si="51"/>
        <v>0</v>
      </c>
      <c r="AB77" s="65">
        <f t="shared" si="52"/>
        <v>0</v>
      </c>
      <c r="AC77" s="65">
        <f t="shared" si="53"/>
        <v>0</v>
      </c>
      <c r="AD77" s="65">
        <f t="shared" si="54"/>
        <v>0</v>
      </c>
      <c r="AE77" s="65">
        <f t="shared" si="55"/>
        <v>0</v>
      </c>
      <c r="AF77" s="65">
        <f t="shared" si="56"/>
        <v>0</v>
      </c>
      <c r="AG77" s="65">
        <f t="shared" si="57"/>
        <v>0</v>
      </c>
      <c r="AH77" s="65">
        <f t="shared" si="58"/>
        <v>0</v>
      </c>
      <c r="AI77" s="65">
        <f t="shared" si="59"/>
        <v>0</v>
      </c>
      <c r="AJ77" s="65">
        <f t="shared" si="60"/>
        <v>0</v>
      </c>
      <c r="AK77" s="65">
        <f t="shared" si="61"/>
        <v>0</v>
      </c>
      <c r="AL77" s="65">
        <f t="shared" si="62"/>
        <v>0</v>
      </c>
      <c r="AM77" s="65">
        <f t="shared" si="63"/>
        <v>0</v>
      </c>
    </row>
    <row r="78" spans="1:39" ht="16.5" thickTop="1" thickBot="1" x14ac:dyDescent="0.3">
      <c r="A78" s="113" t="str">
        <f t="shared" si="27"/>
        <v>Oneri Bancari</v>
      </c>
      <c r="D78" s="65">
        <f t="shared" si="28"/>
        <v>0</v>
      </c>
      <c r="E78" s="65">
        <f t="shared" si="29"/>
        <v>0</v>
      </c>
      <c r="F78" s="65">
        <f t="shared" si="30"/>
        <v>0</v>
      </c>
      <c r="G78" s="65">
        <f t="shared" si="31"/>
        <v>0</v>
      </c>
      <c r="H78" s="65">
        <f t="shared" si="32"/>
        <v>0</v>
      </c>
      <c r="I78" s="65">
        <f t="shared" si="33"/>
        <v>0</v>
      </c>
      <c r="J78" s="65">
        <f t="shared" si="34"/>
        <v>0</v>
      </c>
      <c r="K78" s="65">
        <f t="shared" si="35"/>
        <v>0</v>
      </c>
      <c r="L78" s="65">
        <f t="shared" si="36"/>
        <v>0</v>
      </c>
      <c r="M78" s="65">
        <f t="shared" si="37"/>
        <v>0</v>
      </c>
      <c r="N78" s="65">
        <f t="shared" si="38"/>
        <v>0</v>
      </c>
      <c r="O78" s="65">
        <f t="shared" si="39"/>
        <v>0</v>
      </c>
      <c r="P78" s="65">
        <f t="shared" si="40"/>
        <v>0</v>
      </c>
      <c r="Q78" s="65">
        <f t="shared" si="41"/>
        <v>0</v>
      </c>
      <c r="R78" s="65">
        <f t="shared" si="42"/>
        <v>0</v>
      </c>
      <c r="S78" s="65">
        <f t="shared" si="43"/>
        <v>0</v>
      </c>
      <c r="T78" s="65">
        <f t="shared" si="44"/>
        <v>0</v>
      </c>
      <c r="U78" s="65">
        <f t="shared" si="45"/>
        <v>0</v>
      </c>
      <c r="V78" s="65">
        <f t="shared" si="46"/>
        <v>0</v>
      </c>
      <c r="W78" s="65">
        <f t="shared" si="47"/>
        <v>0</v>
      </c>
      <c r="X78" s="65">
        <f t="shared" si="48"/>
        <v>0</v>
      </c>
      <c r="Y78" s="65">
        <f t="shared" si="49"/>
        <v>0</v>
      </c>
      <c r="Z78" s="65">
        <f t="shared" si="50"/>
        <v>0</v>
      </c>
      <c r="AA78" s="65">
        <f t="shared" si="51"/>
        <v>0</v>
      </c>
      <c r="AB78" s="65">
        <f t="shared" si="52"/>
        <v>0</v>
      </c>
      <c r="AC78" s="65">
        <f t="shared" si="53"/>
        <v>0</v>
      </c>
      <c r="AD78" s="65">
        <f t="shared" si="54"/>
        <v>0</v>
      </c>
      <c r="AE78" s="65">
        <f t="shared" si="55"/>
        <v>0</v>
      </c>
      <c r="AF78" s="65">
        <f t="shared" si="56"/>
        <v>0</v>
      </c>
      <c r="AG78" s="65">
        <f t="shared" si="57"/>
        <v>0</v>
      </c>
      <c r="AH78" s="65">
        <f t="shared" si="58"/>
        <v>0</v>
      </c>
      <c r="AI78" s="65">
        <f t="shared" si="59"/>
        <v>0</v>
      </c>
      <c r="AJ78" s="65">
        <f t="shared" si="60"/>
        <v>0</v>
      </c>
      <c r="AK78" s="65">
        <f t="shared" si="61"/>
        <v>0</v>
      </c>
      <c r="AL78" s="65">
        <f t="shared" si="62"/>
        <v>0</v>
      </c>
      <c r="AM78" s="65">
        <f t="shared" si="63"/>
        <v>0</v>
      </c>
    </row>
    <row r="79" spans="1:39" ht="16.5" thickTop="1" thickBot="1" x14ac:dyDescent="0.3">
      <c r="A79" s="113" t="str">
        <f t="shared" si="27"/>
        <v>Utenze</v>
      </c>
      <c r="D79" s="65">
        <f t="shared" si="28"/>
        <v>0</v>
      </c>
      <c r="E79" s="65">
        <f t="shared" si="29"/>
        <v>0</v>
      </c>
      <c r="F79" s="65">
        <f t="shared" si="30"/>
        <v>0</v>
      </c>
      <c r="G79" s="65">
        <f t="shared" si="31"/>
        <v>0</v>
      </c>
      <c r="H79" s="65">
        <f t="shared" si="32"/>
        <v>0</v>
      </c>
      <c r="I79" s="65">
        <f t="shared" si="33"/>
        <v>0</v>
      </c>
      <c r="J79" s="65">
        <f t="shared" si="34"/>
        <v>0</v>
      </c>
      <c r="K79" s="65">
        <f t="shared" si="35"/>
        <v>0</v>
      </c>
      <c r="L79" s="65">
        <f t="shared" si="36"/>
        <v>0</v>
      </c>
      <c r="M79" s="65">
        <f t="shared" si="37"/>
        <v>0</v>
      </c>
      <c r="N79" s="65">
        <f t="shared" si="38"/>
        <v>0</v>
      </c>
      <c r="O79" s="65">
        <f t="shared" si="39"/>
        <v>0</v>
      </c>
      <c r="P79" s="65">
        <f t="shared" si="40"/>
        <v>0</v>
      </c>
      <c r="Q79" s="65">
        <f t="shared" si="41"/>
        <v>0</v>
      </c>
      <c r="R79" s="65">
        <f t="shared" si="42"/>
        <v>0</v>
      </c>
      <c r="S79" s="65">
        <f t="shared" si="43"/>
        <v>0</v>
      </c>
      <c r="T79" s="65">
        <f t="shared" si="44"/>
        <v>0</v>
      </c>
      <c r="U79" s="65">
        <f t="shared" si="45"/>
        <v>0</v>
      </c>
      <c r="V79" s="65">
        <f t="shared" si="46"/>
        <v>0</v>
      </c>
      <c r="W79" s="65">
        <f t="shared" si="47"/>
        <v>0</v>
      </c>
      <c r="X79" s="65">
        <f t="shared" si="48"/>
        <v>0</v>
      </c>
      <c r="Y79" s="65">
        <f t="shared" si="49"/>
        <v>0</v>
      </c>
      <c r="Z79" s="65">
        <f t="shared" si="50"/>
        <v>0</v>
      </c>
      <c r="AA79" s="65">
        <f t="shared" si="51"/>
        <v>0</v>
      </c>
      <c r="AB79" s="65">
        <f t="shared" si="52"/>
        <v>0</v>
      </c>
      <c r="AC79" s="65">
        <f t="shared" si="53"/>
        <v>0</v>
      </c>
      <c r="AD79" s="65">
        <f t="shared" si="54"/>
        <v>0</v>
      </c>
      <c r="AE79" s="65">
        <f t="shared" si="55"/>
        <v>0</v>
      </c>
      <c r="AF79" s="65">
        <f t="shared" si="56"/>
        <v>0</v>
      </c>
      <c r="AG79" s="65">
        <f t="shared" si="57"/>
        <v>0</v>
      </c>
      <c r="AH79" s="65">
        <f t="shared" si="58"/>
        <v>0</v>
      </c>
      <c r="AI79" s="65">
        <f t="shared" si="59"/>
        <v>0</v>
      </c>
      <c r="AJ79" s="65">
        <f t="shared" si="60"/>
        <v>0</v>
      </c>
      <c r="AK79" s="65">
        <f t="shared" si="61"/>
        <v>0</v>
      </c>
      <c r="AL79" s="65">
        <f t="shared" si="62"/>
        <v>0</v>
      </c>
      <c r="AM79" s="65">
        <f t="shared" si="63"/>
        <v>0</v>
      </c>
    </row>
    <row r="80" spans="1:39" ht="16.5" thickTop="1" thickBot="1" x14ac:dyDescent="0.3">
      <c r="A80" s="113" t="str">
        <f t="shared" si="27"/>
        <v>Affitti e locazioni passive</v>
      </c>
      <c r="D80" s="65">
        <f t="shared" si="28"/>
        <v>0</v>
      </c>
      <c r="E80" s="65">
        <f t="shared" si="29"/>
        <v>0</v>
      </c>
      <c r="F80" s="65">
        <f t="shared" si="30"/>
        <v>0</v>
      </c>
      <c r="G80" s="65">
        <f t="shared" si="31"/>
        <v>0</v>
      </c>
      <c r="H80" s="65">
        <f t="shared" si="32"/>
        <v>0</v>
      </c>
      <c r="I80" s="65">
        <f t="shared" si="33"/>
        <v>0</v>
      </c>
      <c r="J80" s="65">
        <f t="shared" si="34"/>
        <v>0</v>
      </c>
      <c r="K80" s="65">
        <f t="shared" si="35"/>
        <v>0</v>
      </c>
      <c r="L80" s="65">
        <f t="shared" si="36"/>
        <v>0</v>
      </c>
      <c r="M80" s="65">
        <f t="shared" si="37"/>
        <v>0</v>
      </c>
      <c r="N80" s="65">
        <f t="shared" si="38"/>
        <v>0</v>
      </c>
      <c r="O80" s="65">
        <f t="shared" si="39"/>
        <v>0</v>
      </c>
      <c r="P80" s="65">
        <f t="shared" si="40"/>
        <v>0</v>
      </c>
      <c r="Q80" s="65">
        <f t="shared" si="41"/>
        <v>0</v>
      </c>
      <c r="R80" s="65">
        <f t="shared" si="42"/>
        <v>0</v>
      </c>
      <c r="S80" s="65">
        <f t="shared" si="43"/>
        <v>0</v>
      </c>
      <c r="T80" s="65">
        <f t="shared" si="44"/>
        <v>0</v>
      </c>
      <c r="U80" s="65">
        <f t="shared" si="45"/>
        <v>0</v>
      </c>
      <c r="V80" s="65">
        <f t="shared" si="46"/>
        <v>0</v>
      </c>
      <c r="W80" s="65">
        <f t="shared" si="47"/>
        <v>0</v>
      </c>
      <c r="X80" s="65">
        <f t="shared" si="48"/>
        <v>0</v>
      </c>
      <c r="Y80" s="65">
        <f t="shared" si="49"/>
        <v>0</v>
      </c>
      <c r="Z80" s="65">
        <f t="shared" si="50"/>
        <v>0</v>
      </c>
      <c r="AA80" s="65">
        <f t="shared" si="51"/>
        <v>0</v>
      </c>
      <c r="AB80" s="65">
        <f t="shared" si="52"/>
        <v>0</v>
      </c>
      <c r="AC80" s="65">
        <f t="shared" si="53"/>
        <v>0</v>
      </c>
      <c r="AD80" s="65">
        <f t="shared" si="54"/>
        <v>0</v>
      </c>
      <c r="AE80" s="65">
        <f t="shared" si="55"/>
        <v>0</v>
      </c>
      <c r="AF80" s="65">
        <f t="shared" si="56"/>
        <v>0</v>
      </c>
      <c r="AG80" s="65">
        <f t="shared" si="57"/>
        <v>0</v>
      </c>
      <c r="AH80" s="65">
        <f t="shared" si="58"/>
        <v>0</v>
      </c>
      <c r="AI80" s="65">
        <f t="shared" si="59"/>
        <v>0</v>
      </c>
      <c r="AJ80" s="65">
        <f t="shared" si="60"/>
        <v>0</v>
      </c>
      <c r="AK80" s="65">
        <f t="shared" si="61"/>
        <v>0</v>
      </c>
      <c r="AL80" s="65">
        <f t="shared" si="62"/>
        <v>0</v>
      </c>
      <c r="AM80" s="65">
        <f t="shared" si="63"/>
        <v>0</v>
      </c>
    </row>
    <row r="81" spans="1:39" ht="16.5" thickTop="1" thickBot="1" x14ac:dyDescent="0.3">
      <c r="A81" s="113" t="str">
        <f t="shared" si="27"/>
        <v>Altri costi amministrativi</v>
      </c>
      <c r="D81" s="65">
        <f t="shared" si="28"/>
        <v>0</v>
      </c>
      <c r="E81" s="65">
        <f t="shared" si="29"/>
        <v>0</v>
      </c>
      <c r="F81" s="65">
        <f t="shared" si="30"/>
        <v>0</v>
      </c>
      <c r="G81" s="65">
        <f t="shared" si="31"/>
        <v>0</v>
      </c>
      <c r="H81" s="65">
        <f t="shared" si="32"/>
        <v>0</v>
      </c>
      <c r="I81" s="65">
        <f t="shared" si="33"/>
        <v>0</v>
      </c>
      <c r="J81" s="65">
        <f t="shared" si="34"/>
        <v>0</v>
      </c>
      <c r="K81" s="65">
        <f t="shared" si="35"/>
        <v>0</v>
      </c>
      <c r="L81" s="65">
        <f t="shared" si="36"/>
        <v>0</v>
      </c>
      <c r="M81" s="65">
        <f t="shared" si="37"/>
        <v>0</v>
      </c>
      <c r="N81" s="65">
        <f t="shared" si="38"/>
        <v>0</v>
      </c>
      <c r="O81" s="65">
        <f t="shared" si="39"/>
        <v>0</v>
      </c>
      <c r="P81" s="65">
        <f t="shared" si="40"/>
        <v>0</v>
      </c>
      <c r="Q81" s="65">
        <f t="shared" si="41"/>
        <v>0</v>
      </c>
      <c r="R81" s="65">
        <f t="shared" si="42"/>
        <v>0</v>
      </c>
      <c r="S81" s="65">
        <f t="shared" si="43"/>
        <v>0</v>
      </c>
      <c r="T81" s="65">
        <f t="shared" si="44"/>
        <v>0</v>
      </c>
      <c r="U81" s="65">
        <f t="shared" si="45"/>
        <v>0</v>
      </c>
      <c r="V81" s="65">
        <f t="shared" si="46"/>
        <v>0</v>
      </c>
      <c r="W81" s="65">
        <f t="shared" si="47"/>
        <v>0</v>
      </c>
      <c r="X81" s="65">
        <f t="shared" si="48"/>
        <v>0</v>
      </c>
      <c r="Y81" s="65">
        <f t="shared" si="49"/>
        <v>0</v>
      </c>
      <c r="Z81" s="65">
        <f t="shared" si="50"/>
        <v>0</v>
      </c>
      <c r="AA81" s="65">
        <f t="shared" si="51"/>
        <v>0</v>
      </c>
      <c r="AB81" s="65">
        <f t="shared" si="52"/>
        <v>0</v>
      </c>
      <c r="AC81" s="65">
        <f t="shared" si="53"/>
        <v>0</v>
      </c>
      <c r="AD81" s="65">
        <f t="shared" si="54"/>
        <v>0</v>
      </c>
      <c r="AE81" s="65">
        <f t="shared" si="55"/>
        <v>0</v>
      </c>
      <c r="AF81" s="65">
        <f t="shared" si="56"/>
        <v>0</v>
      </c>
      <c r="AG81" s="65">
        <f t="shared" si="57"/>
        <v>0</v>
      </c>
      <c r="AH81" s="65">
        <f t="shared" si="58"/>
        <v>0</v>
      </c>
      <c r="AI81" s="65">
        <f t="shared" si="59"/>
        <v>0</v>
      </c>
      <c r="AJ81" s="65">
        <f t="shared" si="60"/>
        <v>0</v>
      </c>
      <c r="AK81" s="65">
        <f t="shared" si="61"/>
        <v>0</v>
      </c>
      <c r="AL81" s="65">
        <f t="shared" si="62"/>
        <v>0</v>
      </c>
      <c r="AM81" s="65">
        <f t="shared" si="63"/>
        <v>0</v>
      </c>
    </row>
    <row r="82" spans="1:39" ht="16.5" thickTop="1" thickBot="1" x14ac:dyDescent="0.3">
      <c r="A82" s="113" t="str">
        <f t="shared" si="27"/>
        <v>Costi diversi</v>
      </c>
      <c r="D82" s="65">
        <f t="shared" si="28"/>
        <v>0</v>
      </c>
      <c r="E82" s="65">
        <f t="shared" si="29"/>
        <v>0</v>
      </c>
      <c r="F82" s="65">
        <f t="shared" si="30"/>
        <v>0</v>
      </c>
      <c r="G82" s="65">
        <f t="shared" si="31"/>
        <v>0</v>
      </c>
      <c r="H82" s="65">
        <f t="shared" si="32"/>
        <v>0</v>
      </c>
      <c r="I82" s="65">
        <f t="shared" si="33"/>
        <v>0</v>
      </c>
      <c r="J82" s="65">
        <f t="shared" si="34"/>
        <v>0</v>
      </c>
      <c r="K82" s="65">
        <f t="shared" si="35"/>
        <v>0</v>
      </c>
      <c r="L82" s="65">
        <f t="shared" si="36"/>
        <v>0</v>
      </c>
      <c r="M82" s="65">
        <f t="shared" si="37"/>
        <v>0</v>
      </c>
      <c r="N82" s="65">
        <f t="shared" si="38"/>
        <v>0</v>
      </c>
      <c r="O82" s="65">
        <f t="shared" si="39"/>
        <v>0</v>
      </c>
      <c r="P82" s="65">
        <f t="shared" si="40"/>
        <v>0</v>
      </c>
      <c r="Q82" s="65">
        <f t="shared" si="41"/>
        <v>0</v>
      </c>
      <c r="R82" s="65">
        <f t="shared" si="42"/>
        <v>0</v>
      </c>
      <c r="S82" s="65">
        <f t="shared" si="43"/>
        <v>0</v>
      </c>
      <c r="T82" s="65">
        <f t="shared" si="44"/>
        <v>0</v>
      </c>
      <c r="U82" s="65">
        <f t="shared" si="45"/>
        <v>0</v>
      </c>
      <c r="V82" s="65">
        <f t="shared" si="46"/>
        <v>0</v>
      </c>
      <c r="W82" s="65">
        <f t="shared" si="47"/>
        <v>0</v>
      </c>
      <c r="X82" s="65">
        <f t="shared" si="48"/>
        <v>0</v>
      </c>
      <c r="Y82" s="65">
        <f t="shared" si="49"/>
        <v>0</v>
      </c>
      <c r="Z82" s="65">
        <f t="shared" si="50"/>
        <v>0</v>
      </c>
      <c r="AA82" s="65">
        <f t="shared" si="51"/>
        <v>0</v>
      </c>
      <c r="AB82" s="65">
        <f t="shared" si="52"/>
        <v>0</v>
      </c>
      <c r="AC82" s="65">
        <f t="shared" si="53"/>
        <v>0</v>
      </c>
      <c r="AD82" s="65">
        <f t="shared" si="54"/>
        <v>0</v>
      </c>
      <c r="AE82" s="65">
        <f t="shared" si="55"/>
        <v>0</v>
      </c>
      <c r="AF82" s="65">
        <f t="shared" si="56"/>
        <v>0</v>
      </c>
      <c r="AG82" s="65">
        <f t="shared" si="57"/>
        <v>0</v>
      </c>
      <c r="AH82" s="65">
        <f t="shared" si="58"/>
        <v>0</v>
      </c>
      <c r="AI82" s="65">
        <f t="shared" si="59"/>
        <v>0</v>
      </c>
      <c r="AJ82" s="65">
        <f t="shared" si="60"/>
        <v>0</v>
      </c>
      <c r="AK82" s="65">
        <f t="shared" si="61"/>
        <v>0</v>
      </c>
      <c r="AL82" s="65">
        <f t="shared" si="62"/>
        <v>0</v>
      </c>
      <c r="AM82" s="65">
        <f t="shared" si="63"/>
        <v>0</v>
      </c>
    </row>
    <row r="83" spans="1:39" ht="16.5" thickTop="1" thickBot="1" x14ac:dyDescent="0.3">
      <c r="A83" s="113" t="str">
        <f t="shared" si="27"/>
        <v>Premi assicurativi</v>
      </c>
      <c r="D83" s="65">
        <f t="shared" si="28"/>
        <v>0</v>
      </c>
      <c r="E83" s="65">
        <f t="shared" si="29"/>
        <v>0</v>
      </c>
      <c r="F83" s="65">
        <f t="shared" si="30"/>
        <v>0</v>
      </c>
      <c r="G83" s="65">
        <f t="shared" si="31"/>
        <v>0</v>
      </c>
      <c r="H83" s="65">
        <f t="shared" si="32"/>
        <v>0</v>
      </c>
      <c r="I83" s="65">
        <f t="shared" si="33"/>
        <v>0</v>
      </c>
      <c r="J83" s="65">
        <f t="shared" si="34"/>
        <v>0</v>
      </c>
      <c r="K83" s="65">
        <f t="shared" si="35"/>
        <v>0</v>
      </c>
      <c r="L83" s="65">
        <f t="shared" si="36"/>
        <v>0</v>
      </c>
      <c r="M83" s="65">
        <f t="shared" si="37"/>
        <v>0</v>
      </c>
      <c r="N83" s="65">
        <f t="shared" si="38"/>
        <v>0</v>
      </c>
      <c r="O83" s="65">
        <f t="shared" si="39"/>
        <v>0</v>
      </c>
      <c r="P83" s="65">
        <f t="shared" si="40"/>
        <v>0</v>
      </c>
      <c r="Q83" s="65">
        <f t="shared" si="41"/>
        <v>0</v>
      </c>
      <c r="R83" s="65">
        <f t="shared" si="42"/>
        <v>0</v>
      </c>
      <c r="S83" s="65">
        <f t="shared" si="43"/>
        <v>0</v>
      </c>
      <c r="T83" s="65">
        <f t="shared" si="44"/>
        <v>0</v>
      </c>
      <c r="U83" s="65">
        <f t="shared" si="45"/>
        <v>0</v>
      </c>
      <c r="V83" s="65">
        <f t="shared" si="46"/>
        <v>0</v>
      </c>
      <c r="W83" s="65">
        <f t="shared" si="47"/>
        <v>0</v>
      </c>
      <c r="X83" s="65">
        <f t="shared" si="48"/>
        <v>0</v>
      </c>
      <c r="Y83" s="65">
        <f t="shared" si="49"/>
        <v>0</v>
      </c>
      <c r="Z83" s="65">
        <f t="shared" si="50"/>
        <v>0</v>
      </c>
      <c r="AA83" s="65">
        <f t="shared" si="51"/>
        <v>0</v>
      </c>
      <c r="AB83" s="65">
        <f t="shared" si="52"/>
        <v>0</v>
      </c>
      <c r="AC83" s="65">
        <f t="shared" si="53"/>
        <v>0</v>
      </c>
      <c r="AD83" s="65">
        <f t="shared" si="54"/>
        <v>0</v>
      </c>
      <c r="AE83" s="65">
        <f t="shared" si="55"/>
        <v>0</v>
      </c>
      <c r="AF83" s="65">
        <f t="shared" si="56"/>
        <v>0</v>
      </c>
      <c r="AG83" s="65">
        <f t="shared" si="57"/>
        <v>0</v>
      </c>
      <c r="AH83" s="65">
        <f t="shared" si="58"/>
        <v>0</v>
      </c>
      <c r="AI83" s="65">
        <f t="shared" si="59"/>
        <v>0</v>
      </c>
      <c r="AJ83" s="65">
        <f t="shared" si="60"/>
        <v>0</v>
      </c>
      <c r="AK83" s="65">
        <f t="shared" si="61"/>
        <v>0</v>
      </c>
      <c r="AL83" s="65">
        <f t="shared" si="62"/>
        <v>0</v>
      </c>
      <c r="AM83" s="65">
        <f t="shared" si="63"/>
        <v>0</v>
      </c>
    </row>
    <row r="84" spans="1:39" ht="15.75" thickTop="1" x14ac:dyDescent="0.25">
      <c r="A84" s="47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</row>
    <row r="85" spans="1:39" ht="15.75" thickBot="1" x14ac:dyDescent="0.3">
      <c r="A85" s="57" t="s">
        <v>314</v>
      </c>
      <c r="B85" s="122"/>
      <c r="C85" s="125"/>
      <c r="D85" s="63">
        <f>+SUM(D60:D83)</f>
        <v>242</v>
      </c>
      <c r="E85" s="63">
        <f t="shared" ref="E85:AM85" si="64">+SUM(E60:E83)</f>
        <v>363</v>
      </c>
      <c r="F85" s="63">
        <f t="shared" si="64"/>
        <v>363</v>
      </c>
      <c r="G85" s="63">
        <f t="shared" si="64"/>
        <v>363</v>
      </c>
      <c r="H85" s="63">
        <f t="shared" si="64"/>
        <v>363</v>
      </c>
      <c r="I85" s="63">
        <f t="shared" si="64"/>
        <v>363</v>
      </c>
      <c r="J85" s="63">
        <f t="shared" si="64"/>
        <v>363</v>
      </c>
      <c r="K85" s="63">
        <f t="shared" si="64"/>
        <v>363</v>
      </c>
      <c r="L85" s="63">
        <f t="shared" si="64"/>
        <v>363</v>
      </c>
      <c r="M85" s="63">
        <f t="shared" si="64"/>
        <v>363</v>
      </c>
      <c r="N85" s="63">
        <f t="shared" si="64"/>
        <v>363</v>
      </c>
      <c r="O85" s="63">
        <f t="shared" si="64"/>
        <v>363</v>
      </c>
      <c r="P85" s="63">
        <f t="shared" si="64"/>
        <v>363</v>
      </c>
      <c r="Q85" s="63">
        <f t="shared" si="64"/>
        <v>363</v>
      </c>
      <c r="R85" s="63">
        <f t="shared" si="64"/>
        <v>363</v>
      </c>
      <c r="S85" s="63">
        <f t="shared" si="64"/>
        <v>363</v>
      </c>
      <c r="T85" s="63">
        <f t="shared" si="64"/>
        <v>363</v>
      </c>
      <c r="U85" s="63">
        <f t="shared" si="64"/>
        <v>363</v>
      </c>
      <c r="V85" s="63">
        <f t="shared" si="64"/>
        <v>363</v>
      </c>
      <c r="W85" s="63">
        <f t="shared" si="64"/>
        <v>363</v>
      </c>
      <c r="X85" s="63">
        <f t="shared" si="64"/>
        <v>363</v>
      </c>
      <c r="Y85" s="63">
        <f t="shared" si="64"/>
        <v>363</v>
      </c>
      <c r="Z85" s="63">
        <f t="shared" si="64"/>
        <v>363</v>
      </c>
      <c r="AA85" s="63">
        <f t="shared" si="64"/>
        <v>363</v>
      </c>
      <c r="AB85" s="63">
        <f t="shared" si="64"/>
        <v>363</v>
      </c>
      <c r="AC85" s="63">
        <f t="shared" si="64"/>
        <v>363</v>
      </c>
      <c r="AD85" s="63">
        <f t="shared" si="64"/>
        <v>363</v>
      </c>
      <c r="AE85" s="63">
        <f t="shared" si="64"/>
        <v>363</v>
      </c>
      <c r="AF85" s="63">
        <f t="shared" si="64"/>
        <v>363</v>
      </c>
      <c r="AG85" s="63">
        <f t="shared" si="64"/>
        <v>363</v>
      </c>
      <c r="AH85" s="63">
        <f t="shared" si="64"/>
        <v>363</v>
      </c>
      <c r="AI85" s="63">
        <f t="shared" si="64"/>
        <v>363</v>
      </c>
      <c r="AJ85" s="63">
        <f t="shared" si="64"/>
        <v>363</v>
      </c>
      <c r="AK85" s="63">
        <f t="shared" si="64"/>
        <v>363</v>
      </c>
      <c r="AL85" s="63">
        <f t="shared" si="64"/>
        <v>363</v>
      </c>
      <c r="AM85" s="63">
        <f t="shared" si="64"/>
        <v>363</v>
      </c>
    </row>
    <row r="86" spans="1:39" ht="15.75" thickTop="1" x14ac:dyDescent="0.25"/>
    <row r="88" spans="1:39" ht="15.75" thickBot="1" x14ac:dyDescent="0.3">
      <c r="A88" s="57" t="s">
        <v>343</v>
      </c>
      <c r="D88" s="57" t="str">
        <f>+SPm!B2</f>
        <v>A1 M1</v>
      </c>
      <c r="E88" s="57" t="str">
        <f>+SPm!C2</f>
        <v>A1 M2</v>
      </c>
      <c r="F88" s="57" t="str">
        <f>+SPm!D2</f>
        <v>A1 M3</v>
      </c>
      <c r="G88" s="57" t="str">
        <f>+SPm!E2</f>
        <v>A1 M4</v>
      </c>
      <c r="H88" s="57" t="str">
        <f>+SPm!F2</f>
        <v>A1 M5</v>
      </c>
      <c r="I88" s="57" t="str">
        <f>+SPm!G2</f>
        <v>A1 M6</v>
      </c>
      <c r="J88" s="57" t="str">
        <f>+SPm!H2</f>
        <v>A1 M7</v>
      </c>
      <c r="K88" s="57" t="str">
        <f>+SPm!I2</f>
        <v>A1 M8</v>
      </c>
      <c r="L88" s="57" t="str">
        <f>+SPm!J2</f>
        <v>A1 M9</v>
      </c>
      <c r="M88" s="57" t="str">
        <f>+SPm!K2</f>
        <v>A1 M10</v>
      </c>
      <c r="N88" s="57" t="str">
        <f>+SPm!L2</f>
        <v>A1 M11</v>
      </c>
      <c r="O88" s="57" t="str">
        <f>+SPm!M2</f>
        <v>A1 M12</v>
      </c>
      <c r="P88" s="57" t="str">
        <f>+SPm!N2</f>
        <v>A2 M1</v>
      </c>
      <c r="Q88" s="57" t="str">
        <f>+SPm!O2</f>
        <v>A2 M2</v>
      </c>
      <c r="R88" s="57" t="str">
        <f>+SPm!P2</f>
        <v>A2 M3</v>
      </c>
      <c r="S88" s="57" t="str">
        <f>+SPm!Q2</f>
        <v>A2 M4</v>
      </c>
      <c r="T88" s="57" t="str">
        <f>+SPm!R2</f>
        <v>A2 M5</v>
      </c>
      <c r="U88" s="57" t="str">
        <f>+SPm!S2</f>
        <v>A2 M6</v>
      </c>
      <c r="V88" s="57" t="str">
        <f>+SPm!T2</f>
        <v>A2 M7</v>
      </c>
      <c r="W88" s="57" t="str">
        <f>+SPm!U2</f>
        <v>A2 M8</v>
      </c>
      <c r="X88" s="57" t="str">
        <f>+SPm!V2</f>
        <v>A2 M9</v>
      </c>
      <c r="Y88" s="57" t="str">
        <f>+SPm!W2</f>
        <v>A2 M10</v>
      </c>
      <c r="Z88" s="57" t="str">
        <f>+SPm!X2</f>
        <v>A2 M11</v>
      </c>
      <c r="AA88" s="57" t="str">
        <f>+SPm!Y2</f>
        <v>A2 M12</v>
      </c>
      <c r="AB88" s="57" t="str">
        <f>+SPm!Z2</f>
        <v>A3 M1</v>
      </c>
      <c r="AC88" s="57" t="str">
        <f>+SPm!AA2</f>
        <v>A3 M2</v>
      </c>
      <c r="AD88" s="57" t="str">
        <f>+SPm!AB2</f>
        <v>A3 M3</v>
      </c>
      <c r="AE88" s="57" t="str">
        <f>+SPm!AC2</f>
        <v>A3 M4</v>
      </c>
      <c r="AF88" s="57" t="str">
        <f>+SPm!AD2</f>
        <v>A3 M5</v>
      </c>
      <c r="AG88" s="57" t="str">
        <f>+SPm!AE2</f>
        <v>A3 M6</v>
      </c>
      <c r="AH88" s="57" t="str">
        <f>+SPm!AF2</f>
        <v>A3 M7</v>
      </c>
      <c r="AI88" s="57" t="str">
        <f>+SPm!AG2</f>
        <v>A3 M8</v>
      </c>
      <c r="AJ88" s="57" t="str">
        <f>+SPm!AH2</f>
        <v>A3 M9</v>
      </c>
      <c r="AK88" s="57" t="str">
        <f>+SPm!AI2</f>
        <v>A3 M10</v>
      </c>
      <c r="AL88" s="57" t="str">
        <f>+SPm!AJ2</f>
        <v>A3 M11</v>
      </c>
      <c r="AM88" s="57" t="str">
        <f>+SPm!AK2</f>
        <v>A3 M12</v>
      </c>
    </row>
    <row r="89" spans="1:39" ht="16.5" thickTop="1" thickBot="1" x14ac:dyDescent="0.3">
      <c r="A89" s="113" t="str">
        <f>+A4</f>
        <v>Spese energia elettrica, gas, acqua</v>
      </c>
      <c r="D89" s="65">
        <f t="shared" ref="D89:D112" si="65">+D4+D31-D60</f>
        <v>0</v>
      </c>
      <c r="E89" s="65">
        <f t="shared" ref="E89:AM89" si="66">+E4+E31+D60-E60</f>
        <v>0</v>
      </c>
      <c r="F89" s="65">
        <f t="shared" si="66"/>
        <v>121</v>
      </c>
      <c r="G89" s="65">
        <f t="shared" si="66"/>
        <v>121</v>
      </c>
      <c r="H89" s="65">
        <f t="shared" si="66"/>
        <v>121</v>
      </c>
      <c r="I89" s="65">
        <f t="shared" si="66"/>
        <v>121</v>
      </c>
      <c r="J89" s="65">
        <f t="shared" si="66"/>
        <v>121</v>
      </c>
      <c r="K89" s="65">
        <f t="shared" si="66"/>
        <v>121</v>
      </c>
      <c r="L89" s="65">
        <f t="shared" si="66"/>
        <v>121</v>
      </c>
      <c r="M89" s="65">
        <f t="shared" si="66"/>
        <v>121</v>
      </c>
      <c r="N89" s="65">
        <f t="shared" si="66"/>
        <v>121</v>
      </c>
      <c r="O89" s="65">
        <f t="shared" si="66"/>
        <v>121</v>
      </c>
      <c r="P89" s="65">
        <f t="shared" si="66"/>
        <v>121</v>
      </c>
      <c r="Q89" s="65">
        <f t="shared" si="66"/>
        <v>121</v>
      </c>
      <c r="R89" s="65">
        <f t="shared" si="66"/>
        <v>121</v>
      </c>
      <c r="S89" s="65">
        <f t="shared" si="66"/>
        <v>121</v>
      </c>
      <c r="T89" s="65">
        <f t="shared" si="66"/>
        <v>121</v>
      </c>
      <c r="U89" s="65">
        <f t="shared" si="66"/>
        <v>121</v>
      </c>
      <c r="V89" s="65">
        <f t="shared" si="66"/>
        <v>121</v>
      </c>
      <c r="W89" s="65">
        <f t="shared" si="66"/>
        <v>121</v>
      </c>
      <c r="X89" s="65">
        <f t="shared" si="66"/>
        <v>121</v>
      </c>
      <c r="Y89" s="65">
        <f t="shared" si="66"/>
        <v>121</v>
      </c>
      <c r="Z89" s="65">
        <f t="shared" si="66"/>
        <v>121</v>
      </c>
      <c r="AA89" s="65">
        <f t="shared" si="66"/>
        <v>121</v>
      </c>
      <c r="AB89" s="65">
        <f t="shared" si="66"/>
        <v>121</v>
      </c>
      <c r="AC89" s="65">
        <f t="shared" si="66"/>
        <v>121</v>
      </c>
      <c r="AD89" s="65">
        <f t="shared" si="66"/>
        <v>121</v>
      </c>
      <c r="AE89" s="65">
        <f t="shared" si="66"/>
        <v>121</v>
      </c>
      <c r="AF89" s="65">
        <f t="shared" si="66"/>
        <v>121</v>
      </c>
      <c r="AG89" s="65">
        <f t="shared" si="66"/>
        <v>121</v>
      </c>
      <c r="AH89" s="65">
        <f t="shared" si="66"/>
        <v>121</v>
      </c>
      <c r="AI89" s="65">
        <f t="shared" si="66"/>
        <v>121</v>
      </c>
      <c r="AJ89" s="65">
        <f t="shared" si="66"/>
        <v>121</v>
      </c>
      <c r="AK89" s="65">
        <f t="shared" si="66"/>
        <v>121</v>
      </c>
      <c r="AL89" s="65">
        <f t="shared" si="66"/>
        <v>121</v>
      </c>
      <c r="AM89" s="65">
        <f t="shared" si="66"/>
        <v>121</v>
      </c>
    </row>
    <row r="90" spans="1:39" ht="16.5" thickTop="1" thickBot="1" x14ac:dyDescent="0.3">
      <c r="A90" s="113" t="str">
        <f t="shared" ref="A90:A112" si="67">+A5</f>
        <v>Spese di rappresentanza</v>
      </c>
      <c r="D90" s="65">
        <f t="shared" si="65"/>
        <v>0</v>
      </c>
      <c r="E90" s="65">
        <f t="shared" ref="E90:AM90" si="68">+E5+E32+D61-E61</f>
        <v>0</v>
      </c>
      <c r="F90" s="65">
        <f t="shared" si="68"/>
        <v>0</v>
      </c>
      <c r="G90" s="65">
        <f t="shared" si="68"/>
        <v>0</v>
      </c>
      <c r="H90" s="65">
        <f t="shared" si="68"/>
        <v>0</v>
      </c>
      <c r="I90" s="65">
        <f t="shared" si="68"/>
        <v>0</v>
      </c>
      <c r="J90" s="65">
        <f t="shared" si="68"/>
        <v>0</v>
      </c>
      <c r="K90" s="65">
        <f t="shared" si="68"/>
        <v>0</v>
      </c>
      <c r="L90" s="65">
        <f t="shared" si="68"/>
        <v>0</v>
      </c>
      <c r="M90" s="65">
        <f t="shared" si="68"/>
        <v>0</v>
      </c>
      <c r="N90" s="65">
        <f t="shared" si="68"/>
        <v>0</v>
      </c>
      <c r="O90" s="65">
        <f t="shared" si="68"/>
        <v>0</v>
      </c>
      <c r="P90" s="65">
        <f t="shared" si="68"/>
        <v>0</v>
      </c>
      <c r="Q90" s="65">
        <f t="shared" si="68"/>
        <v>0</v>
      </c>
      <c r="R90" s="65">
        <f t="shared" si="68"/>
        <v>0</v>
      </c>
      <c r="S90" s="65">
        <f t="shared" si="68"/>
        <v>0</v>
      </c>
      <c r="T90" s="65">
        <f t="shared" si="68"/>
        <v>0</v>
      </c>
      <c r="U90" s="65">
        <f t="shared" si="68"/>
        <v>0</v>
      </c>
      <c r="V90" s="65">
        <f t="shared" si="68"/>
        <v>0</v>
      </c>
      <c r="W90" s="65">
        <f t="shared" si="68"/>
        <v>0</v>
      </c>
      <c r="X90" s="65">
        <f t="shared" si="68"/>
        <v>0</v>
      </c>
      <c r="Y90" s="65">
        <f t="shared" si="68"/>
        <v>0</v>
      </c>
      <c r="Z90" s="65">
        <f t="shared" si="68"/>
        <v>0</v>
      </c>
      <c r="AA90" s="65">
        <f t="shared" si="68"/>
        <v>0</v>
      </c>
      <c r="AB90" s="65">
        <f t="shared" si="68"/>
        <v>0</v>
      </c>
      <c r="AC90" s="65">
        <f t="shared" si="68"/>
        <v>0</v>
      </c>
      <c r="AD90" s="65">
        <f t="shared" si="68"/>
        <v>0</v>
      </c>
      <c r="AE90" s="65">
        <f t="shared" si="68"/>
        <v>0</v>
      </c>
      <c r="AF90" s="65">
        <f t="shared" si="68"/>
        <v>0</v>
      </c>
      <c r="AG90" s="65">
        <f t="shared" si="68"/>
        <v>0</v>
      </c>
      <c r="AH90" s="65">
        <f t="shared" si="68"/>
        <v>0</v>
      </c>
      <c r="AI90" s="65">
        <f t="shared" si="68"/>
        <v>0</v>
      </c>
      <c r="AJ90" s="65">
        <f t="shared" si="68"/>
        <v>0</v>
      </c>
      <c r="AK90" s="65">
        <f t="shared" si="68"/>
        <v>0</v>
      </c>
      <c r="AL90" s="65">
        <f t="shared" si="68"/>
        <v>0</v>
      </c>
      <c r="AM90" s="65">
        <f t="shared" si="68"/>
        <v>0</v>
      </c>
    </row>
    <row r="91" spans="1:39" ht="16.5" thickTop="1" thickBot="1" x14ac:dyDescent="0.3">
      <c r="A91" s="113" t="str">
        <f t="shared" si="67"/>
        <v>Spese di pubblicità e promozioni</v>
      </c>
      <c r="D91" s="65">
        <f t="shared" si="65"/>
        <v>0</v>
      </c>
      <c r="E91" s="65">
        <f t="shared" ref="E91:AM91" si="69">+E6+E33+D62-E62</f>
        <v>121</v>
      </c>
      <c r="F91" s="65">
        <f t="shared" si="69"/>
        <v>121</v>
      </c>
      <c r="G91" s="65">
        <f t="shared" si="69"/>
        <v>121</v>
      </c>
      <c r="H91" s="65">
        <f t="shared" si="69"/>
        <v>121</v>
      </c>
      <c r="I91" s="65">
        <f t="shared" si="69"/>
        <v>121</v>
      </c>
      <c r="J91" s="65">
        <f t="shared" si="69"/>
        <v>121</v>
      </c>
      <c r="K91" s="65">
        <f t="shared" si="69"/>
        <v>121</v>
      </c>
      <c r="L91" s="65">
        <f t="shared" si="69"/>
        <v>121</v>
      </c>
      <c r="M91" s="65">
        <f t="shared" si="69"/>
        <v>121</v>
      </c>
      <c r="N91" s="65">
        <f t="shared" si="69"/>
        <v>121</v>
      </c>
      <c r="O91" s="65">
        <f t="shared" si="69"/>
        <v>121</v>
      </c>
      <c r="P91" s="65">
        <f t="shared" si="69"/>
        <v>121</v>
      </c>
      <c r="Q91" s="65">
        <f t="shared" si="69"/>
        <v>121</v>
      </c>
      <c r="R91" s="65">
        <f t="shared" si="69"/>
        <v>121</v>
      </c>
      <c r="S91" s="65">
        <f t="shared" si="69"/>
        <v>121</v>
      </c>
      <c r="T91" s="65">
        <f t="shared" si="69"/>
        <v>121</v>
      </c>
      <c r="U91" s="65">
        <f t="shared" si="69"/>
        <v>121</v>
      </c>
      <c r="V91" s="65">
        <f t="shared" si="69"/>
        <v>121</v>
      </c>
      <c r="W91" s="65">
        <f t="shared" si="69"/>
        <v>121</v>
      </c>
      <c r="X91" s="65">
        <f t="shared" si="69"/>
        <v>121</v>
      </c>
      <c r="Y91" s="65">
        <f t="shared" si="69"/>
        <v>121</v>
      </c>
      <c r="Z91" s="65">
        <f t="shared" si="69"/>
        <v>121</v>
      </c>
      <c r="AA91" s="65">
        <f t="shared" si="69"/>
        <v>121</v>
      </c>
      <c r="AB91" s="65">
        <f t="shared" si="69"/>
        <v>121</v>
      </c>
      <c r="AC91" s="65">
        <f t="shared" si="69"/>
        <v>121</v>
      </c>
      <c r="AD91" s="65">
        <f t="shared" si="69"/>
        <v>121</v>
      </c>
      <c r="AE91" s="65">
        <f t="shared" si="69"/>
        <v>121</v>
      </c>
      <c r="AF91" s="65">
        <f t="shared" si="69"/>
        <v>121</v>
      </c>
      <c r="AG91" s="65">
        <f t="shared" si="69"/>
        <v>121</v>
      </c>
      <c r="AH91" s="65">
        <f t="shared" si="69"/>
        <v>121</v>
      </c>
      <c r="AI91" s="65">
        <f t="shared" si="69"/>
        <v>121</v>
      </c>
      <c r="AJ91" s="65">
        <f t="shared" si="69"/>
        <v>121</v>
      </c>
      <c r="AK91" s="65">
        <f t="shared" si="69"/>
        <v>121</v>
      </c>
      <c r="AL91" s="65">
        <f t="shared" si="69"/>
        <v>121</v>
      </c>
      <c r="AM91" s="65">
        <f t="shared" si="69"/>
        <v>121</v>
      </c>
    </row>
    <row r="92" spans="1:39" ht="16.5" thickTop="1" thickBot="1" x14ac:dyDescent="0.3">
      <c r="A92" s="113" t="str">
        <f t="shared" si="67"/>
        <v>Altri costi variabili</v>
      </c>
      <c r="D92" s="65">
        <f t="shared" si="65"/>
        <v>121</v>
      </c>
      <c r="E92" s="65">
        <f t="shared" ref="E92:AM92" si="70">+E7+E34+D63-E63</f>
        <v>121</v>
      </c>
      <c r="F92" s="65">
        <f t="shared" si="70"/>
        <v>121</v>
      </c>
      <c r="G92" s="65">
        <f t="shared" si="70"/>
        <v>121</v>
      </c>
      <c r="H92" s="65">
        <f t="shared" si="70"/>
        <v>121</v>
      </c>
      <c r="I92" s="65">
        <f t="shared" si="70"/>
        <v>121</v>
      </c>
      <c r="J92" s="65">
        <f t="shared" si="70"/>
        <v>121</v>
      </c>
      <c r="K92" s="65">
        <f t="shared" si="70"/>
        <v>121</v>
      </c>
      <c r="L92" s="65">
        <f t="shared" si="70"/>
        <v>121</v>
      </c>
      <c r="M92" s="65">
        <f t="shared" si="70"/>
        <v>121</v>
      </c>
      <c r="N92" s="65">
        <f t="shared" si="70"/>
        <v>121</v>
      </c>
      <c r="O92" s="65">
        <f t="shared" si="70"/>
        <v>121</v>
      </c>
      <c r="P92" s="65">
        <f t="shared" si="70"/>
        <v>121</v>
      </c>
      <c r="Q92" s="65">
        <f t="shared" si="70"/>
        <v>121</v>
      </c>
      <c r="R92" s="65">
        <f t="shared" si="70"/>
        <v>121</v>
      </c>
      <c r="S92" s="65">
        <f t="shared" si="70"/>
        <v>121</v>
      </c>
      <c r="T92" s="65">
        <f t="shared" si="70"/>
        <v>121</v>
      </c>
      <c r="U92" s="65">
        <f t="shared" si="70"/>
        <v>121</v>
      </c>
      <c r="V92" s="65">
        <f t="shared" si="70"/>
        <v>121</v>
      </c>
      <c r="W92" s="65">
        <f t="shared" si="70"/>
        <v>121</v>
      </c>
      <c r="X92" s="65">
        <f t="shared" si="70"/>
        <v>121</v>
      </c>
      <c r="Y92" s="65">
        <f t="shared" si="70"/>
        <v>121</v>
      </c>
      <c r="Z92" s="65">
        <f t="shared" si="70"/>
        <v>121</v>
      </c>
      <c r="AA92" s="65">
        <f t="shared" si="70"/>
        <v>121</v>
      </c>
      <c r="AB92" s="65">
        <f t="shared" si="70"/>
        <v>121</v>
      </c>
      <c r="AC92" s="65">
        <f t="shared" si="70"/>
        <v>121</v>
      </c>
      <c r="AD92" s="65">
        <f t="shared" si="70"/>
        <v>121</v>
      </c>
      <c r="AE92" s="65">
        <f t="shared" si="70"/>
        <v>121</v>
      </c>
      <c r="AF92" s="65">
        <f t="shared" si="70"/>
        <v>121</v>
      </c>
      <c r="AG92" s="65">
        <f t="shared" si="70"/>
        <v>121</v>
      </c>
      <c r="AH92" s="65">
        <f t="shared" si="70"/>
        <v>121</v>
      </c>
      <c r="AI92" s="65">
        <f t="shared" si="70"/>
        <v>121</v>
      </c>
      <c r="AJ92" s="65">
        <f t="shared" si="70"/>
        <v>121</v>
      </c>
      <c r="AK92" s="65">
        <f t="shared" si="70"/>
        <v>121</v>
      </c>
      <c r="AL92" s="65">
        <f t="shared" si="70"/>
        <v>121</v>
      </c>
      <c r="AM92" s="65">
        <f t="shared" si="70"/>
        <v>121</v>
      </c>
    </row>
    <row r="93" spans="1:39" ht="16.5" thickTop="1" thickBot="1" x14ac:dyDescent="0.3">
      <c r="A93" s="113" t="str">
        <f t="shared" si="67"/>
        <v>Beni strumentali non ammortizzabili</v>
      </c>
      <c r="D93" s="65">
        <f t="shared" si="65"/>
        <v>0</v>
      </c>
      <c r="E93" s="65">
        <f t="shared" ref="E93:AM93" si="71">+E8+E35+D64-E64</f>
        <v>0</v>
      </c>
      <c r="F93" s="65">
        <f t="shared" si="71"/>
        <v>0</v>
      </c>
      <c r="G93" s="65">
        <f t="shared" si="71"/>
        <v>605</v>
      </c>
      <c r="H93" s="65">
        <f t="shared" si="71"/>
        <v>0</v>
      </c>
      <c r="I93" s="65">
        <f t="shared" si="71"/>
        <v>0</v>
      </c>
      <c r="J93" s="65">
        <f t="shared" si="71"/>
        <v>0</v>
      </c>
      <c r="K93" s="65">
        <f t="shared" si="71"/>
        <v>0</v>
      </c>
      <c r="L93" s="65">
        <f t="shared" si="71"/>
        <v>0</v>
      </c>
      <c r="M93" s="65">
        <f t="shared" si="71"/>
        <v>0</v>
      </c>
      <c r="N93" s="65">
        <f t="shared" si="71"/>
        <v>0</v>
      </c>
      <c r="O93" s="65">
        <f t="shared" si="71"/>
        <v>0</v>
      </c>
      <c r="P93" s="65">
        <f t="shared" si="71"/>
        <v>0</v>
      </c>
      <c r="Q93" s="65">
        <f t="shared" si="71"/>
        <v>0</v>
      </c>
      <c r="R93" s="65">
        <f t="shared" si="71"/>
        <v>0</v>
      </c>
      <c r="S93" s="65">
        <f t="shared" si="71"/>
        <v>0</v>
      </c>
      <c r="T93" s="65">
        <f t="shared" si="71"/>
        <v>0</v>
      </c>
      <c r="U93" s="65">
        <f t="shared" si="71"/>
        <v>0</v>
      </c>
      <c r="V93" s="65">
        <f t="shared" si="71"/>
        <v>0</v>
      </c>
      <c r="W93" s="65">
        <f t="shared" si="71"/>
        <v>0</v>
      </c>
      <c r="X93" s="65">
        <f t="shared" si="71"/>
        <v>0</v>
      </c>
      <c r="Y93" s="65">
        <f t="shared" si="71"/>
        <v>0</v>
      </c>
      <c r="Z93" s="65">
        <f t="shared" si="71"/>
        <v>0</v>
      </c>
      <c r="AA93" s="65">
        <f t="shared" si="71"/>
        <v>0</v>
      </c>
      <c r="AB93" s="65">
        <f t="shared" si="71"/>
        <v>0</v>
      </c>
      <c r="AC93" s="65">
        <f t="shared" si="71"/>
        <v>0</v>
      </c>
      <c r="AD93" s="65">
        <f t="shared" si="71"/>
        <v>0</v>
      </c>
      <c r="AE93" s="65">
        <f t="shared" si="71"/>
        <v>0</v>
      </c>
      <c r="AF93" s="65">
        <f t="shared" si="71"/>
        <v>0</v>
      </c>
      <c r="AG93" s="65">
        <f t="shared" si="71"/>
        <v>0</v>
      </c>
      <c r="AH93" s="65">
        <f t="shared" si="71"/>
        <v>0</v>
      </c>
      <c r="AI93" s="65">
        <f t="shared" si="71"/>
        <v>0</v>
      </c>
      <c r="AJ93" s="65">
        <f t="shared" si="71"/>
        <v>0</v>
      </c>
      <c r="AK93" s="65">
        <f t="shared" si="71"/>
        <v>0</v>
      </c>
      <c r="AL93" s="65">
        <f t="shared" si="71"/>
        <v>0</v>
      </c>
      <c r="AM93" s="65">
        <f t="shared" si="71"/>
        <v>0</v>
      </c>
    </row>
    <row r="94" spans="1:39" ht="16.5" thickTop="1" thickBot="1" x14ac:dyDescent="0.3">
      <c r="A94" s="113" t="str">
        <f t="shared" si="67"/>
        <v>Spese di trasporto</v>
      </c>
      <c r="D94" s="65">
        <f t="shared" si="65"/>
        <v>181.5</v>
      </c>
      <c r="E94" s="65">
        <f t="shared" ref="E94:AM94" si="72">+E9+E36+D65-E65</f>
        <v>181.5</v>
      </c>
      <c r="F94" s="65">
        <f t="shared" si="72"/>
        <v>181.5</v>
      </c>
      <c r="G94" s="65">
        <f t="shared" si="72"/>
        <v>181.5</v>
      </c>
      <c r="H94" s="65">
        <f t="shared" si="72"/>
        <v>181.5</v>
      </c>
      <c r="I94" s="65">
        <f t="shared" si="72"/>
        <v>181.5</v>
      </c>
      <c r="J94" s="65">
        <f t="shared" si="72"/>
        <v>181.5</v>
      </c>
      <c r="K94" s="65">
        <f t="shared" si="72"/>
        <v>181.5</v>
      </c>
      <c r="L94" s="65">
        <f t="shared" si="72"/>
        <v>181.5</v>
      </c>
      <c r="M94" s="65">
        <f t="shared" si="72"/>
        <v>181.5</v>
      </c>
      <c r="N94" s="65">
        <f t="shared" si="72"/>
        <v>181.5</v>
      </c>
      <c r="O94" s="65">
        <f t="shared" si="72"/>
        <v>181.5</v>
      </c>
      <c r="P94" s="65">
        <f t="shared" si="72"/>
        <v>181.5</v>
      </c>
      <c r="Q94" s="65">
        <f t="shared" si="72"/>
        <v>181.5</v>
      </c>
      <c r="R94" s="65">
        <f t="shared" si="72"/>
        <v>181.5</v>
      </c>
      <c r="S94" s="65">
        <f t="shared" si="72"/>
        <v>181.5</v>
      </c>
      <c r="T94" s="65">
        <f t="shared" si="72"/>
        <v>181.5</v>
      </c>
      <c r="U94" s="65">
        <f t="shared" si="72"/>
        <v>181.5</v>
      </c>
      <c r="V94" s="65">
        <f t="shared" si="72"/>
        <v>181.5</v>
      </c>
      <c r="W94" s="65">
        <f t="shared" si="72"/>
        <v>181.5</v>
      </c>
      <c r="X94" s="65">
        <f t="shared" si="72"/>
        <v>181.5</v>
      </c>
      <c r="Y94" s="65">
        <f t="shared" si="72"/>
        <v>181.5</v>
      </c>
      <c r="Z94" s="65">
        <f t="shared" si="72"/>
        <v>181.5</v>
      </c>
      <c r="AA94" s="65">
        <f t="shared" si="72"/>
        <v>181.5</v>
      </c>
      <c r="AB94" s="65">
        <f t="shared" si="72"/>
        <v>181.5</v>
      </c>
      <c r="AC94" s="65">
        <f t="shared" si="72"/>
        <v>181.5</v>
      </c>
      <c r="AD94" s="65">
        <f t="shared" si="72"/>
        <v>181.5</v>
      </c>
      <c r="AE94" s="65">
        <f t="shared" si="72"/>
        <v>181.5</v>
      </c>
      <c r="AF94" s="65">
        <f t="shared" si="72"/>
        <v>181.5</v>
      </c>
      <c r="AG94" s="65">
        <f t="shared" si="72"/>
        <v>181.5</v>
      </c>
      <c r="AH94" s="65">
        <f t="shared" si="72"/>
        <v>181.5</v>
      </c>
      <c r="AI94" s="65">
        <f t="shared" si="72"/>
        <v>181.5</v>
      </c>
      <c r="AJ94" s="65">
        <f t="shared" si="72"/>
        <v>181.5</v>
      </c>
      <c r="AK94" s="65">
        <f t="shared" si="72"/>
        <v>181.5</v>
      </c>
      <c r="AL94" s="65">
        <f t="shared" si="72"/>
        <v>181.5</v>
      </c>
      <c r="AM94" s="65">
        <f t="shared" si="72"/>
        <v>181.5</v>
      </c>
    </row>
    <row r="95" spans="1:39" ht="16.5" thickTop="1" thickBot="1" x14ac:dyDescent="0.3">
      <c r="A95" s="113" t="str">
        <f t="shared" si="67"/>
        <v>Lavorazioni presso terzi</v>
      </c>
      <c r="D95" s="65">
        <f t="shared" si="65"/>
        <v>0</v>
      </c>
      <c r="E95" s="65">
        <f t="shared" ref="E95:AM95" si="73">+E10+E37+D66-E66</f>
        <v>0</v>
      </c>
      <c r="F95" s="65">
        <f t="shared" si="73"/>
        <v>0</v>
      </c>
      <c r="G95" s="65">
        <f t="shared" si="73"/>
        <v>0</v>
      </c>
      <c r="H95" s="65">
        <f t="shared" si="73"/>
        <v>0</v>
      </c>
      <c r="I95" s="65">
        <f t="shared" si="73"/>
        <v>0</v>
      </c>
      <c r="J95" s="65">
        <f t="shared" si="73"/>
        <v>0</v>
      </c>
      <c r="K95" s="65">
        <f t="shared" si="73"/>
        <v>0</v>
      </c>
      <c r="L95" s="65">
        <f t="shared" si="73"/>
        <v>0</v>
      </c>
      <c r="M95" s="65">
        <f t="shared" si="73"/>
        <v>0</v>
      </c>
      <c r="N95" s="65">
        <f t="shared" si="73"/>
        <v>0</v>
      </c>
      <c r="O95" s="65">
        <f t="shared" si="73"/>
        <v>0</v>
      </c>
      <c r="P95" s="65">
        <f t="shared" si="73"/>
        <v>0</v>
      </c>
      <c r="Q95" s="65">
        <f t="shared" si="73"/>
        <v>0</v>
      </c>
      <c r="R95" s="65">
        <f t="shared" si="73"/>
        <v>0</v>
      </c>
      <c r="S95" s="65">
        <f t="shared" si="73"/>
        <v>0</v>
      </c>
      <c r="T95" s="65">
        <f t="shared" si="73"/>
        <v>0</v>
      </c>
      <c r="U95" s="65">
        <f t="shared" si="73"/>
        <v>0</v>
      </c>
      <c r="V95" s="65">
        <f t="shared" si="73"/>
        <v>0</v>
      </c>
      <c r="W95" s="65">
        <f t="shared" si="73"/>
        <v>0</v>
      </c>
      <c r="X95" s="65">
        <f t="shared" si="73"/>
        <v>0</v>
      </c>
      <c r="Y95" s="65">
        <f t="shared" si="73"/>
        <v>0</v>
      </c>
      <c r="Z95" s="65">
        <f t="shared" si="73"/>
        <v>0</v>
      </c>
      <c r="AA95" s="65">
        <f t="shared" si="73"/>
        <v>0</v>
      </c>
      <c r="AB95" s="65">
        <f t="shared" si="73"/>
        <v>0</v>
      </c>
      <c r="AC95" s="65">
        <f t="shared" si="73"/>
        <v>0</v>
      </c>
      <c r="AD95" s="65">
        <f t="shared" si="73"/>
        <v>0</v>
      </c>
      <c r="AE95" s="65">
        <f t="shared" si="73"/>
        <v>0</v>
      </c>
      <c r="AF95" s="65">
        <f t="shared" si="73"/>
        <v>0</v>
      </c>
      <c r="AG95" s="65">
        <f t="shared" si="73"/>
        <v>0</v>
      </c>
      <c r="AH95" s="65">
        <f t="shared" si="73"/>
        <v>0</v>
      </c>
      <c r="AI95" s="65">
        <f t="shared" si="73"/>
        <v>0</v>
      </c>
      <c r="AJ95" s="65">
        <f t="shared" si="73"/>
        <v>0</v>
      </c>
      <c r="AK95" s="65">
        <f t="shared" si="73"/>
        <v>0</v>
      </c>
      <c r="AL95" s="65">
        <f t="shared" si="73"/>
        <v>0</v>
      </c>
      <c r="AM95" s="65">
        <f t="shared" si="73"/>
        <v>0</v>
      </c>
    </row>
    <row r="96" spans="1:39" ht="16.5" thickTop="1" thickBot="1" x14ac:dyDescent="0.3">
      <c r="A96" s="113" t="str">
        <f t="shared" si="67"/>
        <v>Consulenze tecnico-produttive</v>
      </c>
      <c r="D96" s="65">
        <f t="shared" si="65"/>
        <v>0</v>
      </c>
      <c r="E96" s="65">
        <f t="shared" ref="E96:AM96" si="74">+E11+E38+D67-E67</f>
        <v>0</v>
      </c>
      <c r="F96" s="65">
        <f t="shared" si="74"/>
        <v>0</v>
      </c>
      <c r="G96" s="65">
        <f t="shared" si="74"/>
        <v>0</v>
      </c>
      <c r="H96" s="65">
        <f t="shared" si="74"/>
        <v>0</v>
      </c>
      <c r="I96" s="65">
        <f t="shared" si="74"/>
        <v>0</v>
      </c>
      <c r="J96" s="65">
        <f t="shared" si="74"/>
        <v>0</v>
      </c>
      <c r="K96" s="65">
        <f t="shared" si="74"/>
        <v>0</v>
      </c>
      <c r="L96" s="65">
        <f t="shared" si="74"/>
        <v>0</v>
      </c>
      <c r="M96" s="65">
        <f t="shared" si="74"/>
        <v>0</v>
      </c>
      <c r="N96" s="65">
        <f t="shared" si="74"/>
        <v>0</v>
      </c>
      <c r="O96" s="65">
        <f t="shared" si="74"/>
        <v>0</v>
      </c>
      <c r="P96" s="65">
        <f t="shared" si="74"/>
        <v>0</v>
      </c>
      <c r="Q96" s="65">
        <f t="shared" si="74"/>
        <v>0</v>
      </c>
      <c r="R96" s="65">
        <f t="shared" si="74"/>
        <v>0</v>
      </c>
      <c r="S96" s="65">
        <f t="shared" si="74"/>
        <v>0</v>
      </c>
      <c r="T96" s="65">
        <f t="shared" si="74"/>
        <v>0</v>
      </c>
      <c r="U96" s="65">
        <f t="shared" si="74"/>
        <v>0</v>
      </c>
      <c r="V96" s="65">
        <f t="shared" si="74"/>
        <v>0</v>
      </c>
      <c r="W96" s="65">
        <f t="shared" si="74"/>
        <v>0</v>
      </c>
      <c r="X96" s="65">
        <f t="shared" si="74"/>
        <v>0</v>
      </c>
      <c r="Y96" s="65">
        <f t="shared" si="74"/>
        <v>0</v>
      </c>
      <c r="Z96" s="65">
        <f t="shared" si="74"/>
        <v>0</v>
      </c>
      <c r="AA96" s="65">
        <f t="shared" si="74"/>
        <v>0</v>
      </c>
      <c r="AB96" s="65">
        <f t="shared" si="74"/>
        <v>0</v>
      </c>
      <c r="AC96" s="65">
        <f t="shared" si="74"/>
        <v>0</v>
      </c>
      <c r="AD96" s="65">
        <f t="shared" si="74"/>
        <v>0</v>
      </c>
      <c r="AE96" s="65">
        <f t="shared" si="74"/>
        <v>0</v>
      </c>
      <c r="AF96" s="65">
        <f t="shared" si="74"/>
        <v>0</v>
      </c>
      <c r="AG96" s="65">
        <f t="shared" si="74"/>
        <v>0</v>
      </c>
      <c r="AH96" s="65">
        <f t="shared" si="74"/>
        <v>0</v>
      </c>
      <c r="AI96" s="65">
        <f t="shared" si="74"/>
        <v>0</v>
      </c>
      <c r="AJ96" s="65">
        <f t="shared" si="74"/>
        <v>0</v>
      </c>
      <c r="AK96" s="65">
        <f t="shared" si="74"/>
        <v>0</v>
      </c>
      <c r="AL96" s="65">
        <f t="shared" si="74"/>
        <v>0</v>
      </c>
      <c r="AM96" s="65">
        <f t="shared" si="74"/>
        <v>0</v>
      </c>
    </row>
    <row r="97" spans="1:39" ht="16.5" thickTop="1" thickBot="1" x14ac:dyDescent="0.3">
      <c r="A97" s="113" t="str">
        <f t="shared" si="67"/>
        <v>Manutenzioni industriali</v>
      </c>
      <c r="D97" s="65">
        <f t="shared" si="65"/>
        <v>181.5</v>
      </c>
      <c r="E97" s="65">
        <f t="shared" ref="E97:AM97" si="75">+E12+E39+D68-E68</f>
        <v>181.5</v>
      </c>
      <c r="F97" s="65">
        <f t="shared" si="75"/>
        <v>181.5</v>
      </c>
      <c r="G97" s="65">
        <f t="shared" si="75"/>
        <v>181.5</v>
      </c>
      <c r="H97" s="65">
        <f t="shared" si="75"/>
        <v>181.5</v>
      </c>
      <c r="I97" s="65">
        <f t="shared" si="75"/>
        <v>181.5</v>
      </c>
      <c r="J97" s="65">
        <f t="shared" si="75"/>
        <v>181.5</v>
      </c>
      <c r="K97" s="65">
        <f t="shared" si="75"/>
        <v>181.5</v>
      </c>
      <c r="L97" s="65">
        <f t="shared" si="75"/>
        <v>181.5</v>
      </c>
      <c r="M97" s="65">
        <f t="shared" si="75"/>
        <v>181.5</v>
      </c>
      <c r="N97" s="65">
        <f t="shared" si="75"/>
        <v>181.5</v>
      </c>
      <c r="O97" s="65">
        <f t="shared" si="75"/>
        <v>181.5</v>
      </c>
      <c r="P97" s="65">
        <f t="shared" si="75"/>
        <v>181.5</v>
      </c>
      <c r="Q97" s="65">
        <f t="shared" si="75"/>
        <v>181.5</v>
      </c>
      <c r="R97" s="65">
        <f t="shared" si="75"/>
        <v>181.5</v>
      </c>
      <c r="S97" s="65">
        <f t="shared" si="75"/>
        <v>181.5</v>
      </c>
      <c r="T97" s="65">
        <f t="shared" si="75"/>
        <v>181.5</v>
      </c>
      <c r="U97" s="65">
        <f t="shared" si="75"/>
        <v>181.5</v>
      </c>
      <c r="V97" s="65">
        <f t="shared" si="75"/>
        <v>181.5</v>
      </c>
      <c r="W97" s="65">
        <f t="shared" si="75"/>
        <v>181.5</v>
      </c>
      <c r="X97" s="65">
        <f t="shared" si="75"/>
        <v>181.5</v>
      </c>
      <c r="Y97" s="65">
        <f t="shared" si="75"/>
        <v>181.5</v>
      </c>
      <c r="Z97" s="65">
        <f t="shared" si="75"/>
        <v>181.5</v>
      </c>
      <c r="AA97" s="65">
        <f t="shared" si="75"/>
        <v>181.5</v>
      </c>
      <c r="AB97" s="65">
        <f t="shared" si="75"/>
        <v>181.5</v>
      </c>
      <c r="AC97" s="65">
        <f t="shared" si="75"/>
        <v>181.5</v>
      </c>
      <c r="AD97" s="65">
        <f t="shared" si="75"/>
        <v>181.5</v>
      </c>
      <c r="AE97" s="65">
        <f t="shared" si="75"/>
        <v>181.5</v>
      </c>
      <c r="AF97" s="65">
        <f t="shared" si="75"/>
        <v>181.5</v>
      </c>
      <c r="AG97" s="65">
        <f t="shared" si="75"/>
        <v>181.5</v>
      </c>
      <c r="AH97" s="65">
        <f t="shared" si="75"/>
        <v>181.5</v>
      </c>
      <c r="AI97" s="65">
        <f t="shared" si="75"/>
        <v>181.5</v>
      </c>
      <c r="AJ97" s="65">
        <f t="shared" si="75"/>
        <v>181.5</v>
      </c>
      <c r="AK97" s="65">
        <f t="shared" si="75"/>
        <v>181.5</v>
      </c>
      <c r="AL97" s="65">
        <f t="shared" si="75"/>
        <v>181.5</v>
      </c>
      <c r="AM97" s="65">
        <f t="shared" si="75"/>
        <v>181.5</v>
      </c>
    </row>
    <row r="98" spans="1:39" ht="16.5" thickTop="1" thickBot="1" x14ac:dyDescent="0.3">
      <c r="A98" s="113" t="str">
        <f t="shared" si="67"/>
        <v>Servizi vari</v>
      </c>
      <c r="D98" s="65">
        <f t="shared" si="65"/>
        <v>145.19999999999999</v>
      </c>
      <c r="E98" s="65">
        <f t="shared" ref="E98:AM98" si="76">+E13+E40+D69-E69</f>
        <v>145.19999999999999</v>
      </c>
      <c r="F98" s="65">
        <f t="shared" si="76"/>
        <v>145.19999999999999</v>
      </c>
      <c r="G98" s="65">
        <f t="shared" si="76"/>
        <v>145.19999999999999</v>
      </c>
      <c r="H98" s="65">
        <f t="shared" si="76"/>
        <v>145.19999999999999</v>
      </c>
      <c r="I98" s="65">
        <f t="shared" si="76"/>
        <v>145.19999999999999</v>
      </c>
      <c r="J98" s="65">
        <f t="shared" si="76"/>
        <v>145.19999999999999</v>
      </c>
      <c r="K98" s="65">
        <f t="shared" si="76"/>
        <v>145.19999999999999</v>
      </c>
      <c r="L98" s="65">
        <f t="shared" si="76"/>
        <v>145.19999999999999</v>
      </c>
      <c r="M98" s="65">
        <f t="shared" si="76"/>
        <v>145.19999999999999</v>
      </c>
      <c r="N98" s="65">
        <f t="shared" si="76"/>
        <v>145.19999999999999</v>
      </c>
      <c r="O98" s="65">
        <f t="shared" si="76"/>
        <v>145.19999999999999</v>
      </c>
      <c r="P98" s="65">
        <f t="shared" si="76"/>
        <v>145.19999999999999</v>
      </c>
      <c r="Q98" s="65">
        <f t="shared" si="76"/>
        <v>145.19999999999999</v>
      </c>
      <c r="R98" s="65">
        <f t="shared" si="76"/>
        <v>145.19999999999999</v>
      </c>
      <c r="S98" s="65">
        <f t="shared" si="76"/>
        <v>145.19999999999999</v>
      </c>
      <c r="T98" s="65">
        <f t="shared" si="76"/>
        <v>145.19999999999999</v>
      </c>
      <c r="U98" s="65">
        <f t="shared" si="76"/>
        <v>145.19999999999999</v>
      </c>
      <c r="V98" s="65">
        <f t="shared" si="76"/>
        <v>145.19999999999999</v>
      </c>
      <c r="W98" s="65">
        <f t="shared" si="76"/>
        <v>145.19999999999999</v>
      </c>
      <c r="X98" s="65">
        <f t="shared" si="76"/>
        <v>145.19999999999999</v>
      </c>
      <c r="Y98" s="65">
        <f t="shared" si="76"/>
        <v>145.19999999999999</v>
      </c>
      <c r="Z98" s="65">
        <f t="shared" si="76"/>
        <v>145.19999999999999</v>
      </c>
      <c r="AA98" s="65">
        <f t="shared" si="76"/>
        <v>145.19999999999999</v>
      </c>
      <c r="AB98" s="65">
        <f t="shared" si="76"/>
        <v>145.19999999999999</v>
      </c>
      <c r="AC98" s="65">
        <f t="shared" si="76"/>
        <v>145.19999999999999</v>
      </c>
      <c r="AD98" s="65">
        <f t="shared" si="76"/>
        <v>145.19999999999999</v>
      </c>
      <c r="AE98" s="65">
        <f t="shared" si="76"/>
        <v>145.19999999999999</v>
      </c>
      <c r="AF98" s="65">
        <f t="shared" si="76"/>
        <v>145.19999999999999</v>
      </c>
      <c r="AG98" s="65">
        <f t="shared" si="76"/>
        <v>145.19999999999999</v>
      </c>
      <c r="AH98" s="65">
        <f t="shared" si="76"/>
        <v>145.19999999999999</v>
      </c>
      <c r="AI98" s="65">
        <f t="shared" si="76"/>
        <v>145.19999999999999</v>
      </c>
      <c r="AJ98" s="65">
        <f t="shared" si="76"/>
        <v>145.19999999999999</v>
      </c>
      <c r="AK98" s="65">
        <f t="shared" si="76"/>
        <v>145.19999999999999</v>
      </c>
      <c r="AL98" s="65">
        <f t="shared" si="76"/>
        <v>145.19999999999999</v>
      </c>
      <c r="AM98" s="65">
        <f t="shared" si="76"/>
        <v>145.19999999999999</v>
      </c>
    </row>
    <row r="99" spans="1:39" ht="16.5" thickTop="1" thickBot="1" x14ac:dyDescent="0.3">
      <c r="A99" s="113" t="str">
        <f t="shared" si="67"/>
        <v>Provvigioni</v>
      </c>
      <c r="D99" s="65">
        <f t="shared" si="65"/>
        <v>0</v>
      </c>
      <c r="E99" s="65">
        <f t="shared" ref="E99:AM99" si="77">+E14+E41+D70-E70</f>
        <v>0</v>
      </c>
      <c r="F99" s="65">
        <f t="shared" si="77"/>
        <v>0</v>
      </c>
      <c r="G99" s="65">
        <f t="shared" si="77"/>
        <v>0</v>
      </c>
      <c r="H99" s="65">
        <f t="shared" si="77"/>
        <v>0</v>
      </c>
      <c r="I99" s="65">
        <f t="shared" si="77"/>
        <v>0</v>
      </c>
      <c r="J99" s="65">
        <f t="shared" si="77"/>
        <v>0</v>
      </c>
      <c r="K99" s="65">
        <f t="shared" si="77"/>
        <v>0</v>
      </c>
      <c r="L99" s="65">
        <f t="shared" si="77"/>
        <v>0</v>
      </c>
      <c r="M99" s="65">
        <f t="shared" si="77"/>
        <v>0</v>
      </c>
      <c r="N99" s="65">
        <f t="shared" si="77"/>
        <v>0</v>
      </c>
      <c r="O99" s="65">
        <f t="shared" si="77"/>
        <v>0</v>
      </c>
      <c r="P99" s="65">
        <f t="shared" si="77"/>
        <v>0</v>
      </c>
      <c r="Q99" s="65">
        <f t="shared" si="77"/>
        <v>0</v>
      </c>
      <c r="R99" s="65">
        <f t="shared" si="77"/>
        <v>0</v>
      </c>
      <c r="S99" s="65">
        <f t="shared" si="77"/>
        <v>0</v>
      </c>
      <c r="T99" s="65">
        <f t="shared" si="77"/>
        <v>0</v>
      </c>
      <c r="U99" s="65">
        <f t="shared" si="77"/>
        <v>0</v>
      </c>
      <c r="V99" s="65">
        <f t="shared" si="77"/>
        <v>0</v>
      </c>
      <c r="W99" s="65">
        <f t="shared" si="77"/>
        <v>0</v>
      </c>
      <c r="X99" s="65">
        <f t="shared" si="77"/>
        <v>0</v>
      </c>
      <c r="Y99" s="65">
        <f t="shared" si="77"/>
        <v>0</v>
      </c>
      <c r="Z99" s="65">
        <f t="shared" si="77"/>
        <v>0</v>
      </c>
      <c r="AA99" s="65">
        <f t="shared" si="77"/>
        <v>0</v>
      </c>
      <c r="AB99" s="65">
        <f t="shared" si="77"/>
        <v>0</v>
      </c>
      <c r="AC99" s="65">
        <f t="shared" si="77"/>
        <v>0</v>
      </c>
      <c r="AD99" s="65">
        <f t="shared" si="77"/>
        <v>0</v>
      </c>
      <c r="AE99" s="65">
        <f t="shared" si="77"/>
        <v>0</v>
      </c>
      <c r="AF99" s="65">
        <f t="shared" si="77"/>
        <v>0</v>
      </c>
      <c r="AG99" s="65">
        <f t="shared" si="77"/>
        <v>0</v>
      </c>
      <c r="AH99" s="65">
        <f t="shared" si="77"/>
        <v>0</v>
      </c>
      <c r="AI99" s="65">
        <f t="shared" si="77"/>
        <v>0</v>
      </c>
      <c r="AJ99" s="65">
        <f t="shared" si="77"/>
        <v>0</v>
      </c>
      <c r="AK99" s="65">
        <f t="shared" si="77"/>
        <v>0</v>
      </c>
      <c r="AL99" s="65">
        <f t="shared" si="77"/>
        <v>0</v>
      </c>
      <c r="AM99" s="65">
        <f t="shared" si="77"/>
        <v>0</v>
      </c>
    </row>
    <row r="100" spans="1:39" ht="16.5" thickTop="1" thickBot="1" x14ac:dyDescent="0.3">
      <c r="A100" s="113" t="str">
        <f t="shared" si="67"/>
        <v>Canoni per affitto d'azienda</v>
      </c>
      <c r="D100" s="65">
        <f t="shared" si="65"/>
        <v>0</v>
      </c>
      <c r="E100" s="65">
        <f t="shared" ref="E100:AM100" si="78">+E15+E42+D71-E71</f>
        <v>0</v>
      </c>
      <c r="F100" s="65">
        <f t="shared" si="78"/>
        <v>0</v>
      </c>
      <c r="G100" s="65">
        <f t="shared" si="78"/>
        <v>0</v>
      </c>
      <c r="H100" s="65">
        <f t="shared" si="78"/>
        <v>0</v>
      </c>
      <c r="I100" s="65">
        <f t="shared" si="78"/>
        <v>0</v>
      </c>
      <c r="J100" s="65">
        <f t="shared" si="78"/>
        <v>0</v>
      </c>
      <c r="K100" s="65">
        <f t="shared" si="78"/>
        <v>0</v>
      </c>
      <c r="L100" s="65">
        <f t="shared" si="78"/>
        <v>0</v>
      </c>
      <c r="M100" s="65">
        <f t="shared" si="78"/>
        <v>0</v>
      </c>
      <c r="N100" s="65">
        <f t="shared" si="78"/>
        <v>0</v>
      </c>
      <c r="O100" s="65">
        <f t="shared" si="78"/>
        <v>0</v>
      </c>
      <c r="P100" s="65">
        <f t="shared" si="78"/>
        <v>0</v>
      </c>
      <c r="Q100" s="65">
        <f t="shared" si="78"/>
        <v>0</v>
      </c>
      <c r="R100" s="65">
        <f t="shared" si="78"/>
        <v>0</v>
      </c>
      <c r="S100" s="65">
        <f t="shared" si="78"/>
        <v>0</v>
      </c>
      <c r="T100" s="65">
        <f t="shared" si="78"/>
        <v>0</v>
      </c>
      <c r="U100" s="65">
        <f t="shared" si="78"/>
        <v>0</v>
      </c>
      <c r="V100" s="65">
        <f t="shared" si="78"/>
        <v>0</v>
      </c>
      <c r="W100" s="65">
        <f t="shared" si="78"/>
        <v>0</v>
      </c>
      <c r="X100" s="65">
        <f t="shared" si="78"/>
        <v>0</v>
      </c>
      <c r="Y100" s="65">
        <f t="shared" si="78"/>
        <v>0</v>
      </c>
      <c r="Z100" s="65">
        <f t="shared" si="78"/>
        <v>0</v>
      </c>
      <c r="AA100" s="65">
        <f t="shared" si="78"/>
        <v>0</v>
      </c>
      <c r="AB100" s="65">
        <f t="shared" si="78"/>
        <v>0</v>
      </c>
      <c r="AC100" s="65">
        <f t="shared" si="78"/>
        <v>0</v>
      </c>
      <c r="AD100" s="65">
        <f t="shared" si="78"/>
        <v>0</v>
      </c>
      <c r="AE100" s="65">
        <f t="shared" si="78"/>
        <v>0</v>
      </c>
      <c r="AF100" s="65">
        <f t="shared" si="78"/>
        <v>0</v>
      </c>
      <c r="AG100" s="65">
        <f t="shared" si="78"/>
        <v>0</v>
      </c>
      <c r="AH100" s="65">
        <f t="shared" si="78"/>
        <v>0</v>
      </c>
      <c r="AI100" s="65">
        <f t="shared" si="78"/>
        <v>0</v>
      </c>
      <c r="AJ100" s="65">
        <f t="shared" si="78"/>
        <v>0</v>
      </c>
      <c r="AK100" s="65">
        <f t="shared" si="78"/>
        <v>0</v>
      </c>
      <c r="AL100" s="65">
        <f t="shared" si="78"/>
        <v>0</v>
      </c>
      <c r="AM100" s="65">
        <f t="shared" si="78"/>
        <v>0</v>
      </c>
    </row>
    <row r="101" spans="1:39" ht="16.5" thickTop="1" thickBot="1" x14ac:dyDescent="0.3">
      <c r="A101" s="113" t="str">
        <f t="shared" si="67"/>
        <v>Altre spese commerciali</v>
      </c>
      <c r="D101" s="65">
        <f t="shared" si="65"/>
        <v>0</v>
      </c>
      <c r="E101" s="65">
        <f t="shared" ref="E101:AM101" si="79">+E16+E43+D72-E72</f>
        <v>0</v>
      </c>
      <c r="F101" s="65">
        <f t="shared" si="79"/>
        <v>0</v>
      </c>
      <c r="G101" s="65">
        <f t="shared" si="79"/>
        <v>0</v>
      </c>
      <c r="H101" s="65">
        <f t="shared" si="79"/>
        <v>0</v>
      </c>
      <c r="I101" s="65">
        <f t="shared" si="79"/>
        <v>0</v>
      </c>
      <c r="J101" s="65">
        <f t="shared" si="79"/>
        <v>0</v>
      </c>
      <c r="K101" s="65">
        <f t="shared" si="79"/>
        <v>0</v>
      </c>
      <c r="L101" s="65">
        <f t="shared" si="79"/>
        <v>0</v>
      </c>
      <c r="M101" s="65">
        <f t="shared" si="79"/>
        <v>0</v>
      </c>
      <c r="N101" s="65">
        <f t="shared" si="79"/>
        <v>0</v>
      </c>
      <c r="O101" s="65">
        <f t="shared" si="79"/>
        <v>0</v>
      </c>
      <c r="P101" s="65">
        <f t="shared" si="79"/>
        <v>0</v>
      </c>
      <c r="Q101" s="65">
        <f t="shared" si="79"/>
        <v>0</v>
      </c>
      <c r="R101" s="65">
        <f t="shared" si="79"/>
        <v>0</v>
      </c>
      <c r="S101" s="65">
        <f t="shared" si="79"/>
        <v>0</v>
      </c>
      <c r="T101" s="65">
        <f t="shared" si="79"/>
        <v>0</v>
      </c>
      <c r="U101" s="65">
        <f t="shared" si="79"/>
        <v>0</v>
      </c>
      <c r="V101" s="65">
        <f t="shared" si="79"/>
        <v>0</v>
      </c>
      <c r="W101" s="65">
        <f t="shared" si="79"/>
        <v>0</v>
      </c>
      <c r="X101" s="65">
        <f t="shared" si="79"/>
        <v>0</v>
      </c>
      <c r="Y101" s="65">
        <f t="shared" si="79"/>
        <v>0</v>
      </c>
      <c r="Z101" s="65">
        <f t="shared" si="79"/>
        <v>0</v>
      </c>
      <c r="AA101" s="65">
        <f t="shared" si="79"/>
        <v>0</v>
      </c>
      <c r="AB101" s="65">
        <f t="shared" si="79"/>
        <v>0</v>
      </c>
      <c r="AC101" s="65">
        <f t="shared" si="79"/>
        <v>0</v>
      </c>
      <c r="AD101" s="65">
        <f t="shared" si="79"/>
        <v>0</v>
      </c>
      <c r="AE101" s="65">
        <f t="shared" si="79"/>
        <v>0</v>
      </c>
      <c r="AF101" s="65">
        <f t="shared" si="79"/>
        <v>0</v>
      </c>
      <c r="AG101" s="65">
        <f t="shared" si="79"/>
        <v>0</v>
      </c>
      <c r="AH101" s="65">
        <f t="shared" si="79"/>
        <v>0</v>
      </c>
      <c r="AI101" s="65">
        <f t="shared" si="79"/>
        <v>0</v>
      </c>
      <c r="AJ101" s="65">
        <f t="shared" si="79"/>
        <v>0</v>
      </c>
      <c r="AK101" s="65">
        <f t="shared" si="79"/>
        <v>0</v>
      </c>
      <c r="AL101" s="65">
        <f t="shared" si="79"/>
        <v>0</v>
      </c>
      <c r="AM101" s="65">
        <f t="shared" si="79"/>
        <v>0</v>
      </c>
    </row>
    <row r="102" spans="1:39" ht="16.5" thickTop="1" thickBot="1" x14ac:dyDescent="0.3">
      <c r="A102" s="113" t="str">
        <f t="shared" si="67"/>
        <v>Spese varie</v>
      </c>
      <c r="D102" s="65">
        <f t="shared" si="65"/>
        <v>0</v>
      </c>
      <c r="E102" s="65">
        <f t="shared" ref="E102:AM102" si="80">+E17+E44+D73-E73</f>
        <v>0</v>
      </c>
      <c r="F102" s="65">
        <f t="shared" si="80"/>
        <v>0</v>
      </c>
      <c r="G102" s="65">
        <f t="shared" si="80"/>
        <v>0</v>
      </c>
      <c r="H102" s="65">
        <f t="shared" si="80"/>
        <v>0</v>
      </c>
      <c r="I102" s="65">
        <f t="shared" si="80"/>
        <v>0</v>
      </c>
      <c r="J102" s="65">
        <f t="shared" si="80"/>
        <v>0</v>
      </c>
      <c r="K102" s="65">
        <f t="shared" si="80"/>
        <v>0</v>
      </c>
      <c r="L102" s="65">
        <f t="shared" si="80"/>
        <v>0</v>
      </c>
      <c r="M102" s="65">
        <f t="shared" si="80"/>
        <v>0</v>
      </c>
      <c r="N102" s="65">
        <f t="shared" si="80"/>
        <v>0</v>
      </c>
      <c r="O102" s="65">
        <f t="shared" si="80"/>
        <v>0</v>
      </c>
      <c r="P102" s="65">
        <f t="shared" si="80"/>
        <v>0</v>
      </c>
      <c r="Q102" s="65">
        <f t="shared" si="80"/>
        <v>0</v>
      </c>
      <c r="R102" s="65">
        <f t="shared" si="80"/>
        <v>0</v>
      </c>
      <c r="S102" s="65">
        <f t="shared" si="80"/>
        <v>0</v>
      </c>
      <c r="T102" s="65">
        <f t="shared" si="80"/>
        <v>0</v>
      </c>
      <c r="U102" s="65">
        <f t="shared" si="80"/>
        <v>0</v>
      </c>
      <c r="V102" s="65">
        <f t="shared" si="80"/>
        <v>0</v>
      </c>
      <c r="W102" s="65">
        <f t="shared" si="80"/>
        <v>0</v>
      </c>
      <c r="X102" s="65">
        <f t="shared" si="80"/>
        <v>0</v>
      </c>
      <c r="Y102" s="65">
        <f t="shared" si="80"/>
        <v>0</v>
      </c>
      <c r="Z102" s="65">
        <f t="shared" si="80"/>
        <v>0</v>
      </c>
      <c r="AA102" s="65">
        <f t="shared" si="80"/>
        <v>0</v>
      </c>
      <c r="AB102" s="65">
        <f t="shared" si="80"/>
        <v>0</v>
      </c>
      <c r="AC102" s="65">
        <f t="shared" si="80"/>
        <v>0</v>
      </c>
      <c r="AD102" s="65">
        <f t="shared" si="80"/>
        <v>0</v>
      </c>
      <c r="AE102" s="65">
        <f t="shared" si="80"/>
        <v>0</v>
      </c>
      <c r="AF102" s="65">
        <f t="shared" si="80"/>
        <v>0</v>
      </c>
      <c r="AG102" s="65">
        <f t="shared" si="80"/>
        <v>0</v>
      </c>
      <c r="AH102" s="65">
        <f t="shared" si="80"/>
        <v>0</v>
      </c>
      <c r="AI102" s="65">
        <f t="shared" si="80"/>
        <v>0</v>
      </c>
      <c r="AJ102" s="65">
        <f t="shared" si="80"/>
        <v>0</v>
      </c>
      <c r="AK102" s="65">
        <f t="shared" si="80"/>
        <v>0</v>
      </c>
      <c r="AL102" s="65">
        <f t="shared" si="80"/>
        <v>0</v>
      </c>
      <c r="AM102" s="65">
        <f t="shared" si="80"/>
        <v>0</v>
      </c>
    </row>
    <row r="103" spans="1:39" ht="16.5" thickTop="1" thickBot="1" x14ac:dyDescent="0.3">
      <c r="A103" s="113" t="str">
        <f t="shared" si="67"/>
        <v>Royalties</v>
      </c>
      <c r="D103" s="65">
        <f t="shared" si="65"/>
        <v>0</v>
      </c>
      <c r="E103" s="65">
        <f t="shared" ref="E103:AM103" si="81">+E18+E45+D74-E74</f>
        <v>0</v>
      </c>
      <c r="F103" s="65">
        <f t="shared" si="81"/>
        <v>0</v>
      </c>
      <c r="G103" s="65">
        <f t="shared" si="81"/>
        <v>0</v>
      </c>
      <c r="H103" s="65">
        <f t="shared" si="81"/>
        <v>0</v>
      </c>
      <c r="I103" s="65">
        <f t="shared" si="81"/>
        <v>0</v>
      </c>
      <c r="J103" s="65">
        <f t="shared" si="81"/>
        <v>0</v>
      </c>
      <c r="K103" s="65">
        <f t="shared" si="81"/>
        <v>0</v>
      </c>
      <c r="L103" s="65">
        <f t="shared" si="81"/>
        <v>0</v>
      </c>
      <c r="M103" s="65">
        <f t="shared" si="81"/>
        <v>0</v>
      </c>
      <c r="N103" s="65">
        <f t="shared" si="81"/>
        <v>0</v>
      </c>
      <c r="O103" s="65">
        <f t="shared" si="81"/>
        <v>0</v>
      </c>
      <c r="P103" s="65">
        <f t="shared" si="81"/>
        <v>0</v>
      </c>
      <c r="Q103" s="65">
        <f t="shared" si="81"/>
        <v>0</v>
      </c>
      <c r="R103" s="65">
        <f t="shared" si="81"/>
        <v>0</v>
      </c>
      <c r="S103" s="65">
        <f t="shared" si="81"/>
        <v>0</v>
      </c>
      <c r="T103" s="65">
        <f t="shared" si="81"/>
        <v>0</v>
      </c>
      <c r="U103" s="65">
        <f t="shared" si="81"/>
        <v>0</v>
      </c>
      <c r="V103" s="65">
        <f t="shared" si="81"/>
        <v>0</v>
      </c>
      <c r="W103" s="65">
        <f t="shared" si="81"/>
        <v>0</v>
      </c>
      <c r="X103" s="65">
        <f t="shared" si="81"/>
        <v>0</v>
      </c>
      <c r="Y103" s="65">
        <f t="shared" si="81"/>
        <v>0</v>
      </c>
      <c r="Z103" s="65">
        <f t="shared" si="81"/>
        <v>0</v>
      </c>
      <c r="AA103" s="65">
        <f t="shared" si="81"/>
        <v>0</v>
      </c>
      <c r="AB103" s="65">
        <f t="shared" si="81"/>
        <v>0</v>
      </c>
      <c r="AC103" s="65">
        <f t="shared" si="81"/>
        <v>0</v>
      </c>
      <c r="AD103" s="65">
        <f t="shared" si="81"/>
        <v>0</v>
      </c>
      <c r="AE103" s="65">
        <f t="shared" si="81"/>
        <v>0</v>
      </c>
      <c r="AF103" s="65">
        <f t="shared" si="81"/>
        <v>0</v>
      </c>
      <c r="AG103" s="65">
        <f t="shared" si="81"/>
        <v>0</v>
      </c>
      <c r="AH103" s="65">
        <f t="shared" si="81"/>
        <v>0</v>
      </c>
      <c r="AI103" s="65">
        <f t="shared" si="81"/>
        <v>0</v>
      </c>
      <c r="AJ103" s="65">
        <f t="shared" si="81"/>
        <v>0</v>
      </c>
      <c r="AK103" s="65">
        <f t="shared" si="81"/>
        <v>0</v>
      </c>
      <c r="AL103" s="65">
        <f t="shared" si="81"/>
        <v>0</v>
      </c>
      <c r="AM103" s="65">
        <f t="shared" si="81"/>
        <v>0</v>
      </c>
    </row>
    <row r="104" spans="1:39" ht="16.5" thickTop="1" thickBot="1" x14ac:dyDescent="0.3">
      <c r="A104" s="113" t="str">
        <f t="shared" si="67"/>
        <v>Consulenze legali, fiscali, notarili, ecc…</v>
      </c>
      <c r="D104" s="65">
        <f t="shared" si="65"/>
        <v>180</v>
      </c>
      <c r="E104" s="65">
        <f t="shared" ref="E104:AM104" si="82">+E19+E46+D75-E75</f>
        <v>180</v>
      </c>
      <c r="F104" s="65">
        <f t="shared" si="82"/>
        <v>180</v>
      </c>
      <c r="G104" s="65">
        <f t="shared" si="82"/>
        <v>180</v>
      </c>
      <c r="H104" s="65">
        <f t="shared" si="82"/>
        <v>180</v>
      </c>
      <c r="I104" s="65">
        <f t="shared" si="82"/>
        <v>180</v>
      </c>
      <c r="J104" s="65">
        <f t="shared" si="82"/>
        <v>180</v>
      </c>
      <c r="K104" s="65">
        <f t="shared" si="82"/>
        <v>180</v>
      </c>
      <c r="L104" s="65">
        <f t="shared" si="82"/>
        <v>180</v>
      </c>
      <c r="M104" s="65">
        <f t="shared" si="82"/>
        <v>180</v>
      </c>
      <c r="N104" s="65">
        <f t="shared" si="82"/>
        <v>180</v>
      </c>
      <c r="O104" s="65">
        <f t="shared" si="82"/>
        <v>180</v>
      </c>
      <c r="P104" s="65">
        <f t="shared" si="82"/>
        <v>180</v>
      </c>
      <c r="Q104" s="65">
        <f t="shared" si="82"/>
        <v>180</v>
      </c>
      <c r="R104" s="65">
        <f t="shared" si="82"/>
        <v>180</v>
      </c>
      <c r="S104" s="65">
        <f t="shared" si="82"/>
        <v>180</v>
      </c>
      <c r="T104" s="65">
        <f t="shared" si="82"/>
        <v>180</v>
      </c>
      <c r="U104" s="65">
        <f t="shared" si="82"/>
        <v>180</v>
      </c>
      <c r="V104" s="65">
        <f t="shared" si="82"/>
        <v>180</v>
      </c>
      <c r="W104" s="65">
        <f t="shared" si="82"/>
        <v>180</v>
      </c>
      <c r="X104" s="65">
        <f t="shared" si="82"/>
        <v>180</v>
      </c>
      <c r="Y104" s="65">
        <f t="shared" si="82"/>
        <v>180</v>
      </c>
      <c r="Z104" s="65">
        <f t="shared" si="82"/>
        <v>180</v>
      </c>
      <c r="AA104" s="65">
        <f t="shared" si="82"/>
        <v>180</v>
      </c>
      <c r="AB104" s="65">
        <f t="shared" si="82"/>
        <v>180</v>
      </c>
      <c r="AC104" s="65">
        <f t="shared" si="82"/>
        <v>180</v>
      </c>
      <c r="AD104" s="65">
        <f t="shared" si="82"/>
        <v>180</v>
      </c>
      <c r="AE104" s="65">
        <f t="shared" si="82"/>
        <v>180</v>
      </c>
      <c r="AF104" s="65">
        <f t="shared" si="82"/>
        <v>180</v>
      </c>
      <c r="AG104" s="65">
        <f t="shared" si="82"/>
        <v>180</v>
      </c>
      <c r="AH104" s="65">
        <f t="shared" si="82"/>
        <v>180</v>
      </c>
      <c r="AI104" s="65">
        <f t="shared" si="82"/>
        <v>180</v>
      </c>
      <c r="AJ104" s="65">
        <f t="shared" si="82"/>
        <v>180</v>
      </c>
      <c r="AK104" s="65">
        <f t="shared" si="82"/>
        <v>180</v>
      </c>
      <c r="AL104" s="65">
        <f t="shared" si="82"/>
        <v>180</v>
      </c>
      <c r="AM104" s="65">
        <f t="shared" si="82"/>
        <v>180</v>
      </c>
    </row>
    <row r="105" spans="1:39" ht="16.5" thickTop="1" thickBot="1" x14ac:dyDescent="0.3">
      <c r="A105" s="113" t="str">
        <f t="shared" si="67"/>
        <v>Compensi amministratori</v>
      </c>
      <c r="D105" s="65">
        <f t="shared" si="65"/>
        <v>0</v>
      </c>
      <c r="E105" s="65">
        <f t="shared" ref="E105:AM105" si="83">+E20+E47+D76-E76</f>
        <v>0</v>
      </c>
      <c r="F105" s="65">
        <f t="shared" si="83"/>
        <v>0</v>
      </c>
      <c r="G105" s="65">
        <f t="shared" si="83"/>
        <v>0</v>
      </c>
      <c r="H105" s="65">
        <f t="shared" si="83"/>
        <v>0</v>
      </c>
      <c r="I105" s="65">
        <f t="shared" si="83"/>
        <v>0</v>
      </c>
      <c r="J105" s="65">
        <f t="shared" si="83"/>
        <v>0</v>
      </c>
      <c r="K105" s="65">
        <f t="shared" si="83"/>
        <v>0</v>
      </c>
      <c r="L105" s="65">
        <f t="shared" si="83"/>
        <v>0</v>
      </c>
      <c r="M105" s="65">
        <f t="shared" si="83"/>
        <v>0</v>
      </c>
      <c r="N105" s="65">
        <f t="shared" si="83"/>
        <v>0</v>
      </c>
      <c r="O105" s="65">
        <f t="shared" si="83"/>
        <v>0</v>
      </c>
      <c r="P105" s="65">
        <f t="shared" si="83"/>
        <v>0</v>
      </c>
      <c r="Q105" s="65">
        <f t="shared" si="83"/>
        <v>0</v>
      </c>
      <c r="R105" s="65">
        <f t="shared" si="83"/>
        <v>0</v>
      </c>
      <c r="S105" s="65">
        <f t="shared" si="83"/>
        <v>0</v>
      </c>
      <c r="T105" s="65">
        <f t="shared" si="83"/>
        <v>0</v>
      </c>
      <c r="U105" s="65">
        <f t="shared" si="83"/>
        <v>0</v>
      </c>
      <c r="V105" s="65">
        <f t="shared" si="83"/>
        <v>0</v>
      </c>
      <c r="W105" s="65">
        <f t="shared" si="83"/>
        <v>0</v>
      </c>
      <c r="X105" s="65">
        <f t="shared" si="83"/>
        <v>0</v>
      </c>
      <c r="Y105" s="65">
        <f t="shared" si="83"/>
        <v>0</v>
      </c>
      <c r="Z105" s="65">
        <f t="shared" si="83"/>
        <v>0</v>
      </c>
      <c r="AA105" s="65">
        <f t="shared" si="83"/>
        <v>0</v>
      </c>
      <c r="AB105" s="65">
        <f t="shared" si="83"/>
        <v>0</v>
      </c>
      <c r="AC105" s="65">
        <f t="shared" si="83"/>
        <v>0</v>
      </c>
      <c r="AD105" s="65">
        <f t="shared" si="83"/>
        <v>0</v>
      </c>
      <c r="AE105" s="65">
        <f t="shared" si="83"/>
        <v>0</v>
      </c>
      <c r="AF105" s="65">
        <f t="shared" si="83"/>
        <v>0</v>
      </c>
      <c r="AG105" s="65">
        <f t="shared" si="83"/>
        <v>0</v>
      </c>
      <c r="AH105" s="65">
        <f t="shared" si="83"/>
        <v>0</v>
      </c>
      <c r="AI105" s="65">
        <f t="shared" si="83"/>
        <v>0</v>
      </c>
      <c r="AJ105" s="65">
        <f t="shared" si="83"/>
        <v>0</v>
      </c>
      <c r="AK105" s="65">
        <f t="shared" si="83"/>
        <v>0</v>
      </c>
      <c r="AL105" s="65">
        <f t="shared" si="83"/>
        <v>0</v>
      </c>
      <c r="AM105" s="65">
        <f t="shared" si="83"/>
        <v>0</v>
      </c>
    </row>
    <row r="106" spans="1:39" ht="16.5" thickTop="1" thickBot="1" x14ac:dyDescent="0.3">
      <c r="A106" s="113" t="str">
        <f t="shared" si="67"/>
        <v>Spese postali</v>
      </c>
      <c r="D106" s="65">
        <f t="shared" si="65"/>
        <v>30</v>
      </c>
      <c r="E106" s="65">
        <f t="shared" ref="E106:AM106" si="84">+E21+E48+D77-E77</f>
        <v>30</v>
      </c>
      <c r="F106" s="65">
        <f t="shared" si="84"/>
        <v>30</v>
      </c>
      <c r="G106" s="65">
        <f t="shared" si="84"/>
        <v>30</v>
      </c>
      <c r="H106" s="65">
        <f t="shared" si="84"/>
        <v>30</v>
      </c>
      <c r="I106" s="65">
        <f t="shared" si="84"/>
        <v>30</v>
      </c>
      <c r="J106" s="65">
        <f t="shared" si="84"/>
        <v>30</v>
      </c>
      <c r="K106" s="65">
        <f t="shared" si="84"/>
        <v>30</v>
      </c>
      <c r="L106" s="65">
        <f t="shared" si="84"/>
        <v>30</v>
      </c>
      <c r="M106" s="65">
        <f t="shared" si="84"/>
        <v>30</v>
      </c>
      <c r="N106" s="65">
        <f t="shared" si="84"/>
        <v>30</v>
      </c>
      <c r="O106" s="65">
        <f t="shared" si="84"/>
        <v>30</v>
      </c>
      <c r="P106" s="65">
        <f t="shared" si="84"/>
        <v>30</v>
      </c>
      <c r="Q106" s="65">
        <f t="shared" si="84"/>
        <v>30</v>
      </c>
      <c r="R106" s="65">
        <f t="shared" si="84"/>
        <v>30</v>
      </c>
      <c r="S106" s="65">
        <f t="shared" si="84"/>
        <v>30</v>
      </c>
      <c r="T106" s="65">
        <f t="shared" si="84"/>
        <v>30</v>
      </c>
      <c r="U106" s="65">
        <f t="shared" si="84"/>
        <v>30</v>
      </c>
      <c r="V106" s="65">
        <f t="shared" si="84"/>
        <v>30</v>
      </c>
      <c r="W106" s="65">
        <f t="shared" si="84"/>
        <v>30</v>
      </c>
      <c r="X106" s="65">
        <f t="shared" si="84"/>
        <v>30</v>
      </c>
      <c r="Y106" s="65">
        <f t="shared" si="84"/>
        <v>30</v>
      </c>
      <c r="Z106" s="65">
        <f t="shared" si="84"/>
        <v>30</v>
      </c>
      <c r="AA106" s="65">
        <f t="shared" si="84"/>
        <v>30</v>
      </c>
      <c r="AB106" s="65">
        <f t="shared" si="84"/>
        <v>30</v>
      </c>
      <c r="AC106" s="65">
        <f t="shared" si="84"/>
        <v>30</v>
      </c>
      <c r="AD106" s="65">
        <f t="shared" si="84"/>
        <v>30</v>
      </c>
      <c r="AE106" s="65">
        <f t="shared" si="84"/>
        <v>30</v>
      </c>
      <c r="AF106" s="65">
        <f t="shared" si="84"/>
        <v>30</v>
      </c>
      <c r="AG106" s="65">
        <f t="shared" si="84"/>
        <v>30</v>
      </c>
      <c r="AH106" s="65">
        <f t="shared" si="84"/>
        <v>30</v>
      </c>
      <c r="AI106" s="65">
        <f t="shared" si="84"/>
        <v>30</v>
      </c>
      <c r="AJ106" s="65">
        <f t="shared" si="84"/>
        <v>30</v>
      </c>
      <c r="AK106" s="65">
        <f t="shared" si="84"/>
        <v>30</v>
      </c>
      <c r="AL106" s="65">
        <f t="shared" si="84"/>
        <v>30</v>
      </c>
      <c r="AM106" s="65">
        <f t="shared" si="84"/>
        <v>30</v>
      </c>
    </row>
    <row r="107" spans="1:39" ht="16.5" thickTop="1" thickBot="1" x14ac:dyDescent="0.3">
      <c r="A107" s="113" t="str">
        <f t="shared" si="67"/>
        <v>Oneri Bancari</v>
      </c>
      <c r="D107" s="65">
        <f t="shared" si="65"/>
        <v>0</v>
      </c>
      <c r="E107" s="65">
        <f t="shared" ref="E107:AM107" si="85">+E22+E49+D78-E78</f>
        <v>0</v>
      </c>
      <c r="F107" s="65">
        <f t="shared" si="85"/>
        <v>0</v>
      </c>
      <c r="G107" s="65">
        <f t="shared" si="85"/>
        <v>0</v>
      </c>
      <c r="H107" s="65">
        <f t="shared" si="85"/>
        <v>0</v>
      </c>
      <c r="I107" s="65">
        <f t="shared" si="85"/>
        <v>0</v>
      </c>
      <c r="J107" s="65">
        <f t="shared" si="85"/>
        <v>0</v>
      </c>
      <c r="K107" s="65">
        <f t="shared" si="85"/>
        <v>0</v>
      </c>
      <c r="L107" s="65">
        <f t="shared" si="85"/>
        <v>0</v>
      </c>
      <c r="M107" s="65">
        <f t="shared" si="85"/>
        <v>0</v>
      </c>
      <c r="N107" s="65">
        <f t="shared" si="85"/>
        <v>0</v>
      </c>
      <c r="O107" s="65">
        <f t="shared" si="85"/>
        <v>0</v>
      </c>
      <c r="P107" s="65">
        <f t="shared" si="85"/>
        <v>0</v>
      </c>
      <c r="Q107" s="65">
        <f t="shared" si="85"/>
        <v>0</v>
      </c>
      <c r="R107" s="65">
        <f t="shared" si="85"/>
        <v>0</v>
      </c>
      <c r="S107" s="65">
        <f t="shared" si="85"/>
        <v>0</v>
      </c>
      <c r="T107" s="65">
        <f t="shared" si="85"/>
        <v>0</v>
      </c>
      <c r="U107" s="65">
        <f t="shared" si="85"/>
        <v>0</v>
      </c>
      <c r="V107" s="65">
        <f t="shared" si="85"/>
        <v>0</v>
      </c>
      <c r="W107" s="65">
        <f t="shared" si="85"/>
        <v>0</v>
      </c>
      <c r="X107" s="65">
        <f t="shared" si="85"/>
        <v>0</v>
      </c>
      <c r="Y107" s="65">
        <f t="shared" si="85"/>
        <v>0</v>
      </c>
      <c r="Z107" s="65">
        <f t="shared" si="85"/>
        <v>0</v>
      </c>
      <c r="AA107" s="65">
        <f t="shared" si="85"/>
        <v>0</v>
      </c>
      <c r="AB107" s="65">
        <f t="shared" si="85"/>
        <v>0</v>
      </c>
      <c r="AC107" s="65">
        <f t="shared" si="85"/>
        <v>0</v>
      </c>
      <c r="AD107" s="65">
        <f t="shared" si="85"/>
        <v>0</v>
      </c>
      <c r="AE107" s="65">
        <f t="shared" si="85"/>
        <v>0</v>
      </c>
      <c r="AF107" s="65">
        <f t="shared" si="85"/>
        <v>0</v>
      </c>
      <c r="AG107" s="65">
        <f t="shared" si="85"/>
        <v>0</v>
      </c>
      <c r="AH107" s="65">
        <f t="shared" si="85"/>
        <v>0</v>
      </c>
      <c r="AI107" s="65">
        <f t="shared" si="85"/>
        <v>0</v>
      </c>
      <c r="AJ107" s="65">
        <f t="shared" si="85"/>
        <v>0</v>
      </c>
      <c r="AK107" s="65">
        <f t="shared" si="85"/>
        <v>0</v>
      </c>
      <c r="AL107" s="65">
        <f t="shared" si="85"/>
        <v>0</v>
      </c>
      <c r="AM107" s="65">
        <f t="shared" si="85"/>
        <v>0</v>
      </c>
    </row>
    <row r="108" spans="1:39" ht="16.5" thickTop="1" thickBot="1" x14ac:dyDescent="0.3">
      <c r="A108" s="113" t="str">
        <f t="shared" si="67"/>
        <v>Utenze</v>
      </c>
      <c r="D108" s="65">
        <f t="shared" si="65"/>
        <v>0</v>
      </c>
      <c r="E108" s="65">
        <f t="shared" ref="E108:AM108" si="86">+E23+E50+D79-E79</f>
        <v>0</v>
      </c>
      <c r="F108" s="65">
        <f t="shared" si="86"/>
        <v>0</v>
      </c>
      <c r="G108" s="65">
        <f t="shared" si="86"/>
        <v>0</v>
      </c>
      <c r="H108" s="65">
        <f t="shared" si="86"/>
        <v>0</v>
      </c>
      <c r="I108" s="65">
        <f t="shared" si="86"/>
        <v>0</v>
      </c>
      <c r="J108" s="65">
        <f t="shared" si="86"/>
        <v>0</v>
      </c>
      <c r="K108" s="65">
        <f t="shared" si="86"/>
        <v>0</v>
      </c>
      <c r="L108" s="65">
        <f t="shared" si="86"/>
        <v>0</v>
      </c>
      <c r="M108" s="65">
        <f t="shared" si="86"/>
        <v>0</v>
      </c>
      <c r="N108" s="65">
        <f t="shared" si="86"/>
        <v>0</v>
      </c>
      <c r="O108" s="65">
        <f t="shared" si="86"/>
        <v>0</v>
      </c>
      <c r="P108" s="65">
        <f t="shared" si="86"/>
        <v>0</v>
      </c>
      <c r="Q108" s="65">
        <f t="shared" si="86"/>
        <v>0</v>
      </c>
      <c r="R108" s="65">
        <f t="shared" si="86"/>
        <v>0</v>
      </c>
      <c r="S108" s="65">
        <f t="shared" si="86"/>
        <v>0</v>
      </c>
      <c r="T108" s="65">
        <f t="shared" si="86"/>
        <v>0</v>
      </c>
      <c r="U108" s="65">
        <f t="shared" si="86"/>
        <v>0</v>
      </c>
      <c r="V108" s="65">
        <f t="shared" si="86"/>
        <v>0</v>
      </c>
      <c r="W108" s="65">
        <f t="shared" si="86"/>
        <v>0</v>
      </c>
      <c r="X108" s="65">
        <f t="shared" si="86"/>
        <v>0</v>
      </c>
      <c r="Y108" s="65">
        <f t="shared" si="86"/>
        <v>0</v>
      </c>
      <c r="Z108" s="65">
        <f t="shared" si="86"/>
        <v>0</v>
      </c>
      <c r="AA108" s="65">
        <f t="shared" si="86"/>
        <v>0</v>
      </c>
      <c r="AB108" s="65">
        <f t="shared" si="86"/>
        <v>0</v>
      </c>
      <c r="AC108" s="65">
        <f t="shared" si="86"/>
        <v>0</v>
      </c>
      <c r="AD108" s="65">
        <f t="shared" si="86"/>
        <v>0</v>
      </c>
      <c r="AE108" s="65">
        <f t="shared" si="86"/>
        <v>0</v>
      </c>
      <c r="AF108" s="65">
        <f t="shared" si="86"/>
        <v>0</v>
      </c>
      <c r="AG108" s="65">
        <f t="shared" si="86"/>
        <v>0</v>
      </c>
      <c r="AH108" s="65">
        <f t="shared" si="86"/>
        <v>0</v>
      </c>
      <c r="AI108" s="65">
        <f t="shared" si="86"/>
        <v>0</v>
      </c>
      <c r="AJ108" s="65">
        <f t="shared" si="86"/>
        <v>0</v>
      </c>
      <c r="AK108" s="65">
        <f t="shared" si="86"/>
        <v>0</v>
      </c>
      <c r="AL108" s="65">
        <f t="shared" si="86"/>
        <v>0</v>
      </c>
      <c r="AM108" s="65">
        <f t="shared" si="86"/>
        <v>0</v>
      </c>
    </row>
    <row r="109" spans="1:39" ht="16.5" thickTop="1" thickBot="1" x14ac:dyDescent="0.3">
      <c r="A109" s="113" t="str">
        <f t="shared" si="67"/>
        <v>Affitti e locazioni passive</v>
      </c>
      <c r="D109" s="65">
        <f t="shared" si="65"/>
        <v>1815</v>
      </c>
      <c r="E109" s="65">
        <f t="shared" ref="E109:AM109" si="87">+E24+E51+D80-E80</f>
        <v>1815</v>
      </c>
      <c r="F109" s="65">
        <f t="shared" si="87"/>
        <v>1815</v>
      </c>
      <c r="G109" s="65">
        <f t="shared" si="87"/>
        <v>1815</v>
      </c>
      <c r="H109" s="65">
        <f t="shared" si="87"/>
        <v>1815</v>
      </c>
      <c r="I109" s="65">
        <f t="shared" si="87"/>
        <v>1815</v>
      </c>
      <c r="J109" s="65">
        <f t="shared" si="87"/>
        <v>1815</v>
      </c>
      <c r="K109" s="65">
        <f t="shared" si="87"/>
        <v>1815</v>
      </c>
      <c r="L109" s="65">
        <f t="shared" si="87"/>
        <v>1815</v>
      </c>
      <c r="M109" s="65">
        <f t="shared" si="87"/>
        <v>1815</v>
      </c>
      <c r="N109" s="65">
        <f t="shared" si="87"/>
        <v>1815</v>
      </c>
      <c r="O109" s="65">
        <f t="shared" si="87"/>
        <v>1815</v>
      </c>
      <c r="P109" s="65">
        <f t="shared" si="87"/>
        <v>1815</v>
      </c>
      <c r="Q109" s="65">
        <f t="shared" si="87"/>
        <v>1815</v>
      </c>
      <c r="R109" s="65">
        <f t="shared" si="87"/>
        <v>1815</v>
      </c>
      <c r="S109" s="65">
        <f t="shared" si="87"/>
        <v>1815</v>
      </c>
      <c r="T109" s="65">
        <f t="shared" si="87"/>
        <v>1815</v>
      </c>
      <c r="U109" s="65">
        <f t="shared" si="87"/>
        <v>1815</v>
      </c>
      <c r="V109" s="65">
        <f t="shared" si="87"/>
        <v>1815</v>
      </c>
      <c r="W109" s="65">
        <f t="shared" si="87"/>
        <v>1815</v>
      </c>
      <c r="X109" s="65">
        <f t="shared" si="87"/>
        <v>1815</v>
      </c>
      <c r="Y109" s="65">
        <f t="shared" si="87"/>
        <v>1815</v>
      </c>
      <c r="Z109" s="65">
        <f t="shared" si="87"/>
        <v>1815</v>
      </c>
      <c r="AA109" s="65">
        <f t="shared" si="87"/>
        <v>1815</v>
      </c>
      <c r="AB109" s="65">
        <f t="shared" si="87"/>
        <v>1815</v>
      </c>
      <c r="AC109" s="65">
        <f t="shared" si="87"/>
        <v>1815</v>
      </c>
      <c r="AD109" s="65">
        <f t="shared" si="87"/>
        <v>1815</v>
      </c>
      <c r="AE109" s="65">
        <f t="shared" si="87"/>
        <v>1815</v>
      </c>
      <c r="AF109" s="65">
        <f t="shared" si="87"/>
        <v>1815</v>
      </c>
      <c r="AG109" s="65">
        <f t="shared" si="87"/>
        <v>1815</v>
      </c>
      <c r="AH109" s="65">
        <f t="shared" si="87"/>
        <v>1815</v>
      </c>
      <c r="AI109" s="65">
        <f t="shared" si="87"/>
        <v>1815</v>
      </c>
      <c r="AJ109" s="65">
        <f t="shared" si="87"/>
        <v>1815</v>
      </c>
      <c r="AK109" s="65">
        <f t="shared" si="87"/>
        <v>1815</v>
      </c>
      <c r="AL109" s="65">
        <f t="shared" si="87"/>
        <v>1815</v>
      </c>
      <c r="AM109" s="65">
        <f t="shared" si="87"/>
        <v>1815</v>
      </c>
    </row>
    <row r="110" spans="1:39" ht="16.5" thickTop="1" thickBot="1" x14ac:dyDescent="0.3">
      <c r="A110" s="113" t="str">
        <f t="shared" si="67"/>
        <v>Altri costi amministrativi</v>
      </c>
      <c r="D110" s="65">
        <f t="shared" si="65"/>
        <v>60.5</v>
      </c>
      <c r="E110" s="65">
        <f t="shared" ref="E110:AM110" si="88">+E25+E52+D81-E81</f>
        <v>60.5</v>
      </c>
      <c r="F110" s="65">
        <f t="shared" si="88"/>
        <v>60.5</v>
      </c>
      <c r="G110" s="65">
        <f t="shared" si="88"/>
        <v>60.5</v>
      </c>
      <c r="H110" s="65">
        <f t="shared" si="88"/>
        <v>60.5</v>
      </c>
      <c r="I110" s="65">
        <f t="shared" si="88"/>
        <v>60.5</v>
      </c>
      <c r="J110" s="65">
        <f t="shared" si="88"/>
        <v>60.5</v>
      </c>
      <c r="K110" s="65">
        <f t="shared" si="88"/>
        <v>60.5</v>
      </c>
      <c r="L110" s="65">
        <f t="shared" si="88"/>
        <v>60.5</v>
      </c>
      <c r="M110" s="65">
        <f t="shared" si="88"/>
        <v>60.5</v>
      </c>
      <c r="N110" s="65">
        <f t="shared" si="88"/>
        <v>60.5</v>
      </c>
      <c r="O110" s="65">
        <f t="shared" si="88"/>
        <v>60.5</v>
      </c>
      <c r="P110" s="65">
        <f t="shared" si="88"/>
        <v>60.5</v>
      </c>
      <c r="Q110" s="65">
        <f t="shared" si="88"/>
        <v>60.5</v>
      </c>
      <c r="R110" s="65">
        <f t="shared" si="88"/>
        <v>60.5</v>
      </c>
      <c r="S110" s="65">
        <f t="shared" si="88"/>
        <v>60.5</v>
      </c>
      <c r="T110" s="65">
        <f t="shared" si="88"/>
        <v>60.5</v>
      </c>
      <c r="U110" s="65">
        <f t="shared" si="88"/>
        <v>60.5</v>
      </c>
      <c r="V110" s="65">
        <f t="shared" si="88"/>
        <v>60.5</v>
      </c>
      <c r="W110" s="65">
        <f t="shared" si="88"/>
        <v>60.5</v>
      </c>
      <c r="X110" s="65">
        <f t="shared" si="88"/>
        <v>60.5</v>
      </c>
      <c r="Y110" s="65">
        <f t="shared" si="88"/>
        <v>60.5</v>
      </c>
      <c r="Z110" s="65">
        <f t="shared" si="88"/>
        <v>60.5</v>
      </c>
      <c r="AA110" s="65">
        <f t="shared" si="88"/>
        <v>60.5</v>
      </c>
      <c r="AB110" s="65">
        <f t="shared" si="88"/>
        <v>60.5</v>
      </c>
      <c r="AC110" s="65">
        <f t="shared" si="88"/>
        <v>60.5</v>
      </c>
      <c r="AD110" s="65">
        <f t="shared" si="88"/>
        <v>60.5</v>
      </c>
      <c r="AE110" s="65">
        <f t="shared" si="88"/>
        <v>60.5</v>
      </c>
      <c r="AF110" s="65">
        <f t="shared" si="88"/>
        <v>60.5</v>
      </c>
      <c r="AG110" s="65">
        <f t="shared" si="88"/>
        <v>60.5</v>
      </c>
      <c r="AH110" s="65">
        <f t="shared" si="88"/>
        <v>60.5</v>
      </c>
      <c r="AI110" s="65">
        <f t="shared" si="88"/>
        <v>60.5</v>
      </c>
      <c r="AJ110" s="65">
        <f t="shared" si="88"/>
        <v>60.5</v>
      </c>
      <c r="AK110" s="65">
        <f t="shared" si="88"/>
        <v>60.5</v>
      </c>
      <c r="AL110" s="65">
        <f t="shared" si="88"/>
        <v>60.5</v>
      </c>
      <c r="AM110" s="65">
        <f t="shared" si="88"/>
        <v>60.5</v>
      </c>
    </row>
    <row r="111" spans="1:39" ht="16.5" thickTop="1" thickBot="1" x14ac:dyDescent="0.3">
      <c r="A111" s="113" t="str">
        <f t="shared" si="67"/>
        <v>Costi diversi</v>
      </c>
      <c r="D111" s="65">
        <f t="shared" si="65"/>
        <v>0</v>
      </c>
      <c r="E111" s="65">
        <f t="shared" ref="E111:AM111" si="89">+E26+E53+D82-E82</f>
        <v>0</v>
      </c>
      <c r="F111" s="65">
        <f t="shared" si="89"/>
        <v>0</v>
      </c>
      <c r="G111" s="65">
        <f t="shared" si="89"/>
        <v>0</v>
      </c>
      <c r="H111" s="65">
        <f t="shared" si="89"/>
        <v>0</v>
      </c>
      <c r="I111" s="65">
        <f t="shared" si="89"/>
        <v>0</v>
      </c>
      <c r="J111" s="65">
        <f t="shared" si="89"/>
        <v>0</v>
      </c>
      <c r="K111" s="65">
        <f t="shared" si="89"/>
        <v>0</v>
      </c>
      <c r="L111" s="65">
        <f t="shared" si="89"/>
        <v>0</v>
      </c>
      <c r="M111" s="65">
        <f t="shared" si="89"/>
        <v>0</v>
      </c>
      <c r="N111" s="65">
        <f t="shared" si="89"/>
        <v>0</v>
      </c>
      <c r="O111" s="65">
        <f t="shared" si="89"/>
        <v>0</v>
      </c>
      <c r="P111" s="65">
        <f t="shared" si="89"/>
        <v>0</v>
      </c>
      <c r="Q111" s="65">
        <f t="shared" si="89"/>
        <v>0</v>
      </c>
      <c r="R111" s="65">
        <f t="shared" si="89"/>
        <v>0</v>
      </c>
      <c r="S111" s="65">
        <f t="shared" si="89"/>
        <v>0</v>
      </c>
      <c r="T111" s="65">
        <f t="shared" si="89"/>
        <v>0</v>
      </c>
      <c r="U111" s="65">
        <f t="shared" si="89"/>
        <v>0</v>
      </c>
      <c r="V111" s="65">
        <f t="shared" si="89"/>
        <v>0</v>
      </c>
      <c r="W111" s="65">
        <f t="shared" si="89"/>
        <v>0</v>
      </c>
      <c r="X111" s="65">
        <f t="shared" si="89"/>
        <v>0</v>
      </c>
      <c r="Y111" s="65">
        <f t="shared" si="89"/>
        <v>0</v>
      </c>
      <c r="Z111" s="65">
        <f t="shared" si="89"/>
        <v>0</v>
      </c>
      <c r="AA111" s="65">
        <f t="shared" si="89"/>
        <v>0</v>
      </c>
      <c r="AB111" s="65">
        <f t="shared" si="89"/>
        <v>0</v>
      </c>
      <c r="AC111" s="65">
        <f t="shared" si="89"/>
        <v>0</v>
      </c>
      <c r="AD111" s="65">
        <f t="shared" si="89"/>
        <v>0</v>
      </c>
      <c r="AE111" s="65">
        <f t="shared" si="89"/>
        <v>0</v>
      </c>
      <c r="AF111" s="65">
        <f t="shared" si="89"/>
        <v>0</v>
      </c>
      <c r="AG111" s="65">
        <f t="shared" si="89"/>
        <v>0</v>
      </c>
      <c r="AH111" s="65">
        <f t="shared" si="89"/>
        <v>0</v>
      </c>
      <c r="AI111" s="65">
        <f t="shared" si="89"/>
        <v>0</v>
      </c>
      <c r="AJ111" s="65">
        <f t="shared" si="89"/>
        <v>0</v>
      </c>
      <c r="AK111" s="65">
        <f t="shared" si="89"/>
        <v>0</v>
      </c>
      <c r="AL111" s="65">
        <f t="shared" si="89"/>
        <v>0</v>
      </c>
      <c r="AM111" s="65">
        <f t="shared" si="89"/>
        <v>0</v>
      </c>
    </row>
    <row r="112" spans="1:39" ht="17.25" customHeight="1" thickTop="1" thickBot="1" x14ac:dyDescent="0.3">
      <c r="A112" s="113" t="str">
        <f t="shared" si="67"/>
        <v>Premi assicurativi</v>
      </c>
      <c r="D112" s="65">
        <f t="shared" si="65"/>
        <v>80</v>
      </c>
      <c r="E112" s="65">
        <f t="shared" ref="E112:AM112" si="90">+E27+E54+D83-E83</f>
        <v>80</v>
      </c>
      <c r="F112" s="65">
        <f t="shared" si="90"/>
        <v>80</v>
      </c>
      <c r="G112" s="65">
        <f t="shared" si="90"/>
        <v>80</v>
      </c>
      <c r="H112" s="65">
        <f t="shared" si="90"/>
        <v>80</v>
      </c>
      <c r="I112" s="65">
        <f t="shared" si="90"/>
        <v>80</v>
      </c>
      <c r="J112" s="65">
        <f t="shared" si="90"/>
        <v>80</v>
      </c>
      <c r="K112" s="65">
        <f t="shared" si="90"/>
        <v>80</v>
      </c>
      <c r="L112" s="65">
        <f t="shared" si="90"/>
        <v>80</v>
      </c>
      <c r="M112" s="65">
        <f t="shared" si="90"/>
        <v>80</v>
      </c>
      <c r="N112" s="65">
        <f t="shared" si="90"/>
        <v>80</v>
      </c>
      <c r="O112" s="65">
        <f t="shared" si="90"/>
        <v>80</v>
      </c>
      <c r="P112" s="65">
        <f t="shared" si="90"/>
        <v>80</v>
      </c>
      <c r="Q112" s="65">
        <f t="shared" si="90"/>
        <v>80</v>
      </c>
      <c r="R112" s="65">
        <f t="shared" si="90"/>
        <v>80</v>
      </c>
      <c r="S112" s="65">
        <f t="shared" si="90"/>
        <v>80</v>
      </c>
      <c r="T112" s="65">
        <f t="shared" si="90"/>
        <v>80</v>
      </c>
      <c r="U112" s="65">
        <f t="shared" si="90"/>
        <v>80</v>
      </c>
      <c r="V112" s="65">
        <f t="shared" si="90"/>
        <v>80</v>
      </c>
      <c r="W112" s="65">
        <f t="shared" si="90"/>
        <v>80</v>
      </c>
      <c r="X112" s="65">
        <f t="shared" si="90"/>
        <v>80</v>
      </c>
      <c r="Y112" s="65">
        <f t="shared" si="90"/>
        <v>80</v>
      </c>
      <c r="Z112" s="65">
        <f t="shared" si="90"/>
        <v>80</v>
      </c>
      <c r="AA112" s="65">
        <f t="shared" si="90"/>
        <v>80</v>
      </c>
      <c r="AB112" s="65">
        <f t="shared" si="90"/>
        <v>80</v>
      </c>
      <c r="AC112" s="65">
        <f t="shared" si="90"/>
        <v>80</v>
      </c>
      <c r="AD112" s="65">
        <f t="shared" si="90"/>
        <v>80</v>
      </c>
      <c r="AE112" s="65">
        <f t="shared" si="90"/>
        <v>80</v>
      </c>
      <c r="AF112" s="65">
        <f t="shared" si="90"/>
        <v>80</v>
      </c>
      <c r="AG112" s="65">
        <f t="shared" si="90"/>
        <v>80</v>
      </c>
      <c r="AH112" s="65">
        <f t="shared" si="90"/>
        <v>80</v>
      </c>
      <c r="AI112" s="65">
        <f t="shared" si="90"/>
        <v>80</v>
      </c>
      <c r="AJ112" s="65">
        <f t="shared" si="90"/>
        <v>80</v>
      </c>
      <c r="AK112" s="65">
        <f t="shared" si="90"/>
        <v>80</v>
      </c>
      <c r="AL112" s="65">
        <f t="shared" si="90"/>
        <v>80</v>
      </c>
      <c r="AM112" s="65">
        <f t="shared" si="90"/>
        <v>80</v>
      </c>
    </row>
    <row r="113" spans="1:39" ht="15.75" thickTop="1" x14ac:dyDescent="0.25">
      <c r="A113" s="47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</row>
    <row r="114" spans="1:39" ht="15.75" thickBot="1" x14ac:dyDescent="0.3">
      <c r="A114" s="57" t="s">
        <v>314</v>
      </c>
      <c r="B114" s="122"/>
      <c r="C114" s="125"/>
      <c r="D114" s="63">
        <f>+SUM(D89:D112)</f>
        <v>2794.7</v>
      </c>
      <c r="E114" s="63">
        <f t="shared" ref="E114:AM114" si="91">+SUM(E89:E112)</f>
        <v>2915.7</v>
      </c>
      <c r="F114" s="63">
        <f t="shared" si="91"/>
        <v>3036.7</v>
      </c>
      <c r="G114" s="63">
        <f t="shared" si="91"/>
        <v>3641.7</v>
      </c>
      <c r="H114" s="63">
        <f t="shared" si="91"/>
        <v>3036.7</v>
      </c>
      <c r="I114" s="63">
        <f t="shared" si="91"/>
        <v>3036.7</v>
      </c>
      <c r="J114" s="63">
        <f t="shared" si="91"/>
        <v>3036.7</v>
      </c>
      <c r="K114" s="63">
        <f t="shared" si="91"/>
        <v>3036.7</v>
      </c>
      <c r="L114" s="63">
        <f t="shared" si="91"/>
        <v>3036.7</v>
      </c>
      <c r="M114" s="63">
        <f t="shared" si="91"/>
        <v>3036.7</v>
      </c>
      <c r="N114" s="63">
        <f t="shared" si="91"/>
        <v>3036.7</v>
      </c>
      <c r="O114" s="63">
        <f t="shared" si="91"/>
        <v>3036.7</v>
      </c>
      <c r="P114" s="63">
        <f t="shared" si="91"/>
        <v>3036.7</v>
      </c>
      <c r="Q114" s="63">
        <f t="shared" si="91"/>
        <v>3036.7</v>
      </c>
      <c r="R114" s="63">
        <f t="shared" si="91"/>
        <v>3036.7</v>
      </c>
      <c r="S114" s="63">
        <f t="shared" si="91"/>
        <v>3036.7</v>
      </c>
      <c r="T114" s="63">
        <f t="shared" si="91"/>
        <v>3036.7</v>
      </c>
      <c r="U114" s="63">
        <f t="shared" si="91"/>
        <v>3036.7</v>
      </c>
      <c r="V114" s="63">
        <f t="shared" si="91"/>
        <v>3036.7</v>
      </c>
      <c r="W114" s="63">
        <f t="shared" si="91"/>
        <v>3036.7</v>
      </c>
      <c r="X114" s="63">
        <f t="shared" si="91"/>
        <v>3036.7</v>
      </c>
      <c r="Y114" s="63">
        <f t="shared" si="91"/>
        <v>3036.7</v>
      </c>
      <c r="Z114" s="63">
        <f t="shared" si="91"/>
        <v>3036.7</v>
      </c>
      <c r="AA114" s="63">
        <f t="shared" si="91"/>
        <v>3036.7</v>
      </c>
      <c r="AB114" s="63">
        <f t="shared" si="91"/>
        <v>3036.7</v>
      </c>
      <c r="AC114" s="63">
        <f t="shared" si="91"/>
        <v>3036.7</v>
      </c>
      <c r="AD114" s="63">
        <f t="shared" si="91"/>
        <v>3036.7</v>
      </c>
      <c r="AE114" s="63">
        <f t="shared" si="91"/>
        <v>3036.7</v>
      </c>
      <c r="AF114" s="63">
        <f t="shared" si="91"/>
        <v>3036.7</v>
      </c>
      <c r="AG114" s="63">
        <f t="shared" si="91"/>
        <v>3036.7</v>
      </c>
      <c r="AH114" s="63">
        <f t="shared" si="91"/>
        <v>3036.7</v>
      </c>
      <c r="AI114" s="63">
        <f t="shared" si="91"/>
        <v>3036.7</v>
      </c>
      <c r="AJ114" s="63">
        <f t="shared" si="91"/>
        <v>3036.7</v>
      </c>
      <c r="AK114" s="63">
        <f t="shared" si="91"/>
        <v>3036.7</v>
      </c>
      <c r="AL114" s="63">
        <f t="shared" si="91"/>
        <v>3036.7</v>
      </c>
      <c r="AM114" s="63">
        <f t="shared" si="91"/>
        <v>3036.7</v>
      </c>
    </row>
    <row r="115" spans="1:39" ht="15.75" thickTop="1" x14ac:dyDescent="0.25"/>
  </sheetData>
  <hyperlinks>
    <hyperlink ref="A1" location="View!A1" display="view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L247"/>
  <sheetViews>
    <sheetView showGridLines="0" topLeftCell="AB216" workbookViewId="0">
      <selection activeCell="P237" sqref="P237:AX237"/>
    </sheetView>
  </sheetViews>
  <sheetFormatPr defaultRowHeight="15" x14ac:dyDescent="0.25"/>
  <cols>
    <col min="2" max="2" width="31.85546875" bestFit="1" customWidth="1"/>
  </cols>
  <sheetData>
    <row r="1" spans="1:64" x14ac:dyDescent="0.25">
      <c r="A1" s="25" t="s">
        <v>204</v>
      </c>
    </row>
    <row r="3" spans="1:64" x14ac:dyDescent="0.25">
      <c r="A3" s="127"/>
      <c r="B3" s="133" t="s">
        <v>514</v>
      </c>
      <c r="C3" s="133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34"/>
      <c r="BA3" s="134"/>
      <c r="BB3" s="135"/>
      <c r="BC3" s="127"/>
      <c r="BD3" s="127"/>
      <c r="BE3" s="127"/>
      <c r="BF3" s="127"/>
      <c r="BG3" s="127"/>
      <c r="BH3" s="127"/>
      <c r="BI3" s="127"/>
      <c r="BJ3" s="127"/>
      <c r="BK3" s="127"/>
      <c r="BL3" s="127"/>
    </row>
    <row r="4" spans="1:64" x14ac:dyDescent="0.25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36"/>
      <c r="BC4" s="127"/>
      <c r="BD4" s="127"/>
      <c r="BE4" s="127"/>
      <c r="BF4" s="127"/>
      <c r="BG4" s="127"/>
      <c r="BH4" s="127"/>
      <c r="BI4" s="127"/>
      <c r="BJ4" s="127"/>
      <c r="BK4" s="127"/>
      <c r="BL4" s="127"/>
    </row>
    <row r="5" spans="1:64" x14ac:dyDescent="0.25">
      <c r="A5" s="127"/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127"/>
      <c r="AV5" s="127"/>
      <c r="AW5" s="127"/>
      <c r="AX5" s="127"/>
      <c r="AY5" s="127"/>
      <c r="AZ5" s="127"/>
      <c r="BA5" s="127"/>
      <c r="BB5" s="136"/>
      <c r="BC5" s="127"/>
      <c r="BD5" s="127"/>
      <c r="BE5" s="127"/>
      <c r="BF5" s="127"/>
      <c r="BG5" s="127"/>
      <c r="BH5" s="127"/>
      <c r="BI5" s="127"/>
      <c r="BJ5" s="127"/>
      <c r="BK5" s="127"/>
      <c r="BL5" s="127"/>
    </row>
    <row r="6" spans="1:64" x14ac:dyDescent="0.25">
      <c r="A6" s="127"/>
      <c r="B6" s="126"/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  <c r="Y6" s="127"/>
      <c r="Z6" s="127"/>
      <c r="AA6" s="127"/>
      <c r="AB6" s="127"/>
      <c r="AC6" s="127"/>
      <c r="AD6" s="127"/>
      <c r="AE6" s="127"/>
      <c r="AF6" s="127"/>
      <c r="AG6" s="127"/>
      <c r="AH6" s="127"/>
      <c r="AI6" s="127"/>
      <c r="AJ6" s="127"/>
      <c r="AK6" s="127"/>
      <c r="AL6" s="127"/>
      <c r="AM6" s="127"/>
      <c r="AN6" s="127"/>
      <c r="AO6" s="127"/>
      <c r="AP6" s="127"/>
      <c r="AQ6" s="127"/>
      <c r="AR6" s="127"/>
      <c r="AS6" s="127"/>
      <c r="AT6" s="127"/>
      <c r="AU6" s="127"/>
      <c r="AV6" s="127"/>
      <c r="AW6" s="127"/>
      <c r="AX6" s="127"/>
      <c r="AY6" s="127"/>
      <c r="AZ6" s="134"/>
      <c r="BA6" s="134" t="s">
        <v>515</v>
      </c>
      <c r="BB6" s="137">
        <v>1</v>
      </c>
      <c r="BC6" s="127"/>
      <c r="BD6" s="127"/>
      <c r="BE6" s="127"/>
      <c r="BF6" s="127"/>
      <c r="BG6" s="127"/>
      <c r="BH6" s="127"/>
      <c r="BI6" s="127"/>
      <c r="BJ6" s="127"/>
      <c r="BK6" s="127"/>
      <c r="BL6" s="127"/>
    </row>
    <row r="7" spans="1:64" x14ac:dyDescent="0.25">
      <c r="A7" s="127"/>
      <c r="B7" s="128"/>
      <c r="C7" s="150"/>
      <c r="D7" s="138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34"/>
      <c r="BA7" s="134" t="s">
        <v>516</v>
      </c>
      <c r="BB7" s="137">
        <v>2</v>
      </c>
      <c r="BC7" s="127"/>
      <c r="BD7" s="127"/>
      <c r="BE7" s="127"/>
      <c r="BF7" s="127"/>
      <c r="BG7" s="127"/>
      <c r="BH7" s="127"/>
      <c r="BI7" s="127"/>
      <c r="BJ7" s="127"/>
      <c r="BK7" s="127"/>
      <c r="BL7" s="127"/>
    </row>
    <row r="8" spans="1:64" x14ac:dyDescent="0.25">
      <c r="A8" s="127"/>
      <c r="B8" s="128"/>
      <c r="C8" s="152"/>
      <c r="D8" s="127"/>
      <c r="E8" s="127"/>
      <c r="F8" s="127"/>
      <c r="G8" s="127"/>
      <c r="H8" s="127"/>
      <c r="I8" s="127"/>
      <c r="J8" s="127"/>
      <c r="K8" s="127"/>
      <c r="L8" s="127"/>
      <c r="M8" s="127"/>
      <c r="N8" s="127"/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27"/>
      <c r="AA8" s="127"/>
      <c r="AB8" s="127"/>
      <c r="AC8" s="127"/>
      <c r="AD8" s="127"/>
      <c r="AE8" s="127"/>
      <c r="AF8" s="127"/>
      <c r="AG8" s="127"/>
      <c r="AH8" s="127"/>
      <c r="AI8" s="127"/>
      <c r="AJ8" s="127"/>
      <c r="AK8" s="127"/>
      <c r="AL8" s="127"/>
      <c r="AM8" s="127"/>
      <c r="AN8" s="127"/>
      <c r="AO8" s="127"/>
      <c r="AP8" s="127"/>
      <c r="AQ8" s="127"/>
      <c r="AR8" s="127"/>
      <c r="AS8" s="127"/>
      <c r="AT8" s="127"/>
      <c r="AU8" s="127"/>
      <c r="AV8" s="127"/>
      <c r="AW8" s="127"/>
      <c r="AX8" s="127"/>
      <c r="AY8" s="127"/>
      <c r="AZ8" s="134"/>
      <c r="BA8" s="134" t="s">
        <v>517</v>
      </c>
      <c r="BB8" s="137">
        <v>3</v>
      </c>
      <c r="BC8" s="127"/>
      <c r="BD8" s="127"/>
      <c r="BE8" s="127"/>
      <c r="BF8" s="127"/>
      <c r="BG8" s="127"/>
      <c r="BH8" s="127"/>
      <c r="BI8" s="127"/>
      <c r="BJ8" s="127"/>
      <c r="BK8" s="127"/>
      <c r="BL8" s="127"/>
    </row>
    <row r="9" spans="1:64" x14ac:dyDescent="0.25">
      <c r="A9" s="127"/>
      <c r="B9" s="128"/>
      <c r="C9" s="153"/>
      <c r="D9" s="127"/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  <c r="AP9" s="127"/>
      <c r="AQ9" s="127"/>
      <c r="AR9" s="127"/>
      <c r="AS9" s="127"/>
      <c r="AT9" s="127"/>
      <c r="AU9" s="127"/>
      <c r="AV9" s="127"/>
      <c r="AW9" s="127"/>
      <c r="AX9" s="127"/>
      <c r="AY9" s="127"/>
      <c r="AZ9" s="134"/>
      <c r="BA9" s="134" t="s">
        <v>518</v>
      </c>
      <c r="BB9" s="137">
        <v>4</v>
      </c>
      <c r="BC9" s="127"/>
      <c r="BD9" s="127"/>
      <c r="BE9" s="127"/>
      <c r="BF9" s="127"/>
      <c r="BG9" s="127"/>
      <c r="BH9" s="127"/>
      <c r="BI9" s="127"/>
      <c r="BJ9" s="127"/>
      <c r="BK9" s="127"/>
      <c r="BL9" s="127"/>
    </row>
    <row r="10" spans="1:64" x14ac:dyDescent="0.25">
      <c r="A10" s="127"/>
      <c r="B10" s="151"/>
      <c r="C10" s="153"/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  <c r="AG10" s="127"/>
      <c r="AH10" s="127"/>
      <c r="AI10" s="127"/>
      <c r="AJ10" s="127"/>
      <c r="AK10" s="127"/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34"/>
      <c r="BA10" s="134" t="s">
        <v>519</v>
      </c>
      <c r="BB10" s="137">
        <v>5</v>
      </c>
      <c r="BC10" s="127"/>
      <c r="BD10" s="127"/>
      <c r="BE10" s="127"/>
      <c r="BF10" s="127"/>
      <c r="BG10" s="127"/>
      <c r="BH10" s="127"/>
      <c r="BI10" s="127"/>
      <c r="BJ10" s="127"/>
      <c r="BK10" s="127"/>
      <c r="BL10" s="127"/>
    </row>
    <row r="11" spans="1:64" x14ac:dyDescent="0.25">
      <c r="A11" s="127"/>
      <c r="B11" s="127"/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  <c r="W11" s="127"/>
      <c r="X11" s="127"/>
      <c r="Y11" s="127"/>
      <c r="Z11" s="127"/>
      <c r="AA11" s="127"/>
      <c r="AB11" s="127"/>
      <c r="AC11" s="127"/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  <c r="AP11" s="127"/>
      <c r="AQ11" s="127"/>
      <c r="AR11" s="127"/>
      <c r="AS11" s="127"/>
      <c r="AT11" s="127"/>
      <c r="AU11" s="127"/>
      <c r="AV11" s="127"/>
      <c r="AW11" s="127"/>
      <c r="AX11" s="127"/>
      <c r="AY11" s="127"/>
      <c r="AZ11" s="127"/>
      <c r="BA11" s="134" t="s">
        <v>520</v>
      </c>
      <c r="BB11" s="137">
        <v>6</v>
      </c>
      <c r="BC11" s="127"/>
      <c r="BD11" s="127"/>
      <c r="BE11" s="127"/>
      <c r="BF11" s="127"/>
      <c r="BG11" s="127"/>
      <c r="BH11" s="127"/>
      <c r="BI11" s="127"/>
      <c r="BJ11" s="127"/>
      <c r="BK11" s="127"/>
      <c r="BL11" s="127"/>
    </row>
    <row r="12" spans="1:64" x14ac:dyDescent="0.25">
      <c r="A12" s="127"/>
      <c r="B12" s="126"/>
      <c r="C12" s="126"/>
      <c r="D12" s="139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27"/>
      <c r="X12" s="127"/>
      <c r="Y12" s="127"/>
      <c r="Z12" s="127"/>
      <c r="AA12" s="127"/>
      <c r="AB12" s="127"/>
      <c r="AC12" s="127"/>
      <c r="AD12" s="127"/>
      <c r="AE12" s="127"/>
      <c r="AF12" s="127"/>
      <c r="AG12" s="127"/>
      <c r="AH12" s="127"/>
      <c r="AI12" s="127"/>
      <c r="AJ12" s="127"/>
      <c r="AK12" s="127"/>
      <c r="AL12" s="127"/>
      <c r="AM12" s="127"/>
      <c r="AN12" s="127"/>
      <c r="AO12" s="127"/>
      <c r="AP12" s="127"/>
      <c r="AQ12" s="127"/>
      <c r="AR12" s="127"/>
      <c r="AS12" s="127"/>
      <c r="AT12" s="127"/>
      <c r="AU12" s="127"/>
      <c r="AV12" s="127"/>
      <c r="AW12" s="127"/>
      <c r="AX12" s="127"/>
      <c r="AY12" s="127"/>
      <c r="AZ12" s="134"/>
      <c r="BA12" s="134" t="s">
        <v>523</v>
      </c>
      <c r="BB12" s="137">
        <v>7</v>
      </c>
      <c r="BC12" s="127"/>
      <c r="BD12" s="127"/>
      <c r="BE12" s="127"/>
      <c r="BF12" s="127"/>
      <c r="BG12" s="127"/>
      <c r="BH12" s="127"/>
      <c r="BI12" s="127"/>
      <c r="BJ12" s="127"/>
      <c r="BK12" s="127"/>
      <c r="BL12" s="127"/>
    </row>
    <row r="13" spans="1:64" x14ac:dyDescent="0.25">
      <c r="A13" s="127"/>
      <c r="B13" s="127"/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AY13" s="127"/>
      <c r="AZ13" s="127"/>
      <c r="BA13" s="134" t="s">
        <v>524</v>
      </c>
      <c r="BB13" s="137">
        <v>8</v>
      </c>
      <c r="BC13" s="127"/>
      <c r="BD13" s="127"/>
      <c r="BE13" s="127"/>
      <c r="BF13" s="127"/>
      <c r="BG13" s="127"/>
      <c r="BH13" s="127"/>
      <c r="BI13" s="127"/>
      <c r="BJ13" s="127"/>
      <c r="BK13" s="127"/>
      <c r="BL13" s="127"/>
    </row>
    <row r="14" spans="1:64" x14ac:dyDescent="0.25">
      <c r="A14" s="127"/>
      <c r="B14" s="126"/>
      <c r="C14" s="126"/>
      <c r="D14" s="140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7"/>
      <c r="Z14" s="127"/>
      <c r="AA14" s="127"/>
      <c r="AB14" s="127"/>
      <c r="AC14" s="127"/>
      <c r="AD14" s="127"/>
      <c r="AE14" s="127"/>
      <c r="AF14" s="127"/>
      <c r="AG14" s="127"/>
      <c r="AH14" s="127"/>
      <c r="AI14" s="127"/>
      <c r="AJ14" s="127"/>
      <c r="AK14" s="127"/>
      <c r="AL14" s="127"/>
      <c r="AM14" s="127"/>
      <c r="AN14" s="127"/>
      <c r="AO14" s="127"/>
      <c r="AP14" s="127"/>
      <c r="AQ14" s="127"/>
      <c r="AR14" s="127"/>
      <c r="AS14" s="127"/>
      <c r="AT14" s="127"/>
      <c r="AU14" s="127"/>
      <c r="AV14" s="127"/>
      <c r="AW14" s="127"/>
      <c r="AX14" s="127"/>
      <c r="AY14" s="127"/>
      <c r="AZ14" s="134"/>
      <c r="BA14" s="134" t="s">
        <v>485</v>
      </c>
      <c r="BB14" s="137">
        <v>9</v>
      </c>
      <c r="BC14" s="127"/>
      <c r="BD14" s="127"/>
      <c r="BE14" s="127"/>
      <c r="BF14" s="127"/>
      <c r="BG14" s="127"/>
      <c r="BH14" s="127"/>
      <c r="BI14" s="127"/>
      <c r="BJ14" s="127"/>
      <c r="BK14" s="127"/>
      <c r="BL14" s="127"/>
    </row>
    <row r="15" spans="1:64" x14ac:dyDescent="0.25">
      <c r="A15" s="127"/>
      <c r="B15" s="127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  <c r="AA15" s="66"/>
      <c r="AB15" s="66"/>
      <c r="AC15" s="66"/>
      <c r="AD15" s="66"/>
      <c r="AE15" s="66"/>
      <c r="AF15" s="66"/>
      <c r="AG15" s="66"/>
      <c r="AH15" s="66"/>
      <c r="AI15" s="66"/>
      <c r="AJ15" s="66"/>
      <c r="AK15" s="66"/>
      <c r="AL15" s="66"/>
      <c r="AM15" s="66"/>
      <c r="AN15" s="66"/>
      <c r="AO15" s="66"/>
      <c r="AP15" s="66"/>
      <c r="AQ15" s="66"/>
      <c r="AR15" s="66"/>
      <c r="AS15" s="66"/>
      <c r="AT15" s="66"/>
      <c r="AU15" s="66"/>
      <c r="AV15" s="66"/>
      <c r="AW15" s="66"/>
      <c r="AX15" s="66"/>
      <c r="AY15" s="66"/>
      <c r="AZ15" s="127"/>
      <c r="BA15" s="134" t="s">
        <v>526</v>
      </c>
      <c r="BB15" s="137">
        <v>10</v>
      </c>
      <c r="BC15" s="127"/>
      <c r="BD15" s="127"/>
      <c r="BE15" s="127"/>
      <c r="BF15" s="127"/>
      <c r="BG15" s="127"/>
      <c r="BH15" s="127"/>
      <c r="BI15" s="127"/>
      <c r="BJ15" s="127"/>
      <c r="BK15" s="127"/>
      <c r="BL15" s="127"/>
    </row>
    <row r="16" spans="1:64" x14ac:dyDescent="0.25">
      <c r="A16" s="127"/>
      <c r="B16" s="127"/>
      <c r="C16" s="138"/>
      <c r="D16" s="138"/>
      <c r="E16" s="138"/>
      <c r="F16" s="138"/>
      <c r="G16" s="138"/>
      <c r="H16" s="138"/>
      <c r="I16" s="138"/>
      <c r="J16" s="138"/>
      <c r="K16" s="138"/>
      <c r="L16" s="138"/>
      <c r="M16" s="138"/>
      <c r="N16" s="138"/>
      <c r="O16" s="138"/>
      <c r="P16" s="138"/>
      <c r="Q16" s="138"/>
      <c r="R16" s="138"/>
      <c r="S16" s="138"/>
      <c r="T16" s="138"/>
      <c r="U16" s="138"/>
      <c r="V16" s="138"/>
      <c r="W16" s="138"/>
      <c r="X16" s="138"/>
      <c r="Y16" s="138"/>
      <c r="Z16" s="138"/>
      <c r="AA16" s="138"/>
      <c r="AB16" s="138"/>
      <c r="AC16" s="138"/>
      <c r="AD16" s="138"/>
      <c r="AE16" s="138"/>
      <c r="AF16" s="138"/>
      <c r="AG16" s="138"/>
      <c r="AH16" s="138"/>
      <c r="AI16" s="138"/>
      <c r="AJ16" s="138"/>
      <c r="AK16" s="138"/>
      <c r="AL16" s="138"/>
      <c r="AM16" s="138"/>
      <c r="AN16" s="138"/>
      <c r="AO16" s="138"/>
      <c r="AP16" s="138"/>
      <c r="AQ16" s="138"/>
      <c r="AR16" s="138"/>
      <c r="AS16" s="138"/>
      <c r="AT16" s="138"/>
      <c r="AU16" s="138"/>
      <c r="AV16" s="138"/>
      <c r="AW16" s="138"/>
      <c r="AX16" s="138"/>
      <c r="AY16" s="138"/>
      <c r="AZ16" s="134"/>
      <c r="BA16" s="134" t="s">
        <v>527</v>
      </c>
      <c r="BB16" s="137">
        <v>11</v>
      </c>
      <c r="BC16" s="127"/>
      <c r="BD16" s="127"/>
      <c r="BE16" s="127"/>
      <c r="BF16" s="127"/>
      <c r="BG16" s="127"/>
      <c r="BH16" s="127"/>
      <c r="BI16" s="127"/>
      <c r="BJ16" s="127"/>
      <c r="BK16" s="127"/>
      <c r="BL16" s="127"/>
    </row>
    <row r="17" spans="1:64" x14ac:dyDescent="0.25">
      <c r="A17" s="127"/>
      <c r="B17" s="141"/>
      <c r="C17" s="142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  <c r="AM17" s="142"/>
      <c r="AN17" s="142"/>
      <c r="AO17" s="142"/>
      <c r="AP17" s="142"/>
      <c r="AQ17" s="142"/>
      <c r="AR17" s="142"/>
      <c r="AS17" s="142"/>
      <c r="AT17" s="142"/>
      <c r="AU17" s="142"/>
      <c r="AV17" s="142"/>
      <c r="AW17" s="142"/>
      <c r="AX17" s="142"/>
      <c r="AY17" s="127"/>
      <c r="AZ17" s="134"/>
      <c r="BA17" s="134" t="s">
        <v>500</v>
      </c>
      <c r="BB17" s="137">
        <v>12</v>
      </c>
      <c r="BC17" s="127"/>
      <c r="BD17" s="127"/>
      <c r="BE17" s="127"/>
      <c r="BF17" s="127"/>
      <c r="BG17" s="127"/>
      <c r="BH17" s="127"/>
      <c r="BI17" s="127"/>
      <c r="BJ17" s="127"/>
      <c r="BK17" s="127"/>
      <c r="BL17" s="127"/>
    </row>
    <row r="18" spans="1:64" x14ac:dyDescent="0.25">
      <c r="A18" s="127"/>
      <c r="B18" s="129"/>
      <c r="C18" s="14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27"/>
      <c r="AZ18" s="134"/>
      <c r="BA18" s="134" t="s">
        <v>528</v>
      </c>
      <c r="BB18" s="137">
        <v>13</v>
      </c>
      <c r="BC18" s="127"/>
      <c r="BD18" s="127"/>
      <c r="BE18" s="127"/>
      <c r="BF18" s="127"/>
      <c r="BG18" s="127"/>
      <c r="BH18" s="127"/>
      <c r="BI18" s="127"/>
      <c r="BJ18" s="127"/>
      <c r="BK18" s="127"/>
      <c r="BL18" s="127"/>
    </row>
    <row r="19" spans="1:64" x14ac:dyDescent="0.25">
      <c r="A19" s="127"/>
      <c r="B19" s="129"/>
      <c r="C19" s="14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27"/>
      <c r="AZ19" s="134"/>
      <c r="BA19" s="134" t="s">
        <v>529</v>
      </c>
      <c r="BB19" s="137">
        <v>14</v>
      </c>
      <c r="BC19" s="127"/>
      <c r="BD19" s="127"/>
      <c r="BE19" s="127"/>
      <c r="BF19" s="127"/>
      <c r="BG19" s="127"/>
      <c r="BH19" s="127"/>
      <c r="BI19" s="127"/>
      <c r="BJ19" s="127"/>
      <c r="BK19" s="127"/>
      <c r="BL19" s="127"/>
    </row>
    <row r="20" spans="1:64" x14ac:dyDescent="0.25">
      <c r="A20" s="127"/>
      <c r="B20" s="129"/>
      <c r="C20" s="14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27"/>
      <c r="AZ20" s="134"/>
      <c r="BA20" s="134" t="s">
        <v>530</v>
      </c>
      <c r="BB20" s="137">
        <v>15</v>
      </c>
      <c r="BC20" s="127"/>
      <c r="BD20" s="127"/>
      <c r="BE20" s="127"/>
      <c r="BF20" s="127"/>
      <c r="BG20" s="127"/>
      <c r="BH20" s="127"/>
      <c r="BI20" s="127"/>
      <c r="BJ20" s="127"/>
      <c r="BK20" s="127"/>
      <c r="BL20" s="127"/>
    </row>
    <row r="21" spans="1:64" x14ac:dyDescent="0.25">
      <c r="A21" s="127"/>
      <c r="B21" s="129"/>
      <c r="C21" s="14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27"/>
      <c r="AZ21" s="134"/>
      <c r="BA21" s="134" t="s">
        <v>531</v>
      </c>
      <c r="BB21" s="137">
        <v>16</v>
      </c>
      <c r="BC21" s="127"/>
      <c r="BD21" s="127"/>
      <c r="BE21" s="127"/>
      <c r="BF21" s="127"/>
      <c r="BG21" s="127"/>
      <c r="BH21" s="127"/>
      <c r="BI21" s="127"/>
      <c r="BJ21" s="127"/>
      <c r="BK21" s="127"/>
      <c r="BL21" s="127"/>
    </row>
    <row r="22" spans="1:64" x14ac:dyDescent="0.25">
      <c r="A22" s="127"/>
      <c r="B22" s="143"/>
      <c r="C22" s="14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27"/>
      <c r="AZ22" s="134"/>
      <c r="BA22" s="134" t="s">
        <v>532</v>
      </c>
      <c r="BB22" s="137">
        <v>17</v>
      </c>
      <c r="BC22" s="127"/>
      <c r="BD22" s="127"/>
      <c r="BE22" s="127"/>
      <c r="BF22" s="127"/>
      <c r="BG22" s="127"/>
      <c r="BH22" s="127"/>
      <c r="BI22" s="127"/>
      <c r="BJ22" s="127"/>
      <c r="BK22" s="127"/>
      <c r="BL22" s="127"/>
    </row>
    <row r="23" spans="1:64" x14ac:dyDescent="0.25">
      <c r="A23" s="127"/>
      <c r="B23" s="127"/>
      <c r="C23" s="127"/>
      <c r="D23" s="127"/>
      <c r="E23" s="127"/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7"/>
      <c r="Z23" s="127"/>
      <c r="AA23" s="127"/>
      <c r="AB23" s="127"/>
      <c r="AC23" s="127"/>
      <c r="AD23" s="127"/>
      <c r="AE23" s="127"/>
      <c r="AF23" s="127"/>
      <c r="AG23" s="127"/>
      <c r="AH23" s="127"/>
      <c r="AI23" s="127"/>
      <c r="AJ23" s="127"/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34" t="s">
        <v>533</v>
      </c>
      <c r="BB23" s="137">
        <v>18</v>
      </c>
      <c r="BC23" s="127"/>
      <c r="BD23" s="127"/>
      <c r="BE23" s="127"/>
      <c r="BF23" s="127"/>
      <c r="BG23" s="127"/>
      <c r="BH23" s="127"/>
      <c r="BI23" s="127"/>
      <c r="BJ23" s="127"/>
      <c r="BK23" s="127"/>
      <c r="BL23" s="127"/>
    </row>
    <row r="24" spans="1:64" x14ac:dyDescent="0.25">
      <c r="A24" s="127"/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7"/>
      <c r="Z24" s="127"/>
      <c r="AA24" s="127"/>
      <c r="AB24" s="127"/>
      <c r="AC24" s="127"/>
      <c r="AD24" s="127"/>
      <c r="AE24" s="127"/>
      <c r="AF24" s="127"/>
      <c r="AG24" s="127"/>
      <c r="AH24" s="127"/>
      <c r="AI24" s="127"/>
      <c r="AJ24" s="127"/>
      <c r="AK24" s="127"/>
      <c r="AL24" s="127"/>
      <c r="AM24" s="127"/>
      <c r="AN24" s="127"/>
      <c r="AO24" s="127"/>
      <c r="AP24" s="127"/>
      <c r="AQ24" s="127"/>
      <c r="AR24" s="127"/>
      <c r="AS24" s="127"/>
      <c r="AT24" s="127"/>
      <c r="AU24" s="127"/>
      <c r="AV24" s="127"/>
      <c r="AW24" s="127"/>
      <c r="AX24" s="127"/>
      <c r="AY24" s="127"/>
      <c r="AZ24" s="134"/>
      <c r="BA24" s="134" t="s">
        <v>534</v>
      </c>
      <c r="BB24" s="137">
        <v>19</v>
      </c>
      <c r="BC24" s="127"/>
      <c r="BD24" s="127"/>
      <c r="BE24" s="127"/>
      <c r="BF24" s="127"/>
      <c r="BG24" s="127"/>
      <c r="BH24" s="127"/>
      <c r="BI24" s="127"/>
      <c r="BJ24" s="127"/>
      <c r="BK24" s="127"/>
      <c r="BL24" s="127"/>
    </row>
    <row r="25" spans="1:64" x14ac:dyDescent="0.25">
      <c r="A25" s="127"/>
      <c r="B25" s="133"/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  <c r="V25" s="133"/>
      <c r="W25" s="133"/>
      <c r="X25" s="133"/>
      <c r="Y25" s="133"/>
      <c r="Z25" s="133"/>
      <c r="AA25" s="133"/>
      <c r="AB25" s="133"/>
      <c r="AC25" s="133"/>
      <c r="AD25" s="133"/>
      <c r="AE25" s="133"/>
      <c r="AF25" s="133"/>
      <c r="AG25" s="133"/>
      <c r="AH25" s="133"/>
      <c r="AI25" s="133"/>
      <c r="AJ25" s="133"/>
      <c r="AK25" s="133"/>
      <c r="AL25" s="133"/>
      <c r="AM25" s="127"/>
      <c r="AN25" s="127"/>
      <c r="AO25" s="127"/>
      <c r="AP25" s="127"/>
      <c r="AQ25" s="127"/>
      <c r="AR25" s="127"/>
      <c r="AS25" s="127"/>
      <c r="AT25" s="127"/>
      <c r="AU25" s="127"/>
      <c r="AV25" s="127"/>
      <c r="AW25" s="127"/>
      <c r="AX25" s="127"/>
      <c r="AY25" s="127"/>
      <c r="AZ25" s="134"/>
      <c r="BA25" s="134" t="s">
        <v>535</v>
      </c>
      <c r="BB25" s="137">
        <v>20</v>
      </c>
      <c r="BC25" s="127"/>
      <c r="BD25" s="127"/>
      <c r="BE25" s="127"/>
      <c r="BF25" s="127"/>
      <c r="BG25" s="127"/>
      <c r="BH25" s="127"/>
      <c r="BI25" s="127"/>
      <c r="BJ25" s="127"/>
      <c r="BK25" s="127"/>
      <c r="BL25" s="127"/>
    </row>
    <row r="26" spans="1:64" x14ac:dyDescent="0.25">
      <c r="A26" s="127"/>
      <c r="B26" s="133" t="s">
        <v>569</v>
      </c>
      <c r="C26" s="133"/>
      <c r="D26" s="127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7"/>
      <c r="Z26" s="127"/>
      <c r="AA26" s="127"/>
      <c r="AB26" s="127"/>
      <c r="AC26" s="127"/>
      <c r="AD26" s="127"/>
      <c r="AE26" s="127"/>
      <c r="AF26" s="127"/>
      <c r="AG26" s="127"/>
      <c r="AH26" s="127"/>
      <c r="AI26" s="127"/>
      <c r="AJ26" s="127"/>
      <c r="AK26" s="127"/>
      <c r="AL26" s="127"/>
      <c r="AM26" s="127"/>
      <c r="AN26" s="127"/>
      <c r="AO26" s="127"/>
      <c r="AP26" s="127"/>
      <c r="AQ26" s="127"/>
      <c r="AR26" s="127"/>
      <c r="AS26" s="127"/>
      <c r="AT26" s="127"/>
      <c r="AU26" s="127"/>
      <c r="AV26" s="127"/>
      <c r="AW26" s="127"/>
      <c r="AX26" s="127"/>
      <c r="AY26" s="127"/>
      <c r="AZ26" s="127"/>
      <c r="BA26" s="134" t="s">
        <v>536</v>
      </c>
      <c r="BB26" s="137">
        <v>21</v>
      </c>
      <c r="BC26" s="127"/>
      <c r="BD26" s="127"/>
      <c r="BE26" s="127"/>
      <c r="BF26" s="127"/>
      <c r="BG26" s="127"/>
      <c r="BH26" s="127"/>
      <c r="BI26" s="127"/>
      <c r="BJ26" s="127"/>
      <c r="BK26" s="127"/>
      <c r="BL26" s="127"/>
    </row>
    <row r="27" spans="1:64" x14ac:dyDescent="0.25">
      <c r="A27" s="127"/>
      <c r="B27" s="127"/>
      <c r="C27" s="127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7"/>
      <c r="Z27" s="127"/>
      <c r="AA27" s="127"/>
      <c r="AB27" s="127"/>
      <c r="AC27" s="127"/>
      <c r="AD27" s="127"/>
      <c r="AE27" s="127"/>
      <c r="AF27" s="127"/>
      <c r="AG27" s="127"/>
      <c r="AH27" s="127"/>
      <c r="AI27" s="127"/>
      <c r="AJ27" s="127"/>
      <c r="AK27" s="127"/>
      <c r="AL27" s="127"/>
      <c r="AM27" s="127"/>
      <c r="AN27" s="127"/>
      <c r="AO27" s="127"/>
      <c r="AP27" s="127"/>
      <c r="AQ27" s="127"/>
      <c r="AR27" s="127"/>
      <c r="AS27" s="127"/>
      <c r="AT27" s="127"/>
      <c r="AU27" s="127"/>
      <c r="AV27" s="127"/>
      <c r="AW27" s="127"/>
      <c r="AX27" s="127"/>
      <c r="AY27" s="127"/>
      <c r="AZ27" s="127"/>
      <c r="BA27" s="134" t="s">
        <v>537</v>
      </c>
      <c r="BB27" s="137">
        <v>22</v>
      </c>
      <c r="BC27" s="127"/>
      <c r="BD27" s="127"/>
      <c r="BE27" s="127"/>
      <c r="BF27" s="127"/>
      <c r="BG27" s="127"/>
      <c r="BH27" s="127"/>
      <c r="BI27" s="127"/>
      <c r="BJ27" s="127"/>
      <c r="BK27" s="127"/>
      <c r="BL27" s="127"/>
    </row>
    <row r="28" spans="1:64" x14ac:dyDescent="0.25">
      <c r="A28" s="127"/>
      <c r="B28" s="127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7"/>
      <c r="AU28" s="127"/>
      <c r="AV28" s="127"/>
      <c r="AW28" s="127"/>
      <c r="AX28" s="127"/>
      <c r="AY28" s="127"/>
      <c r="AZ28" s="127"/>
      <c r="BA28" s="134" t="s">
        <v>538</v>
      </c>
      <c r="BB28" s="137">
        <v>23</v>
      </c>
      <c r="BC28" s="127"/>
      <c r="BD28" s="127"/>
      <c r="BE28" s="127"/>
      <c r="BF28" s="127"/>
      <c r="BG28" s="127"/>
      <c r="BH28" s="127"/>
      <c r="BI28" s="127"/>
      <c r="BJ28" s="127"/>
      <c r="BK28" s="127"/>
      <c r="BL28" s="127"/>
    </row>
    <row r="29" spans="1:64" x14ac:dyDescent="0.25">
      <c r="A29" s="127"/>
      <c r="B29" s="126" t="str">
        <f>+Finanziamneti!B3</f>
        <v>PARAMETRI</v>
      </c>
      <c r="C29" s="127"/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7"/>
      <c r="AF29" s="127"/>
      <c r="AG29" s="127"/>
      <c r="AH29" s="127"/>
      <c r="AI29" s="127"/>
      <c r="AJ29" s="127"/>
      <c r="AK29" s="127"/>
      <c r="AL29" s="127"/>
      <c r="AM29" s="127"/>
      <c r="AN29" s="127"/>
      <c r="AO29" s="127"/>
      <c r="AP29" s="127"/>
      <c r="AQ29" s="127"/>
      <c r="AR29" s="127"/>
      <c r="AS29" s="127"/>
      <c r="AT29" s="127"/>
      <c r="AU29" s="127"/>
      <c r="AV29" s="127"/>
      <c r="AW29" s="127"/>
      <c r="AX29" s="127"/>
      <c r="AY29" s="127"/>
      <c r="AZ29" s="127"/>
      <c r="BA29" s="134" t="s">
        <v>539</v>
      </c>
      <c r="BB29" s="137">
        <v>24</v>
      </c>
      <c r="BC29" s="127"/>
      <c r="BD29" s="127"/>
      <c r="BE29" s="127"/>
      <c r="BF29" s="127"/>
      <c r="BG29" s="127"/>
      <c r="BH29" s="127"/>
      <c r="BI29" s="127"/>
      <c r="BJ29" s="127"/>
      <c r="BK29" s="127"/>
      <c r="BL29" s="127"/>
    </row>
    <row r="30" spans="1:64" x14ac:dyDescent="0.25">
      <c r="A30" s="127"/>
      <c r="B30" s="128" t="str">
        <f>+Finanziamneti!B4</f>
        <v>Data Stipula Contratto</v>
      </c>
      <c r="C30" s="150"/>
      <c r="D30" s="138">
        <v>1</v>
      </c>
      <c r="E30" s="127"/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27"/>
      <c r="V30" s="127"/>
      <c r="W30" s="127"/>
      <c r="X30" s="127"/>
      <c r="Y30" s="127"/>
      <c r="Z30" s="127"/>
      <c r="AA30" s="127"/>
      <c r="AB30" s="127"/>
      <c r="AC30" s="127"/>
      <c r="AD30" s="127"/>
      <c r="AE30" s="127"/>
      <c r="AF30" s="127"/>
      <c r="AG30" s="127"/>
      <c r="AH30" s="127"/>
      <c r="AI30" s="127"/>
      <c r="AJ30" s="127"/>
      <c r="AK30" s="127"/>
      <c r="AL30" s="127"/>
      <c r="AM30" s="127"/>
      <c r="AN30" s="127"/>
      <c r="AO30" s="127"/>
      <c r="AP30" s="127"/>
      <c r="AQ30" s="127"/>
      <c r="AR30" s="127"/>
      <c r="AS30" s="127"/>
      <c r="AT30" s="127"/>
      <c r="AU30" s="127"/>
      <c r="AV30" s="127"/>
      <c r="AW30" s="127"/>
      <c r="AX30" s="127"/>
      <c r="AY30" s="127"/>
      <c r="AZ30" s="127"/>
      <c r="BA30" s="134" t="s">
        <v>540</v>
      </c>
      <c r="BB30" s="137">
        <v>25</v>
      </c>
      <c r="BC30" s="127"/>
      <c r="BD30" s="127"/>
      <c r="BE30" s="127"/>
      <c r="BF30" s="127"/>
      <c r="BG30" s="127"/>
      <c r="BH30" s="127"/>
      <c r="BI30" s="127"/>
      <c r="BJ30" s="127"/>
      <c r="BK30" s="127"/>
      <c r="BL30" s="127"/>
    </row>
    <row r="31" spans="1:64" x14ac:dyDescent="0.25">
      <c r="A31" s="127"/>
      <c r="B31" s="128" t="str">
        <f>+Finanziamneti!B5</f>
        <v>Tasso di interesse annuale</v>
      </c>
      <c r="C31" s="152">
        <f>+'Fin pregr'!D5</f>
        <v>6.2E-2</v>
      </c>
      <c r="D31" s="127"/>
      <c r="E31" s="127"/>
      <c r="F31" s="127"/>
      <c r="G31" s="127"/>
      <c r="H31" s="127"/>
      <c r="I31" s="127"/>
      <c r="J31" s="127"/>
      <c r="K31" s="127"/>
      <c r="L31" s="127"/>
      <c r="M31" s="127"/>
      <c r="N31" s="127"/>
      <c r="O31" s="127"/>
      <c r="P31" s="127"/>
      <c r="Q31" s="127"/>
      <c r="R31" s="127"/>
      <c r="S31" s="127"/>
      <c r="T31" s="127"/>
      <c r="U31" s="127"/>
      <c r="V31" s="127"/>
      <c r="W31" s="127"/>
      <c r="X31" s="127"/>
      <c r="Y31" s="127"/>
      <c r="Z31" s="127"/>
      <c r="AA31" s="127"/>
      <c r="AB31" s="127"/>
      <c r="AC31" s="127"/>
      <c r="AD31" s="127"/>
      <c r="AE31" s="127"/>
      <c r="AF31" s="127"/>
      <c r="AG31" s="127"/>
      <c r="AH31" s="127"/>
      <c r="AI31" s="127"/>
      <c r="AJ31" s="127"/>
      <c r="AK31" s="127"/>
      <c r="AL31" s="127"/>
      <c r="AM31" s="127"/>
      <c r="AN31" s="127"/>
      <c r="AO31" s="127"/>
      <c r="AP31" s="127"/>
      <c r="AQ31" s="127"/>
      <c r="AR31" s="127"/>
      <c r="AS31" s="127"/>
      <c r="AT31" s="127"/>
      <c r="AU31" s="127"/>
      <c r="AV31" s="127"/>
      <c r="AW31" s="127"/>
      <c r="AX31" s="127"/>
      <c r="AY31" s="127"/>
      <c r="AZ31" s="127"/>
      <c r="BA31" s="134" t="s">
        <v>541</v>
      </c>
      <c r="BB31" s="137">
        <v>26</v>
      </c>
      <c r="BC31" s="127"/>
      <c r="BD31" s="127"/>
      <c r="BE31" s="127"/>
      <c r="BF31" s="127"/>
      <c r="BG31" s="127"/>
      <c r="BH31" s="127"/>
      <c r="BI31" s="127"/>
      <c r="BJ31" s="127"/>
      <c r="BK31" s="127"/>
      <c r="BL31" s="127"/>
    </row>
    <row r="32" spans="1:64" x14ac:dyDescent="0.25">
      <c r="A32" s="127"/>
      <c r="B32" s="128" t="str">
        <f>+Finanziamneti!B6</f>
        <v>Finanziamento</v>
      </c>
      <c r="C32" s="153">
        <f>+'Fin pregr'!D6</f>
        <v>10000</v>
      </c>
      <c r="D32" s="127"/>
      <c r="E32" s="127"/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7"/>
      <c r="V32" s="127"/>
      <c r="W32" s="127"/>
      <c r="X32" s="127"/>
      <c r="Y32" s="127"/>
      <c r="Z32" s="127"/>
      <c r="AA32" s="127"/>
      <c r="AB32" s="127"/>
      <c r="AC32" s="127"/>
      <c r="AD32" s="127"/>
      <c r="AE32" s="127"/>
      <c r="AF32" s="127"/>
      <c r="AG32" s="127"/>
      <c r="AH32" s="127"/>
      <c r="AI32" s="127"/>
      <c r="AJ32" s="127"/>
      <c r="AK32" s="127"/>
      <c r="AL32" s="127"/>
      <c r="AM32" s="127"/>
      <c r="AN32" s="127"/>
      <c r="AO32" s="127"/>
      <c r="AP32" s="127"/>
      <c r="AQ32" s="127"/>
      <c r="AR32" s="127"/>
      <c r="AS32" s="127"/>
      <c r="AT32" s="127"/>
      <c r="AU32" s="127"/>
      <c r="AV32" s="127"/>
      <c r="AW32" s="127"/>
      <c r="AX32" s="127"/>
      <c r="AY32" s="127"/>
      <c r="AZ32" s="127"/>
      <c r="BA32" s="134" t="s">
        <v>542</v>
      </c>
      <c r="BB32" s="137">
        <v>27</v>
      </c>
      <c r="BC32" s="127"/>
      <c r="BD32" s="127"/>
      <c r="BE32" s="127"/>
      <c r="BF32" s="127"/>
      <c r="BG32" s="127"/>
      <c r="BH32" s="127"/>
      <c r="BI32" s="127"/>
      <c r="BJ32" s="127"/>
      <c r="BK32" s="127"/>
      <c r="BL32" s="127"/>
    </row>
    <row r="33" spans="1:64" x14ac:dyDescent="0.25">
      <c r="A33" s="127"/>
      <c r="B33" s="151" t="str">
        <f>+Finanziamneti!B7</f>
        <v>Durata (numero rate totali)</v>
      </c>
      <c r="C33" s="153">
        <f>+'Fin pregr'!D7</f>
        <v>24</v>
      </c>
      <c r="D33" s="127"/>
      <c r="E33" s="127"/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/>
      <c r="U33" s="127"/>
      <c r="V33" s="127"/>
      <c r="W33" s="127"/>
      <c r="X33" s="127"/>
      <c r="Y33" s="127"/>
      <c r="Z33" s="127"/>
      <c r="AA33" s="127"/>
      <c r="AB33" s="127"/>
      <c r="AC33" s="127"/>
      <c r="AD33" s="127"/>
      <c r="AE33" s="127"/>
      <c r="AF33" s="127"/>
      <c r="AG33" s="127"/>
      <c r="AH33" s="127"/>
      <c r="AI33" s="127"/>
      <c r="AJ33" s="127"/>
      <c r="AK33" s="127"/>
      <c r="AL33" s="127"/>
      <c r="AM33" s="127"/>
      <c r="AN33" s="127"/>
      <c r="AO33" s="127"/>
      <c r="AP33" s="127"/>
      <c r="AQ33" s="127"/>
      <c r="AR33" s="127"/>
      <c r="AS33" s="127"/>
      <c r="AT33" s="127"/>
      <c r="AU33" s="127"/>
      <c r="AV33" s="127"/>
      <c r="AW33" s="127"/>
      <c r="AX33" s="127"/>
      <c r="AY33" s="127"/>
      <c r="AZ33" s="127"/>
      <c r="BA33" s="134" t="s">
        <v>543</v>
      </c>
      <c r="BB33" s="137">
        <v>28</v>
      </c>
      <c r="BC33" s="127"/>
      <c r="BD33" s="127"/>
      <c r="BE33" s="127"/>
      <c r="BF33" s="127"/>
      <c r="BG33" s="127"/>
      <c r="BH33" s="127"/>
      <c r="BI33" s="127"/>
      <c r="BJ33" s="127"/>
      <c r="BK33" s="127"/>
      <c r="BL33" s="127"/>
    </row>
    <row r="34" spans="1:64" x14ac:dyDescent="0.25">
      <c r="A34" s="127"/>
      <c r="B34" s="127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7"/>
      <c r="V34" s="127"/>
      <c r="W34" s="127"/>
      <c r="X34" s="127"/>
      <c r="Y34" s="127"/>
      <c r="Z34" s="127"/>
      <c r="AA34" s="127"/>
      <c r="AB34" s="127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127"/>
      <c r="AR34" s="127"/>
      <c r="AS34" s="127"/>
      <c r="AT34" s="127"/>
      <c r="AU34" s="127"/>
      <c r="AV34" s="127"/>
      <c r="AW34" s="127"/>
      <c r="AX34" s="127"/>
      <c r="AY34" s="127"/>
      <c r="AZ34" s="127"/>
      <c r="BA34" s="134" t="s">
        <v>544</v>
      </c>
      <c r="BB34" s="137">
        <v>29</v>
      </c>
      <c r="BC34" s="127"/>
      <c r="BD34" s="127"/>
      <c r="BE34" s="127"/>
      <c r="BF34" s="127"/>
      <c r="BG34" s="127"/>
      <c r="BH34" s="127"/>
      <c r="BI34" s="127"/>
      <c r="BJ34" s="127"/>
      <c r="BK34" s="127"/>
      <c r="BL34" s="127"/>
    </row>
    <row r="35" spans="1:64" x14ac:dyDescent="0.25">
      <c r="A35" s="127"/>
      <c r="B35" s="126" t="s">
        <v>521</v>
      </c>
      <c r="C35" s="126" t="s">
        <v>522</v>
      </c>
      <c r="D35" s="139">
        <f>((1+C31)^(1/12))-1</f>
        <v>5.0254121388362272E-3</v>
      </c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  <c r="AG35" s="127"/>
      <c r="AH35" s="127"/>
      <c r="AI35" s="127"/>
      <c r="AJ35" s="127"/>
      <c r="AK35" s="127"/>
      <c r="AL35" s="127"/>
      <c r="AM35" s="127"/>
      <c r="AN35" s="127"/>
      <c r="AO35" s="127"/>
      <c r="AP35" s="127"/>
      <c r="AQ35" s="127"/>
      <c r="AR35" s="127"/>
      <c r="AS35" s="127"/>
      <c r="AT35" s="127"/>
      <c r="AU35" s="127"/>
      <c r="AV35" s="127"/>
      <c r="AW35" s="127"/>
      <c r="AX35" s="127"/>
      <c r="AY35" s="127"/>
      <c r="AZ35" s="127"/>
      <c r="BA35" s="134" t="s">
        <v>545</v>
      </c>
      <c r="BB35" s="137">
        <v>30</v>
      </c>
      <c r="BC35" s="127"/>
      <c r="BD35" s="127"/>
      <c r="BE35" s="127"/>
      <c r="BF35" s="127"/>
      <c r="BG35" s="127"/>
      <c r="BH35" s="127"/>
      <c r="BI35" s="127"/>
      <c r="BJ35" s="127"/>
      <c r="BK35" s="127"/>
      <c r="BL35" s="127"/>
    </row>
    <row r="36" spans="1:64" x14ac:dyDescent="0.25">
      <c r="A36" s="127"/>
      <c r="B36" s="127"/>
      <c r="C36" s="127"/>
      <c r="D36" s="127"/>
      <c r="E36" s="127"/>
      <c r="F36" s="127"/>
      <c r="G36" s="127"/>
      <c r="H36" s="127"/>
      <c r="I36" s="127"/>
      <c r="J36" s="127"/>
      <c r="K36" s="127"/>
      <c r="L36" s="127"/>
      <c r="M36" s="127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127"/>
      <c r="AR36" s="127"/>
      <c r="AS36" s="127"/>
      <c r="AT36" s="127"/>
      <c r="AU36" s="127"/>
      <c r="AV36" s="127"/>
      <c r="AW36" s="127"/>
      <c r="AX36" s="127"/>
      <c r="AY36" s="127"/>
      <c r="AZ36" s="127"/>
      <c r="BA36" s="134" t="s">
        <v>546</v>
      </c>
      <c r="BB36" s="137">
        <v>31</v>
      </c>
      <c r="BC36" s="127"/>
      <c r="BD36" s="127"/>
      <c r="BE36" s="127"/>
      <c r="BF36" s="127"/>
      <c r="BG36" s="127"/>
      <c r="BH36" s="127"/>
      <c r="BI36" s="127"/>
      <c r="BJ36" s="127"/>
      <c r="BK36" s="127"/>
      <c r="BL36" s="127"/>
    </row>
    <row r="37" spans="1:64" x14ac:dyDescent="0.25">
      <c r="A37" s="127"/>
      <c r="B37" s="126" t="s">
        <v>525</v>
      </c>
      <c r="C37" s="126" t="s">
        <v>522</v>
      </c>
      <c r="D37" s="140">
        <f>(C32)/((1-(1+D35)^(-C33))/D35)</f>
        <v>443.34352244247276</v>
      </c>
      <c r="E37" s="127"/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7"/>
      <c r="Q37" s="127"/>
      <c r="R37" s="127"/>
      <c r="S37" s="127"/>
      <c r="T37" s="127"/>
      <c r="U37" s="127"/>
      <c r="V37" s="127"/>
      <c r="W37" s="127"/>
      <c r="X37" s="127"/>
      <c r="Y37" s="127"/>
      <c r="Z37" s="127"/>
      <c r="AA37" s="127"/>
      <c r="AB37" s="127"/>
      <c r="AC37" s="127"/>
      <c r="AD37" s="127"/>
      <c r="AE37" s="127"/>
      <c r="AF37" s="127"/>
      <c r="AG37" s="127"/>
      <c r="AH37" s="127"/>
      <c r="AI37" s="127"/>
      <c r="AJ37" s="127"/>
      <c r="AK37" s="127"/>
      <c r="AL37" s="127"/>
      <c r="AM37" s="127"/>
      <c r="AN37" s="127"/>
      <c r="AO37" s="127"/>
      <c r="AP37" s="127"/>
      <c r="AQ37" s="127"/>
      <c r="AR37" s="127"/>
      <c r="AS37" s="127"/>
      <c r="AT37" s="127"/>
      <c r="AU37" s="127"/>
      <c r="AV37" s="127"/>
      <c r="AW37" s="127"/>
      <c r="AX37" s="127"/>
      <c r="AY37" s="127"/>
      <c r="AZ37" s="127"/>
      <c r="BA37" s="134" t="s">
        <v>547</v>
      </c>
      <c r="BB37" s="137">
        <v>32</v>
      </c>
      <c r="BC37" s="127"/>
      <c r="BD37" s="127"/>
      <c r="BE37" s="127"/>
      <c r="BF37" s="127"/>
      <c r="BG37" s="127"/>
      <c r="BH37" s="127"/>
      <c r="BI37" s="127"/>
      <c r="BJ37" s="127"/>
      <c r="BK37" s="127"/>
      <c r="BL37" s="127"/>
    </row>
    <row r="38" spans="1:64" x14ac:dyDescent="0.25">
      <c r="A38" s="127"/>
      <c r="B38" s="127"/>
      <c r="C38" s="66">
        <v>41275</v>
      </c>
      <c r="D38" s="66">
        <v>41306</v>
      </c>
      <c r="E38" s="66">
        <v>41336</v>
      </c>
      <c r="F38" s="66">
        <v>41367</v>
      </c>
      <c r="G38" s="66">
        <v>41397</v>
      </c>
      <c r="H38" s="66">
        <v>41428</v>
      </c>
      <c r="I38" s="66">
        <v>41458</v>
      </c>
      <c r="J38" s="66">
        <v>41489</v>
      </c>
      <c r="K38" s="66">
        <v>41519</v>
      </c>
      <c r="L38" s="66">
        <v>41550</v>
      </c>
      <c r="M38" s="66">
        <v>41580</v>
      </c>
      <c r="N38" s="66">
        <v>41611</v>
      </c>
      <c r="O38" s="66">
        <v>41641</v>
      </c>
      <c r="P38" s="66">
        <v>41672</v>
      </c>
      <c r="Q38" s="66">
        <v>41702</v>
      </c>
      <c r="R38" s="66">
        <v>41733</v>
      </c>
      <c r="S38" s="66">
        <v>41763</v>
      </c>
      <c r="T38" s="66">
        <v>41794</v>
      </c>
      <c r="U38" s="66">
        <v>41824</v>
      </c>
      <c r="V38" s="66">
        <v>41855</v>
      </c>
      <c r="W38" s="66">
        <v>41885</v>
      </c>
      <c r="X38" s="66">
        <v>41916</v>
      </c>
      <c r="Y38" s="66">
        <v>41946</v>
      </c>
      <c r="Z38" s="66">
        <v>41977</v>
      </c>
      <c r="AA38" s="66">
        <v>42007</v>
      </c>
      <c r="AB38" s="66">
        <v>42038</v>
      </c>
      <c r="AC38" s="66">
        <v>42068</v>
      </c>
      <c r="AD38" s="66">
        <v>42099</v>
      </c>
      <c r="AE38" s="66">
        <v>42129</v>
      </c>
      <c r="AF38" s="66">
        <v>42160</v>
      </c>
      <c r="AG38" s="66">
        <v>42190</v>
      </c>
      <c r="AH38" s="66">
        <v>42221</v>
      </c>
      <c r="AI38" s="66">
        <v>42251</v>
      </c>
      <c r="AJ38" s="66">
        <v>42282</v>
      </c>
      <c r="AK38" s="66">
        <v>42312</v>
      </c>
      <c r="AL38" s="66">
        <v>42343</v>
      </c>
      <c r="AM38" s="66">
        <v>42373</v>
      </c>
      <c r="AN38" s="66">
        <v>42404</v>
      </c>
      <c r="AO38" s="66">
        <v>42434</v>
      </c>
      <c r="AP38" s="66">
        <v>42465</v>
      </c>
      <c r="AQ38" s="66">
        <v>42495</v>
      </c>
      <c r="AR38" s="66">
        <v>42526</v>
      </c>
      <c r="AS38" s="66">
        <v>42556</v>
      </c>
      <c r="AT38" s="66">
        <v>42587</v>
      </c>
      <c r="AU38" s="66">
        <v>42617</v>
      </c>
      <c r="AV38" s="66">
        <v>42648</v>
      </c>
      <c r="AW38" s="66">
        <v>42678</v>
      </c>
      <c r="AX38" s="66">
        <v>42709</v>
      </c>
      <c r="AY38" s="66">
        <v>0</v>
      </c>
      <c r="AZ38" s="127"/>
      <c r="BA38" s="134" t="s">
        <v>548</v>
      </c>
      <c r="BB38" s="137">
        <v>33</v>
      </c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</row>
    <row r="39" spans="1:64" x14ac:dyDescent="0.25">
      <c r="A39" s="127"/>
      <c r="B39" s="127"/>
      <c r="C39" s="138">
        <v>1</v>
      </c>
      <c r="D39" s="138">
        <f>+C39+1</f>
        <v>2</v>
      </c>
      <c r="E39" s="138">
        <f t="shared" ref="E39:AY39" si="0">+D39+1</f>
        <v>3</v>
      </c>
      <c r="F39" s="138">
        <f t="shared" si="0"/>
        <v>4</v>
      </c>
      <c r="G39" s="138">
        <f t="shared" si="0"/>
        <v>5</v>
      </c>
      <c r="H39" s="138">
        <f t="shared" si="0"/>
        <v>6</v>
      </c>
      <c r="I39" s="138">
        <f t="shared" si="0"/>
        <v>7</v>
      </c>
      <c r="J39" s="138">
        <f t="shared" si="0"/>
        <v>8</v>
      </c>
      <c r="K39" s="138">
        <f t="shared" si="0"/>
        <v>9</v>
      </c>
      <c r="L39" s="138">
        <f t="shared" si="0"/>
        <v>10</v>
      </c>
      <c r="M39" s="138">
        <f t="shared" si="0"/>
        <v>11</v>
      </c>
      <c r="N39" s="138">
        <f t="shared" si="0"/>
        <v>12</v>
      </c>
      <c r="O39" s="138">
        <f t="shared" si="0"/>
        <v>13</v>
      </c>
      <c r="P39" s="138">
        <f t="shared" si="0"/>
        <v>14</v>
      </c>
      <c r="Q39" s="138">
        <f t="shared" si="0"/>
        <v>15</v>
      </c>
      <c r="R39" s="138">
        <f t="shared" si="0"/>
        <v>16</v>
      </c>
      <c r="S39" s="138">
        <f t="shared" si="0"/>
        <v>17</v>
      </c>
      <c r="T39" s="138">
        <f t="shared" si="0"/>
        <v>18</v>
      </c>
      <c r="U39" s="138">
        <f t="shared" si="0"/>
        <v>19</v>
      </c>
      <c r="V39" s="138">
        <f t="shared" si="0"/>
        <v>20</v>
      </c>
      <c r="W39" s="138">
        <f t="shared" si="0"/>
        <v>21</v>
      </c>
      <c r="X39" s="138">
        <f t="shared" si="0"/>
        <v>22</v>
      </c>
      <c r="Y39" s="138">
        <f t="shared" si="0"/>
        <v>23</v>
      </c>
      <c r="Z39" s="138">
        <f t="shared" si="0"/>
        <v>24</v>
      </c>
      <c r="AA39" s="138">
        <f t="shared" si="0"/>
        <v>25</v>
      </c>
      <c r="AB39" s="138">
        <f t="shared" si="0"/>
        <v>26</v>
      </c>
      <c r="AC39" s="138">
        <f t="shared" si="0"/>
        <v>27</v>
      </c>
      <c r="AD39" s="138">
        <f t="shared" si="0"/>
        <v>28</v>
      </c>
      <c r="AE39" s="138">
        <f t="shared" si="0"/>
        <v>29</v>
      </c>
      <c r="AF39" s="138">
        <f t="shared" si="0"/>
        <v>30</v>
      </c>
      <c r="AG39" s="138">
        <f t="shared" si="0"/>
        <v>31</v>
      </c>
      <c r="AH39" s="138">
        <f t="shared" si="0"/>
        <v>32</v>
      </c>
      <c r="AI39" s="138">
        <f t="shared" si="0"/>
        <v>33</v>
      </c>
      <c r="AJ39" s="138">
        <f t="shared" si="0"/>
        <v>34</v>
      </c>
      <c r="AK39" s="138">
        <f t="shared" si="0"/>
        <v>35</v>
      </c>
      <c r="AL39" s="138">
        <f t="shared" si="0"/>
        <v>36</v>
      </c>
      <c r="AM39" s="138">
        <f t="shared" si="0"/>
        <v>37</v>
      </c>
      <c r="AN39" s="138">
        <f t="shared" si="0"/>
        <v>38</v>
      </c>
      <c r="AO39" s="138">
        <f t="shared" si="0"/>
        <v>39</v>
      </c>
      <c r="AP39" s="138">
        <f t="shared" si="0"/>
        <v>40</v>
      </c>
      <c r="AQ39" s="138">
        <f t="shared" si="0"/>
        <v>41</v>
      </c>
      <c r="AR39" s="138">
        <f t="shared" si="0"/>
        <v>42</v>
      </c>
      <c r="AS39" s="138">
        <f t="shared" si="0"/>
        <v>43</v>
      </c>
      <c r="AT39" s="138">
        <f t="shared" si="0"/>
        <v>44</v>
      </c>
      <c r="AU39" s="138">
        <f t="shared" si="0"/>
        <v>45</v>
      </c>
      <c r="AV39" s="138">
        <f t="shared" si="0"/>
        <v>46</v>
      </c>
      <c r="AW39" s="138">
        <f t="shared" si="0"/>
        <v>47</v>
      </c>
      <c r="AX39" s="138">
        <f t="shared" si="0"/>
        <v>48</v>
      </c>
      <c r="AY39" s="138">
        <f t="shared" si="0"/>
        <v>49</v>
      </c>
      <c r="AZ39" s="127"/>
      <c r="BA39" s="134" t="s">
        <v>549</v>
      </c>
      <c r="BB39" s="137">
        <v>34</v>
      </c>
      <c r="BC39" s="127"/>
      <c r="BD39" s="127"/>
      <c r="BE39" s="127"/>
      <c r="BF39" s="127"/>
      <c r="BG39" s="127"/>
      <c r="BH39" s="127"/>
      <c r="BI39" s="127"/>
      <c r="BJ39" s="127"/>
      <c r="BK39" s="127"/>
      <c r="BL39" s="127"/>
    </row>
    <row r="40" spans="1:64" x14ac:dyDescent="0.25">
      <c r="A40" s="145"/>
      <c r="B40" s="141" t="s">
        <v>487</v>
      </c>
      <c r="C40" s="142" t="s">
        <v>515</v>
      </c>
      <c r="D40" s="142" t="s">
        <v>516</v>
      </c>
      <c r="E40" s="142" t="s">
        <v>517</v>
      </c>
      <c r="F40" s="142" t="s">
        <v>518</v>
      </c>
      <c r="G40" s="142" t="s">
        <v>519</v>
      </c>
      <c r="H40" s="142" t="s">
        <v>520</v>
      </c>
      <c r="I40" s="142" t="s">
        <v>523</v>
      </c>
      <c r="J40" s="142" t="s">
        <v>524</v>
      </c>
      <c r="K40" s="142" t="s">
        <v>485</v>
      </c>
      <c r="L40" s="142" t="s">
        <v>526</v>
      </c>
      <c r="M40" s="142" t="s">
        <v>527</v>
      </c>
      <c r="N40" s="142" t="s">
        <v>500</v>
      </c>
      <c r="O40" s="142" t="s">
        <v>528</v>
      </c>
      <c r="P40" s="142" t="s">
        <v>529</v>
      </c>
      <c r="Q40" s="142" t="s">
        <v>530</v>
      </c>
      <c r="R40" s="142" t="s">
        <v>531</v>
      </c>
      <c r="S40" s="142" t="s">
        <v>532</v>
      </c>
      <c r="T40" s="142" t="s">
        <v>533</v>
      </c>
      <c r="U40" s="142" t="s">
        <v>534</v>
      </c>
      <c r="V40" s="142" t="s">
        <v>535</v>
      </c>
      <c r="W40" s="142" t="s">
        <v>536</v>
      </c>
      <c r="X40" s="142" t="s">
        <v>537</v>
      </c>
      <c r="Y40" s="142" t="s">
        <v>538</v>
      </c>
      <c r="Z40" s="142" t="s">
        <v>539</v>
      </c>
      <c r="AA40" s="142" t="s">
        <v>540</v>
      </c>
      <c r="AB40" s="142" t="s">
        <v>541</v>
      </c>
      <c r="AC40" s="142" t="s">
        <v>542</v>
      </c>
      <c r="AD40" s="142" t="s">
        <v>543</v>
      </c>
      <c r="AE40" s="142" t="s">
        <v>544</v>
      </c>
      <c r="AF40" s="142" t="s">
        <v>545</v>
      </c>
      <c r="AG40" s="142" t="s">
        <v>546</v>
      </c>
      <c r="AH40" s="142" t="s">
        <v>547</v>
      </c>
      <c r="AI40" s="142" t="s">
        <v>548</v>
      </c>
      <c r="AJ40" s="142" t="s">
        <v>549</v>
      </c>
      <c r="AK40" s="142" t="s">
        <v>550</v>
      </c>
      <c r="AL40" s="142" t="s">
        <v>551</v>
      </c>
      <c r="AM40" s="142" t="s">
        <v>552</v>
      </c>
      <c r="AN40" s="142" t="s">
        <v>553</v>
      </c>
      <c r="AO40" s="142" t="s">
        <v>554</v>
      </c>
      <c r="AP40" s="142" t="s">
        <v>555</v>
      </c>
      <c r="AQ40" s="142" t="s">
        <v>556</v>
      </c>
      <c r="AR40" s="142" t="s">
        <v>557</v>
      </c>
      <c r="AS40" s="142" t="s">
        <v>558</v>
      </c>
      <c r="AT40" s="142" t="s">
        <v>559</v>
      </c>
      <c r="AU40" s="142" t="s">
        <v>560</v>
      </c>
      <c r="AV40" s="142" t="s">
        <v>561</v>
      </c>
      <c r="AW40" s="142" t="s">
        <v>562</v>
      </c>
      <c r="AX40" s="142" t="s">
        <v>563</v>
      </c>
      <c r="AY40" s="142" t="s">
        <v>570</v>
      </c>
      <c r="AZ40" s="127"/>
      <c r="BA40" s="134" t="s">
        <v>550</v>
      </c>
      <c r="BB40" s="137">
        <v>35</v>
      </c>
      <c r="BC40" s="127"/>
      <c r="BD40" s="127"/>
      <c r="BE40" s="127"/>
      <c r="BF40" s="127"/>
      <c r="BG40" s="127"/>
      <c r="BH40" s="127"/>
      <c r="BI40" s="127"/>
      <c r="BJ40" s="127"/>
      <c r="BK40" s="127"/>
      <c r="BL40" s="127"/>
    </row>
    <row r="41" spans="1:64" x14ac:dyDescent="0.25">
      <c r="A41" s="127"/>
      <c r="B41" s="129" t="s">
        <v>564</v>
      </c>
      <c r="C41" s="140"/>
      <c r="D41" s="140">
        <f t="shared" ref="D41:AX41" si="1">+IF(D39&gt;=$D30,$D37,0)*IF(C45&lt;1,0,1)</f>
        <v>443.34352244247276</v>
      </c>
      <c r="E41" s="140">
        <f t="shared" si="1"/>
        <v>443.34352244247276</v>
      </c>
      <c r="F41" s="140">
        <f t="shared" si="1"/>
        <v>443.34352244247276</v>
      </c>
      <c r="G41" s="140">
        <f t="shared" si="1"/>
        <v>443.34352244247276</v>
      </c>
      <c r="H41" s="140">
        <f t="shared" si="1"/>
        <v>443.34352244247276</v>
      </c>
      <c r="I41" s="140">
        <f t="shared" si="1"/>
        <v>443.34352244247276</v>
      </c>
      <c r="J41" s="140">
        <f t="shared" si="1"/>
        <v>443.34352244247276</v>
      </c>
      <c r="K41" s="140">
        <f t="shared" si="1"/>
        <v>443.34352244247276</v>
      </c>
      <c r="L41" s="140">
        <f t="shared" si="1"/>
        <v>443.34352244247276</v>
      </c>
      <c r="M41" s="140">
        <f t="shared" si="1"/>
        <v>443.34352244247276</v>
      </c>
      <c r="N41" s="140">
        <f t="shared" si="1"/>
        <v>443.34352244247276</v>
      </c>
      <c r="O41" s="140">
        <f t="shared" si="1"/>
        <v>443.34352244247276</v>
      </c>
      <c r="P41" s="140">
        <f t="shared" si="1"/>
        <v>443.34352244247276</v>
      </c>
      <c r="Q41" s="140">
        <f t="shared" si="1"/>
        <v>443.34352244247276</v>
      </c>
      <c r="R41" s="140">
        <f t="shared" si="1"/>
        <v>443.34352244247276</v>
      </c>
      <c r="S41" s="140">
        <f t="shared" si="1"/>
        <v>443.34352244247276</v>
      </c>
      <c r="T41" s="140">
        <f t="shared" si="1"/>
        <v>443.34352244247276</v>
      </c>
      <c r="U41" s="140">
        <f t="shared" si="1"/>
        <v>443.34352244247276</v>
      </c>
      <c r="V41" s="140">
        <f t="shared" si="1"/>
        <v>443.34352244247276</v>
      </c>
      <c r="W41" s="140">
        <f t="shared" si="1"/>
        <v>443.34352244247276</v>
      </c>
      <c r="X41" s="140">
        <f t="shared" si="1"/>
        <v>443.34352244247276</v>
      </c>
      <c r="Y41" s="140">
        <f t="shared" si="1"/>
        <v>443.34352244247276</v>
      </c>
      <c r="Z41" s="140">
        <f t="shared" si="1"/>
        <v>443.34352244247276</v>
      </c>
      <c r="AA41" s="140">
        <f t="shared" si="1"/>
        <v>443.34352244247276</v>
      </c>
      <c r="AB41" s="140">
        <f t="shared" si="1"/>
        <v>0</v>
      </c>
      <c r="AC41" s="140">
        <f t="shared" si="1"/>
        <v>0</v>
      </c>
      <c r="AD41" s="140">
        <f t="shared" si="1"/>
        <v>0</v>
      </c>
      <c r="AE41" s="140">
        <f t="shared" si="1"/>
        <v>0</v>
      </c>
      <c r="AF41" s="140">
        <f t="shared" si="1"/>
        <v>0</v>
      </c>
      <c r="AG41" s="140">
        <f t="shared" si="1"/>
        <v>0</v>
      </c>
      <c r="AH41" s="140">
        <f t="shared" si="1"/>
        <v>0</v>
      </c>
      <c r="AI41" s="140">
        <f t="shared" si="1"/>
        <v>0</v>
      </c>
      <c r="AJ41" s="140">
        <f t="shared" si="1"/>
        <v>0</v>
      </c>
      <c r="AK41" s="140">
        <f t="shared" si="1"/>
        <v>0</v>
      </c>
      <c r="AL41" s="140">
        <f t="shared" si="1"/>
        <v>0</v>
      </c>
      <c r="AM41" s="140">
        <f t="shared" si="1"/>
        <v>0</v>
      </c>
      <c r="AN41" s="140">
        <f t="shared" si="1"/>
        <v>0</v>
      </c>
      <c r="AO41" s="140">
        <f t="shared" si="1"/>
        <v>0</v>
      </c>
      <c r="AP41" s="140">
        <f t="shared" si="1"/>
        <v>0</v>
      </c>
      <c r="AQ41" s="140">
        <f t="shared" si="1"/>
        <v>0</v>
      </c>
      <c r="AR41" s="140">
        <f t="shared" si="1"/>
        <v>0</v>
      </c>
      <c r="AS41" s="140">
        <f t="shared" si="1"/>
        <v>0</v>
      </c>
      <c r="AT41" s="140">
        <f t="shared" si="1"/>
        <v>0</v>
      </c>
      <c r="AU41" s="140">
        <f t="shared" si="1"/>
        <v>0</v>
      </c>
      <c r="AV41" s="140">
        <f t="shared" si="1"/>
        <v>0</v>
      </c>
      <c r="AW41" s="140">
        <f t="shared" si="1"/>
        <v>0</v>
      </c>
      <c r="AX41" s="140">
        <f t="shared" si="1"/>
        <v>0</v>
      </c>
      <c r="AY41" s="127"/>
      <c r="AZ41" s="127"/>
      <c r="BA41" s="134" t="s">
        <v>551</v>
      </c>
      <c r="BB41" s="137">
        <v>36</v>
      </c>
      <c r="BC41" s="127"/>
      <c r="BD41" s="127"/>
      <c r="BE41" s="127"/>
      <c r="BF41" s="127"/>
      <c r="BG41" s="127"/>
      <c r="BH41" s="127"/>
      <c r="BI41" s="127"/>
      <c r="BJ41" s="127"/>
      <c r="BK41" s="127"/>
      <c r="BL41" s="127"/>
    </row>
    <row r="42" spans="1:64" x14ac:dyDescent="0.25">
      <c r="A42" s="127"/>
      <c r="B42" s="129" t="s">
        <v>565</v>
      </c>
      <c r="C42" s="140"/>
      <c r="D42" s="140">
        <f t="shared" ref="D42:AK42" si="2">D41-D44</f>
        <v>393.08940105411051</v>
      </c>
      <c r="E42" s="140">
        <f t="shared" si="2"/>
        <v>395.06483730181566</v>
      </c>
      <c r="F42" s="140">
        <f t="shared" si="2"/>
        <v>397.05020093081959</v>
      </c>
      <c r="G42" s="140">
        <f t="shared" si="2"/>
        <v>399.04554183030467</v>
      </c>
      <c r="H42" s="140">
        <f t="shared" si="2"/>
        <v>401.05091014016716</v>
      </c>
      <c r="I42" s="140">
        <f t="shared" si="2"/>
        <v>403.06635625227688</v>
      </c>
      <c r="J42" s="140">
        <f t="shared" si="2"/>
        <v>405.09193081174357</v>
      </c>
      <c r="K42" s="140">
        <f t="shared" si="2"/>
        <v>407.12768471818953</v>
      </c>
      <c r="L42" s="140">
        <f t="shared" si="2"/>
        <v>409.17366912702857</v>
      </c>
      <c r="M42" s="140">
        <f t="shared" si="2"/>
        <v>411.22993545075173</v>
      </c>
      <c r="N42" s="140">
        <f t="shared" si="2"/>
        <v>413.29653536021874</v>
      </c>
      <c r="O42" s="140">
        <f t="shared" si="2"/>
        <v>415.37352078595694</v>
      </c>
      <c r="P42" s="140">
        <f t="shared" si="2"/>
        <v>417.46094391946588</v>
      </c>
      <c r="Q42" s="140">
        <f t="shared" si="2"/>
        <v>419.55885721452876</v>
      </c>
      <c r="R42" s="140">
        <f t="shared" si="2"/>
        <v>421.66731338853094</v>
      </c>
      <c r="S42" s="140">
        <f t="shared" si="2"/>
        <v>423.7863654237841</v>
      </c>
      <c r="T42" s="140">
        <f t="shared" si="2"/>
        <v>425.91606656885807</v>
      </c>
      <c r="U42" s="140">
        <f t="shared" si="2"/>
        <v>428.05647033991858</v>
      </c>
      <c r="V42" s="140">
        <f t="shared" si="2"/>
        <v>430.20763052207218</v>
      </c>
      <c r="W42" s="140">
        <f t="shared" si="2"/>
        <v>432.36960117071777</v>
      </c>
      <c r="X42" s="140">
        <f t="shared" si="2"/>
        <v>434.54243661290491</v>
      </c>
      <c r="Y42" s="140">
        <f t="shared" si="2"/>
        <v>436.72619144869884</v>
      </c>
      <c r="Z42" s="140">
        <f t="shared" si="2"/>
        <v>438.92092055255284</v>
      </c>
      <c r="AA42" s="140">
        <f t="shared" si="2"/>
        <v>441.12667907468682</v>
      </c>
      <c r="AB42" s="140">
        <f t="shared" si="2"/>
        <v>0</v>
      </c>
      <c r="AC42" s="140">
        <f t="shared" si="2"/>
        <v>0</v>
      </c>
      <c r="AD42" s="140">
        <f t="shared" si="2"/>
        <v>0</v>
      </c>
      <c r="AE42" s="140">
        <f t="shared" si="2"/>
        <v>0</v>
      </c>
      <c r="AF42" s="140">
        <f t="shared" si="2"/>
        <v>0</v>
      </c>
      <c r="AG42" s="140">
        <f t="shared" si="2"/>
        <v>0</v>
      </c>
      <c r="AH42" s="140">
        <f t="shared" si="2"/>
        <v>0</v>
      </c>
      <c r="AI42" s="140">
        <f t="shared" si="2"/>
        <v>0</v>
      </c>
      <c r="AJ42" s="140">
        <f t="shared" si="2"/>
        <v>0</v>
      </c>
      <c r="AK42" s="140">
        <f t="shared" si="2"/>
        <v>0</v>
      </c>
      <c r="AL42" s="140">
        <f>AL41-AL44</f>
        <v>0</v>
      </c>
      <c r="AM42" s="140">
        <f t="shared" ref="AM42:AT42" si="3">AM41-AM44</f>
        <v>0</v>
      </c>
      <c r="AN42" s="140">
        <f t="shared" si="3"/>
        <v>0</v>
      </c>
      <c r="AO42" s="140">
        <f t="shared" si="3"/>
        <v>0</v>
      </c>
      <c r="AP42" s="140">
        <f t="shared" si="3"/>
        <v>0</v>
      </c>
      <c r="AQ42" s="140">
        <f t="shared" si="3"/>
        <v>0</v>
      </c>
      <c r="AR42" s="140">
        <f t="shared" si="3"/>
        <v>0</v>
      </c>
      <c r="AS42" s="140">
        <f t="shared" si="3"/>
        <v>0</v>
      </c>
      <c r="AT42" s="140">
        <f t="shared" si="3"/>
        <v>0</v>
      </c>
      <c r="AU42" s="140">
        <f>AU41-AU44</f>
        <v>0</v>
      </c>
      <c r="AV42" s="140">
        <f>AV41-AV44</f>
        <v>0</v>
      </c>
      <c r="AW42" s="140">
        <f>AW41-AW44</f>
        <v>0</v>
      </c>
      <c r="AX42" s="140">
        <f>AX41-AX44</f>
        <v>0</v>
      </c>
      <c r="AY42" s="127"/>
      <c r="AZ42" s="127"/>
      <c r="BA42" s="127"/>
      <c r="BB42" s="136"/>
      <c r="BC42" s="127"/>
      <c r="BD42" s="127"/>
      <c r="BE42" s="127"/>
      <c r="BF42" s="127"/>
      <c r="BG42" s="127"/>
      <c r="BH42" s="127"/>
      <c r="BI42" s="127"/>
      <c r="BJ42" s="127"/>
      <c r="BK42" s="127"/>
      <c r="BL42" s="127"/>
    </row>
    <row r="43" spans="1:64" x14ac:dyDescent="0.25">
      <c r="A43" s="127"/>
      <c r="B43" s="129" t="s">
        <v>566</v>
      </c>
      <c r="C43" s="140"/>
      <c r="D43" s="140">
        <f t="shared" ref="D43:Q43" si="4">(D42+C43)*(IF(C45&lt;1,0,1))</f>
        <v>393.08940105411051</v>
      </c>
      <c r="E43" s="140">
        <f t="shared" si="4"/>
        <v>788.15423835592617</v>
      </c>
      <c r="F43" s="140">
        <f t="shared" si="4"/>
        <v>1185.2044392867458</v>
      </c>
      <c r="G43" s="140">
        <f t="shared" si="4"/>
        <v>1584.2499811170505</v>
      </c>
      <c r="H43" s="140">
        <f t="shared" si="4"/>
        <v>1985.3008912572177</v>
      </c>
      <c r="I43" s="140">
        <f t="shared" si="4"/>
        <v>2388.3672475094945</v>
      </c>
      <c r="J43" s="140">
        <f t="shared" si="4"/>
        <v>2793.4591783212381</v>
      </c>
      <c r="K43" s="140">
        <f t="shared" si="4"/>
        <v>3200.5868630394275</v>
      </c>
      <c r="L43" s="140">
        <f t="shared" si="4"/>
        <v>3609.760532166456</v>
      </c>
      <c r="M43" s="140">
        <f t="shared" si="4"/>
        <v>4020.9904676172077</v>
      </c>
      <c r="N43" s="140">
        <f t="shared" si="4"/>
        <v>4434.2870029774267</v>
      </c>
      <c r="O43" s="140">
        <f t="shared" si="4"/>
        <v>4849.6605237633839</v>
      </c>
      <c r="P43" s="140">
        <f t="shared" si="4"/>
        <v>5267.1214676828495</v>
      </c>
      <c r="Q43" s="140">
        <f t="shared" si="4"/>
        <v>5686.6803248973783</v>
      </c>
      <c r="R43" s="140">
        <f>(R42+Q43)*(IF(Q45&lt;1,0,1))</f>
        <v>6108.3476382859089</v>
      </c>
      <c r="S43" s="140">
        <f t="shared" ref="S43:AX43" si="5">(S42+R43)*(IF(R45&lt;1,0,1))</f>
        <v>6532.1340037096934</v>
      </c>
      <c r="T43" s="140">
        <f t="shared" si="5"/>
        <v>6958.0500702785512</v>
      </c>
      <c r="U43" s="140">
        <f t="shared" si="5"/>
        <v>7386.1065406184698</v>
      </c>
      <c r="V43" s="140">
        <f t="shared" si="5"/>
        <v>7816.3141711405424</v>
      </c>
      <c r="W43" s="140">
        <f t="shared" si="5"/>
        <v>8248.6837723112603</v>
      </c>
      <c r="X43" s="140">
        <f t="shared" si="5"/>
        <v>8683.2262089241649</v>
      </c>
      <c r="Y43" s="140">
        <f t="shared" si="5"/>
        <v>9119.9524003728638</v>
      </c>
      <c r="Z43" s="140">
        <f t="shared" si="5"/>
        <v>9558.8733209254169</v>
      </c>
      <c r="AA43" s="140">
        <f t="shared" si="5"/>
        <v>10000.000000000104</v>
      </c>
      <c r="AB43" s="140">
        <f t="shared" si="5"/>
        <v>0</v>
      </c>
      <c r="AC43" s="140">
        <f t="shared" si="5"/>
        <v>0</v>
      </c>
      <c r="AD43" s="140">
        <f t="shared" si="5"/>
        <v>0</v>
      </c>
      <c r="AE43" s="140">
        <f t="shared" si="5"/>
        <v>0</v>
      </c>
      <c r="AF43" s="140">
        <f t="shared" si="5"/>
        <v>0</v>
      </c>
      <c r="AG43" s="140">
        <f t="shared" si="5"/>
        <v>0</v>
      </c>
      <c r="AH43" s="140">
        <f t="shared" si="5"/>
        <v>0</v>
      </c>
      <c r="AI43" s="140">
        <f t="shared" si="5"/>
        <v>0</v>
      </c>
      <c r="AJ43" s="140">
        <f t="shared" si="5"/>
        <v>0</v>
      </c>
      <c r="AK43" s="140">
        <f t="shared" si="5"/>
        <v>0</v>
      </c>
      <c r="AL43" s="140">
        <f t="shared" si="5"/>
        <v>0</v>
      </c>
      <c r="AM43" s="140">
        <f t="shared" si="5"/>
        <v>0</v>
      </c>
      <c r="AN43" s="140">
        <f t="shared" si="5"/>
        <v>0</v>
      </c>
      <c r="AO43" s="140">
        <f t="shared" si="5"/>
        <v>0</v>
      </c>
      <c r="AP43" s="140">
        <f t="shared" si="5"/>
        <v>0</v>
      </c>
      <c r="AQ43" s="140">
        <f t="shared" si="5"/>
        <v>0</v>
      </c>
      <c r="AR43" s="140">
        <f t="shared" si="5"/>
        <v>0</v>
      </c>
      <c r="AS43" s="140">
        <f t="shared" si="5"/>
        <v>0</v>
      </c>
      <c r="AT43" s="140">
        <f t="shared" si="5"/>
        <v>0</v>
      </c>
      <c r="AU43" s="140">
        <f t="shared" si="5"/>
        <v>0</v>
      </c>
      <c r="AV43" s="140">
        <f t="shared" si="5"/>
        <v>0</v>
      </c>
      <c r="AW43" s="140">
        <f t="shared" si="5"/>
        <v>0</v>
      </c>
      <c r="AX43" s="140">
        <f t="shared" si="5"/>
        <v>0</v>
      </c>
      <c r="AY43" s="127"/>
      <c r="AZ43" s="127"/>
      <c r="BA43" s="127"/>
      <c r="BB43" s="136"/>
      <c r="BC43" s="127"/>
      <c r="BD43" s="127"/>
      <c r="BE43" s="127"/>
      <c r="BF43" s="127"/>
      <c r="BG43" s="127"/>
      <c r="BH43" s="127"/>
      <c r="BI43" s="127"/>
      <c r="BJ43" s="127"/>
      <c r="BK43" s="127"/>
      <c r="BL43" s="127"/>
    </row>
    <row r="44" spans="1:64" x14ac:dyDescent="0.25">
      <c r="A44" s="127"/>
      <c r="B44" s="129" t="s">
        <v>567</v>
      </c>
      <c r="C44" s="140"/>
      <c r="D44" s="140">
        <f>IF(D41&gt;0,C45*$D35,0)</f>
        <v>50.254121388362272</v>
      </c>
      <c r="E44" s="140">
        <f>IF(E41&gt;0,D45*$D35,0)</f>
        <v>48.278685140657082</v>
      </c>
      <c r="F44" s="140">
        <f t="shared" ref="F44:AX44" si="6">IF(F41&gt;0,E45*$D35,0)</f>
        <v>46.293321511653176</v>
      </c>
      <c r="G44" s="140">
        <f t="shared" si="6"/>
        <v>44.297980612168068</v>
      </c>
      <c r="H44" s="140">
        <f t="shared" si="6"/>
        <v>42.292612302305578</v>
      </c>
      <c r="I44" s="140">
        <f t="shared" si="6"/>
        <v>40.277166190195871</v>
      </c>
      <c r="J44" s="140">
        <f t="shared" si="6"/>
        <v>38.251591630729187</v>
      </c>
      <c r="K44" s="140">
        <f t="shared" si="6"/>
        <v>36.215837724283247</v>
      </c>
      <c r="L44" s="140">
        <f t="shared" si="6"/>
        <v>34.169853315444172</v>
      </c>
      <c r="M44" s="140">
        <f t="shared" si="6"/>
        <v>32.113586991721043</v>
      </c>
      <c r="N44" s="140">
        <f t="shared" si="6"/>
        <v>30.046987082253995</v>
      </c>
      <c r="O44" s="140">
        <f t="shared" si="6"/>
        <v>27.970001656515798</v>
      </c>
      <c r="P44" s="140">
        <f t="shared" si="6"/>
        <v>25.882578523006906</v>
      </c>
      <c r="Q44" s="140">
        <f t="shared" si="6"/>
        <v>23.784665227943997</v>
      </c>
      <c r="R44" s="140">
        <f t="shared" si="6"/>
        <v>21.676209053941847</v>
      </c>
      <c r="S44" s="140">
        <f t="shared" si="6"/>
        <v>19.557157018688667</v>
      </c>
      <c r="T44" s="140">
        <f t="shared" si="6"/>
        <v>17.427455873614694</v>
      </c>
      <c r="U44" s="140">
        <f t="shared" si="6"/>
        <v>15.287052102554178</v>
      </c>
      <c r="V44" s="140">
        <f t="shared" si="6"/>
        <v>13.13589192040056</v>
      </c>
      <c r="W44" s="140">
        <f t="shared" si="6"/>
        <v>10.973921271754966</v>
      </c>
      <c r="X44" s="140">
        <f t="shared" si="6"/>
        <v>8.801085829567862</v>
      </c>
      <c r="Y44" s="140">
        <f t="shared" si="6"/>
        <v>6.6173309937738996</v>
      </c>
      <c r="Z44" s="140">
        <f t="shared" si="6"/>
        <v>4.4226018899198936</v>
      </c>
      <c r="AA44" s="140">
        <f t="shared" si="6"/>
        <v>2.2168433677859225</v>
      </c>
      <c r="AB44" s="140">
        <f t="shared" si="6"/>
        <v>0</v>
      </c>
      <c r="AC44" s="140">
        <f t="shared" si="6"/>
        <v>0</v>
      </c>
      <c r="AD44" s="140">
        <f t="shared" si="6"/>
        <v>0</v>
      </c>
      <c r="AE44" s="140">
        <f t="shared" si="6"/>
        <v>0</v>
      </c>
      <c r="AF44" s="140">
        <f t="shared" si="6"/>
        <v>0</v>
      </c>
      <c r="AG44" s="140">
        <f t="shared" si="6"/>
        <v>0</v>
      </c>
      <c r="AH44" s="140">
        <f t="shared" si="6"/>
        <v>0</v>
      </c>
      <c r="AI44" s="140">
        <f t="shared" si="6"/>
        <v>0</v>
      </c>
      <c r="AJ44" s="140">
        <f t="shared" si="6"/>
        <v>0</v>
      </c>
      <c r="AK44" s="140">
        <f t="shared" si="6"/>
        <v>0</v>
      </c>
      <c r="AL44" s="140">
        <f t="shared" si="6"/>
        <v>0</v>
      </c>
      <c r="AM44" s="140">
        <f t="shared" si="6"/>
        <v>0</v>
      </c>
      <c r="AN44" s="140">
        <f t="shared" si="6"/>
        <v>0</v>
      </c>
      <c r="AO44" s="140">
        <f t="shared" si="6"/>
        <v>0</v>
      </c>
      <c r="AP44" s="140">
        <f t="shared" si="6"/>
        <v>0</v>
      </c>
      <c r="AQ44" s="140">
        <f t="shared" si="6"/>
        <v>0</v>
      </c>
      <c r="AR44" s="140">
        <f t="shared" si="6"/>
        <v>0</v>
      </c>
      <c r="AS44" s="140">
        <f t="shared" si="6"/>
        <v>0</v>
      </c>
      <c r="AT44" s="140">
        <f t="shared" si="6"/>
        <v>0</v>
      </c>
      <c r="AU44" s="140">
        <f t="shared" si="6"/>
        <v>0</v>
      </c>
      <c r="AV44" s="140">
        <f t="shared" si="6"/>
        <v>0</v>
      </c>
      <c r="AW44" s="140">
        <f t="shared" si="6"/>
        <v>0</v>
      </c>
      <c r="AX44" s="140">
        <f t="shared" si="6"/>
        <v>0</v>
      </c>
      <c r="AY44" s="127"/>
      <c r="AZ44" s="127"/>
      <c r="BA44" s="127"/>
      <c r="BB44" s="136"/>
      <c r="BC44" s="127"/>
      <c r="BD44" s="127"/>
      <c r="BE44" s="127"/>
      <c r="BF44" s="127"/>
      <c r="BG44" s="127"/>
      <c r="BH44" s="127"/>
      <c r="BI44" s="127"/>
      <c r="BJ44" s="127"/>
      <c r="BK44" s="127"/>
      <c r="BL44" s="127"/>
    </row>
    <row r="45" spans="1:64" x14ac:dyDescent="0.25">
      <c r="A45" s="127"/>
      <c r="B45" s="143" t="s">
        <v>568</v>
      </c>
      <c r="C45" s="140">
        <f>IF(C39=$D30,($C32),IF(D39&lt;$D30,0,(($C32)-C43)*IF(B45&lt;1,0,1)))</f>
        <v>10000</v>
      </c>
      <c r="D45" s="140">
        <f t="shared" ref="D45:AX45" si="7">IF(D39=$D30,($C32),IF(E39&lt;$D30,0,(($C32)-D43)*IF(C45&lt;1,0,1)))</f>
        <v>9606.9105989458894</v>
      </c>
      <c r="E45" s="140">
        <f t="shared" si="7"/>
        <v>9211.8457616440737</v>
      </c>
      <c r="F45" s="140">
        <f t="shared" si="7"/>
        <v>8814.7955607132535</v>
      </c>
      <c r="G45" s="140">
        <f t="shared" si="7"/>
        <v>8415.750018882949</v>
      </c>
      <c r="H45" s="140">
        <f t="shared" si="7"/>
        <v>8014.6991087427823</v>
      </c>
      <c r="I45" s="140">
        <f t="shared" si="7"/>
        <v>7611.6327524905055</v>
      </c>
      <c r="J45" s="140">
        <f t="shared" si="7"/>
        <v>7206.5408216787619</v>
      </c>
      <c r="K45" s="140">
        <f t="shared" si="7"/>
        <v>6799.413136960573</v>
      </c>
      <c r="L45" s="140">
        <f t="shared" si="7"/>
        <v>6390.239467833544</v>
      </c>
      <c r="M45" s="140">
        <f t="shared" si="7"/>
        <v>5979.0095323827918</v>
      </c>
      <c r="N45" s="140">
        <f t="shared" si="7"/>
        <v>5565.7129970225733</v>
      </c>
      <c r="O45" s="140">
        <f t="shared" si="7"/>
        <v>5150.3394762366161</v>
      </c>
      <c r="P45" s="140">
        <f t="shared" si="7"/>
        <v>4732.8785323171505</v>
      </c>
      <c r="Q45" s="140">
        <f t="shared" si="7"/>
        <v>4313.3196751026217</v>
      </c>
      <c r="R45" s="140">
        <f t="shared" si="7"/>
        <v>3891.6523617140911</v>
      </c>
      <c r="S45" s="140">
        <f t="shared" si="7"/>
        <v>3467.8659962903066</v>
      </c>
      <c r="T45" s="140">
        <f t="shared" si="7"/>
        <v>3041.9499297214488</v>
      </c>
      <c r="U45" s="140">
        <f t="shared" si="7"/>
        <v>2613.8934593815302</v>
      </c>
      <c r="V45" s="140">
        <f t="shared" si="7"/>
        <v>2183.6858288594576</v>
      </c>
      <c r="W45" s="140">
        <f t="shared" si="7"/>
        <v>1751.3162276887397</v>
      </c>
      <c r="X45" s="140">
        <f t="shared" si="7"/>
        <v>1316.7737910758351</v>
      </c>
      <c r="Y45" s="140">
        <f t="shared" si="7"/>
        <v>880.04759962713615</v>
      </c>
      <c r="Z45" s="140">
        <f t="shared" si="7"/>
        <v>441.12667907458308</v>
      </c>
      <c r="AA45" s="140">
        <f t="shared" si="7"/>
        <v>-1.0368239600211382E-10</v>
      </c>
      <c r="AB45" s="140">
        <f t="shared" si="7"/>
        <v>0</v>
      </c>
      <c r="AC45" s="140">
        <f t="shared" si="7"/>
        <v>0</v>
      </c>
      <c r="AD45" s="140">
        <f t="shared" si="7"/>
        <v>0</v>
      </c>
      <c r="AE45" s="140">
        <f t="shared" si="7"/>
        <v>0</v>
      </c>
      <c r="AF45" s="140">
        <f t="shared" si="7"/>
        <v>0</v>
      </c>
      <c r="AG45" s="140">
        <f t="shared" si="7"/>
        <v>0</v>
      </c>
      <c r="AH45" s="140">
        <f t="shared" si="7"/>
        <v>0</v>
      </c>
      <c r="AI45" s="140">
        <f t="shared" si="7"/>
        <v>0</v>
      </c>
      <c r="AJ45" s="140">
        <f t="shared" si="7"/>
        <v>0</v>
      </c>
      <c r="AK45" s="140">
        <f t="shared" si="7"/>
        <v>0</v>
      </c>
      <c r="AL45" s="140">
        <f t="shared" si="7"/>
        <v>0</v>
      </c>
      <c r="AM45" s="140">
        <f t="shared" si="7"/>
        <v>0</v>
      </c>
      <c r="AN45" s="140">
        <f t="shared" si="7"/>
        <v>0</v>
      </c>
      <c r="AO45" s="140">
        <f t="shared" si="7"/>
        <v>0</v>
      </c>
      <c r="AP45" s="140">
        <f t="shared" si="7"/>
        <v>0</v>
      </c>
      <c r="AQ45" s="140">
        <f t="shared" si="7"/>
        <v>0</v>
      </c>
      <c r="AR45" s="140">
        <f t="shared" si="7"/>
        <v>0</v>
      </c>
      <c r="AS45" s="140">
        <f t="shared" si="7"/>
        <v>0</v>
      </c>
      <c r="AT45" s="140">
        <f t="shared" si="7"/>
        <v>0</v>
      </c>
      <c r="AU45" s="140">
        <f t="shared" si="7"/>
        <v>0</v>
      </c>
      <c r="AV45" s="140">
        <f t="shared" si="7"/>
        <v>0</v>
      </c>
      <c r="AW45" s="140">
        <f t="shared" si="7"/>
        <v>0</v>
      </c>
      <c r="AX45" s="140">
        <f t="shared" si="7"/>
        <v>0</v>
      </c>
      <c r="AY45" s="127"/>
      <c r="AZ45" s="127"/>
      <c r="BA45" s="127"/>
      <c r="BB45" s="136"/>
      <c r="BC45" s="127"/>
      <c r="BD45" s="127"/>
      <c r="BE45" s="127"/>
      <c r="BF45" s="127"/>
      <c r="BG45" s="127"/>
      <c r="BH45" s="127"/>
      <c r="BI45" s="127"/>
      <c r="BJ45" s="127"/>
      <c r="BK45" s="127"/>
      <c r="BL45" s="127"/>
    </row>
    <row r="46" spans="1:64" x14ac:dyDescent="0.25">
      <c r="A46" s="127"/>
      <c r="B46" s="133"/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133"/>
      <c r="AF46" s="133"/>
      <c r="AG46" s="133"/>
      <c r="AH46" s="133"/>
      <c r="AI46" s="133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  <c r="AU46" s="133"/>
      <c r="AV46" s="133"/>
      <c r="AW46" s="133"/>
      <c r="AX46" s="133"/>
      <c r="AY46" s="127"/>
      <c r="AZ46" s="127"/>
      <c r="BA46" s="127"/>
      <c r="BB46" s="136"/>
      <c r="BC46" s="127"/>
      <c r="BD46" s="127"/>
      <c r="BE46" s="127"/>
      <c r="BF46" s="127"/>
      <c r="BG46" s="127"/>
      <c r="BH46" s="127"/>
      <c r="BI46" s="127"/>
      <c r="BJ46" s="127"/>
      <c r="BK46" s="127"/>
      <c r="BL46" s="127"/>
    </row>
    <row r="47" spans="1:64" x14ac:dyDescent="0.25">
      <c r="A47" s="127"/>
      <c r="B47" s="133"/>
      <c r="C47" s="133"/>
      <c r="D47" s="133"/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133"/>
      <c r="AF47" s="133"/>
      <c r="AG47" s="133"/>
      <c r="AH47" s="133"/>
      <c r="AI47" s="133"/>
      <c r="AJ47" s="133"/>
      <c r="AK47" s="133"/>
      <c r="AL47" s="133"/>
      <c r="AM47" s="133"/>
      <c r="AN47" s="133"/>
      <c r="AO47" s="133"/>
      <c r="AP47" s="133"/>
      <c r="AQ47" s="133"/>
      <c r="AR47" s="133"/>
      <c r="AS47" s="133"/>
      <c r="AT47" s="133"/>
      <c r="AU47" s="133"/>
      <c r="AV47" s="133"/>
      <c r="AW47" s="133"/>
      <c r="AX47" s="133"/>
      <c r="AY47" s="127"/>
      <c r="AZ47" s="127"/>
      <c r="BA47" s="127"/>
      <c r="BB47" s="136"/>
      <c r="BC47" s="127"/>
      <c r="BD47" s="127"/>
      <c r="BE47" s="127"/>
      <c r="BF47" s="127"/>
      <c r="BG47" s="127"/>
      <c r="BH47" s="127"/>
      <c r="BI47" s="127"/>
      <c r="BJ47" s="127"/>
      <c r="BK47" s="127"/>
      <c r="BL47" s="127"/>
    </row>
    <row r="48" spans="1:64" x14ac:dyDescent="0.25">
      <c r="A48" s="134"/>
      <c r="B48" s="133"/>
      <c r="C48" s="133"/>
      <c r="D48" s="133"/>
      <c r="E48" s="133"/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133"/>
      <c r="AF48" s="133"/>
      <c r="AG48" s="133"/>
      <c r="AH48" s="133"/>
      <c r="AI48" s="133"/>
      <c r="AJ48" s="133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  <c r="AU48" s="133"/>
      <c r="AV48" s="133"/>
      <c r="AW48" s="133"/>
      <c r="AX48" s="133"/>
      <c r="AY48" s="127"/>
      <c r="AZ48" s="127"/>
      <c r="BA48" s="127"/>
      <c r="BB48" s="136"/>
      <c r="BC48" s="127"/>
      <c r="BD48" s="127"/>
      <c r="BE48" s="127"/>
      <c r="BF48" s="127"/>
      <c r="BG48" s="127"/>
      <c r="BH48" s="127"/>
      <c r="BI48" s="127"/>
      <c r="BJ48" s="127"/>
      <c r="BK48" s="127"/>
      <c r="BL48" s="127"/>
    </row>
    <row r="49" spans="1:64" x14ac:dyDescent="0.25">
      <c r="A49" s="146"/>
      <c r="B49" s="133" t="s">
        <v>571</v>
      </c>
      <c r="C49" s="133"/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35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</row>
    <row r="50" spans="1:64" x14ac:dyDescent="0.25">
      <c r="A50" s="146"/>
      <c r="B50" s="127"/>
      <c r="C50" s="127"/>
      <c r="D50" s="127"/>
      <c r="E50" s="127"/>
      <c r="F50" s="127"/>
      <c r="G50" s="127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7"/>
      <c r="AR50" s="127"/>
      <c r="AS50" s="127"/>
      <c r="AT50" s="127"/>
      <c r="AU50" s="127"/>
      <c r="AV50" s="127"/>
      <c r="AW50" s="127"/>
      <c r="AX50" s="127"/>
      <c r="AY50" s="127"/>
      <c r="AZ50" s="127"/>
      <c r="BA50" s="127"/>
      <c r="BB50" s="147"/>
      <c r="BC50" s="127"/>
      <c r="BD50" s="127"/>
      <c r="BE50" s="127"/>
      <c r="BF50" s="127"/>
      <c r="BG50" s="127"/>
      <c r="BH50" s="127"/>
      <c r="BI50" s="127"/>
      <c r="BJ50" s="127"/>
      <c r="BK50" s="127"/>
      <c r="BL50" s="127"/>
    </row>
    <row r="51" spans="1:64" x14ac:dyDescent="0.25">
      <c r="A51" s="146"/>
      <c r="B51" s="127"/>
      <c r="C51" s="127"/>
      <c r="D51" s="127"/>
      <c r="E51" s="127"/>
      <c r="F51" s="127"/>
      <c r="G51" s="127"/>
      <c r="H51" s="127"/>
      <c r="I51" s="127"/>
      <c r="J51" s="127"/>
      <c r="K51" s="127"/>
      <c r="L51" s="127"/>
      <c r="M51" s="127"/>
      <c r="N51" s="127"/>
      <c r="O51" s="127"/>
      <c r="P51" s="127"/>
      <c r="Q51" s="127"/>
      <c r="R51" s="127"/>
      <c r="S51" s="127"/>
      <c r="T51" s="127"/>
      <c r="U51" s="127"/>
      <c r="V51" s="127"/>
      <c r="W51" s="127"/>
      <c r="X51" s="127"/>
      <c r="Y51" s="127"/>
      <c r="Z51" s="127"/>
      <c r="AA51" s="127"/>
      <c r="AB51" s="127"/>
      <c r="AC51" s="127"/>
      <c r="AD51" s="127"/>
      <c r="AE51" s="127"/>
      <c r="AF51" s="127"/>
      <c r="AG51" s="127"/>
      <c r="AH51" s="127"/>
      <c r="AI51" s="127"/>
      <c r="AJ51" s="127"/>
      <c r="AK51" s="127"/>
      <c r="AL51" s="127"/>
      <c r="AM51" s="127"/>
      <c r="AN51" s="127"/>
      <c r="AO51" s="127"/>
      <c r="AP51" s="127"/>
      <c r="AQ51" s="127"/>
      <c r="AR51" s="127"/>
      <c r="AS51" s="127"/>
      <c r="AT51" s="127"/>
      <c r="AU51" s="127"/>
      <c r="AV51" s="127"/>
      <c r="AW51" s="127"/>
      <c r="AX51" s="127"/>
      <c r="AY51" s="127"/>
      <c r="AZ51" s="127"/>
      <c r="BA51" s="127"/>
      <c r="BB51" s="147"/>
      <c r="BC51" s="127"/>
      <c r="BD51" s="127"/>
      <c r="BE51" s="127"/>
      <c r="BF51" s="127"/>
      <c r="BG51" s="127"/>
      <c r="BH51" s="127"/>
      <c r="BI51" s="127"/>
      <c r="BJ51" s="127"/>
      <c r="BK51" s="127"/>
      <c r="BL51" s="127"/>
    </row>
    <row r="52" spans="1:64" x14ac:dyDescent="0.25">
      <c r="A52" s="127"/>
      <c r="B52" s="126" t="s">
        <v>483</v>
      </c>
      <c r="C52" s="127"/>
      <c r="D52" s="144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127"/>
      <c r="P52" s="127"/>
      <c r="Q52" s="127"/>
      <c r="R52" s="127"/>
      <c r="S52" s="127"/>
      <c r="T52" s="127"/>
      <c r="U52" s="127"/>
      <c r="V52" s="127"/>
      <c r="W52" s="127"/>
      <c r="X52" s="127"/>
      <c r="Y52" s="127"/>
      <c r="Z52" s="127"/>
      <c r="AA52" s="127"/>
      <c r="AB52" s="127"/>
      <c r="AC52" s="127"/>
      <c r="AD52" s="127"/>
      <c r="AE52" s="127"/>
      <c r="AF52" s="127"/>
      <c r="AG52" s="127"/>
      <c r="AH52" s="127"/>
      <c r="AI52" s="127"/>
      <c r="AJ52" s="127"/>
      <c r="AK52" s="127"/>
      <c r="AL52" s="127"/>
      <c r="AM52" s="127"/>
      <c r="AN52" s="127"/>
      <c r="AO52" s="127"/>
      <c r="AP52" s="127"/>
      <c r="AQ52" s="127"/>
      <c r="AR52" s="127"/>
      <c r="AS52" s="127"/>
      <c r="AT52" s="127"/>
      <c r="AU52" s="127"/>
      <c r="AV52" s="127"/>
      <c r="AW52" s="127"/>
      <c r="AX52" s="127"/>
      <c r="AY52" s="127"/>
      <c r="AZ52" s="127"/>
      <c r="BA52" s="127"/>
      <c r="BB52" s="135"/>
      <c r="BC52" s="127"/>
      <c r="BD52" s="127"/>
      <c r="BE52" s="127"/>
      <c r="BF52" s="127"/>
      <c r="BG52" s="127"/>
      <c r="BH52" s="127"/>
      <c r="BI52" s="127"/>
      <c r="BJ52" s="127"/>
      <c r="BK52" s="127"/>
      <c r="BL52" s="127"/>
    </row>
    <row r="53" spans="1:64" x14ac:dyDescent="0.25">
      <c r="A53" s="127"/>
      <c r="B53" s="128" t="s">
        <v>484</v>
      </c>
      <c r="C53" s="150"/>
      <c r="D53" s="138"/>
      <c r="E53" s="127"/>
      <c r="F53" s="127"/>
      <c r="G53" s="127"/>
      <c r="H53" s="127"/>
      <c r="I53" s="127"/>
      <c r="J53" s="127"/>
      <c r="K53" s="127"/>
      <c r="L53" s="127"/>
      <c r="M53" s="127"/>
      <c r="N53" s="127"/>
      <c r="O53" s="127"/>
      <c r="P53" s="127"/>
      <c r="Q53" s="127"/>
      <c r="R53" s="127"/>
      <c r="S53" s="127"/>
      <c r="T53" s="127"/>
      <c r="U53" s="127"/>
      <c r="V53" s="127"/>
      <c r="W53" s="127"/>
      <c r="X53" s="127"/>
      <c r="Y53" s="127"/>
      <c r="Z53" s="127"/>
      <c r="AA53" s="127"/>
      <c r="AB53" s="127"/>
      <c r="AC53" s="127"/>
      <c r="AD53" s="127"/>
      <c r="AE53" s="127"/>
      <c r="AF53" s="127"/>
      <c r="AG53" s="127"/>
      <c r="AH53" s="127"/>
      <c r="AI53" s="127"/>
      <c r="AJ53" s="127"/>
      <c r="AK53" s="127"/>
      <c r="AL53" s="127"/>
      <c r="AM53" s="127"/>
      <c r="AN53" s="127"/>
      <c r="AO53" s="127"/>
      <c r="AP53" s="127"/>
      <c r="AQ53" s="127"/>
      <c r="AR53" s="127"/>
      <c r="AS53" s="127"/>
      <c r="AT53" s="127"/>
      <c r="AU53" s="127"/>
      <c r="AV53" s="127"/>
      <c r="AW53" s="127"/>
      <c r="AX53" s="127"/>
      <c r="AY53" s="127"/>
      <c r="AZ53" s="127"/>
      <c r="BA53" s="127"/>
      <c r="BB53" s="148"/>
      <c r="BC53" s="127"/>
      <c r="BD53" s="127"/>
      <c r="BE53" s="127"/>
      <c r="BF53" s="127"/>
      <c r="BG53" s="127"/>
      <c r="BH53" s="127"/>
      <c r="BI53" s="127"/>
      <c r="BJ53" s="127"/>
      <c r="BK53" s="127"/>
      <c r="BL53" s="127"/>
    </row>
    <row r="54" spans="1:64" x14ac:dyDescent="0.25">
      <c r="A54" s="127"/>
      <c r="B54" s="128" t="s">
        <v>486</v>
      </c>
      <c r="C54" s="152">
        <f>+'Fin pregr'!E5</f>
        <v>6.2E-2</v>
      </c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/>
      <c r="BA54" s="127"/>
      <c r="BB54" s="135"/>
      <c r="BC54" s="127"/>
      <c r="BD54" s="127"/>
      <c r="BE54" s="127"/>
      <c r="BF54" s="127"/>
      <c r="BG54" s="127"/>
      <c r="BH54" s="127"/>
      <c r="BI54" s="127"/>
      <c r="BJ54" s="127"/>
      <c r="BK54" s="127"/>
      <c r="BL54" s="127"/>
    </row>
    <row r="55" spans="1:64" x14ac:dyDescent="0.25">
      <c r="A55" s="145"/>
      <c r="B55" s="129" t="s">
        <v>487</v>
      </c>
      <c r="C55" s="153">
        <f>+'Fin pregr'!E6</f>
        <v>10000</v>
      </c>
      <c r="D55" s="127"/>
      <c r="E55" s="127"/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127"/>
      <c r="Q55" s="127"/>
      <c r="R55" s="127"/>
      <c r="S55" s="127"/>
      <c r="T55" s="127"/>
      <c r="U55" s="127"/>
      <c r="V55" s="127"/>
      <c r="W55" s="127"/>
      <c r="X55" s="127"/>
      <c r="Y55" s="127"/>
      <c r="Z55" s="127"/>
      <c r="AA55" s="127"/>
      <c r="AB55" s="127"/>
      <c r="AC55" s="127"/>
      <c r="AD55" s="127"/>
      <c r="AE55" s="127"/>
      <c r="AF55" s="127"/>
      <c r="AG55" s="127"/>
      <c r="AH55" s="127"/>
      <c r="AI55" s="127"/>
      <c r="AJ55" s="127"/>
      <c r="AK55" s="127"/>
      <c r="AL55" s="127"/>
      <c r="AM55" s="127"/>
      <c r="AN55" s="127"/>
      <c r="AO55" s="127"/>
      <c r="AP55" s="127"/>
      <c r="AQ55" s="127"/>
      <c r="AR55" s="127"/>
      <c r="AS55" s="127"/>
      <c r="AT55" s="127"/>
      <c r="AU55" s="127"/>
      <c r="AV55" s="127"/>
      <c r="AW55" s="127"/>
      <c r="AX55" s="127"/>
      <c r="AY55" s="145"/>
      <c r="AZ55" s="145"/>
      <c r="BA55" s="145"/>
      <c r="BB55" s="149"/>
      <c r="BC55" s="127"/>
      <c r="BD55" s="127"/>
      <c r="BE55" s="127"/>
      <c r="BF55" s="127"/>
      <c r="BG55" s="127"/>
      <c r="BH55" s="127"/>
      <c r="BI55" s="127"/>
      <c r="BJ55" s="127"/>
      <c r="BK55" s="127"/>
      <c r="BL55" s="127"/>
    </row>
    <row r="56" spans="1:64" x14ac:dyDescent="0.25">
      <c r="A56" s="127"/>
      <c r="B56" s="130" t="s">
        <v>488</v>
      </c>
      <c r="C56" s="153">
        <f>+'Fin pregr'!E7</f>
        <v>12</v>
      </c>
      <c r="D56" s="127"/>
      <c r="E56" s="127"/>
      <c r="F56" s="127"/>
      <c r="G56" s="127"/>
      <c r="H56" s="127"/>
      <c r="I56" s="127"/>
      <c r="J56" s="127"/>
      <c r="K56" s="127"/>
      <c r="L56" s="127"/>
      <c r="M56" s="127"/>
      <c r="N56" s="127"/>
      <c r="O56" s="127"/>
      <c r="P56" s="127"/>
      <c r="Q56" s="127"/>
      <c r="R56" s="127"/>
      <c r="S56" s="127"/>
      <c r="T56" s="127"/>
      <c r="U56" s="127"/>
      <c r="V56" s="127"/>
      <c r="W56" s="127"/>
      <c r="X56" s="127"/>
      <c r="Y56" s="127"/>
      <c r="Z56" s="127"/>
      <c r="AA56" s="127"/>
      <c r="AB56" s="127"/>
      <c r="AC56" s="127"/>
      <c r="AD56" s="127"/>
      <c r="AE56" s="127"/>
      <c r="AF56" s="127"/>
      <c r="AG56" s="127"/>
      <c r="AH56" s="127"/>
      <c r="AI56" s="127"/>
      <c r="AJ56" s="127"/>
      <c r="AK56" s="127"/>
      <c r="AL56" s="127"/>
      <c r="AM56" s="127"/>
      <c r="AN56" s="127"/>
      <c r="AO56" s="127"/>
      <c r="AP56" s="127"/>
      <c r="AQ56" s="127"/>
      <c r="AR56" s="127"/>
      <c r="AS56" s="127"/>
      <c r="AT56" s="127"/>
      <c r="AU56" s="127"/>
      <c r="AV56" s="127"/>
      <c r="AW56" s="127"/>
      <c r="AX56" s="127"/>
      <c r="AY56" s="127"/>
      <c r="AZ56" s="127"/>
      <c r="BA56" s="127"/>
      <c r="BB56" s="136"/>
      <c r="BC56" s="127"/>
      <c r="BD56" s="127"/>
      <c r="BE56" s="127"/>
      <c r="BF56" s="127"/>
      <c r="BG56" s="127"/>
      <c r="BH56" s="127"/>
      <c r="BI56" s="127"/>
      <c r="BJ56" s="127"/>
      <c r="BK56" s="127"/>
      <c r="BL56" s="127"/>
    </row>
    <row r="57" spans="1:64" x14ac:dyDescent="0.25">
      <c r="A57" s="127"/>
      <c r="B57" s="127"/>
      <c r="C57" s="127"/>
      <c r="D57" s="127"/>
      <c r="E57" s="127"/>
      <c r="F57" s="127"/>
      <c r="G57" s="127"/>
      <c r="H57" s="127"/>
      <c r="I57" s="127"/>
      <c r="J57" s="127"/>
      <c r="K57" s="127"/>
      <c r="L57" s="127"/>
      <c r="M57" s="127"/>
      <c r="N57" s="127"/>
      <c r="O57" s="127"/>
      <c r="P57" s="127"/>
      <c r="Q57" s="127"/>
      <c r="R57" s="127"/>
      <c r="S57" s="127"/>
      <c r="T57" s="127"/>
      <c r="U57" s="127"/>
      <c r="V57" s="127"/>
      <c r="W57" s="127"/>
      <c r="X57" s="127"/>
      <c r="Y57" s="127"/>
      <c r="Z57" s="127"/>
      <c r="AA57" s="127"/>
      <c r="AB57" s="127"/>
      <c r="AC57" s="127"/>
      <c r="AD57" s="127"/>
      <c r="AE57" s="127"/>
      <c r="AF57" s="127"/>
      <c r="AG57" s="127"/>
      <c r="AH57" s="127"/>
      <c r="AI57" s="127"/>
      <c r="AJ57" s="127"/>
      <c r="AK57" s="127"/>
      <c r="AL57" s="127"/>
      <c r="AM57" s="127"/>
      <c r="AN57" s="127"/>
      <c r="AO57" s="127"/>
      <c r="AP57" s="127"/>
      <c r="AQ57" s="127"/>
      <c r="AR57" s="127"/>
      <c r="AS57" s="127"/>
      <c r="AT57" s="127"/>
      <c r="AU57" s="127"/>
      <c r="AV57" s="127"/>
      <c r="AW57" s="127"/>
      <c r="AX57" s="127"/>
      <c r="AY57" s="127"/>
      <c r="AZ57" s="127"/>
      <c r="BA57" s="127"/>
      <c r="BB57" s="136"/>
      <c r="BC57" s="127"/>
      <c r="BD57" s="127"/>
      <c r="BE57" s="127"/>
      <c r="BF57" s="127"/>
      <c r="BG57" s="127"/>
      <c r="BH57" s="127"/>
      <c r="BI57" s="127"/>
      <c r="BJ57" s="127"/>
      <c r="BK57" s="127"/>
      <c r="BL57" s="127"/>
    </row>
    <row r="58" spans="1:64" x14ac:dyDescent="0.25">
      <c r="A58" s="127"/>
      <c r="B58" s="126" t="s">
        <v>521</v>
      </c>
      <c r="C58" s="126" t="s">
        <v>522</v>
      </c>
      <c r="D58" s="139">
        <f>((1+C54)^(1/12))-1</f>
        <v>5.0254121388362272E-3</v>
      </c>
      <c r="E58" s="127"/>
      <c r="F58" s="127"/>
      <c r="G58" s="127"/>
      <c r="H58" s="127"/>
      <c r="I58" s="127"/>
      <c r="J58" s="127"/>
      <c r="K58" s="127"/>
      <c r="L58" s="127"/>
      <c r="M58" s="127"/>
      <c r="N58" s="127"/>
      <c r="O58" s="127"/>
      <c r="P58" s="127"/>
      <c r="Q58" s="127"/>
      <c r="R58" s="127"/>
      <c r="S58" s="127"/>
      <c r="T58" s="127"/>
      <c r="U58" s="127"/>
      <c r="V58" s="127"/>
      <c r="W58" s="127"/>
      <c r="X58" s="127"/>
      <c r="Y58" s="127"/>
      <c r="Z58" s="127"/>
      <c r="AA58" s="127"/>
      <c r="AB58" s="127"/>
      <c r="AC58" s="127"/>
      <c r="AD58" s="127"/>
      <c r="AE58" s="127"/>
      <c r="AF58" s="127"/>
      <c r="AG58" s="127"/>
      <c r="AH58" s="127"/>
      <c r="AI58" s="127"/>
      <c r="AJ58" s="127"/>
      <c r="AK58" s="127"/>
      <c r="AL58" s="127"/>
      <c r="AM58" s="127"/>
      <c r="AN58" s="127"/>
      <c r="AO58" s="127"/>
      <c r="AP58" s="127"/>
      <c r="AQ58" s="127"/>
      <c r="AR58" s="127"/>
      <c r="AS58" s="127"/>
      <c r="AT58" s="127"/>
      <c r="AU58" s="127"/>
      <c r="AV58" s="127"/>
      <c r="AW58" s="127"/>
      <c r="AX58" s="127"/>
      <c r="AY58" s="127"/>
      <c r="AZ58" s="127"/>
      <c r="BA58" s="127"/>
      <c r="BB58" s="136"/>
      <c r="BC58" s="127"/>
      <c r="BD58" s="127"/>
      <c r="BE58" s="127"/>
      <c r="BF58" s="127"/>
      <c r="BG58" s="127"/>
      <c r="BH58" s="127"/>
      <c r="BI58" s="127"/>
      <c r="BJ58" s="127"/>
      <c r="BK58" s="127"/>
      <c r="BL58" s="127"/>
    </row>
    <row r="59" spans="1:64" x14ac:dyDescent="0.25">
      <c r="A59" s="127"/>
      <c r="B59" s="127"/>
      <c r="C59" s="127"/>
      <c r="D59" s="127"/>
      <c r="E59" s="127"/>
      <c r="F59" s="127"/>
      <c r="G59" s="127"/>
      <c r="H59" s="127"/>
      <c r="I59" s="127"/>
      <c r="J59" s="127"/>
      <c r="K59" s="127"/>
      <c r="L59" s="127"/>
      <c r="M59" s="127"/>
      <c r="N59" s="127"/>
      <c r="O59" s="127"/>
      <c r="P59" s="127"/>
      <c r="Q59" s="127"/>
      <c r="R59" s="127"/>
      <c r="S59" s="127"/>
      <c r="T59" s="127"/>
      <c r="U59" s="127"/>
      <c r="V59" s="127"/>
      <c r="W59" s="127"/>
      <c r="X59" s="127"/>
      <c r="Y59" s="127"/>
      <c r="Z59" s="127"/>
      <c r="AA59" s="127"/>
      <c r="AB59" s="127"/>
      <c r="AC59" s="127"/>
      <c r="AD59" s="127"/>
      <c r="AE59" s="127"/>
      <c r="AF59" s="127"/>
      <c r="AG59" s="127"/>
      <c r="AH59" s="127"/>
      <c r="AI59" s="127"/>
      <c r="AJ59" s="127"/>
      <c r="AK59" s="127"/>
      <c r="AL59" s="127"/>
      <c r="AM59" s="127"/>
      <c r="AN59" s="127"/>
      <c r="AO59" s="127"/>
      <c r="AP59" s="127"/>
      <c r="AQ59" s="127"/>
      <c r="AR59" s="127"/>
      <c r="AS59" s="127"/>
      <c r="AT59" s="127"/>
      <c r="AU59" s="127"/>
      <c r="AV59" s="127"/>
      <c r="AW59" s="127"/>
      <c r="AX59" s="127"/>
      <c r="AY59" s="127"/>
      <c r="AZ59" s="127"/>
      <c r="BA59" s="127"/>
      <c r="BB59" s="136"/>
      <c r="BC59" s="127"/>
      <c r="BD59" s="127"/>
      <c r="BE59" s="127"/>
      <c r="BF59" s="127"/>
      <c r="BG59" s="127"/>
      <c r="BH59" s="127"/>
      <c r="BI59" s="127"/>
      <c r="BJ59" s="127"/>
      <c r="BK59" s="127"/>
      <c r="BL59" s="127"/>
    </row>
    <row r="60" spans="1:64" x14ac:dyDescent="0.25">
      <c r="A60" s="127"/>
      <c r="B60" s="126" t="s">
        <v>525</v>
      </c>
      <c r="C60" s="126" t="s">
        <v>522</v>
      </c>
      <c r="D60" s="140">
        <f>(C55)/((1-(1+D58)^(-C56))/D58)</f>
        <v>860.80446636193824</v>
      </c>
      <c r="E60" s="127"/>
      <c r="F60" s="127"/>
      <c r="G60" s="127"/>
      <c r="H60" s="127"/>
      <c r="I60" s="127"/>
      <c r="J60" s="127"/>
      <c r="K60" s="127"/>
      <c r="L60" s="127"/>
      <c r="M60" s="127"/>
      <c r="N60" s="127"/>
      <c r="O60" s="127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  <c r="AA60" s="127"/>
      <c r="AB60" s="127"/>
      <c r="AC60" s="127"/>
      <c r="AD60" s="127"/>
      <c r="AE60" s="127"/>
      <c r="AF60" s="127"/>
      <c r="AG60" s="127"/>
      <c r="AH60" s="127"/>
      <c r="AI60" s="127"/>
      <c r="AJ60" s="127"/>
      <c r="AK60" s="127"/>
      <c r="AL60" s="127"/>
      <c r="AM60" s="127"/>
      <c r="AN60" s="127"/>
      <c r="AO60" s="127"/>
      <c r="AP60" s="127"/>
      <c r="AQ60" s="127"/>
      <c r="AR60" s="127"/>
      <c r="AS60" s="127"/>
      <c r="AT60" s="127"/>
      <c r="AU60" s="127"/>
      <c r="AV60" s="127"/>
      <c r="AW60" s="127"/>
      <c r="AX60" s="127"/>
      <c r="AY60" s="127"/>
      <c r="AZ60" s="127"/>
      <c r="BA60" s="127"/>
      <c r="BB60" s="136"/>
      <c r="BC60" s="127"/>
      <c r="BD60" s="127"/>
      <c r="BE60" s="127"/>
      <c r="BF60" s="127"/>
      <c r="BG60" s="127"/>
      <c r="BH60" s="127"/>
      <c r="BI60" s="127"/>
      <c r="BJ60" s="127"/>
      <c r="BK60" s="127"/>
      <c r="BL60" s="127"/>
    </row>
    <row r="61" spans="1:64" x14ac:dyDescent="0.25">
      <c r="A61" s="127"/>
      <c r="B61" s="127"/>
      <c r="C61" s="66">
        <v>41275</v>
      </c>
      <c r="D61" s="66">
        <v>41306</v>
      </c>
      <c r="E61" s="66">
        <v>41336</v>
      </c>
      <c r="F61" s="66">
        <v>41367</v>
      </c>
      <c r="G61" s="66">
        <v>41397</v>
      </c>
      <c r="H61" s="66">
        <v>41428</v>
      </c>
      <c r="I61" s="66">
        <v>41458</v>
      </c>
      <c r="J61" s="66">
        <v>41489</v>
      </c>
      <c r="K61" s="66">
        <v>41519</v>
      </c>
      <c r="L61" s="66">
        <v>41550</v>
      </c>
      <c r="M61" s="66">
        <v>41580</v>
      </c>
      <c r="N61" s="66">
        <v>41611</v>
      </c>
      <c r="O61" s="66">
        <v>41641</v>
      </c>
      <c r="P61" s="66">
        <v>41672</v>
      </c>
      <c r="Q61" s="66">
        <v>41702</v>
      </c>
      <c r="R61" s="66">
        <v>41733</v>
      </c>
      <c r="S61" s="66">
        <v>41763</v>
      </c>
      <c r="T61" s="66">
        <v>41794</v>
      </c>
      <c r="U61" s="66">
        <v>41824</v>
      </c>
      <c r="V61" s="66">
        <v>41855</v>
      </c>
      <c r="W61" s="66">
        <v>41885</v>
      </c>
      <c r="X61" s="66">
        <v>41916</v>
      </c>
      <c r="Y61" s="66">
        <v>41946</v>
      </c>
      <c r="Z61" s="66">
        <v>41977</v>
      </c>
      <c r="AA61" s="66">
        <v>42007</v>
      </c>
      <c r="AB61" s="66">
        <v>42038</v>
      </c>
      <c r="AC61" s="66">
        <v>42068</v>
      </c>
      <c r="AD61" s="66">
        <v>42099</v>
      </c>
      <c r="AE61" s="66">
        <v>42129</v>
      </c>
      <c r="AF61" s="66">
        <v>42160</v>
      </c>
      <c r="AG61" s="66">
        <v>42190</v>
      </c>
      <c r="AH61" s="66">
        <v>42221</v>
      </c>
      <c r="AI61" s="66">
        <v>42251</v>
      </c>
      <c r="AJ61" s="66">
        <v>42282</v>
      </c>
      <c r="AK61" s="66">
        <v>42312</v>
      </c>
      <c r="AL61" s="66">
        <v>42343</v>
      </c>
      <c r="AM61" s="66">
        <v>42373</v>
      </c>
      <c r="AN61" s="66">
        <v>42404</v>
      </c>
      <c r="AO61" s="66">
        <v>42434</v>
      </c>
      <c r="AP61" s="66">
        <v>42465</v>
      </c>
      <c r="AQ61" s="66">
        <v>42495</v>
      </c>
      <c r="AR61" s="66">
        <v>42526</v>
      </c>
      <c r="AS61" s="66">
        <v>42556</v>
      </c>
      <c r="AT61" s="66">
        <v>42587</v>
      </c>
      <c r="AU61" s="66">
        <v>42617</v>
      </c>
      <c r="AV61" s="66">
        <v>42648</v>
      </c>
      <c r="AW61" s="66">
        <v>42678</v>
      </c>
      <c r="AX61" s="66">
        <v>42709</v>
      </c>
      <c r="AY61" s="66">
        <v>0</v>
      </c>
      <c r="AZ61" s="127"/>
      <c r="BA61" s="127"/>
      <c r="BB61" s="136"/>
      <c r="BC61" s="127"/>
      <c r="BD61" s="127"/>
      <c r="BE61" s="127"/>
      <c r="BF61" s="127"/>
      <c r="BG61" s="127"/>
      <c r="BH61" s="127"/>
      <c r="BI61" s="127"/>
      <c r="BJ61" s="127"/>
      <c r="BK61" s="127"/>
      <c r="BL61" s="127"/>
    </row>
    <row r="62" spans="1:64" x14ac:dyDescent="0.25">
      <c r="A62" s="127"/>
      <c r="B62" s="127"/>
      <c r="C62" s="138">
        <v>1</v>
      </c>
      <c r="D62" s="138">
        <f>+C62+1</f>
        <v>2</v>
      </c>
      <c r="E62" s="138">
        <f t="shared" ref="E62:AY62" si="8">+D62+1</f>
        <v>3</v>
      </c>
      <c r="F62" s="138">
        <f t="shared" si="8"/>
        <v>4</v>
      </c>
      <c r="G62" s="138">
        <f t="shared" si="8"/>
        <v>5</v>
      </c>
      <c r="H62" s="138">
        <f t="shared" si="8"/>
        <v>6</v>
      </c>
      <c r="I62" s="138">
        <f t="shared" si="8"/>
        <v>7</v>
      </c>
      <c r="J62" s="138">
        <f t="shared" si="8"/>
        <v>8</v>
      </c>
      <c r="K62" s="138">
        <f t="shared" si="8"/>
        <v>9</v>
      </c>
      <c r="L62" s="138">
        <f t="shared" si="8"/>
        <v>10</v>
      </c>
      <c r="M62" s="138">
        <f t="shared" si="8"/>
        <v>11</v>
      </c>
      <c r="N62" s="138">
        <f t="shared" si="8"/>
        <v>12</v>
      </c>
      <c r="O62" s="138">
        <f t="shared" si="8"/>
        <v>13</v>
      </c>
      <c r="P62" s="138">
        <f t="shared" si="8"/>
        <v>14</v>
      </c>
      <c r="Q62" s="138">
        <f t="shared" si="8"/>
        <v>15</v>
      </c>
      <c r="R62" s="138">
        <f t="shared" si="8"/>
        <v>16</v>
      </c>
      <c r="S62" s="138">
        <f t="shared" si="8"/>
        <v>17</v>
      </c>
      <c r="T62" s="138">
        <f t="shared" si="8"/>
        <v>18</v>
      </c>
      <c r="U62" s="138">
        <f t="shared" si="8"/>
        <v>19</v>
      </c>
      <c r="V62" s="138">
        <f t="shared" si="8"/>
        <v>20</v>
      </c>
      <c r="W62" s="138">
        <f t="shared" si="8"/>
        <v>21</v>
      </c>
      <c r="X62" s="138">
        <f t="shared" si="8"/>
        <v>22</v>
      </c>
      <c r="Y62" s="138">
        <f t="shared" si="8"/>
        <v>23</v>
      </c>
      <c r="Z62" s="138">
        <f t="shared" si="8"/>
        <v>24</v>
      </c>
      <c r="AA62" s="138">
        <f t="shared" si="8"/>
        <v>25</v>
      </c>
      <c r="AB62" s="138">
        <f t="shared" si="8"/>
        <v>26</v>
      </c>
      <c r="AC62" s="138">
        <f t="shared" si="8"/>
        <v>27</v>
      </c>
      <c r="AD62" s="138">
        <f t="shared" si="8"/>
        <v>28</v>
      </c>
      <c r="AE62" s="138">
        <f t="shared" si="8"/>
        <v>29</v>
      </c>
      <c r="AF62" s="138">
        <f t="shared" si="8"/>
        <v>30</v>
      </c>
      <c r="AG62" s="138">
        <f t="shared" si="8"/>
        <v>31</v>
      </c>
      <c r="AH62" s="138">
        <f t="shared" si="8"/>
        <v>32</v>
      </c>
      <c r="AI62" s="138">
        <f t="shared" si="8"/>
        <v>33</v>
      </c>
      <c r="AJ62" s="138">
        <f t="shared" si="8"/>
        <v>34</v>
      </c>
      <c r="AK62" s="138">
        <f t="shared" si="8"/>
        <v>35</v>
      </c>
      <c r="AL62" s="138">
        <f t="shared" si="8"/>
        <v>36</v>
      </c>
      <c r="AM62" s="138">
        <f t="shared" si="8"/>
        <v>37</v>
      </c>
      <c r="AN62" s="138">
        <f t="shared" si="8"/>
        <v>38</v>
      </c>
      <c r="AO62" s="138">
        <f t="shared" si="8"/>
        <v>39</v>
      </c>
      <c r="AP62" s="138">
        <f t="shared" si="8"/>
        <v>40</v>
      </c>
      <c r="AQ62" s="138">
        <f t="shared" si="8"/>
        <v>41</v>
      </c>
      <c r="AR62" s="138">
        <f t="shared" si="8"/>
        <v>42</v>
      </c>
      <c r="AS62" s="138">
        <f t="shared" si="8"/>
        <v>43</v>
      </c>
      <c r="AT62" s="138">
        <f t="shared" si="8"/>
        <v>44</v>
      </c>
      <c r="AU62" s="138">
        <f t="shared" si="8"/>
        <v>45</v>
      </c>
      <c r="AV62" s="138">
        <f t="shared" si="8"/>
        <v>46</v>
      </c>
      <c r="AW62" s="138">
        <f t="shared" si="8"/>
        <v>47</v>
      </c>
      <c r="AX62" s="138">
        <f t="shared" si="8"/>
        <v>48</v>
      </c>
      <c r="AY62" s="138">
        <f t="shared" si="8"/>
        <v>49</v>
      </c>
      <c r="AZ62" s="127"/>
      <c r="BA62" s="127"/>
      <c r="BB62" s="136"/>
      <c r="BC62" s="127"/>
      <c r="BD62" s="127"/>
      <c r="BE62" s="127"/>
      <c r="BF62" s="127"/>
      <c r="BG62" s="127"/>
      <c r="BH62" s="127"/>
      <c r="BI62" s="127"/>
      <c r="BJ62" s="127"/>
      <c r="BK62" s="127"/>
      <c r="BL62" s="127"/>
    </row>
    <row r="63" spans="1:64" x14ac:dyDescent="0.25">
      <c r="A63" s="127"/>
      <c r="B63" s="141" t="s">
        <v>487</v>
      </c>
      <c r="C63" s="142" t="s">
        <v>515</v>
      </c>
      <c r="D63" s="142" t="s">
        <v>516</v>
      </c>
      <c r="E63" s="142" t="s">
        <v>517</v>
      </c>
      <c r="F63" s="142" t="s">
        <v>518</v>
      </c>
      <c r="G63" s="142" t="s">
        <v>519</v>
      </c>
      <c r="H63" s="142" t="s">
        <v>520</v>
      </c>
      <c r="I63" s="142" t="s">
        <v>523</v>
      </c>
      <c r="J63" s="142" t="s">
        <v>524</v>
      </c>
      <c r="K63" s="142" t="s">
        <v>485</v>
      </c>
      <c r="L63" s="142" t="s">
        <v>526</v>
      </c>
      <c r="M63" s="142" t="s">
        <v>527</v>
      </c>
      <c r="N63" s="142" t="s">
        <v>500</v>
      </c>
      <c r="O63" s="142" t="s">
        <v>528</v>
      </c>
      <c r="P63" s="142" t="s">
        <v>529</v>
      </c>
      <c r="Q63" s="142" t="s">
        <v>530</v>
      </c>
      <c r="R63" s="142" t="s">
        <v>531</v>
      </c>
      <c r="S63" s="142" t="s">
        <v>532</v>
      </c>
      <c r="T63" s="142" t="s">
        <v>533</v>
      </c>
      <c r="U63" s="142" t="s">
        <v>534</v>
      </c>
      <c r="V63" s="142" t="s">
        <v>535</v>
      </c>
      <c r="W63" s="142" t="s">
        <v>536</v>
      </c>
      <c r="X63" s="142" t="s">
        <v>537</v>
      </c>
      <c r="Y63" s="142" t="s">
        <v>538</v>
      </c>
      <c r="Z63" s="142" t="s">
        <v>539</v>
      </c>
      <c r="AA63" s="142" t="s">
        <v>540</v>
      </c>
      <c r="AB63" s="142" t="s">
        <v>541</v>
      </c>
      <c r="AC63" s="142" t="s">
        <v>542</v>
      </c>
      <c r="AD63" s="142" t="s">
        <v>543</v>
      </c>
      <c r="AE63" s="142" t="s">
        <v>544</v>
      </c>
      <c r="AF63" s="142" t="s">
        <v>545</v>
      </c>
      <c r="AG63" s="142" t="s">
        <v>546</v>
      </c>
      <c r="AH63" s="142" t="s">
        <v>547</v>
      </c>
      <c r="AI63" s="142" t="s">
        <v>548</v>
      </c>
      <c r="AJ63" s="142" t="s">
        <v>549</v>
      </c>
      <c r="AK63" s="142" t="s">
        <v>550</v>
      </c>
      <c r="AL63" s="142" t="s">
        <v>551</v>
      </c>
      <c r="AM63" s="142" t="s">
        <v>552</v>
      </c>
      <c r="AN63" s="142" t="s">
        <v>553</v>
      </c>
      <c r="AO63" s="142" t="s">
        <v>554</v>
      </c>
      <c r="AP63" s="142" t="s">
        <v>555</v>
      </c>
      <c r="AQ63" s="142" t="s">
        <v>556</v>
      </c>
      <c r="AR63" s="142" t="s">
        <v>557</v>
      </c>
      <c r="AS63" s="142" t="s">
        <v>558</v>
      </c>
      <c r="AT63" s="142" t="s">
        <v>559</v>
      </c>
      <c r="AU63" s="142" t="s">
        <v>560</v>
      </c>
      <c r="AV63" s="142" t="s">
        <v>561</v>
      </c>
      <c r="AW63" s="142" t="s">
        <v>562</v>
      </c>
      <c r="AX63" s="142" t="s">
        <v>563</v>
      </c>
      <c r="AY63" s="142" t="s">
        <v>570</v>
      </c>
      <c r="AZ63" s="127"/>
      <c r="BA63" s="127"/>
      <c r="BB63" s="136"/>
      <c r="BC63" s="127"/>
      <c r="BD63" s="127"/>
      <c r="BE63" s="127"/>
      <c r="BF63" s="127"/>
      <c r="BG63" s="127"/>
      <c r="BH63" s="127"/>
      <c r="BI63" s="127"/>
      <c r="BJ63" s="127"/>
      <c r="BK63" s="127"/>
      <c r="BL63" s="127"/>
    </row>
    <row r="64" spans="1:64" x14ac:dyDescent="0.25">
      <c r="A64" s="127"/>
      <c r="B64" s="129" t="s">
        <v>564</v>
      </c>
      <c r="C64" s="140"/>
      <c r="D64" s="140">
        <f t="shared" ref="D64:AX64" si="9">+IF(D62&gt;=$D53,$D60,0)*IF(C68&lt;1,0,1)</f>
        <v>860.80446636193824</v>
      </c>
      <c r="E64" s="140">
        <f t="shared" si="9"/>
        <v>860.80446636193824</v>
      </c>
      <c r="F64" s="140">
        <f t="shared" si="9"/>
        <v>860.80446636193824</v>
      </c>
      <c r="G64" s="140">
        <f t="shared" si="9"/>
        <v>860.80446636193824</v>
      </c>
      <c r="H64" s="140">
        <f t="shared" si="9"/>
        <v>860.80446636193824</v>
      </c>
      <c r="I64" s="140">
        <f t="shared" si="9"/>
        <v>860.80446636193824</v>
      </c>
      <c r="J64" s="140">
        <f t="shared" si="9"/>
        <v>860.80446636193824</v>
      </c>
      <c r="K64" s="140">
        <f t="shared" si="9"/>
        <v>860.80446636193824</v>
      </c>
      <c r="L64" s="140">
        <f t="shared" si="9"/>
        <v>860.80446636193824</v>
      </c>
      <c r="M64" s="140">
        <f t="shared" si="9"/>
        <v>860.80446636193824</v>
      </c>
      <c r="N64" s="140">
        <f t="shared" si="9"/>
        <v>860.80446636193824</v>
      </c>
      <c r="O64" s="140">
        <f t="shared" si="9"/>
        <v>860.80446636193824</v>
      </c>
      <c r="P64" s="140">
        <f t="shared" si="9"/>
        <v>0</v>
      </c>
      <c r="Q64" s="140">
        <f t="shared" si="9"/>
        <v>0</v>
      </c>
      <c r="R64" s="140">
        <f t="shared" si="9"/>
        <v>0</v>
      </c>
      <c r="S64" s="140">
        <f t="shared" si="9"/>
        <v>0</v>
      </c>
      <c r="T64" s="140">
        <f t="shared" si="9"/>
        <v>0</v>
      </c>
      <c r="U64" s="140">
        <f t="shared" si="9"/>
        <v>0</v>
      </c>
      <c r="V64" s="140">
        <f t="shared" si="9"/>
        <v>0</v>
      </c>
      <c r="W64" s="140">
        <f t="shared" si="9"/>
        <v>0</v>
      </c>
      <c r="X64" s="140">
        <f t="shared" si="9"/>
        <v>0</v>
      </c>
      <c r="Y64" s="140">
        <f t="shared" si="9"/>
        <v>0</v>
      </c>
      <c r="Z64" s="140">
        <f t="shared" si="9"/>
        <v>0</v>
      </c>
      <c r="AA64" s="140">
        <f t="shared" si="9"/>
        <v>0</v>
      </c>
      <c r="AB64" s="140">
        <f t="shared" si="9"/>
        <v>0</v>
      </c>
      <c r="AC64" s="140">
        <f t="shared" si="9"/>
        <v>0</v>
      </c>
      <c r="AD64" s="140">
        <f t="shared" si="9"/>
        <v>0</v>
      </c>
      <c r="AE64" s="140">
        <f t="shared" si="9"/>
        <v>0</v>
      </c>
      <c r="AF64" s="140">
        <f t="shared" si="9"/>
        <v>0</v>
      </c>
      <c r="AG64" s="140">
        <f t="shared" si="9"/>
        <v>0</v>
      </c>
      <c r="AH64" s="140">
        <f t="shared" si="9"/>
        <v>0</v>
      </c>
      <c r="AI64" s="140">
        <f t="shared" si="9"/>
        <v>0</v>
      </c>
      <c r="AJ64" s="140">
        <f t="shared" si="9"/>
        <v>0</v>
      </c>
      <c r="AK64" s="140">
        <f t="shared" si="9"/>
        <v>0</v>
      </c>
      <c r="AL64" s="140">
        <f t="shared" si="9"/>
        <v>0</v>
      </c>
      <c r="AM64" s="140">
        <f t="shared" si="9"/>
        <v>0</v>
      </c>
      <c r="AN64" s="140">
        <f t="shared" si="9"/>
        <v>0</v>
      </c>
      <c r="AO64" s="140">
        <f t="shared" si="9"/>
        <v>0</v>
      </c>
      <c r="AP64" s="140">
        <f t="shared" si="9"/>
        <v>0</v>
      </c>
      <c r="AQ64" s="140">
        <f t="shared" si="9"/>
        <v>0</v>
      </c>
      <c r="AR64" s="140">
        <f t="shared" si="9"/>
        <v>0</v>
      </c>
      <c r="AS64" s="140">
        <f t="shared" si="9"/>
        <v>0</v>
      </c>
      <c r="AT64" s="140">
        <f t="shared" si="9"/>
        <v>0</v>
      </c>
      <c r="AU64" s="140">
        <f t="shared" si="9"/>
        <v>0</v>
      </c>
      <c r="AV64" s="140">
        <f t="shared" si="9"/>
        <v>0</v>
      </c>
      <c r="AW64" s="140">
        <f t="shared" si="9"/>
        <v>0</v>
      </c>
      <c r="AX64" s="140">
        <f t="shared" si="9"/>
        <v>0</v>
      </c>
      <c r="AY64" s="127"/>
      <c r="AZ64" s="127"/>
      <c r="BA64" s="127"/>
      <c r="BB64" s="136"/>
      <c r="BC64" s="127"/>
      <c r="BD64" s="127"/>
      <c r="BE64" s="127"/>
      <c r="BF64" s="127"/>
      <c r="BG64" s="127"/>
      <c r="BH64" s="127"/>
      <c r="BI64" s="127"/>
      <c r="BJ64" s="127"/>
      <c r="BK64" s="127"/>
      <c r="BL64" s="127"/>
    </row>
    <row r="65" spans="1:64" x14ac:dyDescent="0.25">
      <c r="A65" s="127"/>
      <c r="B65" s="129" t="s">
        <v>565</v>
      </c>
      <c r="C65" s="140"/>
      <c r="D65" s="140">
        <f t="shared" ref="D65:AK65" si="10">D64-D67</f>
        <v>810.55034497357599</v>
      </c>
      <c r="E65" s="140">
        <f t="shared" si="10"/>
        <v>814.62369451634402</v>
      </c>
      <c r="F65" s="140">
        <f t="shared" si="10"/>
        <v>818.71751431935013</v>
      </c>
      <c r="G65" s="140">
        <f t="shared" si="10"/>
        <v>822.83190725408838</v>
      </c>
      <c r="H65" s="140">
        <f t="shared" si="10"/>
        <v>826.96697670902483</v>
      </c>
      <c r="I65" s="140">
        <f t="shared" si="10"/>
        <v>831.12282659219511</v>
      </c>
      <c r="J65" s="140">
        <f t="shared" si="10"/>
        <v>835.2995613338154</v>
      </c>
      <c r="K65" s="140">
        <f t="shared" si="10"/>
        <v>839.49728588890696</v>
      </c>
      <c r="L65" s="140">
        <f t="shared" si="10"/>
        <v>843.71610573993314</v>
      </c>
      <c r="M65" s="140">
        <f t="shared" si="10"/>
        <v>847.95612689945017</v>
      </c>
      <c r="N65" s="140">
        <f t="shared" si="10"/>
        <v>852.21745591277124</v>
      </c>
      <c r="O65" s="140">
        <f t="shared" si="10"/>
        <v>856.50019986064342</v>
      </c>
      <c r="P65" s="140">
        <f t="shared" si="10"/>
        <v>0</v>
      </c>
      <c r="Q65" s="140">
        <f t="shared" si="10"/>
        <v>0</v>
      </c>
      <c r="R65" s="140">
        <f t="shared" si="10"/>
        <v>0</v>
      </c>
      <c r="S65" s="140">
        <f t="shared" si="10"/>
        <v>0</v>
      </c>
      <c r="T65" s="140">
        <f t="shared" si="10"/>
        <v>0</v>
      </c>
      <c r="U65" s="140">
        <f t="shared" si="10"/>
        <v>0</v>
      </c>
      <c r="V65" s="140">
        <f t="shared" si="10"/>
        <v>0</v>
      </c>
      <c r="W65" s="140">
        <f t="shared" si="10"/>
        <v>0</v>
      </c>
      <c r="X65" s="140">
        <f t="shared" si="10"/>
        <v>0</v>
      </c>
      <c r="Y65" s="140">
        <f t="shared" si="10"/>
        <v>0</v>
      </c>
      <c r="Z65" s="140">
        <f t="shared" si="10"/>
        <v>0</v>
      </c>
      <c r="AA65" s="140">
        <f t="shared" si="10"/>
        <v>0</v>
      </c>
      <c r="AB65" s="140">
        <f t="shared" si="10"/>
        <v>0</v>
      </c>
      <c r="AC65" s="140">
        <f t="shared" si="10"/>
        <v>0</v>
      </c>
      <c r="AD65" s="140">
        <f t="shared" si="10"/>
        <v>0</v>
      </c>
      <c r="AE65" s="140">
        <f t="shared" si="10"/>
        <v>0</v>
      </c>
      <c r="AF65" s="140">
        <f t="shared" si="10"/>
        <v>0</v>
      </c>
      <c r="AG65" s="140">
        <f t="shared" si="10"/>
        <v>0</v>
      </c>
      <c r="AH65" s="140">
        <f t="shared" si="10"/>
        <v>0</v>
      </c>
      <c r="AI65" s="140">
        <f t="shared" si="10"/>
        <v>0</v>
      </c>
      <c r="AJ65" s="140">
        <f t="shared" si="10"/>
        <v>0</v>
      </c>
      <c r="AK65" s="140">
        <f t="shared" si="10"/>
        <v>0</v>
      </c>
      <c r="AL65" s="140">
        <f>AL64-AL67</f>
        <v>0</v>
      </c>
      <c r="AM65" s="140">
        <f t="shared" ref="AM65:AT65" si="11">AM64-AM67</f>
        <v>0</v>
      </c>
      <c r="AN65" s="140">
        <f t="shared" si="11"/>
        <v>0</v>
      </c>
      <c r="AO65" s="140">
        <f t="shared" si="11"/>
        <v>0</v>
      </c>
      <c r="AP65" s="140">
        <f t="shared" si="11"/>
        <v>0</v>
      </c>
      <c r="AQ65" s="140">
        <f t="shared" si="11"/>
        <v>0</v>
      </c>
      <c r="AR65" s="140">
        <f t="shared" si="11"/>
        <v>0</v>
      </c>
      <c r="AS65" s="140">
        <f t="shared" si="11"/>
        <v>0</v>
      </c>
      <c r="AT65" s="140">
        <f t="shared" si="11"/>
        <v>0</v>
      </c>
      <c r="AU65" s="140">
        <f>AU64-AU67</f>
        <v>0</v>
      </c>
      <c r="AV65" s="140">
        <f>AV64-AV67</f>
        <v>0</v>
      </c>
      <c r="AW65" s="140">
        <f>AW64-AW67</f>
        <v>0</v>
      </c>
      <c r="AX65" s="140">
        <f>AX64-AX67</f>
        <v>0</v>
      </c>
      <c r="AY65" s="127"/>
      <c r="AZ65" s="127"/>
      <c r="BA65" s="127"/>
      <c r="BB65" s="136"/>
      <c r="BC65" s="127"/>
      <c r="BD65" s="127"/>
      <c r="BE65" s="127"/>
      <c r="BF65" s="127"/>
      <c r="BG65" s="127"/>
      <c r="BH65" s="127"/>
      <c r="BI65" s="127"/>
      <c r="BJ65" s="127"/>
      <c r="BK65" s="127"/>
      <c r="BL65" s="127"/>
    </row>
    <row r="66" spans="1:64" x14ac:dyDescent="0.25">
      <c r="A66" s="127"/>
      <c r="B66" s="129" t="s">
        <v>566</v>
      </c>
      <c r="C66" s="140"/>
      <c r="D66" s="140">
        <f t="shared" ref="D66:Q66" si="12">(D65+C66)*(IF(C68&lt;1,0,1))</f>
        <v>810.55034497357599</v>
      </c>
      <c r="E66" s="140">
        <f t="shared" si="12"/>
        <v>1625.17403948992</v>
      </c>
      <c r="F66" s="140">
        <f t="shared" si="12"/>
        <v>2443.8915538092701</v>
      </c>
      <c r="G66" s="140">
        <f t="shared" si="12"/>
        <v>3266.7234610633586</v>
      </c>
      <c r="H66" s="140">
        <f t="shared" si="12"/>
        <v>4093.6904377723836</v>
      </c>
      <c r="I66" s="140">
        <f t="shared" si="12"/>
        <v>4924.8132643645786</v>
      </c>
      <c r="J66" s="140">
        <f t="shared" si="12"/>
        <v>5760.1128256983939</v>
      </c>
      <c r="K66" s="140">
        <f t="shared" si="12"/>
        <v>6599.6101115873007</v>
      </c>
      <c r="L66" s="140">
        <f t="shared" si="12"/>
        <v>7443.3262173272342</v>
      </c>
      <c r="M66" s="140">
        <f t="shared" si="12"/>
        <v>8291.2823442266836</v>
      </c>
      <c r="N66" s="140">
        <f t="shared" si="12"/>
        <v>9143.4998001394542</v>
      </c>
      <c r="O66" s="140">
        <f t="shared" si="12"/>
        <v>10000.000000000098</v>
      </c>
      <c r="P66" s="140">
        <f t="shared" si="12"/>
        <v>0</v>
      </c>
      <c r="Q66" s="140">
        <f t="shared" si="12"/>
        <v>0</v>
      </c>
      <c r="R66" s="140">
        <f>(R65+Q66)*(IF(Q68&lt;1,0,1))</f>
        <v>0</v>
      </c>
      <c r="S66" s="140">
        <f t="shared" ref="S66:AX66" si="13">(S65+R66)*(IF(R68&lt;1,0,1))</f>
        <v>0</v>
      </c>
      <c r="T66" s="140">
        <f t="shared" si="13"/>
        <v>0</v>
      </c>
      <c r="U66" s="140">
        <f t="shared" si="13"/>
        <v>0</v>
      </c>
      <c r="V66" s="140">
        <f t="shared" si="13"/>
        <v>0</v>
      </c>
      <c r="W66" s="140">
        <f t="shared" si="13"/>
        <v>0</v>
      </c>
      <c r="X66" s="140">
        <f t="shared" si="13"/>
        <v>0</v>
      </c>
      <c r="Y66" s="140">
        <f t="shared" si="13"/>
        <v>0</v>
      </c>
      <c r="Z66" s="140">
        <f t="shared" si="13"/>
        <v>0</v>
      </c>
      <c r="AA66" s="140">
        <f t="shared" si="13"/>
        <v>0</v>
      </c>
      <c r="AB66" s="140">
        <f t="shared" si="13"/>
        <v>0</v>
      </c>
      <c r="AC66" s="140">
        <f t="shared" si="13"/>
        <v>0</v>
      </c>
      <c r="AD66" s="140">
        <f t="shared" si="13"/>
        <v>0</v>
      </c>
      <c r="AE66" s="140">
        <f t="shared" si="13"/>
        <v>0</v>
      </c>
      <c r="AF66" s="140">
        <f t="shared" si="13"/>
        <v>0</v>
      </c>
      <c r="AG66" s="140">
        <f t="shared" si="13"/>
        <v>0</v>
      </c>
      <c r="AH66" s="140">
        <f t="shared" si="13"/>
        <v>0</v>
      </c>
      <c r="AI66" s="140">
        <f t="shared" si="13"/>
        <v>0</v>
      </c>
      <c r="AJ66" s="140">
        <f t="shared" si="13"/>
        <v>0</v>
      </c>
      <c r="AK66" s="140">
        <f t="shared" si="13"/>
        <v>0</v>
      </c>
      <c r="AL66" s="140">
        <f t="shared" si="13"/>
        <v>0</v>
      </c>
      <c r="AM66" s="140">
        <f t="shared" si="13"/>
        <v>0</v>
      </c>
      <c r="AN66" s="140">
        <f t="shared" si="13"/>
        <v>0</v>
      </c>
      <c r="AO66" s="140">
        <f t="shared" si="13"/>
        <v>0</v>
      </c>
      <c r="AP66" s="140">
        <f t="shared" si="13"/>
        <v>0</v>
      </c>
      <c r="AQ66" s="140">
        <f t="shared" si="13"/>
        <v>0</v>
      </c>
      <c r="AR66" s="140">
        <f t="shared" si="13"/>
        <v>0</v>
      </c>
      <c r="AS66" s="140">
        <f t="shared" si="13"/>
        <v>0</v>
      </c>
      <c r="AT66" s="140">
        <f t="shared" si="13"/>
        <v>0</v>
      </c>
      <c r="AU66" s="140">
        <f t="shared" si="13"/>
        <v>0</v>
      </c>
      <c r="AV66" s="140">
        <f t="shared" si="13"/>
        <v>0</v>
      </c>
      <c r="AW66" s="140">
        <f t="shared" si="13"/>
        <v>0</v>
      </c>
      <c r="AX66" s="140">
        <f t="shared" si="13"/>
        <v>0</v>
      </c>
      <c r="AY66" s="127"/>
      <c r="AZ66" s="127"/>
      <c r="BA66" s="127"/>
      <c r="BB66" s="136"/>
      <c r="BC66" s="127"/>
      <c r="BD66" s="127"/>
      <c r="BE66" s="127"/>
      <c r="BF66" s="127"/>
      <c r="BG66" s="127"/>
      <c r="BH66" s="127"/>
      <c r="BI66" s="127"/>
      <c r="BJ66" s="127"/>
      <c r="BK66" s="127"/>
      <c r="BL66" s="127"/>
    </row>
    <row r="67" spans="1:64" x14ac:dyDescent="0.25">
      <c r="A67" s="127"/>
      <c r="B67" s="129" t="s">
        <v>567</v>
      </c>
      <c r="C67" s="140"/>
      <c r="D67" s="140">
        <f>IF(D64&gt;0,C68*$D58,0)</f>
        <v>50.254121388362272</v>
      </c>
      <c r="E67" s="140">
        <f t="shared" ref="E67:AX67" si="14">IF(E64&gt;0,D68*$D58,0)</f>
        <v>46.180771845594172</v>
      </c>
      <c r="F67" s="140">
        <f t="shared" si="14"/>
        <v>42.086952042588116</v>
      </c>
      <c r="G67" s="140">
        <f t="shared" si="14"/>
        <v>37.97255910784984</v>
      </c>
      <c r="H67" s="140">
        <f t="shared" si="14"/>
        <v>33.837489652913376</v>
      </c>
      <c r="I67" s="140">
        <f t="shared" si="14"/>
        <v>29.681639769743143</v>
      </c>
      <c r="J67" s="140">
        <f t="shared" si="14"/>
        <v>25.504905028122852</v>
      </c>
      <c r="K67" s="140">
        <f t="shared" si="14"/>
        <v>21.307180473031323</v>
      </c>
      <c r="L67" s="140">
        <f t="shared" si="14"/>
        <v>17.088360622005144</v>
      </c>
      <c r="M67" s="140">
        <f t="shared" si="14"/>
        <v>12.848339462488051</v>
      </c>
      <c r="N67" s="140">
        <f t="shared" si="14"/>
        <v>8.587010449167007</v>
      </c>
      <c r="O67" s="140">
        <f t="shared" si="14"/>
        <v>4.3042665012948413</v>
      </c>
      <c r="P67" s="140">
        <f t="shared" si="14"/>
        <v>0</v>
      </c>
      <c r="Q67" s="140">
        <f t="shared" si="14"/>
        <v>0</v>
      </c>
      <c r="R67" s="140">
        <f t="shared" si="14"/>
        <v>0</v>
      </c>
      <c r="S67" s="140">
        <f t="shared" si="14"/>
        <v>0</v>
      </c>
      <c r="T67" s="140">
        <f t="shared" si="14"/>
        <v>0</v>
      </c>
      <c r="U67" s="140">
        <f t="shared" si="14"/>
        <v>0</v>
      </c>
      <c r="V67" s="140">
        <f t="shared" si="14"/>
        <v>0</v>
      </c>
      <c r="W67" s="140">
        <f t="shared" si="14"/>
        <v>0</v>
      </c>
      <c r="X67" s="140">
        <f t="shared" si="14"/>
        <v>0</v>
      </c>
      <c r="Y67" s="140">
        <f t="shared" si="14"/>
        <v>0</v>
      </c>
      <c r="Z67" s="140">
        <f t="shared" si="14"/>
        <v>0</v>
      </c>
      <c r="AA67" s="140">
        <f t="shared" si="14"/>
        <v>0</v>
      </c>
      <c r="AB67" s="140">
        <f t="shared" si="14"/>
        <v>0</v>
      </c>
      <c r="AC67" s="140">
        <f t="shared" si="14"/>
        <v>0</v>
      </c>
      <c r="AD67" s="140">
        <f t="shared" si="14"/>
        <v>0</v>
      </c>
      <c r="AE67" s="140">
        <f t="shared" si="14"/>
        <v>0</v>
      </c>
      <c r="AF67" s="140">
        <f t="shared" si="14"/>
        <v>0</v>
      </c>
      <c r="AG67" s="140">
        <f t="shared" si="14"/>
        <v>0</v>
      </c>
      <c r="AH67" s="140">
        <f t="shared" si="14"/>
        <v>0</v>
      </c>
      <c r="AI67" s="140">
        <f t="shared" si="14"/>
        <v>0</v>
      </c>
      <c r="AJ67" s="140">
        <f t="shared" si="14"/>
        <v>0</v>
      </c>
      <c r="AK67" s="140">
        <f t="shared" si="14"/>
        <v>0</v>
      </c>
      <c r="AL67" s="140">
        <f t="shared" si="14"/>
        <v>0</v>
      </c>
      <c r="AM67" s="140">
        <f t="shared" si="14"/>
        <v>0</v>
      </c>
      <c r="AN67" s="140">
        <f t="shared" si="14"/>
        <v>0</v>
      </c>
      <c r="AO67" s="140">
        <f t="shared" si="14"/>
        <v>0</v>
      </c>
      <c r="AP67" s="140">
        <f t="shared" si="14"/>
        <v>0</v>
      </c>
      <c r="AQ67" s="140">
        <f t="shared" si="14"/>
        <v>0</v>
      </c>
      <c r="AR67" s="140">
        <f t="shared" si="14"/>
        <v>0</v>
      </c>
      <c r="AS67" s="140">
        <f t="shared" si="14"/>
        <v>0</v>
      </c>
      <c r="AT67" s="140">
        <f t="shared" si="14"/>
        <v>0</v>
      </c>
      <c r="AU67" s="140">
        <f t="shared" si="14"/>
        <v>0</v>
      </c>
      <c r="AV67" s="140">
        <f t="shared" si="14"/>
        <v>0</v>
      </c>
      <c r="AW67" s="140">
        <f t="shared" si="14"/>
        <v>0</v>
      </c>
      <c r="AX67" s="140">
        <f t="shared" si="14"/>
        <v>0</v>
      </c>
      <c r="AY67" s="127"/>
      <c r="AZ67" s="127"/>
      <c r="BA67" s="127"/>
      <c r="BB67" s="136"/>
      <c r="BC67" s="127"/>
      <c r="BD67" s="127"/>
      <c r="BE67" s="127"/>
      <c r="BF67" s="127"/>
      <c r="BG67" s="127"/>
      <c r="BH67" s="127"/>
      <c r="BI67" s="127"/>
      <c r="BJ67" s="127"/>
      <c r="BK67" s="127"/>
      <c r="BL67" s="127"/>
    </row>
    <row r="68" spans="1:64" x14ac:dyDescent="0.25">
      <c r="A68" s="127"/>
      <c r="B68" s="143" t="s">
        <v>568</v>
      </c>
      <c r="C68" s="140">
        <f>IF(C62=$D53,($C55),IF(D62&lt;$D53,0,(($C55)-C66)*IF(B68&lt;1,0,1)))</f>
        <v>10000</v>
      </c>
      <c r="D68" s="140">
        <f t="shared" ref="D68:AX68" si="15">IF(D62=$D53,($C55),IF(E62&lt;$D53,0,(($C55)-D66)*IF(C68&lt;1,0,1)))</f>
        <v>9189.4496550264248</v>
      </c>
      <c r="E68" s="140">
        <f t="shared" si="15"/>
        <v>8374.8259605100793</v>
      </c>
      <c r="F68" s="140">
        <f t="shared" si="15"/>
        <v>7556.1084461907303</v>
      </c>
      <c r="G68" s="140">
        <f t="shared" si="15"/>
        <v>6733.2765389366414</v>
      </c>
      <c r="H68" s="140">
        <f t="shared" si="15"/>
        <v>5906.309562227616</v>
      </c>
      <c r="I68" s="140">
        <f t="shared" si="15"/>
        <v>5075.1867356354214</v>
      </c>
      <c r="J68" s="140">
        <f t="shared" si="15"/>
        <v>4239.8871743016061</v>
      </c>
      <c r="K68" s="140">
        <f t="shared" si="15"/>
        <v>3400.3898884126993</v>
      </c>
      <c r="L68" s="140">
        <f t="shared" si="15"/>
        <v>2556.6737826727658</v>
      </c>
      <c r="M68" s="140">
        <f t="shared" si="15"/>
        <v>1708.7176557733164</v>
      </c>
      <c r="N68" s="140">
        <f t="shared" si="15"/>
        <v>856.50019986054576</v>
      </c>
      <c r="O68" s="140">
        <f t="shared" si="15"/>
        <v>-9.822542779147625E-11</v>
      </c>
      <c r="P68" s="140">
        <f t="shared" si="15"/>
        <v>0</v>
      </c>
      <c r="Q68" s="140">
        <f t="shared" si="15"/>
        <v>0</v>
      </c>
      <c r="R68" s="140">
        <f t="shared" si="15"/>
        <v>0</v>
      </c>
      <c r="S68" s="140">
        <f t="shared" si="15"/>
        <v>0</v>
      </c>
      <c r="T68" s="140">
        <f t="shared" si="15"/>
        <v>0</v>
      </c>
      <c r="U68" s="140">
        <f t="shared" si="15"/>
        <v>0</v>
      </c>
      <c r="V68" s="140">
        <f t="shared" si="15"/>
        <v>0</v>
      </c>
      <c r="W68" s="140">
        <f t="shared" si="15"/>
        <v>0</v>
      </c>
      <c r="X68" s="140">
        <f t="shared" si="15"/>
        <v>0</v>
      </c>
      <c r="Y68" s="140">
        <f t="shared" si="15"/>
        <v>0</v>
      </c>
      <c r="Z68" s="140">
        <f t="shared" si="15"/>
        <v>0</v>
      </c>
      <c r="AA68" s="140">
        <f t="shared" si="15"/>
        <v>0</v>
      </c>
      <c r="AB68" s="140">
        <f t="shared" si="15"/>
        <v>0</v>
      </c>
      <c r="AC68" s="140">
        <f t="shared" si="15"/>
        <v>0</v>
      </c>
      <c r="AD68" s="140">
        <f t="shared" si="15"/>
        <v>0</v>
      </c>
      <c r="AE68" s="140">
        <f t="shared" si="15"/>
        <v>0</v>
      </c>
      <c r="AF68" s="140">
        <f t="shared" si="15"/>
        <v>0</v>
      </c>
      <c r="AG68" s="140">
        <f t="shared" si="15"/>
        <v>0</v>
      </c>
      <c r="AH68" s="140">
        <f t="shared" si="15"/>
        <v>0</v>
      </c>
      <c r="AI68" s="140">
        <f t="shared" si="15"/>
        <v>0</v>
      </c>
      <c r="AJ68" s="140">
        <f t="shared" si="15"/>
        <v>0</v>
      </c>
      <c r="AK68" s="140">
        <f t="shared" si="15"/>
        <v>0</v>
      </c>
      <c r="AL68" s="140">
        <f t="shared" si="15"/>
        <v>0</v>
      </c>
      <c r="AM68" s="140">
        <f t="shared" si="15"/>
        <v>0</v>
      </c>
      <c r="AN68" s="140">
        <f t="shared" si="15"/>
        <v>0</v>
      </c>
      <c r="AO68" s="140">
        <f t="shared" si="15"/>
        <v>0</v>
      </c>
      <c r="AP68" s="140">
        <f t="shared" si="15"/>
        <v>0</v>
      </c>
      <c r="AQ68" s="140">
        <f t="shared" si="15"/>
        <v>0</v>
      </c>
      <c r="AR68" s="140">
        <f t="shared" si="15"/>
        <v>0</v>
      </c>
      <c r="AS68" s="140">
        <f t="shared" si="15"/>
        <v>0</v>
      </c>
      <c r="AT68" s="140">
        <f t="shared" si="15"/>
        <v>0</v>
      </c>
      <c r="AU68" s="140">
        <f t="shared" si="15"/>
        <v>0</v>
      </c>
      <c r="AV68" s="140">
        <f t="shared" si="15"/>
        <v>0</v>
      </c>
      <c r="AW68" s="140">
        <f t="shared" si="15"/>
        <v>0</v>
      </c>
      <c r="AX68" s="140">
        <f t="shared" si="15"/>
        <v>0</v>
      </c>
      <c r="AY68" s="127"/>
      <c r="AZ68" s="127"/>
      <c r="BA68" s="127"/>
      <c r="BB68" s="136"/>
      <c r="BC68" s="127"/>
      <c r="BD68" s="127"/>
      <c r="BE68" s="127"/>
      <c r="BF68" s="127"/>
      <c r="BG68" s="127"/>
      <c r="BH68" s="127"/>
      <c r="BI68" s="127"/>
      <c r="BJ68" s="127"/>
      <c r="BK68" s="127"/>
      <c r="BL68" s="127"/>
    </row>
    <row r="69" spans="1:64" x14ac:dyDescent="0.25">
      <c r="A69" s="127"/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3"/>
      <c r="AV69" s="133"/>
      <c r="AW69" s="133"/>
      <c r="AX69" s="133"/>
      <c r="AY69" s="127"/>
      <c r="AZ69" s="127"/>
      <c r="BA69" s="127"/>
      <c r="BB69" s="136"/>
      <c r="BC69" s="127"/>
      <c r="BD69" s="127"/>
      <c r="BE69" s="127"/>
      <c r="BF69" s="127"/>
      <c r="BG69" s="127"/>
      <c r="BH69" s="127"/>
      <c r="BI69" s="127"/>
      <c r="BJ69" s="127"/>
      <c r="BK69" s="127"/>
      <c r="BL69" s="127"/>
    </row>
    <row r="70" spans="1:64" x14ac:dyDescent="0.25">
      <c r="A70" s="127"/>
      <c r="B70" s="133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133"/>
      <c r="AF70" s="133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3"/>
      <c r="AV70" s="133"/>
      <c r="AW70" s="133"/>
      <c r="AX70" s="133"/>
      <c r="AY70" s="127"/>
      <c r="AZ70" s="127"/>
      <c r="BA70" s="127"/>
      <c r="BB70" s="136"/>
      <c r="BC70" s="127"/>
      <c r="BD70" s="127"/>
      <c r="BE70" s="127"/>
      <c r="BF70" s="127"/>
      <c r="BG70" s="127"/>
      <c r="BH70" s="127"/>
      <c r="BI70" s="127"/>
      <c r="BJ70" s="127"/>
      <c r="BK70" s="127"/>
      <c r="BL70" s="127"/>
    </row>
    <row r="71" spans="1:64" x14ac:dyDescent="0.25">
      <c r="A71" s="127"/>
      <c r="B71" s="133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133"/>
      <c r="AF71" s="133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3"/>
      <c r="AV71" s="133"/>
      <c r="AW71" s="133"/>
      <c r="AX71" s="133"/>
      <c r="AY71" s="127"/>
      <c r="AZ71" s="127"/>
      <c r="BA71" s="127"/>
      <c r="BB71" s="136"/>
      <c r="BC71" s="127"/>
      <c r="BD71" s="127"/>
      <c r="BE71" s="127"/>
      <c r="BF71" s="127"/>
      <c r="BG71" s="127"/>
      <c r="BH71" s="127"/>
      <c r="BI71" s="127"/>
      <c r="BJ71" s="127"/>
      <c r="BK71" s="127"/>
      <c r="BL71" s="127"/>
    </row>
    <row r="72" spans="1:64" x14ac:dyDescent="0.25">
      <c r="A72" s="127"/>
      <c r="B72" s="133" t="s">
        <v>572</v>
      </c>
      <c r="C72" s="133"/>
      <c r="D72" s="127"/>
      <c r="E72" s="127"/>
      <c r="F72" s="127"/>
      <c r="G72" s="127"/>
      <c r="H72" s="127"/>
      <c r="I72" s="127"/>
      <c r="J72" s="127"/>
      <c r="K72" s="127"/>
      <c r="L72" s="127"/>
      <c r="M72" s="127"/>
      <c r="N72" s="127"/>
      <c r="O72" s="127"/>
      <c r="P72" s="127"/>
      <c r="Q72" s="127"/>
      <c r="R72" s="127"/>
      <c r="S72" s="127"/>
      <c r="T72" s="127"/>
      <c r="U72" s="127"/>
      <c r="V72" s="127"/>
      <c r="W72" s="127"/>
      <c r="X72" s="127"/>
      <c r="Y72" s="127"/>
      <c r="Z72" s="127"/>
      <c r="AA72" s="127"/>
      <c r="AB72" s="127"/>
      <c r="AC72" s="127"/>
      <c r="AD72" s="127"/>
      <c r="AE72" s="127"/>
      <c r="AF72" s="127"/>
      <c r="AG72" s="127"/>
      <c r="AH72" s="127"/>
      <c r="AI72" s="127"/>
      <c r="AJ72" s="127"/>
      <c r="AK72" s="127"/>
      <c r="AL72" s="127"/>
      <c r="AM72" s="127"/>
      <c r="AN72" s="127"/>
      <c r="AO72" s="127"/>
      <c r="AP72" s="127"/>
      <c r="AQ72" s="127"/>
      <c r="AR72" s="127"/>
      <c r="AS72" s="127"/>
      <c r="AT72" s="127"/>
      <c r="AU72" s="127"/>
      <c r="AV72" s="127"/>
      <c r="AW72" s="127"/>
      <c r="AX72" s="127"/>
      <c r="AY72" s="127"/>
      <c r="AZ72" s="127"/>
      <c r="BA72" s="127"/>
      <c r="BB72" s="136"/>
      <c r="BC72" s="127"/>
      <c r="BD72" s="127"/>
      <c r="BE72" s="127"/>
      <c r="BF72" s="127"/>
      <c r="BG72" s="127"/>
      <c r="BH72" s="127"/>
      <c r="BI72" s="127"/>
      <c r="BJ72" s="127"/>
      <c r="BK72" s="127"/>
      <c r="BL72" s="127"/>
    </row>
    <row r="73" spans="1:64" x14ac:dyDescent="0.25">
      <c r="A73" s="127"/>
      <c r="B73" s="127"/>
      <c r="C73" s="127"/>
      <c r="D73" s="127"/>
      <c r="E73" s="127"/>
      <c r="F73" s="127"/>
      <c r="G73" s="127"/>
      <c r="H73" s="127"/>
      <c r="I73" s="127"/>
      <c r="J73" s="127"/>
      <c r="K73" s="127"/>
      <c r="L73" s="127"/>
      <c r="M73" s="127"/>
      <c r="N73" s="127"/>
      <c r="O73" s="127"/>
      <c r="P73" s="127"/>
      <c r="Q73" s="127"/>
      <c r="R73" s="127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7"/>
      <c r="AM73" s="127"/>
      <c r="AN73" s="127"/>
      <c r="AO73" s="127"/>
      <c r="AP73" s="127"/>
      <c r="AQ73" s="127"/>
      <c r="AR73" s="127"/>
      <c r="AS73" s="127"/>
      <c r="AT73" s="127"/>
      <c r="AU73" s="127"/>
      <c r="AV73" s="127"/>
      <c r="AW73" s="127"/>
      <c r="AX73" s="127"/>
      <c r="AY73" s="127"/>
      <c r="AZ73" s="127"/>
      <c r="BA73" s="127"/>
      <c r="BB73" s="136"/>
      <c r="BC73" s="127"/>
      <c r="BD73" s="127"/>
      <c r="BE73" s="127"/>
      <c r="BF73" s="127"/>
      <c r="BG73" s="127"/>
      <c r="BH73" s="127"/>
      <c r="BI73" s="127"/>
      <c r="BJ73" s="127"/>
      <c r="BK73" s="127"/>
      <c r="BL73" s="127"/>
    </row>
    <row r="74" spans="1:64" x14ac:dyDescent="0.25">
      <c r="A74" s="127"/>
      <c r="B74" s="127"/>
      <c r="C74" s="127"/>
      <c r="D74" s="127"/>
      <c r="E74" s="127"/>
      <c r="F74" s="127"/>
      <c r="G74" s="127"/>
      <c r="H74" s="127"/>
      <c r="I74" s="127"/>
      <c r="J74" s="127"/>
      <c r="K74" s="127"/>
      <c r="L74" s="127"/>
      <c r="M74" s="127"/>
      <c r="N74" s="127"/>
      <c r="O74" s="127"/>
      <c r="P74" s="127"/>
      <c r="Q74" s="127"/>
      <c r="R74" s="127"/>
      <c r="S74" s="127"/>
      <c r="T74" s="127"/>
      <c r="U74" s="127"/>
      <c r="V74" s="127"/>
      <c r="W74" s="127"/>
      <c r="X74" s="127"/>
      <c r="Y74" s="127"/>
      <c r="Z74" s="127"/>
      <c r="AA74" s="127"/>
      <c r="AB74" s="127"/>
      <c r="AC74" s="127"/>
      <c r="AD74" s="127"/>
      <c r="AE74" s="127"/>
      <c r="AF74" s="127"/>
      <c r="AG74" s="127"/>
      <c r="AH74" s="127"/>
      <c r="AI74" s="127"/>
      <c r="AJ74" s="127"/>
      <c r="AK74" s="127"/>
      <c r="AL74" s="127"/>
      <c r="AM74" s="127"/>
      <c r="AN74" s="127"/>
      <c r="AO74" s="127"/>
      <c r="AP74" s="127"/>
      <c r="AQ74" s="127"/>
      <c r="AR74" s="127"/>
      <c r="AS74" s="127"/>
      <c r="AT74" s="127"/>
      <c r="AU74" s="127"/>
      <c r="AV74" s="127"/>
      <c r="AW74" s="127"/>
      <c r="AX74" s="127"/>
      <c r="AY74" s="127"/>
      <c r="AZ74" s="127"/>
      <c r="BA74" s="127"/>
      <c r="BB74" s="136"/>
      <c r="BC74" s="127"/>
      <c r="BD74" s="127"/>
      <c r="BE74" s="127"/>
      <c r="BF74" s="127"/>
      <c r="BG74" s="127"/>
      <c r="BH74" s="127"/>
      <c r="BI74" s="127"/>
      <c r="BJ74" s="127"/>
      <c r="BK74" s="127"/>
      <c r="BL74" s="127"/>
    </row>
    <row r="75" spans="1:64" x14ac:dyDescent="0.25">
      <c r="A75" s="127"/>
      <c r="B75" s="126" t="s">
        <v>483</v>
      </c>
      <c r="C75" s="127"/>
      <c r="D75" s="144"/>
      <c r="E75" s="127"/>
      <c r="F75" s="127"/>
      <c r="G75" s="127"/>
      <c r="H75" s="127"/>
      <c r="I75" s="127"/>
      <c r="J75" s="127"/>
      <c r="K75" s="127"/>
      <c r="L75" s="127"/>
      <c r="M75" s="127"/>
      <c r="N75" s="127"/>
      <c r="O75" s="127"/>
      <c r="P75" s="127"/>
      <c r="Q75" s="127"/>
      <c r="R75" s="127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7"/>
      <c r="AM75" s="127"/>
      <c r="AN75" s="127"/>
      <c r="AO75" s="127"/>
      <c r="AP75" s="127"/>
      <c r="AQ75" s="127"/>
      <c r="AR75" s="127"/>
      <c r="AS75" s="127"/>
      <c r="AT75" s="127"/>
      <c r="AU75" s="127"/>
      <c r="AV75" s="127"/>
      <c r="AW75" s="127"/>
      <c r="AX75" s="127"/>
      <c r="AY75" s="127"/>
      <c r="AZ75" s="127"/>
      <c r="BA75" s="127"/>
      <c r="BB75" s="136"/>
      <c r="BC75" s="127"/>
      <c r="BD75" s="127"/>
      <c r="BE75" s="127"/>
      <c r="BF75" s="127"/>
      <c r="BG75" s="127"/>
      <c r="BH75" s="127"/>
      <c r="BI75" s="127"/>
      <c r="BJ75" s="127"/>
      <c r="BK75" s="127"/>
      <c r="BL75" s="127"/>
    </row>
    <row r="76" spans="1:64" x14ac:dyDescent="0.25">
      <c r="A76" s="127"/>
      <c r="B76" s="128" t="s">
        <v>484</v>
      </c>
      <c r="C76" s="150"/>
      <c r="D76" s="138"/>
      <c r="E76" s="127"/>
      <c r="F76" s="127"/>
      <c r="G76" s="127"/>
      <c r="H76" s="127"/>
      <c r="I76" s="127"/>
      <c r="J76" s="127"/>
      <c r="K76" s="127"/>
      <c r="L76" s="127"/>
      <c r="M76" s="127"/>
      <c r="N76" s="127"/>
      <c r="O76" s="127"/>
      <c r="P76" s="127"/>
      <c r="Q76" s="127"/>
      <c r="R76" s="127"/>
      <c r="S76" s="127"/>
      <c r="T76" s="127"/>
      <c r="U76" s="127"/>
      <c r="V76" s="127"/>
      <c r="W76" s="127"/>
      <c r="X76" s="127"/>
      <c r="Y76" s="127"/>
      <c r="Z76" s="127"/>
      <c r="AA76" s="127"/>
      <c r="AB76" s="127"/>
      <c r="AC76" s="127"/>
      <c r="AD76" s="127"/>
      <c r="AE76" s="127"/>
      <c r="AF76" s="127"/>
      <c r="AG76" s="127"/>
      <c r="AH76" s="127"/>
      <c r="AI76" s="127"/>
      <c r="AJ76" s="127"/>
      <c r="AK76" s="127"/>
      <c r="AL76" s="127"/>
      <c r="AM76" s="127"/>
      <c r="AN76" s="127"/>
      <c r="AO76" s="127"/>
      <c r="AP76" s="127"/>
      <c r="AQ76" s="127"/>
      <c r="AR76" s="127"/>
      <c r="AS76" s="127"/>
      <c r="AT76" s="127"/>
      <c r="AU76" s="127"/>
      <c r="AV76" s="127"/>
      <c r="AW76" s="127"/>
      <c r="AX76" s="127"/>
      <c r="AY76" s="127"/>
      <c r="AZ76" s="127"/>
      <c r="BA76" s="127"/>
      <c r="BB76" s="136"/>
      <c r="BC76" s="127"/>
      <c r="BD76" s="127"/>
      <c r="BE76" s="127"/>
      <c r="BF76" s="127"/>
      <c r="BG76" s="127"/>
      <c r="BH76" s="127"/>
      <c r="BI76" s="127"/>
      <c r="BJ76" s="127"/>
      <c r="BK76" s="127"/>
      <c r="BL76" s="127"/>
    </row>
    <row r="77" spans="1:64" x14ac:dyDescent="0.25">
      <c r="A77" s="127"/>
      <c r="B77" s="128" t="s">
        <v>486</v>
      </c>
      <c r="C77" s="152">
        <f>+'Fin pregr'!F5</f>
        <v>6.2E-2</v>
      </c>
      <c r="D77" s="127"/>
      <c r="E77" s="127"/>
      <c r="F77" s="127"/>
      <c r="G77" s="127"/>
      <c r="H77" s="127"/>
      <c r="I77" s="127"/>
      <c r="J77" s="127"/>
      <c r="K77" s="127"/>
      <c r="L77" s="127"/>
      <c r="M77" s="127"/>
      <c r="N77" s="127"/>
      <c r="O77" s="127"/>
      <c r="P77" s="127"/>
      <c r="Q77" s="127"/>
      <c r="R77" s="127"/>
      <c r="S77" s="127"/>
      <c r="T77" s="127"/>
      <c r="U77" s="127"/>
      <c r="V77" s="127"/>
      <c r="W77" s="127"/>
      <c r="X77" s="127"/>
      <c r="Y77" s="127"/>
      <c r="Z77" s="127"/>
      <c r="AA77" s="127"/>
      <c r="AB77" s="127"/>
      <c r="AC77" s="127"/>
      <c r="AD77" s="127"/>
      <c r="AE77" s="127"/>
      <c r="AF77" s="127"/>
      <c r="AG77" s="127"/>
      <c r="AH77" s="127"/>
      <c r="AI77" s="127"/>
      <c r="AJ77" s="127"/>
      <c r="AK77" s="127"/>
      <c r="AL77" s="127"/>
      <c r="AM77" s="127"/>
      <c r="AN77" s="127"/>
      <c r="AO77" s="127"/>
      <c r="AP77" s="127"/>
      <c r="AQ77" s="127"/>
      <c r="AR77" s="127"/>
      <c r="AS77" s="127"/>
      <c r="AT77" s="127"/>
      <c r="AU77" s="127"/>
      <c r="AV77" s="127"/>
      <c r="AW77" s="127"/>
      <c r="AX77" s="127"/>
      <c r="AY77" s="127"/>
      <c r="AZ77" s="127"/>
      <c r="BA77" s="127"/>
      <c r="BB77" s="136"/>
      <c r="BC77" s="127"/>
      <c r="BD77" s="127"/>
      <c r="BE77" s="127"/>
      <c r="BF77" s="127"/>
      <c r="BG77" s="127"/>
      <c r="BH77" s="127"/>
      <c r="BI77" s="127"/>
      <c r="BJ77" s="127"/>
      <c r="BK77" s="127"/>
      <c r="BL77" s="127"/>
    </row>
    <row r="78" spans="1:64" x14ac:dyDescent="0.25">
      <c r="A78" s="127"/>
      <c r="B78" s="129" t="s">
        <v>487</v>
      </c>
      <c r="C78" s="153">
        <f>+'Fin pregr'!F6</f>
        <v>10000</v>
      </c>
      <c r="D78" s="127"/>
      <c r="E78" s="127"/>
      <c r="F78" s="127"/>
      <c r="G78" s="127"/>
      <c r="H78" s="127"/>
      <c r="I78" s="127"/>
      <c r="J78" s="127"/>
      <c r="K78" s="127"/>
      <c r="L78" s="127"/>
      <c r="M78" s="127"/>
      <c r="N78" s="127"/>
      <c r="O78" s="127"/>
      <c r="P78" s="127"/>
      <c r="Q78" s="127"/>
      <c r="R78" s="127"/>
      <c r="S78" s="127"/>
      <c r="T78" s="127"/>
      <c r="U78" s="127"/>
      <c r="V78" s="127"/>
      <c r="W78" s="127"/>
      <c r="X78" s="127"/>
      <c r="Y78" s="127"/>
      <c r="Z78" s="127"/>
      <c r="AA78" s="127"/>
      <c r="AB78" s="127"/>
      <c r="AC78" s="127"/>
      <c r="AD78" s="127"/>
      <c r="AE78" s="127"/>
      <c r="AF78" s="127"/>
      <c r="AG78" s="127"/>
      <c r="AH78" s="127"/>
      <c r="AI78" s="127"/>
      <c r="AJ78" s="127"/>
      <c r="AK78" s="127"/>
      <c r="AL78" s="127"/>
      <c r="AM78" s="127"/>
      <c r="AN78" s="127"/>
      <c r="AO78" s="127"/>
      <c r="AP78" s="127"/>
      <c r="AQ78" s="127"/>
      <c r="AR78" s="127"/>
      <c r="AS78" s="127"/>
      <c r="AT78" s="127"/>
      <c r="AU78" s="127"/>
      <c r="AV78" s="127"/>
      <c r="AW78" s="127"/>
      <c r="AX78" s="127"/>
      <c r="AY78" s="127"/>
      <c r="AZ78" s="127"/>
      <c r="BA78" s="127"/>
      <c r="BB78" s="136"/>
      <c r="BC78" s="127"/>
      <c r="BD78" s="127"/>
      <c r="BE78" s="127"/>
      <c r="BF78" s="127"/>
      <c r="BG78" s="127"/>
      <c r="BH78" s="127"/>
      <c r="BI78" s="127"/>
      <c r="BJ78" s="127"/>
      <c r="BK78" s="127"/>
      <c r="BL78" s="127"/>
    </row>
    <row r="79" spans="1:64" x14ac:dyDescent="0.25">
      <c r="A79" s="127"/>
      <c r="B79" s="130" t="s">
        <v>488</v>
      </c>
      <c r="C79" s="153">
        <f>+'Fin pregr'!F7</f>
        <v>24</v>
      </c>
      <c r="D79" s="127"/>
      <c r="E79" s="127"/>
      <c r="F79" s="127"/>
      <c r="G79" s="127"/>
      <c r="H79" s="127"/>
      <c r="I79" s="127"/>
      <c r="J79" s="127"/>
      <c r="K79" s="127"/>
      <c r="L79" s="127"/>
      <c r="M79" s="127"/>
      <c r="N79" s="127"/>
      <c r="O79" s="127"/>
      <c r="P79" s="127"/>
      <c r="Q79" s="127"/>
      <c r="R79" s="127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7"/>
      <c r="AM79" s="127"/>
      <c r="AN79" s="127"/>
      <c r="AO79" s="127"/>
      <c r="AP79" s="127"/>
      <c r="AQ79" s="127"/>
      <c r="AR79" s="127"/>
      <c r="AS79" s="127"/>
      <c r="AT79" s="127"/>
      <c r="AU79" s="127"/>
      <c r="AV79" s="127"/>
      <c r="AW79" s="127"/>
      <c r="AX79" s="127"/>
      <c r="AY79" s="127"/>
      <c r="AZ79" s="127"/>
      <c r="BA79" s="127"/>
      <c r="BB79" s="136"/>
      <c r="BC79" s="127"/>
      <c r="BD79" s="127"/>
      <c r="BE79" s="127"/>
      <c r="BF79" s="127"/>
      <c r="BG79" s="127"/>
      <c r="BH79" s="127"/>
      <c r="BI79" s="127"/>
      <c r="BJ79" s="127"/>
      <c r="BK79" s="127"/>
      <c r="BL79" s="127"/>
    </row>
    <row r="80" spans="1:64" x14ac:dyDescent="0.25">
      <c r="A80" s="127"/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7"/>
      <c r="N80" s="127"/>
      <c r="O80" s="127"/>
      <c r="P80" s="127"/>
      <c r="Q80" s="127"/>
      <c r="R80" s="127"/>
      <c r="S80" s="127"/>
      <c r="T80" s="127"/>
      <c r="U80" s="127"/>
      <c r="V80" s="127"/>
      <c r="W80" s="127"/>
      <c r="X80" s="127"/>
      <c r="Y80" s="127"/>
      <c r="Z80" s="127"/>
      <c r="AA80" s="127"/>
      <c r="AB80" s="127"/>
      <c r="AC80" s="127"/>
      <c r="AD80" s="127"/>
      <c r="AE80" s="127"/>
      <c r="AF80" s="127"/>
      <c r="AG80" s="127"/>
      <c r="AH80" s="127"/>
      <c r="AI80" s="127"/>
      <c r="AJ80" s="127"/>
      <c r="AK80" s="127"/>
      <c r="AL80" s="127"/>
      <c r="AM80" s="127"/>
      <c r="AN80" s="127"/>
      <c r="AO80" s="127"/>
      <c r="AP80" s="127"/>
      <c r="AQ80" s="127"/>
      <c r="AR80" s="127"/>
      <c r="AS80" s="127"/>
      <c r="AT80" s="127"/>
      <c r="AU80" s="127"/>
      <c r="AV80" s="127"/>
      <c r="AW80" s="127"/>
      <c r="AX80" s="127"/>
      <c r="AY80" s="127"/>
      <c r="AZ80" s="127"/>
      <c r="BA80" s="127"/>
      <c r="BB80" s="136"/>
      <c r="BC80" s="127"/>
      <c r="BD80" s="127"/>
      <c r="BE80" s="127"/>
      <c r="BF80" s="127"/>
      <c r="BG80" s="127"/>
      <c r="BH80" s="127"/>
      <c r="BI80" s="127"/>
      <c r="BJ80" s="127"/>
      <c r="BK80" s="127"/>
      <c r="BL80" s="127"/>
    </row>
    <row r="81" spans="1:64" x14ac:dyDescent="0.25">
      <c r="A81" s="127"/>
      <c r="B81" s="126" t="s">
        <v>521</v>
      </c>
      <c r="C81" s="126" t="s">
        <v>522</v>
      </c>
      <c r="D81" s="139">
        <f>((1+C77)^(1/12))-1</f>
        <v>5.0254121388362272E-3</v>
      </c>
      <c r="E81" s="127"/>
      <c r="F81" s="127"/>
      <c r="G81" s="127"/>
      <c r="H81" s="127"/>
      <c r="I81" s="127"/>
      <c r="J81" s="127"/>
      <c r="K81" s="127"/>
      <c r="L81" s="127"/>
      <c r="M81" s="127"/>
      <c r="N81" s="127"/>
      <c r="O81" s="127"/>
      <c r="P81" s="127"/>
      <c r="Q81" s="127"/>
      <c r="R81" s="127"/>
      <c r="S81" s="127"/>
      <c r="T81" s="127"/>
      <c r="U81" s="127"/>
      <c r="V81" s="127"/>
      <c r="W81" s="127"/>
      <c r="X81" s="127"/>
      <c r="Y81" s="127"/>
      <c r="Z81" s="127"/>
      <c r="AA81" s="127"/>
      <c r="AB81" s="127"/>
      <c r="AC81" s="127"/>
      <c r="AD81" s="127"/>
      <c r="AE81" s="127"/>
      <c r="AF81" s="127"/>
      <c r="AG81" s="127"/>
      <c r="AH81" s="127"/>
      <c r="AI81" s="127"/>
      <c r="AJ81" s="127"/>
      <c r="AK81" s="127"/>
      <c r="AL81" s="127"/>
      <c r="AM81" s="127"/>
      <c r="AN81" s="127"/>
      <c r="AO81" s="127"/>
      <c r="AP81" s="127"/>
      <c r="AQ81" s="127"/>
      <c r="AR81" s="127"/>
      <c r="AS81" s="127"/>
      <c r="AT81" s="127"/>
      <c r="AU81" s="127"/>
      <c r="AV81" s="127"/>
      <c r="AW81" s="127"/>
      <c r="AX81" s="127"/>
      <c r="AY81" s="127"/>
      <c r="AZ81" s="127"/>
      <c r="BA81" s="127"/>
      <c r="BB81" s="136"/>
      <c r="BC81" s="127"/>
      <c r="BD81" s="127"/>
      <c r="BE81" s="127"/>
      <c r="BF81" s="127"/>
      <c r="BG81" s="127"/>
      <c r="BH81" s="127"/>
      <c r="BI81" s="127"/>
      <c r="BJ81" s="127"/>
      <c r="BK81" s="127"/>
      <c r="BL81" s="127"/>
    </row>
    <row r="82" spans="1:64" x14ac:dyDescent="0.25">
      <c r="A82" s="127"/>
      <c r="B82" s="127"/>
      <c r="C82" s="127"/>
      <c r="D82" s="127"/>
      <c r="E82" s="127"/>
      <c r="F82" s="127"/>
      <c r="G82" s="127"/>
      <c r="H82" s="127"/>
      <c r="I82" s="127"/>
      <c r="J82" s="127"/>
      <c r="K82" s="127"/>
      <c r="L82" s="127"/>
      <c r="M82" s="127"/>
      <c r="N82" s="127"/>
      <c r="O82" s="127"/>
      <c r="P82" s="127"/>
      <c r="Q82" s="127"/>
      <c r="R82" s="127"/>
      <c r="S82" s="127"/>
      <c r="T82" s="127"/>
      <c r="U82" s="127"/>
      <c r="V82" s="127"/>
      <c r="W82" s="127"/>
      <c r="X82" s="127"/>
      <c r="Y82" s="127"/>
      <c r="Z82" s="127"/>
      <c r="AA82" s="127"/>
      <c r="AB82" s="127"/>
      <c r="AC82" s="127"/>
      <c r="AD82" s="127"/>
      <c r="AE82" s="127"/>
      <c r="AF82" s="127"/>
      <c r="AG82" s="127"/>
      <c r="AH82" s="127"/>
      <c r="AI82" s="127"/>
      <c r="AJ82" s="127"/>
      <c r="AK82" s="127"/>
      <c r="AL82" s="127"/>
      <c r="AM82" s="127"/>
      <c r="AN82" s="127"/>
      <c r="AO82" s="127"/>
      <c r="AP82" s="127"/>
      <c r="AQ82" s="127"/>
      <c r="AR82" s="127"/>
      <c r="AS82" s="127"/>
      <c r="AT82" s="127"/>
      <c r="AU82" s="127"/>
      <c r="AV82" s="127"/>
      <c r="AW82" s="127"/>
      <c r="AX82" s="127"/>
      <c r="AY82" s="127"/>
      <c r="AZ82" s="127"/>
      <c r="BA82" s="127"/>
      <c r="BB82" s="136"/>
      <c r="BC82" s="127"/>
      <c r="BD82" s="127"/>
      <c r="BE82" s="127"/>
      <c r="BF82" s="127"/>
      <c r="BG82" s="127"/>
      <c r="BH82" s="127"/>
      <c r="BI82" s="127"/>
      <c r="BJ82" s="127"/>
      <c r="BK82" s="127"/>
      <c r="BL82" s="127"/>
    </row>
    <row r="83" spans="1:64" x14ac:dyDescent="0.25">
      <c r="A83" s="127"/>
      <c r="B83" s="126" t="s">
        <v>525</v>
      </c>
      <c r="C83" s="126" t="s">
        <v>522</v>
      </c>
      <c r="D83" s="140">
        <f>(C78)/((1-(1+D81)^(-C79))/D81)</f>
        <v>443.34352244247276</v>
      </c>
      <c r="E83" s="127"/>
      <c r="F83" s="127"/>
      <c r="G83" s="127"/>
      <c r="H83" s="127"/>
      <c r="I83" s="127"/>
      <c r="J83" s="127"/>
      <c r="K83" s="127"/>
      <c r="L83" s="127"/>
      <c r="M83" s="127"/>
      <c r="N83" s="127"/>
      <c r="O83" s="127"/>
      <c r="P83" s="127"/>
      <c r="Q83" s="127"/>
      <c r="R83" s="127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7"/>
      <c r="AM83" s="127"/>
      <c r="AN83" s="127"/>
      <c r="AO83" s="127"/>
      <c r="AP83" s="127"/>
      <c r="AQ83" s="127"/>
      <c r="AR83" s="127"/>
      <c r="AS83" s="127"/>
      <c r="AT83" s="127"/>
      <c r="AU83" s="127"/>
      <c r="AV83" s="127"/>
      <c r="AW83" s="127"/>
      <c r="AX83" s="127"/>
      <c r="AY83" s="127"/>
      <c r="AZ83" s="127"/>
      <c r="BA83" s="127"/>
      <c r="BB83" s="136"/>
      <c r="BC83" s="127"/>
      <c r="BD83" s="127"/>
      <c r="BE83" s="127"/>
      <c r="BF83" s="127"/>
      <c r="BG83" s="127"/>
      <c r="BH83" s="127"/>
      <c r="BI83" s="127"/>
      <c r="BJ83" s="127"/>
      <c r="BK83" s="127"/>
      <c r="BL83" s="127"/>
    </row>
    <row r="84" spans="1:64" x14ac:dyDescent="0.25">
      <c r="A84" s="127"/>
      <c r="B84" s="127"/>
      <c r="C84" s="66">
        <v>41275</v>
      </c>
      <c r="D84" s="66">
        <v>41306</v>
      </c>
      <c r="E84" s="66">
        <v>41336</v>
      </c>
      <c r="F84" s="66">
        <v>41367</v>
      </c>
      <c r="G84" s="66">
        <v>41397</v>
      </c>
      <c r="H84" s="66">
        <v>41428</v>
      </c>
      <c r="I84" s="66">
        <v>41458</v>
      </c>
      <c r="J84" s="66">
        <v>41489</v>
      </c>
      <c r="K84" s="66">
        <v>41519</v>
      </c>
      <c r="L84" s="66">
        <v>41550</v>
      </c>
      <c r="M84" s="66">
        <v>41580</v>
      </c>
      <c r="N84" s="66">
        <v>41611</v>
      </c>
      <c r="O84" s="66">
        <v>41641</v>
      </c>
      <c r="P84" s="66">
        <v>41672</v>
      </c>
      <c r="Q84" s="66">
        <v>41702</v>
      </c>
      <c r="R84" s="66">
        <v>41733</v>
      </c>
      <c r="S84" s="66">
        <v>41763</v>
      </c>
      <c r="T84" s="66">
        <v>41794</v>
      </c>
      <c r="U84" s="66">
        <v>41824</v>
      </c>
      <c r="V84" s="66">
        <v>41855</v>
      </c>
      <c r="W84" s="66">
        <v>41885</v>
      </c>
      <c r="X84" s="66">
        <v>41916</v>
      </c>
      <c r="Y84" s="66">
        <v>41946</v>
      </c>
      <c r="Z84" s="66">
        <v>41977</v>
      </c>
      <c r="AA84" s="66">
        <v>42007</v>
      </c>
      <c r="AB84" s="66">
        <v>42038</v>
      </c>
      <c r="AC84" s="66">
        <v>42068</v>
      </c>
      <c r="AD84" s="66">
        <v>42099</v>
      </c>
      <c r="AE84" s="66">
        <v>42129</v>
      </c>
      <c r="AF84" s="66">
        <v>42160</v>
      </c>
      <c r="AG84" s="66">
        <v>42190</v>
      </c>
      <c r="AH84" s="66">
        <v>42221</v>
      </c>
      <c r="AI84" s="66">
        <v>42251</v>
      </c>
      <c r="AJ84" s="66">
        <v>42282</v>
      </c>
      <c r="AK84" s="66">
        <v>42312</v>
      </c>
      <c r="AL84" s="66">
        <v>42343</v>
      </c>
      <c r="AM84" s="66">
        <v>42373</v>
      </c>
      <c r="AN84" s="66">
        <v>42404</v>
      </c>
      <c r="AO84" s="66">
        <v>42434</v>
      </c>
      <c r="AP84" s="66">
        <v>42465</v>
      </c>
      <c r="AQ84" s="66">
        <v>42495</v>
      </c>
      <c r="AR84" s="66">
        <v>42526</v>
      </c>
      <c r="AS84" s="66">
        <v>42556</v>
      </c>
      <c r="AT84" s="66">
        <v>42587</v>
      </c>
      <c r="AU84" s="66">
        <v>42617</v>
      </c>
      <c r="AV84" s="66">
        <v>42648</v>
      </c>
      <c r="AW84" s="66">
        <v>42678</v>
      </c>
      <c r="AX84" s="66">
        <v>42709</v>
      </c>
      <c r="AY84" s="66">
        <v>0</v>
      </c>
      <c r="AZ84" s="127"/>
      <c r="BA84" s="127"/>
      <c r="BB84" s="136"/>
      <c r="BC84" s="127"/>
      <c r="BD84" s="127"/>
      <c r="BE84" s="127"/>
      <c r="BF84" s="127"/>
      <c r="BG84" s="127"/>
      <c r="BH84" s="127"/>
      <c r="BI84" s="127"/>
      <c r="BJ84" s="127"/>
      <c r="BK84" s="127"/>
      <c r="BL84" s="127"/>
    </row>
    <row r="85" spans="1:64" x14ac:dyDescent="0.25">
      <c r="A85" s="127"/>
      <c r="B85" s="127"/>
      <c r="C85" s="138">
        <v>1</v>
      </c>
      <c r="D85" s="138">
        <f>+C85+1</f>
        <v>2</v>
      </c>
      <c r="E85" s="138">
        <f t="shared" ref="E85:AY85" si="16">+D85+1</f>
        <v>3</v>
      </c>
      <c r="F85" s="138">
        <f t="shared" si="16"/>
        <v>4</v>
      </c>
      <c r="G85" s="138">
        <f t="shared" si="16"/>
        <v>5</v>
      </c>
      <c r="H85" s="138">
        <f t="shared" si="16"/>
        <v>6</v>
      </c>
      <c r="I85" s="138">
        <f t="shared" si="16"/>
        <v>7</v>
      </c>
      <c r="J85" s="138">
        <f t="shared" si="16"/>
        <v>8</v>
      </c>
      <c r="K85" s="138">
        <f t="shared" si="16"/>
        <v>9</v>
      </c>
      <c r="L85" s="138">
        <f t="shared" si="16"/>
        <v>10</v>
      </c>
      <c r="M85" s="138">
        <f t="shared" si="16"/>
        <v>11</v>
      </c>
      <c r="N85" s="138">
        <f t="shared" si="16"/>
        <v>12</v>
      </c>
      <c r="O85" s="138">
        <f t="shared" si="16"/>
        <v>13</v>
      </c>
      <c r="P85" s="138">
        <f t="shared" si="16"/>
        <v>14</v>
      </c>
      <c r="Q85" s="138">
        <f t="shared" si="16"/>
        <v>15</v>
      </c>
      <c r="R85" s="138">
        <f t="shared" si="16"/>
        <v>16</v>
      </c>
      <c r="S85" s="138">
        <f t="shared" si="16"/>
        <v>17</v>
      </c>
      <c r="T85" s="138">
        <f t="shared" si="16"/>
        <v>18</v>
      </c>
      <c r="U85" s="138">
        <f t="shared" si="16"/>
        <v>19</v>
      </c>
      <c r="V85" s="138">
        <f t="shared" si="16"/>
        <v>20</v>
      </c>
      <c r="W85" s="138">
        <f t="shared" si="16"/>
        <v>21</v>
      </c>
      <c r="X85" s="138">
        <f t="shared" si="16"/>
        <v>22</v>
      </c>
      <c r="Y85" s="138">
        <f t="shared" si="16"/>
        <v>23</v>
      </c>
      <c r="Z85" s="138">
        <f t="shared" si="16"/>
        <v>24</v>
      </c>
      <c r="AA85" s="138">
        <f t="shared" si="16"/>
        <v>25</v>
      </c>
      <c r="AB85" s="138">
        <f t="shared" si="16"/>
        <v>26</v>
      </c>
      <c r="AC85" s="138">
        <f t="shared" si="16"/>
        <v>27</v>
      </c>
      <c r="AD85" s="138">
        <f t="shared" si="16"/>
        <v>28</v>
      </c>
      <c r="AE85" s="138">
        <f t="shared" si="16"/>
        <v>29</v>
      </c>
      <c r="AF85" s="138">
        <f t="shared" si="16"/>
        <v>30</v>
      </c>
      <c r="AG85" s="138">
        <f t="shared" si="16"/>
        <v>31</v>
      </c>
      <c r="AH85" s="138">
        <f t="shared" si="16"/>
        <v>32</v>
      </c>
      <c r="AI85" s="138">
        <f t="shared" si="16"/>
        <v>33</v>
      </c>
      <c r="AJ85" s="138">
        <f t="shared" si="16"/>
        <v>34</v>
      </c>
      <c r="AK85" s="138">
        <f t="shared" si="16"/>
        <v>35</v>
      </c>
      <c r="AL85" s="138">
        <f t="shared" si="16"/>
        <v>36</v>
      </c>
      <c r="AM85" s="138">
        <f t="shared" si="16"/>
        <v>37</v>
      </c>
      <c r="AN85" s="138">
        <f t="shared" si="16"/>
        <v>38</v>
      </c>
      <c r="AO85" s="138">
        <f t="shared" si="16"/>
        <v>39</v>
      </c>
      <c r="AP85" s="138">
        <f t="shared" si="16"/>
        <v>40</v>
      </c>
      <c r="AQ85" s="138">
        <f t="shared" si="16"/>
        <v>41</v>
      </c>
      <c r="AR85" s="138">
        <f t="shared" si="16"/>
        <v>42</v>
      </c>
      <c r="AS85" s="138">
        <f t="shared" si="16"/>
        <v>43</v>
      </c>
      <c r="AT85" s="138">
        <f t="shared" si="16"/>
        <v>44</v>
      </c>
      <c r="AU85" s="138">
        <f t="shared" si="16"/>
        <v>45</v>
      </c>
      <c r="AV85" s="138">
        <f t="shared" si="16"/>
        <v>46</v>
      </c>
      <c r="AW85" s="138">
        <f t="shared" si="16"/>
        <v>47</v>
      </c>
      <c r="AX85" s="138">
        <f t="shared" si="16"/>
        <v>48</v>
      </c>
      <c r="AY85" s="138">
        <f t="shared" si="16"/>
        <v>49</v>
      </c>
      <c r="AZ85" s="127"/>
      <c r="BA85" s="127"/>
      <c r="BB85" s="136"/>
      <c r="BC85" s="127"/>
      <c r="BD85" s="127"/>
      <c r="BE85" s="127"/>
      <c r="BF85" s="127"/>
      <c r="BG85" s="127"/>
      <c r="BH85" s="127"/>
      <c r="BI85" s="127"/>
      <c r="BJ85" s="127"/>
      <c r="BK85" s="127"/>
      <c r="BL85" s="127"/>
    </row>
    <row r="86" spans="1:64" x14ac:dyDescent="0.25">
      <c r="A86" s="127"/>
      <c r="B86" s="141" t="s">
        <v>487</v>
      </c>
      <c r="C86" s="142" t="s">
        <v>515</v>
      </c>
      <c r="D86" s="142" t="s">
        <v>516</v>
      </c>
      <c r="E86" s="142" t="s">
        <v>517</v>
      </c>
      <c r="F86" s="142" t="s">
        <v>518</v>
      </c>
      <c r="G86" s="142" t="s">
        <v>519</v>
      </c>
      <c r="H86" s="142" t="s">
        <v>520</v>
      </c>
      <c r="I86" s="142" t="s">
        <v>523</v>
      </c>
      <c r="J86" s="142" t="s">
        <v>524</v>
      </c>
      <c r="K86" s="142" t="s">
        <v>485</v>
      </c>
      <c r="L86" s="142" t="s">
        <v>526</v>
      </c>
      <c r="M86" s="142" t="s">
        <v>527</v>
      </c>
      <c r="N86" s="142" t="s">
        <v>500</v>
      </c>
      <c r="O86" s="142" t="s">
        <v>528</v>
      </c>
      <c r="P86" s="142" t="s">
        <v>529</v>
      </c>
      <c r="Q86" s="142" t="s">
        <v>530</v>
      </c>
      <c r="R86" s="142" t="s">
        <v>531</v>
      </c>
      <c r="S86" s="142" t="s">
        <v>532</v>
      </c>
      <c r="T86" s="142" t="s">
        <v>533</v>
      </c>
      <c r="U86" s="142" t="s">
        <v>534</v>
      </c>
      <c r="V86" s="142" t="s">
        <v>535</v>
      </c>
      <c r="W86" s="142" t="s">
        <v>536</v>
      </c>
      <c r="X86" s="142" t="s">
        <v>537</v>
      </c>
      <c r="Y86" s="142" t="s">
        <v>538</v>
      </c>
      <c r="Z86" s="142" t="s">
        <v>539</v>
      </c>
      <c r="AA86" s="142" t="s">
        <v>540</v>
      </c>
      <c r="AB86" s="142" t="s">
        <v>541</v>
      </c>
      <c r="AC86" s="142" t="s">
        <v>542</v>
      </c>
      <c r="AD86" s="142" t="s">
        <v>543</v>
      </c>
      <c r="AE86" s="142" t="s">
        <v>544</v>
      </c>
      <c r="AF86" s="142" t="s">
        <v>545</v>
      </c>
      <c r="AG86" s="142" t="s">
        <v>546</v>
      </c>
      <c r="AH86" s="142" t="s">
        <v>547</v>
      </c>
      <c r="AI86" s="142" t="s">
        <v>548</v>
      </c>
      <c r="AJ86" s="142" t="s">
        <v>549</v>
      </c>
      <c r="AK86" s="142" t="s">
        <v>550</v>
      </c>
      <c r="AL86" s="142" t="s">
        <v>551</v>
      </c>
      <c r="AM86" s="142" t="s">
        <v>552</v>
      </c>
      <c r="AN86" s="142" t="s">
        <v>553</v>
      </c>
      <c r="AO86" s="142" t="s">
        <v>554</v>
      </c>
      <c r="AP86" s="142" t="s">
        <v>555</v>
      </c>
      <c r="AQ86" s="142" t="s">
        <v>556</v>
      </c>
      <c r="AR86" s="142" t="s">
        <v>557</v>
      </c>
      <c r="AS86" s="142" t="s">
        <v>558</v>
      </c>
      <c r="AT86" s="142" t="s">
        <v>559</v>
      </c>
      <c r="AU86" s="142" t="s">
        <v>560</v>
      </c>
      <c r="AV86" s="142" t="s">
        <v>561</v>
      </c>
      <c r="AW86" s="142" t="s">
        <v>562</v>
      </c>
      <c r="AX86" s="142" t="s">
        <v>563</v>
      </c>
      <c r="AY86" s="142" t="s">
        <v>570</v>
      </c>
      <c r="AZ86" s="127"/>
      <c r="BA86" s="127"/>
      <c r="BB86" s="136"/>
      <c r="BC86" s="127"/>
      <c r="BD86" s="127"/>
      <c r="BE86" s="127"/>
      <c r="BF86" s="127"/>
      <c r="BG86" s="127"/>
      <c r="BH86" s="127"/>
      <c r="BI86" s="127"/>
      <c r="BJ86" s="127"/>
      <c r="BK86" s="127"/>
      <c r="BL86" s="127"/>
    </row>
    <row r="87" spans="1:64" x14ac:dyDescent="0.25">
      <c r="A87" s="127"/>
      <c r="B87" s="129" t="s">
        <v>564</v>
      </c>
      <c r="C87" s="140"/>
      <c r="D87" s="140">
        <f t="shared" ref="D87:AX87" si="17">+IF(D85&gt;=$D76,$D83,0)*IF(C91&lt;1,0,1)</f>
        <v>443.34352244247276</v>
      </c>
      <c r="E87" s="140">
        <f t="shared" si="17"/>
        <v>443.34352244247276</v>
      </c>
      <c r="F87" s="140">
        <f t="shared" si="17"/>
        <v>443.34352244247276</v>
      </c>
      <c r="G87" s="140">
        <f t="shared" si="17"/>
        <v>443.34352244247276</v>
      </c>
      <c r="H87" s="140">
        <f t="shared" si="17"/>
        <v>443.34352244247276</v>
      </c>
      <c r="I87" s="140">
        <f t="shared" si="17"/>
        <v>443.34352244247276</v>
      </c>
      <c r="J87" s="140">
        <f t="shared" si="17"/>
        <v>443.34352244247276</v>
      </c>
      <c r="K87" s="140">
        <f t="shared" si="17"/>
        <v>443.34352244247276</v>
      </c>
      <c r="L87" s="140">
        <f t="shared" si="17"/>
        <v>443.34352244247276</v>
      </c>
      <c r="M87" s="140">
        <f t="shared" si="17"/>
        <v>443.34352244247276</v>
      </c>
      <c r="N87" s="140">
        <f t="shared" si="17"/>
        <v>443.34352244247276</v>
      </c>
      <c r="O87" s="140">
        <f t="shared" si="17"/>
        <v>443.34352244247276</v>
      </c>
      <c r="P87" s="140">
        <f t="shared" si="17"/>
        <v>443.34352244247276</v>
      </c>
      <c r="Q87" s="140">
        <f t="shared" si="17"/>
        <v>443.34352244247276</v>
      </c>
      <c r="R87" s="140">
        <f t="shared" si="17"/>
        <v>443.34352244247276</v>
      </c>
      <c r="S87" s="140">
        <f t="shared" si="17"/>
        <v>443.34352244247276</v>
      </c>
      <c r="T87" s="140">
        <f t="shared" si="17"/>
        <v>443.34352244247276</v>
      </c>
      <c r="U87" s="140">
        <f t="shared" si="17"/>
        <v>443.34352244247276</v>
      </c>
      <c r="V87" s="140">
        <f t="shared" si="17"/>
        <v>443.34352244247276</v>
      </c>
      <c r="W87" s="140">
        <f t="shared" si="17"/>
        <v>443.34352244247276</v>
      </c>
      <c r="X87" s="140">
        <f t="shared" si="17"/>
        <v>443.34352244247276</v>
      </c>
      <c r="Y87" s="140">
        <f t="shared" si="17"/>
        <v>443.34352244247276</v>
      </c>
      <c r="Z87" s="140">
        <f t="shared" si="17"/>
        <v>443.34352244247276</v>
      </c>
      <c r="AA87" s="140">
        <f t="shared" si="17"/>
        <v>443.34352244247276</v>
      </c>
      <c r="AB87" s="140">
        <f t="shared" si="17"/>
        <v>0</v>
      </c>
      <c r="AC87" s="140">
        <f t="shared" si="17"/>
        <v>0</v>
      </c>
      <c r="AD87" s="140">
        <f t="shared" si="17"/>
        <v>0</v>
      </c>
      <c r="AE87" s="140">
        <f t="shared" si="17"/>
        <v>0</v>
      </c>
      <c r="AF87" s="140">
        <f t="shared" si="17"/>
        <v>0</v>
      </c>
      <c r="AG87" s="140">
        <f t="shared" si="17"/>
        <v>0</v>
      </c>
      <c r="AH87" s="140">
        <f t="shared" si="17"/>
        <v>0</v>
      </c>
      <c r="AI87" s="140">
        <f t="shared" si="17"/>
        <v>0</v>
      </c>
      <c r="AJ87" s="140">
        <f t="shared" si="17"/>
        <v>0</v>
      </c>
      <c r="AK87" s="140">
        <f t="shared" si="17"/>
        <v>0</v>
      </c>
      <c r="AL87" s="140">
        <f t="shared" si="17"/>
        <v>0</v>
      </c>
      <c r="AM87" s="140">
        <f t="shared" si="17"/>
        <v>0</v>
      </c>
      <c r="AN87" s="140">
        <f t="shared" si="17"/>
        <v>0</v>
      </c>
      <c r="AO87" s="140">
        <f t="shared" si="17"/>
        <v>0</v>
      </c>
      <c r="AP87" s="140">
        <f t="shared" si="17"/>
        <v>0</v>
      </c>
      <c r="AQ87" s="140">
        <f t="shared" si="17"/>
        <v>0</v>
      </c>
      <c r="AR87" s="140">
        <f t="shared" si="17"/>
        <v>0</v>
      </c>
      <c r="AS87" s="140">
        <f t="shared" si="17"/>
        <v>0</v>
      </c>
      <c r="AT87" s="140">
        <f t="shared" si="17"/>
        <v>0</v>
      </c>
      <c r="AU87" s="140">
        <f t="shared" si="17"/>
        <v>0</v>
      </c>
      <c r="AV87" s="140">
        <f t="shared" si="17"/>
        <v>0</v>
      </c>
      <c r="AW87" s="140">
        <f t="shared" si="17"/>
        <v>0</v>
      </c>
      <c r="AX87" s="140">
        <f t="shared" si="17"/>
        <v>0</v>
      </c>
      <c r="AY87" s="127"/>
      <c r="AZ87" s="127"/>
      <c r="BA87" s="127"/>
      <c r="BB87" s="136"/>
      <c r="BC87" s="127"/>
      <c r="BD87" s="127"/>
      <c r="BE87" s="127"/>
      <c r="BF87" s="127"/>
      <c r="BG87" s="127"/>
      <c r="BH87" s="127"/>
      <c r="BI87" s="127"/>
      <c r="BJ87" s="127"/>
      <c r="BK87" s="127"/>
      <c r="BL87" s="127"/>
    </row>
    <row r="88" spans="1:64" x14ac:dyDescent="0.25">
      <c r="A88" s="127"/>
      <c r="B88" s="129" t="s">
        <v>565</v>
      </c>
      <c r="C88" s="140"/>
      <c r="D88" s="140">
        <f t="shared" ref="D88:AK88" si="18">D87-D90</f>
        <v>393.08940105411051</v>
      </c>
      <c r="E88" s="140">
        <f t="shared" si="18"/>
        <v>395.06483730181566</v>
      </c>
      <c r="F88" s="140">
        <f t="shared" si="18"/>
        <v>397.05020093081959</v>
      </c>
      <c r="G88" s="140">
        <f t="shared" si="18"/>
        <v>399.04554183030467</v>
      </c>
      <c r="H88" s="140">
        <f t="shared" si="18"/>
        <v>401.05091014016716</v>
      </c>
      <c r="I88" s="140">
        <f t="shared" si="18"/>
        <v>403.06635625227688</v>
      </c>
      <c r="J88" s="140">
        <f t="shared" si="18"/>
        <v>405.09193081174357</v>
      </c>
      <c r="K88" s="140">
        <f t="shared" si="18"/>
        <v>407.12768471818953</v>
      </c>
      <c r="L88" s="140">
        <f t="shared" si="18"/>
        <v>409.17366912702857</v>
      </c>
      <c r="M88" s="140">
        <f t="shared" si="18"/>
        <v>411.22993545075173</v>
      </c>
      <c r="N88" s="140">
        <f t="shared" si="18"/>
        <v>413.29653536021874</v>
      </c>
      <c r="O88" s="140">
        <f t="shared" si="18"/>
        <v>415.37352078595694</v>
      </c>
      <c r="P88" s="140">
        <f t="shared" si="18"/>
        <v>417.46094391946588</v>
      </c>
      <c r="Q88" s="140">
        <f t="shared" si="18"/>
        <v>419.55885721452876</v>
      </c>
      <c r="R88" s="140">
        <f t="shared" si="18"/>
        <v>421.66731338853094</v>
      </c>
      <c r="S88" s="140">
        <f t="shared" si="18"/>
        <v>423.7863654237841</v>
      </c>
      <c r="T88" s="140">
        <f t="shared" si="18"/>
        <v>425.91606656885807</v>
      </c>
      <c r="U88" s="140">
        <f t="shared" si="18"/>
        <v>428.05647033991858</v>
      </c>
      <c r="V88" s="140">
        <f t="shared" si="18"/>
        <v>430.20763052207218</v>
      </c>
      <c r="W88" s="140">
        <f t="shared" si="18"/>
        <v>432.36960117071777</v>
      </c>
      <c r="X88" s="140">
        <f t="shared" si="18"/>
        <v>434.54243661290491</v>
      </c>
      <c r="Y88" s="140">
        <f t="shared" si="18"/>
        <v>436.72619144869884</v>
      </c>
      <c r="Z88" s="140">
        <f t="shared" si="18"/>
        <v>438.92092055255284</v>
      </c>
      <c r="AA88" s="140">
        <f t="shared" si="18"/>
        <v>441.12667907468682</v>
      </c>
      <c r="AB88" s="140">
        <f t="shared" si="18"/>
        <v>0</v>
      </c>
      <c r="AC88" s="140">
        <f t="shared" si="18"/>
        <v>0</v>
      </c>
      <c r="AD88" s="140">
        <f t="shared" si="18"/>
        <v>0</v>
      </c>
      <c r="AE88" s="140">
        <f t="shared" si="18"/>
        <v>0</v>
      </c>
      <c r="AF88" s="140">
        <f t="shared" si="18"/>
        <v>0</v>
      </c>
      <c r="AG88" s="140">
        <f t="shared" si="18"/>
        <v>0</v>
      </c>
      <c r="AH88" s="140">
        <f t="shared" si="18"/>
        <v>0</v>
      </c>
      <c r="AI88" s="140">
        <f t="shared" si="18"/>
        <v>0</v>
      </c>
      <c r="AJ88" s="140">
        <f t="shared" si="18"/>
        <v>0</v>
      </c>
      <c r="AK88" s="140">
        <f t="shared" si="18"/>
        <v>0</v>
      </c>
      <c r="AL88" s="140">
        <f>AL87-AL90</f>
        <v>0</v>
      </c>
      <c r="AM88" s="140">
        <f t="shared" ref="AM88:AT88" si="19">AM87-AM90</f>
        <v>0</v>
      </c>
      <c r="AN88" s="140">
        <f t="shared" si="19"/>
        <v>0</v>
      </c>
      <c r="AO88" s="140">
        <f t="shared" si="19"/>
        <v>0</v>
      </c>
      <c r="AP88" s="140">
        <f t="shared" si="19"/>
        <v>0</v>
      </c>
      <c r="AQ88" s="140">
        <f t="shared" si="19"/>
        <v>0</v>
      </c>
      <c r="AR88" s="140">
        <f t="shared" si="19"/>
        <v>0</v>
      </c>
      <c r="AS88" s="140">
        <f t="shared" si="19"/>
        <v>0</v>
      </c>
      <c r="AT88" s="140">
        <f t="shared" si="19"/>
        <v>0</v>
      </c>
      <c r="AU88" s="140">
        <f>AU87-AU90</f>
        <v>0</v>
      </c>
      <c r="AV88" s="140">
        <f>AV87-AV90</f>
        <v>0</v>
      </c>
      <c r="AW88" s="140">
        <f>AW87-AW90</f>
        <v>0</v>
      </c>
      <c r="AX88" s="140">
        <f>AX87-AX90</f>
        <v>0</v>
      </c>
      <c r="AY88" s="127"/>
      <c r="AZ88" s="127"/>
      <c r="BA88" s="127"/>
      <c r="BB88" s="136"/>
      <c r="BC88" s="127"/>
      <c r="BD88" s="127"/>
      <c r="BE88" s="127"/>
      <c r="BF88" s="127"/>
      <c r="BG88" s="127"/>
      <c r="BH88" s="127"/>
      <c r="BI88" s="127"/>
      <c r="BJ88" s="127"/>
      <c r="BK88" s="127"/>
      <c r="BL88" s="127"/>
    </row>
    <row r="89" spans="1:64" x14ac:dyDescent="0.25">
      <c r="A89" s="127"/>
      <c r="B89" s="129" t="s">
        <v>566</v>
      </c>
      <c r="C89" s="140"/>
      <c r="D89" s="140">
        <f t="shared" ref="D89:Q89" si="20">(D88+C89)*(IF(C91&lt;1,0,1))</f>
        <v>393.08940105411051</v>
      </c>
      <c r="E89" s="140">
        <f t="shared" si="20"/>
        <v>788.15423835592617</v>
      </c>
      <c r="F89" s="140">
        <f t="shared" si="20"/>
        <v>1185.2044392867458</v>
      </c>
      <c r="G89" s="140">
        <f t="shared" si="20"/>
        <v>1584.2499811170505</v>
      </c>
      <c r="H89" s="140">
        <f t="shared" si="20"/>
        <v>1985.3008912572177</v>
      </c>
      <c r="I89" s="140">
        <f t="shared" si="20"/>
        <v>2388.3672475094945</v>
      </c>
      <c r="J89" s="140">
        <f t="shared" si="20"/>
        <v>2793.4591783212381</v>
      </c>
      <c r="K89" s="140">
        <f t="shared" si="20"/>
        <v>3200.5868630394275</v>
      </c>
      <c r="L89" s="140">
        <f t="shared" si="20"/>
        <v>3609.760532166456</v>
      </c>
      <c r="M89" s="140">
        <f t="shared" si="20"/>
        <v>4020.9904676172077</v>
      </c>
      <c r="N89" s="140">
        <f t="shared" si="20"/>
        <v>4434.2870029774267</v>
      </c>
      <c r="O89" s="140">
        <f t="shared" si="20"/>
        <v>4849.6605237633839</v>
      </c>
      <c r="P89" s="140">
        <f t="shared" si="20"/>
        <v>5267.1214676828495</v>
      </c>
      <c r="Q89" s="140">
        <f t="shared" si="20"/>
        <v>5686.6803248973783</v>
      </c>
      <c r="R89" s="140">
        <f>(R88+Q89)*(IF(Q91&lt;1,0,1))</f>
        <v>6108.3476382859089</v>
      </c>
      <c r="S89" s="140">
        <f t="shared" ref="S89:AX89" si="21">(S88+R89)*(IF(R91&lt;1,0,1))</f>
        <v>6532.1340037096934</v>
      </c>
      <c r="T89" s="140">
        <f t="shared" si="21"/>
        <v>6958.0500702785512</v>
      </c>
      <c r="U89" s="140">
        <f t="shared" si="21"/>
        <v>7386.1065406184698</v>
      </c>
      <c r="V89" s="140">
        <f t="shared" si="21"/>
        <v>7816.3141711405424</v>
      </c>
      <c r="W89" s="140">
        <f t="shared" si="21"/>
        <v>8248.6837723112603</v>
      </c>
      <c r="X89" s="140">
        <f t="shared" si="21"/>
        <v>8683.2262089241649</v>
      </c>
      <c r="Y89" s="140">
        <f t="shared" si="21"/>
        <v>9119.9524003728638</v>
      </c>
      <c r="Z89" s="140">
        <f t="shared" si="21"/>
        <v>9558.8733209254169</v>
      </c>
      <c r="AA89" s="140">
        <f t="shared" si="21"/>
        <v>10000.000000000104</v>
      </c>
      <c r="AB89" s="140">
        <f t="shared" si="21"/>
        <v>0</v>
      </c>
      <c r="AC89" s="140">
        <f t="shared" si="21"/>
        <v>0</v>
      </c>
      <c r="AD89" s="140">
        <f t="shared" si="21"/>
        <v>0</v>
      </c>
      <c r="AE89" s="140">
        <f t="shared" si="21"/>
        <v>0</v>
      </c>
      <c r="AF89" s="140">
        <f t="shared" si="21"/>
        <v>0</v>
      </c>
      <c r="AG89" s="140">
        <f t="shared" si="21"/>
        <v>0</v>
      </c>
      <c r="AH89" s="140">
        <f t="shared" si="21"/>
        <v>0</v>
      </c>
      <c r="AI89" s="140">
        <f t="shared" si="21"/>
        <v>0</v>
      </c>
      <c r="AJ89" s="140">
        <f t="shared" si="21"/>
        <v>0</v>
      </c>
      <c r="AK89" s="140">
        <f t="shared" si="21"/>
        <v>0</v>
      </c>
      <c r="AL89" s="140">
        <f t="shared" si="21"/>
        <v>0</v>
      </c>
      <c r="AM89" s="140">
        <f t="shared" si="21"/>
        <v>0</v>
      </c>
      <c r="AN89" s="140">
        <f t="shared" si="21"/>
        <v>0</v>
      </c>
      <c r="AO89" s="140">
        <f t="shared" si="21"/>
        <v>0</v>
      </c>
      <c r="AP89" s="140">
        <f t="shared" si="21"/>
        <v>0</v>
      </c>
      <c r="AQ89" s="140">
        <f t="shared" si="21"/>
        <v>0</v>
      </c>
      <c r="AR89" s="140">
        <f t="shared" si="21"/>
        <v>0</v>
      </c>
      <c r="AS89" s="140">
        <f t="shared" si="21"/>
        <v>0</v>
      </c>
      <c r="AT89" s="140">
        <f t="shared" si="21"/>
        <v>0</v>
      </c>
      <c r="AU89" s="140">
        <f t="shared" si="21"/>
        <v>0</v>
      </c>
      <c r="AV89" s="140">
        <f t="shared" si="21"/>
        <v>0</v>
      </c>
      <c r="AW89" s="140">
        <f t="shared" si="21"/>
        <v>0</v>
      </c>
      <c r="AX89" s="140">
        <f t="shared" si="21"/>
        <v>0</v>
      </c>
      <c r="AY89" s="127"/>
      <c r="AZ89" s="127"/>
      <c r="BA89" s="127"/>
      <c r="BB89" s="136"/>
      <c r="BC89" s="127"/>
      <c r="BD89" s="127"/>
      <c r="BE89" s="127"/>
      <c r="BF89" s="127"/>
      <c r="BG89" s="127"/>
      <c r="BH89" s="127"/>
      <c r="BI89" s="127"/>
      <c r="BJ89" s="127"/>
      <c r="BK89" s="127"/>
      <c r="BL89" s="127"/>
    </row>
    <row r="90" spans="1:64" x14ac:dyDescent="0.25">
      <c r="A90" s="127"/>
      <c r="B90" s="129" t="s">
        <v>567</v>
      </c>
      <c r="C90" s="140"/>
      <c r="D90" s="140">
        <f>IF(D87&gt;0,C91*$D81,0)</f>
        <v>50.254121388362272</v>
      </c>
      <c r="E90" s="140">
        <f t="shared" ref="E90:AX90" si="22">IF(E87&gt;0,D91*$D81,0)</f>
        <v>48.278685140657082</v>
      </c>
      <c r="F90" s="140">
        <f t="shared" si="22"/>
        <v>46.293321511653176</v>
      </c>
      <c r="G90" s="140">
        <f t="shared" si="22"/>
        <v>44.297980612168068</v>
      </c>
      <c r="H90" s="140">
        <f t="shared" si="22"/>
        <v>42.292612302305578</v>
      </c>
      <c r="I90" s="140">
        <f t="shared" si="22"/>
        <v>40.277166190195871</v>
      </c>
      <c r="J90" s="140">
        <f t="shared" si="22"/>
        <v>38.251591630729187</v>
      </c>
      <c r="K90" s="140">
        <f t="shared" si="22"/>
        <v>36.215837724283247</v>
      </c>
      <c r="L90" s="140">
        <f t="shared" si="22"/>
        <v>34.169853315444172</v>
      </c>
      <c r="M90" s="140">
        <f t="shared" si="22"/>
        <v>32.113586991721043</v>
      </c>
      <c r="N90" s="140">
        <f t="shared" si="22"/>
        <v>30.046987082253995</v>
      </c>
      <c r="O90" s="140">
        <f t="shared" si="22"/>
        <v>27.970001656515798</v>
      </c>
      <c r="P90" s="140">
        <f t="shared" si="22"/>
        <v>25.882578523006906</v>
      </c>
      <c r="Q90" s="140">
        <f t="shared" si="22"/>
        <v>23.784665227943997</v>
      </c>
      <c r="R90" s="140">
        <f t="shared" si="22"/>
        <v>21.676209053941847</v>
      </c>
      <c r="S90" s="140">
        <f t="shared" si="22"/>
        <v>19.557157018688667</v>
      </c>
      <c r="T90" s="140">
        <f t="shared" si="22"/>
        <v>17.427455873614694</v>
      </c>
      <c r="U90" s="140">
        <f t="shared" si="22"/>
        <v>15.287052102554178</v>
      </c>
      <c r="V90" s="140">
        <f t="shared" si="22"/>
        <v>13.13589192040056</v>
      </c>
      <c r="W90" s="140">
        <f t="shared" si="22"/>
        <v>10.973921271754966</v>
      </c>
      <c r="X90" s="140">
        <f t="shared" si="22"/>
        <v>8.801085829567862</v>
      </c>
      <c r="Y90" s="140">
        <f t="shared" si="22"/>
        <v>6.6173309937738996</v>
      </c>
      <c r="Z90" s="140">
        <f t="shared" si="22"/>
        <v>4.4226018899198936</v>
      </c>
      <c r="AA90" s="140">
        <f t="shared" si="22"/>
        <v>2.2168433677859225</v>
      </c>
      <c r="AB90" s="140">
        <f t="shared" si="22"/>
        <v>0</v>
      </c>
      <c r="AC90" s="140">
        <f t="shared" si="22"/>
        <v>0</v>
      </c>
      <c r="AD90" s="140">
        <f t="shared" si="22"/>
        <v>0</v>
      </c>
      <c r="AE90" s="140">
        <f t="shared" si="22"/>
        <v>0</v>
      </c>
      <c r="AF90" s="140">
        <f t="shared" si="22"/>
        <v>0</v>
      </c>
      <c r="AG90" s="140">
        <f t="shared" si="22"/>
        <v>0</v>
      </c>
      <c r="AH90" s="140">
        <f t="shared" si="22"/>
        <v>0</v>
      </c>
      <c r="AI90" s="140">
        <f t="shared" si="22"/>
        <v>0</v>
      </c>
      <c r="AJ90" s="140">
        <f t="shared" si="22"/>
        <v>0</v>
      </c>
      <c r="AK90" s="140">
        <f t="shared" si="22"/>
        <v>0</v>
      </c>
      <c r="AL90" s="140">
        <f t="shared" si="22"/>
        <v>0</v>
      </c>
      <c r="AM90" s="140">
        <f t="shared" si="22"/>
        <v>0</v>
      </c>
      <c r="AN90" s="140">
        <f t="shared" si="22"/>
        <v>0</v>
      </c>
      <c r="AO90" s="140">
        <f t="shared" si="22"/>
        <v>0</v>
      </c>
      <c r="AP90" s="140">
        <f t="shared" si="22"/>
        <v>0</v>
      </c>
      <c r="AQ90" s="140">
        <f t="shared" si="22"/>
        <v>0</v>
      </c>
      <c r="AR90" s="140">
        <f t="shared" si="22"/>
        <v>0</v>
      </c>
      <c r="AS90" s="140">
        <f t="shared" si="22"/>
        <v>0</v>
      </c>
      <c r="AT90" s="140">
        <f t="shared" si="22"/>
        <v>0</v>
      </c>
      <c r="AU90" s="140">
        <f t="shared" si="22"/>
        <v>0</v>
      </c>
      <c r="AV90" s="140">
        <f t="shared" si="22"/>
        <v>0</v>
      </c>
      <c r="AW90" s="140">
        <f t="shared" si="22"/>
        <v>0</v>
      </c>
      <c r="AX90" s="140">
        <f t="shared" si="22"/>
        <v>0</v>
      </c>
      <c r="AY90" s="127"/>
      <c r="AZ90" s="127"/>
      <c r="BA90" s="127"/>
      <c r="BB90" s="136"/>
      <c r="BC90" s="127"/>
      <c r="BD90" s="127"/>
      <c r="BE90" s="127"/>
      <c r="BF90" s="127"/>
      <c r="BG90" s="127"/>
      <c r="BH90" s="127"/>
      <c r="BI90" s="127"/>
      <c r="BJ90" s="127"/>
      <c r="BK90" s="127"/>
      <c r="BL90" s="127"/>
    </row>
    <row r="91" spans="1:64" x14ac:dyDescent="0.25">
      <c r="A91" s="127"/>
      <c r="B91" s="143" t="s">
        <v>568</v>
      </c>
      <c r="C91" s="140">
        <f>IF(C85=$D76,($C78),IF(D85&lt;$D76,0,(($C78)-C89)*IF(B91&lt;1,0,1)))</f>
        <v>10000</v>
      </c>
      <c r="D91" s="140">
        <f t="shared" ref="D91:AX91" si="23">IF(D85=$D76,($C78),IF(E85&lt;$D76,0,(($C78)-D89)*IF(C91&lt;1,0,1)))</f>
        <v>9606.9105989458894</v>
      </c>
      <c r="E91" s="140">
        <f t="shared" si="23"/>
        <v>9211.8457616440737</v>
      </c>
      <c r="F91" s="140">
        <f t="shared" si="23"/>
        <v>8814.7955607132535</v>
      </c>
      <c r="G91" s="140">
        <f t="shared" si="23"/>
        <v>8415.750018882949</v>
      </c>
      <c r="H91" s="140">
        <f t="shared" si="23"/>
        <v>8014.6991087427823</v>
      </c>
      <c r="I91" s="140">
        <f t="shared" si="23"/>
        <v>7611.6327524905055</v>
      </c>
      <c r="J91" s="140">
        <f t="shared" si="23"/>
        <v>7206.5408216787619</v>
      </c>
      <c r="K91" s="140">
        <f t="shared" si="23"/>
        <v>6799.413136960573</v>
      </c>
      <c r="L91" s="140">
        <f t="shared" si="23"/>
        <v>6390.239467833544</v>
      </c>
      <c r="M91" s="140">
        <f t="shared" si="23"/>
        <v>5979.0095323827918</v>
      </c>
      <c r="N91" s="140">
        <f t="shared" si="23"/>
        <v>5565.7129970225733</v>
      </c>
      <c r="O91" s="140">
        <f t="shared" si="23"/>
        <v>5150.3394762366161</v>
      </c>
      <c r="P91" s="140">
        <f t="shared" si="23"/>
        <v>4732.8785323171505</v>
      </c>
      <c r="Q91" s="140">
        <f t="shared" si="23"/>
        <v>4313.3196751026217</v>
      </c>
      <c r="R91" s="140">
        <f t="shared" si="23"/>
        <v>3891.6523617140911</v>
      </c>
      <c r="S91" s="140">
        <f t="shared" si="23"/>
        <v>3467.8659962903066</v>
      </c>
      <c r="T91" s="140">
        <f t="shared" si="23"/>
        <v>3041.9499297214488</v>
      </c>
      <c r="U91" s="140">
        <f t="shared" si="23"/>
        <v>2613.8934593815302</v>
      </c>
      <c r="V91" s="140">
        <f t="shared" si="23"/>
        <v>2183.6858288594576</v>
      </c>
      <c r="W91" s="140">
        <f t="shared" si="23"/>
        <v>1751.3162276887397</v>
      </c>
      <c r="X91" s="140">
        <f t="shared" si="23"/>
        <v>1316.7737910758351</v>
      </c>
      <c r="Y91" s="140">
        <f t="shared" si="23"/>
        <v>880.04759962713615</v>
      </c>
      <c r="Z91" s="140">
        <f t="shared" si="23"/>
        <v>441.12667907458308</v>
      </c>
      <c r="AA91" s="140">
        <f t="shared" si="23"/>
        <v>-1.0368239600211382E-10</v>
      </c>
      <c r="AB91" s="140">
        <f t="shared" si="23"/>
        <v>0</v>
      </c>
      <c r="AC91" s="140">
        <f t="shared" si="23"/>
        <v>0</v>
      </c>
      <c r="AD91" s="140">
        <f t="shared" si="23"/>
        <v>0</v>
      </c>
      <c r="AE91" s="140">
        <f t="shared" si="23"/>
        <v>0</v>
      </c>
      <c r="AF91" s="140">
        <f t="shared" si="23"/>
        <v>0</v>
      </c>
      <c r="AG91" s="140">
        <f t="shared" si="23"/>
        <v>0</v>
      </c>
      <c r="AH91" s="140">
        <f t="shared" si="23"/>
        <v>0</v>
      </c>
      <c r="AI91" s="140">
        <f t="shared" si="23"/>
        <v>0</v>
      </c>
      <c r="AJ91" s="140">
        <f t="shared" si="23"/>
        <v>0</v>
      </c>
      <c r="AK91" s="140">
        <f t="shared" si="23"/>
        <v>0</v>
      </c>
      <c r="AL91" s="140">
        <f t="shared" si="23"/>
        <v>0</v>
      </c>
      <c r="AM91" s="140">
        <f t="shared" si="23"/>
        <v>0</v>
      </c>
      <c r="AN91" s="140">
        <f t="shared" si="23"/>
        <v>0</v>
      </c>
      <c r="AO91" s="140">
        <f t="shared" si="23"/>
        <v>0</v>
      </c>
      <c r="AP91" s="140">
        <f t="shared" si="23"/>
        <v>0</v>
      </c>
      <c r="AQ91" s="140">
        <f t="shared" si="23"/>
        <v>0</v>
      </c>
      <c r="AR91" s="140">
        <f t="shared" si="23"/>
        <v>0</v>
      </c>
      <c r="AS91" s="140">
        <f t="shared" si="23"/>
        <v>0</v>
      </c>
      <c r="AT91" s="140">
        <f t="shared" si="23"/>
        <v>0</v>
      </c>
      <c r="AU91" s="140">
        <f t="shared" si="23"/>
        <v>0</v>
      </c>
      <c r="AV91" s="140">
        <f t="shared" si="23"/>
        <v>0</v>
      </c>
      <c r="AW91" s="140">
        <f t="shared" si="23"/>
        <v>0</v>
      </c>
      <c r="AX91" s="140">
        <f t="shared" si="23"/>
        <v>0</v>
      </c>
      <c r="AY91" s="127"/>
      <c r="AZ91" s="127"/>
      <c r="BA91" s="127"/>
      <c r="BB91" s="136"/>
      <c r="BC91" s="127"/>
      <c r="BD91" s="127"/>
      <c r="BE91" s="127"/>
      <c r="BF91" s="127"/>
      <c r="BG91" s="127"/>
      <c r="BH91" s="127"/>
      <c r="BI91" s="127"/>
      <c r="BJ91" s="127"/>
      <c r="BK91" s="127"/>
      <c r="BL91" s="127"/>
    </row>
    <row r="92" spans="1:64" x14ac:dyDescent="0.25">
      <c r="A92" s="127"/>
      <c r="B92" s="133"/>
      <c r="C92" s="133"/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3"/>
      <c r="X92" s="133"/>
      <c r="Y92" s="133"/>
      <c r="Z92" s="133"/>
      <c r="AA92" s="133"/>
      <c r="AB92" s="133"/>
      <c r="AC92" s="133"/>
      <c r="AD92" s="133"/>
      <c r="AE92" s="133"/>
      <c r="AF92" s="133"/>
      <c r="AG92" s="133"/>
      <c r="AH92" s="133"/>
      <c r="AI92" s="133"/>
      <c r="AJ92" s="133"/>
      <c r="AK92" s="133"/>
      <c r="AL92" s="133"/>
      <c r="AM92" s="133"/>
      <c r="AN92" s="133"/>
      <c r="AO92" s="133"/>
      <c r="AP92" s="133"/>
      <c r="AQ92" s="133"/>
      <c r="AR92" s="133"/>
      <c r="AS92" s="133"/>
      <c r="AT92" s="133"/>
      <c r="AU92" s="133"/>
      <c r="AV92" s="133"/>
      <c r="AW92" s="133"/>
      <c r="AX92" s="133"/>
      <c r="AY92" s="127"/>
      <c r="AZ92" s="127"/>
      <c r="BA92" s="127"/>
      <c r="BB92" s="136"/>
      <c r="BC92" s="127"/>
      <c r="BD92" s="127"/>
      <c r="BE92" s="127"/>
      <c r="BF92" s="127"/>
      <c r="BG92" s="127"/>
      <c r="BH92" s="127"/>
      <c r="BI92" s="127"/>
      <c r="BJ92" s="127"/>
      <c r="BK92" s="127"/>
      <c r="BL92" s="127"/>
    </row>
    <row r="93" spans="1:64" x14ac:dyDescent="0.25">
      <c r="A93" s="127"/>
      <c r="B93" s="133"/>
      <c r="C93" s="133"/>
      <c r="D93" s="133"/>
      <c r="E93" s="133"/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3"/>
      <c r="X93" s="133"/>
      <c r="Y93" s="133"/>
      <c r="Z93" s="133"/>
      <c r="AA93" s="133"/>
      <c r="AB93" s="133"/>
      <c r="AC93" s="133"/>
      <c r="AD93" s="133"/>
      <c r="AE93" s="133"/>
      <c r="AF93" s="133"/>
      <c r="AG93" s="133"/>
      <c r="AH93" s="133"/>
      <c r="AI93" s="133"/>
      <c r="AJ93" s="133"/>
      <c r="AK93" s="133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27"/>
      <c r="AZ93" s="127"/>
      <c r="BA93" s="127"/>
      <c r="BB93" s="136"/>
      <c r="BC93" s="127"/>
      <c r="BD93" s="127"/>
      <c r="BE93" s="127"/>
      <c r="BF93" s="127"/>
      <c r="BG93" s="127"/>
      <c r="BH93" s="127"/>
      <c r="BI93" s="127"/>
      <c r="BJ93" s="127"/>
      <c r="BK93" s="127"/>
      <c r="BL93" s="127"/>
    </row>
    <row r="94" spans="1:64" x14ac:dyDescent="0.25">
      <c r="A94" s="127"/>
      <c r="B94" s="133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  <c r="Y94" s="133"/>
      <c r="Z94" s="133"/>
      <c r="AA94" s="133"/>
      <c r="AB94" s="133"/>
      <c r="AC94" s="133"/>
      <c r="AD94" s="133"/>
      <c r="AE94" s="133"/>
      <c r="AF94" s="133"/>
      <c r="AG94" s="133"/>
      <c r="AH94" s="133"/>
      <c r="AI94" s="133"/>
      <c r="AJ94" s="133"/>
      <c r="AK94" s="133"/>
      <c r="AL94" s="133"/>
      <c r="AM94" s="133"/>
      <c r="AN94" s="133"/>
      <c r="AO94" s="133"/>
      <c r="AP94" s="133"/>
      <c r="AQ94" s="133"/>
      <c r="AR94" s="133"/>
      <c r="AS94" s="133"/>
      <c r="AT94" s="133"/>
      <c r="AU94" s="133"/>
      <c r="AV94" s="133"/>
      <c r="AW94" s="133"/>
      <c r="AX94" s="133"/>
      <c r="AY94" s="127"/>
      <c r="AZ94" s="127"/>
      <c r="BA94" s="127"/>
      <c r="BB94" s="136"/>
      <c r="BC94" s="127"/>
      <c r="BD94" s="127"/>
      <c r="BE94" s="127"/>
      <c r="BF94" s="127"/>
      <c r="BG94" s="127"/>
      <c r="BH94" s="127"/>
      <c r="BI94" s="127"/>
      <c r="BJ94" s="127"/>
      <c r="BK94" s="127"/>
      <c r="BL94" s="127"/>
    </row>
    <row r="95" spans="1:64" x14ac:dyDescent="0.25">
      <c r="A95" s="127"/>
      <c r="B95" s="133" t="s">
        <v>573</v>
      </c>
      <c r="C95" s="133"/>
      <c r="D95" s="127"/>
      <c r="E95" s="127"/>
      <c r="F95" s="127"/>
      <c r="G95" s="127"/>
      <c r="H95" s="127"/>
      <c r="I95" s="127"/>
      <c r="J95" s="127"/>
      <c r="K95" s="127"/>
      <c r="L95" s="127"/>
      <c r="M95" s="127"/>
      <c r="N95" s="127"/>
      <c r="O95" s="127"/>
      <c r="P95" s="127"/>
      <c r="Q95" s="127"/>
      <c r="R95" s="127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7"/>
      <c r="AM95" s="127"/>
      <c r="AN95" s="127"/>
      <c r="AO95" s="127"/>
      <c r="AP95" s="127"/>
      <c r="AQ95" s="127"/>
      <c r="AR95" s="127"/>
      <c r="AS95" s="127"/>
      <c r="AT95" s="127"/>
      <c r="AU95" s="127"/>
      <c r="AV95" s="127"/>
      <c r="AW95" s="127"/>
      <c r="AX95" s="127"/>
      <c r="AY95" s="127"/>
      <c r="AZ95" s="127"/>
      <c r="BA95" s="127"/>
      <c r="BB95" s="136"/>
      <c r="BC95" s="127"/>
      <c r="BD95" s="127"/>
      <c r="BE95" s="127"/>
      <c r="BF95" s="127"/>
      <c r="BG95" s="127"/>
      <c r="BH95" s="127"/>
      <c r="BI95" s="127"/>
      <c r="BJ95" s="127"/>
      <c r="BK95" s="127"/>
      <c r="BL95" s="127"/>
    </row>
    <row r="96" spans="1:64" x14ac:dyDescent="0.25">
      <c r="A96" s="127"/>
      <c r="B96" s="127"/>
      <c r="C96" s="127"/>
      <c r="D96" s="127"/>
      <c r="E96" s="127"/>
      <c r="F96" s="127"/>
      <c r="G96" s="127"/>
      <c r="H96" s="127"/>
      <c r="I96" s="127"/>
      <c r="J96" s="127"/>
      <c r="K96" s="127"/>
      <c r="L96" s="127"/>
      <c r="M96" s="127"/>
      <c r="N96" s="127"/>
      <c r="O96" s="127"/>
      <c r="P96" s="127"/>
      <c r="Q96" s="127"/>
      <c r="R96" s="127"/>
      <c r="S96" s="127"/>
      <c r="T96" s="127"/>
      <c r="U96" s="127"/>
      <c r="V96" s="127"/>
      <c r="W96" s="127"/>
      <c r="X96" s="127"/>
      <c r="Y96" s="127"/>
      <c r="Z96" s="127"/>
      <c r="AA96" s="127"/>
      <c r="AB96" s="127"/>
      <c r="AC96" s="127"/>
      <c r="AD96" s="127"/>
      <c r="AE96" s="127"/>
      <c r="AF96" s="127"/>
      <c r="AG96" s="127"/>
      <c r="AH96" s="127"/>
      <c r="AI96" s="127"/>
      <c r="AJ96" s="127"/>
      <c r="AK96" s="127"/>
      <c r="AL96" s="127"/>
      <c r="AM96" s="127"/>
      <c r="AN96" s="127"/>
      <c r="AO96" s="127"/>
      <c r="AP96" s="127"/>
      <c r="AQ96" s="127"/>
      <c r="AR96" s="127"/>
      <c r="AS96" s="127"/>
      <c r="AT96" s="127"/>
      <c r="AU96" s="127"/>
      <c r="AV96" s="127"/>
      <c r="AW96" s="127"/>
      <c r="AX96" s="127"/>
      <c r="AY96" s="127"/>
      <c r="AZ96" s="127"/>
      <c r="BA96" s="127"/>
      <c r="BB96" s="136"/>
      <c r="BC96" s="127"/>
      <c r="BD96" s="127"/>
      <c r="BE96" s="127"/>
      <c r="BF96" s="127"/>
      <c r="BG96" s="127"/>
      <c r="BH96" s="127"/>
      <c r="BI96" s="127"/>
      <c r="BJ96" s="127"/>
      <c r="BK96" s="127"/>
      <c r="BL96" s="127"/>
    </row>
    <row r="97" spans="1:64" x14ac:dyDescent="0.25">
      <c r="A97" s="127"/>
      <c r="B97" s="127"/>
      <c r="C97" s="127"/>
      <c r="D97" s="127"/>
      <c r="E97" s="127"/>
      <c r="F97" s="127"/>
      <c r="G97" s="127"/>
      <c r="H97" s="127"/>
      <c r="I97" s="127"/>
      <c r="J97" s="127"/>
      <c r="K97" s="127"/>
      <c r="L97" s="127"/>
      <c r="M97" s="127"/>
      <c r="N97" s="127"/>
      <c r="O97" s="127"/>
      <c r="P97" s="127"/>
      <c r="Q97" s="127"/>
      <c r="R97" s="127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7"/>
      <c r="AM97" s="127"/>
      <c r="AN97" s="127"/>
      <c r="AO97" s="127"/>
      <c r="AP97" s="127"/>
      <c r="AQ97" s="127"/>
      <c r="AR97" s="127"/>
      <c r="AS97" s="127"/>
      <c r="AT97" s="127"/>
      <c r="AU97" s="127"/>
      <c r="AV97" s="127"/>
      <c r="AW97" s="127"/>
      <c r="AX97" s="127"/>
      <c r="AY97" s="127"/>
      <c r="AZ97" s="127"/>
      <c r="BA97" s="127"/>
      <c r="BB97" s="136"/>
      <c r="BC97" s="127"/>
      <c r="BD97" s="127"/>
      <c r="BE97" s="127"/>
      <c r="BF97" s="127"/>
      <c r="BG97" s="127"/>
      <c r="BH97" s="127"/>
      <c r="BI97" s="127"/>
      <c r="BJ97" s="127"/>
      <c r="BK97" s="127"/>
      <c r="BL97" s="127"/>
    </row>
    <row r="98" spans="1:64" x14ac:dyDescent="0.25">
      <c r="A98" s="127"/>
      <c r="B98" s="126" t="s">
        <v>483</v>
      </c>
      <c r="C98" s="127"/>
      <c r="D98" s="144"/>
      <c r="E98" s="127"/>
      <c r="F98" s="127"/>
      <c r="G98" s="127"/>
      <c r="H98" s="127"/>
      <c r="I98" s="127"/>
      <c r="J98" s="127"/>
      <c r="K98" s="127"/>
      <c r="L98" s="127"/>
      <c r="M98" s="127"/>
      <c r="N98" s="127"/>
      <c r="O98" s="127"/>
      <c r="P98" s="127"/>
      <c r="Q98" s="127"/>
      <c r="R98" s="127"/>
      <c r="S98" s="127"/>
      <c r="T98" s="127"/>
      <c r="U98" s="127"/>
      <c r="V98" s="127"/>
      <c r="W98" s="127"/>
      <c r="X98" s="127"/>
      <c r="Y98" s="127"/>
      <c r="Z98" s="127"/>
      <c r="AA98" s="127"/>
      <c r="AB98" s="127"/>
      <c r="AC98" s="127"/>
      <c r="AD98" s="127"/>
      <c r="AE98" s="127"/>
      <c r="AF98" s="127"/>
      <c r="AG98" s="127"/>
      <c r="AH98" s="127"/>
      <c r="AI98" s="127"/>
      <c r="AJ98" s="127"/>
      <c r="AK98" s="127"/>
      <c r="AL98" s="127"/>
      <c r="AM98" s="127"/>
      <c r="AN98" s="127"/>
      <c r="AO98" s="127"/>
      <c r="AP98" s="127"/>
      <c r="AQ98" s="127"/>
      <c r="AR98" s="127"/>
      <c r="AS98" s="127"/>
      <c r="AT98" s="127"/>
      <c r="AU98" s="127"/>
      <c r="AV98" s="127"/>
      <c r="AW98" s="127"/>
      <c r="AX98" s="127"/>
      <c r="AY98" s="127"/>
      <c r="AZ98" s="127"/>
      <c r="BA98" s="127"/>
      <c r="BB98" s="136"/>
      <c r="BC98" s="127"/>
      <c r="BD98" s="127"/>
      <c r="BE98" s="127"/>
      <c r="BF98" s="127"/>
      <c r="BG98" s="127"/>
      <c r="BH98" s="127"/>
      <c r="BI98" s="127"/>
      <c r="BJ98" s="127"/>
      <c r="BK98" s="127"/>
      <c r="BL98" s="127"/>
    </row>
    <row r="99" spans="1:64" x14ac:dyDescent="0.25">
      <c r="A99" s="127"/>
      <c r="B99" s="128" t="s">
        <v>484</v>
      </c>
      <c r="C99" s="150"/>
      <c r="D99" s="138"/>
      <c r="E99" s="127"/>
      <c r="F99" s="127"/>
      <c r="G99" s="127"/>
      <c r="H99" s="127"/>
      <c r="I99" s="127"/>
      <c r="J99" s="127"/>
      <c r="K99" s="127"/>
      <c r="L99" s="127"/>
      <c r="M99" s="127"/>
      <c r="N99" s="127"/>
      <c r="O99" s="127"/>
      <c r="P99" s="127"/>
      <c r="Q99" s="127"/>
      <c r="R99" s="127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7"/>
      <c r="AM99" s="127"/>
      <c r="AN99" s="127"/>
      <c r="AO99" s="127"/>
      <c r="AP99" s="127"/>
      <c r="AQ99" s="127"/>
      <c r="AR99" s="127"/>
      <c r="AS99" s="127"/>
      <c r="AT99" s="127"/>
      <c r="AU99" s="127"/>
      <c r="AV99" s="127"/>
      <c r="AW99" s="127"/>
      <c r="AX99" s="127"/>
      <c r="AY99" s="127"/>
      <c r="AZ99" s="127"/>
      <c r="BA99" s="127"/>
      <c r="BB99" s="136"/>
      <c r="BC99" s="127"/>
      <c r="BD99" s="127"/>
      <c r="BE99" s="127"/>
      <c r="BF99" s="127"/>
      <c r="BG99" s="127"/>
      <c r="BH99" s="127"/>
      <c r="BI99" s="127"/>
      <c r="BJ99" s="127"/>
      <c r="BK99" s="127"/>
      <c r="BL99" s="127"/>
    </row>
    <row r="100" spans="1:64" x14ac:dyDescent="0.25">
      <c r="A100" s="127"/>
      <c r="B100" s="128" t="s">
        <v>486</v>
      </c>
      <c r="C100" s="152">
        <f>+'Fin pregr'!G5</f>
        <v>6.2E-2</v>
      </c>
      <c r="D100" s="127"/>
      <c r="E100" s="127"/>
      <c r="F100" s="127"/>
      <c r="G100" s="127"/>
      <c r="H100" s="127"/>
      <c r="I100" s="127"/>
      <c r="J100" s="127"/>
      <c r="K100" s="127"/>
      <c r="L100" s="127"/>
      <c r="M100" s="127"/>
      <c r="N100" s="127"/>
      <c r="O100" s="127"/>
      <c r="P100" s="127"/>
      <c r="Q100" s="127"/>
      <c r="R100" s="127"/>
      <c r="S100" s="127"/>
      <c r="T100" s="127"/>
      <c r="U100" s="127"/>
      <c r="V100" s="127"/>
      <c r="W100" s="127"/>
      <c r="X100" s="127"/>
      <c r="Y100" s="127"/>
      <c r="Z100" s="127"/>
      <c r="AA100" s="127"/>
      <c r="AB100" s="127"/>
      <c r="AC100" s="127"/>
      <c r="AD100" s="127"/>
      <c r="AE100" s="127"/>
      <c r="AF100" s="127"/>
      <c r="AG100" s="127"/>
      <c r="AH100" s="127"/>
      <c r="AI100" s="127"/>
      <c r="AJ100" s="127"/>
      <c r="AK100" s="127"/>
      <c r="AL100" s="127"/>
      <c r="AM100" s="127"/>
      <c r="AN100" s="127"/>
      <c r="AO100" s="127"/>
      <c r="AP100" s="127"/>
      <c r="AQ100" s="127"/>
      <c r="AR100" s="127"/>
      <c r="AS100" s="127"/>
      <c r="AT100" s="127"/>
      <c r="AU100" s="127"/>
      <c r="AV100" s="127"/>
      <c r="AW100" s="127"/>
      <c r="AX100" s="127"/>
      <c r="AY100" s="127"/>
      <c r="AZ100" s="127"/>
      <c r="BA100" s="127"/>
      <c r="BB100" s="136"/>
      <c r="BC100" s="127"/>
      <c r="BD100" s="127"/>
      <c r="BE100" s="127"/>
      <c r="BF100" s="127"/>
      <c r="BG100" s="127"/>
      <c r="BH100" s="127"/>
      <c r="BI100" s="127"/>
      <c r="BJ100" s="127"/>
      <c r="BK100" s="127"/>
      <c r="BL100" s="127"/>
    </row>
    <row r="101" spans="1:64" x14ac:dyDescent="0.25">
      <c r="A101" s="127"/>
      <c r="B101" s="129" t="s">
        <v>487</v>
      </c>
      <c r="C101" s="153">
        <f>+'Fin pregr'!G6</f>
        <v>0</v>
      </c>
      <c r="D101" s="127"/>
      <c r="E101" s="127"/>
      <c r="F101" s="127"/>
      <c r="G101" s="127"/>
      <c r="H101" s="127"/>
      <c r="I101" s="127"/>
      <c r="J101" s="127"/>
      <c r="K101" s="127"/>
      <c r="L101" s="127"/>
      <c r="M101" s="127"/>
      <c r="N101" s="127"/>
      <c r="O101" s="127"/>
      <c r="P101" s="127"/>
      <c r="Q101" s="127"/>
      <c r="R101" s="127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7"/>
      <c r="AM101" s="127"/>
      <c r="AN101" s="127"/>
      <c r="AO101" s="127"/>
      <c r="AP101" s="127"/>
      <c r="AQ101" s="127"/>
      <c r="AR101" s="127"/>
      <c r="AS101" s="127"/>
      <c r="AT101" s="127"/>
      <c r="AU101" s="127"/>
      <c r="AV101" s="127"/>
      <c r="AW101" s="127"/>
      <c r="AX101" s="127"/>
      <c r="AY101" s="127"/>
      <c r="AZ101" s="127"/>
      <c r="BA101" s="127"/>
      <c r="BB101" s="136"/>
      <c r="BC101" s="127"/>
      <c r="BD101" s="127"/>
      <c r="BE101" s="127"/>
      <c r="BF101" s="127"/>
      <c r="BG101" s="127"/>
      <c r="BH101" s="127"/>
      <c r="BI101" s="127"/>
      <c r="BJ101" s="127"/>
      <c r="BK101" s="127"/>
      <c r="BL101" s="127"/>
    </row>
    <row r="102" spans="1:64" x14ac:dyDescent="0.25">
      <c r="A102" s="127"/>
      <c r="B102" s="130" t="s">
        <v>488</v>
      </c>
      <c r="C102" s="153">
        <f>+'Fin pregr'!G7</f>
        <v>1</v>
      </c>
      <c r="D102" s="127"/>
      <c r="E102" s="127"/>
      <c r="F102" s="127"/>
      <c r="G102" s="127"/>
      <c r="H102" s="127"/>
      <c r="I102" s="127"/>
      <c r="J102" s="127"/>
      <c r="K102" s="127"/>
      <c r="L102" s="127"/>
      <c r="M102" s="127"/>
      <c r="N102" s="127"/>
      <c r="O102" s="127"/>
      <c r="P102" s="127"/>
      <c r="Q102" s="127"/>
      <c r="R102" s="127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  <c r="AG102" s="127"/>
      <c r="AH102" s="127"/>
      <c r="AI102" s="127"/>
      <c r="AJ102" s="127"/>
      <c r="AK102" s="127"/>
      <c r="AL102" s="127"/>
      <c r="AM102" s="127"/>
      <c r="AN102" s="127"/>
      <c r="AO102" s="127"/>
      <c r="AP102" s="127"/>
      <c r="AQ102" s="127"/>
      <c r="AR102" s="127"/>
      <c r="AS102" s="127"/>
      <c r="AT102" s="127"/>
      <c r="AU102" s="127"/>
      <c r="AV102" s="127"/>
      <c r="AW102" s="127"/>
      <c r="AX102" s="127"/>
      <c r="AY102" s="127"/>
      <c r="AZ102" s="127"/>
      <c r="BA102" s="127"/>
      <c r="BB102" s="136"/>
      <c r="BC102" s="127"/>
      <c r="BD102" s="127"/>
      <c r="BE102" s="127"/>
      <c r="BF102" s="127"/>
      <c r="BG102" s="127"/>
      <c r="BH102" s="127"/>
      <c r="BI102" s="127"/>
      <c r="BJ102" s="127"/>
      <c r="BK102" s="127"/>
      <c r="BL102" s="127"/>
    </row>
    <row r="103" spans="1:64" x14ac:dyDescent="0.25">
      <c r="A103" s="127"/>
      <c r="B103" s="127"/>
      <c r="C103" s="127"/>
      <c r="D103" s="127"/>
      <c r="E103" s="127"/>
      <c r="F103" s="127"/>
      <c r="G103" s="127"/>
      <c r="H103" s="127"/>
      <c r="I103" s="127"/>
      <c r="J103" s="127"/>
      <c r="K103" s="127"/>
      <c r="L103" s="127"/>
      <c r="M103" s="127"/>
      <c r="N103" s="127"/>
      <c r="O103" s="127"/>
      <c r="P103" s="127"/>
      <c r="Q103" s="127"/>
      <c r="R103" s="127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7"/>
      <c r="AM103" s="127"/>
      <c r="AN103" s="127"/>
      <c r="AO103" s="127"/>
      <c r="AP103" s="127"/>
      <c r="AQ103" s="127"/>
      <c r="AR103" s="127"/>
      <c r="AS103" s="127"/>
      <c r="AT103" s="127"/>
      <c r="AU103" s="127"/>
      <c r="AV103" s="127"/>
      <c r="AW103" s="127"/>
      <c r="AX103" s="127"/>
      <c r="AY103" s="127"/>
      <c r="AZ103" s="127"/>
      <c r="BA103" s="127"/>
      <c r="BB103" s="136"/>
      <c r="BC103" s="127"/>
      <c r="BD103" s="127"/>
      <c r="BE103" s="127"/>
      <c r="BF103" s="127"/>
      <c r="BG103" s="127"/>
      <c r="BH103" s="127"/>
      <c r="BI103" s="127"/>
      <c r="BJ103" s="127"/>
      <c r="BK103" s="127"/>
      <c r="BL103" s="127"/>
    </row>
    <row r="104" spans="1:64" x14ac:dyDescent="0.25">
      <c r="A104" s="127"/>
      <c r="B104" s="126" t="s">
        <v>521</v>
      </c>
      <c r="C104" s="126" t="s">
        <v>522</v>
      </c>
      <c r="D104" s="139">
        <f>((1+C100)^(1/12))-1</f>
        <v>5.0254121388362272E-3</v>
      </c>
      <c r="E104" s="127"/>
      <c r="F104" s="127"/>
      <c r="G104" s="127"/>
      <c r="H104" s="127"/>
      <c r="I104" s="127"/>
      <c r="J104" s="127"/>
      <c r="K104" s="127"/>
      <c r="L104" s="127"/>
      <c r="M104" s="127"/>
      <c r="N104" s="127"/>
      <c r="O104" s="127"/>
      <c r="P104" s="127"/>
      <c r="Q104" s="127"/>
      <c r="R104" s="127"/>
      <c r="S104" s="127"/>
      <c r="T104" s="127"/>
      <c r="U104" s="127"/>
      <c r="V104" s="127"/>
      <c r="W104" s="127"/>
      <c r="X104" s="127"/>
      <c r="Y104" s="127"/>
      <c r="Z104" s="127"/>
      <c r="AA104" s="127"/>
      <c r="AB104" s="127"/>
      <c r="AC104" s="127"/>
      <c r="AD104" s="127"/>
      <c r="AE104" s="127"/>
      <c r="AF104" s="127"/>
      <c r="AG104" s="127"/>
      <c r="AH104" s="127"/>
      <c r="AI104" s="127"/>
      <c r="AJ104" s="127"/>
      <c r="AK104" s="127"/>
      <c r="AL104" s="127"/>
      <c r="AM104" s="127"/>
      <c r="AN104" s="127"/>
      <c r="AO104" s="127"/>
      <c r="AP104" s="127"/>
      <c r="AQ104" s="127"/>
      <c r="AR104" s="127"/>
      <c r="AS104" s="127"/>
      <c r="AT104" s="127"/>
      <c r="AU104" s="127"/>
      <c r="AV104" s="127"/>
      <c r="AW104" s="127"/>
      <c r="AX104" s="127"/>
      <c r="AY104" s="127"/>
      <c r="AZ104" s="127"/>
      <c r="BA104" s="127"/>
      <c r="BB104" s="136"/>
      <c r="BC104" s="127"/>
      <c r="BD104" s="127"/>
      <c r="BE104" s="127"/>
      <c r="BF104" s="127"/>
      <c r="BG104" s="127"/>
      <c r="BH104" s="127"/>
      <c r="BI104" s="127"/>
      <c r="BJ104" s="127"/>
      <c r="BK104" s="127"/>
      <c r="BL104" s="127"/>
    </row>
    <row r="105" spans="1:64" x14ac:dyDescent="0.25">
      <c r="A105" s="127"/>
      <c r="B105" s="127"/>
      <c r="C105" s="127"/>
      <c r="D105" s="127"/>
      <c r="E105" s="127"/>
      <c r="F105" s="127"/>
      <c r="G105" s="127"/>
      <c r="H105" s="127"/>
      <c r="I105" s="127"/>
      <c r="J105" s="127"/>
      <c r="K105" s="127"/>
      <c r="L105" s="127"/>
      <c r="M105" s="127"/>
      <c r="N105" s="127"/>
      <c r="O105" s="127"/>
      <c r="P105" s="127"/>
      <c r="Q105" s="127"/>
      <c r="R105" s="127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7"/>
      <c r="AM105" s="127"/>
      <c r="AN105" s="127"/>
      <c r="AO105" s="127"/>
      <c r="AP105" s="127"/>
      <c r="AQ105" s="127"/>
      <c r="AR105" s="127"/>
      <c r="AS105" s="127"/>
      <c r="AT105" s="127"/>
      <c r="AU105" s="127"/>
      <c r="AV105" s="127"/>
      <c r="AW105" s="127"/>
      <c r="AX105" s="127"/>
      <c r="AY105" s="127"/>
      <c r="AZ105" s="127"/>
      <c r="BA105" s="127"/>
      <c r="BB105" s="136"/>
      <c r="BC105" s="127"/>
      <c r="BD105" s="127"/>
      <c r="BE105" s="127"/>
      <c r="BF105" s="127"/>
      <c r="BG105" s="127"/>
      <c r="BH105" s="127"/>
      <c r="BI105" s="127"/>
      <c r="BJ105" s="127"/>
      <c r="BK105" s="127"/>
      <c r="BL105" s="127"/>
    </row>
    <row r="106" spans="1:64" x14ac:dyDescent="0.25">
      <c r="A106" s="127"/>
      <c r="B106" s="126" t="s">
        <v>525</v>
      </c>
      <c r="C106" s="126" t="s">
        <v>522</v>
      </c>
      <c r="D106" s="140">
        <f>(C101)/((1-(1+D104)^(-C102))/D104)</f>
        <v>0</v>
      </c>
      <c r="E106" s="127"/>
      <c r="F106" s="127"/>
      <c r="G106" s="127"/>
      <c r="H106" s="127"/>
      <c r="I106" s="127"/>
      <c r="J106" s="127"/>
      <c r="K106" s="127"/>
      <c r="L106" s="127"/>
      <c r="M106" s="127"/>
      <c r="N106" s="127"/>
      <c r="O106" s="127"/>
      <c r="P106" s="127"/>
      <c r="Q106" s="127"/>
      <c r="R106" s="127"/>
      <c r="S106" s="127"/>
      <c r="T106" s="127"/>
      <c r="U106" s="127"/>
      <c r="V106" s="127"/>
      <c r="W106" s="127"/>
      <c r="X106" s="127"/>
      <c r="Y106" s="127"/>
      <c r="Z106" s="127"/>
      <c r="AA106" s="127"/>
      <c r="AB106" s="127"/>
      <c r="AC106" s="127"/>
      <c r="AD106" s="127"/>
      <c r="AE106" s="127"/>
      <c r="AF106" s="127"/>
      <c r="AG106" s="127"/>
      <c r="AH106" s="127"/>
      <c r="AI106" s="127"/>
      <c r="AJ106" s="127"/>
      <c r="AK106" s="127"/>
      <c r="AL106" s="127"/>
      <c r="AM106" s="127"/>
      <c r="AN106" s="127"/>
      <c r="AO106" s="127"/>
      <c r="AP106" s="127"/>
      <c r="AQ106" s="127"/>
      <c r="AR106" s="127"/>
      <c r="AS106" s="127"/>
      <c r="AT106" s="127"/>
      <c r="AU106" s="127"/>
      <c r="AV106" s="127"/>
      <c r="AW106" s="127"/>
      <c r="AX106" s="127"/>
      <c r="AY106" s="127"/>
      <c r="AZ106" s="127"/>
      <c r="BA106" s="127"/>
      <c r="BB106" s="136"/>
      <c r="BC106" s="127"/>
      <c r="BD106" s="127"/>
      <c r="BE106" s="127"/>
      <c r="BF106" s="127"/>
      <c r="BG106" s="127"/>
      <c r="BH106" s="127"/>
      <c r="BI106" s="127"/>
      <c r="BJ106" s="127"/>
      <c r="BK106" s="127"/>
      <c r="BL106" s="127"/>
    </row>
    <row r="107" spans="1:64" x14ac:dyDescent="0.25">
      <c r="A107" s="127"/>
      <c r="B107" s="127"/>
      <c r="C107" s="66">
        <f>+C84</f>
        <v>41275</v>
      </c>
      <c r="D107" s="66">
        <f t="shared" ref="D107:AK107" si="24">+D84</f>
        <v>41306</v>
      </c>
      <c r="E107" s="66">
        <f t="shared" si="24"/>
        <v>41336</v>
      </c>
      <c r="F107" s="66">
        <f t="shared" si="24"/>
        <v>41367</v>
      </c>
      <c r="G107" s="66">
        <f t="shared" si="24"/>
        <v>41397</v>
      </c>
      <c r="H107" s="66">
        <f t="shared" si="24"/>
        <v>41428</v>
      </c>
      <c r="I107" s="66">
        <f t="shared" si="24"/>
        <v>41458</v>
      </c>
      <c r="J107" s="66">
        <f t="shared" si="24"/>
        <v>41489</v>
      </c>
      <c r="K107" s="66">
        <f t="shared" si="24"/>
        <v>41519</v>
      </c>
      <c r="L107" s="66">
        <f t="shared" si="24"/>
        <v>41550</v>
      </c>
      <c r="M107" s="66">
        <f t="shared" si="24"/>
        <v>41580</v>
      </c>
      <c r="N107" s="66">
        <f t="shared" si="24"/>
        <v>41611</v>
      </c>
      <c r="O107" s="66">
        <f t="shared" si="24"/>
        <v>41641</v>
      </c>
      <c r="P107" s="66">
        <f t="shared" si="24"/>
        <v>41672</v>
      </c>
      <c r="Q107" s="66">
        <f t="shared" si="24"/>
        <v>41702</v>
      </c>
      <c r="R107" s="66">
        <f t="shared" si="24"/>
        <v>41733</v>
      </c>
      <c r="S107" s="66">
        <f t="shared" si="24"/>
        <v>41763</v>
      </c>
      <c r="T107" s="66">
        <f t="shared" si="24"/>
        <v>41794</v>
      </c>
      <c r="U107" s="66">
        <f t="shared" si="24"/>
        <v>41824</v>
      </c>
      <c r="V107" s="66">
        <f t="shared" si="24"/>
        <v>41855</v>
      </c>
      <c r="W107" s="66">
        <f t="shared" si="24"/>
        <v>41885</v>
      </c>
      <c r="X107" s="66">
        <f t="shared" si="24"/>
        <v>41916</v>
      </c>
      <c r="Y107" s="66">
        <f t="shared" si="24"/>
        <v>41946</v>
      </c>
      <c r="Z107" s="66">
        <f t="shared" si="24"/>
        <v>41977</v>
      </c>
      <c r="AA107" s="66">
        <f t="shared" si="24"/>
        <v>42007</v>
      </c>
      <c r="AB107" s="66">
        <f t="shared" si="24"/>
        <v>42038</v>
      </c>
      <c r="AC107" s="66">
        <f t="shared" si="24"/>
        <v>42068</v>
      </c>
      <c r="AD107" s="66">
        <f t="shared" si="24"/>
        <v>42099</v>
      </c>
      <c r="AE107" s="66">
        <f t="shared" si="24"/>
        <v>42129</v>
      </c>
      <c r="AF107" s="66">
        <f t="shared" si="24"/>
        <v>42160</v>
      </c>
      <c r="AG107" s="66">
        <f t="shared" si="24"/>
        <v>42190</v>
      </c>
      <c r="AH107" s="66">
        <f t="shared" si="24"/>
        <v>42221</v>
      </c>
      <c r="AI107" s="66">
        <f t="shared" si="24"/>
        <v>42251</v>
      </c>
      <c r="AJ107" s="66">
        <f t="shared" si="24"/>
        <v>42282</v>
      </c>
      <c r="AK107" s="66">
        <f t="shared" si="24"/>
        <v>42312</v>
      </c>
      <c r="AL107" s="66">
        <f>+AL84</f>
        <v>42343</v>
      </c>
      <c r="AM107" s="66">
        <f t="shared" ref="AM107:AT107" si="25">+AM84</f>
        <v>42373</v>
      </c>
      <c r="AN107" s="66">
        <f t="shared" si="25"/>
        <v>42404</v>
      </c>
      <c r="AO107" s="66">
        <f t="shared" si="25"/>
        <v>42434</v>
      </c>
      <c r="AP107" s="66">
        <f t="shared" si="25"/>
        <v>42465</v>
      </c>
      <c r="AQ107" s="66">
        <f t="shared" si="25"/>
        <v>42495</v>
      </c>
      <c r="AR107" s="66">
        <f t="shared" si="25"/>
        <v>42526</v>
      </c>
      <c r="AS107" s="66">
        <f t="shared" si="25"/>
        <v>42556</v>
      </c>
      <c r="AT107" s="66">
        <f t="shared" si="25"/>
        <v>42587</v>
      </c>
      <c r="AU107" s="66">
        <f>+AU84</f>
        <v>42617</v>
      </c>
      <c r="AV107" s="66">
        <f>+AV84</f>
        <v>42648</v>
      </c>
      <c r="AW107" s="66">
        <f>+AW84</f>
        <v>42678</v>
      </c>
      <c r="AX107" s="66">
        <f>+AX84</f>
        <v>42709</v>
      </c>
      <c r="AY107" s="66">
        <f>+AY84</f>
        <v>0</v>
      </c>
      <c r="AZ107" s="127"/>
      <c r="BA107" s="127"/>
      <c r="BB107" s="136"/>
      <c r="BC107" s="127"/>
      <c r="BD107" s="127"/>
      <c r="BE107" s="127"/>
      <c r="BF107" s="127"/>
      <c r="BG107" s="127"/>
      <c r="BH107" s="127"/>
      <c r="BI107" s="127"/>
      <c r="BJ107" s="127"/>
      <c r="BK107" s="127"/>
      <c r="BL107" s="127"/>
    </row>
    <row r="108" spans="1:64" x14ac:dyDescent="0.25">
      <c r="A108" s="127"/>
      <c r="B108" s="127"/>
      <c r="C108" s="138">
        <v>1</v>
      </c>
      <c r="D108" s="138">
        <f>+C108+1</f>
        <v>2</v>
      </c>
      <c r="E108" s="138">
        <f t="shared" ref="E108:AY108" si="26">+D108+1</f>
        <v>3</v>
      </c>
      <c r="F108" s="138">
        <f t="shared" si="26"/>
        <v>4</v>
      </c>
      <c r="G108" s="138">
        <f t="shared" si="26"/>
        <v>5</v>
      </c>
      <c r="H108" s="138">
        <f t="shared" si="26"/>
        <v>6</v>
      </c>
      <c r="I108" s="138">
        <f t="shared" si="26"/>
        <v>7</v>
      </c>
      <c r="J108" s="138">
        <f t="shared" si="26"/>
        <v>8</v>
      </c>
      <c r="K108" s="138">
        <f t="shared" si="26"/>
        <v>9</v>
      </c>
      <c r="L108" s="138">
        <f t="shared" si="26"/>
        <v>10</v>
      </c>
      <c r="M108" s="138">
        <f t="shared" si="26"/>
        <v>11</v>
      </c>
      <c r="N108" s="138">
        <f t="shared" si="26"/>
        <v>12</v>
      </c>
      <c r="O108" s="138">
        <f t="shared" si="26"/>
        <v>13</v>
      </c>
      <c r="P108" s="138">
        <f t="shared" si="26"/>
        <v>14</v>
      </c>
      <c r="Q108" s="138">
        <f t="shared" si="26"/>
        <v>15</v>
      </c>
      <c r="R108" s="138">
        <f t="shared" si="26"/>
        <v>16</v>
      </c>
      <c r="S108" s="138">
        <f t="shared" si="26"/>
        <v>17</v>
      </c>
      <c r="T108" s="138">
        <f t="shared" si="26"/>
        <v>18</v>
      </c>
      <c r="U108" s="138">
        <f t="shared" si="26"/>
        <v>19</v>
      </c>
      <c r="V108" s="138">
        <f t="shared" si="26"/>
        <v>20</v>
      </c>
      <c r="W108" s="138">
        <f t="shared" si="26"/>
        <v>21</v>
      </c>
      <c r="X108" s="138">
        <f t="shared" si="26"/>
        <v>22</v>
      </c>
      <c r="Y108" s="138">
        <f t="shared" si="26"/>
        <v>23</v>
      </c>
      <c r="Z108" s="138">
        <f t="shared" si="26"/>
        <v>24</v>
      </c>
      <c r="AA108" s="138">
        <f t="shared" si="26"/>
        <v>25</v>
      </c>
      <c r="AB108" s="138">
        <f t="shared" si="26"/>
        <v>26</v>
      </c>
      <c r="AC108" s="138">
        <f t="shared" si="26"/>
        <v>27</v>
      </c>
      <c r="AD108" s="138">
        <f t="shared" si="26"/>
        <v>28</v>
      </c>
      <c r="AE108" s="138">
        <f t="shared" si="26"/>
        <v>29</v>
      </c>
      <c r="AF108" s="138">
        <f t="shared" si="26"/>
        <v>30</v>
      </c>
      <c r="AG108" s="138">
        <f t="shared" si="26"/>
        <v>31</v>
      </c>
      <c r="AH108" s="138">
        <f t="shared" si="26"/>
        <v>32</v>
      </c>
      <c r="AI108" s="138">
        <f t="shared" si="26"/>
        <v>33</v>
      </c>
      <c r="AJ108" s="138">
        <f t="shared" si="26"/>
        <v>34</v>
      </c>
      <c r="AK108" s="138">
        <f t="shared" si="26"/>
        <v>35</v>
      </c>
      <c r="AL108" s="138">
        <f t="shared" si="26"/>
        <v>36</v>
      </c>
      <c r="AM108" s="138">
        <f t="shared" si="26"/>
        <v>37</v>
      </c>
      <c r="AN108" s="138">
        <f t="shared" si="26"/>
        <v>38</v>
      </c>
      <c r="AO108" s="138">
        <f t="shared" si="26"/>
        <v>39</v>
      </c>
      <c r="AP108" s="138">
        <f t="shared" si="26"/>
        <v>40</v>
      </c>
      <c r="AQ108" s="138">
        <f t="shared" si="26"/>
        <v>41</v>
      </c>
      <c r="AR108" s="138">
        <f t="shared" si="26"/>
        <v>42</v>
      </c>
      <c r="AS108" s="138">
        <f t="shared" si="26"/>
        <v>43</v>
      </c>
      <c r="AT108" s="138">
        <f t="shared" si="26"/>
        <v>44</v>
      </c>
      <c r="AU108" s="138">
        <f t="shared" si="26"/>
        <v>45</v>
      </c>
      <c r="AV108" s="138">
        <f t="shared" si="26"/>
        <v>46</v>
      </c>
      <c r="AW108" s="138">
        <f t="shared" si="26"/>
        <v>47</v>
      </c>
      <c r="AX108" s="138">
        <f t="shared" si="26"/>
        <v>48</v>
      </c>
      <c r="AY108" s="138">
        <f t="shared" si="26"/>
        <v>49</v>
      </c>
      <c r="AZ108" s="127"/>
      <c r="BA108" s="127"/>
      <c r="BB108" s="136"/>
      <c r="BC108" s="127"/>
      <c r="BD108" s="127"/>
      <c r="BE108" s="127"/>
      <c r="BF108" s="127"/>
      <c r="BG108" s="127"/>
      <c r="BH108" s="127"/>
      <c r="BI108" s="127"/>
      <c r="BJ108" s="127"/>
      <c r="BK108" s="127"/>
      <c r="BL108" s="127"/>
    </row>
    <row r="109" spans="1:64" x14ac:dyDescent="0.25">
      <c r="A109" s="127"/>
      <c r="B109" s="141" t="s">
        <v>487</v>
      </c>
      <c r="C109" s="142" t="s">
        <v>515</v>
      </c>
      <c r="D109" s="142" t="s">
        <v>516</v>
      </c>
      <c r="E109" s="142" t="s">
        <v>517</v>
      </c>
      <c r="F109" s="142" t="s">
        <v>518</v>
      </c>
      <c r="G109" s="142" t="s">
        <v>519</v>
      </c>
      <c r="H109" s="142" t="s">
        <v>520</v>
      </c>
      <c r="I109" s="142" t="s">
        <v>523</v>
      </c>
      <c r="J109" s="142" t="s">
        <v>524</v>
      </c>
      <c r="K109" s="142" t="s">
        <v>485</v>
      </c>
      <c r="L109" s="142" t="s">
        <v>526</v>
      </c>
      <c r="M109" s="142" t="s">
        <v>527</v>
      </c>
      <c r="N109" s="142" t="s">
        <v>500</v>
      </c>
      <c r="O109" s="142" t="s">
        <v>528</v>
      </c>
      <c r="P109" s="142" t="s">
        <v>529</v>
      </c>
      <c r="Q109" s="142" t="s">
        <v>530</v>
      </c>
      <c r="R109" s="142" t="s">
        <v>531</v>
      </c>
      <c r="S109" s="142" t="s">
        <v>532</v>
      </c>
      <c r="T109" s="142" t="s">
        <v>533</v>
      </c>
      <c r="U109" s="142" t="s">
        <v>534</v>
      </c>
      <c r="V109" s="142" t="s">
        <v>535</v>
      </c>
      <c r="W109" s="142" t="s">
        <v>536</v>
      </c>
      <c r="X109" s="142" t="s">
        <v>537</v>
      </c>
      <c r="Y109" s="142" t="s">
        <v>538</v>
      </c>
      <c r="Z109" s="142" t="s">
        <v>539</v>
      </c>
      <c r="AA109" s="142" t="s">
        <v>540</v>
      </c>
      <c r="AB109" s="142" t="s">
        <v>541</v>
      </c>
      <c r="AC109" s="142" t="s">
        <v>542</v>
      </c>
      <c r="AD109" s="142" t="s">
        <v>543</v>
      </c>
      <c r="AE109" s="142" t="s">
        <v>544</v>
      </c>
      <c r="AF109" s="142" t="s">
        <v>545</v>
      </c>
      <c r="AG109" s="142" t="s">
        <v>546</v>
      </c>
      <c r="AH109" s="142" t="s">
        <v>547</v>
      </c>
      <c r="AI109" s="142" t="s">
        <v>548</v>
      </c>
      <c r="AJ109" s="142" t="s">
        <v>549</v>
      </c>
      <c r="AK109" s="142" t="s">
        <v>550</v>
      </c>
      <c r="AL109" s="142" t="s">
        <v>551</v>
      </c>
      <c r="AM109" s="142" t="s">
        <v>552</v>
      </c>
      <c r="AN109" s="142" t="s">
        <v>553</v>
      </c>
      <c r="AO109" s="142" t="s">
        <v>554</v>
      </c>
      <c r="AP109" s="142" t="s">
        <v>555</v>
      </c>
      <c r="AQ109" s="142" t="s">
        <v>556</v>
      </c>
      <c r="AR109" s="142" t="s">
        <v>557</v>
      </c>
      <c r="AS109" s="142" t="s">
        <v>558</v>
      </c>
      <c r="AT109" s="142" t="s">
        <v>559</v>
      </c>
      <c r="AU109" s="142" t="s">
        <v>560</v>
      </c>
      <c r="AV109" s="142" t="s">
        <v>561</v>
      </c>
      <c r="AW109" s="142" t="s">
        <v>562</v>
      </c>
      <c r="AX109" s="142" t="s">
        <v>563</v>
      </c>
      <c r="AY109" s="142" t="s">
        <v>570</v>
      </c>
      <c r="AZ109" s="127"/>
      <c r="BA109" s="127"/>
      <c r="BB109" s="136"/>
      <c r="BC109" s="127"/>
      <c r="BD109" s="127"/>
      <c r="BE109" s="127"/>
      <c r="BF109" s="127"/>
      <c r="BG109" s="127"/>
      <c r="BH109" s="127"/>
      <c r="BI109" s="127"/>
      <c r="BJ109" s="127"/>
      <c r="BK109" s="127"/>
      <c r="BL109" s="127"/>
    </row>
    <row r="110" spans="1:64" x14ac:dyDescent="0.25">
      <c r="A110" s="127"/>
      <c r="B110" s="129" t="s">
        <v>564</v>
      </c>
      <c r="C110" s="140"/>
      <c r="D110" s="140">
        <f t="shared" ref="D110:AX110" si="27">+IF(D108&gt;=$D99,$D106,0)*IF(C114&lt;1,0,1)</f>
        <v>0</v>
      </c>
      <c r="E110" s="140">
        <f t="shared" si="27"/>
        <v>0</v>
      </c>
      <c r="F110" s="140">
        <f t="shared" si="27"/>
        <v>0</v>
      </c>
      <c r="G110" s="140">
        <f t="shared" si="27"/>
        <v>0</v>
      </c>
      <c r="H110" s="140">
        <f t="shared" si="27"/>
        <v>0</v>
      </c>
      <c r="I110" s="140">
        <f t="shared" si="27"/>
        <v>0</v>
      </c>
      <c r="J110" s="140">
        <f t="shared" si="27"/>
        <v>0</v>
      </c>
      <c r="K110" s="140">
        <f t="shared" si="27"/>
        <v>0</v>
      </c>
      <c r="L110" s="140">
        <f t="shared" si="27"/>
        <v>0</v>
      </c>
      <c r="M110" s="140">
        <f t="shared" si="27"/>
        <v>0</v>
      </c>
      <c r="N110" s="140">
        <f t="shared" si="27"/>
        <v>0</v>
      </c>
      <c r="O110" s="140">
        <f t="shared" si="27"/>
        <v>0</v>
      </c>
      <c r="P110" s="140">
        <f t="shared" si="27"/>
        <v>0</v>
      </c>
      <c r="Q110" s="140">
        <f t="shared" si="27"/>
        <v>0</v>
      </c>
      <c r="R110" s="140">
        <f t="shared" si="27"/>
        <v>0</v>
      </c>
      <c r="S110" s="140">
        <f t="shared" si="27"/>
        <v>0</v>
      </c>
      <c r="T110" s="140">
        <f t="shared" si="27"/>
        <v>0</v>
      </c>
      <c r="U110" s="140">
        <f t="shared" si="27"/>
        <v>0</v>
      </c>
      <c r="V110" s="140">
        <f t="shared" si="27"/>
        <v>0</v>
      </c>
      <c r="W110" s="140">
        <f t="shared" si="27"/>
        <v>0</v>
      </c>
      <c r="X110" s="140">
        <f t="shared" si="27"/>
        <v>0</v>
      </c>
      <c r="Y110" s="140">
        <f t="shared" si="27"/>
        <v>0</v>
      </c>
      <c r="Z110" s="140">
        <f t="shared" si="27"/>
        <v>0</v>
      </c>
      <c r="AA110" s="140">
        <f t="shared" si="27"/>
        <v>0</v>
      </c>
      <c r="AB110" s="140">
        <f t="shared" si="27"/>
        <v>0</v>
      </c>
      <c r="AC110" s="140">
        <f t="shared" si="27"/>
        <v>0</v>
      </c>
      <c r="AD110" s="140">
        <f t="shared" si="27"/>
        <v>0</v>
      </c>
      <c r="AE110" s="140">
        <f t="shared" si="27"/>
        <v>0</v>
      </c>
      <c r="AF110" s="140">
        <f t="shared" si="27"/>
        <v>0</v>
      </c>
      <c r="AG110" s="140">
        <f t="shared" si="27"/>
        <v>0</v>
      </c>
      <c r="AH110" s="140">
        <f t="shared" si="27"/>
        <v>0</v>
      </c>
      <c r="AI110" s="140">
        <f t="shared" si="27"/>
        <v>0</v>
      </c>
      <c r="AJ110" s="140">
        <f t="shared" si="27"/>
        <v>0</v>
      </c>
      <c r="AK110" s="140">
        <f t="shared" si="27"/>
        <v>0</v>
      </c>
      <c r="AL110" s="140">
        <f t="shared" si="27"/>
        <v>0</v>
      </c>
      <c r="AM110" s="140">
        <f t="shared" si="27"/>
        <v>0</v>
      </c>
      <c r="AN110" s="140">
        <f t="shared" si="27"/>
        <v>0</v>
      </c>
      <c r="AO110" s="140">
        <f t="shared" si="27"/>
        <v>0</v>
      </c>
      <c r="AP110" s="140">
        <f t="shared" si="27"/>
        <v>0</v>
      </c>
      <c r="AQ110" s="140">
        <f t="shared" si="27"/>
        <v>0</v>
      </c>
      <c r="AR110" s="140">
        <f t="shared" si="27"/>
        <v>0</v>
      </c>
      <c r="AS110" s="140">
        <f t="shared" si="27"/>
        <v>0</v>
      </c>
      <c r="AT110" s="140">
        <f t="shared" si="27"/>
        <v>0</v>
      </c>
      <c r="AU110" s="140">
        <f t="shared" si="27"/>
        <v>0</v>
      </c>
      <c r="AV110" s="140">
        <f t="shared" si="27"/>
        <v>0</v>
      </c>
      <c r="AW110" s="140">
        <f t="shared" si="27"/>
        <v>0</v>
      </c>
      <c r="AX110" s="140">
        <f t="shared" si="27"/>
        <v>0</v>
      </c>
      <c r="AY110" s="127"/>
      <c r="AZ110" s="127"/>
      <c r="BA110" s="127"/>
      <c r="BB110" s="136"/>
      <c r="BC110" s="127"/>
      <c r="BD110" s="127"/>
      <c r="BE110" s="127"/>
      <c r="BF110" s="127"/>
      <c r="BG110" s="127"/>
      <c r="BH110" s="127"/>
      <c r="BI110" s="127"/>
      <c r="BJ110" s="127"/>
      <c r="BK110" s="127"/>
      <c r="BL110" s="127"/>
    </row>
    <row r="111" spans="1:64" x14ac:dyDescent="0.25">
      <c r="A111" s="127"/>
      <c r="B111" s="129" t="s">
        <v>565</v>
      </c>
      <c r="C111" s="140"/>
      <c r="D111" s="140">
        <f t="shared" ref="D111:AK111" si="28">D110-D113</f>
        <v>0</v>
      </c>
      <c r="E111" s="140">
        <f t="shared" si="28"/>
        <v>0</v>
      </c>
      <c r="F111" s="140">
        <f t="shared" si="28"/>
        <v>0</v>
      </c>
      <c r="G111" s="140">
        <f t="shared" si="28"/>
        <v>0</v>
      </c>
      <c r="H111" s="140">
        <f t="shared" si="28"/>
        <v>0</v>
      </c>
      <c r="I111" s="140">
        <f t="shared" si="28"/>
        <v>0</v>
      </c>
      <c r="J111" s="140">
        <f t="shared" si="28"/>
        <v>0</v>
      </c>
      <c r="K111" s="140">
        <f t="shared" si="28"/>
        <v>0</v>
      </c>
      <c r="L111" s="140">
        <f t="shared" si="28"/>
        <v>0</v>
      </c>
      <c r="M111" s="140">
        <f t="shared" si="28"/>
        <v>0</v>
      </c>
      <c r="N111" s="140">
        <f t="shared" si="28"/>
        <v>0</v>
      </c>
      <c r="O111" s="140">
        <f t="shared" si="28"/>
        <v>0</v>
      </c>
      <c r="P111" s="140">
        <f t="shared" si="28"/>
        <v>0</v>
      </c>
      <c r="Q111" s="140">
        <f t="shared" si="28"/>
        <v>0</v>
      </c>
      <c r="R111" s="140">
        <f t="shared" si="28"/>
        <v>0</v>
      </c>
      <c r="S111" s="140">
        <f t="shared" si="28"/>
        <v>0</v>
      </c>
      <c r="T111" s="140">
        <f t="shared" si="28"/>
        <v>0</v>
      </c>
      <c r="U111" s="140">
        <f t="shared" si="28"/>
        <v>0</v>
      </c>
      <c r="V111" s="140">
        <f t="shared" si="28"/>
        <v>0</v>
      </c>
      <c r="W111" s="140">
        <f t="shared" si="28"/>
        <v>0</v>
      </c>
      <c r="X111" s="140">
        <f t="shared" si="28"/>
        <v>0</v>
      </c>
      <c r="Y111" s="140">
        <f t="shared" si="28"/>
        <v>0</v>
      </c>
      <c r="Z111" s="140">
        <f t="shared" si="28"/>
        <v>0</v>
      </c>
      <c r="AA111" s="140">
        <f t="shared" si="28"/>
        <v>0</v>
      </c>
      <c r="AB111" s="140">
        <f t="shared" si="28"/>
        <v>0</v>
      </c>
      <c r="AC111" s="140">
        <f t="shared" si="28"/>
        <v>0</v>
      </c>
      <c r="AD111" s="140">
        <f t="shared" si="28"/>
        <v>0</v>
      </c>
      <c r="AE111" s="140">
        <f t="shared" si="28"/>
        <v>0</v>
      </c>
      <c r="AF111" s="140">
        <f t="shared" si="28"/>
        <v>0</v>
      </c>
      <c r="AG111" s="140">
        <f t="shared" si="28"/>
        <v>0</v>
      </c>
      <c r="AH111" s="140">
        <f t="shared" si="28"/>
        <v>0</v>
      </c>
      <c r="AI111" s="140">
        <f t="shared" si="28"/>
        <v>0</v>
      </c>
      <c r="AJ111" s="140">
        <f t="shared" si="28"/>
        <v>0</v>
      </c>
      <c r="AK111" s="140">
        <f t="shared" si="28"/>
        <v>0</v>
      </c>
      <c r="AL111" s="140">
        <f>AL110-AL113</f>
        <v>0</v>
      </c>
      <c r="AM111" s="140">
        <f t="shared" ref="AM111:AT111" si="29">AM110-AM113</f>
        <v>0</v>
      </c>
      <c r="AN111" s="140">
        <f t="shared" si="29"/>
        <v>0</v>
      </c>
      <c r="AO111" s="140">
        <f t="shared" si="29"/>
        <v>0</v>
      </c>
      <c r="AP111" s="140">
        <f t="shared" si="29"/>
        <v>0</v>
      </c>
      <c r="AQ111" s="140">
        <f t="shared" si="29"/>
        <v>0</v>
      </c>
      <c r="AR111" s="140">
        <f t="shared" si="29"/>
        <v>0</v>
      </c>
      <c r="AS111" s="140">
        <f t="shared" si="29"/>
        <v>0</v>
      </c>
      <c r="AT111" s="140">
        <f t="shared" si="29"/>
        <v>0</v>
      </c>
      <c r="AU111" s="140">
        <f>AU110-AU113</f>
        <v>0</v>
      </c>
      <c r="AV111" s="140">
        <f>AV110-AV113</f>
        <v>0</v>
      </c>
      <c r="AW111" s="140">
        <f>AW110-AW113</f>
        <v>0</v>
      </c>
      <c r="AX111" s="140">
        <f>AX110-AX113</f>
        <v>0</v>
      </c>
      <c r="AY111" s="127"/>
      <c r="AZ111" s="127"/>
      <c r="BA111" s="127"/>
      <c r="BB111" s="136"/>
      <c r="BC111" s="127"/>
      <c r="BD111" s="127"/>
      <c r="BE111" s="127"/>
      <c r="BF111" s="127"/>
      <c r="BG111" s="127"/>
      <c r="BH111" s="127"/>
      <c r="BI111" s="127"/>
      <c r="BJ111" s="127"/>
      <c r="BK111" s="127"/>
      <c r="BL111" s="127"/>
    </row>
    <row r="112" spans="1:64" x14ac:dyDescent="0.25">
      <c r="A112" s="127"/>
      <c r="B112" s="129" t="s">
        <v>566</v>
      </c>
      <c r="C112" s="140"/>
      <c r="D112" s="140">
        <f t="shared" ref="D112:Q112" si="30">(D111+C112)*(IF(C114&lt;1,0,1))</f>
        <v>0</v>
      </c>
      <c r="E112" s="140">
        <f t="shared" si="30"/>
        <v>0</v>
      </c>
      <c r="F112" s="140">
        <f t="shared" si="30"/>
        <v>0</v>
      </c>
      <c r="G112" s="140">
        <f t="shared" si="30"/>
        <v>0</v>
      </c>
      <c r="H112" s="140">
        <f t="shared" si="30"/>
        <v>0</v>
      </c>
      <c r="I112" s="140">
        <f t="shared" si="30"/>
        <v>0</v>
      </c>
      <c r="J112" s="140">
        <f t="shared" si="30"/>
        <v>0</v>
      </c>
      <c r="K112" s="140">
        <f t="shared" si="30"/>
        <v>0</v>
      </c>
      <c r="L112" s="140">
        <f t="shared" si="30"/>
        <v>0</v>
      </c>
      <c r="M112" s="140">
        <f t="shared" si="30"/>
        <v>0</v>
      </c>
      <c r="N112" s="140">
        <f t="shared" si="30"/>
        <v>0</v>
      </c>
      <c r="O112" s="140">
        <f t="shared" si="30"/>
        <v>0</v>
      </c>
      <c r="P112" s="140">
        <f t="shared" si="30"/>
        <v>0</v>
      </c>
      <c r="Q112" s="140">
        <f t="shared" si="30"/>
        <v>0</v>
      </c>
      <c r="R112" s="140">
        <f>(R111+Q112)*(IF(Q114&lt;1,0,1))</f>
        <v>0</v>
      </c>
      <c r="S112" s="140">
        <f t="shared" ref="S112:AX112" si="31">(S111+R112)*(IF(R114&lt;1,0,1))</f>
        <v>0</v>
      </c>
      <c r="T112" s="140">
        <f t="shared" si="31"/>
        <v>0</v>
      </c>
      <c r="U112" s="140">
        <f t="shared" si="31"/>
        <v>0</v>
      </c>
      <c r="V112" s="140">
        <f t="shared" si="31"/>
        <v>0</v>
      </c>
      <c r="W112" s="140">
        <f t="shared" si="31"/>
        <v>0</v>
      </c>
      <c r="X112" s="140">
        <f t="shared" si="31"/>
        <v>0</v>
      </c>
      <c r="Y112" s="140">
        <f t="shared" si="31"/>
        <v>0</v>
      </c>
      <c r="Z112" s="140">
        <f t="shared" si="31"/>
        <v>0</v>
      </c>
      <c r="AA112" s="140">
        <f t="shared" si="31"/>
        <v>0</v>
      </c>
      <c r="AB112" s="140">
        <f t="shared" si="31"/>
        <v>0</v>
      </c>
      <c r="AC112" s="140">
        <f t="shared" si="31"/>
        <v>0</v>
      </c>
      <c r="AD112" s="140">
        <f t="shared" si="31"/>
        <v>0</v>
      </c>
      <c r="AE112" s="140">
        <f t="shared" si="31"/>
        <v>0</v>
      </c>
      <c r="AF112" s="140">
        <f t="shared" si="31"/>
        <v>0</v>
      </c>
      <c r="AG112" s="140">
        <f t="shared" si="31"/>
        <v>0</v>
      </c>
      <c r="AH112" s="140">
        <f t="shared" si="31"/>
        <v>0</v>
      </c>
      <c r="AI112" s="140">
        <f t="shared" si="31"/>
        <v>0</v>
      </c>
      <c r="AJ112" s="140">
        <f t="shared" si="31"/>
        <v>0</v>
      </c>
      <c r="AK112" s="140">
        <f t="shared" si="31"/>
        <v>0</v>
      </c>
      <c r="AL112" s="140">
        <f t="shared" si="31"/>
        <v>0</v>
      </c>
      <c r="AM112" s="140">
        <f t="shared" si="31"/>
        <v>0</v>
      </c>
      <c r="AN112" s="140">
        <f t="shared" si="31"/>
        <v>0</v>
      </c>
      <c r="AO112" s="140">
        <f t="shared" si="31"/>
        <v>0</v>
      </c>
      <c r="AP112" s="140">
        <f t="shared" si="31"/>
        <v>0</v>
      </c>
      <c r="AQ112" s="140">
        <f t="shared" si="31"/>
        <v>0</v>
      </c>
      <c r="AR112" s="140">
        <f t="shared" si="31"/>
        <v>0</v>
      </c>
      <c r="AS112" s="140">
        <f t="shared" si="31"/>
        <v>0</v>
      </c>
      <c r="AT112" s="140">
        <f t="shared" si="31"/>
        <v>0</v>
      </c>
      <c r="AU112" s="140">
        <f t="shared" si="31"/>
        <v>0</v>
      </c>
      <c r="AV112" s="140">
        <f t="shared" si="31"/>
        <v>0</v>
      </c>
      <c r="AW112" s="140">
        <f t="shared" si="31"/>
        <v>0</v>
      </c>
      <c r="AX112" s="140">
        <f t="shared" si="31"/>
        <v>0</v>
      </c>
      <c r="AY112" s="127"/>
      <c r="AZ112" s="127"/>
      <c r="BA112" s="127"/>
      <c r="BB112" s="136"/>
      <c r="BC112" s="127"/>
      <c r="BD112" s="127"/>
      <c r="BE112" s="127"/>
      <c r="BF112" s="127"/>
      <c r="BG112" s="127"/>
      <c r="BH112" s="127"/>
      <c r="BI112" s="127"/>
      <c r="BJ112" s="127"/>
      <c r="BK112" s="127"/>
      <c r="BL112" s="127"/>
    </row>
    <row r="113" spans="1:64" x14ac:dyDescent="0.25">
      <c r="A113" s="127"/>
      <c r="B113" s="129" t="s">
        <v>567</v>
      </c>
      <c r="C113" s="140"/>
      <c r="D113" s="140">
        <f>IF(D110&gt;0,C114*$D104,0)</f>
        <v>0</v>
      </c>
      <c r="E113" s="140">
        <f t="shared" ref="E113:AX113" si="32">IF(E110&gt;0,D114*$D104,0)</f>
        <v>0</v>
      </c>
      <c r="F113" s="140">
        <f t="shared" si="32"/>
        <v>0</v>
      </c>
      <c r="G113" s="140">
        <f t="shared" si="32"/>
        <v>0</v>
      </c>
      <c r="H113" s="140">
        <f t="shared" si="32"/>
        <v>0</v>
      </c>
      <c r="I113" s="140">
        <f t="shared" si="32"/>
        <v>0</v>
      </c>
      <c r="J113" s="140">
        <f t="shared" si="32"/>
        <v>0</v>
      </c>
      <c r="K113" s="140">
        <f t="shared" si="32"/>
        <v>0</v>
      </c>
      <c r="L113" s="140">
        <f t="shared" si="32"/>
        <v>0</v>
      </c>
      <c r="M113" s="140">
        <f t="shared" si="32"/>
        <v>0</v>
      </c>
      <c r="N113" s="140">
        <f t="shared" si="32"/>
        <v>0</v>
      </c>
      <c r="O113" s="140">
        <f t="shared" si="32"/>
        <v>0</v>
      </c>
      <c r="P113" s="140">
        <f t="shared" si="32"/>
        <v>0</v>
      </c>
      <c r="Q113" s="140">
        <f t="shared" si="32"/>
        <v>0</v>
      </c>
      <c r="R113" s="140">
        <f t="shared" si="32"/>
        <v>0</v>
      </c>
      <c r="S113" s="140">
        <f t="shared" si="32"/>
        <v>0</v>
      </c>
      <c r="T113" s="140">
        <f t="shared" si="32"/>
        <v>0</v>
      </c>
      <c r="U113" s="140">
        <f t="shared" si="32"/>
        <v>0</v>
      </c>
      <c r="V113" s="140">
        <f t="shared" si="32"/>
        <v>0</v>
      </c>
      <c r="W113" s="140">
        <f t="shared" si="32"/>
        <v>0</v>
      </c>
      <c r="X113" s="140">
        <f t="shared" si="32"/>
        <v>0</v>
      </c>
      <c r="Y113" s="140">
        <f t="shared" si="32"/>
        <v>0</v>
      </c>
      <c r="Z113" s="140">
        <f t="shared" si="32"/>
        <v>0</v>
      </c>
      <c r="AA113" s="140">
        <f t="shared" si="32"/>
        <v>0</v>
      </c>
      <c r="AB113" s="140">
        <f t="shared" si="32"/>
        <v>0</v>
      </c>
      <c r="AC113" s="140">
        <f t="shared" si="32"/>
        <v>0</v>
      </c>
      <c r="AD113" s="140">
        <f t="shared" si="32"/>
        <v>0</v>
      </c>
      <c r="AE113" s="140">
        <f t="shared" si="32"/>
        <v>0</v>
      </c>
      <c r="AF113" s="140">
        <f t="shared" si="32"/>
        <v>0</v>
      </c>
      <c r="AG113" s="140">
        <f t="shared" si="32"/>
        <v>0</v>
      </c>
      <c r="AH113" s="140">
        <f t="shared" si="32"/>
        <v>0</v>
      </c>
      <c r="AI113" s="140">
        <f t="shared" si="32"/>
        <v>0</v>
      </c>
      <c r="AJ113" s="140">
        <f t="shared" si="32"/>
        <v>0</v>
      </c>
      <c r="AK113" s="140">
        <f t="shared" si="32"/>
        <v>0</v>
      </c>
      <c r="AL113" s="140">
        <f t="shared" si="32"/>
        <v>0</v>
      </c>
      <c r="AM113" s="140">
        <f t="shared" si="32"/>
        <v>0</v>
      </c>
      <c r="AN113" s="140">
        <f t="shared" si="32"/>
        <v>0</v>
      </c>
      <c r="AO113" s="140">
        <f t="shared" si="32"/>
        <v>0</v>
      </c>
      <c r="AP113" s="140">
        <f t="shared" si="32"/>
        <v>0</v>
      </c>
      <c r="AQ113" s="140">
        <f t="shared" si="32"/>
        <v>0</v>
      </c>
      <c r="AR113" s="140">
        <f t="shared" si="32"/>
        <v>0</v>
      </c>
      <c r="AS113" s="140">
        <f t="shared" si="32"/>
        <v>0</v>
      </c>
      <c r="AT113" s="140">
        <f t="shared" si="32"/>
        <v>0</v>
      </c>
      <c r="AU113" s="140">
        <f t="shared" si="32"/>
        <v>0</v>
      </c>
      <c r="AV113" s="140">
        <f t="shared" si="32"/>
        <v>0</v>
      </c>
      <c r="AW113" s="140">
        <f t="shared" si="32"/>
        <v>0</v>
      </c>
      <c r="AX113" s="140">
        <f t="shared" si="32"/>
        <v>0</v>
      </c>
      <c r="AY113" s="127"/>
      <c r="AZ113" s="127"/>
      <c r="BA113" s="127"/>
      <c r="BB113" s="136"/>
      <c r="BC113" s="127"/>
      <c r="BD113" s="127"/>
      <c r="BE113" s="127"/>
      <c r="BF113" s="127"/>
      <c r="BG113" s="127"/>
      <c r="BH113" s="127"/>
      <c r="BI113" s="127"/>
      <c r="BJ113" s="127"/>
      <c r="BK113" s="127"/>
      <c r="BL113" s="127"/>
    </row>
    <row r="114" spans="1:64" x14ac:dyDescent="0.25">
      <c r="A114" s="127"/>
      <c r="B114" s="143" t="s">
        <v>568</v>
      </c>
      <c r="C114" s="140">
        <f>IF(C108=$D99,($C101),IF(D108&lt;$D99,0,(($C101)-C112)*IF(B114&lt;1,0,1)))</f>
        <v>0</v>
      </c>
      <c r="D114" s="140">
        <f t="shared" ref="D114:AX114" si="33">IF(D108=$D99,($C101),IF(E108&lt;$D99,0,(($C101)-D112)*IF(C114&lt;1,0,1)))</f>
        <v>0</v>
      </c>
      <c r="E114" s="140">
        <f t="shared" si="33"/>
        <v>0</v>
      </c>
      <c r="F114" s="140">
        <f t="shared" si="33"/>
        <v>0</v>
      </c>
      <c r="G114" s="140">
        <f t="shared" si="33"/>
        <v>0</v>
      </c>
      <c r="H114" s="140">
        <f t="shared" si="33"/>
        <v>0</v>
      </c>
      <c r="I114" s="140">
        <f t="shared" si="33"/>
        <v>0</v>
      </c>
      <c r="J114" s="140">
        <f t="shared" si="33"/>
        <v>0</v>
      </c>
      <c r="K114" s="140">
        <f t="shared" si="33"/>
        <v>0</v>
      </c>
      <c r="L114" s="140">
        <f t="shared" si="33"/>
        <v>0</v>
      </c>
      <c r="M114" s="140">
        <f t="shared" si="33"/>
        <v>0</v>
      </c>
      <c r="N114" s="140">
        <f t="shared" si="33"/>
        <v>0</v>
      </c>
      <c r="O114" s="140">
        <f t="shared" si="33"/>
        <v>0</v>
      </c>
      <c r="P114" s="140">
        <f t="shared" si="33"/>
        <v>0</v>
      </c>
      <c r="Q114" s="140">
        <f t="shared" si="33"/>
        <v>0</v>
      </c>
      <c r="R114" s="140">
        <f t="shared" si="33"/>
        <v>0</v>
      </c>
      <c r="S114" s="140">
        <f t="shared" si="33"/>
        <v>0</v>
      </c>
      <c r="T114" s="140">
        <f t="shared" si="33"/>
        <v>0</v>
      </c>
      <c r="U114" s="140">
        <f t="shared" si="33"/>
        <v>0</v>
      </c>
      <c r="V114" s="140">
        <f t="shared" si="33"/>
        <v>0</v>
      </c>
      <c r="W114" s="140">
        <f t="shared" si="33"/>
        <v>0</v>
      </c>
      <c r="X114" s="140">
        <f t="shared" si="33"/>
        <v>0</v>
      </c>
      <c r="Y114" s="140">
        <f t="shared" si="33"/>
        <v>0</v>
      </c>
      <c r="Z114" s="140">
        <f t="shared" si="33"/>
        <v>0</v>
      </c>
      <c r="AA114" s="140">
        <f t="shared" si="33"/>
        <v>0</v>
      </c>
      <c r="AB114" s="140">
        <f t="shared" si="33"/>
        <v>0</v>
      </c>
      <c r="AC114" s="140">
        <f t="shared" si="33"/>
        <v>0</v>
      </c>
      <c r="AD114" s="140">
        <f t="shared" si="33"/>
        <v>0</v>
      </c>
      <c r="AE114" s="140">
        <f t="shared" si="33"/>
        <v>0</v>
      </c>
      <c r="AF114" s="140">
        <f t="shared" si="33"/>
        <v>0</v>
      </c>
      <c r="AG114" s="140">
        <f t="shared" si="33"/>
        <v>0</v>
      </c>
      <c r="AH114" s="140">
        <f t="shared" si="33"/>
        <v>0</v>
      </c>
      <c r="AI114" s="140">
        <f t="shared" si="33"/>
        <v>0</v>
      </c>
      <c r="AJ114" s="140">
        <f t="shared" si="33"/>
        <v>0</v>
      </c>
      <c r="AK114" s="140">
        <f t="shared" si="33"/>
        <v>0</v>
      </c>
      <c r="AL114" s="140">
        <f t="shared" si="33"/>
        <v>0</v>
      </c>
      <c r="AM114" s="140">
        <f t="shared" si="33"/>
        <v>0</v>
      </c>
      <c r="AN114" s="140">
        <f t="shared" si="33"/>
        <v>0</v>
      </c>
      <c r="AO114" s="140">
        <f t="shared" si="33"/>
        <v>0</v>
      </c>
      <c r="AP114" s="140">
        <f t="shared" si="33"/>
        <v>0</v>
      </c>
      <c r="AQ114" s="140">
        <f t="shared" si="33"/>
        <v>0</v>
      </c>
      <c r="AR114" s="140">
        <f t="shared" si="33"/>
        <v>0</v>
      </c>
      <c r="AS114" s="140">
        <f t="shared" si="33"/>
        <v>0</v>
      </c>
      <c r="AT114" s="140">
        <f t="shared" si="33"/>
        <v>0</v>
      </c>
      <c r="AU114" s="140">
        <f t="shared" si="33"/>
        <v>0</v>
      </c>
      <c r="AV114" s="140">
        <f t="shared" si="33"/>
        <v>0</v>
      </c>
      <c r="AW114" s="140">
        <f t="shared" si="33"/>
        <v>0</v>
      </c>
      <c r="AX114" s="140">
        <f t="shared" si="33"/>
        <v>0</v>
      </c>
      <c r="AY114" s="127"/>
      <c r="AZ114" s="127"/>
      <c r="BA114" s="127"/>
      <c r="BB114" s="136"/>
      <c r="BC114" s="127"/>
      <c r="BD114" s="127"/>
      <c r="BE114" s="127"/>
      <c r="BF114" s="127"/>
      <c r="BG114" s="127"/>
      <c r="BH114" s="127"/>
      <c r="BI114" s="127"/>
      <c r="BJ114" s="127"/>
      <c r="BK114" s="127"/>
      <c r="BL114" s="127"/>
    </row>
    <row r="115" spans="1:64" x14ac:dyDescent="0.25">
      <c r="A115" s="127"/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3"/>
      <c r="AC115" s="133"/>
      <c r="AD115" s="133"/>
      <c r="AE115" s="133"/>
      <c r="AF115" s="133"/>
      <c r="AG115" s="133"/>
      <c r="AH115" s="133"/>
      <c r="AI115" s="133"/>
      <c r="AJ115" s="133"/>
      <c r="AK115" s="133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27"/>
      <c r="AZ115" s="127"/>
      <c r="BA115" s="127"/>
      <c r="BB115" s="136"/>
      <c r="BC115" s="127"/>
      <c r="BD115" s="127"/>
      <c r="BE115" s="127"/>
      <c r="BF115" s="127"/>
      <c r="BG115" s="127"/>
      <c r="BH115" s="127"/>
      <c r="BI115" s="127"/>
      <c r="BJ115" s="127"/>
      <c r="BK115" s="127"/>
      <c r="BL115" s="127"/>
    </row>
    <row r="116" spans="1:64" x14ac:dyDescent="0.25">
      <c r="A116" s="127"/>
      <c r="B116" s="133"/>
      <c r="C116" s="133"/>
      <c r="D116" s="133"/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133"/>
      <c r="AV116" s="133"/>
      <c r="AW116" s="133"/>
      <c r="AX116" s="133"/>
      <c r="AY116" s="127"/>
      <c r="AZ116" s="127"/>
      <c r="BA116" s="127"/>
      <c r="BB116" s="136"/>
      <c r="BC116" s="127"/>
      <c r="BD116" s="127"/>
      <c r="BE116" s="127"/>
      <c r="BF116" s="127"/>
      <c r="BG116" s="127"/>
      <c r="BH116" s="127"/>
      <c r="BI116" s="127"/>
      <c r="BJ116" s="127"/>
      <c r="BK116" s="127"/>
      <c r="BL116" s="127"/>
    </row>
    <row r="117" spans="1:64" x14ac:dyDescent="0.25">
      <c r="A117" s="127"/>
      <c r="B117" s="133"/>
      <c r="C117" s="133"/>
      <c r="D117" s="133"/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133"/>
      <c r="AV117" s="133"/>
      <c r="AW117" s="133"/>
      <c r="AX117" s="133"/>
      <c r="AY117" s="127"/>
      <c r="AZ117" s="127"/>
      <c r="BA117" s="127"/>
      <c r="BB117" s="136"/>
      <c r="BC117" s="127"/>
      <c r="BD117" s="127"/>
      <c r="BE117" s="127"/>
      <c r="BF117" s="127"/>
      <c r="BG117" s="127"/>
      <c r="BH117" s="127"/>
      <c r="BI117" s="127"/>
      <c r="BJ117" s="127"/>
      <c r="BK117" s="127"/>
      <c r="BL117" s="127"/>
    </row>
    <row r="118" spans="1:64" x14ac:dyDescent="0.25">
      <c r="A118" s="127"/>
      <c r="B118" s="133" t="s">
        <v>574</v>
      </c>
      <c r="C118" s="133"/>
      <c r="D118" s="127"/>
      <c r="E118" s="127"/>
      <c r="F118" s="127"/>
      <c r="G118" s="127"/>
      <c r="H118" s="127"/>
      <c r="I118" s="127"/>
      <c r="J118" s="127"/>
      <c r="K118" s="127"/>
      <c r="L118" s="127"/>
      <c r="M118" s="127"/>
      <c r="N118" s="127"/>
      <c r="O118" s="127"/>
      <c r="P118" s="127"/>
      <c r="Q118" s="127"/>
      <c r="R118" s="127"/>
      <c r="S118" s="127"/>
      <c r="T118" s="127"/>
      <c r="U118" s="127"/>
      <c r="V118" s="127"/>
      <c r="W118" s="127"/>
      <c r="X118" s="127"/>
      <c r="Y118" s="127"/>
      <c r="Z118" s="127"/>
      <c r="AA118" s="127"/>
      <c r="AB118" s="127"/>
      <c r="AC118" s="127"/>
      <c r="AD118" s="127"/>
      <c r="AE118" s="127"/>
      <c r="AF118" s="127"/>
      <c r="AG118" s="127"/>
      <c r="AH118" s="127"/>
      <c r="AI118" s="127"/>
      <c r="AJ118" s="127"/>
      <c r="AK118" s="127"/>
      <c r="AL118" s="127"/>
      <c r="AM118" s="127"/>
      <c r="AN118" s="127"/>
      <c r="AO118" s="127"/>
      <c r="AP118" s="127"/>
      <c r="AQ118" s="127"/>
      <c r="AR118" s="127"/>
      <c r="AS118" s="127"/>
      <c r="AT118" s="127"/>
      <c r="AU118" s="127"/>
      <c r="AV118" s="127"/>
      <c r="AW118" s="127"/>
      <c r="AX118" s="127"/>
      <c r="AY118" s="127"/>
      <c r="AZ118" s="127"/>
      <c r="BA118" s="127"/>
      <c r="BB118" s="136"/>
      <c r="BC118" s="127"/>
      <c r="BD118" s="127"/>
      <c r="BE118" s="127"/>
      <c r="BF118" s="127"/>
      <c r="BG118" s="127"/>
      <c r="BH118" s="127"/>
      <c r="BI118" s="127"/>
      <c r="BJ118" s="127"/>
      <c r="BK118" s="127"/>
      <c r="BL118" s="127"/>
    </row>
    <row r="119" spans="1:64" x14ac:dyDescent="0.25">
      <c r="A119" s="127"/>
      <c r="B119" s="127"/>
      <c r="C119" s="127"/>
      <c r="D119" s="127"/>
      <c r="E119" s="127"/>
      <c r="F119" s="127"/>
      <c r="G119" s="127"/>
      <c r="H119" s="127"/>
      <c r="I119" s="127"/>
      <c r="J119" s="127"/>
      <c r="K119" s="127"/>
      <c r="L119" s="127"/>
      <c r="M119" s="127"/>
      <c r="N119" s="127"/>
      <c r="O119" s="127"/>
      <c r="P119" s="127"/>
      <c r="Q119" s="127"/>
      <c r="R119" s="127"/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  <c r="AG119" s="127"/>
      <c r="AH119" s="127"/>
      <c r="AI119" s="127"/>
      <c r="AJ119" s="127"/>
      <c r="AK119" s="127"/>
      <c r="AL119" s="127"/>
      <c r="AM119" s="127"/>
      <c r="AN119" s="127"/>
      <c r="AO119" s="127"/>
      <c r="AP119" s="127"/>
      <c r="AQ119" s="127"/>
      <c r="AR119" s="127"/>
      <c r="AS119" s="127"/>
      <c r="AT119" s="127"/>
      <c r="AU119" s="127"/>
      <c r="AV119" s="127"/>
      <c r="AW119" s="127"/>
      <c r="AX119" s="127"/>
      <c r="AY119" s="127"/>
      <c r="AZ119" s="127"/>
      <c r="BA119" s="127"/>
      <c r="BB119" s="136"/>
      <c r="BC119" s="127"/>
      <c r="BD119" s="127"/>
      <c r="BE119" s="127"/>
      <c r="BF119" s="127"/>
      <c r="BG119" s="127"/>
      <c r="BH119" s="127"/>
      <c r="BI119" s="127"/>
      <c r="BJ119" s="127"/>
      <c r="BK119" s="127"/>
      <c r="BL119" s="127"/>
    </row>
    <row r="120" spans="1:64" x14ac:dyDescent="0.25">
      <c r="A120" s="127"/>
      <c r="B120" s="127"/>
      <c r="C120" s="127"/>
      <c r="D120" s="127"/>
      <c r="E120" s="127"/>
      <c r="F120" s="127"/>
      <c r="G120" s="127"/>
      <c r="H120" s="127"/>
      <c r="I120" s="127"/>
      <c r="J120" s="127"/>
      <c r="K120" s="127"/>
      <c r="L120" s="127"/>
      <c r="M120" s="127"/>
      <c r="N120" s="127"/>
      <c r="O120" s="127"/>
      <c r="P120" s="127"/>
      <c r="Q120" s="127"/>
      <c r="R120" s="127"/>
      <c r="S120" s="127"/>
      <c r="T120" s="127"/>
      <c r="U120" s="127"/>
      <c r="V120" s="127"/>
      <c r="W120" s="127"/>
      <c r="X120" s="127"/>
      <c r="Y120" s="127"/>
      <c r="Z120" s="127"/>
      <c r="AA120" s="127"/>
      <c r="AB120" s="127"/>
      <c r="AC120" s="127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  <c r="BA120" s="127"/>
      <c r="BB120" s="136"/>
      <c r="BC120" s="127"/>
      <c r="BD120" s="127"/>
      <c r="BE120" s="127"/>
      <c r="BF120" s="127"/>
      <c r="BG120" s="127"/>
      <c r="BH120" s="127"/>
      <c r="BI120" s="127"/>
      <c r="BJ120" s="127"/>
      <c r="BK120" s="127"/>
      <c r="BL120" s="127"/>
    </row>
    <row r="121" spans="1:64" x14ac:dyDescent="0.25">
      <c r="A121" s="127"/>
      <c r="B121" s="126" t="s">
        <v>483</v>
      </c>
      <c r="C121" s="127"/>
      <c r="D121" s="144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  <c r="Y121" s="127"/>
      <c r="Z121" s="127"/>
      <c r="AA121" s="127"/>
      <c r="AB121" s="127"/>
      <c r="AC121" s="127"/>
      <c r="AD121" s="127"/>
      <c r="AE121" s="127"/>
      <c r="AF121" s="127"/>
      <c r="AG121" s="127"/>
      <c r="AH121" s="127"/>
      <c r="AI121" s="127"/>
      <c r="AJ121" s="127"/>
      <c r="AK121" s="127"/>
      <c r="AL121" s="127"/>
      <c r="AM121" s="127"/>
      <c r="AN121" s="127"/>
      <c r="AO121" s="127"/>
      <c r="AP121" s="127"/>
      <c r="AQ121" s="127"/>
      <c r="AR121" s="127"/>
      <c r="AS121" s="127"/>
      <c r="AT121" s="127"/>
      <c r="AU121" s="127"/>
      <c r="AV121" s="127"/>
      <c r="AW121" s="127"/>
      <c r="AX121" s="127"/>
      <c r="AY121" s="127"/>
      <c r="AZ121" s="127"/>
      <c r="BA121" s="127"/>
      <c r="BB121" s="136"/>
      <c r="BC121" s="127"/>
      <c r="BD121" s="127"/>
      <c r="BE121" s="127"/>
      <c r="BF121" s="127"/>
      <c r="BG121" s="127"/>
      <c r="BH121" s="127"/>
      <c r="BI121" s="127"/>
      <c r="BJ121" s="127"/>
      <c r="BK121" s="127"/>
      <c r="BL121" s="127"/>
    </row>
    <row r="122" spans="1:64" x14ac:dyDescent="0.25">
      <c r="A122" s="127"/>
      <c r="B122" s="128" t="s">
        <v>484</v>
      </c>
      <c r="C122" s="150"/>
      <c r="D122" s="138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  <c r="Y122" s="127"/>
      <c r="Z122" s="127"/>
      <c r="AA122" s="127"/>
      <c r="AB122" s="127"/>
      <c r="AC122" s="127"/>
      <c r="AD122" s="127"/>
      <c r="AE122" s="127"/>
      <c r="AF122" s="127"/>
      <c r="AG122" s="127"/>
      <c r="AH122" s="127"/>
      <c r="AI122" s="127"/>
      <c r="AJ122" s="127"/>
      <c r="AK122" s="127"/>
      <c r="AL122" s="127"/>
      <c r="AM122" s="127"/>
      <c r="AN122" s="127"/>
      <c r="AO122" s="127"/>
      <c r="AP122" s="127"/>
      <c r="AQ122" s="127"/>
      <c r="AR122" s="127"/>
      <c r="AS122" s="127"/>
      <c r="AT122" s="127"/>
      <c r="AU122" s="127"/>
      <c r="AV122" s="127"/>
      <c r="AW122" s="127"/>
      <c r="AX122" s="127"/>
      <c r="AY122" s="127"/>
      <c r="AZ122" s="127"/>
      <c r="BA122" s="127"/>
      <c r="BB122" s="136"/>
      <c r="BC122" s="127"/>
      <c r="BD122" s="127"/>
      <c r="BE122" s="127"/>
      <c r="BF122" s="127"/>
      <c r="BG122" s="127"/>
      <c r="BH122" s="127"/>
      <c r="BI122" s="127"/>
      <c r="BJ122" s="127"/>
      <c r="BK122" s="127"/>
      <c r="BL122" s="127"/>
    </row>
    <row r="123" spans="1:64" x14ac:dyDescent="0.25">
      <c r="A123" s="127"/>
      <c r="B123" s="128" t="s">
        <v>486</v>
      </c>
      <c r="C123" s="152">
        <f>+'Fin pregr'!H5</f>
        <v>6.2E-2</v>
      </c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  <c r="Y123" s="127"/>
      <c r="Z123" s="127"/>
      <c r="AA123" s="127"/>
      <c r="AB123" s="127"/>
      <c r="AC123" s="127"/>
      <c r="AD123" s="127"/>
      <c r="AE123" s="127"/>
      <c r="AF123" s="127"/>
      <c r="AG123" s="127"/>
      <c r="AH123" s="127"/>
      <c r="AI123" s="127"/>
      <c r="AJ123" s="127"/>
      <c r="AK123" s="127"/>
      <c r="AL123" s="127"/>
      <c r="AM123" s="127"/>
      <c r="AN123" s="127"/>
      <c r="AO123" s="127"/>
      <c r="AP123" s="127"/>
      <c r="AQ123" s="127"/>
      <c r="AR123" s="127"/>
      <c r="AS123" s="127"/>
      <c r="AT123" s="127"/>
      <c r="AU123" s="127"/>
      <c r="AV123" s="127"/>
      <c r="AW123" s="127"/>
      <c r="AX123" s="127"/>
      <c r="AY123" s="127"/>
      <c r="AZ123" s="127"/>
      <c r="BA123" s="127"/>
      <c r="BB123" s="136"/>
      <c r="BC123" s="127"/>
      <c r="BD123" s="127"/>
      <c r="BE123" s="127"/>
      <c r="BF123" s="127"/>
      <c r="BG123" s="127"/>
      <c r="BH123" s="127"/>
      <c r="BI123" s="127"/>
      <c r="BJ123" s="127"/>
      <c r="BK123" s="127"/>
      <c r="BL123" s="127"/>
    </row>
    <row r="124" spans="1:64" x14ac:dyDescent="0.25">
      <c r="A124" s="127"/>
      <c r="B124" s="129" t="s">
        <v>487</v>
      </c>
      <c r="C124" s="153">
        <f>+'Fin pregr'!H6</f>
        <v>0</v>
      </c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  <c r="Y124" s="127"/>
      <c r="Z124" s="127"/>
      <c r="AA124" s="127"/>
      <c r="AB124" s="127"/>
      <c r="AC124" s="127"/>
      <c r="AD124" s="127"/>
      <c r="AE124" s="127"/>
      <c r="AF124" s="127"/>
      <c r="AG124" s="127"/>
      <c r="AH124" s="127"/>
      <c r="AI124" s="127"/>
      <c r="AJ124" s="127"/>
      <c r="AK124" s="127"/>
      <c r="AL124" s="127"/>
      <c r="AM124" s="127"/>
      <c r="AN124" s="127"/>
      <c r="AO124" s="127"/>
      <c r="AP124" s="127"/>
      <c r="AQ124" s="127"/>
      <c r="AR124" s="127"/>
      <c r="AS124" s="127"/>
      <c r="AT124" s="127"/>
      <c r="AU124" s="127"/>
      <c r="AV124" s="127"/>
      <c r="AW124" s="127"/>
      <c r="AX124" s="127"/>
      <c r="AY124" s="127"/>
      <c r="AZ124" s="127"/>
      <c r="BA124" s="127"/>
      <c r="BB124" s="136"/>
      <c r="BC124" s="127"/>
      <c r="BD124" s="127"/>
      <c r="BE124" s="127"/>
      <c r="BF124" s="127"/>
      <c r="BG124" s="127"/>
      <c r="BH124" s="127"/>
      <c r="BI124" s="127"/>
      <c r="BJ124" s="127"/>
      <c r="BK124" s="127"/>
      <c r="BL124" s="127"/>
    </row>
    <row r="125" spans="1:64" x14ac:dyDescent="0.25">
      <c r="A125" s="127"/>
      <c r="B125" s="130" t="s">
        <v>488</v>
      </c>
      <c r="C125" s="153">
        <f>+'Fin pregr'!H7</f>
        <v>1</v>
      </c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  <c r="Y125" s="127"/>
      <c r="Z125" s="127"/>
      <c r="AA125" s="127"/>
      <c r="AB125" s="127"/>
      <c r="AC125" s="127"/>
      <c r="AD125" s="127"/>
      <c r="AE125" s="127"/>
      <c r="AF125" s="127"/>
      <c r="AG125" s="127"/>
      <c r="AH125" s="127"/>
      <c r="AI125" s="127"/>
      <c r="AJ125" s="127"/>
      <c r="AK125" s="127"/>
      <c r="AL125" s="127"/>
      <c r="AM125" s="127"/>
      <c r="AN125" s="127"/>
      <c r="AO125" s="127"/>
      <c r="AP125" s="127"/>
      <c r="AQ125" s="127"/>
      <c r="AR125" s="127"/>
      <c r="AS125" s="127"/>
      <c r="AT125" s="127"/>
      <c r="AU125" s="127"/>
      <c r="AV125" s="127"/>
      <c r="AW125" s="127"/>
      <c r="AX125" s="127"/>
      <c r="AY125" s="127"/>
      <c r="AZ125" s="127"/>
      <c r="BA125" s="127"/>
      <c r="BB125" s="136"/>
      <c r="BC125" s="127"/>
      <c r="BD125" s="127"/>
      <c r="BE125" s="127"/>
      <c r="BF125" s="127"/>
      <c r="BG125" s="127"/>
      <c r="BH125" s="127"/>
      <c r="BI125" s="127"/>
      <c r="BJ125" s="127"/>
      <c r="BK125" s="127"/>
      <c r="BL125" s="127"/>
    </row>
    <row r="126" spans="1:64" x14ac:dyDescent="0.25">
      <c r="A126" s="127"/>
      <c r="B126" s="127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  <c r="AG126" s="127"/>
      <c r="AH126" s="127"/>
      <c r="AI126" s="127"/>
      <c r="AJ126" s="127"/>
      <c r="AK126" s="127"/>
      <c r="AL126" s="127"/>
      <c r="AM126" s="127"/>
      <c r="AN126" s="127"/>
      <c r="AO126" s="127"/>
      <c r="AP126" s="127"/>
      <c r="AQ126" s="127"/>
      <c r="AR126" s="127"/>
      <c r="AS126" s="127"/>
      <c r="AT126" s="127"/>
      <c r="AU126" s="127"/>
      <c r="AV126" s="127"/>
      <c r="AW126" s="127"/>
      <c r="AX126" s="127"/>
      <c r="AY126" s="127"/>
      <c r="AZ126" s="127"/>
      <c r="BA126" s="127"/>
      <c r="BB126" s="136"/>
      <c r="BC126" s="127"/>
      <c r="BD126" s="127"/>
      <c r="BE126" s="127"/>
      <c r="BF126" s="127"/>
      <c r="BG126" s="127"/>
      <c r="BH126" s="127"/>
      <c r="BI126" s="127"/>
      <c r="BJ126" s="127"/>
      <c r="BK126" s="127"/>
      <c r="BL126" s="127"/>
    </row>
    <row r="127" spans="1:64" x14ac:dyDescent="0.25">
      <c r="A127" s="127"/>
      <c r="B127" s="126" t="s">
        <v>521</v>
      </c>
      <c r="C127" s="126" t="s">
        <v>522</v>
      </c>
      <c r="D127" s="139">
        <f>((1+C123)^(1/12))-1</f>
        <v>5.0254121388362272E-3</v>
      </c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  <c r="Y127" s="127"/>
      <c r="Z127" s="127"/>
      <c r="AA127" s="127"/>
      <c r="AB127" s="127"/>
      <c r="AC127" s="127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127"/>
      <c r="AO127" s="127"/>
      <c r="AP127" s="127"/>
      <c r="AQ127" s="127"/>
      <c r="AR127" s="127"/>
      <c r="AS127" s="127"/>
      <c r="AT127" s="127"/>
      <c r="AU127" s="127"/>
      <c r="AV127" s="127"/>
      <c r="AW127" s="127"/>
      <c r="AX127" s="127"/>
      <c r="AY127" s="127"/>
      <c r="AZ127" s="127"/>
      <c r="BA127" s="127"/>
      <c r="BB127" s="136"/>
      <c r="BC127" s="127"/>
      <c r="BD127" s="127"/>
      <c r="BE127" s="127"/>
      <c r="BF127" s="127"/>
      <c r="BG127" s="127"/>
      <c r="BH127" s="127"/>
      <c r="BI127" s="127"/>
      <c r="BJ127" s="127"/>
      <c r="BK127" s="127"/>
      <c r="BL127" s="127"/>
    </row>
    <row r="128" spans="1:64" x14ac:dyDescent="0.25">
      <c r="A128" s="127"/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127"/>
      <c r="AO128" s="127"/>
      <c r="AP128" s="127"/>
      <c r="AQ128" s="127"/>
      <c r="AR128" s="127"/>
      <c r="AS128" s="127"/>
      <c r="AT128" s="127"/>
      <c r="AU128" s="127"/>
      <c r="AV128" s="127"/>
      <c r="AW128" s="127"/>
      <c r="AX128" s="127"/>
      <c r="AY128" s="127"/>
      <c r="AZ128" s="127"/>
      <c r="BA128" s="127"/>
      <c r="BB128" s="136"/>
      <c r="BC128" s="127"/>
      <c r="BD128" s="127"/>
      <c r="BE128" s="127"/>
      <c r="BF128" s="127"/>
      <c r="BG128" s="127"/>
      <c r="BH128" s="127"/>
      <c r="BI128" s="127"/>
      <c r="BJ128" s="127"/>
      <c r="BK128" s="127"/>
      <c r="BL128" s="127"/>
    </row>
    <row r="129" spans="1:64" x14ac:dyDescent="0.25">
      <c r="A129" s="127"/>
      <c r="B129" s="126" t="s">
        <v>525</v>
      </c>
      <c r="C129" s="126" t="s">
        <v>522</v>
      </c>
      <c r="D129" s="140">
        <f>(C124)/((1-(1+D127)^(-C125))/D127)</f>
        <v>0</v>
      </c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  <c r="Y129" s="127"/>
      <c r="Z129" s="127"/>
      <c r="AA129" s="127"/>
      <c r="AB129" s="127"/>
      <c r="AC129" s="127"/>
      <c r="AD129" s="127"/>
      <c r="AE129" s="127"/>
      <c r="AF129" s="127"/>
      <c r="AG129" s="127"/>
      <c r="AH129" s="127"/>
      <c r="AI129" s="127"/>
      <c r="AJ129" s="127"/>
      <c r="AK129" s="127"/>
      <c r="AL129" s="127"/>
      <c r="AM129" s="127"/>
      <c r="AN129" s="127"/>
      <c r="AO129" s="127"/>
      <c r="AP129" s="127"/>
      <c r="AQ129" s="127"/>
      <c r="AR129" s="127"/>
      <c r="AS129" s="127"/>
      <c r="AT129" s="127"/>
      <c r="AU129" s="127"/>
      <c r="AV129" s="127"/>
      <c r="AW129" s="127"/>
      <c r="AX129" s="127"/>
      <c r="AY129" s="127"/>
      <c r="AZ129" s="127"/>
      <c r="BA129" s="127"/>
      <c r="BB129" s="136"/>
      <c r="BC129" s="127"/>
      <c r="BD129" s="127"/>
      <c r="BE129" s="127"/>
      <c r="BF129" s="127"/>
      <c r="BG129" s="127"/>
      <c r="BH129" s="127"/>
      <c r="BI129" s="127"/>
      <c r="BJ129" s="127"/>
      <c r="BK129" s="127"/>
      <c r="BL129" s="127"/>
    </row>
    <row r="130" spans="1:64" x14ac:dyDescent="0.25">
      <c r="A130" s="127"/>
      <c r="B130" s="127"/>
      <c r="C130" s="66">
        <v>41275</v>
      </c>
      <c r="D130" s="66">
        <v>41306</v>
      </c>
      <c r="E130" s="66">
        <v>41336</v>
      </c>
      <c r="F130" s="66">
        <v>41367</v>
      </c>
      <c r="G130" s="66">
        <v>41397</v>
      </c>
      <c r="H130" s="66">
        <v>41428</v>
      </c>
      <c r="I130" s="66">
        <v>41458</v>
      </c>
      <c r="J130" s="66">
        <v>41489</v>
      </c>
      <c r="K130" s="66">
        <v>41519</v>
      </c>
      <c r="L130" s="66">
        <v>41550</v>
      </c>
      <c r="M130" s="66">
        <v>41580</v>
      </c>
      <c r="N130" s="66">
        <v>41611</v>
      </c>
      <c r="O130" s="66">
        <v>41641</v>
      </c>
      <c r="P130" s="66">
        <v>41672</v>
      </c>
      <c r="Q130" s="66">
        <v>41702</v>
      </c>
      <c r="R130" s="66">
        <v>41733</v>
      </c>
      <c r="S130" s="66">
        <v>41763</v>
      </c>
      <c r="T130" s="66">
        <v>41794</v>
      </c>
      <c r="U130" s="66">
        <v>41824</v>
      </c>
      <c r="V130" s="66">
        <v>41855</v>
      </c>
      <c r="W130" s="66">
        <v>41885</v>
      </c>
      <c r="X130" s="66">
        <v>41916</v>
      </c>
      <c r="Y130" s="66">
        <v>41946</v>
      </c>
      <c r="Z130" s="66">
        <v>41977</v>
      </c>
      <c r="AA130" s="66">
        <v>42007</v>
      </c>
      <c r="AB130" s="66">
        <v>42038</v>
      </c>
      <c r="AC130" s="66">
        <v>42068</v>
      </c>
      <c r="AD130" s="66">
        <v>42099</v>
      </c>
      <c r="AE130" s="66">
        <v>42129</v>
      </c>
      <c r="AF130" s="66">
        <v>42160</v>
      </c>
      <c r="AG130" s="66">
        <v>42190</v>
      </c>
      <c r="AH130" s="66">
        <v>42221</v>
      </c>
      <c r="AI130" s="66">
        <v>42251</v>
      </c>
      <c r="AJ130" s="66">
        <v>42282</v>
      </c>
      <c r="AK130" s="66">
        <v>42312</v>
      </c>
      <c r="AL130" s="66">
        <v>42343</v>
      </c>
      <c r="AM130" s="66">
        <v>42373</v>
      </c>
      <c r="AN130" s="66">
        <v>42404</v>
      </c>
      <c r="AO130" s="66">
        <v>42434</v>
      </c>
      <c r="AP130" s="66">
        <v>42465</v>
      </c>
      <c r="AQ130" s="66">
        <v>42495</v>
      </c>
      <c r="AR130" s="66">
        <v>42526</v>
      </c>
      <c r="AS130" s="66">
        <v>42556</v>
      </c>
      <c r="AT130" s="66">
        <v>42587</v>
      </c>
      <c r="AU130" s="66">
        <v>42617</v>
      </c>
      <c r="AV130" s="66">
        <v>42648</v>
      </c>
      <c r="AW130" s="66">
        <v>42678</v>
      </c>
      <c r="AX130" s="66">
        <v>42709</v>
      </c>
      <c r="AY130" s="66">
        <v>0</v>
      </c>
      <c r="AZ130" s="127"/>
      <c r="BA130" s="127"/>
      <c r="BB130" s="136"/>
      <c r="BC130" s="127"/>
      <c r="BD130" s="127"/>
      <c r="BE130" s="127"/>
      <c r="BF130" s="127"/>
      <c r="BG130" s="127"/>
      <c r="BH130" s="127"/>
      <c r="BI130" s="127"/>
      <c r="BJ130" s="127"/>
      <c r="BK130" s="127"/>
      <c r="BL130" s="127"/>
    </row>
    <row r="131" spans="1:64" x14ac:dyDescent="0.25">
      <c r="A131" s="127"/>
      <c r="B131" s="127"/>
      <c r="C131" s="138">
        <v>1</v>
      </c>
      <c r="D131" s="138">
        <f>+C131+1</f>
        <v>2</v>
      </c>
      <c r="E131" s="138">
        <f t="shared" ref="E131:AY131" si="34">+D131+1</f>
        <v>3</v>
      </c>
      <c r="F131" s="138">
        <f t="shared" si="34"/>
        <v>4</v>
      </c>
      <c r="G131" s="138">
        <f t="shared" si="34"/>
        <v>5</v>
      </c>
      <c r="H131" s="138">
        <f t="shared" si="34"/>
        <v>6</v>
      </c>
      <c r="I131" s="138">
        <f t="shared" si="34"/>
        <v>7</v>
      </c>
      <c r="J131" s="138">
        <f t="shared" si="34"/>
        <v>8</v>
      </c>
      <c r="K131" s="138">
        <f t="shared" si="34"/>
        <v>9</v>
      </c>
      <c r="L131" s="138">
        <f t="shared" si="34"/>
        <v>10</v>
      </c>
      <c r="M131" s="138">
        <f t="shared" si="34"/>
        <v>11</v>
      </c>
      <c r="N131" s="138">
        <f t="shared" si="34"/>
        <v>12</v>
      </c>
      <c r="O131" s="138">
        <f t="shared" si="34"/>
        <v>13</v>
      </c>
      <c r="P131" s="138">
        <f t="shared" si="34"/>
        <v>14</v>
      </c>
      <c r="Q131" s="138">
        <f t="shared" si="34"/>
        <v>15</v>
      </c>
      <c r="R131" s="138">
        <f t="shared" si="34"/>
        <v>16</v>
      </c>
      <c r="S131" s="138">
        <f t="shared" si="34"/>
        <v>17</v>
      </c>
      <c r="T131" s="138">
        <f t="shared" si="34"/>
        <v>18</v>
      </c>
      <c r="U131" s="138">
        <f t="shared" si="34"/>
        <v>19</v>
      </c>
      <c r="V131" s="138">
        <f t="shared" si="34"/>
        <v>20</v>
      </c>
      <c r="W131" s="138">
        <f t="shared" si="34"/>
        <v>21</v>
      </c>
      <c r="X131" s="138">
        <f t="shared" si="34"/>
        <v>22</v>
      </c>
      <c r="Y131" s="138">
        <f t="shared" si="34"/>
        <v>23</v>
      </c>
      <c r="Z131" s="138">
        <f t="shared" si="34"/>
        <v>24</v>
      </c>
      <c r="AA131" s="138">
        <f t="shared" si="34"/>
        <v>25</v>
      </c>
      <c r="AB131" s="138">
        <f t="shared" si="34"/>
        <v>26</v>
      </c>
      <c r="AC131" s="138">
        <f t="shared" si="34"/>
        <v>27</v>
      </c>
      <c r="AD131" s="138">
        <f t="shared" si="34"/>
        <v>28</v>
      </c>
      <c r="AE131" s="138">
        <f t="shared" si="34"/>
        <v>29</v>
      </c>
      <c r="AF131" s="138">
        <f t="shared" si="34"/>
        <v>30</v>
      </c>
      <c r="AG131" s="138">
        <f t="shared" si="34"/>
        <v>31</v>
      </c>
      <c r="AH131" s="138">
        <f t="shared" si="34"/>
        <v>32</v>
      </c>
      <c r="AI131" s="138">
        <f t="shared" si="34"/>
        <v>33</v>
      </c>
      <c r="AJ131" s="138">
        <f t="shared" si="34"/>
        <v>34</v>
      </c>
      <c r="AK131" s="138">
        <f t="shared" si="34"/>
        <v>35</v>
      </c>
      <c r="AL131" s="138">
        <f t="shared" si="34"/>
        <v>36</v>
      </c>
      <c r="AM131" s="138">
        <f t="shared" si="34"/>
        <v>37</v>
      </c>
      <c r="AN131" s="138">
        <f t="shared" si="34"/>
        <v>38</v>
      </c>
      <c r="AO131" s="138">
        <f t="shared" si="34"/>
        <v>39</v>
      </c>
      <c r="AP131" s="138">
        <f t="shared" si="34"/>
        <v>40</v>
      </c>
      <c r="AQ131" s="138">
        <f t="shared" si="34"/>
        <v>41</v>
      </c>
      <c r="AR131" s="138">
        <f t="shared" si="34"/>
        <v>42</v>
      </c>
      <c r="AS131" s="138">
        <f t="shared" si="34"/>
        <v>43</v>
      </c>
      <c r="AT131" s="138">
        <f t="shared" si="34"/>
        <v>44</v>
      </c>
      <c r="AU131" s="138">
        <f t="shared" si="34"/>
        <v>45</v>
      </c>
      <c r="AV131" s="138">
        <f t="shared" si="34"/>
        <v>46</v>
      </c>
      <c r="AW131" s="138">
        <f t="shared" si="34"/>
        <v>47</v>
      </c>
      <c r="AX131" s="138">
        <f t="shared" si="34"/>
        <v>48</v>
      </c>
      <c r="AY131" s="138">
        <f t="shared" si="34"/>
        <v>49</v>
      </c>
      <c r="AZ131" s="127"/>
      <c r="BA131" s="127"/>
      <c r="BB131" s="136"/>
      <c r="BC131" s="127"/>
      <c r="BD131" s="127"/>
      <c r="BE131" s="127"/>
      <c r="BF131" s="127"/>
      <c r="BG131" s="127"/>
      <c r="BH131" s="127"/>
      <c r="BI131" s="127"/>
      <c r="BJ131" s="127"/>
      <c r="BK131" s="127"/>
      <c r="BL131" s="127"/>
    </row>
    <row r="132" spans="1:64" x14ac:dyDescent="0.25">
      <c r="A132" s="127"/>
      <c r="B132" s="141" t="s">
        <v>487</v>
      </c>
      <c r="C132" s="142" t="s">
        <v>515</v>
      </c>
      <c r="D132" s="142" t="s">
        <v>516</v>
      </c>
      <c r="E132" s="142" t="s">
        <v>517</v>
      </c>
      <c r="F132" s="142" t="s">
        <v>518</v>
      </c>
      <c r="G132" s="142" t="s">
        <v>519</v>
      </c>
      <c r="H132" s="142" t="s">
        <v>520</v>
      </c>
      <c r="I132" s="142" t="s">
        <v>523</v>
      </c>
      <c r="J132" s="142" t="s">
        <v>524</v>
      </c>
      <c r="K132" s="142" t="s">
        <v>485</v>
      </c>
      <c r="L132" s="142" t="s">
        <v>526</v>
      </c>
      <c r="M132" s="142" t="s">
        <v>527</v>
      </c>
      <c r="N132" s="142" t="s">
        <v>500</v>
      </c>
      <c r="O132" s="142" t="s">
        <v>528</v>
      </c>
      <c r="P132" s="142" t="s">
        <v>529</v>
      </c>
      <c r="Q132" s="142" t="s">
        <v>530</v>
      </c>
      <c r="R132" s="142" t="s">
        <v>531</v>
      </c>
      <c r="S132" s="142" t="s">
        <v>532</v>
      </c>
      <c r="T132" s="142" t="s">
        <v>533</v>
      </c>
      <c r="U132" s="142" t="s">
        <v>534</v>
      </c>
      <c r="V132" s="142" t="s">
        <v>535</v>
      </c>
      <c r="W132" s="142" t="s">
        <v>536</v>
      </c>
      <c r="X132" s="142" t="s">
        <v>537</v>
      </c>
      <c r="Y132" s="142" t="s">
        <v>538</v>
      </c>
      <c r="Z132" s="142" t="s">
        <v>539</v>
      </c>
      <c r="AA132" s="142" t="s">
        <v>540</v>
      </c>
      <c r="AB132" s="142" t="s">
        <v>541</v>
      </c>
      <c r="AC132" s="142" t="s">
        <v>542</v>
      </c>
      <c r="AD132" s="142" t="s">
        <v>543</v>
      </c>
      <c r="AE132" s="142" t="s">
        <v>544</v>
      </c>
      <c r="AF132" s="142" t="s">
        <v>545</v>
      </c>
      <c r="AG132" s="142" t="s">
        <v>546</v>
      </c>
      <c r="AH132" s="142" t="s">
        <v>547</v>
      </c>
      <c r="AI132" s="142" t="s">
        <v>548</v>
      </c>
      <c r="AJ132" s="142" t="s">
        <v>549</v>
      </c>
      <c r="AK132" s="142" t="s">
        <v>550</v>
      </c>
      <c r="AL132" s="142" t="s">
        <v>551</v>
      </c>
      <c r="AM132" s="142" t="s">
        <v>552</v>
      </c>
      <c r="AN132" s="142" t="s">
        <v>553</v>
      </c>
      <c r="AO132" s="142" t="s">
        <v>554</v>
      </c>
      <c r="AP132" s="142" t="s">
        <v>555</v>
      </c>
      <c r="AQ132" s="142" t="s">
        <v>556</v>
      </c>
      <c r="AR132" s="142" t="s">
        <v>557</v>
      </c>
      <c r="AS132" s="142" t="s">
        <v>558</v>
      </c>
      <c r="AT132" s="142" t="s">
        <v>559</v>
      </c>
      <c r="AU132" s="142" t="s">
        <v>560</v>
      </c>
      <c r="AV132" s="142" t="s">
        <v>561</v>
      </c>
      <c r="AW132" s="142" t="s">
        <v>562</v>
      </c>
      <c r="AX132" s="142" t="s">
        <v>563</v>
      </c>
      <c r="AY132" s="142" t="s">
        <v>570</v>
      </c>
      <c r="AZ132" s="127"/>
      <c r="BA132" s="127"/>
      <c r="BB132" s="136"/>
      <c r="BC132" s="127"/>
      <c r="BD132" s="127"/>
      <c r="BE132" s="127"/>
      <c r="BF132" s="127"/>
      <c r="BG132" s="127"/>
      <c r="BH132" s="127"/>
      <c r="BI132" s="127"/>
      <c r="BJ132" s="127"/>
      <c r="BK132" s="127"/>
      <c r="BL132" s="127"/>
    </row>
    <row r="133" spans="1:64" x14ac:dyDescent="0.25">
      <c r="A133" s="127"/>
      <c r="B133" s="129" t="s">
        <v>564</v>
      </c>
      <c r="C133" s="140"/>
      <c r="D133" s="140">
        <f t="shared" ref="D133:AX133" si="35">+IF(D131&gt;=$D122,$D129,0)*IF(C137&lt;1,0,1)</f>
        <v>0</v>
      </c>
      <c r="E133" s="140">
        <f t="shared" si="35"/>
        <v>0</v>
      </c>
      <c r="F133" s="140">
        <f t="shared" si="35"/>
        <v>0</v>
      </c>
      <c r="G133" s="140">
        <f t="shared" si="35"/>
        <v>0</v>
      </c>
      <c r="H133" s="140">
        <f t="shared" si="35"/>
        <v>0</v>
      </c>
      <c r="I133" s="140">
        <f t="shared" si="35"/>
        <v>0</v>
      </c>
      <c r="J133" s="140">
        <f t="shared" si="35"/>
        <v>0</v>
      </c>
      <c r="K133" s="140">
        <f t="shared" si="35"/>
        <v>0</v>
      </c>
      <c r="L133" s="140">
        <f t="shared" si="35"/>
        <v>0</v>
      </c>
      <c r="M133" s="140">
        <f t="shared" si="35"/>
        <v>0</v>
      </c>
      <c r="N133" s="140">
        <f t="shared" si="35"/>
        <v>0</v>
      </c>
      <c r="O133" s="140">
        <f t="shared" si="35"/>
        <v>0</v>
      </c>
      <c r="P133" s="140">
        <f t="shared" si="35"/>
        <v>0</v>
      </c>
      <c r="Q133" s="140">
        <f t="shared" si="35"/>
        <v>0</v>
      </c>
      <c r="R133" s="140">
        <f t="shared" si="35"/>
        <v>0</v>
      </c>
      <c r="S133" s="140">
        <f t="shared" si="35"/>
        <v>0</v>
      </c>
      <c r="T133" s="140">
        <f t="shared" si="35"/>
        <v>0</v>
      </c>
      <c r="U133" s="140">
        <f t="shared" si="35"/>
        <v>0</v>
      </c>
      <c r="V133" s="140">
        <f t="shared" si="35"/>
        <v>0</v>
      </c>
      <c r="W133" s="140">
        <f t="shared" si="35"/>
        <v>0</v>
      </c>
      <c r="X133" s="140">
        <f t="shared" si="35"/>
        <v>0</v>
      </c>
      <c r="Y133" s="140">
        <f t="shared" si="35"/>
        <v>0</v>
      </c>
      <c r="Z133" s="140">
        <f t="shared" si="35"/>
        <v>0</v>
      </c>
      <c r="AA133" s="140">
        <f t="shared" si="35"/>
        <v>0</v>
      </c>
      <c r="AB133" s="140">
        <f t="shared" si="35"/>
        <v>0</v>
      </c>
      <c r="AC133" s="140">
        <f t="shared" si="35"/>
        <v>0</v>
      </c>
      <c r="AD133" s="140">
        <f t="shared" si="35"/>
        <v>0</v>
      </c>
      <c r="AE133" s="140">
        <f t="shared" si="35"/>
        <v>0</v>
      </c>
      <c r="AF133" s="140">
        <f t="shared" si="35"/>
        <v>0</v>
      </c>
      <c r="AG133" s="140">
        <f t="shared" si="35"/>
        <v>0</v>
      </c>
      <c r="AH133" s="140">
        <f t="shared" si="35"/>
        <v>0</v>
      </c>
      <c r="AI133" s="140">
        <f t="shared" si="35"/>
        <v>0</v>
      </c>
      <c r="AJ133" s="140">
        <f t="shared" si="35"/>
        <v>0</v>
      </c>
      <c r="AK133" s="140">
        <f t="shared" si="35"/>
        <v>0</v>
      </c>
      <c r="AL133" s="140">
        <f t="shared" si="35"/>
        <v>0</v>
      </c>
      <c r="AM133" s="140">
        <f t="shared" si="35"/>
        <v>0</v>
      </c>
      <c r="AN133" s="140">
        <f t="shared" si="35"/>
        <v>0</v>
      </c>
      <c r="AO133" s="140">
        <f t="shared" si="35"/>
        <v>0</v>
      </c>
      <c r="AP133" s="140">
        <f t="shared" si="35"/>
        <v>0</v>
      </c>
      <c r="AQ133" s="140">
        <f t="shared" si="35"/>
        <v>0</v>
      </c>
      <c r="AR133" s="140">
        <f t="shared" si="35"/>
        <v>0</v>
      </c>
      <c r="AS133" s="140">
        <f t="shared" si="35"/>
        <v>0</v>
      </c>
      <c r="AT133" s="140">
        <f t="shared" si="35"/>
        <v>0</v>
      </c>
      <c r="AU133" s="140">
        <f t="shared" si="35"/>
        <v>0</v>
      </c>
      <c r="AV133" s="140">
        <f t="shared" si="35"/>
        <v>0</v>
      </c>
      <c r="AW133" s="140">
        <f t="shared" si="35"/>
        <v>0</v>
      </c>
      <c r="AX133" s="140">
        <f t="shared" si="35"/>
        <v>0</v>
      </c>
      <c r="AY133" s="127"/>
      <c r="AZ133" s="127"/>
      <c r="BA133" s="127"/>
      <c r="BB133" s="136"/>
      <c r="BC133" s="127"/>
      <c r="BD133" s="127"/>
      <c r="BE133" s="127"/>
      <c r="BF133" s="127"/>
      <c r="BG133" s="127"/>
      <c r="BH133" s="127"/>
      <c r="BI133" s="127"/>
      <c r="BJ133" s="127"/>
      <c r="BK133" s="127"/>
      <c r="BL133" s="127"/>
    </row>
    <row r="134" spans="1:64" x14ac:dyDescent="0.25">
      <c r="A134" s="127"/>
      <c r="B134" s="129" t="s">
        <v>565</v>
      </c>
      <c r="C134" s="140"/>
      <c r="D134" s="140">
        <f t="shared" ref="D134:AK134" si="36">D133-D136</f>
        <v>0</v>
      </c>
      <c r="E134" s="140">
        <f t="shared" si="36"/>
        <v>0</v>
      </c>
      <c r="F134" s="140">
        <f t="shared" si="36"/>
        <v>0</v>
      </c>
      <c r="G134" s="140">
        <f t="shared" si="36"/>
        <v>0</v>
      </c>
      <c r="H134" s="140">
        <f t="shared" si="36"/>
        <v>0</v>
      </c>
      <c r="I134" s="140">
        <f t="shared" si="36"/>
        <v>0</v>
      </c>
      <c r="J134" s="140">
        <f t="shared" si="36"/>
        <v>0</v>
      </c>
      <c r="K134" s="140">
        <f t="shared" si="36"/>
        <v>0</v>
      </c>
      <c r="L134" s="140">
        <f t="shared" si="36"/>
        <v>0</v>
      </c>
      <c r="M134" s="140">
        <f t="shared" si="36"/>
        <v>0</v>
      </c>
      <c r="N134" s="140">
        <f t="shared" si="36"/>
        <v>0</v>
      </c>
      <c r="O134" s="140">
        <f t="shared" si="36"/>
        <v>0</v>
      </c>
      <c r="P134" s="140">
        <f t="shared" si="36"/>
        <v>0</v>
      </c>
      <c r="Q134" s="140">
        <f t="shared" si="36"/>
        <v>0</v>
      </c>
      <c r="R134" s="140">
        <f t="shared" si="36"/>
        <v>0</v>
      </c>
      <c r="S134" s="140">
        <f t="shared" si="36"/>
        <v>0</v>
      </c>
      <c r="T134" s="140">
        <f t="shared" si="36"/>
        <v>0</v>
      </c>
      <c r="U134" s="140">
        <f t="shared" si="36"/>
        <v>0</v>
      </c>
      <c r="V134" s="140">
        <f t="shared" si="36"/>
        <v>0</v>
      </c>
      <c r="W134" s="140">
        <f t="shared" si="36"/>
        <v>0</v>
      </c>
      <c r="X134" s="140">
        <f t="shared" si="36"/>
        <v>0</v>
      </c>
      <c r="Y134" s="140">
        <f t="shared" si="36"/>
        <v>0</v>
      </c>
      <c r="Z134" s="140">
        <f t="shared" si="36"/>
        <v>0</v>
      </c>
      <c r="AA134" s="140">
        <f t="shared" si="36"/>
        <v>0</v>
      </c>
      <c r="AB134" s="140">
        <f t="shared" si="36"/>
        <v>0</v>
      </c>
      <c r="AC134" s="140">
        <f t="shared" si="36"/>
        <v>0</v>
      </c>
      <c r="AD134" s="140">
        <f t="shared" si="36"/>
        <v>0</v>
      </c>
      <c r="AE134" s="140">
        <f t="shared" si="36"/>
        <v>0</v>
      </c>
      <c r="AF134" s="140">
        <f t="shared" si="36"/>
        <v>0</v>
      </c>
      <c r="AG134" s="140">
        <f t="shared" si="36"/>
        <v>0</v>
      </c>
      <c r="AH134" s="140">
        <f t="shared" si="36"/>
        <v>0</v>
      </c>
      <c r="AI134" s="140">
        <f t="shared" si="36"/>
        <v>0</v>
      </c>
      <c r="AJ134" s="140">
        <f t="shared" si="36"/>
        <v>0</v>
      </c>
      <c r="AK134" s="140">
        <f t="shared" si="36"/>
        <v>0</v>
      </c>
      <c r="AL134" s="140">
        <f>AL133-AL136</f>
        <v>0</v>
      </c>
      <c r="AM134" s="140">
        <f t="shared" ref="AM134:AT134" si="37">AM133-AM136</f>
        <v>0</v>
      </c>
      <c r="AN134" s="140">
        <f t="shared" si="37"/>
        <v>0</v>
      </c>
      <c r="AO134" s="140">
        <f t="shared" si="37"/>
        <v>0</v>
      </c>
      <c r="AP134" s="140">
        <f t="shared" si="37"/>
        <v>0</v>
      </c>
      <c r="AQ134" s="140">
        <f t="shared" si="37"/>
        <v>0</v>
      </c>
      <c r="AR134" s="140">
        <f t="shared" si="37"/>
        <v>0</v>
      </c>
      <c r="AS134" s="140">
        <f t="shared" si="37"/>
        <v>0</v>
      </c>
      <c r="AT134" s="140">
        <f t="shared" si="37"/>
        <v>0</v>
      </c>
      <c r="AU134" s="140">
        <f>AU133-AU136</f>
        <v>0</v>
      </c>
      <c r="AV134" s="140">
        <f>AV133-AV136</f>
        <v>0</v>
      </c>
      <c r="AW134" s="140">
        <f>AW133-AW136</f>
        <v>0</v>
      </c>
      <c r="AX134" s="140">
        <f>AX133-AX136</f>
        <v>0</v>
      </c>
      <c r="AY134" s="127"/>
      <c r="AZ134" s="127"/>
      <c r="BA134" s="127"/>
      <c r="BB134" s="136"/>
      <c r="BC134" s="127"/>
      <c r="BD134" s="127"/>
      <c r="BE134" s="127"/>
      <c r="BF134" s="127"/>
      <c r="BG134" s="127"/>
      <c r="BH134" s="127"/>
      <c r="BI134" s="127"/>
      <c r="BJ134" s="127"/>
      <c r="BK134" s="127"/>
      <c r="BL134" s="127"/>
    </row>
    <row r="135" spans="1:64" x14ac:dyDescent="0.25">
      <c r="A135" s="127"/>
      <c r="B135" s="129" t="s">
        <v>566</v>
      </c>
      <c r="C135" s="140"/>
      <c r="D135" s="140">
        <f t="shared" ref="D135:Q135" si="38">(D134+C135)*(IF(C137&lt;1,0,1))</f>
        <v>0</v>
      </c>
      <c r="E135" s="140">
        <f t="shared" si="38"/>
        <v>0</v>
      </c>
      <c r="F135" s="140">
        <f t="shared" si="38"/>
        <v>0</v>
      </c>
      <c r="G135" s="140">
        <f t="shared" si="38"/>
        <v>0</v>
      </c>
      <c r="H135" s="140">
        <f t="shared" si="38"/>
        <v>0</v>
      </c>
      <c r="I135" s="140">
        <f t="shared" si="38"/>
        <v>0</v>
      </c>
      <c r="J135" s="140">
        <f t="shared" si="38"/>
        <v>0</v>
      </c>
      <c r="K135" s="140">
        <f t="shared" si="38"/>
        <v>0</v>
      </c>
      <c r="L135" s="140">
        <f t="shared" si="38"/>
        <v>0</v>
      </c>
      <c r="M135" s="140">
        <f t="shared" si="38"/>
        <v>0</v>
      </c>
      <c r="N135" s="140">
        <f t="shared" si="38"/>
        <v>0</v>
      </c>
      <c r="O135" s="140">
        <f t="shared" si="38"/>
        <v>0</v>
      </c>
      <c r="P135" s="140">
        <f t="shared" si="38"/>
        <v>0</v>
      </c>
      <c r="Q135" s="140">
        <f t="shared" si="38"/>
        <v>0</v>
      </c>
      <c r="R135" s="140">
        <f>(R134+Q135)*(IF(Q137&lt;1,0,1))</f>
        <v>0</v>
      </c>
      <c r="S135" s="140">
        <f t="shared" ref="S135:AX135" si="39">(S134+R135)*(IF(R137&lt;1,0,1))</f>
        <v>0</v>
      </c>
      <c r="T135" s="140">
        <f t="shared" si="39"/>
        <v>0</v>
      </c>
      <c r="U135" s="140">
        <f t="shared" si="39"/>
        <v>0</v>
      </c>
      <c r="V135" s="140">
        <f t="shared" si="39"/>
        <v>0</v>
      </c>
      <c r="W135" s="140">
        <f t="shared" si="39"/>
        <v>0</v>
      </c>
      <c r="X135" s="140">
        <f t="shared" si="39"/>
        <v>0</v>
      </c>
      <c r="Y135" s="140">
        <f t="shared" si="39"/>
        <v>0</v>
      </c>
      <c r="Z135" s="140">
        <f t="shared" si="39"/>
        <v>0</v>
      </c>
      <c r="AA135" s="140">
        <f t="shared" si="39"/>
        <v>0</v>
      </c>
      <c r="AB135" s="140">
        <f t="shared" si="39"/>
        <v>0</v>
      </c>
      <c r="AC135" s="140">
        <f t="shared" si="39"/>
        <v>0</v>
      </c>
      <c r="AD135" s="140">
        <f t="shared" si="39"/>
        <v>0</v>
      </c>
      <c r="AE135" s="140">
        <f t="shared" si="39"/>
        <v>0</v>
      </c>
      <c r="AF135" s="140">
        <f t="shared" si="39"/>
        <v>0</v>
      </c>
      <c r="AG135" s="140">
        <f t="shared" si="39"/>
        <v>0</v>
      </c>
      <c r="AH135" s="140">
        <f t="shared" si="39"/>
        <v>0</v>
      </c>
      <c r="AI135" s="140">
        <f t="shared" si="39"/>
        <v>0</v>
      </c>
      <c r="AJ135" s="140">
        <f t="shared" si="39"/>
        <v>0</v>
      </c>
      <c r="AK135" s="140">
        <f t="shared" si="39"/>
        <v>0</v>
      </c>
      <c r="AL135" s="140">
        <f t="shared" si="39"/>
        <v>0</v>
      </c>
      <c r="AM135" s="140">
        <f t="shared" si="39"/>
        <v>0</v>
      </c>
      <c r="AN135" s="140">
        <f t="shared" si="39"/>
        <v>0</v>
      </c>
      <c r="AO135" s="140">
        <f t="shared" si="39"/>
        <v>0</v>
      </c>
      <c r="AP135" s="140">
        <f t="shared" si="39"/>
        <v>0</v>
      </c>
      <c r="AQ135" s="140">
        <f t="shared" si="39"/>
        <v>0</v>
      </c>
      <c r="AR135" s="140">
        <f t="shared" si="39"/>
        <v>0</v>
      </c>
      <c r="AS135" s="140">
        <f t="shared" si="39"/>
        <v>0</v>
      </c>
      <c r="AT135" s="140">
        <f t="shared" si="39"/>
        <v>0</v>
      </c>
      <c r="AU135" s="140">
        <f t="shared" si="39"/>
        <v>0</v>
      </c>
      <c r="AV135" s="140">
        <f t="shared" si="39"/>
        <v>0</v>
      </c>
      <c r="AW135" s="140">
        <f t="shared" si="39"/>
        <v>0</v>
      </c>
      <c r="AX135" s="140">
        <f t="shared" si="39"/>
        <v>0</v>
      </c>
      <c r="AY135" s="127"/>
      <c r="AZ135" s="127"/>
      <c r="BA135" s="127"/>
      <c r="BB135" s="127"/>
      <c r="BC135" s="127"/>
      <c r="BD135" s="127"/>
      <c r="BE135" s="127"/>
      <c r="BF135" s="127"/>
      <c r="BG135" s="127"/>
      <c r="BH135" s="127"/>
      <c r="BI135" s="127"/>
      <c r="BJ135" s="127"/>
      <c r="BK135" s="127"/>
      <c r="BL135" s="127"/>
    </row>
    <row r="136" spans="1:64" x14ac:dyDescent="0.25">
      <c r="A136" s="127"/>
      <c r="B136" s="129" t="s">
        <v>567</v>
      </c>
      <c r="C136" s="140"/>
      <c r="D136" s="140">
        <f>IF(D133&gt;0,C137*$D127,0)</f>
        <v>0</v>
      </c>
      <c r="E136" s="140">
        <f>IF(E133&gt;0,D137*$D127,0)</f>
        <v>0</v>
      </c>
      <c r="F136" s="140">
        <f t="shared" ref="F136:AX136" si="40">IF(F133&gt;0,E137*$D127,0)</f>
        <v>0</v>
      </c>
      <c r="G136" s="140">
        <f t="shared" si="40"/>
        <v>0</v>
      </c>
      <c r="H136" s="140">
        <f t="shared" si="40"/>
        <v>0</v>
      </c>
      <c r="I136" s="140">
        <f t="shared" si="40"/>
        <v>0</v>
      </c>
      <c r="J136" s="140">
        <f t="shared" si="40"/>
        <v>0</v>
      </c>
      <c r="K136" s="140">
        <f t="shared" si="40"/>
        <v>0</v>
      </c>
      <c r="L136" s="140">
        <f t="shared" si="40"/>
        <v>0</v>
      </c>
      <c r="M136" s="140">
        <f t="shared" si="40"/>
        <v>0</v>
      </c>
      <c r="N136" s="140">
        <f t="shared" si="40"/>
        <v>0</v>
      </c>
      <c r="O136" s="140">
        <f t="shared" si="40"/>
        <v>0</v>
      </c>
      <c r="P136" s="140">
        <f t="shared" si="40"/>
        <v>0</v>
      </c>
      <c r="Q136" s="140">
        <f t="shared" si="40"/>
        <v>0</v>
      </c>
      <c r="R136" s="140">
        <f t="shared" si="40"/>
        <v>0</v>
      </c>
      <c r="S136" s="140">
        <f t="shared" si="40"/>
        <v>0</v>
      </c>
      <c r="T136" s="140">
        <f t="shared" si="40"/>
        <v>0</v>
      </c>
      <c r="U136" s="140">
        <f t="shared" si="40"/>
        <v>0</v>
      </c>
      <c r="V136" s="140">
        <f t="shared" si="40"/>
        <v>0</v>
      </c>
      <c r="W136" s="140">
        <f t="shared" si="40"/>
        <v>0</v>
      </c>
      <c r="X136" s="140">
        <f t="shared" si="40"/>
        <v>0</v>
      </c>
      <c r="Y136" s="140">
        <f t="shared" si="40"/>
        <v>0</v>
      </c>
      <c r="Z136" s="140">
        <f t="shared" si="40"/>
        <v>0</v>
      </c>
      <c r="AA136" s="140">
        <f t="shared" si="40"/>
        <v>0</v>
      </c>
      <c r="AB136" s="140">
        <f t="shared" si="40"/>
        <v>0</v>
      </c>
      <c r="AC136" s="140">
        <f t="shared" si="40"/>
        <v>0</v>
      </c>
      <c r="AD136" s="140">
        <f t="shared" si="40"/>
        <v>0</v>
      </c>
      <c r="AE136" s="140">
        <f t="shared" si="40"/>
        <v>0</v>
      </c>
      <c r="AF136" s="140">
        <f t="shared" si="40"/>
        <v>0</v>
      </c>
      <c r="AG136" s="140">
        <f t="shared" si="40"/>
        <v>0</v>
      </c>
      <c r="AH136" s="140">
        <f t="shared" si="40"/>
        <v>0</v>
      </c>
      <c r="AI136" s="140">
        <f t="shared" si="40"/>
        <v>0</v>
      </c>
      <c r="AJ136" s="140">
        <f t="shared" si="40"/>
        <v>0</v>
      </c>
      <c r="AK136" s="140">
        <f t="shared" si="40"/>
        <v>0</v>
      </c>
      <c r="AL136" s="140">
        <f t="shared" si="40"/>
        <v>0</v>
      </c>
      <c r="AM136" s="140">
        <f t="shared" si="40"/>
        <v>0</v>
      </c>
      <c r="AN136" s="140">
        <f t="shared" si="40"/>
        <v>0</v>
      </c>
      <c r="AO136" s="140">
        <f t="shared" si="40"/>
        <v>0</v>
      </c>
      <c r="AP136" s="140">
        <f t="shared" si="40"/>
        <v>0</v>
      </c>
      <c r="AQ136" s="140">
        <f t="shared" si="40"/>
        <v>0</v>
      </c>
      <c r="AR136" s="140">
        <f t="shared" si="40"/>
        <v>0</v>
      </c>
      <c r="AS136" s="140">
        <f t="shared" si="40"/>
        <v>0</v>
      </c>
      <c r="AT136" s="140">
        <f t="shared" si="40"/>
        <v>0</v>
      </c>
      <c r="AU136" s="140">
        <f t="shared" si="40"/>
        <v>0</v>
      </c>
      <c r="AV136" s="140">
        <f t="shared" si="40"/>
        <v>0</v>
      </c>
      <c r="AW136" s="140">
        <f t="shared" si="40"/>
        <v>0</v>
      </c>
      <c r="AX136" s="140">
        <f t="shared" si="40"/>
        <v>0</v>
      </c>
      <c r="AY136" s="127"/>
      <c r="AZ136" s="127"/>
      <c r="BA136" s="127"/>
      <c r="BB136" s="127"/>
      <c r="BC136" s="127"/>
      <c r="BD136" s="127"/>
      <c r="BE136" s="127"/>
      <c r="BF136" s="127"/>
      <c r="BG136" s="127"/>
      <c r="BH136" s="127"/>
      <c r="BI136" s="127"/>
      <c r="BJ136" s="127"/>
      <c r="BK136" s="127"/>
      <c r="BL136" s="127"/>
    </row>
    <row r="137" spans="1:64" x14ac:dyDescent="0.25">
      <c r="A137" s="127"/>
      <c r="B137" s="143" t="s">
        <v>568</v>
      </c>
      <c r="C137" s="140">
        <f>IF(C131=$D122,($C124),IF(D131&lt;$D122,0,(($C124)-C135)*IF(B137&lt;1,0,1)))</f>
        <v>0</v>
      </c>
      <c r="D137" s="140">
        <f t="shared" ref="D137:AX137" si="41">IF(D131=$D122,($C124),IF(E131&lt;$D122,0,(($C124)-D135)*IF(C137&lt;1,0,1)))</f>
        <v>0</v>
      </c>
      <c r="E137" s="140">
        <f t="shared" si="41"/>
        <v>0</v>
      </c>
      <c r="F137" s="140">
        <f t="shared" si="41"/>
        <v>0</v>
      </c>
      <c r="G137" s="140">
        <f t="shared" si="41"/>
        <v>0</v>
      </c>
      <c r="H137" s="140">
        <f t="shared" si="41"/>
        <v>0</v>
      </c>
      <c r="I137" s="140">
        <f t="shared" si="41"/>
        <v>0</v>
      </c>
      <c r="J137" s="140">
        <f t="shared" si="41"/>
        <v>0</v>
      </c>
      <c r="K137" s="140">
        <f t="shared" si="41"/>
        <v>0</v>
      </c>
      <c r="L137" s="140">
        <f t="shared" si="41"/>
        <v>0</v>
      </c>
      <c r="M137" s="140">
        <f t="shared" si="41"/>
        <v>0</v>
      </c>
      <c r="N137" s="140">
        <f t="shared" si="41"/>
        <v>0</v>
      </c>
      <c r="O137" s="140">
        <f t="shared" si="41"/>
        <v>0</v>
      </c>
      <c r="P137" s="140">
        <f t="shared" si="41"/>
        <v>0</v>
      </c>
      <c r="Q137" s="140">
        <f t="shared" si="41"/>
        <v>0</v>
      </c>
      <c r="R137" s="140">
        <f t="shared" si="41"/>
        <v>0</v>
      </c>
      <c r="S137" s="140">
        <f t="shared" si="41"/>
        <v>0</v>
      </c>
      <c r="T137" s="140">
        <f t="shared" si="41"/>
        <v>0</v>
      </c>
      <c r="U137" s="140">
        <f t="shared" si="41"/>
        <v>0</v>
      </c>
      <c r="V137" s="140">
        <f t="shared" si="41"/>
        <v>0</v>
      </c>
      <c r="W137" s="140">
        <f t="shared" si="41"/>
        <v>0</v>
      </c>
      <c r="X137" s="140">
        <f t="shared" si="41"/>
        <v>0</v>
      </c>
      <c r="Y137" s="140">
        <f t="shared" si="41"/>
        <v>0</v>
      </c>
      <c r="Z137" s="140">
        <f t="shared" si="41"/>
        <v>0</v>
      </c>
      <c r="AA137" s="140">
        <f t="shared" si="41"/>
        <v>0</v>
      </c>
      <c r="AB137" s="140">
        <f t="shared" si="41"/>
        <v>0</v>
      </c>
      <c r="AC137" s="140">
        <f t="shared" si="41"/>
        <v>0</v>
      </c>
      <c r="AD137" s="140">
        <f t="shared" si="41"/>
        <v>0</v>
      </c>
      <c r="AE137" s="140">
        <f t="shared" si="41"/>
        <v>0</v>
      </c>
      <c r="AF137" s="140">
        <f t="shared" si="41"/>
        <v>0</v>
      </c>
      <c r="AG137" s="140">
        <f t="shared" si="41"/>
        <v>0</v>
      </c>
      <c r="AH137" s="140">
        <f t="shared" si="41"/>
        <v>0</v>
      </c>
      <c r="AI137" s="140">
        <f t="shared" si="41"/>
        <v>0</v>
      </c>
      <c r="AJ137" s="140">
        <f t="shared" si="41"/>
        <v>0</v>
      </c>
      <c r="AK137" s="140">
        <f t="shared" si="41"/>
        <v>0</v>
      </c>
      <c r="AL137" s="140">
        <f t="shared" si="41"/>
        <v>0</v>
      </c>
      <c r="AM137" s="140">
        <f t="shared" si="41"/>
        <v>0</v>
      </c>
      <c r="AN137" s="140">
        <f t="shared" si="41"/>
        <v>0</v>
      </c>
      <c r="AO137" s="140">
        <f t="shared" si="41"/>
        <v>0</v>
      </c>
      <c r="AP137" s="140">
        <f t="shared" si="41"/>
        <v>0</v>
      </c>
      <c r="AQ137" s="140">
        <f t="shared" si="41"/>
        <v>0</v>
      </c>
      <c r="AR137" s="140">
        <f t="shared" si="41"/>
        <v>0</v>
      </c>
      <c r="AS137" s="140">
        <f t="shared" si="41"/>
        <v>0</v>
      </c>
      <c r="AT137" s="140">
        <f t="shared" si="41"/>
        <v>0</v>
      </c>
      <c r="AU137" s="140">
        <f t="shared" si="41"/>
        <v>0</v>
      </c>
      <c r="AV137" s="140">
        <f t="shared" si="41"/>
        <v>0</v>
      </c>
      <c r="AW137" s="140">
        <f t="shared" si="41"/>
        <v>0</v>
      </c>
      <c r="AX137" s="140">
        <f t="shared" si="41"/>
        <v>0</v>
      </c>
      <c r="AY137" s="127"/>
      <c r="AZ137" s="127"/>
      <c r="BA137" s="127"/>
      <c r="BB137" s="127"/>
      <c r="BC137" s="127"/>
      <c r="BD137" s="127"/>
      <c r="BE137" s="127"/>
      <c r="BF137" s="127"/>
      <c r="BG137" s="127"/>
      <c r="BH137" s="127"/>
      <c r="BI137" s="127"/>
      <c r="BJ137" s="127"/>
      <c r="BK137" s="127"/>
      <c r="BL137" s="127"/>
    </row>
    <row r="138" spans="1:64" x14ac:dyDescent="0.25">
      <c r="A138" s="127"/>
      <c r="B138" s="133"/>
      <c r="C138" s="133"/>
      <c r="D138" s="133"/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  <c r="AA138" s="133"/>
      <c r="AB138" s="133"/>
      <c r="AC138" s="133"/>
      <c r="AD138" s="133"/>
      <c r="AE138" s="133"/>
      <c r="AF138" s="133"/>
      <c r="AG138" s="133"/>
      <c r="AH138" s="133"/>
      <c r="AI138" s="133"/>
      <c r="AJ138" s="133"/>
      <c r="AK138" s="133"/>
      <c r="AL138" s="133"/>
      <c r="AM138" s="133"/>
      <c r="AN138" s="133"/>
      <c r="AO138" s="133"/>
      <c r="AP138" s="133"/>
      <c r="AQ138" s="133"/>
      <c r="AR138" s="133"/>
      <c r="AS138" s="133"/>
      <c r="AT138" s="133"/>
      <c r="AU138" s="133"/>
      <c r="AV138" s="133"/>
      <c r="AW138" s="133"/>
      <c r="AX138" s="133"/>
      <c r="AY138" s="127"/>
      <c r="AZ138" s="127"/>
      <c r="BA138" s="127"/>
      <c r="BB138" s="127"/>
      <c r="BC138" s="127"/>
      <c r="BD138" s="127"/>
      <c r="BE138" s="127"/>
      <c r="BF138" s="127"/>
      <c r="BG138" s="127"/>
      <c r="BH138" s="127"/>
      <c r="BI138" s="127"/>
      <c r="BJ138" s="127"/>
      <c r="BK138" s="127"/>
      <c r="BL138" s="127"/>
    </row>
    <row r="139" spans="1:64" x14ac:dyDescent="0.25">
      <c r="A139" s="127"/>
      <c r="B139" s="133"/>
      <c r="C139" s="133"/>
      <c r="D139" s="133"/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  <c r="AA139" s="133"/>
      <c r="AB139" s="133"/>
      <c r="AC139" s="133"/>
      <c r="AD139" s="133"/>
      <c r="AE139" s="133"/>
      <c r="AF139" s="133"/>
      <c r="AG139" s="133"/>
      <c r="AH139" s="133"/>
      <c r="AI139" s="133"/>
      <c r="AJ139" s="133"/>
      <c r="AK139" s="133"/>
      <c r="AL139" s="133"/>
      <c r="AM139" s="133"/>
      <c r="AN139" s="133"/>
      <c r="AO139" s="133"/>
      <c r="AP139" s="133"/>
      <c r="AQ139" s="133"/>
      <c r="AR139" s="133"/>
      <c r="AS139" s="133"/>
      <c r="AT139" s="133"/>
      <c r="AU139" s="133"/>
      <c r="AV139" s="133"/>
      <c r="AW139" s="133"/>
      <c r="AX139" s="133"/>
      <c r="AY139" s="127"/>
      <c r="AZ139" s="127"/>
      <c r="BA139" s="127"/>
      <c r="BB139" s="127"/>
      <c r="BC139" s="127"/>
      <c r="BD139" s="127"/>
      <c r="BE139" s="127"/>
      <c r="BF139" s="127"/>
      <c r="BG139" s="127"/>
      <c r="BH139" s="127"/>
      <c r="BI139" s="127"/>
      <c r="BJ139" s="127"/>
      <c r="BK139" s="127"/>
      <c r="BL139" s="127"/>
    </row>
    <row r="140" spans="1:64" x14ac:dyDescent="0.25">
      <c r="A140" s="127"/>
      <c r="B140" s="133"/>
      <c r="C140" s="133"/>
      <c r="D140" s="133"/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  <c r="AA140" s="133"/>
      <c r="AB140" s="133"/>
      <c r="AC140" s="133"/>
      <c r="AD140" s="133"/>
      <c r="AE140" s="133"/>
      <c r="AF140" s="133"/>
      <c r="AG140" s="133"/>
      <c r="AH140" s="133"/>
      <c r="AI140" s="133"/>
      <c r="AJ140" s="133"/>
      <c r="AK140" s="133"/>
      <c r="AL140" s="133"/>
      <c r="AM140" s="133"/>
      <c r="AN140" s="133"/>
      <c r="AO140" s="133"/>
      <c r="AP140" s="133"/>
      <c r="AQ140" s="133"/>
      <c r="AR140" s="133"/>
      <c r="AS140" s="133"/>
      <c r="AT140" s="133"/>
      <c r="AU140" s="133"/>
      <c r="AV140" s="133"/>
      <c r="AW140" s="133"/>
      <c r="AX140" s="133"/>
      <c r="AY140" s="127"/>
      <c r="AZ140" s="127"/>
      <c r="BA140" s="127"/>
      <c r="BB140" s="127"/>
      <c r="BC140" s="127"/>
      <c r="BD140" s="127"/>
      <c r="BE140" s="127"/>
      <c r="BF140" s="127"/>
      <c r="BG140" s="127"/>
      <c r="BH140" s="127"/>
      <c r="BI140" s="127"/>
      <c r="BJ140" s="127"/>
      <c r="BK140" s="127"/>
      <c r="BL140" s="127"/>
    </row>
    <row r="141" spans="1:64" x14ac:dyDescent="0.25">
      <c r="A141" s="127"/>
      <c r="B141" s="133" t="s">
        <v>575</v>
      </c>
      <c r="C141" s="133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  <c r="Y141" s="127"/>
      <c r="Z141" s="127"/>
      <c r="AA141" s="127"/>
      <c r="AB141" s="127"/>
      <c r="AC141" s="127"/>
      <c r="AD141" s="127"/>
      <c r="AE141" s="127"/>
      <c r="AF141" s="127"/>
      <c r="AG141" s="127"/>
      <c r="AH141" s="127"/>
      <c r="AI141" s="127"/>
      <c r="AJ141" s="127"/>
      <c r="AK141" s="127"/>
      <c r="AL141" s="127"/>
      <c r="AM141" s="127"/>
      <c r="AN141" s="127"/>
      <c r="AO141" s="127"/>
      <c r="AP141" s="127"/>
      <c r="AQ141" s="127"/>
      <c r="AR141" s="127"/>
      <c r="AS141" s="127"/>
      <c r="AT141" s="127"/>
      <c r="AU141" s="127"/>
      <c r="AV141" s="127"/>
      <c r="AW141" s="127"/>
      <c r="AX141" s="127"/>
      <c r="AY141" s="127"/>
      <c r="AZ141" s="127"/>
      <c r="BA141" s="127"/>
      <c r="BB141" s="127"/>
      <c r="BC141" s="127"/>
      <c r="BD141" s="127"/>
      <c r="BE141" s="127"/>
      <c r="BF141" s="127"/>
      <c r="BG141" s="127"/>
      <c r="BH141" s="127"/>
      <c r="BI141" s="127"/>
      <c r="BJ141" s="127"/>
      <c r="BK141" s="127"/>
      <c r="BL141" s="127"/>
    </row>
    <row r="142" spans="1:64" x14ac:dyDescent="0.25">
      <c r="A142" s="127"/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  <c r="Y142" s="127"/>
      <c r="Z142" s="127"/>
      <c r="AA142" s="127"/>
      <c r="AB142" s="127"/>
      <c r="AC142" s="127"/>
      <c r="AD142" s="127"/>
      <c r="AE142" s="127"/>
      <c r="AF142" s="127"/>
      <c r="AG142" s="127"/>
      <c r="AH142" s="127"/>
      <c r="AI142" s="127"/>
      <c r="AJ142" s="127"/>
      <c r="AK142" s="127"/>
      <c r="AL142" s="127"/>
      <c r="AM142" s="127"/>
      <c r="AN142" s="127"/>
      <c r="AO142" s="127"/>
      <c r="AP142" s="127"/>
      <c r="AQ142" s="127"/>
      <c r="AR142" s="127"/>
      <c r="AS142" s="127"/>
      <c r="AT142" s="127"/>
      <c r="AU142" s="127"/>
      <c r="AV142" s="127"/>
      <c r="AW142" s="127"/>
      <c r="AX142" s="127"/>
      <c r="AY142" s="127"/>
      <c r="AZ142" s="127"/>
      <c r="BA142" s="127"/>
      <c r="BB142" s="127"/>
      <c r="BC142" s="127"/>
      <c r="BD142" s="127"/>
      <c r="BE142" s="127"/>
      <c r="BF142" s="127"/>
      <c r="BG142" s="127"/>
      <c r="BH142" s="127"/>
      <c r="BI142" s="127"/>
      <c r="BJ142" s="127"/>
      <c r="BK142" s="127"/>
      <c r="BL142" s="127"/>
    </row>
    <row r="143" spans="1:64" x14ac:dyDescent="0.25">
      <c r="A143" s="127"/>
      <c r="B143" s="127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  <c r="Y143" s="127"/>
      <c r="Z143" s="127"/>
      <c r="AA143" s="127"/>
      <c r="AB143" s="127"/>
      <c r="AC143" s="127"/>
      <c r="AD143" s="127"/>
      <c r="AE143" s="127"/>
      <c r="AF143" s="127"/>
      <c r="AG143" s="127"/>
      <c r="AH143" s="127"/>
      <c r="AI143" s="127"/>
      <c r="AJ143" s="127"/>
      <c r="AK143" s="127"/>
      <c r="AL143" s="127"/>
      <c r="AM143" s="127"/>
      <c r="AN143" s="127"/>
      <c r="AO143" s="127"/>
      <c r="AP143" s="127"/>
      <c r="AQ143" s="127"/>
      <c r="AR143" s="127"/>
      <c r="AS143" s="127"/>
      <c r="AT143" s="127"/>
      <c r="AU143" s="127"/>
      <c r="AV143" s="127"/>
      <c r="AW143" s="127"/>
      <c r="AX143" s="127"/>
      <c r="AY143" s="127"/>
      <c r="AZ143" s="127"/>
      <c r="BA143" s="127"/>
      <c r="BB143" s="127"/>
      <c r="BC143" s="127"/>
      <c r="BD143" s="127"/>
      <c r="BE143" s="127"/>
      <c r="BF143" s="127"/>
      <c r="BG143" s="127"/>
      <c r="BH143" s="127"/>
      <c r="BI143" s="127"/>
      <c r="BJ143" s="127"/>
      <c r="BK143" s="127"/>
      <c r="BL143" s="127"/>
    </row>
    <row r="144" spans="1:64" x14ac:dyDescent="0.25">
      <c r="A144" s="127"/>
      <c r="B144" s="126" t="s">
        <v>483</v>
      </c>
      <c r="C144" s="127"/>
      <c r="D144" s="144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  <c r="Y144" s="127"/>
      <c r="Z144" s="127"/>
      <c r="AA144" s="127"/>
      <c r="AB144" s="127"/>
      <c r="AC144" s="127"/>
      <c r="AD144" s="127"/>
      <c r="AE144" s="127"/>
      <c r="AF144" s="127"/>
      <c r="AG144" s="127"/>
      <c r="AH144" s="127"/>
      <c r="AI144" s="127"/>
      <c r="AJ144" s="127"/>
      <c r="AK144" s="127"/>
      <c r="AL144" s="127"/>
      <c r="AM144" s="127"/>
      <c r="AN144" s="127"/>
      <c r="AO144" s="127"/>
      <c r="AP144" s="127"/>
      <c r="AQ144" s="127"/>
      <c r="AR144" s="127"/>
      <c r="AS144" s="127"/>
      <c r="AT144" s="127"/>
      <c r="AU144" s="127"/>
      <c r="AV144" s="127"/>
      <c r="AW144" s="127"/>
      <c r="AX144" s="127"/>
      <c r="AY144" s="127"/>
      <c r="AZ144" s="127"/>
      <c r="BA144" s="127"/>
      <c r="BB144" s="127"/>
      <c r="BC144" s="127"/>
      <c r="BD144" s="127"/>
      <c r="BE144" s="127"/>
      <c r="BF144" s="127"/>
      <c r="BG144" s="127"/>
      <c r="BH144" s="127"/>
      <c r="BI144" s="127"/>
      <c r="BJ144" s="127"/>
      <c r="BK144" s="127"/>
      <c r="BL144" s="127"/>
    </row>
    <row r="145" spans="1:64" x14ac:dyDescent="0.25">
      <c r="A145" s="127"/>
      <c r="B145" s="128" t="s">
        <v>484</v>
      </c>
      <c r="C145" s="150"/>
      <c r="D145" s="138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  <c r="Y145" s="127"/>
      <c r="Z145" s="127"/>
      <c r="AA145" s="127"/>
      <c r="AB145" s="127"/>
      <c r="AC145" s="127"/>
      <c r="AD145" s="127"/>
      <c r="AE145" s="127"/>
      <c r="AF145" s="127"/>
      <c r="AG145" s="127"/>
      <c r="AH145" s="127"/>
      <c r="AI145" s="127"/>
      <c r="AJ145" s="127"/>
      <c r="AK145" s="127"/>
      <c r="AL145" s="127"/>
      <c r="AM145" s="127"/>
      <c r="AN145" s="127"/>
      <c r="AO145" s="127"/>
      <c r="AP145" s="127"/>
      <c r="AQ145" s="127"/>
      <c r="AR145" s="127"/>
      <c r="AS145" s="127"/>
      <c r="AT145" s="127"/>
      <c r="AU145" s="127"/>
      <c r="AV145" s="127"/>
      <c r="AW145" s="127"/>
      <c r="AX145" s="127"/>
      <c r="AY145" s="127"/>
      <c r="AZ145" s="127"/>
      <c r="BA145" s="127"/>
      <c r="BB145" s="127"/>
      <c r="BC145" s="127"/>
      <c r="BD145" s="127"/>
      <c r="BE145" s="127"/>
      <c r="BF145" s="127"/>
      <c r="BG145" s="127"/>
      <c r="BH145" s="127"/>
      <c r="BI145" s="127"/>
      <c r="BJ145" s="127"/>
      <c r="BK145" s="127"/>
      <c r="BL145" s="127"/>
    </row>
    <row r="146" spans="1:64" x14ac:dyDescent="0.25">
      <c r="A146" s="127"/>
      <c r="B146" s="128" t="s">
        <v>486</v>
      </c>
      <c r="C146" s="152">
        <f>+'Fin pregr'!I5</f>
        <v>6.2E-2</v>
      </c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  <c r="Y146" s="127"/>
      <c r="Z146" s="127"/>
      <c r="AA146" s="127"/>
      <c r="AB146" s="127"/>
      <c r="AC146" s="127"/>
      <c r="AD146" s="127"/>
      <c r="AE146" s="127"/>
      <c r="AF146" s="127"/>
      <c r="AG146" s="127"/>
      <c r="AH146" s="127"/>
      <c r="AI146" s="127"/>
      <c r="AJ146" s="127"/>
      <c r="AK146" s="127"/>
      <c r="AL146" s="127"/>
      <c r="AM146" s="127"/>
      <c r="AN146" s="127"/>
      <c r="AO146" s="127"/>
      <c r="AP146" s="127"/>
      <c r="AQ146" s="127"/>
      <c r="AR146" s="127"/>
      <c r="AS146" s="127"/>
      <c r="AT146" s="127"/>
      <c r="AU146" s="127"/>
      <c r="AV146" s="127"/>
      <c r="AW146" s="127"/>
      <c r="AX146" s="127"/>
      <c r="AY146" s="127"/>
      <c r="AZ146" s="127"/>
      <c r="BA146" s="127"/>
      <c r="BB146" s="127"/>
      <c r="BC146" s="127"/>
      <c r="BD146" s="127"/>
      <c r="BE146" s="127"/>
      <c r="BF146" s="127"/>
      <c r="BG146" s="127"/>
      <c r="BH146" s="127"/>
      <c r="BI146" s="127"/>
      <c r="BJ146" s="127"/>
      <c r="BK146" s="127"/>
      <c r="BL146" s="127"/>
    </row>
    <row r="147" spans="1:64" x14ac:dyDescent="0.25">
      <c r="A147" s="127"/>
      <c r="B147" s="129" t="s">
        <v>487</v>
      </c>
      <c r="C147" s="153">
        <f>+'Fin pregr'!I6</f>
        <v>0</v>
      </c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  <c r="Y147" s="127"/>
      <c r="Z147" s="127"/>
      <c r="AA147" s="127"/>
      <c r="AB147" s="127"/>
      <c r="AC147" s="127"/>
      <c r="AD147" s="127"/>
      <c r="AE147" s="127"/>
      <c r="AF147" s="127"/>
      <c r="AG147" s="127"/>
      <c r="AH147" s="127"/>
      <c r="AI147" s="127"/>
      <c r="AJ147" s="127"/>
      <c r="AK147" s="127"/>
      <c r="AL147" s="127"/>
      <c r="AM147" s="127"/>
      <c r="AN147" s="127"/>
      <c r="AO147" s="127"/>
      <c r="AP147" s="127"/>
      <c r="AQ147" s="127"/>
      <c r="AR147" s="127"/>
      <c r="AS147" s="127"/>
      <c r="AT147" s="127"/>
      <c r="AU147" s="127"/>
      <c r="AV147" s="127"/>
      <c r="AW147" s="127"/>
      <c r="AX147" s="127"/>
      <c r="AY147" s="127"/>
      <c r="AZ147" s="127"/>
      <c r="BA147" s="127"/>
      <c r="BB147" s="127"/>
      <c r="BC147" s="127"/>
      <c r="BD147" s="127"/>
      <c r="BE147" s="127"/>
      <c r="BF147" s="127"/>
      <c r="BG147" s="127"/>
      <c r="BH147" s="127"/>
      <c r="BI147" s="127"/>
      <c r="BJ147" s="127"/>
      <c r="BK147" s="127"/>
      <c r="BL147" s="127"/>
    </row>
    <row r="148" spans="1:64" x14ac:dyDescent="0.25">
      <c r="A148" s="127"/>
      <c r="B148" s="130" t="s">
        <v>488</v>
      </c>
      <c r="C148" s="153">
        <f>+'Fin pregr'!I7</f>
        <v>1</v>
      </c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  <c r="Y148" s="127"/>
      <c r="Z148" s="127"/>
      <c r="AA148" s="127"/>
      <c r="AB148" s="127"/>
      <c r="AC148" s="127"/>
      <c r="AD148" s="127"/>
      <c r="AE148" s="127"/>
      <c r="AF148" s="127"/>
      <c r="AG148" s="127"/>
      <c r="AH148" s="127"/>
      <c r="AI148" s="127"/>
      <c r="AJ148" s="127"/>
      <c r="AK148" s="127"/>
      <c r="AL148" s="127"/>
      <c r="AM148" s="127"/>
      <c r="AN148" s="127"/>
      <c r="AO148" s="127"/>
      <c r="AP148" s="127"/>
      <c r="AQ148" s="127"/>
      <c r="AR148" s="127"/>
      <c r="AS148" s="127"/>
      <c r="AT148" s="127"/>
      <c r="AU148" s="127"/>
      <c r="AV148" s="127"/>
      <c r="AW148" s="127"/>
      <c r="AX148" s="127"/>
      <c r="AY148" s="127"/>
      <c r="AZ148" s="127"/>
      <c r="BA148" s="127"/>
      <c r="BB148" s="127"/>
      <c r="BC148" s="127"/>
      <c r="BD148" s="127"/>
      <c r="BE148" s="127"/>
      <c r="BF148" s="127"/>
      <c r="BG148" s="127"/>
      <c r="BH148" s="127"/>
      <c r="BI148" s="127"/>
      <c r="BJ148" s="127"/>
      <c r="BK148" s="127"/>
      <c r="BL148" s="127"/>
    </row>
    <row r="149" spans="1:64" x14ac:dyDescent="0.25">
      <c r="A149" s="127"/>
      <c r="B149" s="127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  <c r="Y149" s="127"/>
      <c r="Z149" s="127"/>
      <c r="AA149" s="127"/>
      <c r="AB149" s="127"/>
      <c r="AC149" s="127"/>
      <c r="AD149" s="127"/>
      <c r="AE149" s="127"/>
      <c r="AF149" s="127"/>
      <c r="AG149" s="127"/>
      <c r="AH149" s="127"/>
      <c r="AI149" s="127"/>
      <c r="AJ149" s="127"/>
      <c r="AK149" s="127"/>
      <c r="AL149" s="127"/>
      <c r="AM149" s="127"/>
      <c r="AN149" s="127"/>
      <c r="AO149" s="127"/>
      <c r="AP149" s="127"/>
      <c r="AQ149" s="127"/>
      <c r="AR149" s="127"/>
      <c r="AS149" s="127"/>
      <c r="AT149" s="127"/>
      <c r="AU149" s="127"/>
      <c r="AV149" s="127"/>
      <c r="AW149" s="127"/>
      <c r="AX149" s="127"/>
      <c r="AY149" s="127"/>
      <c r="AZ149" s="127"/>
      <c r="BA149" s="127"/>
      <c r="BB149" s="127"/>
      <c r="BC149" s="127"/>
      <c r="BD149" s="127"/>
      <c r="BE149" s="127"/>
      <c r="BF149" s="127"/>
      <c r="BG149" s="127"/>
      <c r="BH149" s="127"/>
      <c r="BI149" s="127"/>
      <c r="BJ149" s="127"/>
      <c r="BK149" s="127"/>
      <c r="BL149" s="127"/>
    </row>
    <row r="150" spans="1:64" x14ac:dyDescent="0.25">
      <c r="A150" s="127"/>
      <c r="B150" s="126" t="s">
        <v>521</v>
      </c>
      <c r="C150" s="126" t="s">
        <v>522</v>
      </c>
      <c r="D150" s="139">
        <f>((1+C146)^(1/12))-1</f>
        <v>5.0254121388362272E-3</v>
      </c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  <c r="Y150" s="127"/>
      <c r="Z150" s="127"/>
      <c r="AA150" s="127"/>
      <c r="AB150" s="127"/>
      <c r="AC150" s="127"/>
      <c r="AD150" s="127"/>
      <c r="AE150" s="127"/>
      <c r="AF150" s="127"/>
      <c r="AG150" s="127"/>
      <c r="AH150" s="127"/>
      <c r="AI150" s="127"/>
      <c r="AJ150" s="127"/>
      <c r="AK150" s="127"/>
      <c r="AL150" s="127"/>
      <c r="AM150" s="127"/>
      <c r="AN150" s="127"/>
      <c r="AO150" s="127"/>
      <c r="AP150" s="127"/>
      <c r="AQ150" s="127"/>
      <c r="AR150" s="127"/>
      <c r="AS150" s="127"/>
      <c r="AT150" s="127"/>
      <c r="AU150" s="127"/>
      <c r="AV150" s="127"/>
      <c r="AW150" s="127"/>
      <c r="AX150" s="127"/>
      <c r="AY150" s="127"/>
      <c r="AZ150" s="127"/>
      <c r="BA150" s="127"/>
      <c r="BB150" s="127"/>
      <c r="BC150" s="127"/>
      <c r="BD150" s="127"/>
      <c r="BE150" s="127"/>
      <c r="BF150" s="127"/>
      <c r="BG150" s="127"/>
      <c r="BH150" s="127"/>
      <c r="BI150" s="127"/>
      <c r="BJ150" s="127"/>
      <c r="BK150" s="127"/>
      <c r="BL150" s="127"/>
    </row>
    <row r="151" spans="1:64" x14ac:dyDescent="0.25">
      <c r="A151" s="127"/>
      <c r="B151" s="127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  <c r="Y151" s="127"/>
      <c r="Z151" s="127"/>
      <c r="AA151" s="127"/>
      <c r="AB151" s="127"/>
      <c r="AC151" s="127"/>
      <c r="AD151" s="127"/>
      <c r="AE151" s="127"/>
      <c r="AF151" s="127"/>
      <c r="AG151" s="127"/>
      <c r="AH151" s="127"/>
      <c r="AI151" s="127"/>
      <c r="AJ151" s="127"/>
      <c r="AK151" s="127"/>
      <c r="AL151" s="127"/>
      <c r="AM151" s="127"/>
      <c r="AN151" s="127"/>
      <c r="AO151" s="127"/>
      <c r="AP151" s="127"/>
      <c r="AQ151" s="127"/>
      <c r="AR151" s="127"/>
      <c r="AS151" s="127"/>
      <c r="AT151" s="127"/>
      <c r="AU151" s="127"/>
      <c r="AV151" s="127"/>
      <c r="AW151" s="127"/>
      <c r="AX151" s="127"/>
      <c r="AY151" s="127"/>
      <c r="AZ151" s="127"/>
      <c r="BA151" s="127"/>
      <c r="BB151" s="127"/>
      <c r="BC151" s="127"/>
      <c r="BD151" s="127"/>
      <c r="BE151" s="127"/>
      <c r="BF151" s="127"/>
      <c r="BG151" s="127"/>
      <c r="BH151" s="127"/>
      <c r="BI151" s="127"/>
      <c r="BJ151" s="127"/>
      <c r="BK151" s="127"/>
      <c r="BL151" s="127"/>
    </row>
    <row r="152" spans="1:64" x14ac:dyDescent="0.25">
      <c r="A152" s="127"/>
      <c r="B152" s="126" t="s">
        <v>525</v>
      </c>
      <c r="C152" s="126" t="s">
        <v>522</v>
      </c>
      <c r="D152" s="140">
        <f>(C147)/((1-(1+D150)^(-C148))/D150)</f>
        <v>0</v>
      </c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  <c r="Y152" s="127"/>
      <c r="Z152" s="127"/>
      <c r="AA152" s="127"/>
      <c r="AB152" s="127"/>
      <c r="AC152" s="127"/>
      <c r="AD152" s="127"/>
      <c r="AE152" s="127"/>
      <c r="AF152" s="127"/>
      <c r="AG152" s="127"/>
      <c r="AH152" s="127"/>
      <c r="AI152" s="127"/>
      <c r="AJ152" s="127"/>
      <c r="AK152" s="127"/>
      <c r="AL152" s="127"/>
      <c r="AM152" s="127"/>
      <c r="AN152" s="127"/>
      <c r="AO152" s="127"/>
      <c r="AP152" s="127"/>
      <c r="AQ152" s="127"/>
      <c r="AR152" s="127"/>
      <c r="AS152" s="127"/>
      <c r="AT152" s="127"/>
      <c r="AU152" s="127"/>
      <c r="AV152" s="127"/>
      <c r="AW152" s="127"/>
      <c r="AX152" s="127"/>
      <c r="AY152" s="127"/>
      <c r="AZ152" s="127"/>
      <c r="BA152" s="127"/>
      <c r="BB152" s="127"/>
      <c r="BC152" s="127"/>
      <c r="BD152" s="127"/>
      <c r="BE152" s="127"/>
      <c r="BF152" s="127"/>
      <c r="BG152" s="127"/>
      <c r="BH152" s="127"/>
      <c r="BI152" s="127"/>
      <c r="BJ152" s="127"/>
      <c r="BK152" s="127"/>
      <c r="BL152" s="127"/>
    </row>
    <row r="153" spans="1:64" x14ac:dyDescent="0.25">
      <c r="A153" s="127"/>
      <c r="B153" s="127"/>
      <c r="C153" s="66">
        <v>41275</v>
      </c>
      <c r="D153" s="66">
        <v>41306</v>
      </c>
      <c r="E153" s="66">
        <v>41336</v>
      </c>
      <c r="F153" s="66">
        <v>41367</v>
      </c>
      <c r="G153" s="66">
        <v>41397</v>
      </c>
      <c r="H153" s="66">
        <v>41428</v>
      </c>
      <c r="I153" s="66">
        <v>41458</v>
      </c>
      <c r="J153" s="66">
        <v>41489</v>
      </c>
      <c r="K153" s="66">
        <v>41519</v>
      </c>
      <c r="L153" s="66">
        <v>41550</v>
      </c>
      <c r="M153" s="66">
        <v>41580</v>
      </c>
      <c r="N153" s="66">
        <v>41611</v>
      </c>
      <c r="O153" s="66">
        <v>41641</v>
      </c>
      <c r="P153" s="66">
        <v>41672</v>
      </c>
      <c r="Q153" s="66">
        <v>41702</v>
      </c>
      <c r="R153" s="66">
        <v>41733</v>
      </c>
      <c r="S153" s="66">
        <v>41763</v>
      </c>
      <c r="T153" s="66">
        <v>41794</v>
      </c>
      <c r="U153" s="66">
        <v>41824</v>
      </c>
      <c r="V153" s="66">
        <v>41855</v>
      </c>
      <c r="W153" s="66">
        <v>41885</v>
      </c>
      <c r="X153" s="66">
        <v>41916</v>
      </c>
      <c r="Y153" s="66">
        <v>41946</v>
      </c>
      <c r="Z153" s="66">
        <v>41977</v>
      </c>
      <c r="AA153" s="66">
        <v>42007</v>
      </c>
      <c r="AB153" s="66">
        <v>42038</v>
      </c>
      <c r="AC153" s="66">
        <v>42068</v>
      </c>
      <c r="AD153" s="66">
        <v>42099</v>
      </c>
      <c r="AE153" s="66">
        <v>42129</v>
      </c>
      <c r="AF153" s="66">
        <v>42160</v>
      </c>
      <c r="AG153" s="66">
        <v>42190</v>
      </c>
      <c r="AH153" s="66">
        <v>42221</v>
      </c>
      <c r="AI153" s="66">
        <v>42251</v>
      </c>
      <c r="AJ153" s="66">
        <v>42282</v>
      </c>
      <c r="AK153" s="66">
        <v>42312</v>
      </c>
      <c r="AL153" s="66">
        <v>42343</v>
      </c>
      <c r="AM153" s="66">
        <v>42373</v>
      </c>
      <c r="AN153" s="66">
        <v>42404</v>
      </c>
      <c r="AO153" s="66">
        <v>42434</v>
      </c>
      <c r="AP153" s="66">
        <v>42465</v>
      </c>
      <c r="AQ153" s="66">
        <v>42495</v>
      </c>
      <c r="AR153" s="66">
        <v>42526</v>
      </c>
      <c r="AS153" s="66">
        <v>42556</v>
      </c>
      <c r="AT153" s="66">
        <v>42587</v>
      </c>
      <c r="AU153" s="66">
        <v>42617</v>
      </c>
      <c r="AV153" s="66">
        <v>42648</v>
      </c>
      <c r="AW153" s="66">
        <v>42678</v>
      </c>
      <c r="AX153" s="66">
        <v>42709</v>
      </c>
      <c r="AY153" s="66">
        <v>0</v>
      </c>
      <c r="AZ153" s="127"/>
      <c r="BA153" s="127"/>
      <c r="BB153" s="136"/>
      <c r="BC153" s="127"/>
      <c r="BD153" s="127"/>
      <c r="BE153" s="127"/>
      <c r="BF153" s="127"/>
      <c r="BG153" s="127"/>
      <c r="BH153" s="127"/>
      <c r="BI153" s="127"/>
      <c r="BJ153" s="127"/>
      <c r="BK153" s="127"/>
      <c r="BL153" s="127"/>
    </row>
    <row r="154" spans="1:64" x14ac:dyDescent="0.25">
      <c r="A154" s="127"/>
      <c r="B154" s="127"/>
      <c r="C154" s="138">
        <v>1</v>
      </c>
      <c r="D154" s="138">
        <f>+C154+1</f>
        <v>2</v>
      </c>
      <c r="E154" s="138">
        <f t="shared" ref="E154:AY154" si="42">+D154+1</f>
        <v>3</v>
      </c>
      <c r="F154" s="138">
        <f t="shared" si="42"/>
        <v>4</v>
      </c>
      <c r="G154" s="138">
        <f t="shared" si="42"/>
        <v>5</v>
      </c>
      <c r="H154" s="138">
        <f t="shared" si="42"/>
        <v>6</v>
      </c>
      <c r="I154" s="138">
        <f t="shared" si="42"/>
        <v>7</v>
      </c>
      <c r="J154" s="138">
        <f t="shared" si="42"/>
        <v>8</v>
      </c>
      <c r="K154" s="138">
        <f t="shared" si="42"/>
        <v>9</v>
      </c>
      <c r="L154" s="138">
        <f t="shared" si="42"/>
        <v>10</v>
      </c>
      <c r="M154" s="138">
        <f t="shared" si="42"/>
        <v>11</v>
      </c>
      <c r="N154" s="138">
        <f t="shared" si="42"/>
        <v>12</v>
      </c>
      <c r="O154" s="138">
        <f t="shared" si="42"/>
        <v>13</v>
      </c>
      <c r="P154" s="138">
        <f t="shared" si="42"/>
        <v>14</v>
      </c>
      <c r="Q154" s="138">
        <f t="shared" si="42"/>
        <v>15</v>
      </c>
      <c r="R154" s="138">
        <f t="shared" si="42"/>
        <v>16</v>
      </c>
      <c r="S154" s="138">
        <f t="shared" si="42"/>
        <v>17</v>
      </c>
      <c r="T154" s="138">
        <f t="shared" si="42"/>
        <v>18</v>
      </c>
      <c r="U154" s="138">
        <f t="shared" si="42"/>
        <v>19</v>
      </c>
      <c r="V154" s="138">
        <f t="shared" si="42"/>
        <v>20</v>
      </c>
      <c r="W154" s="138">
        <f t="shared" si="42"/>
        <v>21</v>
      </c>
      <c r="X154" s="138">
        <f t="shared" si="42"/>
        <v>22</v>
      </c>
      <c r="Y154" s="138">
        <f t="shared" si="42"/>
        <v>23</v>
      </c>
      <c r="Z154" s="138">
        <f t="shared" si="42"/>
        <v>24</v>
      </c>
      <c r="AA154" s="138">
        <f t="shared" si="42"/>
        <v>25</v>
      </c>
      <c r="AB154" s="138">
        <f t="shared" si="42"/>
        <v>26</v>
      </c>
      <c r="AC154" s="138">
        <f t="shared" si="42"/>
        <v>27</v>
      </c>
      <c r="AD154" s="138">
        <f t="shared" si="42"/>
        <v>28</v>
      </c>
      <c r="AE154" s="138">
        <f t="shared" si="42"/>
        <v>29</v>
      </c>
      <c r="AF154" s="138">
        <f t="shared" si="42"/>
        <v>30</v>
      </c>
      <c r="AG154" s="138">
        <f t="shared" si="42"/>
        <v>31</v>
      </c>
      <c r="AH154" s="138">
        <f t="shared" si="42"/>
        <v>32</v>
      </c>
      <c r="AI154" s="138">
        <f t="shared" si="42"/>
        <v>33</v>
      </c>
      <c r="AJ154" s="138">
        <f t="shared" si="42"/>
        <v>34</v>
      </c>
      <c r="AK154" s="138">
        <f t="shared" si="42"/>
        <v>35</v>
      </c>
      <c r="AL154" s="138">
        <f t="shared" si="42"/>
        <v>36</v>
      </c>
      <c r="AM154" s="138">
        <f t="shared" si="42"/>
        <v>37</v>
      </c>
      <c r="AN154" s="138">
        <f t="shared" si="42"/>
        <v>38</v>
      </c>
      <c r="AO154" s="138">
        <f t="shared" si="42"/>
        <v>39</v>
      </c>
      <c r="AP154" s="138">
        <f t="shared" si="42"/>
        <v>40</v>
      </c>
      <c r="AQ154" s="138">
        <f t="shared" si="42"/>
        <v>41</v>
      </c>
      <c r="AR154" s="138">
        <f t="shared" si="42"/>
        <v>42</v>
      </c>
      <c r="AS154" s="138">
        <f t="shared" si="42"/>
        <v>43</v>
      </c>
      <c r="AT154" s="138">
        <f t="shared" si="42"/>
        <v>44</v>
      </c>
      <c r="AU154" s="138">
        <f t="shared" si="42"/>
        <v>45</v>
      </c>
      <c r="AV154" s="138">
        <f t="shared" si="42"/>
        <v>46</v>
      </c>
      <c r="AW154" s="138">
        <f t="shared" si="42"/>
        <v>47</v>
      </c>
      <c r="AX154" s="138">
        <f t="shared" si="42"/>
        <v>48</v>
      </c>
      <c r="AY154" s="138">
        <f t="shared" si="42"/>
        <v>49</v>
      </c>
      <c r="AZ154" s="127"/>
      <c r="BA154" s="127"/>
      <c r="BB154" s="127"/>
      <c r="BC154" s="127"/>
      <c r="BD154" s="127"/>
      <c r="BE154" s="127"/>
      <c r="BF154" s="127"/>
      <c r="BG154" s="127"/>
      <c r="BH154" s="127"/>
      <c r="BI154" s="127"/>
      <c r="BJ154" s="127"/>
      <c r="BK154" s="127"/>
      <c r="BL154" s="127"/>
    </row>
    <row r="155" spans="1:64" x14ac:dyDescent="0.25">
      <c r="A155" s="127"/>
      <c r="B155" s="141" t="s">
        <v>487</v>
      </c>
      <c r="C155" s="142" t="s">
        <v>515</v>
      </c>
      <c r="D155" s="142" t="s">
        <v>516</v>
      </c>
      <c r="E155" s="142" t="s">
        <v>517</v>
      </c>
      <c r="F155" s="142" t="s">
        <v>518</v>
      </c>
      <c r="G155" s="142" t="s">
        <v>519</v>
      </c>
      <c r="H155" s="142" t="s">
        <v>520</v>
      </c>
      <c r="I155" s="142" t="s">
        <v>523</v>
      </c>
      <c r="J155" s="142" t="s">
        <v>524</v>
      </c>
      <c r="K155" s="142" t="s">
        <v>485</v>
      </c>
      <c r="L155" s="142" t="s">
        <v>526</v>
      </c>
      <c r="M155" s="142" t="s">
        <v>527</v>
      </c>
      <c r="N155" s="142" t="s">
        <v>500</v>
      </c>
      <c r="O155" s="142" t="s">
        <v>528</v>
      </c>
      <c r="P155" s="142" t="s">
        <v>529</v>
      </c>
      <c r="Q155" s="142" t="s">
        <v>530</v>
      </c>
      <c r="R155" s="142" t="s">
        <v>531</v>
      </c>
      <c r="S155" s="142" t="s">
        <v>532</v>
      </c>
      <c r="T155" s="142" t="s">
        <v>533</v>
      </c>
      <c r="U155" s="142" t="s">
        <v>534</v>
      </c>
      <c r="V155" s="142" t="s">
        <v>535</v>
      </c>
      <c r="W155" s="142" t="s">
        <v>536</v>
      </c>
      <c r="X155" s="142" t="s">
        <v>537</v>
      </c>
      <c r="Y155" s="142" t="s">
        <v>538</v>
      </c>
      <c r="Z155" s="142" t="s">
        <v>539</v>
      </c>
      <c r="AA155" s="142" t="s">
        <v>540</v>
      </c>
      <c r="AB155" s="142" t="s">
        <v>541</v>
      </c>
      <c r="AC155" s="142" t="s">
        <v>542</v>
      </c>
      <c r="AD155" s="142" t="s">
        <v>543</v>
      </c>
      <c r="AE155" s="142" t="s">
        <v>544</v>
      </c>
      <c r="AF155" s="142" t="s">
        <v>545</v>
      </c>
      <c r="AG155" s="142" t="s">
        <v>546</v>
      </c>
      <c r="AH155" s="142" t="s">
        <v>547</v>
      </c>
      <c r="AI155" s="142" t="s">
        <v>548</v>
      </c>
      <c r="AJ155" s="142" t="s">
        <v>549</v>
      </c>
      <c r="AK155" s="142" t="s">
        <v>550</v>
      </c>
      <c r="AL155" s="142" t="s">
        <v>551</v>
      </c>
      <c r="AM155" s="142" t="s">
        <v>552</v>
      </c>
      <c r="AN155" s="142" t="s">
        <v>553</v>
      </c>
      <c r="AO155" s="142" t="s">
        <v>554</v>
      </c>
      <c r="AP155" s="142" t="s">
        <v>555</v>
      </c>
      <c r="AQ155" s="142" t="s">
        <v>556</v>
      </c>
      <c r="AR155" s="142" t="s">
        <v>557</v>
      </c>
      <c r="AS155" s="142" t="s">
        <v>558</v>
      </c>
      <c r="AT155" s="142" t="s">
        <v>559</v>
      </c>
      <c r="AU155" s="142" t="s">
        <v>560</v>
      </c>
      <c r="AV155" s="142" t="s">
        <v>561</v>
      </c>
      <c r="AW155" s="142" t="s">
        <v>562</v>
      </c>
      <c r="AX155" s="142" t="s">
        <v>563</v>
      </c>
      <c r="AY155" s="142" t="s">
        <v>570</v>
      </c>
      <c r="AZ155" s="127"/>
      <c r="BA155" s="127"/>
      <c r="BB155" s="127"/>
      <c r="BC155" s="127"/>
      <c r="BD155" s="127"/>
      <c r="BE155" s="127"/>
      <c r="BF155" s="127"/>
      <c r="BG155" s="127"/>
      <c r="BH155" s="127"/>
      <c r="BI155" s="127"/>
      <c r="BJ155" s="127"/>
      <c r="BK155" s="127"/>
      <c r="BL155" s="127"/>
    </row>
    <row r="156" spans="1:64" x14ac:dyDescent="0.25">
      <c r="A156" s="127"/>
      <c r="B156" s="129" t="s">
        <v>564</v>
      </c>
      <c r="C156" s="140"/>
      <c r="D156" s="140">
        <f t="shared" ref="D156:AX156" si="43">+IF(D154&gt;=$D145,$D152,0)*IF(C160&lt;1,0,1)</f>
        <v>0</v>
      </c>
      <c r="E156" s="140">
        <f t="shared" si="43"/>
        <v>0</v>
      </c>
      <c r="F156" s="140">
        <f t="shared" si="43"/>
        <v>0</v>
      </c>
      <c r="G156" s="140">
        <f t="shared" si="43"/>
        <v>0</v>
      </c>
      <c r="H156" s="140">
        <f t="shared" si="43"/>
        <v>0</v>
      </c>
      <c r="I156" s="140">
        <f t="shared" si="43"/>
        <v>0</v>
      </c>
      <c r="J156" s="140">
        <f t="shared" si="43"/>
        <v>0</v>
      </c>
      <c r="K156" s="140">
        <f t="shared" si="43"/>
        <v>0</v>
      </c>
      <c r="L156" s="140">
        <f t="shared" si="43"/>
        <v>0</v>
      </c>
      <c r="M156" s="140">
        <f t="shared" si="43"/>
        <v>0</v>
      </c>
      <c r="N156" s="140">
        <f t="shared" si="43"/>
        <v>0</v>
      </c>
      <c r="O156" s="140">
        <f t="shared" si="43"/>
        <v>0</v>
      </c>
      <c r="P156" s="140">
        <f t="shared" si="43"/>
        <v>0</v>
      </c>
      <c r="Q156" s="140">
        <f t="shared" si="43"/>
        <v>0</v>
      </c>
      <c r="R156" s="140">
        <f t="shared" si="43"/>
        <v>0</v>
      </c>
      <c r="S156" s="140">
        <f t="shared" si="43"/>
        <v>0</v>
      </c>
      <c r="T156" s="140">
        <f t="shared" si="43"/>
        <v>0</v>
      </c>
      <c r="U156" s="140">
        <f t="shared" si="43"/>
        <v>0</v>
      </c>
      <c r="V156" s="140">
        <f t="shared" si="43"/>
        <v>0</v>
      </c>
      <c r="W156" s="140">
        <f t="shared" si="43"/>
        <v>0</v>
      </c>
      <c r="X156" s="140">
        <f t="shared" si="43"/>
        <v>0</v>
      </c>
      <c r="Y156" s="140">
        <f t="shared" si="43"/>
        <v>0</v>
      </c>
      <c r="Z156" s="140">
        <f t="shared" si="43"/>
        <v>0</v>
      </c>
      <c r="AA156" s="140">
        <f t="shared" si="43"/>
        <v>0</v>
      </c>
      <c r="AB156" s="140">
        <f t="shared" si="43"/>
        <v>0</v>
      </c>
      <c r="AC156" s="140">
        <f t="shared" si="43"/>
        <v>0</v>
      </c>
      <c r="AD156" s="140">
        <f t="shared" si="43"/>
        <v>0</v>
      </c>
      <c r="AE156" s="140">
        <f t="shared" si="43"/>
        <v>0</v>
      </c>
      <c r="AF156" s="140">
        <f t="shared" si="43"/>
        <v>0</v>
      </c>
      <c r="AG156" s="140">
        <f t="shared" si="43"/>
        <v>0</v>
      </c>
      <c r="AH156" s="140">
        <f t="shared" si="43"/>
        <v>0</v>
      </c>
      <c r="AI156" s="140">
        <f t="shared" si="43"/>
        <v>0</v>
      </c>
      <c r="AJ156" s="140">
        <f t="shared" si="43"/>
        <v>0</v>
      </c>
      <c r="AK156" s="140">
        <f t="shared" si="43"/>
        <v>0</v>
      </c>
      <c r="AL156" s="140">
        <f t="shared" si="43"/>
        <v>0</v>
      </c>
      <c r="AM156" s="140">
        <f t="shared" si="43"/>
        <v>0</v>
      </c>
      <c r="AN156" s="140">
        <f t="shared" si="43"/>
        <v>0</v>
      </c>
      <c r="AO156" s="140">
        <f t="shared" si="43"/>
        <v>0</v>
      </c>
      <c r="AP156" s="140">
        <f t="shared" si="43"/>
        <v>0</v>
      </c>
      <c r="AQ156" s="140">
        <f t="shared" si="43"/>
        <v>0</v>
      </c>
      <c r="AR156" s="140">
        <f t="shared" si="43"/>
        <v>0</v>
      </c>
      <c r="AS156" s="140">
        <f t="shared" si="43"/>
        <v>0</v>
      </c>
      <c r="AT156" s="140">
        <f t="shared" si="43"/>
        <v>0</v>
      </c>
      <c r="AU156" s="140">
        <f t="shared" si="43"/>
        <v>0</v>
      </c>
      <c r="AV156" s="140">
        <f t="shared" si="43"/>
        <v>0</v>
      </c>
      <c r="AW156" s="140">
        <f t="shared" si="43"/>
        <v>0</v>
      </c>
      <c r="AX156" s="140">
        <f t="shared" si="43"/>
        <v>0</v>
      </c>
      <c r="AY156" s="127"/>
      <c r="AZ156" s="127"/>
      <c r="BA156" s="127"/>
      <c r="BB156" s="127"/>
      <c r="BC156" s="127"/>
      <c r="BD156" s="127"/>
      <c r="BE156" s="127"/>
      <c r="BF156" s="127"/>
      <c r="BG156" s="127"/>
      <c r="BH156" s="127"/>
      <c r="BI156" s="127"/>
      <c r="BJ156" s="127"/>
      <c r="BK156" s="127"/>
      <c r="BL156" s="127"/>
    </row>
    <row r="157" spans="1:64" x14ac:dyDescent="0.25">
      <c r="A157" s="127"/>
      <c r="B157" s="129" t="s">
        <v>565</v>
      </c>
      <c r="C157" s="140"/>
      <c r="D157" s="140">
        <f t="shared" ref="D157:AK157" si="44">D156-D159</f>
        <v>0</v>
      </c>
      <c r="E157" s="140">
        <f t="shared" si="44"/>
        <v>0</v>
      </c>
      <c r="F157" s="140">
        <f t="shared" si="44"/>
        <v>0</v>
      </c>
      <c r="G157" s="140">
        <f t="shared" si="44"/>
        <v>0</v>
      </c>
      <c r="H157" s="140">
        <f t="shared" si="44"/>
        <v>0</v>
      </c>
      <c r="I157" s="140">
        <f t="shared" si="44"/>
        <v>0</v>
      </c>
      <c r="J157" s="140">
        <f t="shared" si="44"/>
        <v>0</v>
      </c>
      <c r="K157" s="140">
        <f t="shared" si="44"/>
        <v>0</v>
      </c>
      <c r="L157" s="140">
        <f t="shared" si="44"/>
        <v>0</v>
      </c>
      <c r="M157" s="140">
        <f t="shared" si="44"/>
        <v>0</v>
      </c>
      <c r="N157" s="140">
        <f t="shared" si="44"/>
        <v>0</v>
      </c>
      <c r="O157" s="140">
        <f t="shared" si="44"/>
        <v>0</v>
      </c>
      <c r="P157" s="140">
        <f t="shared" si="44"/>
        <v>0</v>
      </c>
      <c r="Q157" s="140">
        <f t="shared" si="44"/>
        <v>0</v>
      </c>
      <c r="R157" s="140">
        <f t="shared" si="44"/>
        <v>0</v>
      </c>
      <c r="S157" s="140">
        <f t="shared" si="44"/>
        <v>0</v>
      </c>
      <c r="T157" s="140">
        <f t="shared" si="44"/>
        <v>0</v>
      </c>
      <c r="U157" s="140">
        <f t="shared" si="44"/>
        <v>0</v>
      </c>
      <c r="V157" s="140">
        <f t="shared" si="44"/>
        <v>0</v>
      </c>
      <c r="W157" s="140">
        <f t="shared" si="44"/>
        <v>0</v>
      </c>
      <c r="X157" s="140">
        <f t="shared" si="44"/>
        <v>0</v>
      </c>
      <c r="Y157" s="140">
        <f t="shared" si="44"/>
        <v>0</v>
      </c>
      <c r="Z157" s="140">
        <f t="shared" si="44"/>
        <v>0</v>
      </c>
      <c r="AA157" s="140">
        <f t="shared" si="44"/>
        <v>0</v>
      </c>
      <c r="AB157" s="140">
        <f t="shared" si="44"/>
        <v>0</v>
      </c>
      <c r="AC157" s="140">
        <f t="shared" si="44"/>
        <v>0</v>
      </c>
      <c r="AD157" s="140">
        <f t="shared" si="44"/>
        <v>0</v>
      </c>
      <c r="AE157" s="140">
        <f t="shared" si="44"/>
        <v>0</v>
      </c>
      <c r="AF157" s="140">
        <f t="shared" si="44"/>
        <v>0</v>
      </c>
      <c r="AG157" s="140">
        <f t="shared" si="44"/>
        <v>0</v>
      </c>
      <c r="AH157" s="140">
        <f t="shared" si="44"/>
        <v>0</v>
      </c>
      <c r="AI157" s="140">
        <f t="shared" si="44"/>
        <v>0</v>
      </c>
      <c r="AJ157" s="140">
        <f t="shared" si="44"/>
        <v>0</v>
      </c>
      <c r="AK157" s="140">
        <f t="shared" si="44"/>
        <v>0</v>
      </c>
      <c r="AL157" s="140">
        <f>AL156-AL159</f>
        <v>0</v>
      </c>
      <c r="AM157" s="140">
        <f t="shared" ref="AM157:AT157" si="45">AM156-AM159</f>
        <v>0</v>
      </c>
      <c r="AN157" s="140">
        <f t="shared" si="45"/>
        <v>0</v>
      </c>
      <c r="AO157" s="140">
        <f t="shared" si="45"/>
        <v>0</v>
      </c>
      <c r="AP157" s="140">
        <f t="shared" si="45"/>
        <v>0</v>
      </c>
      <c r="AQ157" s="140">
        <f t="shared" si="45"/>
        <v>0</v>
      </c>
      <c r="AR157" s="140">
        <f t="shared" si="45"/>
        <v>0</v>
      </c>
      <c r="AS157" s="140">
        <f t="shared" si="45"/>
        <v>0</v>
      </c>
      <c r="AT157" s="140">
        <f t="shared" si="45"/>
        <v>0</v>
      </c>
      <c r="AU157" s="140">
        <f>AU156-AU159</f>
        <v>0</v>
      </c>
      <c r="AV157" s="140">
        <f>AV156-AV159</f>
        <v>0</v>
      </c>
      <c r="AW157" s="140">
        <f>AW156-AW159</f>
        <v>0</v>
      </c>
      <c r="AX157" s="140">
        <f>AX156-AX159</f>
        <v>0</v>
      </c>
      <c r="AY157" s="127"/>
      <c r="AZ157" s="127"/>
      <c r="BA157" s="127"/>
      <c r="BB157" s="127"/>
      <c r="BC157" s="127"/>
      <c r="BD157" s="127"/>
      <c r="BE157" s="127"/>
      <c r="BF157" s="127"/>
      <c r="BG157" s="127"/>
      <c r="BH157" s="127"/>
      <c r="BI157" s="127"/>
      <c r="BJ157" s="127"/>
      <c r="BK157" s="127"/>
      <c r="BL157" s="127"/>
    </row>
    <row r="158" spans="1:64" x14ac:dyDescent="0.25">
      <c r="A158" s="127"/>
      <c r="B158" s="129" t="s">
        <v>566</v>
      </c>
      <c r="C158" s="140"/>
      <c r="D158" s="140">
        <f t="shared" ref="D158:Q158" si="46">(D157+C158)*(IF(C160&lt;1,0,1))</f>
        <v>0</v>
      </c>
      <c r="E158" s="140">
        <f t="shared" si="46"/>
        <v>0</v>
      </c>
      <c r="F158" s="140">
        <f t="shared" si="46"/>
        <v>0</v>
      </c>
      <c r="G158" s="140">
        <f t="shared" si="46"/>
        <v>0</v>
      </c>
      <c r="H158" s="140">
        <f t="shared" si="46"/>
        <v>0</v>
      </c>
      <c r="I158" s="140">
        <f t="shared" si="46"/>
        <v>0</v>
      </c>
      <c r="J158" s="140">
        <f t="shared" si="46"/>
        <v>0</v>
      </c>
      <c r="K158" s="140">
        <f t="shared" si="46"/>
        <v>0</v>
      </c>
      <c r="L158" s="140">
        <f t="shared" si="46"/>
        <v>0</v>
      </c>
      <c r="M158" s="140">
        <f t="shared" si="46"/>
        <v>0</v>
      </c>
      <c r="N158" s="140">
        <f t="shared" si="46"/>
        <v>0</v>
      </c>
      <c r="O158" s="140">
        <f t="shared" si="46"/>
        <v>0</v>
      </c>
      <c r="P158" s="140">
        <f t="shared" si="46"/>
        <v>0</v>
      </c>
      <c r="Q158" s="140">
        <f t="shared" si="46"/>
        <v>0</v>
      </c>
      <c r="R158" s="140">
        <f>(R157+Q158)*(IF(Q160&lt;1,0,1))</f>
        <v>0</v>
      </c>
      <c r="S158" s="140">
        <f t="shared" ref="S158:AX158" si="47">(S157+R158)*(IF(R160&lt;1,0,1))</f>
        <v>0</v>
      </c>
      <c r="T158" s="140">
        <f t="shared" si="47"/>
        <v>0</v>
      </c>
      <c r="U158" s="140">
        <f t="shared" si="47"/>
        <v>0</v>
      </c>
      <c r="V158" s="140">
        <f t="shared" si="47"/>
        <v>0</v>
      </c>
      <c r="W158" s="140">
        <f t="shared" si="47"/>
        <v>0</v>
      </c>
      <c r="X158" s="140">
        <f t="shared" si="47"/>
        <v>0</v>
      </c>
      <c r="Y158" s="140">
        <f t="shared" si="47"/>
        <v>0</v>
      </c>
      <c r="Z158" s="140">
        <f t="shared" si="47"/>
        <v>0</v>
      </c>
      <c r="AA158" s="140">
        <f t="shared" si="47"/>
        <v>0</v>
      </c>
      <c r="AB158" s="140">
        <f t="shared" si="47"/>
        <v>0</v>
      </c>
      <c r="AC158" s="140">
        <f t="shared" si="47"/>
        <v>0</v>
      </c>
      <c r="AD158" s="140">
        <f t="shared" si="47"/>
        <v>0</v>
      </c>
      <c r="AE158" s="140">
        <f t="shared" si="47"/>
        <v>0</v>
      </c>
      <c r="AF158" s="140">
        <f t="shared" si="47"/>
        <v>0</v>
      </c>
      <c r="AG158" s="140">
        <f t="shared" si="47"/>
        <v>0</v>
      </c>
      <c r="AH158" s="140">
        <f t="shared" si="47"/>
        <v>0</v>
      </c>
      <c r="AI158" s="140">
        <f t="shared" si="47"/>
        <v>0</v>
      </c>
      <c r="AJ158" s="140">
        <f t="shared" si="47"/>
        <v>0</v>
      </c>
      <c r="AK158" s="140">
        <f t="shared" si="47"/>
        <v>0</v>
      </c>
      <c r="AL158" s="140">
        <f t="shared" si="47"/>
        <v>0</v>
      </c>
      <c r="AM158" s="140">
        <f t="shared" si="47"/>
        <v>0</v>
      </c>
      <c r="AN158" s="140">
        <f t="shared" si="47"/>
        <v>0</v>
      </c>
      <c r="AO158" s="140">
        <f t="shared" si="47"/>
        <v>0</v>
      </c>
      <c r="AP158" s="140">
        <f t="shared" si="47"/>
        <v>0</v>
      </c>
      <c r="AQ158" s="140">
        <f t="shared" si="47"/>
        <v>0</v>
      </c>
      <c r="AR158" s="140">
        <f t="shared" si="47"/>
        <v>0</v>
      </c>
      <c r="AS158" s="140">
        <f t="shared" si="47"/>
        <v>0</v>
      </c>
      <c r="AT158" s="140">
        <f t="shared" si="47"/>
        <v>0</v>
      </c>
      <c r="AU158" s="140">
        <f t="shared" si="47"/>
        <v>0</v>
      </c>
      <c r="AV158" s="140">
        <f t="shared" si="47"/>
        <v>0</v>
      </c>
      <c r="AW158" s="140">
        <f t="shared" si="47"/>
        <v>0</v>
      </c>
      <c r="AX158" s="140">
        <f t="shared" si="47"/>
        <v>0</v>
      </c>
      <c r="AY158" s="127"/>
      <c r="AZ158" s="127"/>
      <c r="BA158" s="127"/>
      <c r="BB158" s="127"/>
      <c r="BC158" s="127"/>
      <c r="BD158" s="127"/>
      <c r="BE158" s="127"/>
      <c r="BF158" s="127"/>
      <c r="BG158" s="127"/>
      <c r="BH158" s="127"/>
      <c r="BI158" s="127"/>
      <c r="BJ158" s="127"/>
      <c r="BK158" s="127"/>
      <c r="BL158" s="127"/>
    </row>
    <row r="159" spans="1:64" x14ac:dyDescent="0.25">
      <c r="A159" s="127"/>
      <c r="B159" s="129" t="s">
        <v>567</v>
      </c>
      <c r="C159" s="140"/>
      <c r="D159" s="140">
        <f>IF(D156&gt;0,C160*$D150,0)</f>
        <v>0</v>
      </c>
      <c r="E159" s="140">
        <f>IF(E156&gt;0,D160*$D150,0)</f>
        <v>0</v>
      </c>
      <c r="F159" s="140">
        <f t="shared" ref="F159:AX159" si="48">IF(F156&gt;0,E160*$D150,0)</f>
        <v>0</v>
      </c>
      <c r="G159" s="140">
        <f t="shared" si="48"/>
        <v>0</v>
      </c>
      <c r="H159" s="140">
        <f t="shared" si="48"/>
        <v>0</v>
      </c>
      <c r="I159" s="140">
        <f t="shared" si="48"/>
        <v>0</v>
      </c>
      <c r="J159" s="140">
        <f t="shared" si="48"/>
        <v>0</v>
      </c>
      <c r="K159" s="140">
        <f t="shared" si="48"/>
        <v>0</v>
      </c>
      <c r="L159" s="140">
        <f t="shared" si="48"/>
        <v>0</v>
      </c>
      <c r="M159" s="140">
        <f t="shared" si="48"/>
        <v>0</v>
      </c>
      <c r="N159" s="140">
        <f t="shared" si="48"/>
        <v>0</v>
      </c>
      <c r="O159" s="140">
        <f t="shared" si="48"/>
        <v>0</v>
      </c>
      <c r="P159" s="140">
        <f t="shared" si="48"/>
        <v>0</v>
      </c>
      <c r="Q159" s="140">
        <f t="shared" si="48"/>
        <v>0</v>
      </c>
      <c r="R159" s="140">
        <f t="shared" si="48"/>
        <v>0</v>
      </c>
      <c r="S159" s="140">
        <f t="shared" si="48"/>
        <v>0</v>
      </c>
      <c r="T159" s="140">
        <f t="shared" si="48"/>
        <v>0</v>
      </c>
      <c r="U159" s="140">
        <f t="shared" si="48"/>
        <v>0</v>
      </c>
      <c r="V159" s="140">
        <f t="shared" si="48"/>
        <v>0</v>
      </c>
      <c r="W159" s="140">
        <f t="shared" si="48"/>
        <v>0</v>
      </c>
      <c r="X159" s="140">
        <f t="shared" si="48"/>
        <v>0</v>
      </c>
      <c r="Y159" s="140">
        <f t="shared" si="48"/>
        <v>0</v>
      </c>
      <c r="Z159" s="140">
        <f t="shared" si="48"/>
        <v>0</v>
      </c>
      <c r="AA159" s="140">
        <f t="shared" si="48"/>
        <v>0</v>
      </c>
      <c r="AB159" s="140">
        <f t="shared" si="48"/>
        <v>0</v>
      </c>
      <c r="AC159" s="140">
        <f t="shared" si="48"/>
        <v>0</v>
      </c>
      <c r="AD159" s="140">
        <f t="shared" si="48"/>
        <v>0</v>
      </c>
      <c r="AE159" s="140">
        <f t="shared" si="48"/>
        <v>0</v>
      </c>
      <c r="AF159" s="140">
        <f t="shared" si="48"/>
        <v>0</v>
      </c>
      <c r="AG159" s="140">
        <f t="shared" si="48"/>
        <v>0</v>
      </c>
      <c r="AH159" s="140">
        <f t="shared" si="48"/>
        <v>0</v>
      </c>
      <c r="AI159" s="140">
        <f t="shared" si="48"/>
        <v>0</v>
      </c>
      <c r="AJ159" s="140">
        <f t="shared" si="48"/>
        <v>0</v>
      </c>
      <c r="AK159" s="140">
        <f t="shared" si="48"/>
        <v>0</v>
      </c>
      <c r="AL159" s="140">
        <f t="shared" si="48"/>
        <v>0</v>
      </c>
      <c r="AM159" s="140">
        <f t="shared" si="48"/>
        <v>0</v>
      </c>
      <c r="AN159" s="140">
        <f t="shared" si="48"/>
        <v>0</v>
      </c>
      <c r="AO159" s="140">
        <f t="shared" si="48"/>
        <v>0</v>
      </c>
      <c r="AP159" s="140">
        <f t="shared" si="48"/>
        <v>0</v>
      </c>
      <c r="AQ159" s="140">
        <f t="shared" si="48"/>
        <v>0</v>
      </c>
      <c r="AR159" s="140">
        <f t="shared" si="48"/>
        <v>0</v>
      </c>
      <c r="AS159" s="140">
        <f t="shared" si="48"/>
        <v>0</v>
      </c>
      <c r="AT159" s="140">
        <f t="shared" si="48"/>
        <v>0</v>
      </c>
      <c r="AU159" s="140">
        <f t="shared" si="48"/>
        <v>0</v>
      </c>
      <c r="AV159" s="140">
        <f t="shared" si="48"/>
        <v>0</v>
      </c>
      <c r="AW159" s="140">
        <f t="shared" si="48"/>
        <v>0</v>
      </c>
      <c r="AX159" s="140">
        <f t="shared" si="48"/>
        <v>0</v>
      </c>
      <c r="AY159" s="127"/>
      <c r="AZ159" s="127"/>
      <c r="BA159" s="127"/>
      <c r="BB159" s="127"/>
      <c r="BC159" s="127"/>
      <c r="BD159" s="127"/>
      <c r="BE159" s="127"/>
      <c r="BF159" s="127"/>
      <c r="BG159" s="127"/>
      <c r="BH159" s="127"/>
      <c r="BI159" s="127"/>
      <c r="BJ159" s="127"/>
      <c r="BK159" s="127"/>
      <c r="BL159" s="127"/>
    </row>
    <row r="160" spans="1:64" x14ac:dyDescent="0.25">
      <c r="A160" s="127"/>
      <c r="B160" s="143" t="s">
        <v>568</v>
      </c>
      <c r="C160" s="140">
        <f>IF(C154=$D145,($C147),IF(D154&lt;$D145,0,(($C147)-C158)*IF(B160&lt;1,0,1)))</f>
        <v>0</v>
      </c>
      <c r="D160" s="140">
        <f t="shared" ref="D160:AX160" si="49">IF(D154=$D145,($C147),IF(E154&lt;$D145,0,(($C147)-D158)*IF(C160&lt;1,0,1)))</f>
        <v>0</v>
      </c>
      <c r="E160" s="140">
        <f t="shared" si="49"/>
        <v>0</v>
      </c>
      <c r="F160" s="140">
        <f t="shared" si="49"/>
        <v>0</v>
      </c>
      <c r="G160" s="140">
        <f t="shared" si="49"/>
        <v>0</v>
      </c>
      <c r="H160" s="140">
        <f t="shared" si="49"/>
        <v>0</v>
      </c>
      <c r="I160" s="140">
        <f t="shared" si="49"/>
        <v>0</v>
      </c>
      <c r="J160" s="140">
        <f t="shared" si="49"/>
        <v>0</v>
      </c>
      <c r="K160" s="140">
        <f t="shared" si="49"/>
        <v>0</v>
      </c>
      <c r="L160" s="140">
        <f t="shared" si="49"/>
        <v>0</v>
      </c>
      <c r="M160" s="140">
        <f t="shared" si="49"/>
        <v>0</v>
      </c>
      <c r="N160" s="140">
        <f t="shared" si="49"/>
        <v>0</v>
      </c>
      <c r="O160" s="140">
        <f t="shared" si="49"/>
        <v>0</v>
      </c>
      <c r="P160" s="140">
        <f t="shared" si="49"/>
        <v>0</v>
      </c>
      <c r="Q160" s="140">
        <f t="shared" si="49"/>
        <v>0</v>
      </c>
      <c r="R160" s="140">
        <f t="shared" si="49"/>
        <v>0</v>
      </c>
      <c r="S160" s="140">
        <f t="shared" si="49"/>
        <v>0</v>
      </c>
      <c r="T160" s="140">
        <f t="shared" si="49"/>
        <v>0</v>
      </c>
      <c r="U160" s="140">
        <f t="shared" si="49"/>
        <v>0</v>
      </c>
      <c r="V160" s="140">
        <f t="shared" si="49"/>
        <v>0</v>
      </c>
      <c r="W160" s="140">
        <f t="shared" si="49"/>
        <v>0</v>
      </c>
      <c r="X160" s="140">
        <f t="shared" si="49"/>
        <v>0</v>
      </c>
      <c r="Y160" s="140">
        <f t="shared" si="49"/>
        <v>0</v>
      </c>
      <c r="Z160" s="140">
        <f t="shared" si="49"/>
        <v>0</v>
      </c>
      <c r="AA160" s="140">
        <f t="shared" si="49"/>
        <v>0</v>
      </c>
      <c r="AB160" s="140">
        <f t="shared" si="49"/>
        <v>0</v>
      </c>
      <c r="AC160" s="140">
        <f t="shared" si="49"/>
        <v>0</v>
      </c>
      <c r="AD160" s="140">
        <f t="shared" si="49"/>
        <v>0</v>
      </c>
      <c r="AE160" s="140">
        <f t="shared" si="49"/>
        <v>0</v>
      </c>
      <c r="AF160" s="140">
        <f t="shared" si="49"/>
        <v>0</v>
      </c>
      <c r="AG160" s="140">
        <f t="shared" si="49"/>
        <v>0</v>
      </c>
      <c r="AH160" s="140">
        <f t="shared" si="49"/>
        <v>0</v>
      </c>
      <c r="AI160" s="140">
        <f t="shared" si="49"/>
        <v>0</v>
      </c>
      <c r="AJ160" s="140">
        <f t="shared" si="49"/>
        <v>0</v>
      </c>
      <c r="AK160" s="140">
        <f t="shared" si="49"/>
        <v>0</v>
      </c>
      <c r="AL160" s="140">
        <f t="shared" si="49"/>
        <v>0</v>
      </c>
      <c r="AM160" s="140">
        <f t="shared" si="49"/>
        <v>0</v>
      </c>
      <c r="AN160" s="140">
        <f t="shared" si="49"/>
        <v>0</v>
      </c>
      <c r="AO160" s="140">
        <f t="shared" si="49"/>
        <v>0</v>
      </c>
      <c r="AP160" s="140">
        <f t="shared" si="49"/>
        <v>0</v>
      </c>
      <c r="AQ160" s="140">
        <f t="shared" si="49"/>
        <v>0</v>
      </c>
      <c r="AR160" s="140">
        <f t="shared" si="49"/>
        <v>0</v>
      </c>
      <c r="AS160" s="140">
        <f t="shared" si="49"/>
        <v>0</v>
      </c>
      <c r="AT160" s="140">
        <f t="shared" si="49"/>
        <v>0</v>
      </c>
      <c r="AU160" s="140">
        <f t="shared" si="49"/>
        <v>0</v>
      </c>
      <c r="AV160" s="140">
        <f t="shared" si="49"/>
        <v>0</v>
      </c>
      <c r="AW160" s="140">
        <f t="shared" si="49"/>
        <v>0</v>
      </c>
      <c r="AX160" s="140">
        <f t="shared" si="49"/>
        <v>0</v>
      </c>
      <c r="AY160" s="127"/>
      <c r="AZ160" s="127"/>
      <c r="BA160" s="127"/>
      <c r="BB160" s="127"/>
      <c r="BC160" s="127"/>
      <c r="BD160" s="127"/>
      <c r="BE160" s="127"/>
      <c r="BF160" s="127"/>
      <c r="BG160" s="127"/>
      <c r="BH160" s="127"/>
      <c r="BI160" s="127"/>
      <c r="BJ160" s="127"/>
      <c r="BK160" s="127"/>
      <c r="BL160" s="127"/>
    </row>
    <row r="161" spans="1:64" x14ac:dyDescent="0.25">
      <c r="A161" s="127"/>
      <c r="B161" s="133"/>
      <c r="C161" s="133"/>
      <c r="D161" s="133"/>
      <c r="E161" s="133"/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  <c r="AA161" s="133"/>
      <c r="AB161" s="133"/>
      <c r="AC161" s="133"/>
      <c r="AD161" s="133"/>
      <c r="AE161" s="133"/>
      <c r="AF161" s="133"/>
      <c r="AG161" s="133"/>
      <c r="AH161" s="133"/>
      <c r="AI161" s="133"/>
      <c r="AJ161" s="133"/>
      <c r="AK161" s="133"/>
      <c r="AL161" s="133"/>
      <c r="AM161" s="133"/>
      <c r="AN161" s="133"/>
      <c r="AO161" s="133"/>
      <c r="AP161" s="133"/>
      <c r="AQ161" s="133"/>
      <c r="AR161" s="133"/>
      <c r="AS161" s="133"/>
      <c r="AT161" s="133"/>
      <c r="AU161" s="133"/>
      <c r="AV161" s="133"/>
      <c r="AW161" s="133"/>
      <c r="AX161" s="133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</row>
    <row r="162" spans="1:64" x14ac:dyDescent="0.25">
      <c r="A162" s="127"/>
      <c r="B162" s="133"/>
      <c r="C162" s="133"/>
      <c r="D162" s="133"/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  <c r="AA162" s="133"/>
      <c r="AB162" s="133"/>
      <c r="AC162" s="133"/>
      <c r="AD162" s="133"/>
      <c r="AE162" s="133"/>
      <c r="AF162" s="133"/>
      <c r="AG162" s="133"/>
      <c r="AH162" s="133"/>
      <c r="AI162" s="133"/>
      <c r="AJ162" s="133"/>
      <c r="AK162" s="133"/>
      <c r="AL162" s="133"/>
      <c r="AM162" s="133"/>
      <c r="AN162" s="133"/>
      <c r="AO162" s="133"/>
      <c r="AP162" s="133"/>
      <c r="AQ162" s="133"/>
      <c r="AR162" s="133"/>
      <c r="AS162" s="133"/>
      <c r="AT162" s="133"/>
      <c r="AU162" s="133"/>
      <c r="AV162" s="133"/>
      <c r="AW162" s="133"/>
      <c r="AX162" s="133"/>
      <c r="AY162" s="127"/>
      <c r="AZ162" s="127"/>
      <c r="BA162" s="127"/>
      <c r="BB162" s="127"/>
      <c r="BC162" s="127"/>
      <c r="BD162" s="127"/>
      <c r="BE162" s="127"/>
      <c r="BF162" s="127"/>
      <c r="BG162" s="127"/>
      <c r="BH162" s="127"/>
      <c r="BI162" s="127"/>
      <c r="BJ162" s="127"/>
      <c r="BK162" s="127"/>
      <c r="BL162" s="127"/>
    </row>
    <row r="163" spans="1:64" x14ac:dyDescent="0.25">
      <c r="A163" s="127"/>
      <c r="B163" s="133"/>
      <c r="C163" s="133"/>
      <c r="D163" s="133"/>
      <c r="E163" s="133"/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  <c r="AC163" s="133"/>
      <c r="AD163" s="133"/>
      <c r="AE163" s="133"/>
      <c r="AF163" s="133"/>
      <c r="AG163" s="133"/>
      <c r="AH163" s="133"/>
      <c r="AI163" s="133"/>
      <c r="AJ163" s="133"/>
      <c r="AK163" s="133"/>
      <c r="AL163" s="133"/>
      <c r="AM163" s="133"/>
      <c r="AN163" s="133"/>
      <c r="AO163" s="133"/>
      <c r="AP163" s="133"/>
      <c r="AQ163" s="133"/>
      <c r="AR163" s="133"/>
      <c r="AS163" s="133"/>
      <c r="AT163" s="133"/>
      <c r="AU163" s="133"/>
      <c r="AV163" s="133"/>
      <c r="AW163" s="133"/>
      <c r="AX163" s="133"/>
      <c r="AY163" s="127"/>
      <c r="AZ163" s="127"/>
      <c r="BA163" s="127"/>
      <c r="BB163" s="127"/>
      <c r="BC163" s="127"/>
      <c r="BD163" s="127"/>
      <c r="BE163" s="127"/>
      <c r="BF163" s="127"/>
      <c r="BG163" s="127"/>
      <c r="BH163" s="127"/>
      <c r="BI163" s="127"/>
      <c r="BJ163" s="127"/>
      <c r="BK163" s="127"/>
      <c r="BL163" s="127"/>
    </row>
    <row r="164" spans="1:64" x14ac:dyDescent="0.25">
      <c r="A164" s="127"/>
      <c r="B164" s="133" t="s">
        <v>576</v>
      </c>
      <c r="C164" s="133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7"/>
      <c r="AH164" s="127"/>
      <c r="AI164" s="127"/>
      <c r="AJ164" s="127"/>
      <c r="AK164" s="127"/>
      <c r="AL164" s="127"/>
      <c r="AM164" s="127"/>
      <c r="AN164" s="127"/>
      <c r="AO164" s="127"/>
      <c r="AP164" s="127"/>
      <c r="AQ164" s="127"/>
      <c r="AR164" s="127"/>
      <c r="AS164" s="127"/>
      <c r="AT164" s="127"/>
      <c r="AU164" s="127"/>
      <c r="AV164" s="127"/>
      <c r="AW164" s="127"/>
      <c r="AX164" s="127"/>
      <c r="AY164" s="127"/>
      <c r="AZ164" s="127"/>
      <c r="BA164" s="127"/>
      <c r="BB164" s="127"/>
      <c r="BC164" s="127"/>
      <c r="BD164" s="127"/>
      <c r="BE164" s="127"/>
      <c r="BF164" s="127"/>
      <c r="BG164" s="127"/>
      <c r="BH164" s="127"/>
      <c r="BI164" s="127"/>
      <c r="BJ164" s="127"/>
      <c r="BK164" s="127"/>
      <c r="BL164" s="127"/>
    </row>
    <row r="165" spans="1:64" x14ac:dyDescent="0.25">
      <c r="A165" s="127"/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  <c r="Y165" s="127"/>
      <c r="Z165" s="127"/>
      <c r="AA165" s="127"/>
      <c r="AB165" s="127"/>
      <c r="AC165" s="127"/>
      <c r="AD165" s="127"/>
      <c r="AE165" s="127"/>
      <c r="AF165" s="127"/>
      <c r="AG165" s="127"/>
      <c r="AH165" s="127"/>
      <c r="AI165" s="127"/>
      <c r="AJ165" s="127"/>
      <c r="AK165" s="127"/>
      <c r="AL165" s="127"/>
      <c r="AM165" s="127"/>
      <c r="AN165" s="127"/>
      <c r="AO165" s="127"/>
      <c r="AP165" s="127"/>
      <c r="AQ165" s="127"/>
      <c r="AR165" s="127"/>
      <c r="AS165" s="127"/>
      <c r="AT165" s="127"/>
      <c r="AU165" s="127"/>
      <c r="AV165" s="127"/>
      <c r="AW165" s="127"/>
      <c r="AX165" s="127"/>
      <c r="AY165" s="127"/>
      <c r="AZ165" s="127"/>
      <c r="BA165" s="127"/>
      <c r="BB165" s="127"/>
      <c r="BC165" s="127"/>
      <c r="BD165" s="127"/>
      <c r="BE165" s="127"/>
      <c r="BF165" s="127"/>
      <c r="BG165" s="127"/>
      <c r="BH165" s="127"/>
      <c r="BI165" s="127"/>
      <c r="BJ165" s="127"/>
      <c r="BK165" s="127"/>
      <c r="BL165" s="127"/>
    </row>
    <row r="166" spans="1:64" x14ac:dyDescent="0.25">
      <c r="A166" s="127"/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  <c r="Y166" s="127"/>
      <c r="Z166" s="127"/>
      <c r="AA166" s="127"/>
      <c r="AB166" s="127"/>
      <c r="AC166" s="127"/>
      <c r="AD166" s="127"/>
      <c r="AE166" s="127"/>
      <c r="AF166" s="127"/>
      <c r="AG166" s="127"/>
      <c r="AH166" s="127"/>
      <c r="AI166" s="127"/>
      <c r="AJ166" s="127"/>
      <c r="AK166" s="127"/>
      <c r="AL166" s="127"/>
      <c r="AM166" s="127"/>
      <c r="AN166" s="127"/>
      <c r="AO166" s="127"/>
      <c r="AP166" s="127"/>
      <c r="AQ166" s="127"/>
      <c r="AR166" s="127"/>
      <c r="AS166" s="127"/>
      <c r="AT166" s="127"/>
      <c r="AU166" s="127"/>
      <c r="AV166" s="127"/>
      <c r="AW166" s="127"/>
      <c r="AX166" s="127"/>
      <c r="AY166" s="127"/>
      <c r="AZ166" s="127"/>
      <c r="BA166" s="127"/>
      <c r="BB166" s="127"/>
      <c r="BC166" s="127"/>
      <c r="BD166" s="127"/>
      <c r="BE166" s="127"/>
      <c r="BF166" s="127"/>
      <c r="BG166" s="127"/>
      <c r="BH166" s="127"/>
      <c r="BI166" s="127"/>
      <c r="BJ166" s="127"/>
      <c r="BK166" s="127"/>
      <c r="BL166" s="127"/>
    </row>
    <row r="167" spans="1:64" x14ac:dyDescent="0.25">
      <c r="A167" s="127"/>
      <c r="B167" s="126" t="s">
        <v>483</v>
      </c>
      <c r="C167" s="127"/>
      <c r="D167" s="144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  <c r="Y167" s="127"/>
      <c r="Z167" s="127"/>
      <c r="AA167" s="127"/>
      <c r="AB167" s="127"/>
      <c r="AC167" s="127"/>
      <c r="AD167" s="127"/>
      <c r="AE167" s="127"/>
      <c r="AF167" s="127"/>
      <c r="AG167" s="127"/>
      <c r="AH167" s="127"/>
      <c r="AI167" s="127"/>
      <c r="AJ167" s="127"/>
      <c r="AK167" s="127"/>
      <c r="AL167" s="127"/>
      <c r="AM167" s="127"/>
      <c r="AN167" s="127"/>
      <c r="AO167" s="127"/>
      <c r="AP167" s="127"/>
      <c r="AQ167" s="127"/>
      <c r="AR167" s="127"/>
      <c r="AS167" s="127"/>
      <c r="AT167" s="127"/>
      <c r="AU167" s="127"/>
      <c r="AV167" s="127"/>
      <c r="AW167" s="127"/>
      <c r="AX167" s="127"/>
      <c r="AY167" s="127"/>
      <c r="AZ167" s="127"/>
      <c r="BA167" s="127"/>
      <c r="BB167" s="127"/>
      <c r="BC167" s="127"/>
      <c r="BD167" s="127"/>
      <c r="BE167" s="127"/>
      <c r="BF167" s="127"/>
      <c r="BG167" s="127"/>
      <c r="BH167" s="127"/>
      <c r="BI167" s="127"/>
      <c r="BJ167" s="127"/>
      <c r="BK167" s="127"/>
      <c r="BL167" s="127"/>
    </row>
    <row r="168" spans="1:64" x14ac:dyDescent="0.25">
      <c r="A168" s="127"/>
      <c r="B168" s="128" t="s">
        <v>484</v>
      </c>
      <c r="C168" s="150"/>
      <c r="D168" s="138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  <c r="Y168" s="127"/>
      <c r="Z168" s="127"/>
      <c r="AA168" s="127"/>
      <c r="AB168" s="127"/>
      <c r="AC168" s="127"/>
      <c r="AD168" s="127"/>
      <c r="AE168" s="127"/>
      <c r="AF168" s="127"/>
      <c r="AG168" s="127"/>
      <c r="AH168" s="127"/>
      <c r="AI168" s="127"/>
      <c r="AJ168" s="127"/>
      <c r="AK168" s="127"/>
      <c r="AL168" s="127"/>
      <c r="AM168" s="127"/>
      <c r="AN168" s="127"/>
      <c r="AO168" s="127"/>
      <c r="AP168" s="127"/>
      <c r="AQ168" s="127"/>
      <c r="AR168" s="127"/>
      <c r="AS168" s="127"/>
      <c r="AT168" s="127"/>
      <c r="AU168" s="127"/>
      <c r="AV168" s="127"/>
      <c r="AW168" s="127"/>
      <c r="AX168" s="127"/>
      <c r="AY168" s="127"/>
      <c r="AZ168" s="127"/>
      <c r="BA168" s="127"/>
      <c r="BB168" s="127"/>
      <c r="BC168" s="127"/>
      <c r="BD168" s="127"/>
      <c r="BE168" s="127"/>
      <c r="BF168" s="127"/>
      <c r="BG168" s="127"/>
      <c r="BH168" s="127"/>
      <c r="BI168" s="127"/>
      <c r="BJ168" s="127"/>
      <c r="BK168" s="127"/>
      <c r="BL168" s="127"/>
    </row>
    <row r="169" spans="1:64" x14ac:dyDescent="0.25">
      <c r="A169" s="127"/>
      <c r="B169" s="128" t="s">
        <v>486</v>
      </c>
      <c r="C169" s="152">
        <f>+'Fin pregr'!J5</f>
        <v>6.2E-2</v>
      </c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  <c r="Y169" s="127"/>
      <c r="Z169" s="127"/>
      <c r="AA169" s="127"/>
      <c r="AB169" s="127"/>
      <c r="AC169" s="127"/>
      <c r="AD169" s="127"/>
      <c r="AE169" s="127"/>
      <c r="AF169" s="127"/>
      <c r="AG169" s="127"/>
      <c r="AH169" s="127"/>
      <c r="AI169" s="127"/>
      <c r="AJ169" s="127"/>
      <c r="AK169" s="127"/>
      <c r="AL169" s="127"/>
      <c r="AM169" s="127"/>
      <c r="AN169" s="127"/>
      <c r="AO169" s="127"/>
      <c r="AP169" s="127"/>
      <c r="AQ169" s="127"/>
      <c r="AR169" s="127"/>
      <c r="AS169" s="127"/>
      <c r="AT169" s="127"/>
      <c r="AU169" s="127"/>
      <c r="AV169" s="127"/>
      <c r="AW169" s="127"/>
      <c r="AX169" s="127"/>
      <c r="AY169" s="127"/>
      <c r="AZ169" s="127"/>
      <c r="BA169" s="127"/>
      <c r="BB169" s="127"/>
      <c r="BC169" s="127"/>
      <c r="BD169" s="127"/>
      <c r="BE169" s="127"/>
      <c r="BF169" s="127"/>
      <c r="BG169" s="127"/>
      <c r="BH169" s="127"/>
      <c r="BI169" s="127"/>
      <c r="BJ169" s="127"/>
      <c r="BK169" s="127"/>
      <c r="BL169" s="127"/>
    </row>
    <row r="170" spans="1:64" x14ac:dyDescent="0.25">
      <c r="A170" s="127"/>
      <c r="B170" s="129" t="s">
        <v>487</v>
      </c>
      <c r="C170" s="153">
        <f>+'Fin pregr'!J6</f>
        <v>0</v>
      </c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  <c r="Y170" s="127"/>
      <c r="Z170" s="127"/>
      <c r="AA170" s="127"/>
      <c r="AB170" s="127"/>
      <c r="AC170" s="127"/>
      <c r="AD170" s="127"/>
      <c r="AE170" s="127"/>
      <c r="AF170" s="127"/>
      <c r="AG170" s="127"/>
      <c r="AH170" s="127"/>
      <c r="AI170" s="127"/>
      <c r="AJ170" s="127"/>
      <c r="AK170" s="127"/>
      <c r="AL170" s="127"/>
      <c r="AM170" s="127"/>
      <c r="AN170" s="127"/>
      <c r="AO170" s="127"/>
      <c r="AP170" s="127"/>
      <c r="AQ170" s="127"/>
      <c r="AR170" s="127"/>
      <c r="AS170" s="127"/>
      <c r="AT170" s="127"/>
      <c r="AU170" s="127"/>
      <c r="AV170" s="127"/>
      <c r="AW170" s="127"/>
      <c r="AX170" s="127"/>
      <c r="AY170" s="127"/>
      <c r="AZ170" s="127"/>
      <c r="BA170" s="127"/>
      <c r="BB170" s="127"/>
      <c r="BC170" s="127"/>
      <c r="BD170" s="127"/>
      <c r="BE170" s="127"/>
      <c r="BF170" s="127"/>
      <c r="BG170" s="127"/>
      <c r="BH170" s="127"/>
      <c r="BI170" s="127"/>
      <c r="BJ170" s="127"/>
      <c r="BK170" s="127"/>
      <c r="BL170" s="127"/>
    </row>
    <row r="171" spans="1:64" x14ac:dyDescent="0.25">
      <c r="A171" s="127"/>
      <c r="B171" s="130" t="s">
        <v>488</v>
      </c>
      <c r="C171" s="153">
        <f>+'Fin pregr'!J7</f>
        <v>1</v>
      </c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</row>
    <row r="172" spans="1:64" x14ac:dyDescent="0.25">
      <c r="A172" s="127"/>
      <c r="B172" s="127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  <c r="Y172" s="127"/>
      <c r="Z172" s="127"/>
      <c r="AA172" s="127"/>
      <c r="AB172" s="127"/>
      <c r="AC172" s="127"/>
      <c r="AD172" s="127"/>
      <c r="AE172" s="127"/>
      <c r="AF172" s="127"/>
      <c r="AG172" s="127"/>
      <c r="AH172" s="127"/>
      <c r="AI172" s="127"/>
      <c r="AJ172" s="127"/>
      <c r="AK172" s="127"/>
      <c r="AL172" s="127"/>
      <c r="AM172" s="127"/>
      <c r="AN172" s="127"/>
      <c r="AO172" s="127"/>
      <c r="AP172" s="127"/>
      <c r="AQ172" s="127"/>
      <c r="AR172" s="127"/>
      <c r="AS172" s="127"/>
      <c r="AT172" s="127"/>
      <c r="AU172" s="127"/>
      <c r="AV172" s="127"/>
      <c r="AW172" s="127"/>
      <c r="AX172" s="127"/>
      <c r="AY172" s="127"/>
      <c r="AZ172" s="127"/>
      <c r="BA172" s="127"/>
      <c r="BB172" s="127"/>
      <c r="BC172" s="127"/>
      <c r="BD172" s="127"/>
      <c r="BE172" s="127"/>
      <c r="BF172" s="127"/>
      <c r="BG172" s="127"/>
      <c r="BH172" s="127"/>
      <c r="BI172" s="127"/>
      <c r="BJ172" s="127"/>
      <c r="BK172" s="127"/>
      <c r="BL172" s="127"/>
    </row>
    <row r="173" spans="1:64" x14ac:dyDescent="0.25">
      <c r="A173" s="127"/>
      <c r="B173" s="126" t="s">
        <v>521</v>
      </c>
      <c r="C173" s="126" t="s">
        <v>522</v>
      </c>
      <c r="D173" s="139">
        <f>((1+C169)^(1/12))-1</f>
        <v>5.0254121388362272E-3</v>
      </c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  <c r="Y173" s="127"/>
      <c r="Z173" s="127"/>
      <c r="AA173" s="127"/>
      <c r="AB173" s="127"/>
      <c r="AC173" s="127"/>
      <c r="AD173" s="127"/>
      <c r="AE173" s="127"/>
      <c r="AF173" s="127"/>
      <c r="AG173" s="127"/>
      <c r="AH173" s="127"/>
      <c r="AI173" s="127"/>
      <c r="AJ173" s="127"/>
      <c r="AK173" s="127"/>
      <c r="AL173" s="127"/>
      <c r="AM173" s="127"/>
      <c r="AN173" s="127"/>
      <c r="AO173" s="127"/>
      <c r="AP173" s="127"/>
      <c r="AQ173" s="127"/>
      <c r="AR173" s="127"/>
      <c r="AS173" s="127"/>
      <c r="AT173" s="127"/>
      <c r="AU173" s="127"/>
      <c r="AV173" s="127"/>
      <c r="AW173" s="127"/>
      <c r="AX173" s="127"/>
      <c r="AY173" s="127"/>
      <c r="AZ173" s="127"/>
      <c r="BA173" s="127"/>
      <c r="BB173" s="127"/>
      <c r="BC173" s="127"/>
      <c r="BD173" s="127"/>
      <c r="BE173" s="127"/>
      <c r="BF173" s="127"/>
      <c r="BG173" s="127"/>
      <c r="BH173" s="127"/>
      <c r="BI173" s="127"/>
      <c r="BJ173" s="127"/>
      <c r="BK173" s="127"/>
      <c r="BL173" s="127"/>
    </row>
    <row r="174" spans="1:64" x14ac:dyDescent="0.25">
      <c r="A174" s="127"/>
      <c r="B174" s="127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  <c r="Y174" s="127"/>
      <c r="Z174" s="127"/>
      <c r="AA174" s="127"/>
      <c r="AB174" s="127"/>
      <c r="AC174" s="127"/>
      <c r="AD174" s="127"/>
      <c r="AE174" s="127"/>
      <c r="AF174" s="127"/>
      <c r="AG174" s="127"/>
      <c r="AH174" s="127"/>
      <c r="AI174" s="127"/>
      <c r="AJ174" s="127"/>
      <c r="AK174" s="127"/>
      <c r="AL174" s="127"/>
      <c r="AM174" s="127"/>
      <c r="AN174" s="127"/>
      <c r="AO174" s="127"/>
      <c r="AP174" s="127"/>
      <c r="AQ174" s="127"/>
      <c r="AR174" s="127"/>
      <c r="AS174" s="127"/>
      <c r="AT174" s="127"/>
      <c r="AU174" s="127"/>
      <c r="AV174" s="127"/>
      <c r="AW174" s="127"/>
      <c r="AX174" s="127"/>
      <c r="AY174" s="127"/>
      <c r="AZ174" s="127"/>
      <c r="BA174" s="127"/>
      <c r="BB174" s="127"/>
      <c r="BC174" s="127"/>
      <c r="BD174" s="127"/>
      <c r="BE174" s="127"/>
      <c r="BF174" s="127"/>
      <c r="BG174" s="127"/>
      <c r="BH174" s="127"/>
      <c r="BI174" s="127"/>
      <c r="BJ174" s="127"/>
      <c r="BK174" s="127"/>
      <c r="BL174" s="127"/>
    </row>
    <row r="175" spans="1:64" x14ac:dyDescent="0.25">
      <c r="A175" s="127"/>
      <c r="B175" s="126" t="s">
        <v>525</v>
      </c>
      <c r="C175" s="126" t="s">
        <v>522</v>
      </c>
      <c r="D175" s="140">
        <f>(C170)/((1-(1+D173)^(-C171))/D173)</f>
        <v>0</v>
      </c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  <c r="Y175" s="127"/>
      <c r="Z175" s="127"/>
      <c r="AA175" s="127"/>
      <c r="AB175" s="127"/>
      <c r="AC175" s="127"/>
      <c r="AD175" s="127"/>
      <c r="AE175" s="127"/>
      <c r="AF175" s="127"/>
      <c r="AG175" s="127"/>
      <c r="AH175" s="127"/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  <c r="AU175" s="127"/>
      <c r="AV175" s="127"/>
      <c r="AW175" s="127"/>
      <c r="AX175" s="127"/>
      <c r="AY175" s="127"/>
      <c r="AZ175" s="127"/>
      <c r="BA175" s="127"/>
      <c r="BB175" s="127"/>
      <c r="BC175" s="127"/>
      <c r="BD175" s="127"/>
      <c r="BE175" s="127"/>
      <c r="BF175" s="127"/>
      <c r="BG175" s="127"/>
      <c r="BH175" s="127"/>
      <c r="BI175" s="127"/>
      <c r="BJ175" s="127"/>
      <c r="BK175" s="127"/>
      <c r="BL175" s="127"/>
    </row>
    <row r="176" spans="1:64" x14ac:dyDescent="0.25">
      <c r="A176" s="127"/>
      <c r="B176" s="127"/>
      <c r="C176" s="66">
        <v>41275</v>
      </c>
      <c r="D176" s="66">
        <v>41306</v>
      </c>
      <c r="E176" s="66">
        <v>41336</v>
      </c>
      <c r="F176" s="66">
        <v>41367</v>
      </c>
      <c r="G176" s="66">
        <v>41397</v>
      </c>
      <c r="H176" s="66">
        <v>41428</v>
      </c>
      <c r="I176" s="66">
        <v>41458</v>
      </c>
      <c r="J176" s="66">
        <v>41489</v>
      </c>
      <c r="K176" s="66">
        <v>41519</v>
      </c>
      <c r="L176" s="66">
        <v>41550</v>
      </c>
      <c r="M176" s="66">
        <v>41580</v>
      </c>
      <c r="N176" s="66">
        <v>41611</v>
      </c>
      <c r="O176" s="66">
        <v>41641</v>
      </c>
      <c r="P176" s="66">
        <v>41672</v>
      </c>
      <c r="Q176" s="66">
        <v>41702</v>
      </c>
      <c r="R176" s="66">
        <v>41733</v>
      </c>
      <c r="S176" s="66">
        <v>41763</v>
      </c>
      <c r="T176" s="66">
        <v>41794</v>
      </c>
      <c r="U176" s="66">
        <v>41824</v>
      </c>
      <c r="V176" s="66">
        <v>41855</v>
      </c>
      <c r="W176" s="66">
        <v>41885</v>
      </c>
      <c r="X176" s="66">
        <v>41916</v>
      </c>
      <c r="Y176" s="66">
        <v>41946</v>
      </c>
      <c r="Z176" s="66">
        <v>41977</v>
      </c>
      <c r="AA176" s="66">
        <v>42007</v>
      </c>
      <c r="AB176" s="66">
        <v>42038</v>
      </c>
      <c r="AC176" s="66">
        <v>42068</v>
      </c>
      <c r="AD176" s="66">
        <v>42099</v>
      </c>
      <c r="AE176" s="66">
        <v>42129</v>
      </c>
      <c r="AF176" s="66">
        <v>42160</v>
      </c>
      <c r="AG176" s="66">
        <v>42190</v>
      </c>
      <c r="AH176" s="66">
        <v>42221</v>
      </c>
      <c r="AI176" s="66">
        <v>42251</v>
      </c>
      <c r="AJ176" s="66">
        <v>42282</v>
      </c>
      <c r="AK176" s="66">
        <v>42312</v>
      </c>
      <c r="AL176" s="66">
        <v>42343</v>
      </c>
      <c r="AM176" s="66">
        <v>42373</v>
      </c>
      <c r="AN176" s="66">
        <v>42404</v>
      </c>
      <c r="AO176" s="66">
        <v>42434</v>
      </c>
      <c r="AP176" s="66">
        <v>42465</v>
      </c>
      <c r="AQ176" s="66">
        <v>42495</v>
      </c>
      <c r="AR176" s="66">
        <v>42526</v>
      </c>
      <c r="AS176" s="66">
        <v>42556</v>
      </c>
      <c r="AT176" s="66">
        <v>42587</v>
      </c>
      <c r="AU176" s="66">
        <v>42617</v>
      </c>
      <c r="AV176" s="66">
        <v>42648</v>
      </c>
      <c r="AW176" s="66">
        <v>42678</v>
      </c>
      <c r="AX176" s="66">
        <v>42709</v>
      </c>
      <c r="AY176" s="66">
        <v>0</v>
      </c>
      <c r="AZ176" s="127"/>
      <c r="BA176" s="127"/>
      <c r="BB176" s="136"/>
      <c r="BC176" s="127"/>
      <c r="BD176" s="127"/>
      <c r="BE176" s="127"/>
      <c r="BF176" s="127"/>
      <c r="BG176" s="127"/>
      <c r="BH176" s="127"/>
      <c r="BI176" s="127"/>
      <c r="BJ176" s="127"/>
      <c r="BK176" s="127"/>
      <c r="BL176" s="127"/>
    </row>
    <row r="177" spans="1:64" x14ac:dyDescent="0.25">
      <c r="A177" s="127"/>
      <c r="B177" s="127"/>
      <c r="C177" s="138">
        <v>1</v>
      </c>
      <c r="D177" s="138">
        <f>+C177+1</f>
        <v>2</v>
      </c>
      <c r="E177" s="138">
        <f t="shared" ref="E177:AY177" si="50">+D177+1</f>
        <v>3</v>
      </c>
      <c r="F177" s="138">
        <f t="shared" si="50"/>
        <v>4</v>
      </c>
      <c r="G177" s="138">
        <f t="shared" si="50"/>
        <v>5</v>
      </c>
      <c r="H177" s="138">
        <f t="shared" si="50"/>
        <v>6</v>
      </c>
      <c r="I177" s="138">
        <f t="shared" si="50"/>
        <v>7</v>
      </c>
      <c r="J177" s="138">
        <f t="shared" si="50"/>
        <v>8</v>
      </c>
      <c r="K177" s="138">
        <f t="shared" si="50"/>
        <v>9</v>
      </c>
      <c r="L177" s="138">
        <f t="shared" si="50"/>
        <v>10</v>
      </c>
      <c r="M177" s="138">
        <f t="shared" si="50"/>
        <v>11</v>
      </c>
      <c r="N177" s="138">
        <f t="shared" si="50"/>
        <v>12</v>
      </c>
      <c r="O177" s="138">
        <f t="shared" si="50"/>
        <v>13</v>
      </c>
      <c r="P177" s="138">
        <f t="shared" si="50"/>
        <v>14</v>
      </c>
      <c r="Q177" s="138">
        <f t="shared" si="50"/>
        <v>15</v>
      </c>
      <c r="R177" s="138">
        <f t="shared" si="50"/>
        <v>16</v>
      </c>
      <c r="S177" s="138">
        <f t="shared" si="50"/>
        <v>17</v>
      </c>
      <c r="T177" s="138">
        <f t="shared" si="50"/>
        <v>18</v>
      </c>
      <c r="U177" s="138">
        <f t="shared" si="50"/>
        <v>19</v>
      </c>
      <c r="V177" s="138">
        <f t="shared" si="50"/>
        <v>20</v>
      </c>
      <c r="W177" s="138">
        <f t="shared" si="50"/>
        <v>21</v>
      </c>
      <c r="X177" s="138">
        <f t="shared" si="50"/>
        <v>22</v>
      </c>
      <c r="Y177" s="138">
        <f t="shared" si="50"/>
        <v>23</v>
      </c>
      <c r="Z177" s="138">
        <f t="shared" si="50"/>
        <v>24</v>
      </c>
      <c r="AA177" s="138">
        <f t="shared" si="50"/>
        <v>25</v>
      </c>
      <c r="AB177" s="138">
        <f t="shared" si="50"/>
        <v>26</v>
      </c>
      <c r="AC177" s="138">
        <f t="shared" si="50"/>
        <v>27</v>
      </c>
      <c r="AD177" s="138">
        <f t="shared" si="50"/>
        <v>28</v>
      </c>
      <c r="AE177" s="138">
        <f t="shared" si="50"/>
        <v>29</v>
      </c>
      <c r="AF177" s="138">
        <f t="shared" si="50"/>
        <v>30</v>
      </c>
      <c r="AG177" s="138">
        <f t="shared" si="50"/>
        <v>31</v>
      </c>
      <c r="AH177" s="138">
        <f t="shared" si="50"/>
        <v>32</v>
      </c>
      <c r="AI177" s="138">
        <f t="shared" si="50"/>
        <v>33</v>
      </c>
      <c r="AJ177" s="138">
        <f t="shared" si="50"/>
        <v>34</v>
      </c>
      <c r="AK177" s="138">
        <f t="shared" si="50"/>
        <v>35</v>
      </c>
      <c r="AL177" s="138">
        <f t="shared" si="50"/>
        <v>36</v>
      </c>
      <c r="AM177" s="138">
        <f t="shared" si="50"/>
        <v>37</v>
      </c>
      <c r="AN177" s="138">
        <f t="shared" si="50"/>
        <v>38</v>
      </c>
      <c r="AO177" s="138">
        <f t="shared" si="50"/>
        <v>39</v>
      </c>
      <c r="AP177" s="138">
        <f t="shared" si="50"/>
        <v>40</v>
      </c>
      <c r="AQ177" s="138">
        <f t="shared" si="50"/>
        <v>41</v>
      </c>
      <c r="AR177" s="138">
        <f t="shared" si="50"/>
        <v>42</v>
      </c>
      <c r="AS177" s="138">
        <f t="shared" si="50"/>
        <v>43</v>
      </c>
      <c r="AT177" s="138">
        <f t="shared" si="50"/>
        <v>44</v>
      </c>
      <c r="AU177" s="138">
        <f t="shared" si="50"/>
        <v>45</v>
      </c>
      <c r="AV177" s="138">
        <f t="shared" si="50"/>
        <v>46</v>
      </c>
      <c r="AW177" s="138">
        <f t="shared" si="50"/>
        <v>47</v>
      </c>
      <c r="AX177" s="138">
        <f t="shared" si="50"/>
        <v>48</v>
      </c>
      <c r="AY177" s="138">
        <f t="shared" si="50"/>
        <v>49</v>
      </c>
      <c r="AZ177" s="127"/>
      <c r="BA177" s="127"/>
      <c r="BB177" s="127"/>
      <c r="BC177" s="127"/>
      <c r="BD177" s="127"/>
      <c r="BE177" s="127"/>
      <c r="BF177" s="127"/>
      <c r="BG177" s="127"/>
      <c r="BH177" s="127"/>
      <c r="BI177" s="127"/>
      <c r="BJ177" s="127"/>
      <c r="BK177" s="127"/>
      <c r="BL177" s="127"/>
    </row>
    <row r="178" spans="1:64" x14ac:dyDescent="0.25">
      <c r="A178" s="127"/>
      <c r="B178" s="141" t="s">
        <v>487</v>
      </c>
      <c r="C178" s="142" t="s">
        <v>515</v>
      </c>
      <c r="D178" s="142" t="s">
        <v>516</v>
      </c>
      <c r="E178" s="142" t="s">
        <v>517</v>
      </c>
      <c r="F178" s="142" t="s">
        <v>518</v>
      </c>
      <c r="G178" s="142" t="s">
        <v>519</v>
      </c>
      <c r="H178" s="142" t="s">
        <v>520</v>
      </c>
      <c r="I178" s="142" t="s">
        <v>523</v>
      </c>
      <c r="J178" s="142" t="s">
        <v>524</v>
      </c>
      <c r="K178" s="142" t="s">
        <v>485</v>
      </c>
      <c r="L178" s="142" t="s">
        <v>526</v>
      </c>
      <c r="M178" s="142" t="s">
        <v>527</v>
      </c>
      <c r="N178" s="142" t="s">
        <v>500</v>
      </c>
      <c r="O178" s="142" t="s">
        <v>528</v>
      </c>
      <c r="P178" s="142" t="s">
        <v>529</v>
      </c>
      <c r="Q178" s="142" t="s">
        <v>530</v>
      </c>
      <c r="R178" s="142" t="s">
        <v>531</v>
      </c>
      <c r="S178" s="142" t="s">
        <v>532</v>
      </c>
      <c r="T178" s="142" t="s">
        <v>533</v>
      </c>
      <c r="U178" s="142" t="s">
        <v>534</v>
      </c>
      <c r="V178" s="142" t="s">
        <v>535</v>
      </c>
      <c r="W178" s="142" t="s">
        <v>536</v>
      </c>
      <c r="X178" s="142" t="s">
        <v>537</v>
      </c>
      <c r="Y178" s="142" t="s">
        <v>538</v>
      </c>
      <c r="Z178" s="142" t="s">
        <v>539</v>
      </c>
      <c r="AA178" s="142" t="s">
        <v>540</v>
      </c>
      <c r="AB178" s="142" t="s">
        <v>541</v>
      </c>
      <c r="AC178" s="142" t="s">
        <v>542</v>
      </c>
      <c r="AD178" s="142" t="s">
        <v>543</v>
      </c>
      <c r="AE178" s="142" t="s">
        <v>544</v>
      </c>
      <c r="AF178" s="142" t="s">
        <v>545</v>
      </c>
      <c r="AG178" s="142" t="s">
        <v>546</v>
      </c>
      <c r="AH178" s="142" t="s">
        <v>547</v>
      </c>
      <c r="AI178" s="142" t="s">
        <v>548</v>
      </c>
      <c r="AJ178" s="142" t="s">
        <v>549</v>
      </c>
      <c r="AK178" s="142" t="s">
        <v>550</v>
      </c>
      <c r="AL178" s="142" t="s">
        <v>551</v>
      </c>
      <c r="AM178" s="142" t="s">
        <v>552</v>
      </c>
      <c r="AN178" s="142" t="s">
        <v>553</v>
      </c>
      <c r="AO178" s="142" t="s">
        <v>554</v>
      </c>
      <c r="AP178" s="142" t="s">
        <v>555</v>
      </c>
      <c r="AQ178" s="142" t="s">
        <v>556</v>
      </c>
      <c r="AR178" s="142" t="s">
        <v>557</v>
      </c>
      <c r="AS178" s="142" t="s">
        <v>558</v>
      </c>
      <c r="AT178" s="142" t="s">
        <v>559</v>
      </c>
      <c r="AU178" s="142" t="s">
        <v>560</v>
      </c>
      <c r="AV178" s="142" t="s">
        <v>561</v>
      </c>
      <c r="AW178" s="142" t="s">
        <v>562</v>
      </c>
      <c r="AX178" s="142" t="s">
        <v>563</v>
      </c>
      <c r="AY178" s="142" t="s">
        <v>570</v>
      </c>
      <c r="AZ178" s="127"/>
      <c r="BA178" s="127"/>
      <c r="BB178" s="127"/>
      <c r="BC178" s="127"/>
      <c r="BD178" s="127"/>
      <c r="BE178" s="127"/>
      <c r="BF178" s="127"/>
      <c r="BG178" s="127"/>
      <c r="BH178" s="127"/>
      <c r="BI178" s="127"/>
      <c r="BJ178" s="127"/>
      <c r="BK178" s="127"/>
      <c r="BL178" s="127"/>
    </row>
    <row r="179" spans="1:64" x14ac:dyDescent="0.25">
      <c r="A179" s="127"/>
      <c r="B179" s="129" t="s">
        <v>564</v>
      </c>
      <c r="C179" s="140"/>
      <c r="D179" s="140">
        <f t="shared" ref="D179:AX179" si="51">+IF(D177&gt;=$D168,$D175,0)*IF(C183&lt;1,0,1)</f>
        <v>0</v>
      </c>
      <c r="E179" s="140">
        <f t="shared" si="51"/>
        <v>0</v>
      </c>
      <c r="F179" s="140">
        <f t="shared" si="51"/>
        <v>0</v>
      </c>
      <c r="G179" s="140">
        <f t="shared" si="51"/>
        <v>0</v>
      </c>
      <c r="H179" s="140">
        <f t="shared" si="51"/>
        <v>0</v>
      </c>
      <c r="I179" s="140">
        <f t="shared" si="51"/>
        <v>0</v>
      </c>
      <c r="J179" s="140">
        <f t="shared" si="51"/>
        <v>0</v>
      </c>
      <c r="K179" s="140">
        <f t="shared" si="51"/>
        <v>0</v>
      </c>
      <c r="L179" s="140">
        <f t="shared" si="51"/>
        <v>0</v>
      </c>
      <c r="M179" s="140">
        <f t="shared" si="51"/>
        <v>0</v>
      </c>
      <c r="N179" s="140">
        <f t="shared" si="51"/>
        <v>0</v>
      </c>
      <c r="O179" s="140">
        <f t="shared" si="51"/>
        <v>0</v>
      </c>
      <c r="P179" s="140">
        <f t="shared" si="51"/>
        <v>0</v>
      </c>
      <c r="Q179" s="140">
        <f t="shared" si="51"/>
        <v>0</v>
      </c>
      <c r="R179" s="140">
        <f t="shared" si="51"/>
        <v>0</v>
      </c>
      <c r="S179" s="140">
        <f t="shared" si="51"/>
        <v>0</v>
      </c>
      <c r="T179" s="140">
        <f t="shared" si="51"/>
        <v>0</v>
      </c>
      <c r="U179" s="140">
        <f t="shared" si="51"/>
        <v>0</v>
      </c>
      <c r="V179" s="140">
        <f t="shared" si="51"/>
        <v>0</v>
      </c>
      <c r="W179" s="140">
        <f t="shared" si="51"/>
        <v>0</v>
      </c>
      <c r="X179" s="140">
        <f t="shared" si="51"/>
        <v>0</v>
      </c>
      <c r="Y179" s="140">
        <f t="shared" si="51"/>
        <v>0</v>
      </c>
      <c r="Z179" s="140">
        <f t="shared" si="51"/>
        <v>0</v>
      </c>
      <c r="AA179" s="140">
        <f t="shared" si="51"/>
        <v>0</v>
      </c>
      <c r="AB179" s="140">
        <f t="shared" si="51"/>
        <v>0</v>
      </c>
      <c r="AC179" s="140">
        <f t="shared" si="51"/>
        <v>0</v>
      </c>
      <c r="AD179" s="140">
        <f t="shared" si="51"/>
        <v>0</v>
      </c>
      <c r="AE179" s="140">
        <f t="shared" si="51"/>
        <v>0</v>
      </c>
      <c r="AF179" s="140">
        <f t="shared" si="51"/>
        <v>0</v>
      </c>
      <c r="AG179" s="140">
        <f t="shared" si="51"/>
        <v>0</v>
      </c>
      <c r="AH179" s="140">
        <f t="shared" si="51"/>
        <v>0</v>
      </c>
      <c r="AI179" s="140">
        <f t="shared" si="51"/>
        <v>0</v>
      </c>
      <c r="AJ179" s="140">
        <f t="shared" si="51"/>
        <v>0</v>
      </c>
      <c r="AK179" s="140">
        <f t="shared" si="51"/>
        <v>0</v>
      </c>
      <c r="AL179" s="140">
        <f t="shared" si="51"/>
        <v>0</v>
      </c>
      <c r="AM179" s="140">
        <f t="shared" si="51"/>
        <v>0</v>
      </c>
      <c r="AN179" s="140">
        <f t="shared" si="51"/>
        <v>0</v>
      </c>
      <c r="AO179" s="140">
        <f t="shared" si="51"/>
        <v>0</v>
      </c>
      <c r="AP179" s="140">
        <f t="shared" si="51"/>
        <v>0</v>
      </c>
      <c r="AQ179" s="140">
        <f t="shared" si="51"/>
        <v>0</v>
      </c>
      <c r="AR179" s="140">
        <f t="shared" si="51"/>
        <v>0</v>
      </c>
      <c r="AS179" s="140">
        <f t="shared" si="51"/>
        <v>0</v>
      </c>
      <c r="AT179" s="140">
        <f t="shared" si="51"/>
        <v>0</v>
      </c>
      <c r="AU179" s="140">
        <f t="shared" si="51"/>
        <v>0</v>
      </c>
      <c r="AV179" s="140">
        <f t="shared" si="51"/>
        <v>0</v>
      </c>
      <c r="AW179" s="140">
        <f t="shared" si="51"/>
        <v>0</v>
      </c>
      <c r="AX179" s="140">
        <f t="shared" si="51"/>
        <v>0</v>
      </c>
      <c r="AY179" s="127"/>
      <c r="AZ179" s="127"/>
      <c r="BA179" s="127"/>
      <c r="BB179" s="127"/>
      <c r="BC179" s="127"/>
      <c r="BD179" s="127"/>
      <c r="BE179" s="127"/>
      <c r="BF179" s="127"/>
      <c r="BG179" s="127"/>
      <c r="BH179" s="127"/>
      <c r="BI179" s="127"/>
      <c r="BJ179" s="127"/>
      <c r="BK179" s="127"/>
      <c r="BL179" s="127"/>
    </row>
    <row r="180" spans="1:64" x14ac:dyDescent="0.25">
      <c r="A180" s="127"/>
      <c r="B180" s="129" t="s">
        <v>565</v>
      </c>
      <c r="C180" s="140"/>
      <c r="D180" s="140">
        <f t="shared" ref="D180:AK180" si="52">D179-D182</f>
        <v>0</v>
      </c>
      <c r="E180" s="140">
        <f t="shared" si="52"/>
        <v>0</v>
      </c>
      <c r="F180" s="140">
        <f t="shared" si="52"/>
        <v>0</v>
      </c>
      <c r="G180" s="140">
        <f t="shared" si="52"/>
        <v>0</v>
      </c>
      <c r="H180" s="140">
        <f t="shared" si="52"/>
        <v>0</v>
      </c>
      <c r="I180" s="140">
        <f t="shared" si="52"/>
        <v>0</v>
      </c>
      <c r="J180" s="140">
        <f t="shared" si="52"/>
        <v>0</v>
      </c>
      <c r="K180" s="140">
        <f t="shared" si="52"/>
        <v>0</v>
      </c>
      <c r="L180" s="140">
        <f t="shared" si="52"/>
        <v>0</v>
      </c>
      <c r="M180" s="140">
        <f t="shared" si="52"/>
        <v>0</v>
      </c>
      <c r="N180" s="140">
        <f t="shared" si="52"/>
        <v>0</v>
      </c>
      <c r="O180" s="140">
        <f t="shared" si="52"/>
        <v>0</v>
      </c>
      <c r="P180" s="140">
        <f t="shared" si="52"/>
        <v>0</v>
      </c>
      <c r="Q180" s="140">
        <f t="shared" si="52"/>
        <v>0</v>
      </c>
      <c r="R180" s="140">
        <f t="shared" si="52"/>
        <v>0</v>
      </c>
      <c r="S180" s="140">
        <f t="shared" si="52"/>
        <v>0</v>
      </c>
      <c r="T180" s="140">
        <f t="shared" si="52"/>
        <v>0</v>
      </c>
      <c r="U180" s="140">
        <f t="shared" si="52"/>
        <v>0</v>
      </c>
      <c r="V180" s="140">
        <f t="shared" si="52"/>
        <v>0</v>
      </c>
      <c r="W180" s="140">
        <f t="shared" si="52"/>
        <v>0</v>
      </c>
      <c r="X180" s="140">
        <f t="shared" si="52"/>
        <v>0</v>
      </c>
      <c r="Y180" s="140">
        <f t="shared" si="52"/>
        <v>0</v>
      </c>
      <c r="Z180" s="140">
        <f t="shared" si="52"/>
        <v>0</v>
      </c>
      <c r="AA180" s="140">
        <f t="shared" si="52"/>
        <v>0</v>
      </c>
      <c r="AB180" s="140">
        <f t="shared" si="52"/>
        <v>0</v>
      </c>
      <c r="AC180" s="140">
        <f t="shared" si="52"/>
        <v>0</v>
      </c>
      <c r="AD180" s="140">
        <f t="shared" si="52"/>
        <v>0</v>
      </c>
      <c r="AE180" s="140">
        <f t="shared" si="52"/>
        <v>0</v>
      </c>
      <c r="AF180" s="140">
        <f t="shared" si="52"/>
        <v>0</v>
      </c>
      <c r="AG180" s="140">
        <f t="shared" si="52"/>
        <v>0</v>
      </c>
      <c r="AH180" s="140">
        <f t="shared" si="52"/>
        <v>0</v>
      </c>
      <c r="AI180" s="140">
        <f t="shared" si="52"/>
        <v>0</v>
      </c>
      <c r="AJ180" s="140">
        <f t="shared" si="52"/>
        <v>0</v>
      </c>
      <c r="AK180" s="140">
        <f t="shared" si="52"/>
        <v>0</v>
      </c>
      <c r="AL180" s="140">
        <f>AL179-AL182</f>
        <v>0</v>
      </c>
      <c r="AM180" s="140">
        <f t="shared" ref="AM180:AT180" si="53">AM179-AM182</f>
        <v>0</v>
      </c>
      <c r="AN180" s="140">
        <f t="shared" si="53"/>
        <v>0</v>
      </c>
      <c r="AO180" s="140">
        <f t="shared" si="53"/>
        <v>0</v>
      </c>
      <c r="AP180" s="140">
        <f t="shared" si="53"/>
        <v>0</v>
      </c>
      <c r="AQ180" s="140">
        <f t="shared" si="53"/>
        <v>0</v>
      </c>
      <c r="AR180" s="140">
        <f t="shared" si="53"/>
        <v>0</v>
      </c>
      <c r="AS180" s="140">
        <f t="shared" si="53"/>
        <v>0</v>
      </c>
      <c r="AT180" s="140">
        <f t="shared" si="53"/>
        <v>0</v>
      </c>
      <c r="AU180" s="140">
        <f>AU179-AU182</f>
        <v>0</v>
      </c>
      <c r="AV180" s="140">
        <f>AV179-AV182</f>
        <v>0</v>
      </c>
      <c r="AW180" s="140">
        <f>AW179-AW182</f>
        <v>0</v>
      </c>
      <c r="AX180" s="140">
        <f>AX179-AX182</f>
        <v>0</v>
      </c>
      <c r="AY180" s="127"/>
      <c r="AZ180" s="127"/>
      <c r="BA180" s="127"/>
      <c r="BB180" s="127"/>
      <c r="BC180" s="127"/>
      <c r="BD180" s="127"/>
      <c r="BE180" s="127"/>
      <c r="BF180" s="127"/>
      <c r="BG180" s="127"/>
      <c r="BH180" s="127"/>
      <c r="BI180" s="127"/>
      <c r="BJ180" s="127"/>
      <c r="BK180" s="127"/>
      <c r="BL180" s="127"/>
    </row>
    <row r="181" spans="1:64" x14ac:dyDescent="0.25">
      <c r="A181" s="127"/>
      <c r="B181" s="129" t="s">
        <v>566</v>
      </c>
      <c r="C181" s="140"/>
      <c r="D181" s="140">
        <f t="shared" ref="D181:Q181" si="54">(D180+C181)*(IF(C183&lt;1,0,1))</f>
        <v>0</v>
      </c>
      <c r="E181" s="140">
        <f t="shared" si="54"/>
        <v>0</v>
      </c>
      <c r="F181" s="140">
        <f t="shared" si="54"/>
        <v>0</v>
      </c>
      <c r="G181" s="140">
        <f t="shared" si="54"/>
        <v>0</v>
      </c>
      <c r="H181" s="140">
        <f t="shared" si="54"/>
        <v>0</v>
      </c>
      <c r="I181" s="140">
        <f t="shared" si="54"/>
        <v>0</v>
      </c>
      <c r="J181" s="140">
        <f t="shared" si="54"/>
        <v>0</v>
      </c>
      <c r="K181" s="140">
        <f t="shared" si="54"/>
        <v>0</v>
      </c>
      <c r="L181" s="140">
        <f t="shared" si="54"/>
        <v>0</v>
      </c>
      <c r="M181" s="140">
        <f t="shared" si="54"/>
        <v>0</v>
      </c>
      <c r="N181" s="140">
        <f t="shared" si="54"/>
        <v>0</v>
      </c>
      <c r="O181" s="140">
        <f t="shared" si="54"/>
        <v>0</v>
      </c>
      <c r="P181" s="140">
        <f t="shared" si="54"/>
        <v>0</v>
      </c>
      <c r="Q181" s="140">
        <f t="shared" si="54"/>
        <v>0</v>
      </c>
      <c r="R181" s="140">
        <f>(R180+Q181)*(IF(Q183&lt;1,0,1))</f>
        <v>0</v>
      </c>
      <c r="S181" s="140">
        <f t="shared" ref="S181:AX181" si="55">(S180+R181)*(IF(R183&lt;1,0,1))</f>
        <v>0</v>
      </c>
      <c r="T181" s="140">
        <f t="shared" si="55"/>
        <v>0</v>
      </c>
      <c r="U181" s="140">
        <f t="shared" si="55"/>
        <v>0</v>
      </c>
      <c r="V181" s="140">
        <f t="shared" si="55"/>
        <v>0</v>
      </c>
      <c r="W181" s="140">
        <f t="shared" si="55"/>
        <v>0</v>
      </c>
      <c r="X181" s="140">
        <f t="shared" si="55"/>
        <v>0</v>
      </c>
      <c r="Y181" s="140">
        <f t="shared" si="55"/>
        <v>0</v>
      </c>
      <c r="Z181" s="140">
        <f t="shared" si="55"/>
        <v>0</v>
      </c>
      <c r="AA181" s="140">
        <f t="shared" si="55"/>
        <v>0</v>
      </c>
      <c r="AB181" s="140">
        <f t="shared" si="55"/>
        <v>0</v>
      </c>
      <c r="AC181" s="140">
        <f t="shared" si="55"/>
        <v>0</v>
      </c>
      <c r="AD181" s="140">
        <f t="shared" si="55"/>
        <v>0</v>
      </c>
      <c r="AE181" s="140">
        <f t="shared" si="55"/>
        <v>0</v>
      </c>
      <c r="AF181" s="140">
        <f t="shared" si="55"/>
        <v>0</v>
      </c>
      <c r="AG181" s="140">
        <f t="shared" si="55"/>
        <v>0</v>
      </c>
      <c r="AH181" s="140">
        <f t="shared" si="55"/>
        <v>0</v>
      </c>
      <c r="AI181" s="140">
        <f t="shared" si="55"/>
        <v>0</v>
      </c>
      <c r="AJ181" s="140">
        <f t="shared" si="55"/>
        <v>0</v>
      </c>
      <c r="AK181" s="140">
        <f t="shared" si="55"/>
        <v>0</v>
      </c>
      <c r="AL181" s="140">
        <f t="shared" si="55"/>
        <v>0</v>
      </c>
      <c r="AM181" s="140">
        <f t="shared" si="55"/>
        <v>0</v>
      </c>
      <c r="AN181" s="140">
        <f t="shared" si="55"/>
        <v>0</v>
      </c>
      <c r="AO181" s="140">
        <f t="shared" si="55"/>
        <v>0</v>
      </c>
      <c r="AP181" s="140">
        <f t="shared" si="55"/>
        <v>0</v>
      </c>
      <c r="AQ181" s="140">
        <f t="shared" si="55"/>
        <v>0</v>
      </c>
      <c r="AR181" s="140">
        <f t="shared" si="55"/>
        <v>0</v>
      </c>
      <c r="AS181" s="140">
        <f t="shared" si="55"/>
        <v>0</v>
      </c>
      <c r="AT181" s="140">
        <f t="shared" si="55"/>
        <v>0</v>
      </c>
      <c r="AU181" s="140">
        <f t="shared" si="55"/>
        <v>0</v>
      </c>
      <c r="AV181" s="140">
        <f t="shared" si="55"/>
        <v>0</v>
      </c>
      <c r="AW181" s="140">
        <f t="shared" si="55"/>
        <v>0</v>
      </c>
      <c r="AX181" s="140">
        <f t="shared" si="55"/>
        <v>0</v>
      </c>
      <c r="AY181" s="127"/>
      <c r="AZ181" s="127"/>
      <c r="BA181" s="127"/>
      <c r="BB181" s="127"/>
      <c r="BC181" s="127"/>
      <c r="BD181" s="127"/>
      <c r="BE181" s="127"/>
      <c r="BF181" s="127"/>
      <c r="BG181" s="127"/>
      <c r="BH181" s="127"/>
      <c r="BI181" s="127"/>
      <c r="BJ181" s="127"/>
      <c r="BK181" s="127"/>
      <c r="BL181" s="127"/>
    </row>
    <row r="182" spans="1:64" x14ac:dyDescent="0.25">
      <c r="A182" s="127"/>
      <c r="B182" s="129" t="s">
        <v>567</v>
      </c>
      <c r="C182" s="140"/>
      <c r="D182" s="140">
        <f>IF(D179&gt;0,C183*$D173,0)</f>
        <v>0</v>
      </c>
      <c r="E182" s="140">
        <f>IF(E179&gt;0,D183*$D173,0)</f>
        <v>0</v>
      </c>
      <c r="F182" s="140">
        <f t="shared" ref="F182:AX182" si="56">IF(F179&gt;0,E183*$D173,0)</f>
        <v>0</v>
      </c>
      <c r="G182" s="140">
        <f t="shared" si="56"/>
        <v>0</v>
      </c>
      <c r="H182" s="140">
        <f t="shared" si="56"/>
        <v>0</v>
      </c>
      <c r="I182" s="140">
        <f t="shared" si="56"/>
        <v>0</v>
      </c>
      <c r="J182" s="140">
        <f t="shared" si="56"/>
        <v>0</v>
      </c>
      <c r="K182" s="140">
        <f t="shared" si="56"/>
        <v>0</v>
      </c>
      <c r="L182" s="140">
        <f t="shared" si="56"/>
        <v>0</v>
      </c>
      <c r="M182" s="140">
        <f t="shared" si="56"/>
        <v>0</v>
      </c>
      <c r="N182" s="140">
        <f t="shared" si="56"/>
        <v>0</v>
      </c>
      <c r="O182" s="140">
        <f t="shared" si="56"/>
        <v>0</v>
      </c>
      <c r="P182" s="140">
        <f t="shared" si="56"/>
        <v>0</v>
      </c>
      <c r="Q182" s="140">
        <f t="shared" si="56"/>
        <v>0</v>
      </c>
      <c r="R182" s="140">
        <f t="shared" si="56"/>
        <v>0</v>
      </c>
      <c r="S182" s="140">
        <f t="shared" si="56"/>
        <v>0</v>
      </c>
      <c r="T182" s="140">
        <f t="shared" si="56"/>
        <v>0</v>
      </c>
      <c r="U182" s="140">
        <f t="shared" si="56"/>
        <v>0</v>
      </c>
      <c r="V182" s="140">
        <f t="shared" si="56"/>
        <v>0</v>
      </c>
      <c r="W182" s="140">
        <f t="shared" si="56"/>
        <v>0</v>
      </c>
      <c r="X182" s="140">
        <f t="shared" si="56"/>
        <v>0</v>
      </c>
      <c r="Y182" s="140">
        <f t="shared" si="56"/>
        <v>0</v>
      </c>
      <c r="Z182" s="140">
        <f t="shared" si="56"/>
        <v>0</v>
      </c>
      <c r="AA182" s="140">
        <f t="shared" si="56"/>
        <v>0</v>
      </c>
      <c r="AB182" s="140">
        <f t="shared" si="56"/>
        <v>0</v>
      </c>
      <c r="AC182" s="140">
        <f t="shared" si="56"/>
        <v>0</v>
      </c>
      <c r="AD182" s="140">
        <f t="shared" si="56"/>
        <v>0</v>
      </c>
      <c r="AE182" s="140">
        <f t="shared" si="56"/>
        <v>0</v>
      </c>
      <c r="AF182" s="140">
        <f t="shared" si="56"/>
        <v>0</v>
      </c>
      <c r="AG182" s="140">
        <f t="shared" si="56"/>
        <v>0</v>
      </c>
      <c r="AH182" s="140">
        <f t="shared" si="56"/>
        <v>0</v>
      </c>
      <c r="AI182" s="140">
        <f t="shared" si="56"/>
        <v>0</v>
      </c>
      <c r="AJ182" s="140">
        <f t="shared" si="56"/>
        <v>0</v>
      </c>
      <c r="AK182" s="140">
        <f t="shared" si="56"/>
        <v>0</v>
      </c>
      <c r="AL182" s="140">
        <f t="shared" si="56"/>
        <v>0</v>
      </c>
      <c r="AM182" s="140">
        <f t="shared" si="56"/>
        <v>0</v>
      </c>
      <c r="AN182" s="140">
        <f t="shared" si="56"/>
        <v>0</v>
      </c>
      <c r="AO182" s="140">
        <f t="shared" si="56"/>
        <v>0</v>
      </c>
      <c r="AP182" s="140">
        <f t="shared" si="56"/>
        <v>0</v>
      </c>
      <c r="AQ182" s="140">
        <f t="shared" si="56"/>
        <v>0</v>
      </c>
      <c r="AR182" s="140">
        <f t="shared" si="56"/>
        <v>0</v>
      </c>
      <c r="AS182" s="140">
        <f t="shared" si="56"/>
        <v>0</v>
      </c>
      <c r="AT182" s="140">
        <f t="shared" si="56"/>
        <v>0</v>
      </c>
      <c r="AU182" s="140">
        <f t="shared" si="56"/>
        <v>0</v>
      </c>
      <c r="AV182" s="140">
        <f t="shared" si="56"/>
        <v>0</v>
      </c>
      <c r="AW182" s="140">
        <f t="shared" si="56"/>
        <v>0</v>
      </c>
      <c r="AX182" s="140">
        <f t="shared" si="56"/>
        <v>0</v>
      </c>
      <c r="AY182" s="127"/>
      <c r="AZ182" s="127"/>
      <c r="BA182" s="127"/>
      <c r="BB182" s="127"/>
      <c r="BC182" s="127"/>
      <c r="BD182" s="127"/>
      <c r="BE182" s="127"/>
      <c r="BF182" s="127"/>
      <c r="BG182" s="127"/>
      <c r="BH182" s="127"/>
      <c r="BI182" s="127"/>
      <c r="BJ182" s="127"/>
      <c r="BK182" s="127"/>
      <c r="BL182" s="127"/>
    </row>
    <row r="183" spans="1:64" x14ac:dyDescent="0.25">
      <c r="A183" s="127"/>
      <c r="B183" s="143" t="s">
        <v>568</v>
      </c>
      <c r="C183" s="140">
        <f>IF(C177=$D168,($C170),IF(D177&lt;$D168,0,(($C170)-C181)*IF(B183&lt;1,0,1)))</f>
        <v>0</v>
      </c>
      <c r="D183" s="140">
        <f t="shared" ref="D183:AX183" si="57">IF(D177=$D168,($C170),IF(E177&lt;$D168,0,(($C170)-D181)*IF(C183&lt;1,0,1)))</f>
        <v>0</v>
      </c>
      <c r="E183" s="140">
        <f t="shared" si="57"/>
        <v>0</v>
      </c>
      <c r="F183" s="140">
        <f t="shared" si="57"/>
        <v>0</v>
      </c>
      <c r="G183" s="140">
        <f t="shared" si="57"/>
        <v>0</v>
      </c>
      <c r="H183" s="140">
        <f t="shared" si="57"/>
        <v>0</v>
      </c>
      <c r="I183" s="140">
        <f t="shared" si="57"/>
        <v>0</v>
      </c>
      <c r="J183" s="140">
        <f t="shared" si="57"/>
        <v>0</v>
      </c>
      <c r="K183" s="140">
        <f t="shared" si="57"/>
        <v>0</v>
      </c>
      <c r="L183" s="140">
        <f t="shared" si="57"/>
        <v>0</v>
      </c>
      <c r="M183" s="140">
        <f t="shared" si="57"/>
        <v>0</v>
      </c>
      <c r="N183" s="140">
        <f t="shared" si="57"/>
        <v>0</v>
      </c>
      <c r="O183" s="140">
        <f t="shared" si="57"/>
        <v>0</v>
      </c>
      <c r="P183" s="140">
        <f t="shared" si="57"/>
        <v>0</v>
      </c>
      <c r="Q183" s="140">
        <f t="shared" si="57"/>
        <v>0</v>
      </c>
      <c r="R183" s="140">
        <f t="shared" si="57"/>
        <v>0</v>
      </c>
      <c r="S183" s="140">
        <f t="shared" si="57"/>
        <v>0</v>
      </c>
      <c r="T183" s="140">
        <f t="shared" si="57"/>
        <v>0</v>
      </c>
      <c r="U183" s="140">
        <f t="shared" si="57"/>
        <v>0</v>
      </c>
      <c r="V183" s="140">
        <f t="shared" si="57"/>
        <v>0</v>
      </c>
      <c r="W183" s="140">
        <f t="shared" si="57"/>
        <v>0</v>
      </c>
      <c r="X183" s="140">
        <f t="shared" si="57"/>
        <v>0</v>
      </c>
      <c r="Y183" s="140">
        <f t="shared" si="57"/>
        <v>0</v>
      </c>
      <c r="Z183" s="140">
        <f t="shared" si="57"/>
        <v>0</v>
      </c>
      <c r="AA183" s="140">
        <f t="shared" si="57"/>
        <v>0</v>
      </c>
      <c r="AB183" s="140">
        <f t="shared" si="57"/>
        <v>0</v>
      </c>
      <c r="AC183" s="140">
        <f t="shared" si="57"/>
        <v>0</v>
      </c>
      <c r="AD183" s="140">
        <f t="shared" si="57"/>
        <v>0</v>
      </c>
      <c r="AE183" s="140">
        <f t="shared" si="57"/>
        <v>0</v>
      </c>
      <c r="AF183" s="140">
        <f t="shared" si="57"/>
        <v>0</v>
      </c>
      <c r="AG183" s="140">
        <f t="shared" si="57"/>
        <v>0</v>
      </c>
      <c r="AH183" s="140">
        <f t="shared" si="57"/>
        <v>0</v>
      </c>
      <c r="AI183" s="140">
        <f t="shared" si="57"/>
        <v>0</v>
      </c>
      <c r="AJ183" s="140">
        <f t="shared" si="57"/>
        <v>0</v>
      </c>
      <c r="AK183" s="140">
        <f t="shared" si="57"/>
        <v>0</v>
      </c>
      <c r="AL183" s="140">
        <f t="shared" si="57"/>
        <v>0</v>
      </c>
      <c r="AM183" s="140">
        <f t="shared" si="57"/>
        <v>0</v>
      </c>
      <c r="AN183" s="140">
        <f t="shared" si="57"/>
        <v>0</v>
      </c>
      <c r="AO183" s="140">
        <f t="shared" si="57"/>
        <v>0</v>
      </c>
      <c r="AP183" s="140">
        <f t="shared" si="57"/>
        <v>0</v>
      </c>
      <c r="AQ183" s="140">
        <f t="shared" si="57"/>
        <v>0</v>
      </c>
      <c r="AR183" s="140">
        <f t="shared" si="57"/>
        <v>0</v>
      </c>
      <c r="AS183" s="140">
        <f t="shared" si="57"/>
        <v>0</v>
      </c>
      <c r="AT183" s="140">
        <f t="shared" si="57"/>
        <v>0</v>
      </c>
      <c r="AU183" s="140">
        <f t="shared" si="57"/>
        <v>0</v>
      </c>
      <c r="AV183" s="140">
        <f t="shared" si="57"/>
        <v>0</v>
      </c>
      <c r="AW183" s="140">
        <f t="shared" si="57"/>
        <v>0</v>
      </c>
      <c r="AX183" s="140">
        <f t="shared" si="57"/>
        <v>0</v>
      </c>
      <c r="AY183" s="127"/>
      <c r="AZ183" s="127"/>
      <c r="BA183" s="127"/>
      <c r="BB183" s="127"/>
      <c r="BC183" s="127"/>
      <c r="BD183" s="127"/>
      <c r="BE183" s="127"/>
      <c r="BF183" s="127"/>
      <c r="BG183" s="127"/>
      <c r="BH183" s="127"/>
      <c r="BI183" s="127"/>
      <c r="BJ183" s="127"/>
      <c r="BK183" s="127"/>
      <c r="BL183" s="127"/>
    </row>
    <row r="184" spans="1:64" x14ac:dyDescent="0.25">
      <c r="A184" s="127"/>
      <c r="B184" s="133"/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  <c r="AA184" s="133"/>
      <c r="AB184" s="133"/>
      <c r="AC184" s="133"/>
      <c r="AD184" s="133"/>
      <c r="AE184" s="133"/>
      <c r="AF184" s="133"/>
      <c r="AG184" s="133"/>
      <c r="AH184" s="133"/>
      <c r="AI184" s="133"/>
      <c r="AJ184" s="133"/>
      <c r="AK184" s="133"/>
      <c r="AL184" s="133"/>
      <c r="AM184" s="133"/>
      <c r="AN184" s="133"/>
      <c r="AO184" s="133"/>
      <c r="AP184" s="133"/>
      <c r="AQ184" s="133"/>
      <c r="AR184" s="133"/>
      <c r="AS184" s="133"/>
      <c r="AT184" s="133"/>
      <c r="AU184" s="133"/>
      <c r="AV184" s="133"/>
      <c r="AW184" s="133"/>
      <c r="AX184" s="133"/>
      <c r="AY184" s="127"/>
      <c r="AZ184" s="127"/>
      <c r="BA184" s="127"/>
      <c r="BB184" s="127"/>
      <c r="BC184" s="127"/>
      <c r="BD184" s="127"/>
      <c r="BE184" s="127"/>
      <c r="BF184" s="127"/>
      <c r="BG184" s="127"/>
      <c r="BH184" s="127"/>
      <c r="BI184" s="127"/>
      <c r="BJ184" s="127"/>
      <c r="BK184" s="127"/>
      <c r="BL184" s="127"/>
    </row>
    <row r="185" spans="1:64" x14ac:dyDescent="0.25">
      <c r="A185" s="127"/>
      <c r="B185" s="133"/>
      <c r="C185" s="133"/>
      <c r="D185" s="133"/>
      <c r="E185" s="133"/>
      <c r="F185" s="133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  <c r="AA185" s="133"/>
      <c r="AB185" s="133"/>
      <c r="AC185" s="133"/>
      <c r="AD185" s="133"/>
      <c r="AE185" s="133"/>
      <c r="AF185" s="133"/>
      <c r="AG185" s="133"/>
      <c r="AH185" s="133"/>
      <c r="AI185" s="133"/>
      <c r="AJ185" s="133"/>
      <c r="AK185" s="133"/>
      <c r="AL185" s="133"/>
      <c r="AM185" s="133"/>
      <c r="AN185" s="133"/>
      <c r="AO185" s="133"/>
      <c r="AP185" s="133"/>
      <c r="AQ185" s="133"/>
      <c r="AR185" s="133"/>
      <c r="AS185" s="133"/>
      <c r="AT185" s="133"/>
      <c r="AU185" s="133"/>
      <c r="AV185" s="133"/>
      <c r="AW185" s="133"/>
      <c r="AX185" s="133"/>
      <c r="AY185" s="127"/>
      <c r="AZ185" s="127"/>
      <c r="BA185" s="127"/>
      <c r="BB185" s="127"/>
      <c r="BC185" s="127"/>
      <c r="BD185" s="127"/>
      <c r="BE185" s="127"/>
      <c r="BF185" s="127"/>
      <c r="BG185" s="127"/>
      <c r="BH185" s="127"/>
      <c r="BI185" s="127"/>
      <c r="BJ185" s="127"/>
      <c r="BK185" s="127"/>
      <c r="BL185" s="127"/>
    </row>
    <row r="186" spans="1:64" x14ac:dyDescent="0.25">
      <c r="A186" s="127"/>
      <c r="B186" s="133"/>
      <c r="C186" s="133"/>
      <c r="D186" s="133"/>
      <c r="E186" s="133"/>
      <c r="F186" s="133"/>
      <c r="G186" s="133"/>
      <c r="H186" s="133"/>
      <c r="I186" s="133"/>
      <c r="J186" s="133"/>
      <c r="K186" s="133"/>
      <c r="L186" s="133"/>
      <c r="M186" s="133"/>
      <c r="N186" s="133"/>
      <c r="O186" s="133"/>
      <c r="P186" s="133"/>
      <c r="Q186" s="133"/>
      <c r="R186" s="133"/>
      <c r="S186" s="133"/>
      <c r="T186" s="133"/>
      <c r="U186" s="133"/>
      <c r="V186" s="133"/>
      <c r="W186" s="133"/>
      <c r="X186" s="133"/>
      <c r="Y186" s="133"/>
      <c r="Z186" s="133"/>
      <c r="AA186" s="133"/>
      <c r="AB186" s="133"/>
      <c r="AC186" s="133"/>
      <c r="AD186" s="133"/>
      <c r="AE186" s="133"/>
      <c r="AF186" s="133"/>
      <c r="AG186" s="133"/>
      <c r="AH186" s="133"/>
      <c r="AI186" s="133"/>
      <c r="AJ186" s="133"/>
      <c r="AK186" s="133"/>
      <c r="AL186" s="133"/>
      <c r="AM186" s="133"/>
      <c r="AN186" s="133"/>
      <c r="AO186" s="133"/>
      <c r="AP186" s="133"/>
      <c r="AQ186" s="133"/>
      <c r="AR186" s="133"/>
      <c r="AS186" s="133"/>
      <c r="AT186" s="133"/>
      <c r="AU186" s="133"/>
      <c r="AV186" s="133"/>
      <c r="AW186" s="133"/>
      <c r="AX186" s="133"/>
      <c r="AY186" s="127"/>
      <c r="AZ186" s="127"/>
      <c r="BA186" s="127"/>
      <c r="BB186" s="127"/>
      <c r="BC186" s="127"/>
      <c r="BD186" s="127"/>
      <c r="BE186" s="127"/>
      <c r="BF186" s="127"/>
      <c r="BG186" s="127"/>
      <c r="BH186" s="127"/>
      <c r="BI186" s="127"/>
      <c r="BJ186" s="127"/>
      <c r="BK186" s="127"/>
      <c r="BL186" s="127"/>
    </row>
    <row r="187" spans="1:64" x14ac:dyDescent="0.25">
      <c r="A187" s="127"/>
      <c r="B187" s="133" t="s">
        <v>577</v>
      </c>
      <c r="C187" s="133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/>
      <c r="Z187" s="127"/>
      <c r="AA187" s="127"/>
      <c r="AB187" s="127"/>
      <c r="AC187" s="12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  <c r="AV187" s="127"/>
      <c r="AW187" s="127"/>
      <c r="AX187" s="127"/>
      <c r="AY187" s="127"/>
      <c r="AZ187" s="127"/>
      <c r="BA187" s="127"/>
      <c r="BB187" s="127"/>
      <c r="BC187" s="127"/>
      <c r="BD187" s="127"/>
      <c r="BE187" s="127"/>
      <c r="BF187" s="127"/>
      <c r="BG187" s="127"/>
      <c r="BH187" s="127"/>
      <c r="BI187" s="127"/>
      <c r="BJ187" s="127"/>
      <c r="BK187" s="127"/>
      <c r="BL187" s="127"/>
    </row>
    <row r="188" spans="1:64" x14ac:dyDescent="0.25">
      <c r="A188" s="127"/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  <c r="Y188" s="127"/>
      <c r="Z188" s="127"/>
      <c r="AA188" s="127"/>
      <c r="AB188" s="127"/>
      <c r="AC188" s="127"/>
      <c r="AD188" s="127"/>
      <c r="AE188" s="127"/>
      <c r="AF188" s="127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7"/>
      <c r="AY188" s="127"/>
      <c r="AZ188" s="127"/>
      <c r="BA188" s="127"/>
      <c r="BB188" s="127"/>
      <c r="BC188" s="127"/>
      <c r="BD188" s="127"/>
      <c r="BE188" s="127"/>
      <c r="BF188" s="127"/>
      <c r="BG188" s="127"/>
      <c r="BH188" s="127"/>
      <c r="BI188" s="127"/>
      <c r="BJ188" s="127"/>
      <c r="BK188" s="127"/>
      <c r="BL188" s="127"/>
    </row>
    <row r="189" spans="1:64" x14ac:dyDescent="0.25">
      <c r="A189" s="127"/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7"/>
      <c r="AY189" s="127"/>
      <c r="AZ189" s="127"/>
      <c r="BA189" s="127"/>
      <c r="BB189" s="127"/>
      <c r="BC189" s="127"/>
      <c r="BD189" s="127"/>
      <c r="BE189" s="127"/>
      <c r="BF189" s="127"/>
      <c r="BG189" s="127"/>
      <c r="BH189" s="127"/>
      <c r="BI189" s="127"/>
      <c r="BJ189" s="127"/>
      <c r="BK189" s="127"/>
      <c r="BL189" s="127"/>
    </row>
    <row r="190" spans="1:64" x14ac:dyDescent="0.25">
      <c r="A190" s="127"/>
      <c r="B190" s="126" t="s">
        <v>483</v>
      </c>
      <c r="C190" s="127"/>
      <c r="D190" s="144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Q190" s="127"/>
      <c r="AR190" s="127"/>
      <c r="AS190" s="127"/>
      <c r="AT190" s="127"/>
      <c r="AU190" s="127"/>
      <c r="AV190" s="127"/>
      <c r="AW190" s="127"/>
      <c r="AX190" s="127"/>
      <c r="AY190" s="127"/>
      <c r="AZ190" s="127"/>
      <c r="BA190" s="127"/>
      <c r="BB190" s="127"/>
      <c r="BC190" s="127"/>
      <c r="BD190" s="127"/>
      <c r="BE190" s="127"/>
      <c r="BF190" s="127"/>
      <c r="BG190" s="127"/>
      <c r="BH190" s="127"/>
      <c r="BI190" s="127"/>
      <c r="BJ190" s="127"/>
      <c r="BK190" s="127"/>
      <c r="BL190" s="127"/>
    </row>
    <row r="191" spans="1:64" x14ac:dyDescent="0.25">
      <c r="A191" s="127"/>
      <c r="B191" s="128" t="s">
        <v>484</v>
      </c>
      <c r="C191" s="150"/>
      <c r="D191" s="138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  <c r="Y191" s="127"/>
      <c r="Z191" s="127"/>
      <c r="AA191" s="127"/>
      <c r="AB191" s="127"/>
      <c r="AC191" s="127"/>
      <c r="AD191" s="127"/>
      <c r="AE191" s="127"/>
      <c r="AF191" s="127"/>
      <c r="AG191" s="127"/>
      <c r="AH191" s="127"/>
      <c r="AI191" s="127"/>
      <c r="AJ191" s="127"/>
      <c r="AK191" s="127"/>
      <c r="AL191" s="127"/>
      <c r="AM191" s="127"/>
      <c r="AN191" s="127"/>
      <c r="AO191" s="127"/>
      <c r="AP191" s="127"/>
      <c r="AQ191" s="127"/>
      <c r="AR191" s="127"/>
      <c r="AS191" s="127"/>
      <c r="AT191" s="127"/>
      <c r="AU191" s="127"/>
      <c r="AV191" s="127"/>
      <c r="AW191" s="127"/>
      <c r="AX191" s="127"/>
      <c r="AY191" s="127"/>
      <c r="AZ191" s="127"/>
      <c r="BA191" s="127"/>
      <c r="BB191" s="127"/>
      <c r="BC191" s="127"/>
      <c r="BD191" s="127"/>
      <c r="BE191" s="127"/>
      <c r="BF191" s="127"/>
      <c r="BG191" s="127"/>
      <c r="BH191" s="127"/>
      <c r="BI191" s="127"/>
      <c r="BJ191" s="127"/>
      <c r="BK191" s="127"/>
      <c r="BL191" s="127"/>
    </row>
    <row r="192" spans="1:64" x14ac:dyDescent="0.25">
      <c r="A192" s="127"/>
      <c r="B192" s="128" t="s">
        <v>486</v>
      </c>
      <c r="C192" s="152">
        <f>+'Fin pregr'!K5</f>
        <v>6.2E-2</v>
      </c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  <c r="Y192" s="127"/>
      <c r="Z192" s="127"/>
      <c r="AA192" s="127"/>
      <c r="AB192" s="127"/>
      <c r="AC192" s="127"/>
      <c r="AD192" s="127"/>
      <c r="AE192" s="127"/>
      <c r="AF192" s="127"/>
      <c r="AG192" s="127"/>
      <c r="AH192" s="127"/>
      <c r="AI192" s="127"/>
      <c r="AJ192" s="127"/>
      <c r="AK192" s="127"/>
      <c r="AL192" s="127"/>
      <c r="AM192" s="127"/>
      <c r="AN192" s="127"/>
      <c r="AO192" s="127"/>
      <c r="AP192" s="127"/>
      <c r="AQ192" s="127"/>
      <c r="AR192" s="127"/>
      <c r="AS192" s="127"/>
      <c r="AT192" s="127"/>
      <c r="AU192" s="127"/>
      <c r="AV192" s="127"/>
      <c r="AW192" s="127"/>
      <c r="AX192" s="127"/>
      <c r="AY192" s="127"/>
      <c r="AZ192" s="127"/>
      <c r="BA192" s="127"/>
      <c r="BB192" s="127"/>
      <c r="BC192" s="127"/>
      <c r="BD192" s="127"/>
      <c r="BE192" s="127"/>
      <c r="BF192" s="127"/>
      <c r="BG192" s="127"/>
      <c r="BH192" s="127"/>
      <c r="BI192" s="127"/>
      <c r="BJ192" s="127"/>
      <c r="BK192" s="127"/>
      <c r="BL192" s="127"/>
    </row>
    <row r="193" spans="1:64" x14ac:dyDescent="0.25">
      <c r="A193" s="127"/>
      <c r="B193" s="129" t="s">
        <v>487</v>
      </c>
      <c r="C193" s="153">
        <f>+'Fin pregr'!K6</f>
        <v>0</v>
      </c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  <c r="Z193" s="127"/>
      <c r="AA193" s="127"/>
      <c r="AB193" s="127"/>
      <c r="AC193" s="127"/>
      <c r="AD193" s="127"/>
      <c r="AE193" s="127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/>
      <c r="AP193" s="127"/>
      <c r="AQ193" s="127"/>
      <c r="AR193" s="127"/>
      <c r="AS193" s="127"/>
      <c r="AT193" s="127"/>
      <c r="AU193" s="127"/>
      <c r="AV193" s="127"/>
      <c r="AW193" s="127"/>
      <c r="AX193" s="127"/>
      <c r="AY193" s="127"/>
      <c r="AZ193" s="127"/>
      <c r="BA193" s="127"/>
      <c r="BB193" s="127"/>
      <c r="BC193" s="127"/>
      <c r="BD193" s="127"/>
      <c r="BE193" s="127"/>
      <c r="BF193" s="127"/>
      <c r="BG193" s="127"/>
      <c r="BH193" s="127"/>
      <c r="BI193" s="127"/>
      <c r="BJ193" s="127"/>
      <c r="BK193" s="127"/>
      <c r="BL193" s="127"/>
    </row>
    <row r="194" spans="1:64" x14ac:dyDescent="0.25">
      <c r="A194" s="127"/>
      <c r="B194" s="130" t="s">
        <v>488</v>
      </c>
      <c r="C194" s="153">
        <f>+'Fin pregr'!K7</f>
        <v>1</v>
      </c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</row>
    <row r="195" spans="1:64" x14ac:dyDescent="0.25">
      <c r="A195" s="127"/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7"/>
      <c r="AR195" s="127"/>
      <c r="AS195" s="127"/>
      <c r="AT195" s="127"/>
      <c r="AU195" s="127"/>
      <c r="AV195" s="127"/>
      <c r="AW195" s="127"/>
      <c r="AX195" s="127"/>
      <c r="AY195" s="127"/>
      <c r="AZ195" s="127"/>
      <c r="BA195" s="127"/>
      <c r="BB195" s="127"/>
      <c r="BC195" s="127"/>
      <c r="BD195" s="127"/>
      <c r="BE195" s="127"/>
      <c r="BF195" s="127"/>
      <c r="BG195" s="127"/>
      <c r="BH195" s="127"/>
      <c r="BI195" s="127"/>
      <c r="BJ195" s="127"/>
      <c r="BK195" s="127"/>
      <c r="BL195" s="127"/>
    </row>
    <row r="196" spans="1:64" x14ac:dyDescent="0.25">
      <c r="A196" s="127"/>
      <c r="B196" s="126" t="s">
        <v>521</v>
      </c>
      <c r="C196" s="126" t="s">
        <v>522</v>
      </c>
      <c r="D196" s="139">
        <f>((1+C192)^(1/12))-1</f>
        <v>5.0254121388362272E-3</v>
      </c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  <c r="AA196" s="127"/>
      <c r="AB196" s="127"/>
      <c r="AC196" s="127"/>
      <c r="AD196" s="127"/>
      <c r="AE196" s="127"/>
      <c r="AF196" s="127"/>
      <c r="AG196" s="127"/>
      <c r="AH196" s="127"/>
      <c r="AI196" s="127"/>
      <c r="AJ196" s="127"/>
      <c r="AK196" s="127"/>
      <c r="AL196" s="127"/>
      <c r="AM196" s="127"/>
      <c r="AN196" s="127"/>
      <c r="AO196" s="127"/>
      <c r="AP196" s="127"/>
      <c r="AQ196" s="127"/>
      <c r="AR196" s="127"/>
      <c r="AS196" s="127"/>
      <c r="AT196" s="127"/>
      <c r="AU196" s="127"/>
      <c r="AV196" s="127"/>
      <c r="AW196" s="127"/>
      <c r="AX196" s="127"/>
      <c r="AY196" s="127"/>
      <c r="AZ196" s="127"/>
      <c r="BA196" s="127"/>
      <c r="BB196" s="127"/>
      <c r="BC196" s="127"/>
      <c r="BD196" s="127"/>
      <c r="BE196" s="127"/>
      <c r="BF196" s="127"/>
      <c r="BG196" s="127"/>
      <c r="BH196" s="127"/>
      <c r="BI196" s="127"/>
      <c r="BJ196" s="127"/>
      <c r="BK196" s="127"/>
      <c r="BL196" s="127"/>
    </row>
    <row r="197" spans="1:64" x14ac:dyDescent="0.25">
      <c r="A197" s="127"/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  <c r="AP197" s="127"/>
      <c r="AQ197" s="127"/>
      <c r="AR197" s="127"/>
      <c r="AS197" s="127"/>
      <c r="AT197" s="127"/>
      <c r="AU197" s="127"/>
      <c r="AV197" s="127"/>
      <c r="AW197" s="127"/>
      <c r="AX197" s="127"/>
      <c r="AY197" s="127"/>
      <c r="AZ197" s="127"/>
      <c r="BA197" s="127"/>
      <c r="BB197" s="127"/>
      <c r="BC197" s="127"/>
      <c r="BD197" s="127"/>
      <c r="BE197" s="127"/>
      <c r="BF197" s="127"/>
      <c r="BG197" s="127"/>
      <c r="BH197" s="127"/>
      <c r="BI197" s="127"/>
      <c r="BJ197" s="127"/>
      <c r="BK197" s="127"/>
      <c r="BL197" s="127"/>
    </row>
    <row r="198" spans="1:64" x14ac:dyDescent="0.25">
      <c r="A198" s="127"/>
      <c r="B198" s="126" t="s">
        <v>525</v>
      </c>
      <c r="C198" s="126" t="s">
        <v>522</v>
      </c>
      <c r="D198" s="140">
        <f>(C193)/((1-(1+D196)^(-C194))/D196)</f>
        <v>0</v>
      </c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  <c r="Y198" s="127"/>
      <c r="Z198" s="127"/>
      <c r="AA198" s="127"/>
      <c r="AB198" s="127"/>
      <c r="AC198" s="127"/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  <c r="AQ198" s="127"/>
      <c r="AR198" s="127"/>
      <c r="AS198" s="127"/>
      <c r="AT198" s="127"/>
      <c r="AU198" s="127"/>
      <c r="AV198" s="127"/>
      <c r="AW198" s="127"/>
      <c r="AX198" s="127"/>
      <c r="AY198" s="127"/>
      <c r="AZ198" s="127"/>
      <c r="BA198" s="127"/>
      <c r="BB198" s="127"/>
      <c r="BC198" s="127"/>
      <c r="BD198" s="127"/>
      <c r="BE198" s="127"/>
      <c r="BF198" s="127"/>
      <c r="BG198" s="127"/>
      <c r="BH198" s="127"/>
      <c r="BI198" s="127"/>
      <c r="BJ198" s="127"/>
      <c r="BK198" s="127"/>
      <c r="BL198" s="127"/>
    </row>
    <row r="199" spans="1:64" x14ac:dyDescent="0.25">
      <c r="A199" s="127"/>
      <c r="B199" s="127"/>
      <c r="C199" s="66">
        <v>41275</v>
      </c>
      <c r="D199" s="66">
        <v>41306</v>
      </c>
      <c r="E199" s="66">
        <v>41336</v>
      </c>
      <c r="F199" s="66">
        <v>41367</v>
      </c>
      <c r="G199" s="66">
        <v>41397</v>
      </c>
      <c r="H199" s="66">
        <v>41428</v>
      </c>
      <c r="I199" s="66">
        <v>41458</v>
      </c>
      <c r="J199" s="66">
        <v>41489</v>
      </c>
      <c r="K199" s="66">
        <v>41519</v>
      </c>
      <c r="L199" s="66">
        <v>41550</v>
      </c>
      <c r="M199" s="66">
        <v>41580</v>
      </c>
      <c r="N199" s="66">
        <v>41611</v>
      </c>
      <c r="O199" s="66">
        <v>41641</v>
      </c>
      <c r="P199" s="66">
        <v>41672</v>
      </c>
      <c r="Q199" s="66">
        <v>41702</v>
      </c>
      <c r="R199" s="66">
        <v>41733</v>
      </c>
      <c r="S199" s="66">
        <v>41763</v>
      </c>
      <c r="T199" s="66">
        <v>41794</v>
      </c>
      <c r="U199" s="66">
        <v>41824</v>
      </c>
      <c r="V199" s="66">
        <v>41855</v>
      </c>
      <c r="W199" s="66">
        <v>41885</v>
      </c>
      <c r="X199" s="66">
        <v>41916</v>
      </c>
      <c r="Y199" s="66">
        <v>41946</v>
      </c>
      <c r="Z199" s="66">
        <v>41977</v>
      </c>
      <c r="AA199" s="66">
        <v>42007</v>
      </c>
      <c r="AB199" s="66">
        <v>42038</v>
      </c>
      <c r="AC199" s="66">
        <v>42068</v>
      </c>
      <c r="AD199" s="66">
        <v>42099</v>
      </c>
      <c r="AE199" s="66">
        <v>42129</v>
      </c>
      <c r="AF199" s="66">
        <v>42160</v>
      </c>
      <c r="AG199" s="66">
        <v>42190</v>
      </c>
      <c r="AH199" s="66">
        <v>42221</v>
      </c>
      <c r="AI199" s="66">
        <v>42251</v>
      </c>
      <c r="AJ199" s="66">
        <v>42282</v>
      </c>
      <c r="AK199" s="66">
        <v>42312</v>
      </c>
      <c r="AL199" s="66">
        <v>42343</v>
      </c>
      <c r="AM199" s="66">
        <v>42373</v>
      </c>
      <c r="AN199" s="66">
        <v>42404</v>
      </c>
      <c r="AO199" s="66">
        <v>42434</v>
      </c>
      <c r="AP199" s="66">
        <v>42465</v>
      </c>
      <c r="AQ199" s="66">
        <v>42495</v>
      </c>
      <c r="AR199" s="66">
        <v>42526</v>
      </c>
      <c r="AS199" s="66">
        <v>42556</v>
      </c>
      <c r="AT199" s="66">
        <v>42587</v>
      </c>
      <c r="AU199" s="66">
        <v>42617</v>
      </c>
      <c r="AV199" s="66">
        <v>42648</v>
      </c>
      <c r="AW199" s="66">
        <v>42678</v>
      </c>
      <c r="AX199" s="66">
        <v>42709</v>
      </c>
      <c r="AY199" s="66">
        <v>0</v>
      </c>
      <c r="AZ199" s="127"/>
      <c r="BA199" s="127"/>
      <c r="BB199" s="136"/>
      <c r="BC199" s="127"/>
      <c r="BD199" s="127"/>
      <c r="BE199" s="127"/>
      <c r="BF199" s="127"/>
      <c r="BG199" s="127"/>
      <c r="BH199" s="127"/>
      <c r="BI199" s="127"/>
      <c r="BJ199" s="127"/>
      <c r="BK199" s="127"/>
      <c r="BL199" s="127"/>
    </row>
    <row r="200" spans="1:64" x14ac:dyDescent="0.25">
      <c r="A200" s="127"/>
      <c r="B200" s="127"/>
      <c r="C200" s="138">
        <v>1</v>
      </c>
      <c r="D200" s="138">
        <f>+C200+1</f>
        <v>2</v>
      </c>
      <c r="E200" s="138">
        <f t="shared" ref="E200:AY200" si="58">+D200+1</f>
        <v>3</v>
      </c>
      <c r="F200" s="138">
        <f t="shared" si="58"/>
        <v>4</v>
      </c>
      <c r="G200" s="138">
        <f t="shared" si="58"/>
        <v>5</v>
      </c>
      <c r="H200" s="138">
        <f t="shared" si="58"/>
        <v>6</v>
      </c>
      <c r="I200" s="138">
        <f t="shared" si="58"/>
        <v>7</v>
      </c>
      <c r="J200" s="138">
        <f t="shared" si="58"/>
        <v>8</v>
      </c>
      <c r="K200" s="138">
        <f t="shared" si="58"/>
        <v>9</v>
      </c>
      <c r="L200" s="138">
        <f t="shared" si="58"/>
        <v>10</v>
      </c>
      <c r="M200" s="138">
        <f t="shared" si="58"/>
        <v>11</v>
      </c>
      <c r="N200" s="138">
        <f t="shared" si="58"/>
        <v>12</v>
      </c>
      <c r="O200" s="138">
        <f t="shared" si="58"/>
        <v>13</v>
      </c>
      <c r="P200" s="138">
        <f t="shared" si="58"/>
        <v>14</v>
      </c>
      <c r="Q200" s="138">
        <f t="shared" si="58"/>
        <v>15</v>
      </c>
      <c r="R200" s="138">
        <f t="shared" si="58"/>
        <v>16</v>
      </c>
      <c r="S200" s="138">
        <f t="shared" si="58"/>
        <v>17</v>
      </c>
      <c r="T200" s="138">
        <f t="shared" si="58"/>
        <v>18</v>
      </c>
      <c r="U200" s="138">
        <f t="shared" si="58"/>
        <v>19</v>
      </c>
      <c r="V200" s="138">
        <f t="shared" si="58"/>
        <v>20</v>
      </c>
      <c r="W200" s="138">
        <f t="shared" si="58"/>
        <v>21</v>
      </c>
      <c r="X200" s="138">
        <f t="shared" si="58"/>
        <v>22</v>
      </c>
      <c r="Y200" s="138">
        <f t="shared" si="58"/>
        <v>23</v>
      </c>
      <c r="Z200" s="138">
        <f t="shared" si="58"/>
        <v>24</v>
      </c>
      <c r="AA200" s="138">
        <f t="shared" si="58"/>
        <v>25</v>
      </c>
      <c r="AB200" s="138">
        <f t="shared" si="58"/>
        <v>26</v>
      </c>
      <c r="AC200" s="138">
        <f t="shared" si="58"/>
        <v>27</v>
      </c>
      <c r="AD200" s="138">
        <f t="shared" si="58"/>
        <v>28</v>
      </c>
      <c r="AE200" s="138">
        <f t="shared" si="58"/>
        <v>29</v>
      </c>
      <c r="AF200" s="138">
        <f t="shared" si="58"/>
        <v>30</v>
      </c>
      <c r="AG200" s="138">
        <f t="shared" si="58"/>
        <v>31</v>
      </c>
      <c r="AH200" s="138">
        <f t="shared" si="58"/>
        <v>32</v>
      </c>
      <c r="AI200" s="138">
        <f t="shared" si="58"/>
        <v>33</v>
      </c>
      <c r="AJ200" s="138">
        <f t="shared" si="58"/>
        <v>34</v>
      </c>
      <c r="AK200" s="138">
        <f t="shared" si="58"/>
        <v>35</v>
      </c>
      <c r="AL200" s="138">
        <f t="shared" si="58"/>
        <v>36</v>
      </c>
      <c r="AM200" s="138">
        <f t="shared" si="58"/>
        <v>37</v>
      </c>
      <c r="AN200" s="138">
        <f t="shared" si="58"/>
        <v>38</v>
      </c>
      <c r="AO200" s="138">
        <f t="shared" si="58"/>
        <v>39</v>
      </c>
      <c r="AP200" s="138">
        <f t="shared" si="58"/>
        <v>40</v>
      </c>
      <c r="AQ200" s="138">
        <f t="shared" si="58"/>
        <v>41</v>
      </c>
      <c r="AR200" s="138">
        <f t="shared" si="58"/>
        <v>42</v>
      </c>
      <c r="AS200" s="138">
        <f t="shared" si="58"/>
        <v>43</v>
      </c>
      <c r="AT200" s="138">
        <f t="shared" si="58"/>
        <v>44</v>
      </c>
      <c r="AU200" s="138">
        <f t="shared" si="58"/>
        <v>45</v>
      </c>
      <c r="AV200" s="138">
        <f t="shared" si="58"/>
        <v>46</v>
      </c>
      <c r="AW200" s="138">
        <f t="shared" si="58"/>
        <v>47</v>
      </c>
      <c r="AX200" s="138">
        <f t="shared" si="58"/>
        <v>48</v>
      </c>
      <c r="AY200" s="138">
        <f t="shared" si="58"/>
        <v>49</v>
      </c>
      <c r="AZ200" s="127"/>
      <c r="BA200" s="127"/>
      <c r="BB200" s="127"/>
      <c r="BC200" s="127"/>
      <c r="BD200" s="127"/>
      <c r="BE200" s="127"/>
      <c r="BF200" s="127"/>
      <c r="BG200" s="127"/>
      <c r="BH200" s="127"/>
      <c r="BI200" s="127"/>
      <c r="BJ200" s="127"/>
      <c r="BK200" s="127"/>
      <c r="BL200" s="127"/>
    </row>
    <row r="201" spans="1:64" x14ac:dyDescent="0.25">
      <c r="A201" s="127"/>
      <c r="B201" s="141" t="s">
        <v>487</v>
      </c>
      <c r="C201" s="142" t="s">
        <v>515</v>
      </c>
      <c r="D201" s="142" t="s">
        <v>516</v>
      </c>
      <c r="E201" s="142" t="s">
        <v>517</v>
      </c>
      <c r="F201" s="142" t="s">
        <v>518</v>
      </c>
      <c r="G201" s="142" t="s">
        <v>519</v>
      </c>
      <c r="H201" s="142" t="s">
        <v>520</v>
      </c>
      <c r="I201" s="142" t="s">
        <v>523</v>
      </c>
      <c r="J201" s="142" t="s">
        <v>524</v>
      </c>
      <c r="K201" s="142" t="s">
        <v>485</v>
      </c>
      <c r="L201" s="142" t="s">
        <v>526</v>
      </c>
      <c r="M201" s="142" t="s">
        <v>527</v>
      </c>
      <c r="N201" s="142" t="s">
        <v>500</v>
      </c>
      <c r="O201" s="142" t="s">
        <v>528</v>
      </c>
      <c r="P201" s="142" t="s">
        <v>529</v>
      </c>
      <c r="Q201" s="142" t="s">
        <v>530</v>
      </c>
      <c r="R201" s="142" t="s">
        <v>531</v>
      </c>
      <c r="S201" s="142" t="s">
        <v>532</v>
      </c>
      <c r="T201" s="142" t="s">
        <v>533</v>
      </c>
      <c r="U201" s="142" t="s">
        <v>534</v>
      </c>
      <c r="V201" s="142" t="s">
        <v>535</v>
      </c>
      <c r="W201" s="142" t="s">
        <v>536</v>
      </c>
      <c r="X201" s="142" t="s">
        <v>537</v>
      </c>
      <c r="Y201" s="142" t="s">
        <v>538</v>
      </c>
      <c r="Z201" s="142" t="s">
        <v>539</v>
      </c>
      <c r="AA201" s="142" t="s">
        <v>540</v>
      </c>
      <c r="AB201" s="142" t="s">
        <v>541</v>
      </c>
      <c r="AC201" s="142" t="s">
        <v>542</v>
      </c>
      <c r="AD201" s="142" t="s">
        <v>543</v>
      </c>
      <c r="AE201" s="142" t="s">
        <v>544</v>
      </c>
      <c r="AF201" s="142" t="s">
        <v>545</v>
      </c>
      <c r="AG201" s="142" t="s">
        <v>546</v>
      </c>
      <c r="AH201" s="142" t="s">
        <v>547</v>
      </c>
      <c r="AI201" s="142" t="s">
        <v>548</v>
      </c>
      <c r="AJ201" s="142" t="s">
        <v>549</v>
      </c>
      <c r="AK201" s="142" t="s">
        <v>550</v>
      </c>
      <c r="AL201" s="142" t="s">
        <v>551</v>
      </c>
      <c r="AM201" s="142" t="s">
        <v>552</v>
      </c>
      <c r="AN201" s="142" t="s">
        <v>553</v>
      </c>
      <c r="AO201" s="142" t="s">
        <v>554</v>
      </c>
      <c r="AP201" s="142" t="s">
        <v>555</v>
      </c>
      <c r="AQ201" s="142" t="s">
        <v>556</v>
      </c>
      <c r="AR201" s="142" t="s">
        <v>557</v>
      </c>
      <c r="AS201" s="142" t="s">
        <v>558</v>
      </c>
      <c r="AT201" s="142" t="s">
        <v>559</v>
      </c>
      <c r="AU201" s="142" t="s">
        <v>560</v>
      </c>
      <c r="AV201" s="142" t="s">
        <v>561</v>
      </c>
      <c r="AW201" s="142" t="s">
        <v>562</v>
      </c>
      <c r="AX201" s="142" t="s">
        <v>563</v>
      </c>
      <c r="AY201" s="142" t="s">
        <v>570</v>
      </c>
      <c r="AZ201" s="127"/>
      <c r="BA201" s="127"/>
      <c r="BB201" s="127"/>
      <c r="BC201" s="127"/>
      <c r="BD201" s="127"/>
      <c r="BE201" s="127"/>
      <c r="BF201" s="127"/>
      <c r="BG201" s="127"/>
      <c r="BH201" s="127"/>
      <c r="BI201" s="127"/>
      <c r="BJ201" s="127"/>
      <c r="BK201" s="127"/>
      <c r="BL201" s="127"/>
    </row>
    <row r="202" spans="1:64" x14ac:dyDescent="0.25">
      <c r="A202" s="127"/>
      <c r="B202" s="129" t="s">
        <v>564</v>
      </c>
      <c r="C202" s="140"/>
      <c r="D202" s="140">
        <f t="shared" ref="D202:AX202" si="59">+IF(D200&gt;=$D191,$D198,0)*IF(C206&lt;1,0,1)</f>
        <v>0</v>
      </c>
      <c r="E202" s="140">
        <f t="shared" si="59"/>
        <v>0</v>
      </c>
      <c r="F202" s="140">
        <f t="shared" si="59"/>
        <v>0</v>
      </c>
      <c r="G202" s="140">
        <f t="shared" si="59"/>
        <v>0</v>
      </c>
      <c r="H202" s="140">
        <f t="shared" si="59"/>
        <v>0</v>
      </c>
      <c r="I202" s="140">
        <f t="shared" si="59"/>
        <v>0</v>
      </c>
      <c r="J202" s="140">
        <f t="shared" si="59"/>
        <v>0</v>
      </c>
      <c r="K202" s="140">
        <f t="shared" si="59"/>
        <v>0</v>
      </c>
      <c r="L202" s="140">
        <f t="shared" si="59"/>
        <v>0</v>
      </c>
      <c r="M202" s="140">
        <f t="shared" si="59"/>
        <v>0</v>
      </c>
      <c r="N202" s="140">
        <f t="shared" si="59"/>
        <v>0</v>
      </c>
      <c r="O202" s="140">
        <f t="shared" si="59"/>
        <v>0</v>
      </c>
      <c r="P202" s="140">
        <f t="shared" si="59"/>
        <v>0</v>
      </c>
      <c r="Q202" s="140">
        <f t="shared" si="59"/>
        <v>0</v>
      </c>
      <c r="R202" s="140">
        <f t="shared" si="59"/>
        <v>0</v>
      </c>
      <c r="S202" s="140">
        <f t="shared" si="59"/>
        <v>0</v>
      </c>
      <c r="T202" s="140">
        <f t="shared" si="59"/>
        <v>0</v>
      </c>
      <c r="U202" s="140">
        <f t="shared" si="59"/>
        <v>0</v>
      </c>
      <c r="V202" s="140">
        <f t="shared" si="59"/>
        <v>0</v>
      </c>
      <c r="W202" s="140">
        <f t="shared" si="59"/>
        <v>0</v>
      </c>
      <c r="X202" s="140">
        <f t="shared" si="59"/>
        <v>0</v>
      </c>
      <c r="Y202" s="140">
        <f t="shared" si="59"/>
        <v>0</v>
      </c>
      <c r="Z202" s="140">
        <f t="shared" si="59"/>
        <v>0</v>
      </c>
      <c r="AA202" s="140">
        <f t="shared" si="59"/>
        <v>0</v>
      </c>
      <c r="AB202" s="140">
        <f t="shared" si="59"/>
        <v>0</v>
      </c>
      <c r="AC202" s="140">
        <f t="shared" si="59"/>
        <v>0</v>
      </c>
      <c r="AD202" s="140">
        <f t="shared" si="59"/>
        <v>0</v>
      </c>
      <c r="AE202" s="140">
        <f t="shared" si="59"/>
        <v>0</v>
      </c>
      <c r="AF202" s="140">
        <f t="shared" si="59"/>
        <v>0</v>
      </c>
      <c r="AG202" s="140">
        <f t="shared" si="59"/>
        <v>0</v>
      </c>
      <c r="AH202" s="140">
        <f t="shared" si="59"/>
        <v>0</v>
      </c>
      <c r="AI202" s="140">
        <f t="shared" si="59"/>
        <v>0</v>
      </c>
      <c r="AJ202" s="140">
        <f t="shared" si="59"/>
        <v>0</v>
      </c>
      <c r="AK202" s="140">
        <f t="shared" si="59"/>
        <v>0</v>
      </c>
      <c r="AL202" s="140">
        <f t="shared" si="59"/>
        <v>0</v>
      </c>
      <c r="AM202" s="140">
        <f t="shared" si="59"/>
        <v>0</v>
      </c>
      <c r="AN202" s="140">
        <f t="shared" si="59"/>
        <v>0</v>
      </c>
      <c r="AO202" s="140">
        <f t="shared" si="59"/>
        <v>0</v>
      </c>
      <c r="AP202" s="140">
        <f t="shared" si="59"/>
        <v>0</v>
      </c>
      <c r="AQ202" s="140">
        <f t="shared" si="59"/>
        <v>0</v>
      </c>
      <c r="AR202" s="140">
        <f t="shared" si="59"/>
        <v>0</v>
      </c>
      <c r="AS202" s="140">
        <f t="shared" si="59"/>
        <v>0</v>
      </c>
      <c r="AT202" s="140">
        <f t="shared" si="59"/>
        <v>0</v>
      </c>
      <c r="AU202" s="140">
        <f t="shared" si="59"/>
        <v>0</v>
      </c>
      <c r="AV202" s="140">
        <f t="shared" si="59"/>
        <v>0</v>
      </c>
      <c r="AW202" s="140">
        <f t="shared" si="59"/>
        <v>0</v>
      </c>
      <c r="AX202" s="140">
        <f t="shared" si="59"/>
        <v>0</v>
      </c>
      <c r="AY202" s="127"/>
      <c r="AZ202" s="127"/>
      <c r="BA202" s="127"/>
      <c r="BB202" s="127"/>
      <c r="BC202" s="127"/>
      <c r="BD202" s="127"/>
      <c r="BE202" s="127"/>
      <c r="BF202" s="127"/>
      <c r="BG202" s="127"/>
      <c r="BH202" s="127"/>
      <c r="BI202" s="127"/>
      <c r="BJ202" s="127"/>
      <c r="BK202" s="127"/>
      <c r="BL202" s="127"/>
    </row>
    <row r="203" spans="1:64" x14ac:dyDescent="0.25">
      <c r="A203" s="127"/>
      <c r="B203" s="129" t="s">
        <v>565</v>
      </c>
      <c r="C203" s="140"/>
      <c r="D203" s="140">
        <f t="shared" ref="D203:AK203" si="60">D202-D205</f>
        <v>0</v>
      </c>
      <c r="E203" s="140">
        <f t="shared" si="60"/>
        <v>0</v>
      </c>
      <c r="F203" s="140">
        <f t="shared" si="60"/>
        <v>0</v>
      </c>
      <c r="G203" s="140">
        <f t="shared" si="60"/>
        <v>0</v>
      </c>
      <c r="H203" s="140">
        <f t="shared" si="60"/>
        <v>0</v>
      </c>
      <c r="I203" s="140">
        <f t="shared" si="60"/>
        <v>0</v>
      </c>
      <c r="J203" s="140">
        <f t="shared" si="60"/>
        <v>0</v>
      </c>
      <c r="K203" s="140">
        <f t="shared" si="60"/>
        <v>0</v>
      </c>
      <c r="L203" s="140">
        <f t="shared" si="60"/>
        <v>0</v>
      </c>
      <c r="M203" s="140">
        <f t="shared" si="60"/>
        <v>0</v>
      </c>
      <c r="N203" s="140">
        <f t="shared" si="60"/>
        <v>0</v>
      </c>
      <c r="O203" s="140">
        <f t="shared" si="60"/>
        <v>0</v>
      </c>
      <c r="P203" s="140">
        <f t="shared" si="60"/>
        <v>0</v>
      </c>
      <c r="Q203" s="140">
        <f t="shared" si="60"/>
        <v>0</v>
      </c>
      <c r="R203" s="140">
        <f t="shared" si="60"/>
        <v>0</v>
      </c>
      <c r="S203" s="140">
        <f t="shared" si="60"/>
        <v>0</v>
      </c>
      <c r="T203" s="140">
        <f t="shared" si="60"/>
        <v>0</v>
      </c>
      <c r="U203" s="140">
        <f t="shared" si="60"/>
        <v>0</v>
      </c>
      <c r="V203" s="140">
        <f t="shared" si="60"/>
        <v>0</v>
      </c>
      <c r="W203" s="140">
        <f t="shared" si="60"/>
        <v>0</v>
      </c>
      <c r="X203" s="140">
        <f t="shared" si="60"/>
        <v>0</v>
      </c>
      <c r="Y203" s="140">
        <f t="shared" si="60"/>
        <v>0</v>
      </c>
      <c r="Z203" s="140">
        <f t="shared" si="60"/>
        <v>0</v>
      </c>
      <c r="AA203" s="140">
        <f t="shared" si="60"/>
        <v>0</v>
      </c>
      <c r="AB203" s="140">
        <f t="shared" si="60"/>
        <v>0</v>
      </c>
      <c r="AC203" s="140">
        <f t="shared" si="60"/>
        <v>0</v>
      </c>
      <c r="AD203" s="140">
        <f t="shared" si="60"/>
        <v>0</v>
      </c>
      <c r="AE203" s="140">
        <f t="shared" si="60"/>
        <v>0</v>
      </c>
      <c r="AF203" s="140">
        <f t="shared" si="60"/>
        <v>0</v>
      </c>
      <c r="AG203" s="140">
        <f t="shared" si="60"/>
        <v>0</v>
      </c>
      <c r="AH203" s="140">
        <f t="shared" si="60"/>
        <v>0</v>
      </c>
      <c r="AI203" s="140">
        <f t="shared" si="60"/>
        <v>0</v>
      </c>
      <c r="AJ203" s="140">
        <f t="shared" si="60"/>
        <v>0</v>
      </c>
      <c r="AK203" s="140">
        <f t="shared" si="60"/>
        <v>0</v>
      </c>
      <c r="AL203" s="140">
        <f>AL202-AL205</f>
        <v>0</v>
      </c>
      <c r="AM203" s="140">
        <f t="shared" ref="AM203:AT203" si="61">AM202-AM205</f>
        <v>0</v>
      </c>
      <c r="AN203" s="140">
        <f t="shared" si="61"/>
        <v>0</v>
      </c>
      <c r="AO203" s="140">
        <f t="shared" si="61"/>
        <v>0</v>
      </c>
      <c r="AP203" s="140">
        <f t="shared" si="61"/>
        <v>0</v>
      </c>
      <c r="AQ203" s="140">
        <f t="shared" si="61"/>
        <v>0</v>
      </c>
      <c r="AR203" s="140">
        <f t="shared" si="61"/>
        <v>0</v>
      </c>
      <c r="AS203" s="140">
        <f t="shared" si="61"/>
        <v>0</v>
      </c>
      <c r="AT203" s="140">
        <f t="shared" si="61"/>
        <v>0</v>
      </c>
      <c r="AU203" s="140">
        <f>AU202-AU205</f>
        <v>0</v>
      </c>
      <c r="AV203" s="140">
        <f>AV202-AV205</f>
        <v>0</v>
      </c>
      <c r="AW203" s="140">
        <f>AW202-AW205</f>
        <v>0</v>
      </c>
      <c r="AX203" s="140">
        <f>AX202-AX205</f>
        <v>0</v>
      </c>
      <c r="AY203" s="127"/>
      <c r="AZ203" s="127"/>
      <c r="BA203" s="127"/>
      <c r="BB203" s="127"/>
      <c r="BC203" s="127"/>
      <c r="BD203" s="127"/>
      <c r="BE203" s="127"/>
      <c r="BF203" s="127"/>
      <c r="BG203" s="127"/>
      <c r="BH203" s="127"/>
      <c r="BI203" s="127"/>
      <c r="BJ203" s="127"/>
      <c r="BK203" s="127"/>
      <c r="BL203" s="127"/>
    </row>
    <row r="204" spans="1:64" x14ac:dyDescent="0.25">
      <c r="A204" s="127"/>
      <c r="B204" s="129" t="s">
        <v>566</v>
      </c>
      <c r="C204" s="140"/>
      <c r="D204" s="140">
        <f t="shared" ref="D204:Q204" si="62">(D203+C204)*(IF(C206&lt;1,0,1))</f>
        <v>0</v>
      </c>
      <c r="E204" s="140">
        <f t="shared" si="62"/>
        <v>0</v>
      </c>
      <c r="F204" s="140">
        <f t="shared" si="62"/>
        <v>0</v>
      </c>
      <c r="G204" s="140">
        <f t="shared" si="62"/>
        <v>0</v>
      </c>
      <c r="H204" s="140">
        <f t="shared" si="62"/>
        <v>0</v>
      </c>
      <c r="I204" s="140">
        <f t="shared" si="62"/>
        <v>0</v>
      </c>
      <c r="J204" s="140">
        <f t="shared" si="62"/>
        <v>0</v>
      </c>
      <c r="K204" s="140">
        <f t="shared" si="62"/>
        <v>0</v>
      </c>
      <c r="L204" s="140">
        <f t="shared" si="62"/>
        <v>0</v>
      </c>
      <c r="M204" s="140">
        <f t="shared" si="62"/>
        <v>0</v>
      </c>
      <c r="N204" s="140">
        <f t="shared" si="62"/>
        <v>0</v>
      </c>
      <c r="O204" s="140">
        <f t="shared" si="62"/>
        <v>0</v>
      </c>
      <c r="P204" s="140">
        <f t="shared" si="62"/>
        <v>0</v>
      </c>
      <c r="Q204" s="140">
        <f t="shared" si="62"/>
        <v>0</v>
      </c>
      <c r="R204" s="140">
        <f>(R203+Q204)*(IF(Q206&lt;1,0,1))</f>
        <v>0</v>
      </c>
      <c r="S204" s="140">
        <f t="shared" ref="S204:AX204" si="63">(S203+R204)*(IF(R206&lt;1,0,1))</f>
        <v>0</v>
      </c>
      <c r="T204" s="140">
        <f t="shared" si="63"/>
        <v>0</v>
      </c>
      <c r="U204" s="140">
        <f t="shared" si="63"/>
        <v>0</v>
      </c>
      <c r="V204" s="140">
        <f t="shared" si="63"/>
        <v>0</v>
      </c>
      <c r="W204" s="140">
        <f t="shared" si="63"/>
        <v>0</v>
      </c>
      <c r="X204" s="140">
        <f t="shared" si="63"/>
        <v>0</v>
      </c>
      <c r="Y204" s="140">
        <f t="shared" si="63"/>
        <v>0</v>
      </c>
      <c r="Z204" s="140">
        <f t="shared" si="63"/>
        <v>0</v>
      </c>
      <c r="AA204" s="140">
        <f t="shared" si="63"/>
        <v>0</v>
      </c>
      <c r="AB204" s="140">
        <f t="shared" si="63"/>
        <v>0</v>
      </c>
      <c r="AC204" s="140">
        <f t="shared" si="63"/>
        <v>0</v>
      </c>
      <c r="AD204" s="140">
        <f t="shared" si="63"/>
        <v>0</v>
      </c>
      <c r="AE204" s="140">
        <f t="shared" si="63"/>
        <v>0</v>
      </c>
      <c r="AF204" s="140">
        <f t="shared" si="63"/>
        <v>0</v>
      </c>
      <c r="AG204" s="140">
        <f t="shared" si="63"/>
        <v>0</v>
      </c>
      <c r="AH204" s="140">
        <f t="shared" si="63"/>
        <v>0</v>
      </c>
      <c r="AI204" s="140">
        <f t="shared" si="63"/>
        <v>0</v>
      </c>
      <c r="AJ204" s="140">
        <f t="shared" si="63"/>
        <v>0</v>
      </c>
      <c r="AK204" s="140">
        <f t="shared" si="63"/>
        <v>0</v>
      </c>
      <c r="AL204" s="140">
        <f t="shared" si="63"/>
        <v>0</v>
      </c>
      <c r="AM204" s="140">
        <f t="shared" si="63"/>
        <v>0</v>
      </c>
      <c r="AN204" s="140">
        <f t="shared" si="63"/>
        <v>0</v>
      </c>
      <c r="AO204" s="140">
        <f t="shared" si="63"/>
        <v>0</v>
      </c>
      <c r="AP204" s="140">
        <f t="shared" si="63"/>
        <v>0</v>
      </c>
      <c r="AQ204" s="140">
        <f t="shared" si="63"/>
        <v>0</v>
      </c>
      <c r="AR204" s="140">
        <f t="shared" si="63"/>
        <v>0</v>
      </c>
      <c r="AS204" s="140">
        <f t="shared" si="63"/>
        <v>0</v>
      </c>
      <c r="AT204" s="140">
        <f t="shared" si="63"/>
        <v>0</v>
      </c>
      <c r="AU204" s="140">
        <f t="shared" si="63"/>
        <v>0</v>
      </c>
      <c r="AV204" s="140">
        <f t="shared" si="63"/>
        <v>0</v>
      </c>
      <c r="AW204" s="140">
        <f t="shared" si="63"/>
        <v>0</v>
      </c>
      <c r="AX204" s="140">
        <f t="shared" si="63"/>
        <v>0</v>
      </c>
      <c r="AY204" s="127"/>
      <c r="AZ204" s="127"/>
      <c r="BA204" s="127"/>
      <c r="BB204" s="127"/>
      <c r="BC204" s="127"/>
      <c r="BD204" s="127"/>
      <c r="BE204" s="127"/>
      <c r="BF204" s="127"/>
      <c r="BG204" s="127"/>
      <c r="BH204" s="127"/>
      <c r="BI204" s="127"/>
      <c r="BJ204" s="127"/>
      <c r="BK204" s="127"/>
      <c r="BL204" s="127"/>
    </row>
    <row r="205" spans="1:64" x14ac:dyDescent="0.25">
      <c r="A205" s="127"/>
      <c r="B205" s="129" t="s">
        <v>567</v>
      </c>
      <c r="C205" s="140"/>
      <c r="D205" s="140">
        <f>IF(D202&gt;0,C206*$D196,0)</f>
        <v>0</v>
      </c>
      <c r="E205" s="140">
        <f t="shared" ref="E205:AW205" si="64">IF(E202&gt;0,D206*$D196,0)</f>
        <v>0</v>
      </c>
      <c r="F205" s="140">
        <f t="shared" si="64"/>
        <v>0</v>
      </c>
      <c r="G205" s="140">
        <f t="shared" si="64"/>
        <v>0</v>
      </c>
      <c r="H205" s="140">
        <f t="shared" si="64"/>
        <v>0</v>
      </c>
      <c r="I205" s="140">
        <f t="shared" si="64"/>
        <v>0</v>
      </c>
      <c r="J205" s="140">
        <f t="shared" si="64"/>
        <v>0</v>
      </c>
      <c r="K205" s="140">
        <f t="shared" si="64"/>
        <v>0</v>
      </c>
      <c r="L205" s="140">
        <f t="shared" si="64"/>
        <v>0</v>
      </c>
      <c r="M205" s="140">
        <f t="shared" si="64"/>
        <v>0</v>
      </c>
      <c r="N205" s="140">
        <f t="shared" si="64"/>
        <v>0</v>
      </c>
      <c r="O205" s="140">
        <f t="shared" si="64"/>
        <v>0</v>
      </c>
      <c r="P205" s="140">
        <f t="shared" si="64"/>
        <v>0</v>
      </c>
      <c r="Q205" s="140">
        <f t="shared" si="64"/>
        <v>0</v>
      </c>
      <c r="R205" s="140">
        <f t="shared" si="64"/>
        <v>0</v>
      </c>
      <c r="S205" s="140">
        <f t="shared" si="64"/>
        <v>0</v>
      </c>
      <c r="T205" s="140">
        <f t="shared" si="64"/>
        <v>0</v>
      </c>
      <c r="U205" s="140">
        <f t="shared" si="64"/>
        <v>0</v>
      </c>
      <c r="V205" s="140">
        <f t="shared" si="64"/>
        <v>0</v>
      </c>
      <c r="W205" s="140">
        <f t="shared" si="64"/>
        <v>0</v>
      </c>
      <c r="X205" s="140">
        <f t="shared" si="64"/>
        <v>0</v>
      </c>
      <c r="Y205" s="140">
        <f t="shared" si="64"/>
        <v>0</v>
      </c>
      <c r="Z205" s="140">
        <f t="shared" si="64"/>
        <v>0</v>
      </c>
      <c r="AA205" s="140">
        <f t="shared" si="64"/>
        <v>0</v>
      </c>
      <c r="AB205" s="140">
        <f t="shared" si="64"/>
        <v>0</v>
      </c>
      <c r="AC205" s="140">
        <f t="shared" si="64"/>
        <v>0</v>
      </c>
      <c r="AD205" s="140">
        <f t="shared" si="64"/>
        <v>0</v>
      </c>
      <c r="AE205" s="140">
        <f t="shared" si="64"/>
        <v>0</v>
      </c>
      <c r="AF205" s="140">
        <f t="shared" si="64"/>
        <v>0</v>
      </c>
      <c r="AG205" s="140">
        <f t="shared" si="64"/>
        <v>0</v>
      </c>
      <c r="AH205" s="140">
        <f t="shared" si="64"/>
        <v>0</v>
      </c>
      <c r="AI205" s="140">
        <f t="shared" si="64"/>
        <v>0</v>
      </c>
      <c r="AJ205" s="140">
        <f t="shared" si="64"/>
        <v>0</v>
      </c>
      <c r="AK205" s="140">
        <f t="shared" si="64"/>
        <v>0</v>
      </c>
      <c r="AL205" s="140">
        <f t="shared" si="64"/>
        <v>0</v>
      </c>
      <c r="AM205" s="140">
        <f t="shared" si="64"/>
        <v>0</v>
      </c>
      <c r="AN205" s="140">
        <f t="shared" si="64"/>
        <v>0</v>
      </c>
      <c r="AO205" s="140">
        <f t="shared" si="64"/>
        <v>0</v>
      </c>
      <c r="AP205" s="140">
        <f t="shared" si="64"/>
        <v>0</v>
      </c>
      <c r="AQ205" s="140">
        <f t="shared" si="64"/>
        <v>0</v>
      </c>
      <c r="AR205" s="140">
        <f t="shared" si="64"/>
        <v>0</v>
      </c>
      <c r="AS205" s="140">
        <f t="shared" si="64"/>
        <v>0</v>
      </c>
      <c r="AT205" s="140">
        <f t="shared" si="64"/>
        <v>0</v>
      </c>
      <c r="AU205" s="140">
        <f t="shared" si="64"/>
        <v>0</v>
      </c>
      <c r="AV205" s="140">
        <f t="shared" si="64"/>
        <v>0</v>
      </c>
      <c r="AW205" s="140">
        <f t="shared" si="64"/>
        <v>0</v>
      </c>
      <c r="AX205" s="140">
        <f>IF(AX202&gt;0,AW206*$D196,0)</f>
        <v>0</v>
      </c>
      <c r="AY205" s="127"/>
      <c r="AZ205" s="127"/>
      <c r="BA205" s="127"/>
      <c r="BB205" s="127"/>
      <c r="BC205" s="127"/>
      <c r="BD205" s="127"/>
      <c r="BE205" s="127"/>
      <c r="BF205" s="127"/>
      <c r="BG205" s="127"/>
      <c r="BH205" s="127"/>
      <c r="BI205" s="127"/>
      <c r="BJ205" s="127"/>
      <c r="BK205" s="127"/>
      <c r="BL205" s="127"/>
    </row>
    <row r="206" spans="1:64" x14ac:dyDescent="0.25">
      <c r="A206" s="127"/>
      <c r="B206" s="143" t="s">
        <v>568</v>
      </c>
      <c r="C206" s="140">
        <f>IF(C200=$D191,($C193),IF(D200&lt;$D191,0,(($C193)-C204)*IF(B206&lt;1,0,1)))</f>
        <v>0</v>
      </c>
      <c r="D206" s="140">
        <f t="shared" ref="D206:AX206" si="65">IF(D200=$D191,($C193),IF(E200&lt;$D191,0,(($C193)-D204)*IF(C206&lt;1,0,1)))</f>
        <v>0</v>
      </c>
      <c r="E206" s="140">
        <f t="shared" si="65"/>
        <v>0</v>
      </c>
      <c r="F206" s="140">
        <f t="shared" si="65"/>
        <v>0</v>
      </c>
      <c r="G206" s="140">
        <f t="shared" si="65"/>
        <v>0</v>
      </c>
      <c r="H206" s="140">
        <f t="shared" si="65"/>
        <v>0</v>
      </c>
      <c r="I206" s="140">
        <f t="shared" si="65"/>
        <v>0</v>
      </c>
      <c r="J206" s="140">
        <f t="shared" si="65"/>
        <v>0</v>
      </c>
      <c r="K206" s="140">
        <f t="shared" si="65"/>
        <v>0</v>
      </c>
      <c r="L206" s="140">
        <f t="shared" si="65"/>
        <v>0</v>
      </c>
      <c r="M206" s="140">
        <f t="shared" si="65"/>
        <v>0</v>
      </c>
      <c r="N206" s="140">
        <f t="shared" si="65"/>
        <v>0</v>
      </c>
      <c r="O206" s="140">
        <f t="shared" si="65"/>
        <v>0</v>
      </c>
      <c r="P206" s="140">
        <f t="shared" si="65"/>
        <v>0</v>
      </c>
      <c r="Q206" s="140">
        <f t="shared" si="65"/>
        <v>0</v>
      </c>
      <c r="R206" s="140">
        <f t="shared" si="65"/>
        <v>0</v>
      </c>
      <c r="S206" s="140">
        <f t="shared" si="65"/>
        <v>0</v>
      </c>
      <c r="T206" s="140">
        <f t="shared" si="65"/>
        <v>0</v>
      </c>
      <c r="U206" s="140">
        <f t="shared" si="65"/>
        <v>0</v>
      </c>
      <c r="V206" s="140">
        <f t="shared" si="65"/>
        <v>0</v>
      </c>
      <c r="W206" s="140">
        <f t="shared" si="65"/>
        <v>0</v>
      </c>
      <c r="X206" s="140">
        <f t="shared" si="65"/>
        <v>0</v>
      </c>
      <c r="Y206" s="140">
        <f t="shared" si="65"/>
        <v>0</v>
      </c>
      <c r="Z206" s="140">
        <f t="shared" si="65"/>
        <v>0</v>
      </c>
      <c r="AA206" s="140">
        <f t="shared" si="65"/>
        <v>0</v>
      </c>
      <c r="AB206" s="140">
        <f t="shared" si="65"/>
        <v>0</v>
      </c>
      <c r="AC206" s="140">
        <f t="shared" si="65"/>
        <v>0</v>
      </c>
      <c r="AD206" s="140">
        <f t="shared" si="65"/>
        <v>0</v>
      </c>
      <c r="AE206" s="140">
        <f t="shared" si="65"/>
        <v>0</v>
      </c>
      <c r="AF206" s="140">
        <f t="shared" si="65"/>
        <v>0</v>
      </c>
      <c r="AG206" s="140">
        <f t="shared" si="65"/>
        <v>0</v>
      </c>
      <c r="AH206" s="140">
        <f t="shared" si="65"/>
        <v>0</v>
      </c>
      <c r="AI206" s="140">
        <f t="shared" si="65"/>
        <v>0</v>
      </c>
      <c r="AJ206" s="140">
        <f t="shared" si="65"/>
        <v>0</v>
      </c>
      <c r="AK206" s="140">
        <f t="shared" si="65"/>
        <v>0</v>
      </c>
      <c r="AL206" s="140">
        <f t="shared" si="65"/>
        <v>0</v>
      </c>
      <c r="AM206" s="140">
        <f t="shared" si="65"/>
        <v>0</v>
      </c>
      <c r="AN206" s="140">
        <f t="shared" si="65"/>
        <v>0</v>
      </c>
      <c r="AO206" s="140">
        <f t="shared" si="65"/>
        <v>0</v>
      </c>
      <c r="AP206" s="140">
        <f t="shared" si="65"/>
        <v>0</v>
      </c>
      <c r="AQ206" s="140">
        <f t="shared" si="65"/>
        <v>0</v>
      </c>
      <c r="AR206" s="140">
        <f t="shared" si="65"/>
        <v>0</v>
      </c>
      <c r="AS206" s="140">
        <f t="shared" si="65"/>
        <v>0</v>
      </c>
      <c r="AT206" s="140">
        <f t="shared" si="65"/>
        <v>0</v>
      </c>
      <c r="AU206" s="140">
        <f t="shared" si="65"/>
        <v>0</v>
      </c>
      <c r="AV206" s="140">
        <f t="shared" si="65"/>
        <v>0</v>
      </c>
      <c r="AW206" s="140">
        <f t="shared" si="65"/>
        <v>0</v>
      </c>
      <c r="AX206" s="140">
        <f t="shared" si="65"/>
        <v>0</v>
      </c>
      <c r="AY206" s="127"/>
      <c r="AZ206" s="127"/>
      <c r="BA206" s="127"/>
      <c r="BB206" s="127"/>
      <c r="BC206" s="127"/>
      <c r="BD206" s="127"/>
      <c r="BE206" s="127"/>
      <c r="BF206" s="127"/>
      <c r="BG206" s="127"/>
      <c r="BH206" s="127"/>
      <c r="BI206" s="127"/>
      <c r="BJ206" s="127"/>
      <c r="BK206" s="127"/>
      <c r="BL206" s="127"/>
    </row>
    <row r="207" spans="1:64" x14ac:dyDescent="0.25">
      <c r="A207" s="127"/>
      <c r="B207" s="133"/>
      <c r="C207" s="133"/>
      <c r="D207" s="133"/>
      <c r="E207" s="133"/>
      <c r="F207" s="133"/>
      <c r="G207" s="133"/>
      <c r="H207" s="133"/>
      <c r="I207" s="133"/>
      <c r="J207" s="133"/>
      <c r="K207" s="133"/>
      <c r="L207" s="133"/>
      <c r="M207" s="133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  <c r="AA207" s="133"/>
      <c r="AB207" s="133"/>
      <c r="AC207" s="133"/>
      <c r="AD207" s="133"/>
      <c r="AE207" s="133"/>
      <c r="AF207" s="133"/>
      <c r="AG207" s="133"/>
      <c r="AH207" s="133"/>
      <c r="AI207" s="133"/>
      <c r="AJ207" s="133"/>
      <c r="AK207" s="133"/>
      <c r="AL207" s="133"/>
      <c r="AM207" s="133"/>
      <c r="AN207" s="133"/>
      <c r="AO207" s="133"/>
      <c r="AP207" s="133"/>
      <c r="AQ207" s="133"/>
      <c r="AR207" s="133"/>
      <c r="AS207" s="133"/>
      <c r="AT207" s="133"/>
      <c r="AU207" s="133"/>
      <c r="AV207" s="133"/>
      <c r="AW207" s="133"/>
      <c r="AX207" s="133"/>
      <c r="AY207" s="127"/>
      <c r="AZ207" s="127"/>
      <c r="BA207" s="127"/>
      <c r="BB207" s="127"/>
      <c r="BC207" s="127"/>
      <c r="BD207" s="127"/>
      <c r="BE207" s="127"/>
      <c r="BF207" s="127"/>
      <c r="BG207" s="127"/>
      <c r="BH207" s="127"/>
      <c r="BI207" s="127"/>
      <c r="BJ207" s="127"/>
      <c r="BK207" s="127"/>
      <c r="BL207" s="127"/>
    </row>
    <row r="208" spans="1:64" x14ac:dyDescent="0.25">
      <c r="A208" s="127"/>
      <c r="B208" s="133"/>
      <c r="C208" s="133"/>
      <c r="D208" s="133"/>
      <c r="E208" s="133"/>
      <c r="F208" s="133"/>
      <c r="G208" s="133"/>
      <c r="H208" s="133"/>
      <c r="I208" s="133"/>
      <c r="J208" s="133"/>
      <c r="K208" s="133"/>
      <c r="L208" s="133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  <c r="AA208" s="133"/>
      <c r="AB208" s="133"/>
      <c r="AC208" s="133"/>
      <c r="AD208" s="133"/>
      <c r="AE208" s="133"/>
      <c r="AF208" s="133"/>
      <c r="AG208" s="133"/>
      <c r="AH208" s="133"/>
      <c r="AI208" s="133"/>
      <c r="AJ208" s="133"/>
      <c r="AK208" s="133"/>
      <c r="AL208" s="133"/>
      <c r="AM208" s="133"/>
      <c r="AN208" s="133"/>
      <c r="AO208" s="133"/>
      <c r="AP208" s="133"/>
      <c r="AQ208" s="133"/>
      <c r="AR208" s="133"/>
      <c r="AS208" s="133"/>
      <c r="AT208" s="133"/>
      <c r="AU208" s="133"/>
      <c r="AV208" s="133"/>
      <c r="AW208" s="133"/>
      <c r="AX208" s="133"/>
      <c r="AY208" s="127"/>
      <c r="AZ208" s="127"/>
      <c r="BA208" s="127"/>
      <c r="BB208" s="127"/>
      <c r="BC208" s="127"/>
      <c r="BD208" s="127"/>
      <c r="BE208" s="127"/>
      <c r="BF208" s="127"/>
      <c r="BG208" s="127"/>
      <c r="BH208" s="127"/>
      <c r="BI208" s="127"/>
      <c r="BJ208" s="127"/>
      <c r="BK208" s="127"/>
      <c r="BL208" s="127"/>
    </row>
    <row r="209" spans="1:64" x14ac:dyDescent="0.25">
      <c r="A209" s="127"/>
      <c r="B209" s="133"/>
      <c r="C209" s="133"/>
      <c r="D209" s="133"/>
      <c r="E209" s="133"/>
      <c r="F209" s="133"/>
      <c r="G209" s="133"/>
      <c r="H209" s="133"/>
      <c r="I209" s="133"/>
      <c r="J209" s="133"/>
      <c r="K209" s="133"/>
      <c r="L209" s="133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  <c r="AA209" s="133"/>
      <c r="AB209" s="133"/>
      <c r="AC209" s="133"/>
      <c r="AD209" s="133"/>
      <c r="AE209" s="133"/>
      <c r="AF209" s="133"/>
      <c r="AG209" s="133"/>
      <c r="AH209" s="133"/>
      <c r="AI209" s="133"/>
      <c r="AJ209" s="133"/>
      <c r="AK209" s="133"/>
      <c r="AL209" s="133"/>
      <c r="AM209" s="133"/>
      <c r="AN209" s="133"/>
      <c r="AO209" s="133"/>
      <c r="AP209" s="133"/>
      <c r="AQ209" s="133"/>
      <c r="AR209" s="133"/>
      <c r="AS209" s="133"/>
      <c r="AT209" s="133"/>
      <c r="AU209" s="133"/>
      <c r="AV209" s="133"/>
      <c r="AW209" s="133"/>
      <c r="AX209" s="133"/>
      <c r="AY209" s="127"/>
      <c r="AZ209" s="127"/>
      <c r="BA209" s="127"/>
      <c r="BB209" s="127"/>
      <c r="BC209" s="127"/>
      <c r="BD209" s="127"/>
      <c r="BE209" s="127"/>
      <c r="BF209" s="127"/>
      <c r="BG209" s="127"/>
      <c r="BH209" s="127"/>
      <c r="BI209" s="127"/>
      <c r="BJ209" s="127"/>
      <c r="BK209" s="127"/>
      <c r="BL209" s="127"/>
    </row>
    <row r="210" spans="1:64" x14ac:dyDescent="0.25">
      <c r="A210" s="127"/>
      <c r="B210" s="133" t="s">
        <v>578</v>
      </c>
      <c r="C210" s="133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  <c r="Y210" s="127"/>
      <c r="Z210" s="127"/>
      <c r="AA210" s="127"/>
      <c r="AB210" s="127"/>
      <c r="AC210" s="127"/>
      <c r="AD210" s="127"/>
      <c r="AE210" s="127"/>
      <c r="AF210" s="127"/>
      <c r="AG210" s="127"/>
      <c r="AH210" s="127"/>
      <c r="AI210" s="127"/>
      <c r="AJ210" s="127"/>
      <c r="AK210" s="127"/>
      <c r="AL210" s="127"/>
      <c r="AM210" s="127"/>
      <c r="AN210" s="127"/>
      <c r="AO210" s="127"/>
      <c r="AP210" s="127"/>
      <c r="AQ210" s="127"/>
      <c r="AR210" s="127"/>
      <c r="AS210" s="127"/>
      <c r="AT210" s="127"/>
      <c r="AU210" s="127"/>
      <c r="AV210" s="127"/>
      <c r="AW210" s="127"/>
      <c r="AX210" s="127"/>
      <c r="AY210" s="127"/>
      <c r="AZ210" s="127"/>
      <c r="BA210" s="127"/>
      <c r="BB210" s="127"/>
      <c r="BC210" s="127"/>
      <c r="BD210" s="127"/>
      <c r="BE210" s="127"/>
      <c r="BF210" s="127"/>
      <c r="BG210" s="127"/>
      <c r="BH210" s="127"/>
      <c r="BI210" s="127"/>
      <c r="BJ210" s="127"/>
      <c r="BK210" s="127"/>
      <c r="BL210" s="127"/>
    </row>
    <row r="211" spans="1:64" x14ac:dyDescent="0.25">
      <c r="A211" s="127"/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  <c r="Z211" s="127"/>
      <c r="AA211" s="127"/>
      <c r="AB211" s="127"/>
      <c r="AC211" s="127"/>
      <c r="AD211" s="127"/>
      <c r="AE211" s="127"/>
      <c r="AF211" s="127"/>
      <c r="AG211" s="127"/>
      <c r="AH211" s="127"/>
      <c r="AI211" s="127"/>
      <c r="AJ211" s="127"/>
      <c r="AK211" s="127"/>
      <c r="AL211" s="127"/>
      <c r="AM211" s="127"/>
      <c r="AN211" s="127"/>
      <c r="AO211" s="127"/>
      <c r="AP211" s="127"/>
      <c r="AQ211" s="127"/>
      <c r="AR211" s="127"/>
      <c r="AS211" s="127"/>
      <c r="AT211" s="127"/>
      <c r="AU211" s="127"/>
      <c r="AV211" s="127"/>
      <c r="AW211" s="127"/>
      <c r="AX211" s="127"/>
      <c r="AY211" s="127"/>
      <c r="AZ211" s="127"/>
      <c r="BA211" s="127"/>
      <c r="BB211" s="127"/>
      <c r="BC211" s="127"/>
      <c r="BD211" s="127"/>
      <c r="BE211" s="127"/>
      <c r="BF211" s="127"/>
      <c r="BG211" s="127"/>
      <c r="BH211" s="127"/>
      <c r="BI211" s="127"/>
      <c r="BJ211" s="127"/>
      <c r="BK211" s="127"/>
      <c r="BL211" s="127"/>
    </row>
    <row r="212" spans="1:64" x14ac:dyDescent="0.25">
      <c r="A212" s="127"/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  <c r="Y212" s="127"/>
      <c r="Z212" s="127"/>
      <c r="AA212" s="127"/>
      <c r="AB212" s="127"/>
      <c r="AC212" s="127"/>
      <c r="AD212" s="127"/>
      <c r="AE212" s="127"/>
      <c r="AF212" s="127"/>
      <c r="AG212" s="127"/>
      <c r="AH212" s="127"/>
      <c r="AI212" s="127"/>
      <c r="AJ212" s="127"/>
      <c r="AK212" s="127"/>
      <c r="AL212" s="127"/>
      <c r="AM212" s="127"/>
      <c r="AN212" s="127"/>
      <c r="AO212" s="127"/>
      <c r="AP212" s="127"/>
      <c r="AQ212" s="127"/>
      <c r="AR212" s="127"/>
      <c r="AS212" s="127"/>
      <c r="AT212" s="127"/>
      <c r="AU212" s="127"/>
      <c r="AV212" s="127"/>
      <c r="AW212" s="127"/>
      <c r="AX212" s="127"/>
      <c r="AY212" s="127"/>
      <c r="AZ212" s="127"/>
      <c r="BA212" s="127"/>
      <c r="BB212" s="127"/>
      <c r="BC212" s="127"/>
      <c r="BD212" s="127"/>
      <c r="BE212" s="127"/>
      <c r="BF212" s="127"/>
      <c r="BG212" s="127"/>
      <c r="BH212" s="127"/>
      <c r="BI212" s="127"/>
      <c r="BJ212" s="127"/>
      <c r="BK212" s="127"/>
      <c r="BL212" s="127"/>
    </row>
    <row r="213" spans="1:64" x14ac:dyDescent="0.25">
      <c r="A213" s="127"/>
      <c r="B213" s="126" t="s">
        <v>483</v>
      </c>
      <c r="C213" s="127"/>
      <c r="D213" s="144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  <c r="Z213" s="127"/>
      <c r="AA213" s="127"/>
      <c r="AB213" s="127"/>
      <c r="AC213" s="127"/>
      <c r="AD213" s="127"/>
      <c r="AE213" s="127"/>
      <c r="AF213" s="127"/>
      <c r="AG213" s="127"/>
      <c r="AH213" s="127"/>
      <c r="AI213" s="127"/>
      <c r="AJ213" s="127"/>
      <c r="AK213" s="127"/>
      <c r="AL213" s="127"/>
      <c r="AM213" s="127"/>
      <c r="AN213" s="127"/>
      <c r="AO213" s="127"/>
      <c r="AP213" s="127"/>
      <c r="AQ213" s="127"/>
      <c r="AR213" s="127"/>
      <c r="AS213" s="127"/>
      <c r="AT213" s="127"/>
      <c r="AU213" s="127"/>
      <c r="AV213" s="127"/>
      <c r="AW213" s="127"/>
      <c r="AX213" s="127"/>
      <c r="AY213" s="127"/>
      <c r="AZ213" s="127"/>
      <c r="BA213" s="127"/>
      <c r="BB213" s="127"/>
      <c r="BC213" s="127"/>
      <c r="BD213" s="127"/>
      <c r="BE213" s="127"/>
      <c r="BF213" s="127"/>
      <c r="BG213" s="127"/>
      <c r="BH213" s="127"/>
      <c r="BI213" s="127"/>
      <c r="BJ213" s="127"/>
      <c r="BK213" s="127"/>
      <c r="BL213" s="127"/>
    </row>
    <row r="214" spans="1:64" x14ac:dyDescent="0.25">
      <c r="A214" s="127"/>
      <c r="B214" s="128" t="s">
        <v>484</v>
      </c>
      <c r="C214" s="150"/>
      <c r="D214" s="138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  <c r="AA214" s="127"/>
      <c r="AB214" s="127"/>
      <c r="AC214" s="127"/>
      <c r="AD214" s="127"/>
      <c r="AE214" s="127"/>
      <c r="AF214" s="127"/>
      <c r="AG214" s="127"/>
      <c r="AH214" s="127"/>
      <c r="AI214" s="127"/>
      <c r="AJ214" s="127"/>
      <c r="AK214" s="127"/>
      <c r="AL214" s="127"/>
      <c r="AM214" s="127"/>
      <c r="AN214" s="127"/>
      <c r="AO214" s="127"/>
      <c r="AP214" s="127"/>
      <c r="AQ214" s="127"/>
      <c r="AR214" s="127"/>
      <c r="AS214" s="127"/>
      <c r="AT214" s="127"/>
      <c r="AU214" s="127"/>
      <c r="AV214" s="127"/>
      <c r="AW214" s="127"/>
      <c r="AX214" s="127"/>
      <c r="AY214" s="127"/>
      <c r="AZ214" s="127"/>
      <c r="BA214" s="127"/>
      <c r="BB214" s="127"/>
      <c r="BC214" s="127"/>
      <c r="BD214" s="127"/>
      <c r="BE214" s="127"/>
      <c r="BF214" s="127"/>
      <c r="BG214" s="127"/>
      <c r="BH214" s="127"/>
      <c r="BI214" s="127"/>
      <c r="BJ214" s="127"/>
      <c r="BK214" s="127"/>
      <c r="BL214" s="127"/>
    </row>
    <row r="215" spans="1:64" x14ac:dyDescent="0.25">
      <c r="A215" s="127"/>
      <c r="B215" s="128" t="s">
        <v>486</v>
      </c>
      <c r="C215" s="152">
        <f>+'Fin pregr'!L5</f>
        <v>6.2E-2</v>
      </c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  <c r="Z215" s="127"/>
      <c r="AA215" s="127"/>
      <c r="AB215" s="127"/>
      <c r="AC215" s="127"/>
      <c r="AD215" s="127"/>
      <c r="AE215" s="127"/>
      <c r="AF215" s="127"/>
      <c r="AG215" s="127"/>
      <c r="AH215" s="127"/>
      <c r="AI215" s="127"/>
      <c r="AJ215" s="127"/>
      <c r="AK215" s="127"/>
      <c r="AL215" s="127"/>
      <c r="AM215" s="127"/>
      <c r="AN215" s="127"/>
      <c r="AO215" s="127"/>
      <c r="AP215" s="127"/>
      <c r="AQ215" s="127"/>
      <c r="AR215" s="127"/>
      <c r="AS215" s="127"/>
      <c r="AT215" s="127"/>
      <c r="AU215" s="127"/>
      <c r="AV215" s="127"/>
      <c r="AW215" s="127"/>
      <c r="AX215" s="127"/>
      <c r="AY215" s="127"/>
      <c r="AZ215" s="127"/>
      <c r="BA215" s="127"/>
      <c r="BB215" s="127"/>
      <c r="BC215" s="127"/>
      <c r="BD215" s="127"/>
      <c r="BE215" s="127"/>
      <c r="BF215" s="127"/>
      <c r="BG215" s="127"/>
      <c r="BH215" s="127"/>
      <c r="BI215" s="127"/>
      <c r="BJ215" s="127"/>
      <c r="BK215" s="127"/>
      <c r="BL215" s="127"/>
    </row>
    <row r="216" spans="1:64" x14ac:dyDescent="0.25">
      <c r="A216" s="127"/>
      <c r="B216" s="129" t="s">
        <v>487</v>
      </c>
      <c r="C216" s="153">
        <f>+'Fin pregr'!L6</f>
        <v>0</v>
      </c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/>
      <c r="AA216" s="127"/>
      <c r="AB216" s="127"/>
      <c r="AC216" s="127"/>
      <c r="AD216" s="127"/>
      <c r="AE216" s="127"/>
      <c r="AF216" s="127"/>
      <c r="AG216" s="127"/>
      <c r="AH216" s="127"/>
      <c r="AI216" s="127"/>
      <c r="AJ216" s="127"/>
      <c r="AK216" s="127"/>
      <c r="AL216" s="127"/>
      <c r="AM216" s="127"/>
      <c r="AN216" s="127"/>
      <c r="AO216" s="127"/>
      <c r="AP216" s="127"/>
      <c r="AQ216" s="127"/>
      <c r="AR216" s="127"/>
      <c r="AS216" s="127"/>
      <c r="AT216" s="127"/>
      <c r="AU216" s="127"/>
      <c r="AV216" s="127"/>
      <c r="AW216" s="127"/>
      <c r="AX216" s="127"/>
      <c r="AY216" s="127"/>
      <c r="AZ216" s="127"/>
      <c r="BA216" s="127"/>
      <c r="BB216" s="127"/>
      <c r="BC216" s="127"/>
      <c r="BD216" s="127"/>
      <c r="BE216" s="127"/>
      <c r="BF216" s="127"/>
      <c r="BG216" s="127"/>
      <c r="BH216" s="127"/>
      <c r="BI216" s="127"/>
      <c r="BJ216" s="127"/>
      <c r="BK216" s="127"/>
      <c r="BL216" s="127"/>
    </row>
    <row r="217" spans="1:64" x14ac:dyDescent="0.25">
      <c r="A217" s="127"/>
      <c r="B217" s="130" t="s">
        <v>488</v>
      </c>
      <c r="C217" s="153">
        <f>+'Fin pregr'!L7</f>
        <v>1</v>
      </c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  <c r="Y217" s="127"/>
      <c r="Z217" s="127"/>
      <c r="AA217" s="127"/>
      <c r="AB217" s="127"/>
      <c r="AC217" s="127"/>
      <c r="AD217" s="127"/>
      <c r="AE217" s="127"/>
      <c r="AF217" s="127"/>
      <c r="AG217" s="127"/>
      <c r="AH217" s="127"/>
      <c r="AI217" s="127"/>
      <c r="AJ217" s="127"/>
      <c r="AK217" s="127"/>
      <c r="AL217" s="127"/>
      <c r="AM217" s="127"/>
      <c r="AN217" s="127"/>
      <c r="AO217" s="127"/>
      <c r="AP217" s="127"/>
      <c r="AQ217" s="127"/>
      <c r="AR217" s="127"/>
      <c r="AS217" s="127"/>
      <c r="AT217" s="127"/>
      <c r="AU217" s="127"/>
      <c r="AV217" s="127"/>
      <c r="AW217" s="127"/>
      <c r="AX217" s="127"/>
      <c r="AY217" s="127"/>
      <c r="AZ217" s="127"/>
      <c r="BA217" s="127"/>
      <c r="BB217" s="127"/>
      <c r="BC217" s="127"/>
      <c r="BD217" s="127"/>
      <c r="BE217" s="127"/>
      <c r="BF217" s="127"/>
      <c r="BG217" s="127"/>
      <c r="BH217" s="127"/>
      <c r="BI217" s="127"/>
      <c r="BJ217" s="127"/>
      <c r="BK217" s="127"/>
      <c r="BL217" s="127"/>
    </row>
    <row r="218" spans="1:64" x14ac:dyDescent="0.25">
      <c r="A218" s="127"/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  <c r="Y218" s="127"/>
      <c r="Z218" s="127"/>
      <c r="AA218" s="127"/>
      <c r="AB218" s="127"/>
      <c r="AC218" s="127"/>
      <c r="AD218" s="127"/>
      <c r="AE218" s="127"/>
      <c r="AF218" s="127"/>
      <c r="AG218" s="127"/>
      <c r="AH218" s="127"/>
      <c r="AI218" s="127"/>
      <c r="AJ218" s="127"/>
      <c r="AK218" s="127"/>
      <c r="AL218" s="127"/>
      <c r="AM218" s="127"/>
      <c r="AN218" s="127"/>
      <c r="AO218" s="127"/>
      <c r="AP218" s="127"/>
      <c r="AQ218" s="127"/>
      <c r="AR218" s="127"/>
      <c r="AS218" s="127"/>
      <c r="AT218" s="127"/>
      <c r="AU218" s="127"/>
      <c r="AV218" s="127"/>
      <c r="AW218" s="127"/>
      <c r="AX218" s="127"/>
      <c r="AY218" s="127"/>
      <c r="AZ218" s="127"/>
      <c r="BA218" s="127"/>
      <c r="BB218" s="127"/>
      <c r="BC218" s="127"/>
      <c r="BD218" s="127"/>
      <c r="BE218" s="127"/>
      <c r="BF218" s="127"/>
      <c r="BG218" s="127"/>
      <c r="BH218" s="127"/>
      <c r="BI218" s="127"/>
      <c r="BJ218" s="127"/>
      <c r="BK218" s="127"/>
      <c r="BL218" s="127"/>
    </row>
    <row r="219" spans="1:64" x14ac:dyDescent="0.25">
      <c r="A219" s="127"/>
      <c r="B219" s="126" t="s">
        <v>521</v>
      </c>
      <c r="C219" s="126" t="s">
        <v>522</v>
      </c>
      <c r="D219" s="139">
        <f>((1+C215)^(1/12))-1</f>
        <v>5.0254121388362272E-3</v>
      </c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  <c r="Z219" s="127"/>
      <c r="AA219" s="127"/>
      <c r="AB219" s="127"/>
      <c r="AC219" s="127"/>
      <c r="AD219" s="127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/>
      <c r="AO219" s="127"/>
      <c r="AP219" s="127"/>
      <c r="AQ219" s="127"/>
      <c r="AR219" s="127"/>
      <c r="AS219" s="127"/>
      <c r="AT219" s="127"/>
      <c r="AU219" s="127"/>
      <c r="AV219" s="127"/>
      <c r="AW219" s="127"/>
      <c r="AX219" s="127"/>
      <c r="AY219" s="127"/>
      <c r="AZ219" s="127"/>
      <c r="BA219" s="127"/>
      <c r="BB219" s="127"/>
      <c r="BC219" s="127"/>
      <c r="BD219" s="127"/>
      <c r="BE219" s="127"/>
      <c r="BF219" s="127"/>
      <c r="BG219" s="127"/>
      <c r="BH219" s="127"/>
      <c r="BI219" s="127"/>
      <c r="BJ219" s="127"/>
      <c r="BK219" s="127"/>
      <c r="BL219" s="127"/>
    </row>
    <row r="220" spans="1:64" x14ac:dyDescent="0.25">
      <c r="A220" s="127"/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  <c r="AA220" s="127"/>
      <c r="AB220" s="127"/>
      <c r="AC220" s="127"/>
      <c r="AD220" s="127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Q220" s="127"/>
      <c r="AR220" s="127"/>
      <c r="AS220" s="127"/>
      <c r="AT220" s="127"/>
      <c r="AU220" s="127"/>
      <c r="AV220" s="127"/>
      <c r="AW220" s="127"/>
      <c r="AX220" s="127"/>
      <c r="AY220" s="127"/>
      <c r="AZ220" s="127"/>
      <c r="BA220" s="127"/>
      <c r="BB220" s="127"/>
      <c r="BC220" s="127"/>
      <c r="BD220" s="127"/>
      <c r="BE220" s="127"/>
      <c r="BF220" s="127"/>
      <c r="BG220" s="127"/>
      <c r="BH220" s="127"/>
      <c r="BI220" s="127"/>
      <c r="BJ220" s="127"/>
      <c r="BK220" s="127"/>
      <c r="BL220" s="127"/>
    </row>
    <row r="221" spans="1:64" x14ac:dyDescent="0.25">
      <c r="A221" s="127"/>
      <c r="B221" s="126" t="s">
        <v>525</v>
      </c>
      <c r="C221" s="126" t="s">
        <v>522</v>
      </c>
      <c r="D221" s="140">
        <f>(C216)/((1-(1+D219)^(-C217))/D219)</f>
        <v>0</v>
      </c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/>
      <c r="AA221" s="127"/>
      <c r="AB221" s="127"/>
      <c r="AC221" s="127"/>
      <c r="AD221" s="127"/>
      <c r="AE221" s="127"/>
      <c r="AF221" s="127"/>
      <c r="AG221" s="127"/>
      <c r="AH221" s="127"/>
      <c r="AI221" s="127"/>
      <c r="AJ221" s="127"/>
      <c r="AK221" s="127"/>
      <c r="AL221" s="127"/>
      <c r="AM221" s="127"/>
      <c r="AN221" s="127"/>
      <c r="AO221" s="127"/>
      <c r="AP221" s="127"/>
      <c r="AQ221" s="127"/>
      <c r="AR221" s="127"/>
      <c r="AS221" s="127"/>
      <c r="AT221" s="127"/>
      <c r="AU221" s="127"/>
      <c r="AV221" s="127"/>
      <c r="AW221" s="127"/>
      <c r="AX221" s="127"/>
      <c r="AY221" s="127"/>
      <c r="AZ221" s="127"/>
      <c r="BA221" s="127"/>
      <c r="BB221" s="127"/>
      <c r="BC221" s="127"/>
      <c r="BD221" s="127"/>
      <c r="BE221" s="127"/>
      <c r="BF221" s="127"/>
      <c r="BG221" s="127"/>
      <c r="BH221" s="127"/>
      <c r="BI221" s="127"/>
      <c r="BJ221" s="127"/>
      <c r="BK221" s="127"/>
      <c r="BL221" s="127"/>
    </row>
    <row r="222" spans="1:64" x14ac:dyDescent="0.25">
      <c r="A222" s="127"/>
      <c r="B222" s="127"/>
      <c r="C222" s="66">
        <v>41275</v>
      </c>
      <c r="D222" s="66">
        <v>41306</v>
      </c>
      <c r="E222" s="66">
        <v>41336</v>
      </c>
      <c r="F222" s="66">
        <v>41367</v>
      </c>
      <c r="G222" s="66">
        <v>41397</v>
      </c>
      <c r="H222" s="66">
        <v>41428</v>
      </c>
      <c r="I222" s="66">
        <v>41458</v>
      </c>
      <c r="J222" s="66">
        <v>41489</v>
      </c>
      <c r="K222" s="66">
        <v>41519</v>
      </c>
      <c r="L222" s="66">
        <v>41550</v>
      </c>
      <c r="M222" s="66">
        <v>41580</v>
      </c>
      <c r="N222" s="66">
        <v>41611</v>
      </c>
      <c r="O222" s="66">
        <v>41641</v>
      </c>
      <c r="P222" s="66">
        <v>41672</v>
      </c>
      <c r="Q222" s="66">
        <v>41702</v>
      </c>
      <c r="R222" s="66">
        <v>41733</v>
      </c>
      <c r="S222" s="66">
        <v>41763</v>
      </c>
      <c r="T222" s="66">
        <v>41794</v>
      </c>
      <c r="U222" s="66">
        <v>41824</v>
      </c>
      <c r="V222" s="66">
        <v>41855</v>
      </c>
      <c r="W222" s="66">
        <v>41885</v>
      </c>
      <c r="X222" s="66">
        <v>41916</v>
      </c>
      <c r="Y222" s="66">
        <v>41946</v>
      </c>
      <c r="Z222" s="66">
        <v>41977</v>
      </c>
      <c r="AA222" s="66">
        <v>42007</v>
      </c>
      <c r="AB222" s="66">
        <v>42038</v>
      </c>
      <c r="AC222" s="66">
        <v>42068</v>
      </c>
      <c r="AD222" s="66">
        <v>42099</v>
      </c>
      <c r="AE222" s="66">
        <v>42129</v>
      </c>
      <c r="AF222" s="66">
        <v>42160</v>
      </c>
      <c r="AG222" s="66">
        <v>42190</v>
      </c>
      <c r="AH222" s="66">
        <v>42221</v>
      </c>
      <c r="AI222" s="66">
        <v>42251</v>
      </c>
      <c r="AJ222" s="66">
        <v>42282</v>
      </c>
      <c r="AK222" s="66">
        <v>42312</v>
      </c>
      <c r="AL222" s="66">
        <v>42343</v>
      </c>
      <c r="AM222" s="66">
        <v>42373</v>
      </c>
      <c r="AN222" s="66">
        <v>42404</v>
      </c>
      <c r="AO222" s="66">
        <v>42434</v>
      </c>
      <c r="AP222" s="66">
        <v>42465</v>
      </c>
      <c r="AQ222" s="66">
        <v>42495</v>
      </c>
      <c r="AR222" s="66">
        <v>42526</v>
      </c>
      <c r="AS222" s="66">
        <v>42556</v>
      </c>
      <c r="AT222" s="66">
        <v>42587</v>
      </c>
      <c r="AU222" s="66">
        <v>42617</v>
      </c>
      <c r="AV222" s="66">
        <v>42648</v>
      </c>
      <c r="AW222" s="66">
        <v>42678</v>
      </c>
      <c r="AX222" s="66">
        <v>42709</v>
      </c>
      <c r="AY222" s="66">
        <v>0</v>
      </c>
      <c r="AZ222" s="127"/>
      <c r="BA222" s="127"/>
      <c r="BB222" s="136"/>
      <c r="BC222" s="127"/>
      <c r="BD222" s="127"/>
      <c r="BE222" s="127"/>
      <c r="BF222" s="127"/>
      <c r="BG222" s="127"/>
      <c r="BH222" s="127"/>
      <c r="BI222" s="127"/>
      <c r="BJ222" s="127"/>
      <c r="BK222" s="127"/>
      <c r="BL222" s="127"/>
    </row>
    <row r="223" spans="1:64" x14ac:dyDescent="0.25">
      <c r="A223" s="127"/>
      <c r="B223" s="127"/>
      <c r="C223" s="138">
        <v>1</v>
      </c>
      <c r="D223" s="138">
        <f>+C223+1</f>
        <v>2</v>
      </c>
      <c r="E223" s="138">
        <f t="shared" ref="E223:AY223" si="66">+D223+1</f>
        <v>3</v>
      </c>
      <c r="F223" s="138">
        <f t="shared" si="66"/>
        <v>4</v>
      </c>
      <c r="G223" s="138">
        <f t="shared" si="66"/>
        <v>5</v>
      </c>
      <c r="H223" s="138">
        <f t="shared" si="66"/>
        <v>6</v>
      </c>
      <c r="I223" s="138">
        <f t="shared" si="66"/>
        <v>7</v>
      </c>
      <c r="J223" s="138">
        <f t="shared" si="66"/>
        <v>8</v>
      </c>
      <c r="K223" s="138">
        <f t="shared" si="66"/>
        <v>9</v>
      </c>
      <c r="L223" s="138">
        <f t="shared" si="66"/>
        <v>10</v>
      </c>
      <c r="M223" s="138">
        <f t="shared" si="66"/>
        <v>11</v>
      </c>
      <c r="N223" s="138">
        <f t="shared" si="66"/>
        <v>12</v>
      </c>
      <c r="O223" s="138">
        <f t="shared" si="66"/>
        <v>13</v>
      </c>
      <c r="P223" s="138">
        <f t="shared" si="66"/>
        <v>14</v>
      </c>
      <c r="Q223" s="138">
        <f t="shared" si="66"/>
        <v>15</v>
      </c>
      <c r="R223" s="138">
        <f t="shared" si="66"/>
        <v>16</v>
      </c>
      <c r="S223" s="138">
        <f t="shared" si="66"/>
        <v>17</v>
      </c>
      <c r="T223" s="138">
        <f t="shared" si="66"/>
        <v>18</v>
      </c>
      <c r="U223" s="138">
        <f t="shared" si="66"/>
        <v>19</v>
      </c>
      <c r="V223" s="138">
        <f t="shared" si="66"/>
        <v>20</v>
      </c>
      <c r="W223" s="138">
        <f t="shared" si="66"/>
        <v>21</v>
      </c>
      <c r="X223" s="138">
        <f t="shared" si="66"/>
        <v>22</v>
      </c>
      <c r="Y223" s="138">
        <f t="shared" si="66"/>
        <v>23</v>
      </c>
      <c r="Z223" s="138">
        <f t="shared" si="66"/>
        <v>24</v>
      </c>
      <c r="AA223" s="138">
        <f t="shared" si="66"/>
        <v>25</v>
      </c>
      <c r="AB223" s="138">
        <f t="shared" si="66"/>
        <v>26</v>
      </c>
      <c r="AC223" s="138">
        <f t="shared" si="66"/>
        <v>27</v>
      </c>
      <c r="AD223" s="138">
        <f t="shared" si="66"/>
        <v>28</v>
      </c>
      <c r="AE223" s="138">
        <f t="shared" si="66"/>
        <v>29</v>
      </c>
      <c r="AF223" s="138">
        <f t="shared" si="66"/>
        <v>30</v>
      </c>
      <c r="AG223" s="138">
        <f t="shared" si="66"/>
        <v>31</v>
      </c>
      <c r="AH223" s="138">
        <f t="shared" si="66"/>
        <v>32</v>
      </c>
      <c r="AI223" s="138">
        <f t="shared" si="66"/>
        <v>33</v>
      </c>
      <c r="AJ223" s="138">
        <f t="shared" si="66"/>
        <v>34</v>
      </c>
      <c r="AK223" s="138">
        <f t="shared" si="66"/>
        <v>35</v>
      </c>
      <c r="AL223" s="138">
        <f t="shared" si="66"/>
        <v>36</v>
      </c>
      <c r="AM223" s="138">
        <f t="shared" si="66"/>
        <v>37</v>
      </c>
      <c r="AN223" s="138">
        <f t="shared" si="66"/>
        <v>38</v>
      </c>
      <c r="AO223" s="138">
        <f t="shared" si="66"/>
        <v>39</v>
      </c>
      <c r="AP223" s="138">
        <f t="shared" si="66"/>
        <v>40</v>
      </c>
      <c r="AQ223" s="138">
        <f t="shared" si="66"/>
        <v>41</v>
      </c>
      <c r="AR223" s="138">
        <f t="shared" si="66"/>
        <v>42</v>
      </c>
      <c r="AS223" s="138">
        <f t="shared" si="66"/>
        <v>43</v>
      </c>
      <c r="AT223" s="138">
        <f t="shared" si="66"/>
        <v>44</v>
      </c>
      <c r="AU223" s="138">
        <f t="shared" si="66"/>
        <v>45</v>
      </c>
      <c r="AV223" s="138">
        <f t="shared" si="66"/>
        <v>46</v>
      </c>
      <c r="AW223" s="138">
        <f t="shared" si="66"/>
        <v>47</v>
      </c>
      <c r="AX223" s="138">
        <f t="shared" si="66"/>
        <v>48</v>
      </c>
      <c r="AY223" s="138">
        <f t="shared" si="66"/>
        <v>49</v>
      </c>
      <c r="AZ223" s="127"/>
      <c r="BA223" s="127"/>
      <c r="BB223" s="127"/>
      <c r="BC223" s="127"/>
      <c r="BD223" s="127"/>
      <c r="BE223" s="127"/>
      <c r="BF223" s="127"/>
      <c r="BG223" s="127"/>
      <c r="BH223" s="127"/>
      <c r="BI223" s="127"/>
      <c r="BJ223" s="127"/>
      <c r="BK223" s="127"/>
      <c r="BL223" s="127"/>
    </row>
    <row r="224" spans="1:64" x14ac:dyDescent="0.25">
      <c r="A224" s="127"/>
      <c r="B224" s="141" t="s">
        <v>487</v>
      </c>
      <c r="C224" s="142" t="s">
        <v>515</v>
      </c>
      <c r="D224" s="142" t="s">
        <v>516</v>
      </c>
      <c r="E224" s="142" t="s">
        <v>517</v>
      </c>
      <c r="F224" s="142" t="s">
        <v>518</v>
      </c>
      <c r="G224" s="142" t="s">
        <v>519</v>
      </c>
      <c r="H224" s="142" t="s">
        <v>520</v>
      </c>
      <c r="I224" s="142" t="s">
        <v>523</v>
      </c>
      <c r="J224" s="142" t="s">
        <v>524</v>
      </c>
      <c r="K224" s="142" t="s">
        <v>485</v>
      </c>
      <c r="L224" s="142" t="s">
        <v>526</v>
      </c>
      <c r="M224" s="142" t="s">
        <v>527</v>
      </c>
      <c r="N224" s="142" t="s">
        <v>500</v>
      </c>
      <c r="O224" s="142" t="s">
        <v>528</v>
      </c>
      <c r="P224" s="142" t="s">
        <v>529</v>
      </c>
      <c r="Q224" s="142" t="s">
        <v>530</v>
      </c>
      <c r="R224" s="142" t="s">
        <v>531</v>
      </c>
      <c r="S224" s="142" t="s">
        <v>532</v>
      </c>
      <c r="T224" s="142" t="s">
        <v>533</v>
      </c>
      <c r="U224" s="142" t="s">
        <v>534</v>
      </c>
      <c r="V224" s="142" t="s">
        <v>535</v>
      </c>
      <c r="W224" s="142" t="s">
        <v>536</v>
      </c>
      <c r="X224" s="142" t="s">
        <v>537</v>
      </c>
      <c r="Y224" s="142" t="s">
        <v>538</v>
      </c>
      <c r="Z224" s="142" t="s">
        <v>539</v>
      </c>
      <c r="AA224" s="142" t="s">
        <v>540</v>
      </c>
      <c r="AB224" s="142" t="s">
        <v>541</v>
      </c>
      <c r="AC224" s="142" t="s">
        <v>542</v>
      </c>
      <c r="AD224" s="142" t="s">
        <v>543</v>
      </c>
      <c r="AE224" s="142" t="s">
        <v>544</v>
      </c>
      <c r="AF224" s="142" t="s">
        <v>545</v>
      </c>
      <c r="AG224" s="142" t="s">
        <v>546</v>
      </c>
      <c r="AH224" s="142" t="s">
        <v>547</v>
      </c>
      <c r="AI224" s="142" t="s">
        <v>548</v>
      </c>
      <c r="AJ224" s="142" t="s">
        <v>549</v>
      </c>
      <c r="AK224" s="142" t="s">
        <v>550</v>
      </c>
      <c r="AL224" s="142" t="s">
        <v>551</v>
      </c>
      <c r="AM224" s="142" t="s">
        <v>552</v>
      </c>
      <c r="AN224" s="142" t="s">
        <v>553</v>
      </c>
      <c r="AO224" s="142" t="s">
        <v>554</v>
      </c>
      <c r="AP224" s="142" t="s">
        <v>555</v>
      </c>
      <c r="AQ224" s="142" t="s">
        <v>556</v>
      </c>
      <c r="AR224" s="142" t="s">
        <v>557</v>
      </c>
      <c r="AS224" s="142" t="s">
        <v>558</v>
      </c>
      <c r="AT224" s="142" t="s">
        <v>559</v>
      </c>
      <c r="AU224" s="142" t="s">
        <v>560</v>
      </c>
      <c r="AV224" s="142" t="s">
        <v>561</v>
      </c>
      <c r="AW224" s="142" t="s">
        <v>562</v>
      </c>
      <c r="AX224" s="142" t="s">
        <v>563</v>
      </c>
      <c r="AY224" s="142" t="s">
        <v>570</v>
      </c>
      <c r="AZ224" s="127"/>
      <c r="BA224" s="127"/>
      <c r="BB224" s="127"/>
      <c r="BC224" s="127"/>
      <c r="BD224" s="127"/>
      <c r="BE224" s="127"/>
      <c r="BF224" s="127"/>
      <c r="BG224" s="127"/>
      <c r="BH224" s="127"/>
      <c r="BI224" s="127"/>
      <c r="BJ224" s="127"/>
      <c r="BK224" s="127"/>
      <c r="BL224" s="127"/>
    </row>
    <row r="225" spans="1:64" x14ac:dyDescent="0.25">
      <c r="A225" s="127"/>
      <c r="B225" s="129" t="s">
        <v>564</v>
      </c>
      <c r="C225" s="140"/>
      <c r="D225" s="140">
        <f t="shared" ref="D225:AX225" si="67">+IF(D223&gt;=$D214,$D221,0)*IF(C229&lt;1,0,1)</f>
        <v>0</v>
      </c>
      <c r="E225" s="140">
        <f t="shared" si="67"/>
        <v>0</v>
      </c>
      <c r="F225" s="140">
        <f t="shared" si="67"/>
        <v>0</v>
      </c>
      <c r="G225" s="140">
        <f t="shared" si="67"/>
        <v>0</v>
      </c>
      <c r="H225" s="140">
        <f t="shared" si="67"/>
        <v>0</v>
      </c>
      <c r="I225" s="140">
        <f t="shared" si="67"/>
        <v>0</v>
      </c>
      <c r="J225" s="140">
        <f t="shared" si="67"/>
        <v>0</v>
      </c>
      <c r="K225" s="140">
        <f t="shared" si="67"/>
        <v>0</v>
      </c>
      <c r="L225" s="140">
        <f t="shared" si="67"/>
        <v>0</v>
      </c>
      <c r="M225" s="140">
        <f t="shared" si="67"/>
        <v>0</v>
      </c>
      <c r="N225" s="140">
        <f t="shared" si="67"/>
        <v>0</v>
      </c>
      <c r="O225" s="140">
        <f t="shared" si="67"/>
        <v>0</v>
      </c>
      <c r="P225" s="140">
        <f t="shared" si="67"/>
        <v>0</v>
      </c>
      <c r="Q225" s="140">
        <f t="shared" si="67"/>
        <v>0</v>
      </c>
      <c r="R225" s="140">
        <f t="shared" si="67"/>
        <v>0</v>
      </c>
      <c r="S225" s="140">
        <f t="shared" si="67"/>
        <v>0</v>
      </c>
      <c r="T225" s="140">
        <f t="shared" si="67"/>
        <v>0</v>
      </c>
      <c r="U225" s="140">
        <f t="shared" si="67"/>
        <v>0</v>
      </c>
      <c r="V225" s="140">
        <f t="shared" si="67"/>
        <v>0</v>
      </c>
      <c r="W225" s="140">
        <f t="shared" si="67"/>
        <v>0</v>
      </c>
      <c r="X225" s="140">
        <f t="shared" si="67"/>
        <v>0</v>
      </c>
      <c r="Y225" s="140">
        <f t="shared" si="67"/>
        <v>0</v>
      </c>
      <c r="Z225" s="140">
        <f t="shared" si="67"/>
        <v>0</v>
      </c>
      <c r="AA225" s="140">
        <f t="shared" si="67"/>
        <v>0</v>
      </c>
      <c r="AB225" s="140">
        <f t="shared" si="67"/>
        <v>0</v>
      </c>
      <c r="AC225" s="140">
        <f t="shared" si="67"/>
        <v>0</v>
      </c>
      <c r="AD225" s="140">
        <f t="shared" si="67"/>
        <v>0</v>
      </c>
      <c r="AE225" s="140">
        <f t="shared" si="67"/>
        <v>0</v>
      </c>
      <c r="AF225" s="140">
        <f t="shared" si="67"/>
        <v>0</v>
      </c>
      <c r="AG225" s="140">
        <f t="shared" si="67"/>
        <v>0</v>
      </c>
      <c r="AH225" s="140">
        <f t="shared" si="67"/>
        <v>0</v>
      </c>
      <c r="AI225" s="140">
        <f t="shared" si="67"/>
        <v>0</v>
      </c>
      <c r="AJ225" s="140">
        <f t="shared" si="67"/>
        <v>0</v>
      </c>
      <c r="AK225" s="140">
        <f t="shared" si="67"/>
        <v>0</v>
      </c>
      <c r="AL225" s="140">
        <f t="shared" si="67"/>
        <v>0</v>
      </c>
      <c r="AM225" s="140">
        <f t="shared" si="67"/>
        <v>0</v>
      </c>
      <c r="AN225" s="140">
        <f t="shared" si="67"/>
        <v>0</v>
      </c>
      <c r="AO225" s="140">
        <f t="shared" si="67"/>
        <v>0</v>
      </c>
      <c r="AP225" s="140">
        <f t="shared" si="67"/>
        <v>0</v>
      </c>
      <c r="AQ225" s="140">
        <f t="shared" si="67"/>
        <v>0</v>
      </c>
      <c r="AR225" s="140">
        <f t="shared" si="67"/>
        <v>0</v>
      </c>
      <c r="AS225" s="140">
        <f t="shared" si="67"/>
        <v>0</v>
      </c>
      <c r="AT225" s="140">
        <f t="shared" si="67"/>
        <v>0</v>
      </c>
      <c r="AU225" s="140">
        <f t="shared" si="67"/>
        <v>0</v>
      </c>
      <c r="AV225" s="140">
        <f t="shared" si="67"/>
        <v>0</v>
      </c>
      <c r="AW225" s="140">
        <f t="shared" si="67"/>
        <v>0</v>
      </c>
      <c r="AX225" s="140">
        <f t="shared" si="67"/>
        <v>0</v>
      </c>
      <c r="AY225" s="127"/>
      <c r="AZ225" s="127"/>
      <c r="BA225" s="127"/>
      <c r="BB225" s="127"/>
      <c r="BC225" s="127"/>
      <c r="BD225" s="127"/>
      <c r="BE225" s="127"/>
      <c r="BF225" s="127"/>
      <c r="BG225" s="127"/>
      <c r="BH225" s="127"/>
      <c r="BI225" s="127"/>
      <c r="BJ225" s="127"/>
      <c r="BK225" s="127"/>
      <c r="BL225" s="127"/>
    </row>
    <row r="226" spans="1:64" x14ac:dyDescent="0.25">
      <c r="A226" s="127"/>
      <c r="B226" s="129" t="s">
        <v>565</v>
      </c>
      <c r="C226" s="140"/>
      <c r="D226" s="140">
        <f t="shared" ref="D226:AK226" si="68">D225-D228</f>
        <v>0</v>
      </c>
      <c r="E226" s="140">
        <f t="shared" si="68"/>
        <v>0</v>
      </c>
      <c r="F226" s="140">
        <f t="shared" si="68"/>
        <v>0</v>
      </c>
      <c r="G226" s="140">
        <f t="shared" si="68"/>
        <v>0</v>
      </c>
      <c r="H226" s="140">
        <f t="shared" si="68"/>
        <v>0</v>
      </c>
      <c r="I226" s="140">
        <f t="shared" si="68"/>
        <v>0</v>
      </c>
      <c r="J226" s="140">
        <f t="shared" si="68"/>
        <v>0</v>
      </c>
      <c r="K226" s="140">
        <f t="shared" si="68"/>
        <v>0</v>
      </c>
      <c r="L226" s="140">
        <f t="shared" si="68"/>
        <v>0</v>
      </c>
      <c r="M226" s="140">
        <f t="shared" si="68"/>
        <v>0</v>
      </c>
      <c r="N226" s="140">
        <f t="shared" si="68"/>
        <v>0</v>
      </c>
      <c r="O226" s="140">
        <f t="shared" si="68"/>
        <v>0</v>
      </c>
      <c r="P226" s="140">
        <f t="shared" si="68"/>
        <v>0</v>
      </c>
      <c r="Q226" s="140">
        <f t="shared" si="68"/>
        <v>0</v>
      </c>
      <c r="R226" s="140">
        <f t="shared" si="68"/>
        <v>0</v>
      </c>
      <c r="S226" s="140">
        <f t="shared" si="68"/>
        <v>0</v>
      </c>
      <c r="T226" s="140">
        <f t="shared" si="68"/>
        <v>0</v>
      </c>
      <c r="U226" s="140">
        <f t="shared" si="68"/>
        <v>0</v>
      </c>
      <c r="V226" s="140">
        <f t="shared" si="68"/>
        <v>0</v>
      </c>
      <c r="W226" s="140">
        <f t="shared" si="68"/>
        <v>0</v>
      </c>
      <c r="X226" s="140">
        <f t="shared" si="68"/>
        <v>0</v>
      </c>
      <c r="Y226" s="140">
        <f t="shared" si="68"/>
        <v>0</v>
      </c>
      <c r="Z226" s="140">
        <f t="shared" si="68"/>
        <v>0</v>
      </c>
      <c r="AA226" s="140">
        <f t="shared" si="68"/>
        <v>0</v>
      </c>
      <c r="AB226" s="140">
        <f t="shared" si="68"/>
        <v>0</v>
      </c>
      <c r="AC226" s="140">
        <f t="shared" si="68"/>
        <v>0</v>
      </c>
      <c r="AD226" s="140">
        <f t="shared" si="68"/>
        <v>0</v>
      </c>
      <c r="AE226" s="140">
        <f t="shared" si="68"/>
        <v>0</v>
      </c>
      <c r="AF226" s="140">
        <f t="shared" si="68"/>
        <v>0</v>
      </c>
      <c r="AG226" s="140">
        <f t="shared" si="68"/>
        <v>0</v>
      </c>
      <c r="AH226" s="140">
        <f t="shared" si="68"/>
        <v>0</v>
      </c>
      <c r="AI226" s="140">
        <f t="shared" si="68"/>
        <v>0</v>
      </c>
      <c r="AJ226" s="140">
        <f t="shared" si="68"/>
        <v>0</v>
      </c>
      <c r="AK226" s="140">
        <f t="shared" si="68"/>
        <v>0</v>
      </c>
      <c r="AL226" s="140">
        <f>AL225-AL228</f>
        <v>0</v>
      </c>
      <c r="AM226" s="140">
        <f t="shared" ref="AM226:AT226" si="69">AM225-AM228</f>
        <v>0</v>
      </c>
      <c r="AN226" s="140">
        <f t="shared" si="69"/>
        <v>0</v>
      </c>
      <c r="AO226" s="140">
        <f t="shared" si="69"/>
        <v>0</v>
      </c>
      <c r="AP226" s="140">
        <f t="shared" si="69"/>
        <v>0</v>
      </c>
      <c r="AQ226" s="140">
        <f t="shared" si="69"/>
        <v>0</v>
      </c>
      <c r="AR226" s="140">
        <f t="shared" si="69"/>
        <v>0</v>
      </c>
      <c r="AS226" s="140">
        <f t="shared" si="69"/>
        <v>0</v>
      </c>
      <c r="AT226" s="140">
        <f t="shared" si="69"/>
        <v>0</v>
      </c>
      <c r="AU226" s="140">
        <f>AU225-AU228</f>
        <v>0</v>
      </c>
      <c r="AV226" s="140">
        <f>AV225-AV228</f>
        <v>0</v>
      </c>
      <c r="AW226" s="140">
        <f>AW225-AW228</f>
        <v>0</v>
      </c>
      <c r="AX226" s="140">
        <f>AX225-AX228</f>
        <v>0</v>
      </c>
      <c r="AY226" s="127"/>
      <c r="AZ226" s="127"/>
      <c r="BA226" s="127"/>
      <c r="BB226" s="127"/>
      <c r="BC226" s="127"/>
      <c r="BD226" s="127"/>
      <c r="BE226" s="127"/>
      <c r="BF226" s="127"/>
      <c r="BG226" s="127"/>
      <c r="BH226" s="127"/>
      <c r="BI226" s="127"/>
      <c r="BJ226" s="127"/>
      <c r="BK226" s="127"/>
      <c r="BL226" s="127"/>
    </row>
    <row r="227" spans="1:64" x14ac:dyDescent="0.25">
      <c r="A227" s="127"/>
      <c r="B227" s="129" t="s">
        <v>566</v>
      </c>
      <c r="C227" s="140"/>
      <c r="D227" s="140">
        <f t="shared" ref="D227:Q227" si="70">(D226+C227)*(IF(C229&lt;1,0,1))</f>
        <v>0</v>
      </c>
      <c r="E227" s="140">
        <f t="shared" si="70"/>
        <v>0</v>
      </c>
      <c r="F227" s="140">
        <f t="shared" si="70"/>
        <v>0</v>
      </c>
      <c r="G227" s="140">
        <f t="shared" si="70"/>
        <v>0</v>
      </c>
      <c r="H227" s="140">
        <f t="shared" si="70"/>
        <v>0</v>
      </c>
      <c r="I227" s="140">
        <f t="shared" si="70"/>
        <v>0</v>
      </c>
      <c r="J227" s="140">
        <f t="shared" si="70"/>
        <v>0</v>
      </c>
      <c r="K227" s="140">
        <f t="shared" si="70"/>
        <v>0</v>
      </c>
      <c r="L227" s="140">
        <f t="shared" si="70"/>
        <v>0</v>
      </c>
      <c r="M227" s="140">
        <f t="shared" si="70"/>
        <v>0</v>
      </c>
      <c r="N227" s="140">
        <f t="shared" si="70"/>
        <v>0</v>
      </c>
      <c r="O227" s="140">
        <f t="shared" si="70"/>
        <v>0</v>
      </c>
      <c r="P227" s="140">
        <f t="shared" si="70"/>
        <v>0</v>
      </c>
      <c r="Q227" s="140">
        <f t="shared" si="70"/>
        <v>0</v>
      </c>
      <c r="R227" s="140">
        <f>(R226+Q227)*(IF(Q229&lt;1,0,1))</f>
        <v>0</v>
      </c>
      <c r="S227" s="140">
        <f t="shared" ref="S227:AX227" si="71">(S226+R227)*(IF(R229&lt;1,0,1))</f>
        <v>0</v>
      </c>
      <c r="T227" s="140">
        <f t="shared" si="71"/>
        <v>0</v>
      </c>
      <c r="U227" s="140">
        <f t="shared" si="71"/>
        <v>0</v>
      </c>
      <c r="V227" s="140">
        <f t="shared" si="71"/>
        <v>0</v>
      </c>
      <c r="W227" s="140">
        <f t="shared" si="71"/>
        <v>0</v>
      </c>
      <c r="X227" s="140">
        <f t="shared" si="71"/>
        <v>0</v>
      </c>
      <c r="Y227" s="140">
        <f t="shared" si="71"/>
        <v>0</v>
      </c>
      <c r="Z227" s="140">
        <f t="shared" si="71"/>
        <v>0</v>
      </c>
      <c r="AA227" s="140">
        <f t="shared" si="71"/>
        <v>0</v>
      </c>
      <c r="AB227" s="140">
        <f t="shared" si="71"/>
        <v>0</v>
      </c>
      <c r="AC227" s="140">
        <f t="shared" si="71"/>
        <v>0</v>
      </c>
      <c r="AD227" s="140">
        <f t="shared" si="71"/>
        <v>0</v>
      </c>
      <c r="AE227" s="140">
        <f t="shared" si="71"/>
        <v>0</v>
      </c>
      <c r="AF227" s="140">
        <f t="shared" si="71"/>
        <v>0</v>
      </c>
      <c r="AG227" s="140">
        <f t="shared" si="71"/>
        <v>0</v>
      </c>
      <c r="AH227" s="140">
        <f t="shared" si="71"/>
        <v>0</v>
      </c>
      <c r="AI227" s="140">
        <f t="shared" si="71"/>
        <v>0</v>
      </c>
      <c r="AJ227" s="140">
        <f t="shared" si="71"/>
        <v>0</v>
      </c>
      <c r="AK227" s="140">
        <f t="shared" si="71"/>
        <v>0</v>
      </c>
      <c r="AL227" s="140">
        <f t="shared" si="71"/>
        <v>0</v>
      </c>
      <c r="AM227" s="140">
        <f t="shared" si="71"/>
        <v>0</v>
      </c>
      <c r="AN227" s="140">
        <f t="shared" si="71"/>
        <v>0</v>
      </c>
      <c r="AO227" s="140">
        <f t="shared" si="71"/>
        <v>0</v>
      </c>
      <c r="AP227" s="140">
        <f t="shared" si="71"/>
        <v>0</v>
      </c>
      <c r="AQ227" s="140">
        <f t="shared" si="71"/>
        <v>0</v>
      </c>
      <c r="AR227" s="140">
        <f t="shared" si="71"/>
        <v>0</v>
      </c>
      <c r="AS227" s="140">
        <f t="shared" si="71"/>
        <v>0</v>
      </c>
      <c r="AT227" s="140">
        <f t="shared" si="71"/>
        <v>0</v>
      </c>
      <c r="AU227" s="140">
        <f t="shared" si="71"/>
        <v>0</v>
      </c>
      <c r="AV227" s="140">
        <f t="shared" si="71"/>
        <v>0</v>
      </c>
      <c r="AW227" s="140">
        <f t="shared" si="71"/>
        <v>0</v>
      </c>
      <c r="AX227" s="140">
        <f t="shared" si="71"/>
        <v>0</v>
      </c>
      <c r="AY227" s="127"/>
      <c r="AZ227" s="127"/>
      <c r="BA227" s="127"/>
      <c r="BB227" s="127"/>
      <c r="BC227" s="127"/>
      <c r="BD227" s="127"/>
      <c r="BE227" s="127"/>
      <c r="BF227" s="127"/>
      <c r="BG227" s="127"/>
      <c r="BH227" s="127"/>
      <c r="BI227" s="127"/>
      <c r="BJ227" s="127"/>
      <c r="BK227" s="127"/>
      <c r="BL227" s="127"/>
    </row>
    <row r="228" spans="1:64" x14ac:dyDescent="0.25">
      <c r="A228" s="127"/>
      <c r="B228" s="129" t="s">
        <v>567</v>
      </c>
      <c r="C228" s="140"/>
      <c r="D228" s="140">
        <f>IF(D225&gt;0,C229*$D219,0)</f>
        <v>0</v>
      </c>
      <c r="E228" s="140">
        <f t="shared" ref="E228:AX228" si="72">IF(E225&gt;0,D229*$D219,0)</f>
        <v>0</v>
      </c>
      <c r="F228" s="140">
        <f t="shared" si="72"/>
        <v>0</v>
      </c>
      <c r="G228" s="140">
        <f t="shared" si="72"/>
        <v>0</v>
      </c>
      <c r="H228" s="140">
        <f t="shared" si="72"/>
        <v>0</v>
      </c>
      <c r="I228" s="140">
        <f t="shared" si="72"/>
        <v>0</v>
      </c>
      <c r="J228" s="140">
        <f t="shared" si="72"/>
        <v>0</v>
      </c>
      <c r="K228" s="140">
        <f t="shared" si="72"/>
        <v>0</v>
      </c>
      <c r="L228" s="140">
        <f t="shared" si="72"/>
        <v>0</v>
      </c>
      <c r="M228" s="140">
        <f t="shared" si="72"/>
        <v>0</v>
      </c>
      <c r="N228" s="140">
        <f t="shared" si="72"/>
        <v>0</v>
      </c>
      <c r="O228" s="140">
        <f t="shared" si="72"/>
        <v>0</v>
      </c>
      <c r="P228" s="140">
        <f t="shared" si="72"/>
        <v>0</v>
      </c>
      <c r="Q228" s="140">
        <f t="shared" si="72"/>
        <v>0</v>
      </c>
      <c r="R228" s="140">
        <f t="shared" si="72"/>
        <v>0</v>
      </c>
      <c r="S228" s="140">
        <f t="shared" si="72"/>
        <v>0</v>
      </c>
      <c r="T228" s="140">
        <f t="shared" si="72"/>
        <v>0</v>
      </c>
      <c r="U228" s="140">
        <f t="shared" si="72"/>
        <v>0</v>
      </c>
      <c r="V228" s="140">
        <f t="shared" si="72"/>
        <v>0</v>
      </c>
      <c r="W228" s="140">
        <f t="shared" si="72"/>
        <v>0</v>
      </c>
      <c r="X228" s="140">
        <f t="shared" si="72"/>
        <v>0</v>
      </c>
      <c r="Y228" s="140">
        <f t="shared" si="72"/>
        <v>0</v>
      </c>
      <c r="Z228" s="140">
        <f t="shared" si="72"/>
        <v>0</v>
      </c>
      <c r="AA228" s="140">
        <f t="shared" si="72"/>
        <v>0</v>
      </c>
      <c r="AB228" s="140">
        <f t="shared" si="72"/>
        <v>0</v>
      </c>
      <c r="AC228" s="140">
        <f t="shared" si="72"/>
        <v>0</v>
      </c>
      <c r="AD228" s="140">
        <f t="shared" si="72"/>
        <v>0</v>
      </c>
      <c r="AE228" s="140">
        <f t="shared" si="72"/>
        <v>0</v>
      </c>
      <c r="AF228" s="140">
        <f t="shared" si="72"/>
        <v>0</v>
      </c>
      <c r="AG228" s="140">
        <f t="shared" si="72"/>
        <v>0</v>
      </c>
      <c r="AH228" s="140">
        <f t="shared" si="72"/>
        <v>0</v>
      </c>
      <c r="AI228" s="140">
        <f t="shared" si="72"/>
        <v>0</v>
      </c>
      <c r="AJ228" s="140">
        <f t="shared" si="72"/>
        <v>0</v>
      </c>
      <c r="AK228" s="140">
        <f t="shared" si="72"/>
        <v>0</v>
      </c>
      <c r="AL228" s="140">
        <f t="shared" si="72"/>
        <v>0</v>
      </c>
      <c r="AM228" s="140">
        <f t="shared" si="72"/>
        <v>0</v>
      </c>
      <c r="AN228" s="140">
        <f t="shared" si="72"/>
        <v>0</v>
      </c>
      <c r="AO228" s="140">
        <f t="shared" si="72"/>
        <v>0</v>
      </c>
      <c r="AP228" s="140">
        <f t="shared" si="72"/>
        <v>0</v>
      </c>
      <c r="AQ228" s="140">
        <f t="shared" si="72"/>
        <v>0</v>
      </c>
      <c r="AR228" s="140">
        <f t="shared" si="72"/>
        <v>0</v>
      </c>
      <c r="AS228" s="140">
        <f t="shared" si="72"/>
        <v>0</v>
      </c>
      <c r="AT228" s="140">
        <f t="shared" si="72"/>
        <v>0</v>
      </c>
      <c r="AU228" s="140">
        <f t="shared" si="72"/>
        <v>0</v>
      </c>
      <c r="AV228" s="140">
        <f t="shared" si="72"/>
        <v>0</v>
      </c>
      <c r="AW228" s="140">
        <f t="shared" si="72"/>
        <v>0</v>
      </c>
      <c r="AX228" s="140">
        <f t="shared" si="72"/>
        <v>0</v>
      </c>
      <c r="AY228" s="127"/>
      <c r="AZ228" s="127"/>
      <c r="BA228" s="127"/>
      <c r="BB228" s="127"/>
      <c r="BC228" s="127"/>
      <c r="BD228" s="127"/>
      <c r="BE228" s="127"/>
      <c r="BF228" s="127"/>
      <c r="BG228" s="127"/>
      <c r="BH228" s="127"/>
      <c r="BI228" s="127"/>
      <c r="BJ228" s="127"/>
      <c r="BK228" s="127"/>
      <c r="BL228" s="127"/>
    </row>
    <row r="229" spans="1:64" x14ac:dyDescent="0.25">
      <c r="A229" s="127"/>
      <c r="B229" s="143" t="s">
        <v>568</v>
      </c>
      <c r="C229" s="140">
        <f>IF(C223=$D214,($C216),IF(D223&lt;$D214,0,(($C216)-C227)*IF(B229&lt;1,0,1)))</f>
        <v>0</v>
      </c>
      <c r="D229" s="140">
        <f t="shared" ref="D229:AX229" si="73">IF(D223=$D214,($C216),IF(E223&lt;$D214,0,(($C216)-D227)*IF(C229&lt;1,0,1)))</f>
        <v>0</v>
      </c>
      <c r="E229" s="140">
        <f t="shared" si="73"/>
        <v>0</v>
      </c>
      <c r="F229" s="140">
        <f t="shared" si="73"/>
        <v>0</v>
      </c>
      <c r="G229" s="140">
        <f t="shared" si="73"/>
        <v>0</v>
      </c>
      <c r="H229" s="140">
        <f t="shared" si="73"/>
        <v>0</v>
      </c>
      <c r="I229" s="140">
        <f t="shared" si="73"/>
        <v>0</v>
      </c>
      <c r="J229" s="140">
        <f t="shared" si="73"/>
        <v>0</v>
      </c>
      <c r="K229" s="140">
        <f t="shared" si="73"/>
        <v>0</v>
      </c>
      <c r="L229" s="140">
        <f t="shared" si="73"/>
        <v>0</v>
      </c>
      <c r="M229" s="140">
        <f t="shared" si="73"/>
        <v>0</v>
      </c>
      <c r="N229" s="140">
        <f t="shared" si="73"/>
        <v>0</v>
      </c>
      <c r="O229" s="140">
        <f t="shared" si="73"/>
        <v>0</v>
      </c>
      <c r="P229" s="140">
        <f t="shared" si="73"/>
        <v>0</v>
      </c>
      <c r="Q229" s="140">
        <f t="shared" si="73"/>
        <v>0</v>
      </c>
      <c r="R229" s="140">
        <f t="shared" si="73"/>
        <v>0</v>
      </c>
      <c r="S229" s="140">
        <f t="shared" si="73"/>
        <v>0</v>
      </c>
      <c r="T229" s="140">
        <f t="shared" si="73"/>
        <v>0</v>
      </c>
      <c r="U229" s="140">
        <f t="shared" si="73"/>
        <v>0</v>
      </c>
      <c r="V229" s="140">
        <f t="shared" si="73"/>
        <v>0</v>
      </c>
      <c r="W229" s="140">
        <f t="shared" si="73"/>
        <v>0</v>
      </c>
      <c r="X229" s="140">
        <f t="shared" si="73"/>
        <v>0</v>
      </c>
      <c r="Y229" s="140">
        <f t="shared" si="73"/>
        <v>0</v>
      </c>
      <c r="Z229" s="140">
        <f t="shared" si="73"/>
        <v>0</v>
      </c>
      <c r="AA229" s="140">
        <f t="shared" si="73"/>
        <v>0</v>
      </c>
      <c r="AB229" s="140">
        <f t="shared" si="73"/>
        <v>0</v>
      </c>
      <c r="AC229" s="140">
        <f t="shared" si="73"/>
        <v>0</v>
      </c>
      <c r="AD229" s="140">
        <f t="shared" si="73"/>
        <v>0</v>
      </c>
      <c r="AE229" s="140">
        <f t="shared" si="73"/>
        <v>0</v>
      </c>
      <c r="AF229" s="140">
        <f t="shared" si="73"/>
        <v>0</v>
      </c>
      <c r="AG229" s="140">
        <f t="shared" si="73"/>
        <v>0</v>
      </c>
      <c r="AH229" s="140">
        <f t="shared" si="73"/>
        <v>0</v>
      </c>
      <c r="AI229" s="140">
        <f t="shared" si="73"/>
        <v>0</v>
      </c>
      <c r="AJ229" s="140">
        <f t="shared" si="73"/>
        <v>0</v>
      </c>
      <c r="AK229" s="140">
        <f t="shared" si="73"/>
        <v>0</v>
      </c>
      <c r="AL229" s="140">
        <f t="shared" si="73"/>
        <v>0</v>
      </c>
      <c r="AM229" s="140">
        <f t="shared" si="73"/>
        <v>0</v>
      </c>
      <c r="AN229" s="140">
        <f t="shared" si="73"/>
        <v>0</v>
      </c>
      <c r="AO229" s="140">
        <f t="shared" si="73"/>
        <v>0</v>
      </c>
      <c r="AP229" s="140">
        <f t="shared" si="73"/>
        <v>0</v>
      </c>
      <c r="AQ229" s="140">
        <f t="shared" si="73"/>
        <v>0</v>
      </c>
      <c r="AR229" s="140">
        <f t="shared" si="73"/>
        <v>0</v>
      </c>
      <c r="AS229" s="140">
        <f t="shared" si="73"/>
        <v>0</v>
      </c>
      <c r="AT229" s="140">
        <f t="shared" si="73"/>
        <v>0</v>
      </c>
      <c r="AU229" s="140">
        <f t="shared" si="73"/>
        <v>0</v>
      </c>
      <c r="AV229" s="140">
        <f t="shared" si="73"/>
        <v>0</v>
      </c>
      <c r="AW229" s="140">
        <f t="shared" si="73"/>
        <v>0</v>
      </c>
      <c r="AX229" s="140">
        <f t="shared" si="73"/>
        <v>0</v>
      </c>
      <c r="AY229" s="127"/>
      <c r="AZ229" s="127"/>
      <c r="BA229" s="127"/>
      <c r="BB229" s="127"/>
      <c r="BC229" s="127"/>
      <c r="BD229" s="127"/>
      <c r="BE229" s="127"/>
      <c r="BF229" s="127"/>
      <c r="BG229" s="127"/>
      <c r="BH229" s="127"/>
      <c r="BI229" s="127"/>
      <c r="BJ229" s="127"/>
      <c r="BK229" s="127"/>
      <c r="BL229" s="127"/>
    </row>
    <row r="230" spans="1:64" x14ac:dyDescent="0.25">
      <c r="A230" s="127"/>
      <c r="B230" s="133"/>
      <c r="C230" s="133"/>
      <c r="D230" s="133"/>
      <c r="E230" s="133"/>
      <c r="F230" s="133"/>
      <c r="G230" s="133"/>
      <c r="H230" s="133"/>
      <c r="I230" s="133"/>
      <c r="J230" s="133"/>
      <c r="K230" s="133"/>
      <c r="L230" s="133"/>
      <c r="M230" s="133"/>
      <c r="N230" s="133"/>
      <c r="O230" s="133"/>
      <c r="P230" s="133"/>
      <c r="Q230" s="133"/>
      <c r="R230" s="133"/>
      <c r="S230" s="133"/>
      <c r="T230" s="133"/>
      <c r="U230" s="133"/>
      <c r="V230" s="133"/>
      <c r="W230" s="133"/>
      <c r="X230" s="133"/>
      <c r="Y230" s="133"/>
      <c r="Z230" s="133"/>
      <c r="AA230" s="133"/>
      <c r="AB230" s="133"/>
      <c r="AC230" s="133"/>
      <c r="AD230" s="133"/>
      <c r="AE230" s="133"/>
      <c r="AF230" s="133"/>
      <c r="AG230" s="133"/>
      <c r="AH230" s="133"/>
      <c r="AI230" s="133"/>
      <c r="AJ230" s="133"/>
      <c r="AK230" s="133"/>
      <c r="AL230" s="133"/>
      <c r="AM230" s="133"/>
      <c r="AN230" s="133"/>
      <c r="AO230" s="133"/>
      <c r="AP230" s="133"/>
      <c r="AQ230" s="133"/>
      <c r="AR230" s="133"/>
      <c r="AS230" s="133"/>
      <c r="AT230" s="133"/>
      <c r="AU230" s="133"/>
      <c r="AV230" s="133"/>
      <c r="AW230" s="133"/>
      <c r="AX230" s="133"/>
      <c r="AY230" s="127"/>
      <c r="AZ230" s="127"/>
      <c r="BA230" s="127"/>
      <c r="BB230" s="127"/>
      <c r="BC230" s="127"/>
      <c r="BD230" s="127"/>
      <c r="BE230" s="127"/>
      <c r="BF230" s="127"/>
      <c r="BG230" s="127"/>
      <c r="BH230" s="127"/>
      <c r="BI230" s="127"/>
      <c r="BJ230" s="127"/>
      <c r="BK230" s="127"/>
      <c r="BL230" s="127"/>
    </row>
    <row r="231" spans="1:64" x14ac:dyDescent="0.25">
      <c r="A231" s="127"/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  <c r="AA231" s="127"/>
      <c r="AB231" s="127"/>
      <c r="AC231" s="127"/>
      <c r="AD231" s="127"/>
      <c r="AE231" s="127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  <c r="AU231" s="127"/>
      <c r="AV231" s="127"/>
      <c r="AW231" s="127"/>
      <c r="AX231" s="127"/>
      <c r="AY231" s="127"/>
      <c r="AZ231" s="127"/>
      <c r="BA231" s="127"/>
      <c r="BB231" s="127"/>
      <c r="BC231" s="127"/>
      <c r="BD231" s="127"/>
      <c r="BE231" s="127"/>
      <c r="BF231" s="127"/>
      <c r="BG231" s="127"/>
      <c r="BH231" s="127"/>
      <c r="BI231" s="127"/>
      <c r="BJ231" s="127"/>
      <c r="BK231" s="127"/>
      <c r="BL231" s="127"/>
    </row>
    <row r="232" spans="1:64" x14ac:dyDescent="0.25">
      <c r="A232" s="127"/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  <c r="AA232" s="127"/>
      <c r="AB232" s="127"/>
      <c r="AC232" s="127"/>
      <c r="AD232" s="127"/>
      <c r="AE232" s="12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  <c r="AQ232" s="127"/>
      <c r="AR232" s="127"/>
      <c r="AS232" s="127"/>
      <c r="AT232" s="127"/>
      <c r="AU232" s="127"/>
      <c r="AV232" s="127"/>
      <c r="AW232" s="127"/>
      <c r="AX232" s="127"/>
      <c r="AY232" s="127"/>
      <c r="AZ232" s="127"/>
      <c r="BA232" s="127"/>
      <c r="BB232" s="127"/>
      <c r="BC232" s="127"/>
      <c r="BD232" s="127"/>
      <c r="BE232" s="127"/>
      <c r="BF232" s="127"/>
      <c r="BG232" s="127"/>
      <c r="BH232" s="127"/>
      <c r="BI232" s="127"/>
      <c r="BJ232" s="127"/>
      <c r="BK232" s="127"/>
      <c r="BL232" s="127"/>
    </row>
    <row r="233" spans="1:64" x14ac:dyDescent="0.25">
      <c r="A233" s="127"/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  <c r="AA233" s="127"/>
      <c r="AB233" s="127"/>
      <c r="AC233" s="127"/>
      <c r="AD233" s="127"/>
      <c r="AE233" s="127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  <c r="AQ233" s="127"/>
      <c r="AR233" s="127"/>
      <c r="AS233" s="127"/>
      <c r="AT233" s="127"/>
      <c r="AU233" s="127"/>
      <c r="AV233" s="127"/>
      <c r="AW233" s="127"/>
      <c r="AX233" s="127"/>
      <c r="AY233" s="127"/>
      <c r="AZ233" s="127"/>
      <c r="BA233" s="127"/>
      <c r="BB233" s="127"/>
      <c r="BC233" s="127"/>
      <c r="BD233" s="127"/>
      <c r="BE233" s="127"/>
      <c r="BF233" s="127"/>
      <c r="BG233" s="127"/>
      <c r="BH233" s="127"/>
      <c r="BI233" s="127"/>
      <c r="BJ233" s="127"/>
      <c r="BK233" s="127"/>
      <c r="BL233" s="127"/>
    </row>
    <row r="234" spans="1:64" x14ac:dyDescent="0.25">
      <c r="A234" s="145"/>
      <c r="B234" s="145" t="s">
        <v>579</v>
      </c>
      <c r="C234" s="145">
        <f>+C17</f>
        <v>0</v>
      </c>
      <c r="D234" s="145">
        <f t="shared" ref="D234:AX234" si="74">+D17</f>
        <v>0</v>
      </c>
      <c r="E234" s="145">
        <f t="shared" si="74"/>
        <v>0</v>
      </c>
      <c r="F234" s="145">
        <f t="shared" si="74"/>
        <v>0</v>
      </c>
      <c r="G234" s="145">
        <f t="shared" si="74"/>
        <v>0</v>
      </c>
      <c r="H234" s="145">
        <f t="shared" si="74"/>
        <v>0</v>
      </c>
      <c r="I234" s="145">
        <f t="shared" si="74"/>
        <v>0</v>
      </c>
      <c r="J234" s="145">
        <f t="shared" si="74"/>
        <v>0</v>
      </c>
      <c r="K234" s="145">
        <f t="shared" si="74"/>
        <v>0</v>
      </c>
      <c r="L234" s="145">
        <f t="shared" si="74"/>
        <v>0</v>
      </c>
      <c r="M234" s="145">
        <f t="shared" si="74"/>
        <v>0</v>
      </c>
      <c r="N234" s="145">
        <f t="shared" si="74"/>
        <v>0</v>
      </c>
      <c r="O234" s="145">
        <f t="shared" si="74"/>
        <v>0</v>
      </c>
      <c r="P234" s="145">
        <f t="shared" si="74"/>
        <v>0</v>
      </c>
      <c r="Q234" s="145">
        <f t="shared" si="74"/>
        <v>0</v>
      </c>
      <c r="R234" s="145">
        <f t="shared" si="74"/>
        <v>0</v>
      </c>
      <c r="S234" s="145">
        <f t="shared" si="74"/>
        <v>0</v>
      </c>
      <c r="T234" s="145">
        <f t="shared" si="74"/>
        <v>0</v>
      </c>
      <c r="U234" s="145">
        <f t="shared" si="74"/>
        <v>0</v>
      </c>
      <c r="V234" s="145">
        <f t="shared" si="74"/>
        <v>0</v>
      </c>
      <c r="W234" s="145">
        <f t="shared" si="74"/>
        <v>0</v>
      </c>
      <c r="X234" s="145">
        <f t="shared" si="74"/>
        <v>0</v>
      </c>
      <c r="Y234" s="145">
        <f t="shared" si="74"/>
        <v>0</v>
      </c>
      <c r="Z234" s="145">
        <f t="shared" si="74"/>
        <v>0</v>
      </c>
      <c r="AA234" s="145">
        <f t="shared" si="74"/>
        <v>0</v>
      </c>
      <c r="AB234" s="145">
        <f t="shared" si="74"/>
        <v>0</v>
      </c>
      <c r="AC234" s="145">
        <f t="shared" si="74"/>
        <v>0</v>
      </c>
      <c r="AD234" s="145">
        <f t="shared" si="74"/>
        <v>0</v>
      </c>
      <c r="AE234" s="145">
        <f t="shared" si="74"/>
        <v>0</v>
      </c>
      <c r="AF234" s="145">
        <f t="shared" si="74"/>
        <v>0</v>
      </c>
      <c r="AG234" s="145">
        <f t="shared" si="74"/>
        <v>0</v>
      </c>
      <c r="AH234" s="145">
        <f t="shared" si="74"/>
        <v>0</v>
      </c>
      <c r="AI234" s="145">
        <f t="shared" si="74"/>
        <v>0</v>
      </c>
      <c r="AJ234" s="145">
        <f t="shared" si="74"/>
        <v>0</v>
      </c>
      <c r="AK234" s="145">
        <f t="shared" si="74"/>
        <v>0</v>
      </c>
      <c r="AL234" s="145">
        <f t="shared" si="74"/>
        <v>0</v>
      </c>
      <c r="AM234" s="145">
        <f t="shared" si="74"/>
        <v>0</v>
      </c>
      <c r="AN234" s="145">
        <f t="shared" si="74"/>
        <v>0</v>
      </c>
      <c r="AO234" s="145">
        <f t="shared" si="74"/>
        <v>0</v>
      </c>
      <c r="AP234" s="145">
        <f t="shared" si="74"/>
        <v>0</v>
      </c>
      <c r="AQ234" s="145">
        <f t="shared" si="74"/>
        <v>0</v>
      </c>
      <c r="AR234" s="145">
        <f t="shared" si="74"/>
        <v>0</v>
      </c>
      <c r="AS234" s="145">
        <f t="shared" si="74"/>
        <v>0</v>
      </c>
      <c r="AT234" s="145">
        <f t="shared" si="74"/>
        <v>0</v>
      </c>
      <c r="AU234" s="145">
        <f t="shared" si="74"/>
        <v>0</v>
      </c>
      <c r="AV234" s="145">
        <f t="shared" si="74"/>
        <v>0</v>
      </c>
      <c r="AW234" s="145">
        <f t="shared" si="74"/>
        <v>0</v>
      </c>
      <c r="AX234" s="145">
        <f t="shared" si="74"/>
        <v>0</v>
      </c>
      <c r="AY234" s="145"/>
      <c r="AZ234" s="145"/>
      <c r="BA234" s="145"/>
      <c r="BB234" s="145"/>
      <c r="BC234" s="145"/>
      <c r="BD234" s="145"/>
      <c r="BE234" s="145"/>
      <c r="BF234" s="145"/>
      <c r="BG234" s="145"/>
      <c r="BH234" s="145"/>
      <c r="BI234" s="145"/>
      <c r="BJ234" s="145"/>
      <c r="BK234" s="145"/>
      <c r="BL234" s="145"/>
    </row>
    <row r="235" spans="1:64" x14ac:dyDescent="0.25">
      <c r="A235" s="127"/>
      <c r="B235" s="127" t="s">
        <v>580</v>
      </c>
      <c r="C235" s="127">
        <f>+C18+C41+C64+C87+C110+C133+C156+C179+C202+C225</f>
        <v>0</v>
      </c>
      <c r="D235" s="127">
        <f>+D18+D41+D64+D87+D110+D133+D156+D179+D202+D225</f>
        <v>1747.4915112468836</v>
      </c>
      <c r="E235" s="127">
        <f t="shared" ref="E235:AX239" si="75">+E18+E41+E64+E87+E110+E133+E156+E179+E202+E225</f>
        <v>1747.4915112468836</v>
      </c>
      <c r="F235" s="127">
        <f t="shared" si="75"/>
        <v>1747.4915112468836</v>
      </c>
      <c r="G235" s="127">
        <f t="shared" si="75"/>
        <v>1747.4915112468836</v>
      </c>
      <c r="H235" s="127">
        <f t="shared" si="75"/>
        <v>1747.4915112468836</v>
      </c>
      <c r="I235" s="127">
        <f t="shared" si="75"/>
        <v>1747.4915112468836</v>
      </c>
      <c r="J235" s="127">
        <f t="shared" si="75"/>
        <v>1747.4915112468836</v>
      </c>
      <c r="K235" s="127">
        <f t="shared" si="75"/>
        <v>1747.4915112468836</v>
      </c>
      <c r="L235" s="127">
        <f t="shared" si="75"/>
        <v>1747.4915112468836</v>
      </c>
      <c r="M235" s="127">
        <f t="shared" si="75"/>
        <v>1747.4915112468836</v>
      </c>
      <c r="N235" s="127">
        <f t="shared" si="75"/>
        <v>1747.4915112468836</v>
      </c>
      <c r="O235" s="127">
        <f t="shared" si="75"/>
        <v>1747.4915112468836</v>
      </c>
      <c r="P235" s="127">
        <f t="shared" si="75"/>
        <v>886.68704488494552</v>
      </c>
      <c r="Q235" s="127">
        <f t="shared" si="75"/>
        <v>886.68704488494552</v>
      </c>
      <c r="R235" s="127">
        <f t="shared" si="75"/>
        <v>886.68704488494552</v>
      </c>
      <c r="S235" s="127">
        <f t="shared" si="75"/>
        <v>886.68704488494552</v>
      </c>
      <c r="T235" s="127">
        <f t="shared" si="75"/>
        <v>886.68704488494552</v>
      </c>
      <c r="U235" s="127">
        <f t="shared" si="75"/>
        <v>886.68704488494552</v>
      </c>
      <c r="V235" s="127">
        <f t="shared" si="75"/>
        <v>886.68704488494552</v>
      </c>
      <c r="W235" s="127">
        <f t="shared" si="75"/>
        <v>886.68704488494552</v>
      </c>
      <c r="X235" s="127">
        <f t="shared" si="75"/>
        <v>886.68704488494552</v>
      </c>
      <c r="Y235" s="127">
        <f t="shared" si="75"/>
        <v>886.68704488494552</v>
      </c>
      <c r="Z235" s="127">
        <f t="shared" si="75"/>
        <v>886.68704488494552</v>
      </c>
      <c r="AA235" s="127">
        <f t="shared" si="75"/>
        <v>886.68704488494552</v>
      </c>
      <c r="AB235" s="127">
        <f t="shared" si="75"/>
        <v>0</v>
      </c>
      <c r="AC235" s="127">
        <f t="shared" si="75"/>
        <v>0</v>
      </c>
      <c r="AD235" s="127">
        <f t="shared" si="75"/>
        <v>0</v>
      </c>
      <c r="AE235" s="127">
        <f t="shared" si="75"/>
        <v>0</v>
      </c>
      <c r="AF235" s="127">
        <f t="shared" si="75"/>
        <v>0</v>
      </c>
      <c r="AG235" s="127">
        <f t="shared" si="75"/>
        <v>0</v>
      </c>
      <c r="AH235" s="127">
        <f t="shared" si="75"/>
        <v>0</v>
      </c>
      <c r="AI235" s="127">
        <f t="shared" si="75"/>
        <v>0</v>
      </c>
      <c r="AJ235" s="127">
        <f t="shared" si="75"/>
        <v>0</v>
      </c>
      <c r="AK235" s="127">
        <f t="shared" si="75"/>
        <v>0</v>
      </c>
      <c r="AL235" s="127">
        <f t="shared" si="75"/>
        <v>0</v>
      </c>
      <c r="AM235" s="127">
        <f t="shared" si="75"/>
        <v>0</v>
      </c>
      <c r="AN235" s="127">
        <f t="shared" si="75"/>
        <v>0</v>
      </c>
      <c r="AO235" s="127">
        <f t="shared" si="75"/>
        <v>0</v>
      </c>
      <c r="AP235" s="127">
        <f t="shared" si="75"/>
        <v>0</v>
      </c>
      <c r="AQ235" s="127">
        <f t="shared" si="75"/>
        <v>0</v>
      </c>
      <c r="AR235" s="127">
        <f t="shared" si="75"/>
        <v>0</v>
      </c>
      <c r="AS235" s="127">
        <f t="shared" si="75"/>
        <v>0</v>
      </c>
      <c r="AT235" s="127">
        <f t="shared" si="75"/>
        <v>0</v>
      </c>
      <c r="AU235" s="127">
        <f t="shared" si="75"/>
        <v>0</v>
      </c>
      <c r="AV235" s="127">
        <f t="shared" si="75"/>
        <v>0</v>
      </c>
      <c r="AW235" s="127">
        <f t="shared" si="75"/>
        <v>0</v>
      </c>
      <c r="AX235" s="127">
        <f t="shared" si="75"/>
        <v>0</v>
      </c>
      <c r="AY235" s="127"/>
      <c r="AZ235" s="127"/>
      <c r="BA235" s="127"/>
      <c r="BB235" s="127"/>
      <c r="BC235" s="127"/>
      <c r="BD235" s="127"/>
      <c r="BE235" s="127"/>
      <c r="BF235" s="127"/>
      <c r="BG235" s="127"/>
      <c r="BH235" s="127"/>
      <c r="BI235" s="127"/>
      <c r="BJ235" s="127"/>
      <c r="BK235" s="127"/>
      <c r="BL235" s="127"/>
    </row>
    <row r="236" spans="1:64" x14ac:dyDescent="0.25">
      <c r="A236" s="127"/>
      <c r="B236" s="127" t="s">
        <v>581</v>
      </c>
      <c r="C236" s="127">
        <f t="shared" ref="C236:D239" si="76">+C19+C42+C65+C88+C111+C134+C157+C180+C203+C226</f>
        <v>0</v>
      </c>
      <c r="D236" s="127">
        <f t="shared" si="76"/>
        <v>1596.729147081797</v>
      </c>
      <c r="E236" s="127">
        <f t="shared" si="75"/>
        <v>1604.7533691199753</v>
      </c>
      <c r="F236" s="127">
        <f t="shared" si="75"/>
        <v>1612.8179161809892</v>
      </c>
      <c r="G236" s="127">
        <f t="shared" si="75"/>
        <v>1620.9229909146977</v>
      </c>
      <c r="H236" s="127">
        <f t="shared" si="75"/>
        <v>1629.0687969893593</v>
      </c>
      <c r="I236" s="127">
        <f t="shared" si="75"/>
        <v>1637.2555390967489</v>
      </c>
      <c r="J236" s="127">
        <f t="shared" si="75"/>
        <v>1645.4834229573025</v>
      </c>
      <c r="K236" s="127">
        <f t="shared" si="75"/>
        <v>1653.752655325286</v>
      </c>
      <c r="L236" s="127">
        <f t="shared" si="75"/>
        <v>1662.0634439939904</v>
      </c>
      <c r="M236" s="127">
        <f t="shared" si="75"/>
        <v>1670.4159978009536</v>
      </c>
      <c r="N236" s="127">
        <f t="shared" si="75"/>
        <v>1678.8105266332088</v>
      </c>
      <c r="O236" s="127">
        <f t="shared" si="75"/>
        <v>1687.2472414325573</v>
      </c>
      <c r="P236" s="127">
        <f t="shared" si="75"/>
        <v>834.92188783893175</v>
      </c>
      <c r="Q236" s="127">
        <f t="shared" si="75"/>
        <v>839.11771442905751</v>
      </c>
      <c r="R236" s="127">
        <f t="shared" si="75"/>
        <v>843.33462677706189</v>
      </c>
      <c r="S236" s="127">
        <f t="shared" si="75"/>
        <v>847.57273084756821</v>
      </c>
      <c r="T236" s="127">
        <f t="shared" si="75"/>
        <v>851.83213313771614</v>
      </c>
      <c r="U236" s="127">
        <f t="shared" si="75"/>
        <v>856.11294067983715</v>
      </c>
      <c r="V236" s="127">
        <f t="shared" si="75"/>
        <v>860.41526104414436</v>
      </c>
      <c r="W236" s="127">
        <f t="shared" si="75"/>
        <v>864.73920234143554</v>
      </c>
      <c r="X236" s="127">
        <f t="shared" si="75"/>
        <v>869.08487322580982</v>
      </c>
      <c r="Y236" s="127">
        <f t="shared" si="75"/>
        <v>873.45238289739768</v>
      </c>
      <c r="Z236" s="127">
        <f t="shared" si="75"/>
        <v>877.84184110510569</v>
      </c>
      <c r="AA236" s="127">
        <f t="shared" si="75"/>
        <v>882.25335814937364</v>
      </c>
      <c r="AB236" s="127">
        <f t="shared" si="75"/>
        <v>0</v>
      </c>
      <c r="AC236" s="127">
        <f t="shared" si="75"/>
        <v>0</v>
      </c>
      <c r="AD236" s="127">
        <f t="shared" si="75"/>
        <v>0</v>
      </c>
      <c r="AE236" s="127">
        <f t="shared" si="75"/>
        <v>0</v>
      </c>
      <c r="AF236" s="127">
        <f t="shared" si="75"/>
        <v>0</v>
      </c>
      <c r="AG236" s="127">
        <f t="shared" si="75"/>
        <v>0</v>
      </c>
      <c r="AH236" s="127">
        <f t="shared" si="75"/>
        <v>0</v>
      </c>
      <c r="AI236" s="127">
        <f t="shared" si="75"/>
        <v>0</v>
      </c>
      <c r="AJ236" s="127">
        <f t="shared" si="75"/>
        <v>0</v>
      </c>
      <c r="AK236" s="127">
        <f t="shared" si="75"/>
        <v>0</v>
      </c>
      <c r="AL236" s="127">
        <f t="shared" si="75"/>
        <v>0</v>
      </c>
      <c r="AM236" s="127">
        <f t="shared" si="75"/>
        <v>0</v>
      </c>
      <c r="AN236" s="127">
        <f t="shared" si="75"/>
        <v>0</v>
      </c>
      <c r="AO236" s="127">
        <f t="shared" si="75"/>
        <v>0</v>
      </c>
      <c r="AP236" s="127">
        <f t="shared" si="75"/>
        <v>0</v>
      </c>
      <c r="AQ236" s="127">
        <f t="shared" si="75"/>
        <v>0</v>
      </c>
      <c r="AR236" s="127">
        <f t="shared" si="75"/>
        <v>0</v>
      </c>
      <c r="AS236" s="127">
        <f t="shared" si="75"/>
        <v>0</v>
      </c>
      <c r="AT236" s="127">
        <f t="shared" si="75"/>
        <v>0</v>
      </c>
      <c r="AU236" s="127">
        <f t="shared" si="75"/>
        <v>0</v>
      </c>
      <c r="AV236" s="127">
        <f t="shared" si="75"/>
        <v>0</v>
      </c>
      <c r="AW236" s="127">
        <f t="shared" si="75"/>
        <v>0</v>
      </c>
      <c r="AX236" s="127">
        <f t="shared" si="75"/>
        <v>0</v>
      </c>
      <c r="AY236" s="127"/>
      <c r="AZ236" s="127"/>
      <c r="BA236" s="127"/>
      <c r="BB236" s="127"/>
      <c r="BC236" s="127"/>
      <c r="BD236" s="127"/>
      <c r="BE236" s="127"/>
      <c r="BF236" s="127"/>
      <c r="BG236" s="127"/>
      <c r="BH236" s="127"/>
      <c r="BI236" s="127"/>
      <c r="BJ236" s="127"/>
      <c r="BK236" s="127"/>
      <c r="BL236" s="127"/>
    </row>
    <row r="237" spans="1:64" x14ac:dyDescent="0.25">
      <c r="A237" s="127"/>
      <c r="B237" s="127" t="s">
        <v>582</v>
      </c>
      <c r="C237" s="127">
        <f t="shared" si="76"/>
        <v>0</v>
      </c>
      <c r="D237" s="127">
        <f>+D236+C237</f>
        <v>1596.729147081797</v>
      </c>
      <c r="E237" s="127">
        <f>+E236+D237</f>
        <v>3201.4825162017723</v>
      </c>
      <c r="F237" s="127">
        <f t="shared" ref="F237:I237" si="77">+F236+E237</f>
        <v>4814.3004323827618</v>
      </c>
      <c r="G237" s="127">
        <f t="shared" si="77"/>
        <v>6435.2234232974597</v>
      </c>
      <c r="H237" s="127">
        <f t="shared" si="77"/>
        <v>8064.2922202868194</v>
      </c>
      <c r="I237" s="127">
        <f t="shared" si="77"/>
        <v>9701.5477593835676</v>
      </c>
      <c r="J237" s="127">
        <f t="shared" ref="J237" si="78">+J236+I237</f>
        <v>11347.03118234087</v>
      </c>
      <c r="K237" s="127">
        <f t="shared" ref="K237" si="79">+K236+J237</f>
        <v>13000.783837666157</v>
      </c>
      <c r="L237" s="127">
        <f t="shared" ref="L237" si="80">+L236+K237</f>
        <v>14662.847281660146</v>
      </c>
      <c r="M237" s="127">
        <f t="shared" ref="M237" si="81">+M236+L237</f>
        <v>16333.2632794611</v>
      </c>
      <c r="N237" s="127">
        <f t="shared" ref="N237" si="82">+N236+M237</f>
        <v>18012.073806094308</v>
      </c>
      <c r="O237" s="127">
        <f t="shared" ref="O237" si="83">+O236+N237</f>
        <v>19699.321047526864</v>
      </c>
      <c r="P237" s="127">
        <f t="shared" ref="P237" si="84">+P236+O237</f>
        <v>20534.242935365797</v>
      </c>
      <c r="Q237" s="127">
        <f t="shared" ref="Q237" si="85">+Q236+P237</f>
        <v>21373.360649794853</v>
      </c>
      <c r="R237" s="127">
        <f t="shared" ref="R237" si="86">+R236+Q237</f>
        <v>22216.695276571914</v>
      </c>
      <c r="S237" s="127">
        <f t="shared" ref="S237" si="87">+S236+R237</f>
        <v>23064.268007419483</v>
      </c>
      <c r="T237" s="127">
        <f t="shared" ref="T237" si="88">+T236+S237</f>
        <v>23916.100140557199</v>
      </c>
      <c r="U237" s="127">
        <f t="shared" ref="U237" si="89">+U236+T237</f>
        <v>24772.213081237034</v>
      </c>
      <c r="V237" s="127">
        <f t="shared" ref="V237" si="90">+V236+U237</f>
        <v>25632.628342281179</v>
      </c>
      <c r="W237" s="127">
        <f t="shared" ref="W237" si="91">+W236+V237</f>
        <v>26497.367544622615</v>
      </c>
      <c r="X237" s="127">
        <f t="shared" ref="X237" si="92">+X236+W237</f>
        <v>27366.452417848424</v>
      </c>
      <c r="Y237" s="127">
        <f t="shared" ref="Y237" si="93">+Y236+X237</f>
        <v>28239.904800745822</v>
      </c>
      <c r="Z237" s="127">
        <f t="shared" ref="Z237" si="94">+Z236+Y237</f>
        <v>29117.746641850928</v>
      </c>
      <c r="AA237" s="127">
        <f t="shared" ref="AA237" si="95">+AA236+Z237</f>
        <v>30000.000000000302</v>
      </c>
      <c r="AB237" s="127">
        <f t="shared" ref="AB237" si="96">+AB236+AA237</f>
        <v>30000.000000000302</v>
      </c>
      <c r="AC237" s="127">
        <f t="shared" ref="AC237" si="97">+AC236+AB237</f>
        <v>30000.000000000302</v>
      </c>
      <c r="AD237" s="127">
        <f t="shared" ref="AD237" si="98">+AD236+AC237</f>
        <v>30000.000000000302</v>
      </c>
      <c r="AE237" s="127">
        <f t="shared" ref="AE237" si="99">+AE236+AD237</f>
        <v>30000.000000000302</v>
      </c>
      <c r="AF237" s="127">
        <f t="shared" ref="AF237" si="100">+AF236+AE237</f>
        <v>30000.000000000302</v>
      </c>
      <c r="AG237" s="127">
        <f t="shared" ref="AG237" si="101">+AG236+AF237</f>
        <v>30000.000000000302</v>
      </c>
      <c r="AH237" s="127">
        <f t="shared" ref="AH237" si="102">+AH236+AG237</f>
        <v>30000.000000000302</v>
      </c>
      <c r="AI237" s="127">
        <f t="shared" ref="AI237" si="103">+AI236+AH237</f>
        <v>30000.000000000302</v>
      </c>
      <c r="AJ237" s="127">
        <f t="shared" ref="AJ237" si="104">+AJ236+AI237</f>
        <v>30000.000000000302</v>
      </c>
      <c r="AK237" s="127">
        <f t="shared" ref="AK237" si="105">+AK236+AJ237</f>
        <v>30000.000000000302</v>
      </c>
      <c r="AL237" s="127">
        <f t="shared" ref="AL237" si="106">+AL236+AK237</f>
        <v>30000.000000000302</v>
      </c>
      <c r="AM237" s="127">
        <f t="shared" ref="AM237" si="107">+AM236+AL237</f>
        <v>30000.000000000302</v>
      </c>
      <c r="AN237" s="127">
        <f t="shared" ref="AN237" si="108">+AN236+AM237</f>
        <v>30000.000000000302</v>
      </c>
      <c r="AO237" s="127">
        <f t="shared" ref="AO237" si="109">+AO236+AN237</f>
        <v>30000.000000000302</v>
      </c>
      <c r="AP237" s="127">
        <f t="shared" ref="AP237" si="110">+AP236+AO237</f>
        <v>30000.000000000302</v>
      </c>
      <c r="AQ237" s="127">
        <f t="shared" ref="AQ237" si="111">+AQ236+AP237</f>
        <v>30000.000000000302</v>
      </c>
      <c r="AR237" s="127">
        <f t="shared" ref="AR237" si="112">+AR236+AQ237</f>
        <v>30000.000000000302</v>
      </c>
      <c r="AS237" s="127">
        <f t="shared" ref="AS237" si="113">+AS236+AR237</f>
        <v>30000.000000000302</v>
      </c>
      <c r="AT237" s="127">
        <f t="shared" ref="AT237" si="114">+AT236+AS237</f>
        <v>30000.000000000302</v>
      </c>
      <c r="AU237" s="127">
        <f t="shared" ref="AU237" si="115">+AU236+AT237</f>
        <v>30000.000000000302</v>
      </c>
      <c r="AV237" s="127">
        <f t="shared" ref="AV237" si="116">+AV236+AU237</f>
        <v>30000.000000000302</v>
      </c>
      <c r="AW237" s="127">
        <f t="shared" ref="AW237" si="117">+AW236+AV237</f>
        <v>30000.000000000302</v>
      </c>
      <c r="AX237" s="127">
        <f t="shared" ref="AX237" si="118">+AX236+AW237</f>
        <v>30000.000000000302</v>
      </c>
      <c r="AY237" s="127"/>
      <c r="AZ237" s="127"/>
      <c r="BA237" s="127"/>
      <c r="BB237" s="127"/>
      <c r="BC237" s="127"/>
      <c r="BD237" s="127"/>
      <c r="BE237" s="127"/>
      <c r="BF237" s="127"/>
      <c r="BG237" s="127"/>
      <c r="BH237" s="127"/>
      <c r="BI237" s="127"/>
      <c r="BJ237" s="127"/>
      <c r="BK237" s="127"/>
      <c r="BL237" s="127"/>
    </row>
    <row r="238" spans="1:64" x14ac:dyDescent="0.25">
      <c r="A238" s="127"/>
      <c r="B238" s="127" t="s">
        <v>583</v>
      </c>
      <c r="C238" s="127">
        <f t="shared" si="76"/>
        <v>0</v>
      </c>
      <c r="D238" s="127">
        <f t="shared" si="76"/>
        <v>150.76236416508681</v>
      </c>
      <c r="E238" s="127">
        <f t="shared" si="75"/>
        <v>142.73814212690834</v>
      </c>
      <c r="F238" s="127">
        <f t="shared" si="75"/>
        <v>134.67359506589446</v>
      </c>
      <c r="G238" s="127">
        <f t="shared" si="75"/>
        <v>126.56852033218598</v>
      </c>
      <c r="H238" s="127">
        <f t="shared" si="75"/>
        <v>118.42271425752452</v>
      </c>
      <c r="I238" s="127">
        <f t="shared" si="75"/>
        <v>110.23597215013488</v>
      </c>
      <c r="J238" s="127">
        <f t="shared" si="75"/>
        <v>102.00808828958122</v>
      </c>
      <c r="K238" s="127">
        <f t="shared" si="75"/>
        <v>93.738855921597818</v>
      </c>
      <c r="L238" s="127">
        <f t="shared" si="75"/>
        <v>85.428067252893484</v>
      </c>
      <c r="M238" s="127">
        <f t="shared" si="75"/>
        <v>77.075513445930142</v>
      </c>
      <c r="N238" s="127">
        <f t="shared" si="75"/>
        <v>68.680984613674994</v>
      </c>
      <c r="O238" s="127">
        <f t="shared" si="75"/>
        <v>60.244269814326437</v>
      </c>
      <c r="P238" s="127">
        <f t="shared" si="75"/>
        <v>51.765157046013812</v>
      </c>
      <c r="Q238" s="127">
        <f t="shared" si="75"/>
        <v>47.569330455887993</v>
      </c>
      <c r="R238" s="127">
        <f t="shared" si="75"/>
        <v>43.352418107883693</v>
      </c>
      <c r="S238" s="127">
        <f t="shared" si="75"/>
        <v>39.114314037377333</v>
      </c>
      <c r="T238" s="127">
        <f t="shared" si="75"/>
        <v>34.854911747229387</v>
      </c>
      <c r="U238" s="127">
        <f t="shared" si="75"/>
        <v>30.574104205108355</v>
      </c>
      <c r="V238" s="127">
        <f t="shared" si="75"/>
        <v>26.27178384080112</v>
      </c>
      <c r="W238" s="127">
        <f t="shared" si="75"/>
        <v>21.947842543509932</v>
      </c>
      <c r="X238" s="127">
        <f t="shared" si="75"/>
        <v>17.602171659135724</v>
      </c>
      <c r="Y238" s="127">
        <f t="shared" si="75"/>
        <v>13.234661987547799</v>
      </c>
      <c r="Z238" s="127">
        <f t="shared" si="75"/>
        <v>8.8452037798397871</v>
      </c>
      <c r="AA238" s="127">
        <f t="shared" si="75"/>
        <v>4.433686735571845</v>
      </c>
      <c r="AB238" s="127">
        <f t="shared" si="75"/>
        <v>0</v>
      </c>
      <c r="AC238" s="127">
        <f t="shared" si="75"/>
        <v>0</v>
      </c>
      <c r="AD238" s="127">
        <f t="shared" si="75"/>
        <v>0</v>
      </c>
      <c r="AE238" s="127">
        <f t="shared" si="75"/>
        <v>0</v>
      </c>
      <c r="AF238" s="127">
        <f t="shared" si="75"/>
        <v>0</v>
      </c>
      <c r="AG238" s="127">
        <f t="shared" si="75"/>
        <v>0</v>
      </c>
      <c r="AH238" s="127">
        <f t="shared" si="75"/>
        <v>0</v>
      </c>
      <c r="AI238" s="127">
        <f t="shared" si="75"/>
        <v>0</v>
      </c>
      <c r="AJ238" s="127">
        <f t="shared" si="75"/>
        <v>0</v>
      </c>
      <c r="AK238" s="127">
        <f t="shared" si="75"/>
        <v>0</v>
      </c>
      <c r="AL238" s="127">
        <f t="shared" si="75"/>
        <v>0</v>
      </c>
      <c r="AM238" s="127">
        <f t="shared" si="75"/>
        <v>0</v>
      </c>
      <c r="AN238" s="127">
        <f t="shared" si="75"/>
        <v>0</v>
      </c>
      <c r="AO238" s="127">
        <f t="shared" si="75"/>
        <v>0</v>
      </c>
      <c r="AP238" s="127">
        <f t="shared" si="75"/>
        <v>0</v>
      </c>
      <c r="AQ238" s="127">
        <f t="shared" si="75"/>
        <v>0</v>
      </c>
      <c r="AR238" s="127">
        <f t="shared" si="75"/>
        <v>0</v>
      </c>
      <c r="AS238" s="127">
        <f t="shared" si="75"/>
        <v>0</v>
      </c>
      <c r="AT238" s="127">
        <f t="shared" si="75"/>
        <v>0</v>
      </c>
      <c r="AU238" s="127">
        <f t="shared" si="75"/>
        <v>0</v>
      </c>
      <c r="AV238" s="127">
        <f t="shared" si="75"/>
        <v>0</v>
      </c>
      <c r="AW238" s="127">
        <f t="shared" si="75"/>
        <v>0</v>
      </c>
      <c r="AX238" s="127">
        <f t="shared" si="75"/>
        <v>0</v>
      </c>
      <c r="AY238" s="127"/>
      <c r="AZ238" s="127"/>
      <c r="BA238" s="127"/>
      <c r="BB238" s="127"/>
      <c r="BC238" s="127"/>
      <c r="BD238" s="127"/>
      <c r="BE238" s="127"/>
      <c r="BF238" s="127"/>
      <c r="BG238" s="127"/>
      <c r="BH238" s="127"/>
      <c r="BI238" s="127"/>
      <c r="BJ238" s="127"/>
      <c r="BK238" s="127"/>
      <c r="BL238" s="127"/>
    </row>
    <row r="239" spans="1:64" x14ac:dyDescent="0.25">
      <c r="A239" s="127"/>
      <c r="B239" s="127" t="s">
        <v>584</v>
      </c>
      <c r="C239" s="127">
        <f t="shared" si="76"/>
        <v>30000</v>
      </c>
      <c r="D239" s="127">
        <f t="shared" si="76"/>
        <v>28403.270852918205</v>
      </c>
      <c r="E239" s="127">
        <f t="shared" si="75"/>
        <v>26798.517483798227</v>
      </c>
      <c r="F239" s="127">
        <f t="shared" si="75"/>
        <v>25185.699567617237</v>
      </c>
      <c r="G239" s="127">
        <f t="shared" si="75"/>
        <v>23564.776576702541</v>
      </c>
      <c r="H239" s="127">
        <f t="shared" si="75"/>
        <v>21935.707779713179</v>
      </c>
      <c r="I239" s="127">
        <f t="shared" si="75"/>
        <v>20298.452240616432</v>
      </c>
      <c r="J239" s="127">
        <f t="shared" si="75"/>
        <v>18652.96881765913</v>
      </c>
      <c r="K239" s="127">
        <f t="shared" si="75"/>
        <v>16999.216162333847</v>
      </c>
      <c r="L239" s="127">
        <f t="shared" si="75"/>
        <v>15337.152718339854</v>
      </c>
      <c r="M239" s="127">
        <f t="shared" si="75"/>
        <v>13666.7367205389</v>
      </c>
      <c r="N239" s="127">
        <f t="shared" si="75"/>
        <v>11987.926193905692</v>
      </c>
      <c r="O239" s="127">
        <f t="shared" si="75"/>
        <v>10300.678952473134</v>
      </c>
      <c r="P239" s="127">
        <f t="shared" si="75"/>
        <v>9465.7570646343011</v>
      </c>
      <c r="Q239" s="127">
        <f t="shared" si="75"/>
        <v>8626.6393502052433</v>
      </c>
      <c r="R239" s="127">
        <f t="shared" si="75"/>
        <v>7783.3047234281821</v>
      </c>
      <c r="S239" s="127">
        <f t="shared" si="75"/>
        <v>6935.7319925806132</v>
      </c>
      <c r="T239" s="127">
        <f t="shared" si="75"/>
        <v>6083.8998594428977</v>
      </c>
      <c r="U239" s="127">
        <f t="shared" si="75"/>
        <v>5227.7869187630604</v>
      </c>
      <c r="V239" s="127">
        <f t="shared" si="75"/>
        <v>4367.3716577189152</v>
      </c>
      <c r="W239" s="127">
        <f t="shared" si="75"/>
        <v>3502.6324553774793</v>
      </c>
      <c r="X239" s="127">
        <f t="shared" si="75"/>
        <v>2633.5475821516702</v>
      </c>
      <c r="Y239" s="127">
        <f t="shared" si="75"/>
        <v>1760.0951992542723</v>
      </c>
      <c r="Z239" s="127">
        <f t="shared" si="75"/>
        <v>882.25335814916616</v>
      </c>
      <c r="AA239" s="127">
        <f t="shared" si="75"/>
        <v>-2.0736479200422764E-10</v>
      </c>
      <c r="AB239" s="127">
        <f t="shared" si="75"/>
        <v>0</v>
      </c>
      <c r="AC239" s="127">
        <f t="shared" si="75"/>
        <v>0</v>
      </c>
      <c r="AD239" s="127">
        <f t="shared" si="75"/>
        <v>0</v>
      </c>
      <c r="AE239" s="127">
        <f t="shared" si="75"/>
        <v>0</v>
      </c>
      <c r="AF239" s="127">
        <f t="shared" si="75"/>
        <v>0</v>
      </c>
      <c r="AG239" s="127">
        <f t="shared" si="75"/>
        <v>0</v>
      </c>
      <c r="AH239" s="127">
        <f t="shared" si="75"/>
        <v>0</v>
      </c>
      <c r="AI239" s="127">
        <f t="shared" si="75"/>
        <v>0</v>
      </c>
      <c r="AJ239" s="127">
        <f t="shared" si="75"/>
        <v>0</v>
      </c>
      <c r="AK239" s="127">
        <f t="shared" si="75"/>
        <v>0</v>
      </c>
      <c r="AL239" s="127">
        <f t="shared" si="75"/>
        <v>0</v>
      </c>
      <c r="AM239" s="127">
        <f t="shared" si="75"/>
        <v>0</v>
      </c>
      <c r="AN239" s="127">
        <f t="shared" si="75"/>
        <v>0</v>
      </c>
      <c r="AO239" s="127">
        <f t="shared" si="75"/>
        <v>0</v>
      </c>
      <c r="AP239" s="127">
        <f t="shared" si="75"/>
        <v>0</v>
      </c>
      <c r="AQ239" s="127">
        <f t="shared" si="75"/>
        <v>0</v>
      </c>
      <c r="AR239" s="127">
        <f t="shared" si="75"/>
        <v>0</v>
      </c>
      <c r="AS239" s="127">
        <f t="shared" si="75"/>
        <v>0</v>
      </c>
      <c r="AT239" s="127">
        <f t="shared" si="75"/>
        <v>0</v>
      </c>
      <c r="AU239" s="127">
        <f t="shared" si="75"/>
        <v>0</v>
      </c>
      <c r="AV239" s="127">
        <f t="shared" si="75"/>
        <v>0</v>
      </c>
      <c r="AW239" s="127">
        <f t="shared" si="75"/>
        <v>0</v>
      </c>
      <c r="AX239" s="127">
        <f t="shared" si="75"/>
        <v>0</v>
      </c>
      <c r="AY239" s="127"/>
      <c r="AZ239" s="127"/>
      <c r="BA239" s="127"/>
      <c r="BB239" s="127"/>
      <c r="BC239" s="127"/>
      <c r="BD239" s="127"/>
      <c r="BE239" s="127"/>
      <c r="BF239" s="127"/>
      <c r="BG239" s="127"/>
      <c r="BH239" s="127"/>
      <c r="BI239" s="127"/>
      <c r="BJ239" s="127"/>
      <c r="BK239" s="127"/>
      <c r="BL239" s="127"/>
    </row>
    <row r="240" spans="1:64" x14ac:dyDescent="0.25">
      <c r="A240" s="127"/>
      <c r="B240" s="127"/>
      <c r="C240" s="127"/>
      <c r="D240" s="127"/>
      <c r="E240" s="127"/>
      <c r="F240" s="127"/>
      <c r="G240" s="127"/>
      <c r="H240" s="127"/>
      <c r="I240" s="127"/>
      <c r="J240" s="127"/>
      <c r="K240" s="127"/>
      <c r="L240" s="127"/>
      <c r="M240" s="127"/>
      <c r="N240" s="127"/>
      <c r="O240" s="127"/>
      <c r="P240" s="127"/>
      <c r="Q240" s="127"/>
      <c r="R240" s="127"/>
      <c r="S240" s="127"/>
      <c r="T240" s="127"/>
      <c r="U240" s="127"/>
      <c r="V240" s="127"/>
      <c r="W240" s="127"/>
      <c r="X240" s="127"/>
      <c r="Y240" s="127"/>
      <c r="Z240" s="127"/>
      <c r="AA240" s="127"/>
      <c r="AB240" s="127"/>
      <c r="AC240" s="127"/>
      <c r="AD240" s="127"/>
      <c r="AE240" s="127"/>
      <c r="AF240" s="127"/>
      <c r="AG240" s="127"/>
      <c r="AH240" s="127"/>
      <c r="AI240" s="127"/>
      <c r="AJ240" s="127"/>
      <c r="AK240" s="127"/>
      <c r="AL240" s="127"/>
      <c r="AM240" s="127"/>
      <c r="AN240" s="127"/>
      <c r="AO240" s="127"/>
      <c r="AP240" s="127"/>
      <c r="AQ240" s="127"/>
      <c r="AR240" s="127"/>
      <c r="AS240" s="127"/>
      <c r="AT240" s="127"/>
      <c r="AU240" s="127"/>
      <c r="AV240" s="127"/>
      <c r="AW240" s="127"/>
      <c r="AX240" s="127"/>
      <c r="AY240" s="127"/>
      <c r="AZ240" s="127"/>
      <c r="BA240" s="127"/>
      <c r="BB240" s="127"/>
      <c r="BC240" s="127"/>
      <c r="BD240" s="127"/>
      <c r="BE240" s="127"/>
      <c r="BF240" s="127"/>
      <c r="BG240" s="127"/>
      <c r="BH240" s="127"/>
      <c r="BI240" s="127"/>
      <c r="BJ240" s="127"/>
      <c r="BK240" s="127"/>
      <c r="BL240" s="127"/>
    </row>
    <row r="241" spans="1:64" x14ac:dyDescent="0.25">
      <c r="A241" s="127"/>
      <c r="B241" s="127" t="s">
        <v>585</v>
      </c>
      <c r="C241" s="127">
        <f>+C239</f>
        <v>30000</v>
      </c>
      <c r="D241" s="127">
        <f>+D239-C239+D236</f>
        <v>2.5011104298755527E-12</v>
      </c>
      <c r="E241" s="127">
        <f>+E239-D239+E236</f>
        <v>-3.4106051316484809E-12</v>
      </c>
      <c r="F241" s="127">
        <f>+F239-E239+F236</f>
        <v>0</v>
      </c>
      <c r="G241" s="127">
        <f>+G239-F239+G236</f>
        <v>0</v>
      </c>
      <c r="H241" s="127">
        <f t="shared" ref="H241:AX241" si="119">+H239-G239+H236</f>
        <v>-3.1832314562052488E-12</v>
      </c>
      <c r="I241" s="127">
        <f t="shared" si="119"/>
        <v>2.5011104298755527E-12</v>
      </c>
      <c r="J241" s="127">
        <f t="shared" si="119"/>
        <v>0</v>
      </c>
      <c r="K241" s="127">
        <f t="shared" si="119"/>
        <v>3.1832314562052488E-12</v>
      </c>
      <c r="L241" s="127">
        <f t="shared" si="119"/>
        <v>-2.7284841053187847E-12</v>
      </c>
      <c r="M241" s="127">
        <f t="shared" si="119"/>
        <v>0</v>
      </c>
      <c r="N241" s="127">
        <f t="shared" si="119"/>
        <v>0</v>
      </c>
      <c r="O241" s="127">
        <f t="shared" si="119"/>
        <v>0</v>
      </c>
      <c r="P241" s="127">
        <f t="shared" si="119"/>
        <v>9.8907548817805946E-11</v>
      </c>
      <c r="Q241" s="127">
        <f t="shared" si="119"/>
        <v>0</v>
      </c>
      <c r="R241" s="127">
        <f t="shared" si="119"/>
        <v>0</v>
      </c>
      <c r="S241" s="127">
        <f t="shared" si="119"/>
        <v>0</v>
      </c>
      <c r="T241" s="127">
        <f t="shared" si="119"/>
        <v>0</v>
      </c>
      <c r="U241" s="127">
        <f t="shared" si="119"/>
        <v>0</v>
      </c>
      <c r="V241" s="127">
        <f t="shared" si="119"/>
        <v>0</v>
      </c>
      <c r="W241" s="127">
        <f t="shared" si="119"/>
        <v>0</v>
      </c>
      <c r="X241" s="127">
        <f t="shared" si="119"/>
        <v>0</v>
      </c>
      <c r="Y241" s="127">
        <f t="shared" si="119"/>
        <v>0</v>
      </c>
      <c r="Z241" s="127">
        <f t="shared" si="119"/>
        <v>0</v>
      </c>
      <c r="AA241" s="127">
        <f t="shared" si="119"/>
        <v>0</v>
      </c>
      <c r="AB241" s="127">
        <f t="shared" si="119"/>
        <v>2.0736479200422764E-10</v>
      </c>
      <c r="AC241" s="127">
        <f t="shared" si="119"/>
        <v>0</v>
      </c>
      <c r="AD241" s="127">
        <f t="shared" si="119"/>
        <v>0</v>
      </c>
      <c r="AE241" s="127">
        <f t="shared" si="119"/>
        <v>0</v>
      </c>
      <c r="AF241" s="127">
        <f t="shared" si="119"/>
        <v>0</v>
      </c>
      <c r="AG241" s="127">
        <f t="shared" si="119"/>
        <v>0</v>
      </c>
      <c r="AH241" s="127">
        <f t="shared" si="119"/>
        <v>0</v>
      </c>
      <c r="AI241" s="127">
        <f t="shared" si="119"/>
        <v>0</v>
      </c>
      <c r="AJ241" s="127">
        <f t="shared" si="119"/>
        <v>0</v>
      </c>
      <c r="AK241" s="127">
        <f t="shared" si="119"/>
        <v>0</v>
      </c>
      <c r="AL241" s="127">
        <f t="shared" si="119"/>
        <v>0</v>
      </c>
      <c r="AM241" s="127">
        <f t="shared" si="119"/>
        <v>0</v>
      </c>
      <c r="AN241" s="127">
        <f t="shared" si="119"/>
        <v>0</v>
      </c>
      <c r="AO241" s="127">
        <f t="shared" si="119"/>
        <v>0</v>
      </c>
      <c r="AP241" s="127">
        <f t="shared" si="119"/>
        <v>0</v>
      </c>
      <c r="AQ241" s="127">
        <f t="shared" si="119"/>
        <v>0</v>
      </c>
      <c r="AR241" s="127">
        <f t="shared" si="119"/>
        <v>0</v>
      </c>
      <c r="AS241" s="127">
        <f t="shared" si="119"/>
        <v>0</v>
      </c>
      <c r="AT241" s="127">
        <f t="shared" si="119"/>
        <v>0</v>
      </c>
      <c r="AU241" s="127">
        <f t="shared" si="119"/>
        <v>0</v>
      </c>
      <c r="AV241" s="127">
        <f t="shared" si="119"/>
        <v>0</v>
      </c>
      <c r="AW241" s="127">
        <f t="shared" si="119"/>
        <v>0</v>
      </c>
      <c r="AX241" s="127">
        <f t="shared" si="119"/>
        <v>0</v>
      </c>
      <c r="AY241" s="127"/>
      <c r="AZ241" s="127"/>
      <c r="BA241" s="127"/>
      <c r="BB241" s="127"/>
      <c r="BC241" s="127"/>
      <c r="BD241" s="127"/>
      <c r="BE241" s="127"/>
      <c r="BF241" s="127"/>
      <c r="BG241" s="127"/>
      <c r="BH241" s="127"/>
      <c r="BI241" s="127"/>
      <c r="BJ241" s="127"/>
      <c r="BK241" s="127"/>
      <c r="BL241" s="127"/>
    </row>
    <row r="242" spans="1:64" x14ac:dyDescent="0.25">
      <c r="A242" s="127"/>
      <c r="B242" s="127"/>
      <c r="C242" s="127"/>
      <c r="D242" s="127"/>
      <c r="E242" s="127"/>
      <c r="F242" s="127"/>
      <c r="G242" s="127"/>
      <c r="H242" s="127"/>
      <c r="I242" s="127"/>
      <c r="J242" s="127"/>
      <c r="K242" s="127"/>
      <c r="L242" s="127"/>
      <c r="M242" s="127"/>
      <c r="N242" s="127"/>
      <c r="O242" s="127"/>
      <c r="P242" s="127"/>
      <c r="Q242" s="127"/>
      <c r="R242" s="127"/>
      <c r="S242" s="127"/>
      <c r="T242" s="127"/>
      <c r="U242" s="127"/>
      <c r="V242" s="127"/>
      <c r="W242" s="127"/>
      <c r="X242" s="127"/>
      <c r="Y242" s="127"/>
      <c r="Z242" s="127"/>
      <c r="AA242" s="127"/>
      <c r="AB242" s="127"/>
      <c r="AC242" s="127"/>
      <c r="AD242" s="127"/>
      <c r="AE242" s="127"/>
      <c r="AF242" s="127"/>
      <c r="AG242" s="127"/>
      <c r="AH242" s="127"/>
      <c r="AI242" s="127"/>
      <c r="AJ242" s="127"/>
      <c r="AK242" s="127"/>
      <c r="AL242" s="127"/>
      <c r="AM242" s="127"/>
      <c r="AN242" s="127"/>
      <c r="AO242" s="127"/>
      <c r="AP242" s="127"/>
      <c r="AQ242" s="127"/>
      <c r="AR242" s="127"/>
      <c r="AS242" s="127"/>
      <c r="AT242" s="127"/>
      <c r="AU242" s="127"/>
      <c r="AV242" s="127"/>
      <c r="AW242" s="127"/>
      <c r="AX242" s="127"/>
      <c r="AY242" s="127"/>
      <c r="AZ242" s="127"/>
      <c r="BA242" s="127"/>
      <c r="BB242" s="127"/>
      <c r="BC242" s="127"/>
      <c r="BD242" s="127"/>
      <c r="BE242" s="127"/>
      <c r="BF242" s="127"/>
      <c r="BG242" s="127"/>
      <c r="BH242" s="127"/>
      <c r="BI242" s="127"/>
      <c r="BJ242" s="127"/>
      <c r="BK242" s="127"/>
      <c r="BL242" s="127"/>
    </row>
    <row r="243" spans="1:64" x14ac:dyDescent="0.25">
      <c r="A243" s="127"/>
      <c r="B243" s="127"/>
      <c r="C243" s="127"/>
      <c r="D243" s="127"/>
      <c r="E243" s="127"/>
      <c r="F243" s="127"/>
      <c r="G243" s="127"/>
      <c r="H243" s="127"/>
      <c r="I243" s="127"/>
      <c r="J243" s="127"/>
      <c r="K243" s="127"/>
      <c r="L243" s="127"/>
      <c r="M243" s="127"/>
      <c r="N243" s="127"/>
      <c r="O243" s="127"/>
      <c r="P243" s="127"/>
      <c r="Q243" s="127"/>
      <c r="R243" s="127"/>
      <c r="S243" s="127"/>
      <c r="T243" s="127"/>
      <c r="U243" s="127"/>
      <c r="V243" s="127"/>
      <c r="W243" s="127"/>
      <c r="X243" s="127"/>
      <c r="Y243" s="127"/>
      <c r="Z243" s="127"/>
      <c r="AA243" s="127"/>
      <c r="AB243" s="127"/>
      <c r="AC243" s="127"/>
      <c r="AD243" s="127"/>
      <c r="AE243" s="127"/>
      <c r="AF243" s="127"/>
      <c r="AG243" s="127"/>
      <c r="AH243" s="127"/>
      <c r="AI243" s="127"/>
      <c r="AJ243" s="127"/>
      <c r="AK243" s="127"/>
      <c r="AL243" s="127"/>
      <c r="AM243" s="127"/>
      <c r="AN243" s="127"/>
      <c r="AO243" s="127"/>
      <c r="AP243" s="127"/>
      <c r="AQ243" s="127"/>
      <c r="AR243" s="127"/>
      <c r="AS243" s="127"/>
      <c r="AT243" s="127"/>
      <c r="AU243" s="127"/>
      <c r="AV243" s="127"/>
      <c r="AW243" s="127"/>
      <c r="AX243" s="127"/>
      <c r="AY243" s="127"/>
      <c r="AZ243" s="127"/>
      <c r="BA243" s="127"/>
      <c r="BB243" s="127"/>
      <c r="BC243" s="127"/>
      <c r="BD243" s="127"/>
      <c r="BE243" s="127"/>
      <c r="BF243" s="127"/>
      <c r="BG243" s="127"/>
      <c r="BH243" s="127"/>
      <c r="BI243" s="127"/>
      <c r="BJ243" s="127"/>
      <c r="BK243" s="127"/>
      <c r="BL243" s="127"/>
    </row>
    <row r="244" spans="1:64" x14ac:dyDescent="0.25">
      <c r="A244" s="127"/>
      <c r="B244" s="127"/>
      <c r="C244" s="127"/>
      <c r="D244" s="127"/>
      <c r="E244" s="127"/>
      <c r="F244" s="127"/>
      <c r="G244" s="127"/>
      <c r="H244" s="127"/>
      <c r="I244" s="127"/>
      <c r="J244" s="127"/>
      <c r="K244" s="127"/>
      <c r="L244" s="127"/>
      <c r="M244" s="127"/>
      <c r="N244" s="127"/>
      <c r="O244" s="127"/>
      <c r="P244" s="127"/>
      <c r="Q244" s="127"/>
      <c r="R244" s="127"/>
      <c r="S244" s="127"/>
      <c r="T244" s="127"/>
      <c r="U244" s="127"/>
      <c r="V244" s="127"/>
      <c r="W244" s="127"/>
      <c r="X244" s="127"/>
      <c r="Y244" s="127"/>
      <c r="Z244" s="127"/>
      <c r="AA244" s="127"/>
      <c r="AB244" s="127"/>
      <c r="AC244" s="127"/>
      <c r="AD244" s="127"/>
      <c r="AE244" s="127"/>
      <c r="AF244" s="127"/>
      <c r="AG244" s="127"/>
      <c r="AH244" s="127"/>
      <c r="AI244" s="127"/>
      <c r="AJ244" s="127"/>
      <c r="AK244" s="127"/>
      <c r="AL244" s="127"/>
      <c r="AM244" s="127"/>
      <c r="AN244" s="127"/>
      <c r="AO244" s="127"/>
      <c r="AP244" s="127"/>
      <c r="AQ244" s="127"/>
      <c r="AR244" s="127"/>
      <c r="AS244" s="127"/>
      <c r="AT244" s="127"/>
      <c r="AU244" s="127"/>
      <c r="AV244" s="127"/>
      <c r="AW244" s="127"/>
      <c r="AX244" s="127"/>
      <c r="AY244" s="127"/>
      <c r="AZ244" s="127"/>
      <c r="BA244" s="127"/>
      <c r="BB244" s="127"/>
      <c r="BC244" s="127"/>
      <c r="BD244" s="127"/>
      <c r="BE244" s="127"/>
      <c r="BF244" s="127"/>
      <c r="BG244" s="127"/>
      <c r="BH244" s="127"/>
      <c r="BI244" s="127"/>
      <c r="BJ244" s="127"/>
      <c r="BK244" s="127"/>
      <c r="BL244" s="127"/>
    </row>
    <row r="245" spans="1:64" x14ac:dyDescent="0.25">
      <c r="A245" s="127"/>
      <c r="B245" s="127"/>
      <c r="C245" s="127"/>
      <c r="D245" s="127"/>
      <c r="E245" s="127"/>
      <c r="F245" s="127"/>
      <c r="G245" s="127"/>
      <c r="H245" s="127"/>
      <c r="I245" s="127"/>
      <c r="J245" s="127"/>
      <c r="K245" s="127"/>
      <c r="L245" s="127"/>
      <c r="M245" s="127"/>
      <c r="N245" s="127"/>
      <c r="O245" s="127"/>
      <c r="P245" s="127"/>
      <c r="Q245" s="127"/>
      <c r="R245" s="127"/>
      <c r="S245" s="127"/>
      <c r="T245" s="127"/>
      <c r="U245" s="127"/>
      <c r="V245" s="127"/>
      <c r="W245" s="127"/>
      <c r="X245" s="127"/>
      <c r="Y245" s="127"/>
      <c r="Z245" s="127"/>
      <c r="AA245" s="127"/>
      <c r="AB245" s="127"/>
      <c r="AC245" s="127"/>
      <c r="AD245" s="127"/>
      <c r="AE245" s="127"/>
      <c r="AF245" s="127"/>
      <c r="AG245" s="127"/>
      <c r="AH245" s="127"/>
      <c r="AI245" s="127"/>
      <c r="AJ245" s="127"/>
      <c r="AK245" s="127"/>
      <c r="AL245" s="127"/>
      <c r="AM245" s="127"/>
      <c r="AN245" s="127"/>
      <c r="AO245" s="127"/>
      <c r="AP245" s="127"/>
      <c r="AQ245" s="127"/>
      <c r="AR245" s="127"/>
      <c r="AS245" s="127"/>
      <c r="AT245" s="127"/>
      <c r="AU245" s="127"/>
      <c r="AV245" s="127"/>
      <c r="AW245" s="127"/>
      <c r="AX245" s="127"/>
      <c r="AY245" s="127"/>
      <c r="AZ245" s="127"/>
      <c r="BA245" s="127"/>
      <c r="BB245" s="127"/>
      <c r="BC245" s="127"/>
      <c r="BD245" s="127"/>
      <c r="BE245" s="127"/>
      <c r="BF245" s="127"/>
      <c r="BG245" s="127"/>
      <c r="BH245" s="127"/>
      <c r="BI245" s="127"/>
      <c r="BJ245" s="127"/>
      <c r="BK245" s="127"/>
      <c r="BL245" s="127"/>
    </row>
    <row r="246" spans="1:64" x14ac:dyDescent="0.25">
      <c r="A246" s="127"/>
      <c r="B246" s="127"/>
      <c r="C246" s="127"/>
      <c r="D246" s="127"/>
      <c r="E246" s="127"/>
      <c r="F246" s="127"/>
      <c r="G246" s="127"/>
      <c r="H246" s="127"/>
      <c r="I246" s="127"/>
      <c r="J246" s="127"/>
      <c r="K246" s="127"/>
      <c r="L246" s="127"/>
      <c r="M246" s="127"/>
      <c r="N246" s="127"/>
      <c r="O246" s="127"/>
      <c r="P246" s="127"/>
      <c r="Q246" s="127"/>
      <c r="R246" s="127"/>
      <c r="S246" s="127"/>
      <c r="T246" s="127"/>
      <c r="U246" s="127"/>
      <c r="V246" s="127"/>
      <c r="W246" s="127"/>
      <c r="X246" s="127"/>
      <c r="Y246" s="127"/>
      <c r="Z246" s="127"/>
      <c r="AA246" s="127"/>
      <c r="AB246" s="127"/>
      <c r="AC246" s="127"/>
      <c r="AD246" s="127"/>
      <c r="AE246" s="127"/>
      <c r="AF246" s="127"/>
      <c r="AG246" s="127"/>
      <c r="AH246" s="127"/>
      <c r="AI246" s="127"/>
      <c r="AJ246" s="127"/>
      <c r="AK246" s="127"/>
      <c r="AL246" s="127"/>
      <c r="AM246" s="127"/>
      <c r="AN246" s="127"/>
      <c r="AO246" s="127"/>
      <c r="AP246" s="127"/>
      <c r="AQ246" s="127"/>
      <c r="AR246" s="127"/>
      <c r="AS246" s="127"/>
      <c r="AT246" s="127"/>
      <c r="AU246" s="127"/>
      <c r="AV246" s="127"/>
      <c r="AW246" s="127"/>
      <c r="AX246" s="127"/>
      <c r="AY246" s="127"/>
      <c r="AZ246" s="127"/>
      <c r="BA246" s="127"/>
      <c r="BB246" s="127"/>
      <c r="BC246" s="127"/>
      <c r="BD246" s="127"/>
      <c r="BE246" s="127"/>
      <c r="BF246" s="127"/>
      <c r="BG246" s="127"/>
      <c r="BH246" s="127"/>
      <c r="BI246" s="127"/>
      <c r="BJ246" s="127"/>
      <c r="BK246" s="127"/>
      <c r="BL246" s="127"/>
    </row>
    <row r="247" spans="1:64" x14ac:dyDescent="0.25">
      <c r="A247" s="127"/>
      <c r="B247" s="127"/>
      <c r="C247" s="127"/>
      <c r="D247" s="127"/>
      <c r="E247" s="127"/>
      <c r="F247" s="127"/>
      <c r="G247" s="127"/>
      <c r="H247" s="127"/>
      <c r="I247" s="127"/>
      <c r="J247" s="127"/>
      <c r="K247" s="127"/>
      <c r="L247" s="127"/>
      <c r="M247" s="127"/>
      <c r="N247" s="127"/>
      <c r="O247" s="127"/>
      <c r="P247" s="127"/>
      <c r="Q247" s="127"/>
      <c r="R247" s="127"/>
      <c r="S247" s="127"/>
      <c r="T247" s="127"/>
      <c r="U247" s="127"/>
      <c r="V247" s="127"/>
      <c r="W247" s="127"/>
      <c r="X247" s="127"/>
      <c r="Y247" s="127"/>
      <c r="Z247" s="127"/>
      <c r="AA247" s="127"/>
      <c r="AB247" s="127"/>
      <c r="AC247" s="127"/>
      <c r="AD247" s="127"/>
      <c r="AE247" s="127"/>
      <c r="AF247" s="127"/>
      <c r="AG247" s="127"/>
      <c r="AH247" s="127"/>
      <c r="AI247" s="127"/>
      <c r="AJ247" s="127"/>
      <c r="AK247" s="127"/>
      <c r="AL247" s="127"/>
      <c r="AM247" s="127"/>
      <c r="AN247" s="127"/>
      <c r="AO247" s="127"/>
      <c r="AP247" s="127"/>
      <c r="AQ247" s="127"/>
      <c r="AR247" s="127"/>
      <c r="AS247" s="127"/>
      <c r="AT247" s="127"/>
      <c r="AU247" s="127"/>
      <c r="AV247" s="127"/>
      <c r="AW247" s="127"/>
      <c r="AX247" s="127"/>
      <c r="AY247" s="127"/>
      <c r="AZ247" s="127"/>
      <c r="BA247" s="127"/>
      <c r="BB247" s="127"/>
      <c r="BC247" s="127"/>
      <c r="BD247" s="127"/>
      <c r="BE247" s="127"/>
      <c r="BF247" s="127"/>
      <c r="BG247" s="127"/>
      <c r="BH247" s="127"/>
      <c r="BI247" s="127"/>
      <c r="BJ247" s="127"/>
      <c r="BK247" s="127"/>
      <c r="BL247" s="127"/>
    </row>
  </sheetData>
  <hyperlinks>
    <hyperlink ref="A1" location="View!A1" display="view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L247"/>
  <sheetViews>
    <sheetView showGridLines="0" workbookViewId="0">
      <selection activeCell="C8" sqref="C8"/>
    </sheetView>
  </sheetViews>
  <sheetFormatPr defaultRowHeight="15" x14ac:dyDescent="0.25"/>
  <cols>
    <col min="2" max="2" width="31.85546875" bestFit="1" customWidth="1"/>
  </cols>
  <sheetData>
    <row r="1" spans="1:64" x14ac:dyDescent="0.25">
      <c r="A1" s="25" t="s">
        <v>204</v>
      </c>
    </row>
    <row r="3" spans="1:64" x14ac:dyDescent="0.25">
      <c r="A3" s="127"/>
      <c r="B3" s="133" t="s">
        <v>514</v>
      </c>
      <c r="C3" s="133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34"/>
      <c r="BA3" s="134"/>
      <c r="BB3" s="135"/>
      <c r="BC3" s="127"/>
      <c r="BD3" s="127"/>
      <c r="BE3" s="127"/>
      <c r="BF3" s="127"/>
      <c r="BG3" s="127"/>
      <c r="BH3" s="127"/>
      <c r="BI3" s="127"/>
      <c r="BJ3" s="127"/>
      <c r="BK3" s="127"/>
      <c r="BL3" s="127"/>
    </row>
    <row r="4" spans="1:64" x14ac:dyDescent="0.25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36"/>
      <c r="BC4" s="127"/>
      <c r="BD4" s="127"/>
      <c r="BE4" s="127"/>
      <c r="BF4" s="127"/>
      <c r="BG4" s="127"/>
      <c r="BH4" s="127"/>
      <c r="BI4" s="127"/>
      <c r="BJ4" s="127"/>
      <c r="BK4" s="127"/>
      <c r="BL4" s="127"/>
    </row>
    <row r="5" spans="1:64" x14ac:dyDescent="0.25">
      <c r="A5" s="127"/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127"/>
      <c r="AV5" s="127"/>
      <c r="AW5" s="127"/>
      <c r="AX5" s="127"/>
      <c r="AY5" s="127"/>
      <c r="AZ5" s="127"/>
      <c r="BA5" s="127"/>
      <c r="BB5" s="136"/>
      <c r="BC5" s="127"/>
      <c r="BD5" s="127"/>
      <c r="BE5" s="127"/>
      <c r="BF5" s="127"/>
      <c r="BG5" s="127"/>
      <c r="BH5" s="127"/>
      <c r="BI5" s="127"/>
      <c r="BJ5" s="127"/>
      <c r="BK5" s="127"/>
      <c r="BL5" s="127"/>
    </row>
    <row r="6" spans="1:64" x14ac:dyDescent="0.25">
      <c r="A6" s="127"/>
      <c r="B6" s="126" t="s">
        <v>483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  <c r="Y6" s="127"/>
      <c r="Z6" s="127"/>
      <c r="AA6" s="127"/>
      <c r="AB6" s="127"/>
      <c r="AC6" s="127"/>
      <c r="AD6" s="127"/>
      <c r="AE6" s="127"/>
      <c r="AF6" s="127"/>
      <c r="AG6" s="127"/>
      <c r="AH6" s="127"/>
      <c r="AI6" s="127"/>
      <c r="AJ6" s="127"/>
      <c r="AK6" s="127"/>
      <c r="AL6" s="127"/>
      <c r="AM6" s="127"/>
      <c r="AN6" s="127"/>
      <c r="AO6" s="127"/>
      <c r="AP6" s="127"/>
      <c r="AQ6" s="127"/>
      <c r="AR6" s="127"/>
      <c r="AS6" s="127"/>
      <c r="AT6" s="127"/>
      <c r="AU6" s="127"/>
      <c r="AV6" s="127"/>
      <c r="AW6" s="127"/>
      <c r="AX6" s="127"/>
      <c r="AY6" s="127"/>
      <c r="AZ6" s="134"/>
      <c r="BA6" s="134" t="s">
        <v>515</v>
      </c>
      <c r="BB6" s="137">
        <v>1</v>
      </c>
      <c r="BC6" s="127"/>
      <c r="BD6" s="127"/>
      <c r="BE6" s="127"/>
      <c r="BF6" s="127"/>
      <c r="BG6" s="127"/>
      <c r="BH6" s="127"/>
      <c r="BI6" s="127"/>
      <c r="BJ6" s="127"/>
      <c r="BK6" s="127"/>
      <c r="BL6" s="127"/>
    </row>
    <row r="7" spans="1:64" x14ac:dyDescent="0.25">
      <c r="A7" s="127"/>
      <c r="B7" s="128" t="str">
        <f>+Finanziamneti!B4</f>
        <v>Data Stipula Contratto</v>
      </c>
      <c r="C7" s="150" t="str">
        <f>+IF(Finanziamneti!C4=0,"",Finanziamneti!C4)</f>
        <v>A2 M6</v>
      </c>
      <c r="D7" s="138">
        <f>VLOOKUP($C7,$BA$6:$BB$41,2,FALSE)</f>
        <v>18</v>
      </c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34"/>
      <c r="BA7" s="134" t="s">
        <v>516</v>
      </c>
      <c r="BB7" s="137">
        <v>2</v>
      </c>
      <c r="BC7" s="127"/>
      <c r="BD7" s="127"/>
      <c r="BE7" s="127"/>
      <c r="BF7" s="127"/>
      <c r="BG7" s="127"/>
      <c r="BH7" s="127"/>
      <c r="BI7" s="127"/>
      <c r="BJ7" s="127"/>
      <c r="BK7" s="127"/>
      <c r="BL7" s="127"/>
    </row>
    <row r="8" spans="1:64" x14ac:dyDescent="0.25">
      <c r="A8" s="127"/>
      <c r="B8" s="128" t="str">
        <f>+Finanziamneti!B5</f>
        <v>Tasso di interesse annuale</v>
      </c>
      <c r="C8" s="152">
        <f>+IF(Finanziamneti!C5=0,"",Finanziamneti!C5)</f>
        <v>6.2E-2</v>
      </c>
      <c r="D8" s="127"/>
      <c r="E8" s="127"/>
      <c r="F8" s="127"/>
      <c r="G8" s="127"/>
      <c r="H8" s="127"/>
      <c r="I8" s="127"/>
      <c r="J8" s="127"/>
      <c r="K8" s="127"/>
      <c r="L8" s="127"/>
      <c r="M8" s="127"/>
      <c r="N8" s="127"/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27"/>
      <c r="AA8" s="127"/>
      <c r="AB8" s="127"/>
      <c r="AC8" s="127"/>
      <c r="AD8" s="127"/>
      <c r="AE8" s="127"/>
      <c r="AF8" s="127"/>
      <c r="AG8" s="127"/>
      <c r="AH8" s="127"/>
      <c r="AI8" s="127"/>
      <c r="AJ8" s="127"/>
      <c r="AK8" s="127"/>
      <c r="AL8" s="127"/>
      <c r="AM8" s="127"/>
      <c r="AN8" s="127"/>
      <c r="AO8" s="127"/>
      <c r="AP8" s="127"/>
      <c r="AQ8" s="127"/>
      <c r="AR8" s="127"/>
      <c r="AS8" s="127"/>
      <c r="AT8" s="127"/>
      <c r="AU8" s="127"/>
      <c r="AV8" s="127"/>
      <c r="AW8" s="127"/>
      <c r="AX8" s="127"/>
      <c r="AY8" s="127"/>
      <c r="AZ8" s="134"/>
      <c r="BA8" s="134" t="s">
        <v>517</v>
      </c>
      <c r="BB8" s="137">
        <v>3</v>
      </c>
      <c r="BC8" s="127"/>
      <c r="BD8" s="127"/>
      <c r="BE8" s="127"/>
      <c r="BF8" s="127"/>
      <c r="BG8" s="127"/>
      <c r="BH8" s="127"/>
      <c r="BI8" s="127"/>
      <c r="BJ8" s="127"/>
      <c r="BK8" s="127"/>
      <c r="BL8" s="127"/>
    </row>
    <row r="9" spans="1:64" x14ac:dyDescent="0.25">
      <c r="A9" s="127"/>
      <c r="B9" s="128" t="str">
        <f>+Finanziamneti!B6</f>
        <v>Finanziamento</v>
      </c>
      <c r="C9" s="153">
        <f>+IF(Finanziamneti!C6=0,"",Finanziamneti!C6)</f>
        <v>80000</v>
      </c>
      <c r="D9" s="127"/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  <c r="AP9" s="127"/>
      <c r="AQ9" s="127"/>
      <c r="AR9" s="127"/>
      <c r="AS9" s="127"/>
      <c r="AT9" s="127"/>
      <c r="AU9" s="127"/>
      <c r="AV9" s="127"/>
      <c r="AW9" s="127"/>
      <c r="AX9" s="127"/>
      <c r="AY9" s="127"/>
      <c r="AZ9" s="134"/>
      <c r="BA9" s="134" t="s">
        <v>518</v>
      </c>
      <c r="BB9" s="137">
        <v>4</v>
      </c>
      <c r="BC9" s="127"/>
      <c r="BD9" s="127"/>
      <c r="BE9" s="127"/>
      <c r="BF9" s="127"/>
      <c r="BG9" s="127"/>
      <c r="BH9" s="127"/>
      <c r="BI9" s="127"/>
      <c r="BJ9" s="127"/>
      <c r="BK9" s="127"/>
      <c r="BL9" s="127"/>
    </row>
    <row r="10" spans="1:64" x14ac:dyDescent="0.25">
      <c r="A10" s="127"/>
      <c r="B10" s="151" t="str">
        <f>+Finanziamneti!B7</f>
        <v>Durata (numero rate totali)</v>
      </c>
      <c r="C10" s="153">
        <f>+IF(Finanziamneti!C7=0,"",Finanziamneti!C7)</f>
        <v>72</v>
      </c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  <c r="AG10" s="127"/>
      <c r="AH10" s="127"/>
      <c r="AI10" s="127"/>
      <c r="AJ10" s="127"/>
      <c r="AK10" s="127"/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34"/>
      <c r="BA10" s="134" t="s">
        <v>519</v>
      </c>
      <c r="BB10" s="137">
        <v>5</v>
      </c>
      <c r="BC10" s="127"/>
      <c r="BD10" s="127"/>
      <c r="BE10" s="127"/>
      <c r="BF10" s="127"/>
      <c r="BG10" s="127"/>
      <c r="BH10" s="127"/>
      <c r="BI10" s="127"/>
      <c r="BJ10" s="127"/>
      <c r="BK10" s="127"/>
      <c r="BL10" s="127"/>
    </row>
    <row r="11" spans="1:64" x14ac:dyDescent="0.25">
      <c r="A11" s="127"/>
      <c r="B11" s="127"/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  <c r="W11" s="127"/>
      <c r="X11" s="127"/>
      <c r="Y11" s="127"/>
      <c r="Z11" s="127"/>
      <c r="AA11" s="127"/>
      <c r="AB11" s="127"/>
      <c r="AC11" s="127"/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  <c r="AP11" s="127"/>
      <c r="AQ11" s="127"/>
      <c r="AR11" s="127"/>
      <c r="AS11" s="127"/>
      <c r="AT11" s="127"/>
      <c r="AU11" s="127"/>
      <c r="AV11" s="127"/>
      <c r="AW11" s="127"/>
      <c r="AX11" s="127"/>
      <c r="AY11" s="127"/>
      <c r="AZ11" s="127"/>
      <c r="BA11" s="134" t="s">
        <v>520</v>
      </c>
      <c r="BB11" s="137">
        <v>6</v>
      </c>
      <c r="BC11" s="127"/>
      <c r="BD11" s="127"/>
      <c r="BE11" s="127"/>
      <c r="BF11" s="127"/>
      <c r="BG11" s="127"/>
      <c r="BH11" s="127"/>
      <c r="BI11" s="127"/>
      <c r="BJ11" s="127"/>
      <c r="BK11" s="127"/>
      <c r="BL11" s="127"/>
    </row>
    <row r="12" spans="1:64" x14ac:dyDescent="0.25">
      <c r="A12" s="127"/>
      <c r="B12" s="126" t="s">
        <v>521</v>
      </c>
      <c r="C12" s="126" t="s">
        <v>522</v>
      </c>
      <c r="D12" s="139">
        <f>((1+C8)^(1/12))-1</f>
        <v>5.0254121388362272E-3</v>
      </c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27"/>
      <c r="X12" s="127"/>
      <c r="Y12" s="127"/>
      <c r="Z12" s="127"/>
      <c r="AA12" s="127"/>
      <c r="AB12" s="127"/>
      <c r="AC12" s="127"/>
      <c r="AD12" s="127"/>
      <c r="AE12" s="127"/>
      <c r="AF12" s="127"/>
      <c r="AG12" s="127"/>
      <c r="AH12" s="127"/>
      <c r="AI12" s="127"/>
      <c r="AJ12" s="127"/>
      <c r="AK12" s="127"/>
      <c r="AL12" s="127"/>
      <c r="AM12" s="127"/>
      <c r="AN12" s="127"/>
      <c r="AO12" s="127"/>
      <c r="AP12" s="127"/>
      <c r="AQ12" s="127"/>
      <c r="AR12" s="127"/>
      <c r="AS12" s="127"/>
      <c r="AT12" s="127"/>
      <c r="AU12" s="127"/>
      <c r="AV12" s="127"/>
      <c r="AW12" s="127"/>
      <c r="AX12" s="127"/>
      <c r="AY12" s="127"/>
      <c r="AZ12" s="134"/>
      <c r="BA12" s="134" t="s">
        <v>523</v>
      </c>
      <c r="BB12" s="137">
        <v>7</v>
      </c>
      <c r="BC12" s="127"/>
      <c r="BD12" s="127"/>
      <c r="BE12" s="127"/>
      <c r="BF12" s="127"/>
      <c r="BG12" s="127"/>
      <c r="BH12" s="127"/>
      <c r="BI12" s="127"/>
      <c r="BJ12" s="127"/>
      <c r="BK12" s="127"/>
      <c r="BL12" s="127"/>
    </row>
    <row r="13" spans="1:64" x14ac:dyDescent="0.25">
      <c r="A13" s="127"/>
      <c r="B13" s="127"/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AY13" s="127"/>
      <c r="AZ13" s="127"/>
      <c r="BA13" s="134" t="s">
        <v>524</v>
      </c>
      <c r="BB13" s="137">
        <v>8</v>
      </c>
      <c r="BC13" s="127"/>
      <c r="BD13" s="127"/>
      <c r="BE13" s="127"/>
      <c r="BF13" s="127"/>
      <c r="BG13" s="127"/>
      <c r="BH13" s="127"/>
      <c r="BI13" s="127"/>
      <c r="BJ13" s="127"/>
      <c r="BK13" s="127"/>
      <c r="BL13" s="127"/>
    </row>
    <row r="14" spans="1:64" x14ac:dyDescent="0.25">
      <c r="A14" s="127"/>
      <c r="B14" s="126" t="s">
        <v>525</v>
      </c>
      <c r="C14" s="126" t="s">
        <v>522</v>
      </c>
      <c r="D14" s="140">
        <f>(C9)/((1-(1+D12)^(-C10))/D12)</f>
        <v>1326.9829183186498</v>
      </c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7"/>
      <c r="Z14" s="127"/>
      <c r="AA14" s="127"/>
      <c r="AB14" s="127"/>
      <c r="AC14" s="127"/>
      <c r="AD14" s="127"/>
      <c r="AE14" s="127"/>
      <c r="AF14" s="127"/>
      <c r="AG14" s="127"/>
      <c r="AH14" s="127"/>
      <c r="AI14" s="127"/>
      <c r="AJ14" s="127"/>
      <c r="AK14" s="127"/>
      <c r="AL14" s="127"/>
      <c r="AM14" s="127"/>
      <c r="AN14" s="127"/>
      <c r="AO14" s="127"/>
      <c r="AP14" s="127"/>
      <c r="AQ14" s="127"/>
      <c r="AR14" s="127"/>
      <c r="AS14" s="127"/>
      <c r="AT14" s="127"/>
      <c r="AU14" s="127"/>
      <c r="AV14" s="127"/>
      <c r="AW14" s="127"/>
      <c r="AX14" s="127"/>
      <c r="AY14" s="127"/>
      <c r="AZ14" s="134"/>
      <c r="BA14" s="134" t="s">
        <v>485</v>
      </c>
      <c r="BB14" s="137">
        <v>9</v>
      </c>
      <c r="BC14" s="127"/>
      <c r="BD14" s="127"/>
      <c r="BE14" s="127"/>
      <c r="BF14" s="127"/>
      <c r="BG14" s="127"/>
      <c r="BH14" s="127"/>
      <c r="BI14" s="127"/>
      <c r="BJ14" s="127"/>
      <c r="BK14" s="127"/>
      <c r="BL14" s="127"/>
    </row>
    <row r="15" spans="1:64" x14ac:dyDescent="0.25">
      <c r="A15" s="127"/>
      <c r="B15" s="127"/>
      <c r="C15" s="66">
        <v>41275</v>
      </c>
      <c r="D15" s="66">
        <v>41306</v>
      </c>
      <c r="E15" s="66">
        <v>41336</v>
      </c>
      <c r="F15" s="66">
        <v>41367</v>
      </c>
      <c r="G15" s="66">
        <v>41397</v>
      </c>
      <c r="H15" s="66">
        <v>41428</v>
      </c>
      <c r="I15" s="66">
        <v>41458</v>
      </c>
      <c r="J15" s="66">
        <v>41489</v>
      </c>
      <c r="K15" s="66">
        <v>41519</v>
      </c>
      <c r="L15" s="66">
        <v>41550</v>
      </c>
      <c r="M15" s="66">
        <v>41580</v>
      </c>
      <c r="N15" s="66">
        <v>41611</v>
      </c>
      <c r="O15" s="66">
        <v>41641</v>
      </c>
      <c r="P15" s="66">
        <v>41672</v>
      </c>
      <c r="Q15" s="66">
        <v>41702</v>
      </c>
      <c r="R15" s="66">
        <v>41733</v>
      </c>
      <c r="S15" s="66">
        <v>41763</v>
      </c>
      <c r="T15" s="66">
        <v>41794</v>
      </c>
      <c r="U15" s="66">
        <v>41824</v>
      </c>
      <c r="V15" s="66">
        <v>41855</v>
      </c>
      <c r="W15" s="66">
        <v>41885</v>
      </c>
      <c r="X15" s="66">
        <v>41916</v>
      </c>
      <c r="Y15" s="66">
        <v>41946</v>
      </c>
      <c r="Z15" s="66">
        <v>41977</v>
      </c>
      <c r="AA15" s="66">
        <v>42007</v>
      </c>
      <c r="AB15" s="66">
        <v>42038</v>
      </c>
      <c r="AC15" s="66">
        <v>42068</v>
      </c>
      <c r="AD15" s="66">
        <v>42099</v>
      </c>
      <c r="AE15" s="66">
        <v>42129</v>
      </c>
      <c r="AF15" s="66">
        <v>42160</v>
      </c>
      <c r="AG15" s="66">
        <v>42190</v>
      </c>
      <c r="AH15" s="66">
        <v>42221</v>
      </c>
      <c r="AI15" s="66">
        <v>42251</v>
      </c>
      <c r="AJ15" s="66">
        <v>42282</v>
      </c>
      <c r="AK15" s="66">
        <v>42312</v>
      </c>
      <c r="AL15" s="66">
        <v>42343</v>
      </c>
      <c r="AM15" s="66">
        <v>42373</v>
      </c>
      <c r="AN15" s="66">
        <v>42404</v>
      </c>
      <c r="AO15" s="66">
        <v>42434</v>
      </c>
      <c r="AP15" s="66">
        <v>42465</v>
      </c>
      <c r="AQ15" s="66">
        <v>42495</v>
      </c>
      <c r="AR15" s="66">
        <v>42526</v>
      </c>
      <c r="AS15" s="66">
        <v>42556</v>
      </c>
      <c r="AT15" s="66">
        <v>42587</v>
      </c>
      <c r="AU15" s="66">
        <v>42617</v>
      </c>
      <c r="AV15" s="66">
        <v>42648</v>
      </c>
      <c r="AW15" s="66">
        <v>42678</v>
      </c>
      <c r="AX15" s="66">
        <v>42709</v>
      </c>
      <c r="AY15" s="66">
        <v>0</v>
      </c>
      <c r="AZ15" s="127"/>
      <c r="BA15" s="134" t="s">
        <v>526</v>
      </c>
      <c r="BB15" s="137">
        <v>10</v>
      </c>
      <c r="BC15" s="127"/>
      <c r="BD15" s="127"/>
      <c r="BE15" s="127"/>
      <c r="BF15" s="127"/>
      <c r="BG15" s="127"/>
      <c r="BH15" s="127"/>
      <c r="BI15" s="127"/>
      <c r="BJ15" s="127"/>
      <c r="BK15" s="127"/>
      <c r="BL15" s="127"/>
    </row>
    <row r="16" spans="1:64" x14ac:dyDescent="0.25">
      <c r="A16" s="127"/>
      <c r="B16" s="127"/>
      <c r="C16" s="138">
        <v>1</v>
      </c>
      <c r="D16" s="138">
        <f>+C16+1</f>
        <v>2</v>
      </c>
      <c r="E16" s="138">
        <f t="shared" ref="E16:AY16" si="0">+D16+1</f>
        <v>3</v>
      </c>
      <c r="F16" s="138">
        <f t="shared" si="0"/>
        <v>4</v>
      </c>
      <c r="G16" s="138">
        <f t="shared" si="0"/>
        <v>5</v>
      </c>
      <c r="H16" s="138">
        <f t="shared" si="0"/>
        <v>6</v>
      </c>
      <c r="I16" s="138">
        <f t="shared" si="0"/>
        <v>7</v>
      </c>
      <c r="J16" s="138">
        <f t="shared" si="0"/>
        <v>8</v>
      </c>
      <c r="K16" s="138">
        <f t="shared" si="0"/>
        <v>9</v>
      </c>
      <c r="L16" s="138">
        <f t="shared" si="0"/>
        <v>10</v>
      </c>
      <c r="M16" s="138">
        <f t="shared" si="0"/>
        <v>11</v>
      </c>
      <c r="N16" s="138">
        <f t="shared" si="0"/>
        <v>12</v>
      </c>
      <c r="O16" s="138">
        <f t="shared" si="0"/>
        <v>13</v>
      </c>
      <c r="P16" s="138">
        <f t="shared" si="0"/>
        <v>14</v>
      </c>
      <c r="Q16" s="138">
        <f t="shared" si="0"/>
        <v>15</v>
      </c>
      <c r="R16" s="138">
        <f t="shared" si="0"/>
        <v>16</v>
      </c>
      <c r="S16" s="138">
        <f t="shared" si="0"/>
        <v>17</v>
      </c>
      <c r="T16" s="138">
        <f t="shared" si="0"/>
        <v>18</v>
      </c>
      <c r="U16" s="138">
        <f t="shared" si="0"/>
        <v>19</v>
      </c>
      <c r="V16" s="138">
        <f t="shared" si="0"/>
        <v>20</v>
      </c>
      <c r="W16" s="138">
        <f t="shared" si="0"/>
        <v>21</v>
      </c>
      <c r="X16" s="138">
        <f t="shared" si="0"/>
        <v>22</v>
      </c>
      <c r="Y16" s="138">
        <f t="shared" si="0"/>
        <v>23</v>
      </c>
      <c r="Z16" s="138">
        <f t="shared" si="0"/>
        <v>24</v>
      </c>
      <c r="AA16" s="138">
        <f t="shared" si="0"/>
        <v>25</v>
      </c>
      <c r="AB16" s="138">
        <f t="shared" si="0"/>
        <v>26</v>
      </c>
      <c r="AC16" s="138">
        <f t="shared" si="0"/>
        <v>27</v>
      </c>
      <c r="AD16" s="138">
        <f t="shared" si="0"/>
        <v>28</v>
      </c>
      <c r="AE16" s="138">
        <f t="shared" si="0"/>
        <v>29</v>
      </c>
      <c r="AF16" s="138">
        <f t="shared" si="0"/>
        <v>30</v>
      </c>
      <c r="AG16" s="138">
        <f t="shared" si="0"/>
        <v>31</v>
      </c>
      <c r="AH16" s="138">
        <f t="shared" si="0"/>
        <v>32</v>
      </c>
      <c r="AI16" s="138">
        <f t="shared" si="0"/>
        <v>33</v>
      </c>
      <c r="AJ16" s="138">
        <f t="shared" si="0"/>
        <v>34</v>
      </c>
      <c r="AK16" s="138">
        <f t="shared" si="0"/>
        <v>35</v>
      </c>
      <c r="AL16" s="138">
        <f t="shared" si="0"/>
        <v>36</v>
      </c>
      <c r="AM16" s="138">
        <f t="shared" si="0"/>
        <v>37</v>
      </c>
      <c r="AN16" s="138">
        <f t="shared" si="0"/>
        <v>38</v>
      </c>
      <c r="AO16" s="138">
        <f t="shared" si="0"/>
        <v>39</v>
      </c>
      <c r="AP16" s="138">
        <f t="shared" si="0"/>
        <v>40</v>
      </c>
      <c r="AQ16" s="138">
        <f t="shared" si="0"/>
        <v>41</v>
      </c>
      <c r="AR16" s="138">
        <f t="shared" si="0"/>
        <v>42</v>
      </c>
      <c r="AS16" s="138">
        <f t="shared" si="0"/>
        <v>43</v>
      </c>
      <c r="AT16" s="138">
        <f t="shared" si="0"/>
        <v>44</v>
      </c>
      <c r="AU16" s="138">
        <f t="shared" si="0"/>
        <v>45</v>
      </c>
      <c r="AV16" s="138">
        <f t="shared" si="0"/>
        <v>46</v>
      </c>
      <c r="AW16" s="138">
        <f t="shared" si="0"/>
        <v>47</v>
      </c>
      <c r="AX16" s="138">
        <f t="shared" si="0"/>
        <v>48</v>
      </c>
      <c r="AY16" s="138">
        <f t="shared" si="0"/>
        <v>49</v>
      </c>
      <c r="AZ16" s="134"/>
      <c r="BA16" s="134" t="s">
        <v>527</v>
      </c>
      <c r="BB16" s="137">
        <v>11</v>
      </c>
      <c r="BC16" s="127"/>
      <c r="BD16" s="127"/>
      <c r="BE16" s="127"/>
      <c r="BF16" s="127"/>
      <c r="BG16" s="127"/>
      <c r="BH16" s="127"/>
      <c r="BI16" s="127"/>
      <c r="BJ16" s="127"/>
      <c r="BK16" s="127"/>
      <c r="BL16" s="127"/>
    </row>
    <row r="17" spans="1:64" x14ac:dyDescent="0.25">
      <c r="A17" s="127"/>
      <c r="B17" s="141" t="s">
        <v>487</v>
      </c>
      <c r="C17" s="142" t="s">
        <v>515</v>
      </c>
      <c r="D17" s="142" t="s">
        <v>516</v>
      </c>
      <c r="E17" s="142" t="s">
        <v>517</v>
      </c>
      <c r="F17" s="142" t="s">
        <v>518</v>
      </c>
      <c r="G17" s="142" t="s">
        <v>519</v>
      </c>
      <c r="H17" s="142" t="s">
        <v>520</v>
      </c>
      <c r="I17" s="142" t="s">
        <v>523</v>
      </c>
      <c r="J17" s="142" t="s">
        <v>524</v>
      </c>
      <c r="K17" s="142" t="s">
        <v>485</v>
      </c>
      <c r="L17" s="142" t="s">
        <v>526</v>
      </c>
      <c r="M17" s="142" t="s">
        <v>527</v>
      </c>
      <c r="N17" s="142" t="s">
        <v>500</v>
      </c>
      <c r="O17" s="142" t="s">
        <v>528</v>
      </c>
      <c r="P17" s="142" t="s">
        <v>529</v>
      </c>
      <c r="Q17" s="142" t="s">
        <v>530</v>
      </c>
      <c r="R17" s="142" t="s">
        <v>531</v>
      </c>
      <c r="S17" s="142" t="s">
        <v>532</v>
      </c>
      <c r="T17" s="142" t="s">
        <v>533</v>
      </c>
      <c r="U17" s="142" t="s">
        <v>534</v>
      </c>
      <c r="V17" s="142" t="s">
        <v>535</v>
      </c>
      <c r="W17" s="142" t="s">
        <v>536</v>
      </c>
      <c r="X17" s="142" t="s">
        <v>537</v>
      </c>
      <c r="Y17" s="142" t="s">
        <v>538</v>
      </c>
      <c r="Z17" s="142" t="s">
        <v>539</v>
      </c>
      <c r="AA17" s="142" t="s">
        <v>540</v>
      </c>
      <c r="AB17" s="142" t="s">
        <v>541</v>
      </c>
      <c r="AC17" s="142" t="s">
        <v>542</v>
      </c>
      <c r="AD17" s="142" t="s">
        <v>543</v>
      </c>
      <c r="AE17" s="142" t="s">
        <v>544</v>
      </c>
      <c r="AF17" s="142" t="s">
        <v>545</v>
      </c>
      <c r="AG17" s="142" t="s">
        <v>546</v>
      </c>
      <c r="AH17" s="142" t="s">
        <v>547</v>
      </c>
      <c r="AI17" s="142" t="s">
        <v>548</v>
      </c>
      <c r="AJ17" s="142" t="s">
        <v>549</v>
      </c>
      <c r="AK17" s="142" t="s">
        <v>550</v>
      </c>
      <c r="AL17" s="142" t="s">
        <v>551</v>
      </c>
      <c r="AM17" s="142" t="s">
        <v>552</v>
      </c>
      <c r="AN17" s="142" t="s">
        <v>553</v>
      </c>
      <c r="AO17" s="142" t="s">
        <v>554</v>
      </c>
      <c r="AP17" s="142" t="s">
        <v>555</v>
      </c>
      <c r="AQ17" s="142" t="s">
        <v>556</v>
      </c>
      <c r="AR17" s="142" t="s">
        <v>557</v>
      </c>
      <c r="AS17" s="142" t="s">
        <v>558</v>
      </c>
      <c r="AT17" s="142" t="s">
        <v>559</v>
      </c>
      <c r="AU17" s="142" t="s">
        <v>560</v>
      </c>
      <c r="AV17" s="142" t="s">
        <v>561</v>
      </c>
      <c r="AW17" s="142" t="s">
        <v>562</v>
      </c>
      <c r="AX17" s="142" t="s">
        <v>563</v>
      </c>
      <c r="AY17" s="127"/>
      <c r="AZ17" s="134"/>
      <c r="BA17" s="134" t="s">
        <v>500</v>
      </c>
      <c r="BB17" s="137">
        <v>12</v>
      </c>
      <c r="BC17" s="127"/>
      <c r="BD17" s="127"/>
      <c r="BE17" s="127"/>
      <c r="BF17" s="127"/>
      <c r="BG17" s="127"/>
      <c r="BH17" s="127"/>
      <c r="BI17" s="127"/>
      <c r="BJ17" s="127"/>
      <c r="BK17" s="127"/>
      <c r="BL17" s="127"/>
    </row>
    <row r="18" spans="1:64" x14ac:dyDescent="0.25">
      <c r="A18" s="127"/>
      <c r="B18" s="129" t="s">
        <v>564</v>
      </c>
      <c r="C18" s="140"/>
      <c r="D18" s="140">
        <f>+IF(D16&gt;=$D7,$D14,0)*IF(D22&lt;1,0,1)</f>
        <v>0</v>
      </c>
      <c r="E18" s="140">
        <f t="shared" ref="E18:AX18" si="1">+IF(E16&gt;=$D7,$D14,0)*IF(D22&lt;1,0,1)</f>
        <v>0</v>
      </c>
      <c r="F18" s="140">
        <f t="shared" si="1"/>
        <v>0</v>
      </c>
      <c r="G18" s="140">
        <f t="shared" si="1"/>
        <v>0</v>
      </c>
      <c r="H18" s="140">
        <f t="shared" si="1"/>
        <v>0</v>
      </c>
      <c r="I18" s="140">
        <f t="shared" si="1"/>
        <v>0</v>
      </c>
      <c r="J18" s="140">
        <f t="shared" si="1"/>
        <v>0</v>
      </c>
      <c r="K18" s="140">
        <f t="shared" si="1"/>
        <v>0</v>
      </c>
      <c r="L18" s="140">
        <f t="shared" si="1"/>
        <v>0</v>
      </c>
      <c r="M18" s="140">
        <f t="shared" si="1"/>
        <v>0</v>
      </c>
      <c r="N18" s="140">
        <f t="shared" si="1"/>
        <v>0</v>
      </c>
      <c r="O18" s="140">
        <f t="shared" si="1"/>
        <v>0</v>
      </c>
      <c r="P18" s="140">
        <f t="shared" si="1"/>
        <v>0</v>
      </c>
      <c r="Q18" s="140">
        <f t="shared" si="1"/>
        <v>0</v>
      </c>
      <c r="R18" s="140">
        <f t="shared" si="1"/>
        <v>0</v>
      </c>
      <c r="S18" s="140">
        <f t="shared" si="1"/>
        <v>0</v>
      </c>
      <c r="T18" s="140">
        <f t="shared" si="1"/>
        <v>0</v>
      </c>
      <c r="U18" s="140">
        <f t="shared" si="1"/>
        <v>1326.9829183186498</v>
      </c>
      <c r="V18" s="140">
        <f t="shared" si="1"/>
        <v>1326.9829183186498</v>
      </c>
      <c r="W18" s="140">
        <f t="shared" si="1"/>
        <v>1326.9829183186498</v>
      </c>
      <c r="X18" s="140">
        <f t="shared" si="1"/>
        <v>1326.9829183186498</v>
      </c>
      <c r="Y18" s="140">
        <f t="shared" si="1"/>
        <v>1326.9829183186498</v>
      </c>
      <c r="Z18" s="140">
        <f t="shared" si="1"/>
        <v>1326.9829183186498</v>
      </c>
      <c r="AA18" s="140">
        <f t="shared" si="1"/>
        <v>1326.9829183186498</v>
      </c>
      <c r="AB18" s="140">
        <f t="shared" si="1"/>
        <v>1326.9829183186498</v>
      </c>
      <c r="AC18" s="140">
        <f t="shared" si="1"/>
        <v>1326.9829183186498</v>
      </c>
      <c r="AD18" s="140">
        <f t="shared" si="1"/>
        <v>1326.9829183186498</v>
      </c>
      <c r="AE18" s="140">
        <f t="shared" si="1"/>
        <v>1326.9829183186498</v>
      </c>
      <c r="AF18" s="140">
        <f t="shared" si="1"/>
        <v>1326.9829183186498</v>
      </c>
      <c r="AG18" s="140">
        <f t="shared" si="1"/>
        <v>1326.9829183186498</v>
      </c>
      <c r="AH18" s="140">
        <f t="shared" si="1"/>
        <v>1326.9829183186498</v>
      </c>
      <c r="AI18" s="140">
        <f t="shared" si="1"/>
        <v>1326.9829183186498</v>
      </c>
      <c r="AJ18" s="140">
        <f t="shared" si="1"/>
        <v>1326.9829183186498</v>
      </c>
      <c r="AK18" s="140">
        <f t="shared" si="1"/>
        <v>1326.9829183186498</v>
      </c>
      <c r="AL18" s="140">
        <f t="shared" si="1"/>
        <v>1326.9829183186498</v>
      </c>
      <c r="AM18" s="140">
        <f t="shared" si="1"/>
        <v>1326.9829183186498</v>
      </c>
      <c r="AN18" s="140">
        <f t="shared" si="1"/>
        <v>1326.9829183186498</v>
      </c>
      <c r="AO18" s="140">
        <f t="shared" si="1"/>
        <v>1326.9829183186498</v>
      </c>
      <c r="AP18" s="140">
        <f t="shared" si="1"/>
        <v>1326.9829183186498</v>
      </c>
      <c r="AQ18" s="140">
        <f t="shared" si="1"/>
        <v>1326.9829183186498</v>
      </c>
      <c r="AR18" s="140">
        <f t="shared" si="1"/>
        <v>1326.9829183186498</v>
      </c>
      <c r="AS18" s="140">
        <f t="shared" si="1"/>
        <v>1326.9829183186498</v>
      </c>
      <c r="AT18" s="140">
        <f t="shared" si="1"/>
        <v>1326.9829183186498</v>
      </c>
      <c r="AU18" s="140">
        <f t="shared" si="1"/>
        <v>1326.9829183186498</v>
      </c>
      <c r="AV18" s="140">
        <f t="shared" si="1"/>
        <v>1326.9829183186498</v>
      </c>
      <c r="AW18" s="140">
        <f t="shared" si="1"/>
        <v>1326.9829183186498</v>
      </c>
      <c r="AX18" s="140">
        <f t="shared" si="1"/>
        <v>1326.9829183186498</v>
      </c>
      <c r="AY18" s="127"/>
      <c r="AZ18" s="134"/>
      <c r="BA18" s="134" t="s">
        <v>528</v>
      </c>
      <c r="BB18" s="137">
        <v>13</v>
      </c>
      <c r="BC18" s="127"/>
      <c r="BD18" s="127"/>
      <c r="BE18" s="127"/>
      <c r="BF18" s="127"/>
      <c r="BG18" s="127"/>
      <c r="BH18" s="127"/>
      <c r="BI18" s="127"/>
      <c r="BJ18" s="127"/>
      <c r="BK18" s="127"/>
      <c r="BL18" s="127"/>
    </row>
    <row r="19" spans="1:64" x14ac:dyDescent="0.25">
      <c r="A19" s="127"/>
      <c r="B19" s="129" t="s">
        <v>565</v>
      </c>
      <c r="C19" s="140"/>
      <c r="D19" s="140">
        <f t="shared" ref="D19:AL19" si="2">D18-D21</f>
        <v>0</v>
      </c>
      <c r="E19" s="140">
        <f t="shared" si="2"/>
        <v>0</v>
      </c>
      <c r="F19" s="140">
        <f t="shared" si="2"/>
        <v>0</v>
      </c>
      <c r="G19" s="140">
        <f t="shared" si="2"/>
        <v>0</v>
      </c>
      <c r="H19" s="140">
        <f t="shared" si="2"/>
        <v>0</v>
      </c>
      <c r="I19" s="140">
        <f t="shared" si="2"/>
        <v>0</v>
      </c>
      <c r="J19" s="140">
        <f t="shared" si="2"/>
        <v>0</v>
      </c>
      <c r="K19" s="140">
        <f t="shared" si="2"/>
        <v>0</v>
      </c>
      <c r="L19" s="140">
        <f t="shared" si="2"/>
        <v>0</v>
      </c>
      <c r="M19" s="140">
        <f t="shared" si="2"/>
        <v>0</v>
      </c>
      <c r="N19" s="140">
        <f t="shared" si="2"/>
        <v>0</v>
      </c>
      <c r="O19" s="140">
        <f t="shared" si="2"/>
        <v>0</v>
      </c>
      <c r="P19" s="140">
        <f t="shared" si="2"/>
        <v>0</v>
      </c>
      <c r="Q19" s="140">
        <f t="shared" si="2"/>
        <v>0</v>
      </c>
      <c r="R19" s="140">
        <f t="shared" si="2"/>
        <v>0</v>
      </c>
      <c r="S19" s="140">
        <f t="shared" si="2"/>
        <v>0</v>
      </c>
      <c r="T19" s="140">
        <f t="shared" si="2"/>
        <v>0</v>
      </c>
      <c r="U19" s="140">
        <f t="shared" si="2"/>
        <v>924.94994721175158</v>
      </c>
      <c r="V19" s="140">
        <f t="shared" si="2"/>
        <v>929.59820190428547</v>
      </c>
      <c r="W19" s="140">
        <f t="shared" si="2"/>
        <v>934.26981599237558</v>
      </c>
      <c r="X19" s="140">
        <f t="shared" si="2"/>
        <v>938.96490686661195</v>
      </c>
      <c r="Y19" s="140">
        <f t="shared" si="2"/>
        <v>943.68359250752064</v>
      </c>
      <c r="Z19" s="140">
        <f t="shared" si="2"/>
        <v>948.42599148852855</v>
      </c>
      <c r="AA19" s="140">
        <f t="shared" si="2"/>
        <v>953.19222297894282</v>
      </c>
      <c r="AB19" s="140">
        <f t="shared" si="2"/>
        <v>957.98240674694557</v>
      </c>
      <c r="AC19" s="140">
        <f t="shared" si="2"/>
        <v>962.79666316260318</v>
      </c>
      <c r="AD19" s="140">
        <f t="shared" si="2"/>
        <v>967.63511320089151</v>
      </c>
      <c r="AE19" s="140">
        <f t="shared" si="2"/>
        <v>972.49787844473542</v>
      </c>
      <c r="AF19" s="140">
        <f t="shared" si="2"/>
        <v>977.385081088064</v>
      </c>
      <c r="AG19" s="140">
        <f t="shared" si="2"/>
        <v>982.29684393888147</v>
      </c>
      <c r="AH19" s="140">
        <f t="shared" si="2"/>
        <v>987.23329042235241</v>
      </c>
      <c r="AI19" s="140">
        <f t="shared" si="2"/>
        <v>992.19454458390419</v>
      </c>
      <c r="AJ19" s="140">
        <f t="shared" si="2"/>
        <v>997.18073109234319</v>
      </c>
      <c r="AK19" s="140">
        <f t="shared" si="2"/>
        <v>1002.1919752429883</v>
      </c>
      <c r="AL19" s="140">
        <f t="shared" si="2"/>
        <v>1007.2284029608186</v>
      </c>
      <c r="AM19" s="140">
        <f>AM18-AM21</f>
        <v>1012.2901408036385</v>
      </c>
      <c r="AN19" s="140">
        <f>AN18-AN21</f>
        <v>1017.3773159652574</v>
      </c>
      <c r="AO19" s="140">
        <f>AO18-AO21</f>
        <v>1022.4900562786859</v>
      </c>
      <c r="AP19" s="140">
        <f>AP18-AP21</f>
        <v>1027.6284902193481</v>
      </c>
      <c r="AQ19" s="140">
        <f>AQ18-AQ21</f>
        <v>1032.7927469083104</v>
      </c>
      <c r="AR19" s="140">
        <f t="shared" ref="AR19:AX19" si="3">AR18-AR21</f>
        <v>1037.9829561155252</v>
      </c>
      <c r="AS19" s="140">
        <f t="shared" si="3"/>
        <v>1043.1992482630935</v>
      </c>
      <c r="AT19" s="140">
        <f t="shared" si="3"/>
        <v>1048.4417544285395</v>
      </c>
      <c r="AU19" s="140">
        <f t="shared" si="3"/>
        <v>1053.7106063481074</v>
      </c>
      <c r="AV19" s="140">
        <f t="shared" si="3"/>
        <v>1059.0059364200697</v>
      </c>
      <c r="AW19" s="140">
        <f t="shared" si="3"/>
        <v>1064.3278777080548</v>
      </c>
      <c r="AX19" s="140">
        <f t="shared" si="3"/>
        <v>1069.6765639443906</v>
      </c>
      <c r="AY19" s="127"/>
      <c r="AZ19" s="134"/>
      <c r="BA19" s="134" t="s">
        <v>529</v>
      </c>
      <c r="BB19" s="137">
        <v>14</v>
      </c>
      <c r="BC19" s="127"/>
      <c r="BD19" s="127"/>
      <c r="BE19" s="127"/>
      <c r="BF19" s="127"/>
      <c r="BG19" s="127"/>
      <c r="BH19" s="127"/>
      <c r="BI19" s="127"/>
      <c r="BJ19" s="127"/>
      <c r="BK19" s="127"/>
      <c r="BL19" s="127"/>
    </row>
    <row r="20" spans="1:64" x14ac:dyDescent="0.25">
      <c r="A20" s="127"/>
      <c r="B20" s="129" t="s">
        <v>566</v>
      </c>
      <c r="C20" s="140"/>
      <c r="D20" s="140">
        <f t="shared" ref="D20:Q20" si="4">(D19+C20)*(IF(C22&lt;1,0,1))</f>
        <v>0</v>
      </c>
      <c r="E20" s="140">
        <f t="shared" si="4"/>
        <v>0</v>
      </c>
      <c r="F20" s="140">
        <f t="shared" si="4"/>
        <v>0</v>
      </c>
      <c r="G20" s="140">
        <f t="shared" si="4"/>
        <v>0</v>
      </c>
      <c r="H20" s="140">
        <f t="shared" si="4"/>
        <v>0</v>
      </c>
      <c r="I20" s="140">
        <f t="shared" si="4"/>
        <v>0</v>
      </c>
      <c r="J20" s="140">
        <f t="shared" si="4"/>
        <v>0</v>
      </c>
      <c r="K20" s="140">
        <f t="shared" si="4"/>
        <v>0</v>
      </c>
      <c r="L20" s="140">
        <f t="shared" si="4"/>
        <v>0</v>
      </c>
      <c r="M20" s="140">
        <f t="shared" si="4"/>
        <v>0</v>
      </c>
      <c r="N20" s="140">
        <f t="shared" si="4"/>
        <v>0</v>
      </c>
      <c r="O20" s="140">
        <f t="shared" si="4"/>
        <v>0</v>
      </c>
      <c r="P20" s="140">
        <f t="shared" si="4"/>
        <v>0</v>
      </c>
      <c r="Q20" s="140">
        <f t="shared" si="4"/>
        <v>0</v>
      </c>
      <c r="R20" s="140">
        <f>(R19+Q20)*(IF(Q22&lt;1,0,1))</f>
        <v>0</v>
      </c>
      <c r="S20" s="140">
        <f t="shared" ref="S20:AX20" si="5">(S19+R20)*(IF(R22&lt;1,0,1))</f>
        <v>0</v>
      </c>
      <c r="T20" s="140">
        <f t="shared" si="5"/>
        <v>0</v>
      </c>
      <c r="U20" s="140">
        <f t="shared" si="5"/>
        <v>924.94994721175158</v>
      </c>
      <c r="V20" s="140">
        <f t="shared" si="5"/>
        <v>1854.5481491160372</v>
      </c>
      <c r="W20" s="140">
        <f t="shared" si="5"/>
        <v>2788.8179651084129</v>
      </c>
      <c r="X20" s="140">
        <f t="shared" si="5"/>
        <v>3727.782871975025</v>
      </c>
      <c r="Y20" s="140">
        <f t="shared" si="5"/>
        <v>4671.4664644825461</v>
      </c>
      <c r="Z20" s="140">
        <f t="shared" si="5"/>
        <v>5619.8924559710749</v>
      </c>
      <c r="AA20" s="140">
        <f t="shared" si="5"/>
        <v>6573.0846789500174</v>
      </c>
      <c r="AB20" s="140">
        <f t="shared" si="5"/>
        <v>7531.0670856969627</v>
      </c>
      <c r="AC20" s="140">
        <f t="shared" si="5"/>
        <v>8493.8637488595668</v>
      </c>
      <c r="AD20" s="140">
        <f t="shared" si="5"/>
        <v>9461.4988620604581</v>
      </c>
      <c r="AE20" s="140">
        <f t="shared" si="5"/>
        <v>10433.996740505194</v>
      </c>
      <c r="AF20" s="140">
        <f t="shared" si="5"/>
        <v>11411.381821593259</v>
      </c>
      <c r="AG20" s="140">
        <f t="shared" si="5"/>
        <v>12393.678665532141</v>
      </c>
      <c r="AH20" s="140">
        <f t="shared" si="5"/>
        <v>13380.911955954494</v>
      </c>
      <c r="AI20" s="140">
        <f t="shared" si="5"/>
        <v>14373.106500538399</v>
      </c>
      <c r="AJ20" s="140">
        <f t="shared" si="5"/>
        <v>15370.287231630742</v>
      </c>
      <c r="AK20" s="140">
        <f t="shared" si="5"/>
        <v>16372.47920687373</v>
      </c>
      <c r="AL20" s="140">
        <f t="shared" si="5"/>
        <v>17379.70760983455</v>
      </c>
      <c r="AM20" s="140">
        <f t="shared" si="5"/>
        <v>18391.997750638187</v>
      </c>
      <c r="AN20" s="140">
        <f t="shared" si="5"/>
        <v>19409.375066603447</v>
      </c>
      <c r="AO20" s="140">
        <f t="shared" si="5"/>
        <v>20431.865122882133</v>
      </c>
      <c r="AP20" s="140">
        <f t="shared" si="5"/>
        <v>21459.49361310148</v>
      </c>
      <c r="AQ20" s="140">
        <f t="shared" si="5"/>
        <v>22492.286360009792</v>
      </c>
      <c r="AR20" s="140">
        <f t="shared" si="5"/>
        <v>23530.269316125316</v>
      </c>
      <c r="AS20" s="140">
        <f t="shared" si="5"/>
        <v>24573.468564388408</v>
      </c>
      <c r="AT20" s="140">
        <f t="shared" si="5"/>
        <v>25621.910318816947</v>
      </c>
      <c r="AU20" s="140">
        <f t="shared" si="5"/>
        <v>26675.620925165054</v>
      </c>
      <c r="AV20" s="140">
        <f t="shared" si="5"/>
        <v>27734.626861585122</v>
      </c>
      <c r="AW20" s="140">
        <f t="shared" si="5"/>
        <v>28798.954739293178</v>
      </c>
      <c r="AX20" s="140">
        <f t="shared" si="5"/>
        <v>29868.631303237569</v>
      </c>
      <c r="AY20" s="127"/>
      <c r="AZ20" s="134"/>
      <c r="BA20" s="134" t="s">
        <v>530</v>
      </c>
      <c r="BB20" s="137">
        <v>15</v>
      </c>
      <c r="BC20" s="127"/>
      <c r="BD20" s="127"/>
      <c r="BE20" s="127"/>
      <c r="BF20" s="127"/>
      <c r="BG20" s="127"/>
      <c r="BH20" s="127"/>
      <c r="BI20" s="127"/>
      <c r="BJ20" s="127"/>
      <c r="BK20" s="127"/>
      <c r="BL20" s="127"/>
    </row>
    <row r="21" spans="1:64" x14ac:dyDescent="0.25">
      <c r="A21" s="127"/>
      <c r="B21" s="129" t="s">
        <v>567</v>
      </c>
      <c r="C21" s="140"/>
      <c r="D21" s="140">
        <f>IF(D18&gt;0,C22*$D12,0)</f>
        <v>0</v>
      </c>
      <c r="E21" s="140">
        <f t="shared" ref="E21:AX21" si="6">IF(E18&gt;0,D22*$D$12,0)</f>
        <v>0</v>
      </c>
      <c r="F21" s="140">
        <f t="shared" si="6"/>
        <v>0</v>
      </c>
      <c r="G21" s="140">
        <f t="shared" si="6"/>
        <v>0</v>
      </c>
      <c r="H21" s="140">
        <f t="shared" si="6"/>
        <v>0</v>
      </c>
      <c r="I21" s="140">
        <f t="shared" si="6"/>
        <v>0</v>
      </c>
      <c r="J21" s="140">
        <f t="shared" si="6"/>
        <v>0</v>
      </c>
      <c r="K21" s="140">
        <f t="shared" si="6"/>
        <v>0</v>
      </c>
      <c r="L21" s="140">
        <f t="shared" si="6"/>
        <v>0</v>
      </c>
      <c r="M21" s="140">
        <f t="shared" si="6"/>
        <v>0</v>
      </c>
      <c r="N21" s="140">
        <f t="shared" si="6"/>
        <v>0</v>
      </c>
      <c r="O21" s="140">
        <f t="shared" si="6"/>
        <v>0</v>
      </c>
      <c r="P21" s="140">
        <f t="shared" si="6"/>
        <v>0</v>
      </c>
      <c r="Q21" s="140">
        <f t="shared" si="6"/>
        <v>0</v>
      </c>
      <c r="R21" s="140">
        <f t="shared" si="6"/>
        <v>0</v>
      </c>
      <c r="S21" s="140">
        <f t="shared" si="6"/>
        <v>0</v>
      </c>
      <c r="T21" s="140">
        <f t="shared" si="6"/>
        <v>0</v>
      </c>
      <c r="U21" s="140">
        <f t="shared" si="6"/>
        <v>402.03297110689817</v>
      </c>
      <c r="V21" s="140">
        <f t="shared" si="6"/>
        <v>397.38471641436433</v>
      </c>
      <c r="W21" s="140">
        <f t="shared" si="6"/>
        <v>392.71310232627422</v>
      </c>
      <c r="X21" s="140">
        <f t="shared" si="6"/>
        <v>388.01801145203785</v>
      </c>
      <c r="Y21" s="140">
        <f t="shared" si="6"/>
        <v>383.29932581112911</v>
      </c>
      <c r="Z21" s="140">
        <f t="shared" si="6"/>
        <v>378.55692683012126</v>
      </c>
      <c r="AA21" s="140">
        <f t="shared" si="6"/>
        <v>373.79069533970699</v>
      </c>
      <c r="AB21" s="140">
        <f t="shared" si="6"/>
        <v>369.00051157170429</v>
      </c>
      <c r="AC21" s="140">
        <f t="shared" si="6"/>
        <v>364.18625515604668</v>
      </c>
      <c r="AD21" s="140">
        <f t="shared" si="6"/>
        <v>359.3478051177583</v>
      </c>
      <c r="AE21" s="140">
        <f t="shared" si="6"/>
        <v>354.48503987391439</v>
      </c>
      <c r="AF21" s="140">
        <f t="shared" si="6"/>
        <v>349.59783723058575</v>
      </c>
      <c r="AG21" s="140">
        <f t="shared" si="6"/>
        <v>344.6860743797684</v>
      </c>
      <c r="AH21" s="140">
        <f t="shared" si="6"/>
        <v>339.74962789629734</v>
      </c>
      <c r="AI21" s="140">
        <f t="shared" si="6"/>
        <v>334.78837373474568</v>
      </c>
      <c r="AJ21" s="140">
        <f t="shared" si="6"/>
        <v>329.80218722630661</v>
      </c>
      <c r="AK21" s="140">
        <f t="shared" si="6"/>
        <v>324.79094307566157</v>
      </c>
      <c r="AL21" s="140">
        <f t="shared" si="6"/>
        <v>319.75451535783122</v>
      </c>
      <c r="AM21" s="140">
        <f t="shared" si="6"/>
        <v>314.6927775150113</v>
      </c>
      <c r="AN21" s="140">
        <f t="shared" si="6"/>
        <v>309.60560235339244</v>
      </c>
      <c r="AO21" s="140">
        <f t="shared" si="6"/>
        <v>304.492862039964</v>
      </c>
      <c r="AP21" s="140">
        <f t="shared" si="6"/>
        <v>299.35442809930174</v>
      </c>
      <c r="AQ21" s="140">
        <f t="shared" si="6"/>
        <v>294.19017141033947</v>
      </c>
      <c r="AR21" s="140">
        <f t="shared" si="6"/>
        <v>288.99996220312448</v>
      </c>
      <c r="AS21" s="140">
        <f t="shared" si="6"/>
        <v>283.7836700555564</v>
      </c>
      <c r="AT21" s="140">
        <f t="shared" si="6"/>
        <v>278.54116389011023</v>
      </c>
      <c r="AU21" s="140">
        <f t="shared" si="6"/>
        <v>273.27231197054232</v>
      </c>
      <c r="AV21" s="140">
        <f t="shared" si="6"/>
        <v>267.97698189858005</v>
      </c>
      <c r="AW21" s="140">
        <f t="shared" si="6"/>
        <v>262.65504061059499</v>
      </c>
      <c r="AX21" s="140">
        <f t="shared" si="6"/>
        <v>257.30635437425912</v>
      </c>
      <c r="AY21" s="127"/>
      <c r="AZ21" s="134"/>
      <c r="BA21" s="134" t="s">
        <v>531</v>
      </c>
      <c r="BB21" s="137">
        <v>16</v>
      </c>
      <c r="BC21" s="127"/>
      <c r="BD21" s="127"/>
      <c r="BE21" s="127"/>
      <c r="BF21" s="127"/>
      <c r="BG21" s="127"/>
      <c r="BH21" s="127"/>
      <c r="BI21" s="127"/>
      <c r="BJ21" s="127"/>
      <c r="BK21" s="127"/>
      <c r="BL21" s="127"/>
    </row>
    <row r="22" spans="1:64" x14ac:dyDescent="0.25">
      <c r="A22" s="127"/>
      <c r="B22" s="143" t="s">
        <v>568</v>
      </c>
      <c r="C22" s="140">
        <f>IF(C16=$D7,($C9),IF(D16&lt;$D7,0,(($C9)-C20)*IF(B22&lt;1,0,1)))</f>
        <v>0</v>
      </c>
      <c r="D22" s="140">
        <f t="shared" ref="D22:K22" si="7">IF(D16=$D7,($C9),IF(E16&lt;$D7,0,(($C9)-D20)*IF(C22&lt;1,0,1)))</f>
        <v>0</v>
      </c>
      <c r="E22" s="140">
        <f t="shared" si="7"/>
        <v>0</v>
      </c>
      <c r="F22" s="140">
        <f t="shared" si="7"/>
        <v>0</v>
      </c>
      <c r="G22" s="140">
        <f t="shared" si="7"/>
        <v>0</v>
      </c>
      <c r="H22" s="140">
        <f t="shared" si="7"/>
        <v>0</v>
      </c>
      <c r="I22" s="140">
        <f t="shared" si="7"/>
        <v>0</v>
      </c>
      <c r="J22" s="140">
        <f t="shared" si="7"/>
        <v>0</v>
      </c>
      <c r="K22" s="140">
        <f t="shared" si="7"/>
        <v>0</v>
      </c>
      <c r="L22" s="140">
        <f>IF(L16=$D7,($C9),IF(M16&lt;$D7,0,(($C9)-L20)*IF(K22&lt;1,0,1)))</f>
        <v>0</v>
      </c>
      <c r="M22" s="140">
        <f t="shared" ref="M22:AX22" si="8">IF(M16=$D7,($C9),IF(N16&lt;$D7,0,(($C9)-M20)*IF(L22&lt;1,0,1)))</f>
        <v>0</v>
      </c>
      <c r="N22" s="140">
        <f t="shared" si="8"/>
        <v>0</v>
      </c>
      <c r="O22" s="140">
        <f t="shared" si="8"/>
        <v>0</v>
      </c>
      <c r="P22" s="140">
        <f t="shared" si="8"/>
        <v>0</v>
      </c>
      <c r="Q22" s="140">
        <f t="shared" si="8"/>
        <v>0</v>
      </c>
      <c r="R22" s="140">
        <f t="shared" si="8"/>
        <v>0</v>
      </c>
      <c r="S22" s="140">
        <f t="shared" si="8"/>
        <v>0</v>
      </c>
      <c r="T22" s="140">
        <f t="shared" si="8"/>
        <v>80000</v>
      </c>
      <c r="U22" s="140">
        <f t="shared" si="8"/>
        <v>79075.050052788254</v>
      </c>
      <c r="V22" s="140">
        <f t="shared" si="8"/>
        <v>78145.451850883968</v>
      </c>
      <c r="W22" s="140">
        <f t="shared" si="8"/>
        <v>77211.182034891594</v>
      </c>
      <c r="X22" s="140">
        <f t="shared" si="8"/>
        <v>76272.217128024975</v>
      </c>
      <c r="Y22" s="140">
        <f t="shared" si="8"/>
        <v>75328.533535517461</v>
      </c>
      <c r="Z22" s="140">
        <f t="shared" si="8"/>
        <v>74380.107544028928</v>
      </c>
      <c r="AA22" s="140">
        <f t="shared" si="8"/>
        <v>73426.915321049979</v>
      </c>
      <c r="AB22" s="140">
        <f t="shared" si="8"/>
        <v>72468.932914303034</v>
      </c>
      <c r="AC22" s="140">
        <f t="shared" si="8"/>
        <v>71506.13625114043</v>
      </c>
      <c r="AD22" s="140">
        <f t="shared" si="8"/>
        <v>70538.501137939544</v>
      </c>
      <c r="AE22" s="140">
        <f t="shared" si="8"/>
        <v>69566.003259494813</v>
      </c>
      <c r="AF22" s="140">
        <f t="shared" si="8"/>
        <v>68588.618178406745</v>
      </c>
      <c r="AG22" s="140">
        <f t="shared" si="8"/>
        <v>67606.321334467852</v>
      </c>
      <c r="AH22" s="140">
        <f t="shared" si="8"/>
        <v>66619.088044045508</v>
      </c>
      <c r="AI22" s="140">
        <f t="shared" si="8"/>
        <v>65626.893499461599</v>
      </c>
      <c r="AJ22" s="140">
        <f t="shared" si="8"/>
        <v>64629.71276836926</v>
      </c>
      <c r="AK22" s="140">
        <f t="shared" si="8"/>
        <v>63627.52079312627</v>
      </c>
      <c r="AL22" s="140">
        <f t="shared" si="8"/>
        <v>62620.29239016545</v>
      </c>
      <c r="AM22" s="140">
        <f t="shared" si="8"/>
        <v>61608.002249361816</v>
      </c>
      <c r="AN22" s="140">
        <f t="shared" si="8"/>
        <v>60590.624933396553</v>
      </c>
      <c r="AO22" s="140">
        <f t="shared" si="8"/>
        <v>59568.134877117867</v>
      </c>
      <c r="AP22" s="140">
        <f t="shared" si="8"/>
        <v>58540.506386898516</v>
      </c>
      <c r="AQ22" s="140">
        <f t="shared" si="8"/>
        <v>57507.713639990208</v>
      </c>
      <c r="AR22" s="140">
        <f t="shared" si="8"/>
        <v>56469.730683874688</v>
      </c>
      <c r="AS22" s="140">
        <f t="shared" si="8"/>
        <v>55426.531435611592</v>
      </c>
      <c r="AT22" s="140">
        <f t="shared" si="8"/>
        <v>54378.089681183053</v>
      </c>
      <c r="AU22" s="140">
        <f t="shared" si="8"/>
        <v>53324.379074834942</v>
      </c>
      <c r="AV22" s="140">
        <f t="shared" si="8"/>
        <v>52265.373138414878</v>
      </c>
      <c r="AW22" s="140">
        <f t="shared" si="8"/>
        <v>51201.045260706822</v>
      </c>
      <c r="AX22" s="140">
        <f t="shared" si="8"/>
        <v>50131.368696762431</v>
      </c>
      <c r="AY22" s="127"/>
      <c r="AZ22" s="134"/>
      <c r="BA22" s="134" t="s">
        <v>532</v>
      </c>
      <c r="BB22" s="137">
        <v>17</v>
      </c>
      <c r="BC22" s="127"/>
      <c r="BD22" s="127"/>
      <c r="BE22" s="127"/>
      <c r="BF22" s="127"/>
      <c r="BG22" s="127"/>
      <c r="BH22" s="127"/>
      <c r="BI22" s="127"/>
      <c r="BJ22" s="127"/>
      <c r="BK22" s="127"/>
      <c r="BL22" s="127"/>
    </row>
    <row r="23" spans="1:64" x14ac:dyDescent="0.25">
      <c r="A23" s="127"/>
      <c r="B23" s="127"/>
      <c r="C23" s="127"/>
      <c r="D23" s="127"/>
      <c r="E23" s="127"/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7"/>
      <c r="Z23" s="127"/>
      <c r="AA23" s="127"/>
      <c r="AB23" s="127"/>
      <c r="AC23" s="127"/>
      <c r="AD23" s="127"/>
      <c r="AE23" s="127"/>
      <c r="AF23" s="127"/>
      <c r="AG23" s="127"/>
      <c r="AH23" s="127"/>
      <c r="AI23" s="127"/>
      <c r="AJ23" s="127"/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34" t="s">
        <v>533</v>
      </c>
      <c r="BB23" s="137">
        <v>18</v>
      </c>
      <c r="BC23" s="127"/>
      <c r="BD23" s="127"/>
      <c r="BE23" s="127"/>
      <c r="BF23" s="127"/>
      <c r="BG23" s="127"/>
      <c r="BH23" s="127"/>
      <c r="BI23" s="127"/>
      <c r="BJ23" s="127"/>
      <c r="BK23" s="127"/>
      <c r="BL23" s="127"/>
    </row>
    <row r="24" spans="1:64" x14ac:dyDescent="0.25">
      <c r="A24" s="127"/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7"/>
      <c r="Z24" s="127"/>
      <c r="AA24" s="127"/>
      <c r="AB24" s="127"/>
      <c r="AC24" s="127"/>
      <c r="AD24" s="127"/>
      <c r="AE24" s="127"/>
      <c r="AF24" s="127"/>
      <c r="AG24" s="127"/>
      <c r="AH24" s="127"/>
      <c r="AI24" s="127"/>
      <c r="AJ24" s="127"/>
      <c r="AK24" s="127"/>
      <c r="AL24" s="127"/>
      <c r="AM24" s="127"/>
      <c r="AN24" s="127"/>
      <c r="AO24" s="127"/>
      <c r="AP24" s="127"/>
      <c r="AQ24" s="127"/>
      <c r="AR24" s="127"/>
      <c r="AS24" s="127"/>
      <c r="AT24" s="127"/>
      <c r="AU24" s="127"/>
      <c r="AV24" s="127"/>
      <c r="AW24" s="127"/>
      <c r="AX24" s="127"/>
      <c r="AY24" s="127"/>
      <c r="AZ24" s="134"/>
      <c r="BA24" s="134" t="s">
        <v>534</v>
      </c>
      <c r="BB24" s="137">
        <v>19</v>
      </c>
      <c r="BC24" s="127"/>
      <c r="BD24" s="127"/>
      <c r="BE24" s="127"/>
      <c r="BF24" s="127"/>
      <c r="BG24" s="127"/>
      <c r="BH24" s="127"/>
      <c r="BI24" s="127"/>
      <c r="BJ24" s="127"/>
      <c r="BK24" s="127"/>
      <c r="BL24" s="127"/>
    </row>
    <row r="25" spans="1:64" x14ac:dyDescent="0.25">
      <c r="A25" s="127"/>
      <c r="B25" s="133"/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  <c r="V25" s="133"/>
      <c r="W25" s="133"/>
      <c r="X25" s="133"/>
      <c r="Y25" s="133"/>
      <c r="Z25" s="133"/>
      <c r="AA25" s="133"/>
      <c r="AB25" s="133"/>
      <c r="AC25" s="133"/>
      <c r="AD25" s="133"/>
      <c r="AE25" s="133"/>
      <c r="AF25" s="133"/>
      <c r="AG25" s="133"/>
      <c r="AH25" s="133"/>
      <c r="AI25" s="133"/>
      <c r="AJ25" s="133"/>
      <c r="AK25" s="133"/>
      <c r="AL25" s="133"/>
      <c r="AM25" s="127"/>
      <c r="AN25" s="127"/>
      <c r="AO25" s="127"/>
      <c r="AP25" s="127"/>
      <c r="AQ25" s="127"/>
      <c r="AR25" s="127"/>
      <c r="AS25" s="127"/>
      <c r="AT25" s="127"/>
      <c r="AU25" s="127"/>
      <c r="AV25" s="127"/>
      <c r="AW25" s="127"/>
      <c r="AX25" s="127"/>
      <c r="AY25" s="127"/>
      <c r="AZ25" s="134"/>
      <c r="BA25" s="134" t="s">
        <v>535</v>
      </c>
      <c r="BB25" s="137">
        <v>20</v>
      </c>
      <c r="BC25" s="127"/>
      <c r="BD25" s="127"/>
      <c r="BE25" s="127"/>
      <c r="BF25" s="127"/>
      <c r="BG25" s="127"/>
      <c r="BH25" s="127"/>
      <c r="BI25" s="127"/>
      <c r="BJ25" s="127"/>
      <c r="BK25" s="127"/>
      <c r="BL25" s="127"/>
    </row>
    <row r="26" spans="1:64" x14ac:dyDescent="0.25">
      <c r="A26" s="127"/>
      <c r="B26" s="133" t="s">
        <v>569</v>
      </c>
      <c r="C26" s="133"/>
      <c r="D26" s="127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7"/>
      <c r="Z26" s="127"/>
      <c r="AA26" s="127"/>
      <c r="AB26" s="127"/>
      <c r="AC26" s="127"/>
      <c r="AD26" s="127"/>
      <c r="AE26" s="127"/>
      <c r="AF26" s="127"/>
      <c r="AG26" s="127"/>
      <c r="AH26" s="127"/>
      <c r="AI26" s="127"/>
      <c r="AJ26" s="127"/>
      <c r="AK26" s="127"/>
      <c r="AL26" s="127"/>
      <c r="AM26" s="127"/>
      <c r="AN26" s="127"/>
      <c r="AO26" s="127"/>
      <c r="AP26" s="127"/>
      <c r="AQ26" s="127"/>
      <c r="AR26" s="127"/>
      <c r="AS26" s="127"/>
      <c r="AT26" s="127"/>
      <c r="AU26" s="127"/>
      <c r="AV26" s="127"/>
      <c r="AW26" s="127"/>
      <c r="AX26" s="127"/>
      <c r="AY26" s="127"/>
      <c r="AZ26" s="127"/>
      <c r="BA26" s="134" t="s">
        <v>536</v>
      </c>
      <c r="BB26" s="137">
        <v>21</v>
      </c>
      <c r="BC26" s="127"/>
      <c r="BD26" s="127"/>
      <c r="BE26" s="127"/>
      <c r="BF26" s="127"/>
      <c r="BG26" s="127"/>
      <c r="BH26" s="127"/>
      <c r="BI26" s="127"/>
      <c r="BJ26" s="127"/>
      <c r="BK26" s="127"/>
      <c r="BL26" s="127"/>
    </row>
    <row r="27" spans="1:64" x14ac:dyDescent="0.25">
      <c r="A27" s="127"/>
      <c r="B27" s="127"/>
      <c r="C27" s="127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7"/>
      <c r="Z27" s="127"/>
      <c r="AA27" s="127"/>
      <c r="AB27" s="127"/>
      <c r="AC27" s="127"/>
      <c r="AD27" s="127"/>
      <c r="AE27" s="127"/>
      <c r="AF27" s="127"/>
      <c r="AG27" s="127"/>
      <c r="AH27" s="127"/>
      <c r="AI27" s="127"/>
      <c r="AJ27" s="127"/>
      <c r="AK27" s="127"/>
      <c r="AL27" s="127"/>
      <c r="AM27" s="127"/>
      <c r="AN27" s="127"/>
      <c r="AO27" s="127"/>
      <c r="AP27" s="127"/>
      <c r="AQ27" s="127"/>
      <c r="AR27" s="127"/>
      <c r="AS27" s="127"/>
      <c r="AT27" s="127"/>
      <c r="AU27" s="127"/>
      <c r="AV27" s="127"/>
      <c r="AW27" s="127"/>
      <c r="AX27" s="127"/>
      <c r="AY27" s="127"/>
      <c r="AZ27" s="127"/>
      <c r="BA27" s="134" t="s">
        <v>537</v>
      </c>
      <c r="BB27" s="137">
        <v>22</v>
      </c>
      <c r="BC27" s="127"/>
      <c r="BD27" s="127"/>
      <c r="BE27" s="127"/>
      <c r="BF27" s="127"/>
      <c r="BG27" s="127"/>
      <c r="BH27" s="127"/>
      <c r="BI27" s="127"/>
      <c r="BJ27" s="127"/>
      <c r="BK27" s="127"/>
      <c r="BL27" s="127"/>
    </row>
    <row r="28" spans="1:64" x14ac:dyDescent="0.25">
      <c r="A28" s="127"/>
      <c r="B28" s="127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7"/>
      <c r="AU28" s="127"/>
      <c r="AV28" s="127"/>
      <c r="AW28" s="127"/>
      <c r="AX28" s="127"/>
      <c r="AY28" s="127"/>
      <c r="AZ28" s="127"/>
      <c r="BA28" s="134" t="s">
        <v>538</v>
      </c>
      <c r="BB28" s="137">
        <v>23</v>
      </c>
      <c r="BC28" s="127"/>
      <c r="BD28" s="127"/>
      <c r="BE28" s="127"/>
      <c r="BF28" s="127"/>
      <c r="BG28" s="127"/>
      <c r="BH28" s="127"/>
      <c r="BI28" s="127"/>
      <c r="BJ28" s="127"/>
      <c r="BK28" s="127"/>
      <c r="BL28" s="127"/>
    </row>
    <row r="29" spans="1:64" x14ac:dyDescent="0.25">
      <c r="A29" s="127"/>
      <c r="B29" s="126" t="str">
        <f>+Finanziamneti!B3</f>
        <v>PARAMETRI</v>
      </c>
      <c r="C29" s="127"/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7"/>
      <c r="AF29" s="127"/>
      <c r="AG29" s="127"/>
      <c r="AH29" s="127"/>
      <c r="AI29" s="127"/>
      <c r="AJ29" s="127"/>
      <c r="AK29" s="127"/>
      <c r="AL29" s="127"/>
      <c r="AM29" s="127"/>
      <c r="AN29" s="127"/>
      <c r="AO29" s="127"/>
      <c r="AP29" s="127"/>
      <c r="AQ29" s="127"/>
      <c r="AR29" s="127"/>
      <c r="AS29" s="127"/>
      <c r="AT29" s="127"/>
      <c r="AU29" s="127"/>
      <c r="AV29" s="127"/>
      <c r="AW29" s="127"/>
      <c r="AX29" s="127"/>
      <c r="AY29" s="127"/>
      <c r="AZ29" s="127"/>
      <c r="BA29" s="134" t="s">
        <v>539</v>
      </c>
      <c r="BB29" s="137">
        <v>24</v>
      </c>
      <c r="BC29" s="127"/>
      <c r="BD29" s="127"/>
      <c r="BE29" s="127"/>
      <c r="BF29" s="127"/>
      <c r="BG29" s="127"/>
      <c r="BH29" s="127"/>
      <c r="BI29" s="127"/>
      <c r="BJ29" s="127"/>
      <c r="BK29" s="127"/>
      <c r="BL29" s="127"/>
    </row>
    <row r="30" spans="1:64" x14ac:dyDescent="0.25">
      <c r="A30" s="127"/>
      <c r="B30" s="128" t="str">
        <f>+Finanziamneti!B4</f>
        <v>Data Stipula Contratto</v>
      </c>
      <c r="C30" s="150" t="str">
        <f>+Finanziamneti!D4</f>
        <v>A1 M3</v>
      </c>
      <c r="D30" s="138">
        <f>VLOOKUP($C30,$BA$6:$BB$41,2,FALSE)</f>
        <v>3</v>
      </c>
      <c r="E30" s="127"/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27"/>
      <c r="V30" s="127"/>
      <c r="W30" s="127"/>
      <c r="X30" s="127"/>
      <c r="Y30" s="127"/>
      <c r="Z30" s="127"/>
      <c r="AA30" s="127"/>
      <c r="AB30" s="127"/>
      <c r="AC30" s="127"/>
      <c r="AD30" s="127"/>
      <c r="AE30" s="127"/>
      <c r="AF30" s="127"/>
      <c r="AG30" s="127"/>
      <c r="AH30" s="127"/>
      <c r="AI30" s="127"/>
      <c r="AJ30" s="127"/>
      <c r="AK30" s="127"/>
      <c r="AL30" s="127"/>
      <c r="AM30" s="127"/>
      <c r="AN30" s="127"/>
      <c r="AO30" s="127"/>
      <c r="AP30" s="127"/>
      <c r="AQ30" s="127"/>
      <c r="AR30" s="127"/>
      <c r="AS30" s="127"/>
      <c r="AT30" s="127"/>
      <c r="AU30" s="127"/>
      <c r="AV30" s="127"/>
      <c r="AW30" s="127"/>
      <c r="AX30" s="127"/>
      <c r="AY30" s="127"/>
      <c r="AZ30" s="127"/>
      <c r="BA30" s="134" t="s">
        <v>540</v>
      </c>
      <c r="BB30" s="137">
        <v>25</v>
      </c>
      <c r="BC30" s="127"/>
      <c r="BD30" s="127"/>
      <c r="BE30" s="127"/>
      <c r="BF30" s="127"/>
      <c r="BG30" s="127"/>
      <c r="BH30" s="127"/>
      <c r="BI30" s="127"/>
      <c r="BJ30" s="127"/>
      <c r="BK30" s="127"/>
      <c r="BL30" s="127"/>
    </row>
    <row r="31" spans="1:64" x14ac:dyDescent="0.25">
      <c r="A31" s="127"/>
      <c r="B31" s="128" t="str">
        <f>+Finanziamneti!B5</f>
        <v>Tasso di interesse annuale</v>
      </c>
      <c r="C31" s="152">
        <f>+Finanziamneti!D5</f>
        <v>6.2E-2</v>
      </c>
      <c r="D31" s="127"/>
      <c r="E31" s="127"/>
      <c r="F31" s="127"/>
      <c r="G31" s="127"/>
      <c r="H31" s="127"/>
      <c r="I31" s="127"/>
      <c r="J31" s="127"/>
      <c r="K31" s="127"/>
      <c r="L31" s="127"/>
      <c r="M31" s="127"/>
      <c r="N31" s="127"/>
      <c r="O31" s="127"/>
      <c r="P31" s="127"/>
      <c r="Q31" s="127"/>
      <c r="R31" s="127"/>
      <c r="S31" s="127"/>
      <c r="T31" s="127"/>
      <c r="U31" s="127"/>
      <c r="V31" s="127"/>
      <c r="W31" s="127"/>
      <c r="X31" s="127"/>
      <c r="Y31" s="127"/>
      <c r="Z31" s="127"/>
      <c r="AA31" s="127"/>
      <c r="AB31" s="127"/>
      <c r="AC31" s="127"/>
      <c r="AD31" s="127"/>
      <c r="AE31" s="127"/>
      <c r="AF31" s="127"/>
      <c r="AG31" s="127"/>
      <c r="AH31" s="127"/>
      <c r="AI31" s="127"/>
      <c r="AJ31" s="127"/>
      <c r="AK31" s="127"/>
      <c r="AL31" s="127"/>
      <c r="AM31" s="127"/>
      <c r="AN31" s="127"/>
      <c r="AO31" s="127"/>
      <c r="AP31" s="127"/>
      <c r="AQ31" s="127"/>
      <c r="AR31" s="127"/>
      <c r="AS31" s="127"/>
      <c r="AT31" s="127"/>
      <c r="AU31" s="127"/>
      <c r="AV31" s="127"/>
      <c r="AW31" s="127"/>
      <c r="AX31" s="127"/>
      <c r="AY31" s="127"/>
      <c r="AZ31" s="127"/>
      <c r="BA31" s="134" t="s">
        <v>541</v>
      </c>
      <c r="BB31" s="137">
        <v>26</v>
      </c>
      <c r="BC31" s="127"/>
      <c r="BD31" s="127"/>
      <c r="BE31" s="127"/>
      <c r="BF31" s="127"/>
      <c r="BG31" s="127"/>
      <c r="BH31" s="127"/>
      <c r="BI31" s="127"/>
      <c r="BJ31" s="127"/>
      <c r="BK31" s="127"/>
      <c r="BL31" s="127"/>
    </row>
    <row r="32" spans="1:64" x14ac:dyDescent="0.25">
      <c r="A32" s="127"/>
      <c r="B32" s="128" t="str">
        <f>+Finanziamneti!B6</f>
        <v>Finanziamento</v>
      </c>
      <c r="C32" s="153">
        <f>+Finanziamneti!D6</f>
        <v>20000</v>
      </c>
      <c r="D32" s="127"/>
      <c r="E32" s="127"/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7"/>
      <c r="V32" s="127"/>
      <c r="W32" s="127"/>
      <c r="X32" s="127"/>
      <c r="Y32" s="127"/>
      <c r="Z32" s="127"/>
      <c r="AA32" s="127"/>
      <c r="AB32" s="127"/>
      <c r="AC32" s="127"/>
      <c r="AD32" s="127"/>
      <c r="AE32" s="127"/>
      <c r="AF32" s="127"/>
      <c r="AG32" s="127"/>
      <c r="AH32" s="127"/>
      <c r="AI32" s="127"/>
      <c r="AJ32" s="127"/>
      <c r="AK32" s="127"/>
      <c r="AL32" s="127"/>
      <c r="AM32" s="127"/>
      <c r="AN32" s="127"/>
      <c r="AO32" s="127"/>
      <c r="AP32" s="127"/>
      <c r="AQ32" s="127"/>
      <c r="AR32" s="127"/>
      <c r="AS32" s="127"/>
      <c r="AT32" s="127"/>
      <c r="AU32" s="127"/>
      <c r="AV32" s="127"/>
      <c r="AW32" s="127"/>
      <c r="AX32" s="127"/>
      <c r="AY32" s="127"/>
      <c r="AZ32" s="127"/>
      <c r="BA32" s="134" t="s">
        <v>542</v>
      </c>
      <c r="BB32" s="137">
        <v>27</v>
      </c>
      <c r="BC32" s="127"/>
      <c r="BD32" s="127"/>
      <c r="BE32" s="127"/>
      <c r="BF32" s="127"/>
      <c r="BG32" s="127"/>
      <c r="BH32" s="127"/>
      <c r="BI32" s="127"/>
      <c r="BJ32" s="127"/>
      <c r="BK32" s="127"/>
      <c r="BL32" s="127"/>
    </row>
    <row r="33" spans="1:64" x14ac:dyDescent="0.25">
      <c r="A33" s="127"/>
      <c r="B33" s="151" t="str">
        <f>+Finanziamneti!B7</f>
        <v>Durata (numero rate totali)</v>
      </c>
      <c r="C33" s="153">
        <f>+Finanziamneti!D7</f>
        <v>73</v>
      </c>
      <c r="D33" s="127"/>
      <c r="E33" s="127"/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/>
      <c r="U33" s="127"/>
      <c r="V33" s="127"/>
      <c r="W33" s="127"/>
      <c r="X33" s="127"/>
      <c r="Y33" s="127"/>
      <c r="Z33" s="127"/>
      <c r="AA33" s="127"/>
      <c r="AB33" s="127"/>
      <c r="AC33" s="127"/>
      <c r="AD33" s="127"/>
      <c r="AE33" s="127"/>
      <c r="AF33" s="127"/>
      <c r="AG33" s="127"/>
      <c r="AH33" s="127"/>
      <c r="AI33" s="127"/>
      <c r="AJ33" s="127"/>
      <c r="AK33" s="127"/>
      <c r="AL33" s="127"/>
      <c r="AM33" s="127"/>
      <c r="AN33" s="127"/>
      <c r="AO33" s="127"/>
      <c r="AP33" s="127"/>
      <c r="AQ33" s="127"/>
      <c r="AR33" s="127"/>
      <c r="AS33" s="127"/>
      <c r="AT33" s="127"/>
      <c r="AU33" s="127"/>
      <c r="AV33" s="127"/>
      <c r="AW33" s="127"/>
      <c r="AX33" s="127"/>
      <c r="AY33" s="127"/>
      <c r="AZ33" s="127"/>
      <c r="BA33" s="134" t="s">
        <v>543</v>
      </c>
      <c r="BB33" s="137">
        <v>28</v>
      </c>
      <c r="BC33" s="127"/>
      <c r="BD33" s="127"/>
      <c r="BE33" s="127"/>
      <c r="BF33" s="127"/>
      <c r="BG33" s="127"/>
      <c r="BH33" s="127"/>
      <c r="BI33" s="127"/>
      <c r="BJ33" s="127"/>
      <c r="BK33" s="127"/>
      <c r="BL33" s="127"/>
    </row>
    <row r="34" spans="1:64" x14ac:dyDescent="0.25">
      <c r="A34" s="127"/>
      <c r="B34" s="127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7"/>
      <c r="V34" s="127"/>
      <c r="W34" s="127"/>
      <c r="X34" s="127"/>
      <c r="Y34" s="127"/>
      <c r="Z34" s="127"/>
      <c r="AA34" s="127"/>
      <c r="AB34" s="127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127"/>
      <c r="AR34" s="127"/>
      <c r="AS34" s="127"/>
      <c r="AT34" s="127"/>
      <c r="AU34" s="127"/>
      <c r="AV34" s="127"/>
      <c r="AW34" s="127"/>
      <c r="AX34" s="127"/>
      <c r="AY34" s="127"/>
      <c r="AZ34" s="127"/>
      <c r="BA34" s="134" t="s">
        <v>544</v>
      </c>
      <c r="BB34" s="137">
        <v>29</v>
      </c>
      <c r="BC34" s="127"/>
      <c r="BD34" s="127"/>
      <c r="BE34" s="127"/>
      <c r="BF34" s="127"/>
      <c r="BG34" s="127"/>
      <c r="BH34" s="127"/>
      <c r="BI34" s="127"/>
      <c r="BJ34" s="127"/>
      <c r="BK34" s="127"/>
      <c r="BL34" s="127"/>
    </row>
    <row r="35" spans="1:64" x14ac:dyDescent="0.25">
      <c r="A35" s="127"/>
      <c r="B35" s="126" t="s">
        <v>521</v>
      </c>
      <c r="C35" s="126" t="s">
        <v>522</v>
      </c>
      <c r="D35" s="139">
        <f>((1+C31)^(1/12))-1</f>
        <v>5.0254121388362272E-3</v>
      </c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  <c r="AG35" s="127"/>
      <c r="AH35" s="127"/>
      <c r="AI35" s="127"/>
      <c r="AJ35" s="127"/>
      <c r="AK35" s="127"/>
      <c r="AL35" s="127"/>
      <c r="AM35" s="127"/>
      <c r="AN35" s="127"/>
      <c r="AO35" s="127"/>
      <c r="AP35" s="127"/>
      <c r="AQ35" s="127"/>
      <c r="AR35" s="127"/>
      <c r="AS35" s="127"/>
      <c r="AT35" s="127"/>
      <c r="AU35" s="127"/>
      <c r="AV35" s="127"/>
      <c r="AW35" s="127"/>
      <c r="AX35" s="127"/>
      <c r="AY35" s="127"/>
      <c r="AZ35" s="127"/>
      <c r="BA35" s="134" t="s">
        <v>545</v>
      </c>
      <c r="BB35" s="137">
        <v>30</v>
      </c>
      <c r="BC35" s="127"/>
      <c r="BD35" s="127"/>
      <c r="BE35" s="127"/>
      <c r="BF35" s="127"/>
      <c r="BG35" s="127"/>
      <c r="BH35" s="127"/>
      <c r="BI35" s="127"/>
      <c r="BJ35" s="127"/>
      <c r="BK35" s="127"/>
      <c r="BL35" s="127"/>
    </row>
    <row r="36" spans="1:64" x14ac:dyDescent="0.25">
      <c r="A36" s="127"/>
      <c r="B36" s="127"/>
      <c r="C36" s="127"/>
      <c r="D36" s="127"/>
      <c r="E36" s="127"/>
      <c r="F36" s="127"/>
      <c r="G36" s="127"/>
      <c r="H36" s="127"/>
      <c r="I36" s="127"/>
      <c r="J36" s="127"/>
      <c r="K36" s="127"/>
      <c r="L36" s="127"/>
      <c r="M36" s="127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127"/>
      <c r="AR36" s="127"/>
      <c r="AS36" s="127"/>
      <c r="AT36" s="127"/>
      <c r="AU36" s="127"/>
      <c r="AV36" s="127"/>
      <c r="AW36" s="127"/>
      <c r="AX36" s="127"/>
      <c r="AY36" s="127"/>
      <c r="AZ36" s="127"/>
      <c r="BA36" s="134" t="s">
        <v>546</v>
      </c>
      <c r="BB36" s="137">
        <v>31</v>
      </c>
      <c r="BC36" s="127"/>
      <c r="BD36" s="127"/>
      <c r="BE36" s="127"/>
      <c r="BF36" s="127"/>
      <c r="BG36" s="127"/>
      <c r="BH36" s="127"/>
      <c r="BI36" s="127"/>
      <c r="BJ36" s="127"/>
      <c r="BK36" s="127"/>
      <c r="BL36" s="127"/>
    </row>
    <row r="37" spans="1:64" x14ac:dyDescent="0.25">
      <c r="A37" s="127"/>
      <c r="B37" s="126" t="s">
        <v>525</v>
      </c>
      <c r="C37" s="126" t="s">
        <v>522</v>
      </c>
      <c r="D37" s="140">
        <f>(C32)/((1-(1+D35)^(-C33))/D35)</f>
        <v>327.97271127686116</v>
      </c>
      <c r="E37" s="127"/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7"/>
      <c r="Q37" s="127"/>
      <c r="R37" s="127"/>
      <c r="S37" s="127"/>
      <c r="T37" s="127"/>
      <c r="U37" s="127"/>
      <c r="V37" s="127"/>
      <c r="W37" s="127"/>
      <c r="X37" s="127"/>
      <c r="Y37" s="127"/>
      <c r="Z37" s="127"/>
      <c r="AA37" s="127"/>
      <c r="AB37" s="127"/>
      <c r="AC37" s="127"/>
      <c r="AD37" s="127"/>
      <c r="AE37" s="127"/>
      <c r="AF37" s="127"/>
      <c r="AG37" s="127"/>
      <c r="AH37" s="127"/>
      <c r="AI37" s="127"/>
      <c r="AJ37" s="127"/>
      <c r="AK37" s="127"/>
      <c r="AL37" s="127"/>
      <c r="AM37" s="127"/>
      <c r="AN37" s="127"/>
      <c r="AO37" s="127"/>
      <c r="AP37" s="127"/>
      <c r="AQ37" s="127"/>
      <c r="AR37" s="127"/>
      <c r="AS37" s="127"/>
      <c r="AT37" s="127"/>
      <c r="AU37" s="127"/>
      <c r="AV37" s="127"/>
      <c r="AW37" s="127"/>
      <c r="AX37" s="127"/>
      <c r="AY37" s="127"/>
      <c r="AZ37" s="127"/>
      <c r="BA37" s="134" t="s">
        <v>547</v>
      </c>
      <c r="BB37" s="137">
        <v>32</v>
      </c>
      <c r="BC37" s="127"/>
      <c r="BD37" s="127"/>
      <c r="BE37" s="127"/>
      <c r="BF37" s="127"/>
      <c r="BG37" s="127"/>
      <c r="BH37" s="127"/>
      <c r="BI37" s="127"/>
      <c r="BJ37" s="127"/>
      <c r="BK37" s="127"/>
      <c r="BL37" s="127"/>
    </row>
    <row r="38" spans="1:64" x14ac:dyDescent="0.25">
      <c r="A38" s="127"/>
      <c r="B38" s="127"/>
      <c r="C38" s="66">
        <v>41275</v>
      </c>
      <c r="D38" s="66">
        <v>41306</v>
      </c>
      <c r="E38" s="66">
        <v>41336</v>
      </c>
      <c r="F38" s="66">
        <v>41367</v>
      </c>
      <c r="G38" s="66">
        <v>41397</v>
      </c>
      <c r="H38" s="66">
        <v>41428</v>
      </c>
      <c r="I38" s="66">
        <v>41458</v>
      </c>
      <c r="J38" s="66">
        <v>41489</v>
      </c>
      <c r="K38" s="66">
        <v>41519</v>
      </c>
      <c r="L38" s="66">
        <v>41550</v>
      </c>
      <c r="M38" s="66">
        <v>41580</v>
      </c>
      <c r="N38" s="66">
        <v>41611</v>
      </c>
      <c r="O38" s="66">
        <v>41641</v>
      </c>
      <c r="P38" s="66">
        <v>41672</v>
      </c>
      <c r="Q38" s="66">
        <v>41702</v>
      </c>
      <c r="R38" s="66">
        <v>41733</v>
      </c>
      <c r="S38" s="66">
        <v>41763</v>
      </c>
      <c r="T38" s="66">
        <v>41794</v>
      </c>
      <c r="U38" s="66">
        <v>41824</v>
      </c>
      <c r="V38" s="66">
        <v>41855</v>
      </c>
      <c r="W38" s="66">
        <v>41885</v>
      </c>
      <c r="X38" s="66">
        <v>41916</v>
      </c>
      <c r="Y38" s="66">
        <v>41946</v>
      </c>
      <c r="Z38" s="66">
        <v>41977</v>
      </c>
      <c r="AA38" s="66">
        <v>42007</v>
      </c>
      <c r="AB38" s="66">
        <v>42038</v>
      </c>
      <c r="AC38" s="66">
        <v>42068</v>
      </c>
      <c r="AD38" s="66">
        <v>42099</v>
      </c>
      <c r="AE38" s="66">
        <v>42129</v>
      </c>
      <c r="AF38" s="66">
        <v>42160</v>
      </c>
      <c r="AG38" s="66">
        <v>42190</v>
      </c>
      <c r="AH38" s="66">
        <v>42221</v>
      </c>
      <c r="AI38" s="66">
        <v>42251</v>
      </c>
      <c r="AJ38" s="66">
        <v>42282</v>
      </c>
      <c r="AK38" s="66">
        <v>42312</v>
      </c>
      <c r="AL38" s="66">
        <v>42343</v>
      </c>
      <c r="AM38" s="66">
        <v>42373</v>
      </c>
      <c r="AN38" s="66">
        <v>42404</v>
      </c>
      <c r="AO38" s="66">
        <v>42434</v>
      </c>
      <c r="AP38" s="66">
        <v>42465</v>
      </c>
      <c r="AQ38" s="66">
        <v>42495</v>
      </c>
      <c r="AR38" s="66">
        <v>42526</v>
      </c>
      <c r="AS38" s="66">
        <v>42556</v>
      </c>
      <c r="AT38" s="66">
        <v>42587</v>
      </c>
      <c r="AU38" s="66">
        <v>42617</v>
      </c>
      <c r="AV38" s="66">
        <v>42648</v>
      </c>
      <c r="AW38" s="66">
        <v>42678</v>
      </c>
      <c r="AX38" s="66">
        <v>42709</v>
      </c>
      <c r="AY38" s="66">
        <v>0</v>
      </c>
      <c r="AZ38" s="127"/>
      <c r="BA38" s="134" t="s">
        <v>548</v>
      </c>
      <c r="BB38" s="137">
        <v>33</v>
      </c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</row>
    <row r="39" spans="1:64" x14ac:dyDescent="0.25">
      <c r="A39" s="127"/>
      <c r="B39" s="127"/>
      <c r="C39" s="138">
        <v>1</v>
      </c>
      <c r="D39" s="138">
        <f>+C39+1</f>
        <v>2</v>
      </c>
      <c r="E39" s="138">
        <f t="shared" ref="E39:AY39" si="9">+D39+1</f>
        <v>3</v>
      </c>
      <c r="F39" s="138">
        <f t="shared" si="9"/>
        <v>4</v>
      </c>
      <c r="G39" s="138">
        <f t="shared" si="9"/>
        <v>5</v>
      </c>
      <c r="H39" s="138">
        <f t="shared" si="9"/>
        <v>6</v>
      </c>
      <c r="I39" s="138">
        <f t="shared" si="9"/>
        <v>7</v>
      </c>
      <c r="J39" s="138">
        <f t="shared" si="9"/>
        <v>8</v>
      </c>
      <c r="K39" s="138">
        <f t="shared" si="9"/>
        <v>9</v>
      </c>
      <c r="L39" s="138">
        <f t="shared" si="9"/>
        <v>10</v>
      </c>
      <c r="M39" s="138">
        <f t="shared" si="9"/>
        <v>11</v>
      </c>
      <c r="N39" s="138">
        <f t="shared" si="9"/>
        <v>12</v>
      </c>
      <c r="O39" s="138">
        <f t="shared" si="9"/>
        <v>13</v>
      </c>
      <c r="P39" s="138">
        <f t="shared" si="9"/>
        <v>14</v>
      </c>
      <c r="Q39" s="138">
        <f t="shared" si="9"/>
        <v>15</v>
      </c>
      <c r="R39" s="138">
        <f t="shared" si="9"/>
        <v>16</v>
      </c>
      <c r="S39" s="138">
        <f t="shared" si="9"/>
        <v>17</v>
      </c>
      <c r="T39" s="138">
        <f t="shared" si="9"/>
        <v>18</v>
      </c>
      <c r="U39" s="138">
        <f t="shared" si="9"/>
        <v>19</v>
      </c>
      <c r="V39" s="138">
        <f t="shared" si="9"/>
        <v>20</v>
      </c>
      <c r="W39" s="138">
        <f t="shared" si="9"/>
        <v>21</v>
      </c>
      <c r="X39" s="138">
        <f t="shared" si="9"/>
        <v>22</v>
      </c>
      <c r="Y39" s="138">
        <f t="shared" si="9"/>
        <v>23</v>
      </c>
      <c r="Z39" s="138">
        <f t="shared" si="9"/>
        <v>24</v>
      </c>
      <c r="AA39" s="138">
        <f t="shared" si="9"/>
        <v>25</v>
      </c>
      <c r="AB39" s="138">
        <f t="shared" si="9"/>
        <v>26</v>
      </c>
      <c r="AC39" s="138">
        <f t="shared" si="9"/>
        <v>27</v>
      </c>
      <c r="AD39" s="138">
        <f t="shared" si="9"/>
        <v>28</v>
      </c>
      <c r="AE39" s="138">
        <f t="shared" si="9"/>
        <v>29</v>
      </c>
      <c r="AF39" s="138">
        <f t="shared" si="9"/>
        <v>30</v>
      </c>
      <c r="AG39" s="138">
        <f t="shared" si="9"/>
        <v>31</v>
      </c>
      <c r="AH39" s="138">
        <f t="shared" si="9"/>
        <v>32</v>
      </c>
      <c r="AI39" s="138">
        <f t="shared" si="9"/>
        <v>33</v>
      </c>
      <c r="AJ39" s="138">
        <f t="shared" si="9"/>
        <v>34</v>
      </c>
      <c r="AK39" s="138">
        <f t="shared" si="9"/>
        <v>35</v>
      </c>
      <c r="AL39" s="138">
        <f t="shared" si="9"/>
        <v>36</v>
      </c>
      <c r="AM39" s="138">
        <f t="shared" si="9"/>
        <v>37</v>
      </c>
      <c r="AN39" s="138">
        <f t="shared" si="9"/>
        <v>38</v>
      </c>
      <c r="AO39" s="138">
        <f t="shared" si="9"/>
        <v>39</v>
      </c>
      <c r="AP39" s="138">
        <f t="shared" si="9"/>
        <v>40</v>
      </c>
      <c r="AQ39" s="138">
        <f t="shared" si="9"/>
        <v>41</v>
      </c>
      <c r="AR39" s="138">
        <f t="shared" si="9"/>
        <v>42</v>
      </c>
      <c r="AS39" s="138">
        <f t="shared" si="9"/>
        <v>43</v>
      </c>
      <c r="AT39" s="138">
        <f t="shared" si="9"/>
        <v>44</v>
      </c>
      <c r="AU39" s="138">
        <f t="shared" si="9"/>
        <v>45</v>
      </c>
      <c r="AV39" s="138">
        <f t="shared" si="9"/>
        <v>46</v>
      </c>
      <c r="AW39" s="138">
        <f t="shared" si="9"/>
        <v>47</v>
      </c>
      <c r="AX39" s="138">
        <f t="shared" si="9"/>
        <v>48</v>
      </c>
      <c r="AY39" s="138">
        <f t="shared" si="9"/>
        <v>49</v>
      </c>
      <c r="AZ39" s="127"/>
      <c r="BA39" s="134" t="s">
        <v>549</v>
      </c>
      <c r="BB39" s="137">
        <v>34</v>
      </c>
      <c r="BC39" s="127"/>
      <c r="BD39" s="127"/>
      <c r="BE39" s="127"/>
      <c r="BF39" s="127"/>
      <c r="BG39" s="127"/>
      <c r="BH39" s="127"/>
      <c r="BI39" s="127"/>
      <c r="BJ39" s="127"/>
      <c r="BK39" s="127"/>
      <c r="BL39" s="127"/>
    </row>
    <row r="40" spans="1:64" x14ac:dyDescent="0.25">
      <c r="A40" s="145"/>
      <c r="B40" s="141" t="s">
        <v>487</v>
      </c>
      <c r="C40" s="142" t="s">
        <v>515</v>
      </c>
      <c r="D40" s="142" t="s">
        <v>516</v>
      </c>
      <c r="E40" s="142" t="s">
        <v>517</v>
      </c>
      <c r="F40" s="142" t="s">
        <v>518</v>
      </c>
      <c r="G40" s="142" t="s">
        <v>519</v>
      </c>
      <c r="H40" s="142" t="s">
        <v>520</v>
      </c>
      <c r="I40" s="142" t="s">
        <v>523</v>
      </c>
      <c r="J40" s="142" t="s">
        <v>524</v>
      </c>
      <c r="K40" s="142" t="s">
        <v>485</v>
      </c>
      <c r="L40" s="142" t="s">
        <v>526</v>
      </c>
      <c r="M40" s="142" t="s">
        <v>527</v>
      </c>
      <c r="N40" s="142" t="s">
        <v>500</v>
      </c>
      <c r="O40" s="142" t="s">
        <v>528</v>
      </c>
      <c r="P40" s="142" t="s">
        <v>529</v>
      </c>
      <c r="Q40" s="142" t="s">
        <v>530</v>
      </c>
      <c r="R40" s="142" t="s">
        <v>531</v>
      </c>
      <c r="S40" s="142" t="s">
        <v>532</v>
      </c>
      <c r="T40" s="142" t="s">
        <v>533</v>
      </c>
      <c r="U40" s="142" t="s">
        <v>534</v>
      </c>
      <c r="V40" s="142" t="s">
        <v>535</v>
      </c>
      <c r="W40" s="142" t="s">
        <v>536</v>
      </c>
      <c r="X40" s="142" t="s">
        <v>537</v>
      </c>
      <c r="Y40" s="142" t="s">
        <v>538</v>
      </c>
      <c r="Z40" s="142" t="s">
        <v>539</v>
      </c>
      <c r="AA40" s="142" t="s">
        <v>540</v>
      </c>
      <c r="AB40" s="142" t="s">
        <v>541</v>
      </c>
      <c r="AC40" s="142" t="s">
        <v>542</v>
      </c>
      <c r="AD40" s="142" t="s">
        <v>543</v>
      </c>
      <c r="AE40" s="142" t="s">
        <v>544</v>
      </c>
      <c r="AF40" s="142" t="s">
        <v>545</v>
      </c>
      <c r="AG40" s="142" t="s">
        <v>546</v>
      </c>
      <c r="AH40" s="142" t="s">
        <v>547</v>
      </c>
      <c r="AI40" s="142" t="s">
        <v>548</v>
      </c>
      <c r="AJ40" s="142" t="s">
        <v>549</v>
      </c>
      <c r="AK40" s="142" t="s">
        <v>550</v>
      </c>
      <c r="AL40" s="142" t="s">
        <v>551</v>
      </c>
      <c r="AM40" s="142" t="s">
        <v>552</v>
      </c>
      <c r="AN40" s="142" t="s">
        <v>553</v>
      </c>
      <c r="AO40" s="142" t="s">
        <v>554</v>
      </c>
      <c r="AP40" s="142" t="s">
        <v>555</v>
      </c>
      <c r="AQ40" s="142" t="s">
        <v>556</v>
      </c>
      <c r="AR40" s="142" t="s">
        <v>557</v>
      </c>
      <c r="AS40" s="142" t="s">
        <v>558</v>
      </c>
      <c r="AT40" s="142" t="s">
        <v>559</v>
      </c>
      <c r="AU40" s="142" t="s">
        <v>560</v>
      </c>
      <c r="AV40" s="142" t="s">
        <v>561</v>
      </c>
      <c r="AW40" s="142" t="s">
        <v>562</v>
      </c>
      <c r="AX40" s="142" t="s">
        <v>563</v>
      </c>
      <c r="AY40" s="142" t="s">
        <v>570</v>
      </c>
      <c r="AZ40" s="127"/>
      <c r="BA40" s="134" t="s">
        <v>550</v>
      </c>
      <c r="BB40" s="137">
        <v>35</v>
      </c>
      <c r="BC40" s="127"/>
      <c r="BD40" s="127"/>
      <c r="BE40" s="127"/>
      <c r="BF40" s="127"/>
      <c r="BG40" s="127"/>
      <c r="BH40" s="127"/>
      <c r="BI40" s="127"/>
      <c r="BJ40" s="127"/>
      <c r="BK40" s="127"/>
      <c r="BL40" s="127"/>
    </row>
    <row r="41" spans="1:64" x14ac:dyDescent="0.25">
      <c r="A41" s="127"/>
      <c r="B41" s="129" t="s">
        <v>564</v>
      </c>
      <c r="C41" s="140"/>
      <c r="D41" s="140">
        <f t="shared" ref="D41:AX41" si="10">+IF(D39&gt;=$D30,$D37,0)*IF(C45&lt;1,0,1)</f>
        <v>0</v>
      </c>
      <c r="E41" s="140">
        <f t="shared" si="10"/>
        <v>0</v>
      </c>
      <c r="F41" s="140">
        <f t="shared" si="10"/>
        <v>327.97271127686116</v>
      </c>
      <c r="G41" s="140">
        <f t="shared" si="10"/>
        <v>327.97271127686116</v>
      </c>
      <c r="H41" s="140">
        <f t="shared" si="10"/>
        <v>327.97271127686116</v>
      </c>
      <c r="I41" s="140">
        <f t="shared" si="10"/>
        <v>327.97271127686116</v>
      </c>
      <c r="J41" s="140">
        <f t="shared" si="10"/>
        <v>327.97271127686116</v>
      </c>
      <c r="K41" s="140">
        <f t="shared" si="10"/>
        <v>327.97271127686116</v>
      </c>
      <c r="L41" s="140">
        <f t="shared" si="10"/>
        <v>327.97271127686116</v>
      </c>
      <c r="M41" s="140">
        <f t="shared" si="10"/>
        <v>327.97271127686116</v>
      </c>
      <c r="N41" s="140">
        <f t="shared" si="10"/>
        <v>327.97271127686116</v>
      </c>
      <c r="O41" s="140">
        <f t="shared" si="10"/>
        <v>327.97271127686116</v>
      </c>
      <c r="P41" s="140">
        <f t="shared" si="10"/>
        <v>327.97271127686116</v>
      </c>
      <c r="Q41" s="140">
        <f t="shared" si="10"/>
        <v>327.97271127686116</v>
      </c>
      <c r="R41" s="140">
        <f t="shared" si="10"/>
        <v>327.97271127686116</v>
      </c>
      <c r="S41" s="140">
        <f t="shared" si="10"/>
        <v>327.97271127686116</v>
      </c>
      <c r="T41" s="140">
        <f t="shared" si="10"/>
        <v>327.97271127686116</v>
      </c>
      <c r="U41" s="140">
        <f t="shared" si="10"/>
        <v>327.97271127686116</v>
      </c>
      <c r="V41" s="140">
        <f t="shared" si="10"/>
        <v>327.97271127686116</v>
      </c>
      <c r="W41" s="140">
        <f t="shared" si="10"/>
        <v>327.97271127686116</v>
      </c>
      <c r="X41" s="140">
        <f t="shared" si="10"/>
        <v>327.97271127686116</v>
      </c>
      <c r="Y41" s="140">
        <f t="shared" si="10"/>
        <v>327.97271127686116</v>
      </c>
      <c r="Z41" s="140">
        <f t="shared" si="10"/>
        <v>327.97271127686116</v>
      </c>
      <c r="AA41" s="140">
        <f t="shared" si="10"/>
        <v>327.97271127686116</v>
      </c>
      <c r="AB41" s="140">
        <f t="shared" si="10"/>
        <v>327.97271127686116</v>
      </c>
      <c r="AC41" s="140">
        <f t="shared" si="10"/>
        <v>327.97271127686116</v>
      </c>
      <c r="AD41" s="140">
        <f t="shared" si="10"/>
        <v>327.97271127686116</v>
      </c>
      <c r="AE41" s="140">
        <f t="shared" si="10"/>
        <v>327.97271127686116</v>
      </c>
      <c r="AF41" s="140">
        <f t="shared" si="10"/>
        <v>327.97271127686116</v>
      </c>
      <c r="AG41" s="140">
        <f t="shared" si="10"/>
        <v>327.97271127686116</v>
      </c>
      <c r="AH41" s="140">
        <f t="shared" si="10"/>
        <v>327.97271127686116</v>
      </c>
      <c r="AI41" s="140">
        <f t="shared" si="10"/>
        <v>327.97271127686116</v>
      </c>
      <c r="AJ41" s="140">
        <f t="shared" si="10"/>
        <v>327.97271127686116</v>
      </c>
      <c r="AK41" s="140">
        <f t="shared" si="10"/>
        <v>327.97271127686116</v>
      </c>
      <c r="AL41" s="140">
        <f t="shared" si="10"/>
        <v>327.97271127686116</v>
      </c>
      <c r="AM41" s="140">
        <f t="shared" si="10"/>
        <v>327.97271127686116</v>
      </c>
      <c r="AN41" s="140">
        <f t="shared" si="10"/>
        <v>327.97271127686116</v>
      </c>
      <c r="AO41" s="140">
        <f t="shared" si="10"/>
        <v>327.97271127686116</v>
      </c>
      <c r="AP41" s="140">
        <f t="shared" si="10"/>
        <v>327.97271127686116</v>
      </c>
      <c r="AQ41" s="140">
        <f t="shared" si="10"/>
        <v>327.97271127686116</v>
      </c>
      <c r="AR41" s="140">
        <f t="shared" si="10"/>
        <v>327.97271127686116</v>
      </c>
      <c r="AS41" s="140">
        <f t="shared" si="10"/>
        <v>327.97271127686116</v>
      </c>
      <c r="AT41" s="140">
        <f t="shared" si="10"/>
        <v>327.97271127686116</v>
      </c>
      <c r="AU41" s="140">
        <f t="shared" si="10"/>
        <v>327.97271127686116</v>
      </c>
      <c r="AV41" s="140">
        <f t="shared" si="10"/>
        <v>327.97271127686116</v>
      </c>
      <c r="AW41" s="140">
        <f t="shared" si="10"/>
        <v>327.97271127686116</v>
      </c>
      <c r="AX41" s="140">
        <f t="shared" si="10"/>
        <v>327.97271127686116</v>
      </c>
      <c r="AY41" s="127"/>
      <c r="AZ41" s="127"/>
      <c r="BA41" s="134" t="s">
        <v>551</v>
      </c>
      <c r="BB41" s="137">
        <v>36</v>
      </c>
      <c r="BC41" s="127"/>
      <c r="BD41" s="127"/>
      <c r="BE41" s="127"/>
      <c r="BF41" s="127"/>
      <c r="BG41" s="127"/>
      <c r="BH41" s="127"/>
      <c r="BI41" s="127"/>
      <c r="BJ41" s="127"/>
      <c r="BK41" s="127"/>
      <c r="BL41" s="127"/>
    </row>
    <row r="42" spans="1:64" x14ac:dyDescent="0.25">
      <c r="A42" s="127"/>
      <c r="B42" s="129" t="s">
        <v>565</v>
      </c>
      <c r="C42" s="140"/>
      <c r="D42" s="140">
        <f t="shared" ref="D42:AK42" si="11">D41-D44</f>
        <v>0</v>
      </c>
      <c r="E42" s="140">
        <f t="shared" si="11"/>
        <v>0</v>
      </c>
      <c r="F42" s="140">
        <f t="shared" si="11"/>
        <v>227.4644685001366</v>
      </c>
      <c r="G42" s="140">
        <f t="shared" si="11"/>
        <v>228.60757120129114</v>
      </c>
      <c r="H42" s="140">
        <f t="shared" si="11"/>
        <v>229.75641846463597</v>
      </c>
      <c r="I42" s="140">
        <f t="shared" si="11"/>
        <v>230.91103915896369</v>
      </c>
      <c r="J42" s="140">
        <f t="shared" si="11"/>
        <v>232.07146229814441</v>
      </c>
      <c r="K42" s="140">
        <f t="shared" si="11"/>
        <v>233.23771704185501</v>
      </c>
      <c r="L42" s="140">
        <f t="shared" si="11"/>
        <v>234.40983269631158</v>
      </c>
      <c r="M42" s="140">
        <f t="shared" si="11"/>
        <v>235.5878387150062</v>
      </c>
      <c r="N42" s="140">
        <f t="shared" si="11"/>
        <v>236.77176469944678</v>
      </c>
      <c r="O42" s="140">
        <f t="shared" si="11"/>
        <v>237.96164039990106</v>
      </c>
      <c r="P42" s="140">
        <f t="shared" si="11"/>
        <v>239.1574957161441</v>
      </c>
      <c r="Q42" s="140">
        <f t="shared" si="11"/>
        <v>240.35936069820968</v>
      </c>
      <c r="R42" s="140">
        <f t="shared" si="11"/>
        <v>241.56726554714538</v>
      </c>
      <c r="S42" s="140">
        <f t="shared" si="11"/>
        <v>242.78124061577148</v>
      </c>
      <c r="T42" s="140">
        <f t="shared" si="11"/>
        <v>244.00131640944369</v>
      </c>
      <c r="U42" s="140">
        <f t="shared" si="11"/>
        <v>245.22752358681976</v>
      </c>
      <c r="V42" s="140">
        <f t="shared" si="11"/>
        <v>246.4598929606297</v>
      </c>
      <c r="W42" s="140">
        <f t="shared" si="11"/>
        <v>247.6984554984503</v>
      </c>
      <c r="X42" s="140">
        <f t="shared" si="11"/>
        <v>248.94324232348322</v>
      </c>
      <c r="Y42" s="140">
        <f t="shared" si="11"/>
        <v>250.19428471533689</v>
      </c>
      <c r="Z42" s="140">
        <f t="shared" si="11"/>
        <v>251.45161411081278</v>
      </c>
      <c r="AA42" s="140">
        <f t="shared" si="11"/>
        <v>252.71526210469523</v>
      </c>
      <c r="AB42" s="140">
        <f t="shared" si="11"/>
        <v>253.98526045054535</v>
      </c>
      <c r="AC42" s="140">
        <f t="shared" si="11"/>
        <v>255.26164106149901</v>
      </c>
      <c r="AD42" s="140">
        <f t="shared" si="11"/>
        <v>256.54443601106868</v>
      </c>
      <c r="AE42" s="140">
        <f t="shared" si="11"/>
        <v>257.83367753394964</v>
      </c>
      <c r="AF42" s="140">
        <f t="shared" si="11"/>
        <v>259.12939802682951</v>
      </c>
      <c r="AG42" s="140">
        <f t="shared" si="11"/>
        <v>260.43163004920291</v>
      </c>
      <c r="AH42" s="140">
        <f t="shared" si="11"/>
        <v>261.74040632418905</v>
      </c>
      <c r="AI42" s="140">
        <f t="shared" si="11"/>
        <v>263.05575973935458</v>
      </c>
      <c r="AJ42" s="140">
        <f t="shared" si="11"/>
        <v>264.37772334753947</v>
      </c>
      <c r="AK42" s="140">
        <f t="shared" si="11"/>
        <v>265.70633036768811</v>
      </c>
      <c r="AL42" s="140">
        <f>AL41-AL44</f>
        <v>267.0416141856835</v>
      </c>
      <c r="AM42" s="140">
        <f t="shared" ref="AM42:AT42" si="12">AM41-AM44</f>
        <v>268.38360835518665</v>
      </c>
      <c r="AN42" s="140">
        <f t="shared" si="12"/>
        <v>269.73234659847947</v>
      </c>
      <c r="AO42" s="140">
        <f t="shared" si="12"/>
        <v>271.08786280731226</v>
      </c>
      <c r="AP42" s="140">
        <f t="shared" si="12"/>
        <v>272.4501910437553</v>
      </c>
      <c r="AQ42" s="140">
        <f t="shared" si="12"/>
        <v>273.81936554105482</v>
      </c>
      <c r="AR42" s="140">
        <f t="shared" si="12"/>
        <v>275.1954207044933</v>
      </c>
      <c r="AS42" s="140">
        <f t="shared" si="12"/>
        <v>276.57839111225377</v>
      </c>
      <c r="AT42" s="140">
        <f t="shared" si="12"/>
        <v>277.96831151628908</v>
      </c>
      <c r="AU42" s="140">
        <f>AU41-AU44</f>
        <v>279.36521684319484</v>
      </c>
      <c r="AV42" s="140">
        <f>AV41-AV44</f>
        <v>280.76914219508728</v>
      </c>
      <c r="AW42" s="140">
        <f>AW41-AW44</f>
        <v>282.18012285048508</v>
      </c>
      <c r="AX42" s="140">
        <f>AX41-AX44</f>
        <v>283.59819426519624</v>
      </c>
      <c r="AY42" s="127"/>
      <c r="AZ42" s="127"/>
      <c r="BA42" s="127"/>
      <c r="BB42" s="136"/>
      <c r="BC42" s="127"/>
      <c r="BD42" s="127"/>
      <c r="BE42" s="127"/>
      <c r="BF42" s="127"/>
      <c r="BG42" s="127"/>
      <c r="BH42" s="127"/>
      <c r="BI42" s="127"/>
      <c r="BJ42" s="127"/>
      <c r="BK42" s="127"/>
      <c r="BL42" s="127"/>
    </row>
    <row r="43" spans="1:64" x14ac:dyDescent="0.25">
      <c r="A43" s="127"/>
      <c r="B43" s="129" t="s">
        <v>566</v>
      </c>
      <c r="C43" s="140"/>
      <c r="D43" s="140">
        <f t="shared" ref="D43:Q43" si="13">(D42+C43)*(IF(C45&lt;1,0,1))</f>
        <v>0</v>
      </c>
      <c r="E43" s="140">
        <f t="shared" si="13"/>
        <v>0</v>
      </c>
      <c r="F43" s="140">
        <f t="shared" si="13"/>
        <v>227.4644685001366</v>
      </c>
      <c r="G43" s="140">
        <f t="shared" si="13"/>
        <v>456.07203970142774</v>
      </c>
      <c r="H43" s="140">
        <f t="shared" si="13"/>
        <v>685.82845816606368</v>
      </c>
      <c r="I43" s="140">
        <f t="shared" si="13"/>
        <v>916.7394973250274</v>
      </c>
      <c r="J43" s="140">
        <f t="shared" si="13"/>
        <v>1148.8109596231718</v>
      </c>
      <c r="K43" s="140">
        <f t="shared" si="13"/>
        <v>1382.0486766650267</v>
      </c>
      <c r="L43" s="140">
        <f t="shared" si="13"/>
        <v>1616.4585093613382</v>
      </c>
      <c r="M43" s="140">
        <f t="shared" si="13"/>
        <v>1852.0463480763444</v>
      </c>
      <c r="N43" s="140">
        <f t="shared" si="13"/>
        <v>2088.8181127757912</v>
      </c>
      <c r="O43" s="140">
        <f t="shared" si="13"/>
        <v>2326.7797531756923</v>
      </c>
      <c r="P43" s="140">
        <f t="shared" si="13"/>
        <v>2565.9372488918366</v>
      </c>
      <c r="Q43" s="140">
        <f t="shared" si="13"/>
        <v>2806.2966095900465</v>
      </c>
      <c r="R43" s="140">
        <f>(R42+Q43)*(IF(Q45&lt;1,0,1))</f>
        <v>3047.8638751371918</v>
      </c>
      <c r="S43" s="140">
        <f t="shared" ref="S43:AX43" si="14">(S42+R43)*(IF(R45&lt;1,0,1))</f>
        <v>3290.6451157529632</v>
      </c>
      <c r="T43" s="140">
        <f t="shared" si="14"/>
        <v>3534.6464321624071</v>
      </c>
      <c r="U43" s="140">
        <f t="shared" si="14"/>
        <v>3779.8739557492268</v>
      </c>
      <c r="V43" s="140">
        <f t="shared" si="14"/>
        <v>4026.3338487098563</v>
      </c>
      <c r="W43" s="140">
        <f t="shared" si="14"/>
        <v>4274.0323042083064</v>
      </c>
      <c r="X43" s="140">
        <f t="shared" si="14"/>
        <v>4522.9755465317894</v>
      </c>
      <c r="Y43" s="140">
        <f t="shared" si="14"/>
        <v>4773.1698312471262</v>
      </c>
      <c r="Z43" s="140">
        <f t="shared" si="14"/>
        <v>5024.6214453579387</v>
      </c>
      <c r="AA43" s="140">
        <f t="shared" si="14"/>
        <v>5277.336707462634</v>
      </c>
      <c r="AB43" s="140">
        <f t="shared" si="14"/>
        <v>5531.3219679131789</v>
      </c>
      <c r="AC43" s="140">
        <f t="shared" si="14"/>
        <v>5786.5836089746781</v>
      </c>
      <c r="AD43" s="140">
        <f t="shared" si="14"/>
        <v>6043.1280449857468</v>
      </c>
      <c r="AE43" s="140">
        <f t="shared" si="14"/>
        <v>6300.9617225196962</v>
      </c>
      <c r="AF43" s="140">
        <f t="shared" si="14"/>
        <v>6560.0911205465254</v>
      </c>
      <c r="AG43" s="140">
        <f t="shared" si="14"/>
        <v>6820.5227505957282</v>
      </c>
      <c r="AH43" s="140">
        <f t="shared" si="14"/>
        <v>7082.2631569199175</v>
      </c>
      <c r="AI43" s="140">
        <f t="shared" si="14"/>
        <v>7345.318916659272</v>
      </c>
      <c r="AJ43" s="140">
        <f t="shared" si="14"/>
        <v>7609.6966400068113</v>
      </c>
      <c r="AK43" s="140">
        <f t="shared" si="14"/>
        <v>7875.4029703744991</v>
      </c>
      <c r="AL43" s="140">
        <f t="shared" si="14"/>
        <v>8142.4445845601822</v>
      </c>
      <c r="AM43" s="140">
        <f t="shared" si="14"/>
        <v>8410.8281929153691</v>
      </c>
      <c r="AN43" s="140">
        <f t="shared" si="14"/>
        <v>8680.5605395138482</v>
      </c>
      <c r="AO43" s="140">
        <f t="shared" si="14"/>
        <v>8951.6484023211597</v>
      </c>
      <c r="AP43" s="140">
        <f t="shared" si="14"/>
        <v>9224.0985933649154</v>
      </c>
      <c r="AQ43" s="140">
        <f t="shared" si="14"/>
        <v>9497.9179589059695</v>
      </c>
      <c r="AR43" s="140">
        <f t="shared" si="14"/>
        <v>9773.1133796104623</v>
      </c>
      <c r="AS43" s="140">
        <f t="shared" si="14"/>
        <v>10049.691770722717</v>
      </c>
      <c r="AT43" s="140">
        <f t="shared" si="14"/>
        <v>10327.660082239006</v>
      </c>
      <c r="AU43" s="140">
        <f t="shared" si="14"/>
        <v>10607.025299082201</v>
      </c>
      <c r="AV43" s="140">
        <f t="shared" si="14"/>
        <v>10887.794441277289</v>
      </c>
      <c r="AW43" s="140">
        <f t="shared" si="14"/>
        <v>11169.974564127773</v>
      </c>
      <c r="AX43" s="140">
        <f t="shared" si="14"/>
        <v>11453.572758392969</v>
      </c>
      <c r="AY43" s="127"/>
      <c r="AZ43" s="127"/>
      <c r="BA43" s="127"/>
      <c r="BB43" s="136"/>
      <c r="BC43" s="127"/>
      <c r="BD43" s="127"/>
      <c r="BE43" s="127"/>
      <c r="BF43" s="127"/>
      <c r="BG43" s="127"/>
      <c r="BH43" s="127"/>
      <c r="BI43" s="127"/>
      <c r="BJ43" s="127"/>
      <c r="BK43" s="127"/>
      <c r="BL43" s="127"/>
    </row>
    <row r="44" spans="1:64" x14ac:dyDescent="0.25">
      <c r="A44" s="127"/>
      <c r="B44" s="129" t="s">
        <v>567</v>
      </c>
      <c r="C44" s="140"/>
      <c r="D44" s="140">
        <f>IF(D41&gt;0,C45*$D35,0)</f>
        <v>0</v>
      </c>
      <c r="E44" s="140">
        <f t="shared" ref="E44:AX44" si="15">IF(E41&gt;0,D45*$D$12,0)</f>
        <v>0</v>
      </c>
      <c r="F44" s="140">
        <f t="shared" si="15"/>
        <v>100.50824277672454</v>
      </c>
      <c r="G44" s="140">
        <f t="shared" si="15"/>
        <v>99.365140075570025</v>
      </c>
      <c r="H44" s="140">
        <f t="shared" si="15"/>
        <v>98.216292812225191</v>
      </c>
      <c r="I44" s="140">
        <f t="shared" si="15"/>
        <v>97.061672117897473</v>
      </c>
      <c r="J44" s="140">
        <f t="shared" si="15"/>
        <v>95.901248978716737</v>
      </c>
      <c r="K44" s="140">
        <f t="shared" si="15"/>
        <v>94.734994235006155</v>
      </c>
      <c r="L44" s="140">
        <f t="shared" si="15"/>
        <v>93.562878580549565</v>
      </c>
      <c r="M44" s="140">
        <f t="shared" si="15"/>
        <v>92.384872561854962</v>
      </c>
      <c r="N44" s="140">
        <f t="shared" si="15"/>
        <v>91.200946577414385</v>
      </c>
      <c r="O44" s="140">
        <f t="shared" si="15"/>
        <v>90.01107087696009</v>
      </c>
      <c r="P44" s="140">
        <f t="shared" si="15"/>
        <v>88.815215560717064</v>
      </c>
      <c r="Q44" s="140">
        <f t="shared" si="15"/>
        <v>87.613350578651463</v>
      </c>
      <c r="R44" s="140">
        <f t="shared" si="15"/>
        <v>86.405445729715765</v>
      </c>
      <c r="S44" s="140">
        <f t="shared" si="15"/>
        <v>85.191470661089681</v>
      </c>
      <c r="T44" s="140">
        <f t="shared" si="15"/>
        <v>83.971394867417459</v>
      </c>
      <c r="U44" s="140">
        <f t="shared" si="15"/>
        <v>82.745187690041419</v>
      </c>
      <c r="V44" s="140">
        <f t="shared" si="15"/>
        <v>81.512818316231474</v>
      </c>
      <c r="W44" s="140">
        <f t="shared" si="15"/>
        <v>80.274255778410847</v>
      </c>
      <c r="X44" s="140">
        <f t="shared" si="15"/>
        <v>79.029468953377943</v>
      </c>
      <c r="Y44" s="140">
        <f t="shared" si="15"/>
        <v>77.77842656152427</v>
      </c>
      <c r="Z44" s="140">
        <f t="shared" si="15"/>
        <v>76.521097166048364</v>
      </c>
      <c r="AA44" s="140">
        <f t="shared" si="15"/>
        <v>75.257449172165934</v>
      </c>
      <c r="AB44" s="140">
        <f t="shared" si="15"/>
        <v>73.987450826315822</v>
      </c>
      <c r="AC44" s="140">
        <f t="shared" si="15"/>
        <v>72.711070215362156</v>
      </c>
      <c r="AD44" s="140">
        <f t="shared" si="15"/>
        <v>71.42827526579245</v>
      </c>
      <c r="AE44" s="140">
        <f t="shared" si="15"/>
        <v>70.139033742911522</v>
      </c>
      <c r="AF44" s="140">
        <f t="shared" si="15"/>
        <v>68.843313250031642</v>
      </c>
      <c r="AG44" s="140">
        <f t="shared" si="15"/>
        <v>67.541081227658282</v>
      </c>
      <c r="AH44" s="140">
        <f t="shared" si="15"/>
        <v>66.232304952672123</v>
      </c>
      <c r="AI44" s="140">
        <f t="shared" si="15"/>
        <v>64.916951537506606</v>
      </c>
      <c r="AJ44" s="140">
        <f t="shared" si="15"/>
        <v>63.594987929321675</v>
      </c>
      <c r="AK44" s="140">
        <f t="shared" si="15"/>
        <v>62.266380909173058</v>
      </c>
      <c r="AL44" s="140">
        <f t="shared" si="15"/>
        <v>60.931097091177648</v>
      </c>
      <c r="AM44" s="140">
        <f t="shared" si="15"/>
        <v>59.589102921674503</v>
      </c>
      <c r="AN44" s="140">
        <f t="shared" si="15"/>
        <v>58.240364678381681</v>
      </c>
      <c r="AO44" s="140">
        <f t="shared" si="15"/>
        <v>56.884848469548899</v>
      </c>
      <c r="AP44" s="140">
        <f t="shared" si="15"/>
        <v>55.522520233105865</v>
      </c>
      <c r="AQ44" s="140">
        <f t="shared" si="15"/>
        <v>54.153345735806333</v>
      </c>
      <c r="AR44" s="140">
        <f t="shared" si="15"/>
        <v>52.777290572367882</v>
      </c>
      <c r="AS44" s="140">
        <f t="shared" si="15"/>
        <v>51.394320164607379</v>
      </c>
      <c r="AT44" s="140">
        <f t="shared" si="15"/>
        <v>50.004399760572063</v>
      </c>
      <c r="AU44" s="140">
        <f t="shared" si="15"/>
        <v>48.60749443366629</v>
      </c>
      <c r="AV44" s="140">
        <f t="shared" si="15"/>
        <v>47.203569081773885</v>
      </c>
      <c r="AW44" s="140">
        <f t="shared" si="15"/>
        <v>45.792588426376057</v>
      </c>
      <c r="AX44" s="140">
        <f t="shared" si="15"/>
        <v>44.374517011664935</v>
      </c>
      <c r="AY44" s="127"/>
      <c r="AZ44" s="127"/>
      <c r="BA44" s="127"/>
      <c r="BB44" s="136"/>
      <c r="BC44" s="127"/>
      <c r="BD44" s="127"/>
      <c r="BE44" s="127"/>
      <c r="BF44" s="127"/>
      <c r="BG44" s="127"/>
      <c r="BH44" s="127"/>
      <c r="BI44" s="127"/>
      <c r="BJ44" s="127"/>
      <c r="BK44" s="127"/>
      <c r="BL44" s="127"/>
    </row>
    <row r="45" spans="1:64" x14ac:dyDescent="0.25">
      <c r="A45" s="127"/>
      <c r="B45" s="143" t="s">
        <v>568</v>
      </c>
      <c r="C45" s="140">
        <f>IF(C39=$D30,($C32),IF(D39&lt;$D30,0,(($C32)-C43)*IF(B45&lt;1,0,1)))</f>
        <v>0</v>
      </c>
      <c r="D45" s="140">
        <f t="shared" ref="D45:AX45" si="16">IF(D39=$D30,($C32),IF(E39&lt;$D30,0,(($C32)-D43)*IF(C45&lt;1,0,1)))</f>
        <v>0</v>
      </c>
      <c r="E45" s="140">
        <f t="shared" si="16"/>
        <v>20000</v>
      </c>
      <c r="F45" s="140">
        <f t="shared" si="16"/>
        <v>19772.535531499863</v>
      </c>
      <c r="G45" s="140">
        <f t="shared" si="16"/>
        <v>19543.927960298573</v>
      </c>
      <c r="H45" s="140">
        <f t="shared" si="16"/>
        <v>19314.171541833937</v>
      </c>
      <c r="I45" s="140">
        <f t="shared" si="16"/>
        <v>19083.260502674973</v>
      </c>
      <c r="J45" s="140">
        <f t="shared" si="16"/>
        <v>18851.189040376827</v>
      </c>
      <c r="K45" s="140">
        <f t="shared" si="16"/>
        <v>18617.951323334972</v>
      </c>
      <c r="L45" s="140">
        <f t="shared" si="16"/>
        <v>18383.541490638661</v>
      </c>
      <c r="M45" s="140">
        <f t="shared" si="16"/>
        <v>18147.953651923657</v>
      </c>
      <c r="N45" s="140">
        <f t="shared" si="16"/>
        <v>17911.181887224207</v>
      </c>
      <c r="O45" s="140">
        <f t="shared" si="16"/>
        <v>17673.220246824309</v>
      </c>
      <c r="P45" s="140">
        <f t="shared" si="16"/>
        <v>17434.062751108162</v>
      </c>
      <c r="Q45" s="140">
        <f t="shared" si="16"/>
        <v>17193.703390409952</v>
      </c>
      <c r="R45" s="140">
        <f t="shared" si="16"/>
        <v>16952.136124862809</v>
      </c>
      <c r="S45" s="140">
        <f t="shared" si="16"/>
        <v>16709.354884247037</v>
      </c>
      <c r="T45" s="140">
        <f t="shared" si="16"/>
        <v>16465.353567837592</v>
      </c>
      <c r="U45" s="140">
        <f t="shared" si="16"/>
        <v>16220.126044250774</v>
      </c>
      <c r="V45" s="140">
        <f t="shared" si="16"/>
        <v>15973.666151290145</v>
      </c>
      <c r="W45" s="140">
        <f t="shared" si="16"/>
        <v>15725.967695791693</v>
      </c>
      <c r="X45" s="140">
        <f t="shared" si="16"/>
        <v>15477.02445346821</v>
      </c>
      <c r="Y45" s="140">
        <f t="shared" si="16"/>
        <v>15226.830168752873</v>
      </c>
      <c r="Z45" s="140">
        <f t="shared" si="16"/>
        <v>14975.378554642062</v>
      </c>
      <c r="AA45" s="140">
        <f t="shared" si="16"/>
        <v>14722.663292537367</v>
      </c>
      <c r="AB45" s="140">
        <f t="shared" si="16"/>
        <v>14468.67803208682</v>
      </c>
      <c r="AC45" s="140">
        <f t="shared" si="16"/>
        <v>14213.416391025323</v>
      </c>
      <c r="AD45" s="140">
        <f t="shared" si="16"/>
        <v>13956.871955014252</v>
      </c>
      <c r="AE45" s="140">
        <f t="shared" si="16"/>
        <v>13699.038277480304</v>
      </c>
      <c r="AF45" s="140">
        <f t="shared" si="16"/>
        <v>13439.908879453475</v>
      </c>
      <c r="AG45" s="140">
        <f t="shared" si="16"/>
        <v>13179.477249404272</v>
      </c>
      <c r="AH45" s="140">
        <f t="shared" si="16"/>
        <v>12917.736843080082</v>
      </c>
      <c r="AI45" s="140">
        <f t="shared" si="16"/>
        <v>12654.681083340729</v>
      </c>
      <c r="AJ45" s="140">
        <f t="shared" si="16"/>
        <v>12390.303359993188</v>
      </c>
      <c r="AK45" s="140">
        <f t="shared" si="16"/>
        <v>12124.5970296255</v>
      </c>
      <c r="AL45" s="140">
        <f t="shared" si="16"/>
        <v>11857.555415439818</v>
      </c>
      <c r="AM45" s="140">
        <f t="shared" si="16"/>
        <v>11589.171807084631</v>
      </c>
      <c r="AN45" s="140">
        <f t="shared" si="16"/>
        <v>11319.439460486152</v>
      </c>
      <c r="AO45" s="140">
        <f t="shared" si="16"/>
        <v>11048.35159767884</v>
      </c>
      <c r="AP45" s="140">
        <f t="shared" si="16"/>
        <v>10775.901406635085</v>
      </c>
      <c r="AQ45" s="140">
        <f t="shared" si="16"/>
        <v>10502.082041094031</v>
      </c>
      <c r="AR45" s="140">
        <f t="shared" si="16"/>
        <v>10226.886620389538</v>
      </c>
      <c r="AS45" s="140">
        <f t="shared" si="16"/>
        <v>9950.3082292772833</v>
      </c>
      <c r="AT45" s="140">
        <f t="shared" si="16"/>
        <v>9672.3399177609936</v>
      </c>
      <c r="AU45" s="140">
        <f t="shared" si="16"/>
        <v>9392.9747009177991</v>
      </c>
      <c r="AV45" s="140">
        <f t="shared" si="16"/>
        <v>9112.2055587227114</v>
      </c>
      <c r="AW45" s="140">
        <f t="shared" si="16"/>
        <v>8830.0254358722268</v>
      </c>
      <c r="AX45" s="140">
        <f t="shared" si="16"/>
        <v>8546.4272416070307</v>
      </c>
      <c r="AY45" s="127"/>
      <c r="AZ45" s="127"/>
      <c r="BA45" s="127"/>
      <c r="BB45" s="136"/>
      <c r="BC45" s="127"/>
      <c r="BD45" s="127"/>
      <c r="BE45" s="127"/>
      <c r="BF45" s="127"/>
      <c r="BG45" s="127"/>
      <c r="BH45" s="127"/>
      <c r="BI45" s="127"/>
      <c r="BJ45" s="127"/>
      <c r="BK45" s="127"/>
      <c r="BL45" s="127"/>
    </row>
    <row r="46" spans="1:64" x14ac:dyDescent="0.25">
      <c r="A46" s="127"/>
      <c r="B46" s="133"/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133"/>
      <c r="AF46" s="133"/>
      <c r="AG46" s="133"/>
      <c r="AH46" s="133"/>
      <c r="AI46" s="133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  <c r="AU46" s="133"/>
      <c r="AV46" s="133"/>
      <c r="AW46" s="133"/>
      <c r="AX46" s="133"/>
      <c r="AY46" s="127"/>
      <c r="AZ46" s="127"/>
      <c r="BA46" s="127"/>
      <c r="BB46" s="136"/>
      <c r="BC46" s="127"/>
      <c r="BD46" s="127"/>
      <c r="BE46" s="127"/>
      <c r="BF46" s="127"/>
      <c r="BG46" s="127"/>
      <c r="BH46" s="127"/>
      <c r="BI46" s="127"/>
      <c r="BJ46" s="127"/>
      <c r="BK46" s="127"/>
      <c r="BL46" s="127"/>
    </row>
    <row r="47" spans="1:64" x14ac:dyDescent="0.25">
      <c r="A47" s="127"/>
      <c r="B47" s="133"/>
      <c r="C47" s="133"/>
      <c r="D47" s="133"/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133"/>
      <c r="AF47" s="133"/>
      <c r="AG47" s="133"/>
      <c r="AH47" s="133"/>
      <c r="AI47" s="133"/>
      <c r="AJ47" s="133"/>
      <c r="AK47" s="133"/>
      <c r="AL47" s="133"/>
      <c r="AM47" s="133"/>
      <c r="AN47" s="133"/>
      <c r="AO47" s="133"/>
      <c r="AP47" s="133"/>
      <c r="AQ47" s="133"/>
      <c r="AR47" s="133"/>
      <c r="AS47" s="133"/>
      <c r="AT47" s="133"/>
      <c r="AU47" s="133"/>
      <c r="AV47" s="133"/>
      <c r="AW47" s="133"/>
      <c r="AX47" s="133"/>
      <c r="AY47" s="127"/>
      <c r="AZ47" s="127"/>
      <c r="BA47" s="127"/>
      <c r="BB47" s="136"/>
      <c r="BC47" s="127"/>
      <c r="BD47" s="127"/>
      <c r="BE47" s="127"/>
      <c r="BF47" s="127"/>
      <c r="BG47" s="127"/>
      <c r="BH47" s="127"/>
      <c r="BI47" s="127"/>
      <c r="BJ47" s="127"/>
      <c r="BK47" s="127"/>
      <c r="BL47" s="127"/>
    </row>
    <row r="48" spans="1:64" x14ac:dyDescent="0.25">
      <c r="A48" s="134"/>
      <c r="B48" s="133"/>
      <c r="C48" s="133"/>
      <c r="D48" s="133"/>
      <c r="E48" s="133"/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133"/>
      <c r="AF48" s="133"/>
      <c r="AG48" s="133"/>
      <c r="AH48" s="133"/>
      <c r="AI48" s="133"/>
      <c r="AJ48" s="133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  <c r="AU48" s="133"/>
      <c r="AV48" s="133"/>
      <c r="AW48" s="133"/>
      <c r="AX48" s="133"/>
      <c r="AY48" s="127"/>
      <c r="AZ48" s="127"/>
      <c r="BA48" s="127"/>
      <c r="BB48" s="136"/>
      <c r="BC48" s="127"/>
      <c r="BD48" s="127"/>
      <c r="BE48" s="127"/>
      <c r="BF48" s="127"/>
      <c r="BG48" s="127"/>
      <c r="BH48" s="127"/>
      <c r="BI48" s="127"/>
      <c r="BJ48" s="127"/>
      <c r="BK48" s="127"/>
      <c r="BL48" s="127"/>
    </row>
    <row r="49" spans="1:64" x14ac:dyDescent="0.25">
      <c r="A49" s="146"/>
      <c r="B49" s="133" t="s">
        <v>571</v>
      </c>
      <c r="C49" s="133"/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35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</row>
    <row r="50" spans="1:64" x14ac:dyDescent="0.25">
      <c r="A50" s="146"/>
      <c r="B50" s="127"/>
      <c r="C50" s="127"/>
      <c r="D50" s="127"/>
      <c r="E50" s="127"/>
      <c r="F50" s="127"/>
      <c r="G50" s="127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7"/>
      <c r="AR50" s="127"/>
      <c r="AS50" s="127"/>
      <c r="AT50" s="127"/>
      <c r="AU50" s="127"/>
      <c r="AV50" s="127"/>
      <c r="AW50" s="127"/>
      <c r="AX50" s="127"/>
      <c r="AY50" s="127"/>
      <c r="AZ50" s="127"/>
      <c r="BA50" s="127"/>
      <c r="BB50" s="147"/>
      <c r="BC50" s="127"/>
      <c r="BD50" s="127"/>
      <c r="BE50" s="127"/>
      <c r="BF50" s="127"/>
      <c r="BG50" s="127"/>
      <c r="BH50" s="127"/>
      <c r="BI50" s="127"/>
      <c r="BJ50" s="127"/>
      <c r="BK50" s="127"/>
      <c r="BL50" s="127"/>
    </row>
    <row r="51" spans="1:64" x14ac:dyDescent="0.25">
      <c r="A51" s="146"/>
      <c r="B51" s="127"/>
      <c r="C51" s="127"/>
      <c r="D51" s="127"/>
      <c r="E51" s="127"/>
      <c r="F51" s="127"/>
      <c r="G51" s="127"/>
      <c r="H51" s="127"/>
      <c r="I51" s="127"/>
      <c r="J51" s="127"/>
      <c r="K51" s="127"/>
      <c r="L51" s="127"/>
      <c r="M51" s="127"/>
      <c r="N51" s="127"/>
      <c r="O51" s="127"/>
      <c r="P51" s="127"/>
      <c r="Q51" s="127"/>
      <c r="R51" s="127"/>
      <c r="S51" s="127"/>
      <c r="T51" s="127"/>
      <c r="U51" s="127"/>
      <c r="V51" s="127"/>
      <c r="W51" s="127"/>
      <c r="X51" s="127"/>
      <c r="Y51" s="127"/>
      <c r="Z51" s="127"/>
      <c r="AA51" s="127"/>
      <c r="AB51" s="127"/>
      <c r="AC51" s="127"/>
      <c r="AD51" s="127"/>
      <c r="AE51" s="127"/>
      <c r="AF51" s="127"/>
      <c r="AG51" s="127"/>
      <c r="AH51" s="127"/>
      <c r="AI51" s="127"/>
      <c r="AJ51" s="127"/>
      <c r="AK51" s="127"/>
      <c r="AL51" s="127"/>
      <c r="AM51" s="127"/>
      <c r="AN51" s="127"/>
      <c r="AO51" s="127"/>
      <c r="AP51" s="127"/>
      <c r="AQ51" s="127"/>
      <c r="AR51" s="127"/>
      <c r="AS51" s="127"/>
      <c r="AT51" s="127"/>
      <c r="AU51" s="127"/>
      <c r="AV51" s="127"/>
      <c r="AW51" s="127"/>
      <c r="AX51" s="127"/>
      <c r="AY51" s="127"/>
      <c r="AZ51" s="127"/>
      <c r="BA51" s="127"/>
      <c r="BB51" s="147"/>
      <c r="BC51" s="127"/>
      <c r="BD51" s="127"/>
      <c r="BE51" s="127"/>
      <c r="BF51" s="127"/>
      <c r="BG51" s="127"/>
      <c r="BH51" s="127"/>
      <c r="BI51" s="127"/>
      <c r="BJ51" s="127"/>
      <c r="BK51" s="127"/>
      <c r="BL51" s="127"/>
    </row>
    <row r="52" spans="1:64" x14ac:dyDescent="0.25">
      <c r="A52" s="127"/>
      <c r="B52" s="126" t="s">
        <v>483</v>
      </c>
      <c r="C52" s="127"/>
      <c r="D52" s="144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127"/>
      <c r="P52" s="127"/>
      <c r="Q52" s="127"/>
      <c r="R52" s="127"/>
      <c r="S52" s="127"/>
      <c r="T52" s="127"/>
      <c r="U52" s="127"/>
      <c r="V52" s="127"/>
      <c r="W52" s="127"/>
      <c r="X52" s="127"/>
      <c r="Y52" s="127"/>
      <c r="Z52" s="127"/>
      <c r="AA52" s="127"/>
      <c r="AB52" s="127"/>
      <c r="AC52" s="127"/>
      <c r="AD52" s="127"/>
      <c r="AE52" s="127"/>
      <c r="AF52" s="127"/>
      <c r="AG52" s="127"/>
      <c r="AH52" s="127"/>
      <c r="AI52" s="127"/>
      <c r="AJ52" s="127"/>
      <c r="AK52" s="127"/>
      <c r="AL52" s="127"/>
      <c r="AM52" s="127"/>
      <c r="AN52" s="127"/>
      <c r="AO52" s="127"/>
      <c r="AP52" s="127"/>
      <c r="AQ52" s="127"/>
      <c r="AR52" s="127"/>
      <c r="AS52" s="127"/>
      <c r="AT52" s="127"/>
      <c r="AU52" s="127"/>
      <c r="AV52" s="127"/>
      <c r="AW52" s="127"/>
      <c r="AX52" s="127"/>
      <c r="AY52" s="127"/>
      <c r="AZ52" s="127"/>
      <c r="BA52" s="127"/>
      <c r="BB52" s="135"/>
      <c r="BC52" s="127"/>
      <c r="BD52" s="127"/>
      <c r="BE52" s="127"/>
      <c r="BF52" s="127"/>
      <c r="BG52" s="127"/>
      <c r="BH52" s="127"/>
      <c r="BI52" s="127"/>
      <c r="BJ52" s="127"/>
      <c r="BK52" s="127"/>
      <c r="BL52" s="127"/>
    </row>
    <row r="53" spans="1:64" x14ac:dyDescent="0.25">
      <c r="A53" s="127"/>
      <c r="B53" s="128" t="s">
        <v>484</v>
      </c>
      <c r="C53" s="150" t="str">
        <f>+Finanziamneti!E4</f>
        <v>A1 M4</v>
      </c>
      <c r="D53" s="138">
        <f>VLOOKUP($C53,$BA$6:$BB$41,2,FALSE)</f>
        <v>4</v>
      </c>
      <c r="E53" s="127"/>
      <c r="F53" s="127"/>
      <c r="G53" s="127"/>
      <c r="H53" s="127"/>
      <c r="I53" s="127"/>
      <c r="J53" s="127"/>
      <c r="K53" s="127"/>
      <c r="L53" s="127"/>
      <c r="M53" s="127"/>
      <c r="N53" s="127"/>
      <c r="O53" s="127"/>
      <c r="P53" s="127"/>
      <c r="Q53" s="127"/>
      <c r="R53" s="127"/>
      <c r="S53" s="127"/>
      <c r="T53" s="127"/>
      <c r="U53" s="127"/>
      <c r="V53" s="127"/>
      <c r="W53" s="127"/>
      <c r="X53" s="127"/>
      <c r="Y53" s="127"/>
      <c r="Z53" s="127"/>
      <c r="AA53" s="127"/>
      <c r="AB53" s="127"/>
      <c r="AC53" s="127"/>
      <c r="AD53" s="127"/>
      <c r="AE53" s="127"/>
      <c r="AF53" s="127"/>
      <c r="AG53" s="127"/>
      <c r="AH53" s="127"/>
      <c r="AI53" s="127"/>
      <c r="AJ53" s="127"/>
      <c r="AK53" s="127"/>
      <c r="AL53" s="127"/>
      <c r="AM53" s="127"/>
      <c r="AN53" s="127"/>
      <c r="AO53" s="127"/>
      <c r="AP53" s="127"/>
      <c r="AQ53" s="127"/>
      <c r="AR53" s="127"/>
      <c r="AS53" s="127"/>
      <c r="AT53" s="127"/>
      <c r="AU53" s="127"/>
      <c r="AV53" s="127"/>
      <c r="AW53" s="127"/>
      <c r="AX53" s="127"/>
      <c r="AY53" s="127"/>
      <c r="AZ53" s="127"/>
      <c r="BA53" s="127"/>
      <c r="BB53" s="148"/>
      <c r="BC53" s="127"/>
      <c r="BD53" s="127"/>
      <c r="BE53" s="127"/>
      <c r="BF53" s="127"/>
      <c r="BG53" s="127"/>
      <c r="BH53" s="127"/>
      <c r="BI53" s="127"/>
      <c r="BJ53" s="127"/>
      <c r="BK53" s="127"/>
      <c r="BL53" s="127"/>
    </row>
    <row r="54" spans="1:64" x14ac:dyDescent="0.25">
      <c r="A54" s="127"/>
      <c r="B54" s="128" t="s">
        <v>486</v>
      </c>
      <c r="C54" s="152">
        <f>+Finanziamneti!E5</f>
        <v>6.2E-2</v>
      </c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/>
      <c r="BA54" s="127"/>
      <c r="BB54" s="135"/>
      <c r="BC54" s="127"/>
      <c r="BD54" s="127"/>
      <c r="BE54" s="127"/>
      <c r="BF54" s="127"/>
      <c r="BG54" s="127"/>
      <c r="BH54" s="127"/>
      <c r="BI54" s="127"/>
      <c r="BJ54" s="127"/>
      <c r="BK54" s="127"/>
      <c r="BL54" s="127"/>
    </row>
    <row r="55" spans="1:64" x14ac:dyDescent="0.25">
      <c r="A55" s="145"/>
      <c r="B55" s="129" t="s">
        <v>487</v>
      </c>
      <c r="C55" s="153">
        <f>+Finanziamneti!E6</f>
        <v>20000</v>
      </c>
      <c r="D55" s="127"/>
      <c r="E55" s="127"/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127"/>
      <c r="Q55" s="127"/>
      <c r="R55" s="127"/>
      <c r="S55" s="127"/>
      <c r="T55" s="127"/>
      <c r="U55" s="127"/>
      <c r="V55" s="127"/>
      <c r="W55" s="127"/>
      <c r="X55" s="127"/>
      <c r="Y55" s="127"/>
      <c r="Z55" s="127"/>
      <c r="AA55" s="127"/>
      <c r="AB55" s="127"/>
      <c r="AC55" s="127"/>
      <c r="AD55" s="127"/>
      <c r="AE55" s="127"/>
      <c r="AF55" s="127"/>
      <c r="AG55" s="127"/>
      <c r="AH55" s="127"/>
      <c r="AI55" s="127"/>
      <c r="AJ55" s="127"/>
      <c r="AK55" s="127"/>
      <c r="AL55" s="127"/>
      <c r="AM55" s="127"/>
      <c r="AN55" s="127"/>
      <c r="AO55" s="127"/>
      <c r="AP55" s="127"/>
      <c r="AQ55" s="127"/>
      <c r="AR55" s="127"/>
      <c r="AS55" s="127"/>
      <c r="AT55" s="127"/>
      <c r="AU55" s="127"/>
      <c r="AV55" s="127"/>
      <c r="AW55" s="127"/>
      <c r="AX55" s="127"/>
      <c r="AY55" s="145"/>
      <c r="AZ55" s="145"/>
      <c r="BA55" s="145"/>
      <c r="BB55" s="149"/>
      <c r="BC55" s="127"/>
      <c r="BD55" s="127"/>
      <c r="BE55" s="127"/>
      <c r="BF55" s="127"/>
      <c r="BG55" s="127"/>
      <c r="BH55" s="127"/>
      <c r="BI55" s="127"/>
      <c r="BJ55" s="127"/>
      <c r="BK55" s="127"/>
      <c r="BL55" s="127"/>
    </row>
    <row r="56" spans="1:64" x14ac:dyDescent="0.25">
      <c r="A56" s="127"/>
      <c r="B56" s="130" t="s">
        <v>488</v>
      </c>
      <c r="C56" s="153">
        <f>+Finanziamneti!E7</f>
        <v>74</v>
      </c>
      <c r="D56" s="127"/>
      <c r="E56" s="127"/>
      <c r="F56" s="127"/>
      <c r="G56" s="127"/>
      <c r="H56" s="127"/>
      <c r="I56" s="127"/>
      <c r="J56" s="127"/>
      <c r="K56" s="127"/>
      <c r="L56" s="127"/>
      <c r="M56" s="127"/>
      <c r="N56" s="127"/>
      <c r="O56" s="127"/>
      <c r="P56" s="127"/>
      <c r="Q56" s="127"/>
      <c r="R56" s="127"/>
      <c r="S56" s="127"/>
      <c r="T56" s="127"/>
      <c r="U56" s="127"/>
      <c r="V56" s="127"/>
      <c r="W56" s="127"/>
      <c r="X56" s="127"/>
      <c r="Y56" s="127"/>
      <c r="Z56" s="127"/>
      <c r="AA56" s="127"/>
      <c r="AB56" s="127"/>
      <c r="AC56" s="127"/>
      <c r="AD56" s="127"/>
      <c r="AE56" s="127"/>
      <c r="AF56" s="127"/>
      <c r="AG56" s="127"/>
      <c r="AH56" s="127"/>
      <c r="AI56" s="127"/>
      <c r="AJ56" s="127"/>
      <c r="AK56" s="127"/>
      <c r="AL56" s="127"/>
      <c r="AM56" s="127"/>
      <c r="AN56" s="127"/>
      <c r="AO56" s="127"/>
      <c r="AP56" s="127"/>
      <c r="AQ56" s="127"/>
      <c r="AR56" s="127"/>
      <c r="AS56" s="127"/>
      <c r="AT56" s="127"/>
      <c r="AU56" s="127"/>
      <c r="AV56" s="127"/>
      <c r="AW56" s="127"/>
      <c r="AX56" s="127"/>
      <c r="AY56" s="127"/>
      <c r="AZ56" s="127"/>
      <c r="BA56" s="127"/>
      <c r="BB56" s="136"/>
      <c r="BC56" s="127"/>
      <c r="BD56" s="127"/>
      <c r="BE56" s="127"/>
      <c r="BF56" s="127"/>
      <c r="BG56" s="127"/>
      <c r="BH56" s="127"/>
      <c r="BI56" s="127"/>
      <c r="BJ56" s="127"/>
      <c r="BK56" s="127"/>
      <c r="BL56" s="127"/>
    </row>
    <row r="57" spans="1:64" x14ac:dyDescent="0.25">
      <c r="A57" s="127"/>
      <c r="B57" s="127"/>
      <c r="C57" s="127"/>
      <c r="D57" s="127"/>
      <c r="E57" s="127"/>
      <c r="F57" s="127"/>
      <c r="G57" s="127"/>
      <c r="H57" s="127"/>
      <c r="I57" s="127"/>
      <c r="J57" s="127"/>
      <c r="K57" s="127"/>
      <c r="L57" s="127"/>
      <c r="M57" s="127"/>
      <c r="N57" s="127"/>
      <c r="O57" s="127"/>
      <c r="P57" s="127"/>
      <c r="Q57" s="127"/>
      <c r="R57" s="127"/>
      <c r="S57" s="127"/>
      <c r="T57" s="127"/>
      <c r="U57" s="127"/>
      <c r="V57" s="127"/>
      <c r="W57" s="127"/>
      <c r="X57" s="127"/>
      <c r="Y57" s="127"/>
      <c r="Z57" s="127"/>
      <c r="AA57" s="127"/>
      <c r="AB57" s="127"/>
      <c r="AC57" s="127"/>
      <c r="AD57" s="127"/>
      <c r="AE57" s="127"/>
      <c r="AF57" s="127"/>
      <c r="AG57" s="127"/>
      <c r="AH57" s="127"/>
      <c r="AI57" s="127"/>
      <c r="AJ57" s="127"/>
      <c r="AK57" s="127"/>
      <c r="AL57" s="127"/>
      <c r="AM57" s="127"/>
      <c r="AN57" s="127"/>
      <c r="AO57" s="127"/>
      <c r="AP57" s="127"/>
      <c r="AQ57" s="127"/>
      <c r="AR57" s="127"/>
      <c r="AS57" s="127"/>
      <c r="AT57" s="127"/>
      <c r="AU57" s="127"/>
      <c r="AV57" s="127"/>
      <c r="AW57" s="127"/>
      <c r="AX57" s="127"/>
      <c r="AY57" s="127"/>
      <c r="AZ57" s="127"/>
      <c r="BA57" s="127"/>
      <c r="BB57" s="136"/>
      <c r="BC57" s="127"/>
      <c r="BD57" s="127"/>
      <c r="BE57" s="127"/>
      <c r="BF57" s="127"/>
      <c r="BG57" s="127"/>
      <c r="BH57" s="127"/>
      <c r="BI57" s="127"/>
      <c r="BJ57" s="127"/>
      <c r="BK57" s="127"/>
      <c r="BL57" s="127"/>
    </row>
    <row r="58" spans="1:64" x14ac:dyDescent="0.25">
      <c r="A58" s="127"/>
      <c r="B58" s="126" t="s">
        <v>521</v>
      </c>
      <c r="C58" s="126" t="s">
        <v>522</v>
      </c>
      <c r="D58" s="139">
        <f>((1+C54)^(1/12))-1</f>
        <v>5.0254121388362272E-3</v>
      </c>
      <c r="E58" s="127"/>
      <c r="F58" s="127"/>
      <c r="G58" s="127"/>
      <c r="H58" s="127"/>
      <c r="I58" s="127"/>
      <c r="J58" s="127"/>
      <c r="K58" s="127"/>
      <c r="L58" s="127"/>
      <c r="M58" s="127"/>
      <c r="N58" s="127"/>
      <c r="O58" s="127"/>
      <c r="P58" s="127"/>
      <c r="Q58" s="127"/>
      <c r="R58" s="127"/>
      <c r="S58" s="127"/>
      <c r="T58" s="127"/>
      <c r="U58" s="127"/>
      <c r="V58" s="127"/>
      <c r="W58" s="127"/>
      <c r="X58" s="127"/>
      <c r="Y58" s="127"/>
      <c r="Z58" s="127"/>
      <c r="AA58" s="127"/>
      <c r="AB58" s="127"/>
      <c r="AC58" s="127"/>
      <c r="AD58" s="127"/>
      <c r="AE58" s="127"/>
      <c r="AF58" s="127"/>
      <c r="AG58" s="127"/>
      <c r="AH58" s="127"/>
      <c r="AI58" s="127"/>
      <c r="AJ58" s="127"/>
      <c r="AK58" s="127"/>
      <c r="AL58" s="127"/>
      <c r="AM58" s="127"/>
      <c r="AN58" s="127"/>
      <c r="AO58" s="127"/>
      <c r="AP58" s="127"/>
      <c r="AQ58" s="127"/>
      <c r="AR58" s="127"/>
      <c r="AS58" s="127"/>
      <c r="AT58" s="127"/>
      <c r="AU58" s="127"/>
      <c r="AV58" s="127"/>
      <c r="AW58" s="127"/>
      <c r="AX58" s="127"/>
      <c r="AY58" s="127"/>
      <c r="AZ58" s="127"/>
      <c r="BA58" s="127"/>
      <c r="BB58" s="136"/>
      <c r="BC58" s="127"/>
      <c r="BD58" s="127"/>
      <c r="BE58" s="127"/>
      <c r="BF58" s="127"/>
      <c r="BG58" s="127"/>
      <c r="BH58" s="127"/>
      <c r="BI58" s="127"/>
      <c r="BJ58" s="127"/>
      <c r="BK58" s="127"/>
      <c r="BL58" s="127"/>
    </row>
    <row r="59" spans="1:64" x14ac:dyDescent="0.25">
      <c r="A59" s="127"/>
      <c r="B59" s="127"/>
      <c r="C59" s="127"/>
      <c r="D59" s="127"/>
      <c r="E59" s="127"/>
      <c r="F59" s="127"/>
      <c r="G59" s="127"/>
      <c r="H59" s="127"/>
      <c r="I59" s="127"/>
      <c r="J59" s="127"/>
      <c r="K59" s="127"/>
      <c r="L59" s="127"/>
      <c r="M59" s="127"/>
      <c r="N59" s="127"/>
      <c r="O59" s="127"/>
      <c r="P59" s="127"/>
      <c r="Q59" s="127"/>
      <c r="R59" s="127"/>
      <c r="S59" s="127"/>
      <c r="T59" s="127"/>
      <c r="U59" s="127"/>
      <c r="V59" s="127"/>
      <c r="W59" s="127"/>
      <c r="X59" s="127"/>
      <c r="Y59" s="127"/>
      <c r="Z59" s="127"/>
      <c r="AA59" s="127"/>
      <c r="AB59" s="127"/>
      <c r="AC59" s="127"/>
      <c r="AD59" s="127"/>
      <c r="AE59" s="127"/>
      <c r="AF59" s="127"/>
      <c r="AG59" s="127"/>
      <c r="AH59" s="127"/>
      <c r="AI59" s="127"/>
      <c r="AJ59" s="127"/>
      <c r="AK59" s="127"/>
      <c r="AL59" s="127"/>
      <c r="AM59" s="127"/>
      <c r="AN59" s="127"/>
      <c r="AO59" s="127"/>
      <c r="AP59" s="127"/>
      <c r="AQ59" s="127"/>
      <c r="AR59" s="127"/>
      <c r="AS59" s="127"/>
      <c r="AT59" s="127"/>
      <c r="AU59" s="127"/>
      <c r="AV59" s="127"/>
      <c r="AW59" s="127"/>
      <c r="AX59" s="127"/>
      <c r="AY59" s="127"/>
      <c r="AZ59" s="127"/>
      <c r="BA59" s="127"/>
      <c r="BB59" s="136"/>
      <c r="BC59" s="127"/>
      <c r="BD59" s="127"/>
      <c r="BE59" s="127"/>
      <c r="BF59" s="127"/>
      <c r="BG59" s="127"/>
      <c r="BH59" s="127"/>
      <c r="BI59" s="127"/>
      <c r="BJ59" s="127"/>
      <c r="BK59" s="127"/>
      <c r="BL59" s="127"/>
    </row>
    <row r="60" spans="1:64" x14ac:dyDescent="0.25">
      <c r="A60" s="127"/>
      <c r="B60" s="126" t="s">
        <v>525</v>
      </c>
      <c r="C60" s="126" t="s">
        <v>522</v>
      </c>
      <c r="D60" s="140">
        <f>(C55)/((1-(1+D58)^(-C56))/D58)</f>
        <v>324.30278611940781</v>
      </c>
      <c r="E60" s="127"/>
      <c r="F60" s="127"/>
      <c r="G60" s="127"/>
      <c r="H60" s="127"/>
      <c r="I60" s="127"/>
      <c r="J60" s="127"/>
      <c r="K60" s="127"/>
      <c r="L60" s="127"/>
      <c r="M60" s="127"/>
      <c r="N60" s="127"/>
      <c r="O60" s="127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  <c r="AA60" s="127"/>
      <c r="AB60" s="127"/>
      <c r="AC60" s="127"/>
      <c r="AD60" s="127"/>
      <c r="AE60" s="127"/>
      <c r="AF60" s="127"/>
      <c r="AG60" s="127"/>
      <c r="AH60" s="127"/>
      <c r="AI60" s="127"/>
      <c r="AJ60" s="127"/>
      <c r="AK60" s="127"/>
      <c r="AL60" s="127"/>
      <c r="AM60" s="127"/>
      <c r="AN60" s="127"/>
      <c r="AO60" s="127"/>
      <c r="AP60" s="127"/>
      <c r="AQ60" s="127"/>
      <c r="AR60" s="127"/>
      <c r="AS60" s="127"/>
      <c r="AT60" s="127"/>
      <c r="AU60" s="127"/>
      <c r="AV60" s="127"/>
      <c r="AW60" s="127"/>
      <c r="AX60" s="127"/>
      <c r="AY60" s="127"/>
      <c r="AZ60" s="127"/>
      <c r="BA60" s="127"/>
      <c r="BB60" s="136"/>
      <c r="BC60" s="127"/>
      <c r="BD60" s="127"/>
      <c r="BE60" s="127"/>
      <c r="BF60" s="127"/>
      <c r="BG60" s="127"/>
      <c r="BH60" s="127"/>
      <c r="BI60" s="127"/>
      <c r="BJ60" s="127"/>
      <c r="BK60" s="127"/>
      <c r="BL60" s="127"/>
    </row>
    <row r="61" spans="1:64" x14ac:dyDescent="0.25">
      <c r="A61" s="127"/>
      <c r="B61" s="127"/>
      <c r="C61" s="66">
        <v>41275</v>
      </c>
      <c r="D61" s="66">
        <v>41306</v>
      </c>
      <c r="E61" s="66">
        <v>41336</v>
      </c>
      <c r="F61" s="66">
        <v>41367</v>
      </c>
      <c r="G61" s="66">
        <v>41397</v>
      </c>
      <c r="H61" s="66">
        <v>41428</v>
      </c>
      <c r="I61" s="66">
        <v>41458</v>
      </c>
      <c r="J61" s="66">
        <v>41489</v>
      </c>
      <c r="K61" s="66">
        <v>41519</v>
      </c>
      <c r="L61" s="66">
        <v>41550</v>
      </c>
      <c r="M61" s="66">
        <v>41580</v>
      </c>
      <c r="N61" s="66">
        <v>41611</v>
      </c>
      <c r="O61" s="66">
        <v>41641</v>
      </c>
      <c r="P61" s="66">
        <v>41672</v>
      </c>
      <c r="Q61" s="66">
        <v>41702</v>
      </c>
      <c r="R61" s="66">
        <v>41733</v>
      </c>
      <c r="S61" s="66">
        <v>41763</v>
      </c>
      <c r="T61" s="66">
        <v>41794</v>
      </c>
      <c r="U61" s="66">
        <v>41824</v>
      </c>
      <c r="V61" s="66">
        <v>41855</v>
      </c>
      <c r="W61" s="66">
        <v>41885</v>
      </c>
      <c r="X61" s="66">
        <v>41916</v>
      </c>
      <c r="Y61" s="66">
        <v>41946</v>
      </c>
      <c r="Z61" s="66">
        <v>41977</v>
      </c>
      <c r="AA61" s="66">
        <v>42007</v>
      </c>
      <c r="AB61" s="66">
        <v>42038</v>
      </c>
      <c r="AC61" s="66">
        <v>42068</v>
      </c>
      <c r="AD61" s="66">
        <v>42099</v>
      </c>
      <c r="AE61" s="66">
        <v>42129</v>
      </c>
      <c r="AF61" s="66">
        <v>42160</v>
      </c>
      <c r="AG61" s="66">
        <v>42190</v>
      </c>
      <c r="AH61" s="66">
        <v>42221</v>
      </c>
      <c r="AI61" s="66">
        <v>42251</v>
      </c>
      <c r="AJ61" s="66">
        <v>42282</v>
      </c>
      <c r="AK61" s="66">
        <v>42312</v>
      </c>
      <c r="AL61" s="66">
        <v>42343</v>
      </c>
      <c r="AM61" s="66">
        <v>42373</v>
      </c>
      <c r="AN61" s="66">
        <v>42404</v>
      </c>
      <c r="AO61" s="66">
        <v>42434</v>
      </c>
      <c r="AP61" s="66">
        <v>42465</v>
      </c>
      <c r="AQ61" s="66">
        <v>42495</v>
      </c>
      <c r="AR61" s="66">
        <v>42526</v>
      </c>
      <c r="AS61" s="66">
        <v>42556</v>
      </c>
      <c r="AT61" s="66">
        <v>42587</v>
      </c>
      <c r="AU61" s="66">
        <v>42617</v>
      </c>
      <c r="AV61" s="66">
        <v>42648</v>
      </c>
      <c r="AW61" s="66">
        <v>42678</v>
      </c>
      <c r="AX61" s="66">
        <v>42709</v>
      </c>
      <c r="AY61" s="66">
        <v>0</v>
      </c>
      <c r="AZ61" s="127"/>
      <c r="BA61" s="127"/>
      <c r="BB61" s="136"/>
      <c r="BC61" s="127"/>
      <c r="BD61" s="127"/>
      <c r="BE61" s="127"/>
      <c r="BF61" s="127"/>
      <c r="BG61" s="127"/>
      <c r="BH61" s="127"/>
      <c r="BI61" s="127"/>
      <c r="BJ61" s="127"/>
      <c r="BK61" s="127"/>
      <c r="BL61" s="127"/>
    </row>
    <row r="62" spans="1:64" x14ac:dyDescent="0.25">
      <c r="A62" s="127"/>
      <c r="B62" s="127"/>
      <c r="C62" s="138">
        <v>1</v>
      </c>
      <c r="D62" s="138">
        <f>+C62+1</f>
        <v>2</v>
      </c>
      <c r="E62" s="138">
        <f t="shared" ref="E62:AY62" si="17">+D62+1</f>
        <v>3</v>
      </c>
      <c r="F62" s="138">
        <f t="shared" si="17"/>
        <v>4</v>
      </c>
      <c r="G62" s="138">
        <f t="shared" si="17"/>
        <v>5</v>
      </c>
      <c r="H62" s="138">
        <f t="shared" si="17"/>
        <v>6</v>
      </c>
      <c r="I62" s="138">
        <f t="shared" si="17"/>
        <v>7</v>
      </c>
      <c r="J62" s="138">
        <f t="shared" si="17"/>
        <v>8</v>
      </c>
      <c r="K62" s="138">
        <f t="shared" si="17"/>
        <v>9</v>
      </c>
      <c r="L62" s="138">
        <f t="shared" si="17"/>
        <v>10</v>
      </c>
      <c r="M62" s="138">
        <f t="shared" si="17"/>
        <v>11</v>
      </c>
      <c r="N62" s="138">
        <f t="shared" si="17"/>
        <v>12</v>
      </c>
      <c r="O62" s="138">
        <f t="shared" si="17"/>
        <v>13</v>
      </c>
      <c r="P62" s="138">
        <f t="shared" si="17"/>
        <v>14</v>
      </c>
      <c r="Q62" s="138">
        <f t="shared" si="17"/>
        <v>15</v>
      </c>
      <c r="R62" s="138">
        <f t="shared" si="17"/>
        <v>16</v>
      </c>
      <c r="S62" s="138">
        <f t="shared" si="17"/>
        <v>17</v>
      </c>
      <c r="T62" s="138">
        <f t="shared" si="17"/>
        <v>18</v>
      </c>
      <c r="U62" s="138">
        <f t="shared" si="17"/>
        <v>19</v>
      </c>
      <c r="V62" s="138">
        <f t="shared" si="17"/>
        <v>20</v>
      </c>
      <c r="W62" s="138">
        <f t="shared" si="17"/>
        <v>21</v>
      </c>
      <c r="X62" s="138">
        <f t="shared" si="17"/>
        <v>22</v>
      </c>
      <c r="Y62" s="138">
        <f t="shared" si="17"/>
        <v>23</v>
      </c>
      <c r="Z62" s="138">
        <f t="shared" si="17"/>
        <v>24</v>
      </c>
      <c r="AA62" s="138">
        <f t="shared" si="17"/>
        <v>25</v>
      </c>
      <c r="AB62" s="138">
        <f t="shared" si="17"/>
        <v>26</v>
      </c>
      <c r="AC62" s="138">
        <f t="shared" si="17"/>
        <v>27</v>
      </c>
      <c r="AD62" s="138">
        <f t="shared" si="17"/>
        <v>28</v>
      </c>
      <c r="AE62" s="138">
        <f t="shared" si="17"/>
        <v>29</v>
      </c>
      <c r="AF62" s="138">
        <f t="shared" si="17"/>
        <v>30</v>
      </c>
      <c r="AG62" s="138">
        <f t="shared" si="17"/>
        <v>31</v>
      </c>
      <c r="AH62" s="138">
        <f t="shared" si="17"/>
        <v>32</v>
      </c>
      <c r="AI62" s="138">
        <f t="shared" si="17"/>
        <v>33</v>
      </c>
      <c r="AJ62" s="138">
        <f t="shared" si="17"/>
        <v>34</v>
      </c>
      <c r="AK62" s="138">
        <f t="shared" si="17"/>
        <v>35</v>
      </c>
      <c r="AL62" s="138">
        <f t="shared" si="17"/>
        <v>36</v>
      </c>
      <c r="AM62" s="138">
        <f t="shared" si="17"/>
        <v>37</v>
      </c>
      <c r="AN62" s="138">
        <f t="shared" si="17"/>
        <v>38</v>
      </c>
      <c r="AO62" s="138">
        <f t="shared" si="17"/>
        <v>39</v>
      </c>
      <c r="AP62" s="138">
        <f t="shared" si="17"/>
        <v>40</v>
      </c>
      <c r="AQ62" s="138">
        <f t="shared" si="17"/>
        <v>41</v>
      </c>
      <c r="AR62" s="138">
        <f t="shared" si="17"/>
        <v>42</v>
      </c>
      <c r="AS62" s="138">
        <f t="shared" si="17"/>
        <v>43</v>
      </c>
      <c r="AT62" s="138">
        <f t="shared" si="17"/>
        <v>44</v>
      </c>
      <c r="AU62" s="138">
        <f t="shared" si="17"/>
        <v>45</v>
      </c>
      <c r="AV62" s="138">
        <f t="shared" si="17"/>
        <v>46</v>
      </c>
      <c r="AW62" s="138">
        <f t="shared" si="17"/>
        <v>47</v>
      </c>
      <c r="AX62" s="138">
        <f t="shared" si="17"/>
        <v>48</v>
      </c>
      <c r="AY62" s="138">
        <f t="shared" si="17"/>
        <v>49</v>
      </c>
      <c r="AZ62" s="127"/>
      <c r="BA62" s="127"/>
      <c r="BB62" s="136"/>
      <c r="BC62" s="127"/>
      <c r="BD62" s="127"/>
      <c r="BE62" s="127"/>
      <c r="BF62" s="127"/>
      <c r="BG62" s="127"/>
      <c r="BH62" s="127"/>
      <c r="BI62" s="127"/>
      <c r="BJ62" s="127"/>
      <c r="BK62" s="127"/>
      <c r="BL62" s="127"/>
    </row>
    <row r="63" spans="1:64" x14ac:dyDescent="0.25">
      <c r="A63" s="127"/>
      <c r="B63" s="141" t="s">
        <v>487</v>
      </c>
      <c r="C63" s="142" t="s">
        <v>515</v>
      </c>
      <c r="D63" s="142" t="s">
        <v>516</v>
      </c>
      <c r="E63" s="142" t="s">
        <v>517</v>
      </c>
      <c r="F63" s="142" t="s">
        <v>518</v>
      </c>
      <c r="G63" s="142" t="s">
        <v>519</v>
      </c>
      <c r="H63" s="142" t="s">
        <v>520</v>
      </c>
      <c r="I63" s="142" t="s">
        <v>523</v>
      </c>
      <c r="J63" s="142" t="s">
        <v>524</v>
      </c>
      <c r="K63" s="142" t="s">
        <v>485</v>
      </c>
      <c r="L63" s="142" t="s">
        <v>526</v>
      </c>
      <c r="M63" s="142" t="s">
        <v>527</v>
      </c>
      <c r="N63" s="142" t="s">
        <v>500</v>
      </c>
      <c r="O63" s="142" t="s">
        <v>528</v>
      </c>
      <c r="P63" s="142" t="s">
        <v>529</v>
      </c>
      <c r="Q63" s="142" t="s">
        <v>530</v>
      </c>
      <c r="R63" s="142" t="s">
        <v>531</v>
      </c>
      <c r="S63" s="142" t="s">
        <v>532</v>
      </c>
      <c r="T63" s="142" t="s">
        <v>533</v>
      </c>
      <c r="U63" s="142" t="s">
        <v>534</v>
      </c>
      <c r="V63" s="142" t="s">
        <v>535</v>
      </c>
      <c r="W63" s="142" t="s">
        <v>536</v>
      </c>
      <c r="X63" s="142" t="s">
        <v>537</v>
      </c>
      <c r="Y63" s="142" t="s">
        <v>538</v>
      </c>
      <c r="Z63" s="142" t="s">
        <v>539</v>
      </c>
      <c r="AA63" s="142" t="s">
        <v>540</v>
      </c>
      <c r="AB63" s="142" t="s">
        <v>541</v>
      </c>
      <c r="AC63" s="142" t="s">
        <v>542</v>
      </c>
      <c r="AD63" s="142" t="s">
        <v>543</v>
      </c>
      <c r="AE63" s="142" t="s">
        <v>544</v>
      </c>
      <c r="AF63" s="142" t="s">
        <v>545</v>
      </c>
      <c r="AG63" s="142" t="s">
        <v>546</v>
      </c>
      <c r="AH63" s="142" t="s">
        <v>547</v>
      </c>
      <c r="AI63" s="142" t="s">
        <v>548</v>
      </c>
      <c r="AJ63" s="142" t="s">
        <v>549</v>
      </c>
      <c r="AK63" s="142" t="s">
        <v>550</v>
      </c>
      <c r="AL63" s="142" t="s">
        <v>551</v>
      </c>
      <c r="AM63" s="142" t="s">
        <v>552</v>
      </c>
      <c r="AN63" s="142" t="s">
        <v>553</v>
      </c>
      <c r="AO63" s="142" t="s">
        <v>554</v>
      </c>
      <c r="AP63" s="142" t="s">
        <v>555</v>
      </c>
      <c r="AQ63" s="142" t="s">
        <v>556</v>
      </c>
      <c r="AR63" s="142" t="s">
        <v>557</v>
      </c>
      <c r="AS63" s="142" t="s">
        <v>558</v>
      </c>
      <c r="AT63" s="142" t="s">
        <v>559</v>
      </c>
      <c r="AU63" s="142" t="s">
        <v>560</v>
      </c>
      <c r="AV63" s="142" t="s">
        <v>561</v>
      </c>
      <c r="AW63" s="142" t="s">
        <v>562</v>
      </c>
      <c r="AX63" s="142" t="s">
        <v>563</v>
      </c>
      <c r="AY63" s="142" t="s">
        <v>570</v>
      </c>
      <c r="AZ63" s="127"/>
      <c r="BA63" s="127"/>
      <c r="BB63" s="136"/>
      <c r="BC63" s="127"/>
      <c r="BD63" s="127"/>
      <c r="BE63" s="127"/>
      <c r="BF63" s="127"/>
      <c r="BG63" s="127"/>
      <c r="BH63" s="127"/>
      <c r="BI63" s="127"/>
      <c r="BJ63" s="127"/>
      <c r="BK63" s="127"/>
      <c r="BL63" s="127"/>
    </row>
    <row r="64" spans="1:64" x14ac:dyDescent="0.25">
      <c r="A64" s="127"/>
      <c r="B64" s="129" t="s">
        <v>564</v>
      </c>
      <c r="C64" s="140"/>
      <c r="D64" s="140">
        <f t="shared" ref="D64:AX64" si="18">+IF(D62&gt;=$D53,$D60,0)*IF(C68&lt;1,0,1)</f>
        <v>0</v>
      </c>
      <c r="E64" s="140">
        <f t="shared" si="18"/>
        <v>0</v>
      </c>
      <c r="F64" s="140">
        <f t="shared" si="18"/>
        <v>0</v>
      </c>
      <c r="G64" s="140">
        <f t="shared" si="18"/>
        <v>324.30278611940781</v>
      </c>
      <c r="H64" s="140">
        <f t="shared" si="18"/>
        <v>324.30278611940781</v>
      </c>
      <c r="I64" s="140">
        <f t="shared" si="18"/>
        <v>324.30278611940781</v>
      </c>
      <c r="J64" s="140">
        <f t="shared" si="18"/>
        <v>324.30278611940781</v>
      </c>
      <c r="K64" s="140">
        <f t="shared" si="18"/>
        <v>324.30278611940781</v>
      </c>
      <c r="L64" s="140">
        <f t="shared" si="18"/>
        <v>324.30278611940781</v>
      </c>
      <c r="M64" s="140">
        <f t="shared" si="18"/>
        <v>324.30278611940781</v>
      </c>
      <c r="N64" s="140">
        <f t="shared" si="18"/>
        <v>324.30278611940781</v>
      </c>
      <c r="O64" s="140">
        <f t="shared" si="18"/>
        <v>324.30278611940781</v>
      </c>
      <c r="P64" s="140">
        <f t="shared" si="18"/>
        <v>324.30278611940781</v>
      </c>
      <c r="Q64" s="140">
        <f t="shared" si="18"/>
        <v>324.30278611940781</v>
      </c>
      <c r="R64" s="140">
        <f t="shared" si="18"/>
        <v>324.30278611940781</v>
      </c>
      <c r="S64" s="140">
        <f t="shared" si="18"/>
        <v>324.30278611940781</v>
      </c>
      <c r="T64" s="140">
        <f t="shared" si="18"/>
        <v>324.30278611940781</v>
      </c>
      <c r="U64" s="140">
        <f t="shared" si="18"/>
        <v>324.30278611940781</v>
      </c>
      <c r="V64" s="140">
        <f t="shared" si="18"/>
        <v>324.30278611940781</v>
      </c>
      <c r="W64" s="140">
        <f t="shared" si="18"/>
        <v>324.30278611940781</v>
      </c>
      <c r="X64" s="140">
        <f t="shared" si="18"/>
        <v>324.30278611940781</v>
      </c>
      <c r="Y64" s="140">
        <f t="shared" si="18"/>
        <v>324.30278611940781</v>
      </c>
      <c r="Z64" s="140">
        <f t="shared" si="18"/>
        <v>324.30278611940781</v>
      </c>
      <c r="AA64" s="140">
        <f t="shared" si="18"/>
        <v>324.30278611940781</v>
      </c>
      <c r="AB64" s="140">
        <f t="shared" si="18"/>
        <v>324.30278611940781</v>
      </c>
      <c r="AC64" s="140">
        <f t="shared" si="18"/>
        <v>324.30278611940781</v>
      </c>
      <c r="AD64" s="140">
        <f t="shared" si="18"/>
        <v>324.30278611940781</v>
      </c>
      <c r="AE64" s="140">
        <f t="shared" si="18"/>
        <v>324.30278611940781</v>
      </c>
      <c r="AF64" s="140">
        <f t="shared" si="18"/>
        <v>324.30278611940781</v>
      </c>
      <c r="AG64" s="140">
        <f t="shared" si="18"/>
        <v>324.30278611940781</v>
      </c>
      <c r="AH64" s="140">
        <f t="shared" si="18"/>
        <v>324.30278611940781</v>
      </c>
      <c r="AI64" s="140">
        <f t="shared" si="18"/>
        <v>324.30278611940781</v>
      </c>
      <c r="AJ64" s="140">
        <f t="shared" si="18"/>
        <v>324.30278611940781</v>
      </c>
      <c r="AK64" s="140">
        <f t="shared" si="18"/>
        <v>324.30278611940781</v>
      </c>
      <c r="AL64" s="140">
        <f t="shared" si="18"/>
        <v>324.30278611940781</v>
      </c>
      <c r="AM64" s="140">
        <f t="shared" si="18"/>
        <v>324.30278611940781</v>
      </c>
      <c r="AN64" s="140">
        <f t="shared" si="18"/>
        <v>324.30278611940781</v>
      </c>
      <c r="AO64" s="140">
        <f t="shared" si="18"/>
        <v>324.30278611940781</v>
      </c>
      <c r="AP64" s="140">
        <f t="shared" si="18"/>
        <v>324.30278611940781</v>
      </c>
      <c r="AQ64" s="140">
        <f t="shared" si="18"/>
        <v>324.30278611940781</v>
      </c>
      <c r="AR64" s="140">
        <f t="shared" si="18"/>
        <v>324.30278611940781</v>
      </c>
      <c r="AS64" s="140">
        <f t="shared" si="18"/>
        <v>324.30278611940781</v>
      </c>
      <c r="AT64" s="140">
        <f t="shared" si="18"/>
        <v>324.30278611940781</v>
      </c>
      <c r="AU64" s="140">
        <f t="shared" si="18"/>
        <v>324.30278611940781</v>
      </c>
      <c r="AV64" s="140">
        <f t="shared" si="18"/>
        <v>324.30278611940781</v>
      </c>
      <c r="AW64" s="140">
        <f t="shared" si="18"/>
        <v>324.30278611940781</v>
      </c>
      <c r="AX64" s="140">
        <f t="shared" si="18"/>
        <v>324.30278611940781</v>
      </c>
      <c r="AY64" s="127"/>
      <c r="AZ64" s="127"/>
      <c r="BA64" s="127"/>
      <c r="BB64" s="136"/>
      <c r="BC64" s="127"/>
      <c r="BD64" s="127"/>
      <c r="BE64" s="127"/>
      <c r="BF64" s="127"/>
      <c r="BG64" s="127"/>
      <c r="BH64" s="127"/>
      <c r="BI64" s="127"/>
      <c r="BJ64" s="127"/>
      <c r="BK64" s="127"/>
      <c r="BL64" s="127"/>
    </row>
    <row r="65" spans="1:64" x14ac:dyDescent="0.25">
      <c r="A65" s="127"/>
      <c r="B65" s="129" t="s">
        <v>565</v>
      </c>
      <c r="C65" s="140"/>
      <c r="D65" s="140">
        <f t="shared" ref="D65:AK65" si="19">D64-D67</f>
        <v>0</v>
      </c>
      <c r="E65" s="140">
        <f t="shared" si="19"/>
        <v>0</v>
      </c>
      <c r="F65" s="140">
        <f t="shared" si="19"/>
        <v>0</v>
      </c>
      <c r="G65" s="140">
        <f t="shared" si="19"/>
        <v>223.79454334268326</v>
      </c>
      <c r="H65" s="140">
        <f t="shared" si="19"/>
        <v>224.9192031574029</v>
      </c>
      <c r="I65" s="140">
        <f t="shared" si="19"/>
        <v>226.04951485120748</v>
      </c>
      <c r="J65" s="140">
        <f t="shared" si="19"/>
        <v>227.18550682711879</v>
      </c>
      <c r="K65" s="140">
        <f t="shared" si="19"/>
        <v>228.32720763089543</v>
      </c>
      <c r="L65" s="140">
        <f t="shared" si="19"/>
        <v>229.47464595175035</v>
      </c>
      <c r="M65" s="140">
        <f t="shared" si="19"/>
        <v>230.6278506230714</v>
      </c>
      <c r="N65" s="140">
        <f t="shared" si="19"/>
        <v>231.78685062314628</v>
      </c>
      <c r="O65" s="140">
        <f t="shared" si="19"/>
        <v>232.95167507589048</v>
      </c>
      <c r="P65" s="140">
        <f t="shared" si="19"/>
        <v>234.12235325157906</v>
      </c>
      <c r="Q65" s="140">
        <f t="shared" si="19"/>
        <v>235.29891456758247</v>
      </c>
      <c r="R65" s="140">
        <f t="shared" si="19"/>
        <v>236.48138858910539</v>
      </c>
      <c r="S65" s="140">
        <f t="shared" si="19"/>
        <v>237.66980502992993</v>
      </c>
      <c r="T65" s="140">
        <f t="shared" si="19"/>
        <v>238.86419375316217</v>
      </c>
      <c r="U65" s="140">
        <f t="shared" si="19"/>
        <v>240.06458477198265</v>
      </c>
      <c r="V65" s="140">
        <f t="shared" si="19"/>
        <v>241.27100825040043</v>
      </c>
      <c r="W65" s="140">
        <f t="shared" si="19"/>
        <v>242.48349450401128</v>
      </c>
      <c r="X65" s="140">
        <f t="shared" si="19"/>
        <v>243.70207400075913</v>
      </c>
      <c r="Y65" s="140">
        <f t="shared" si="19"/>
        <v>244.92677736170214</v>
      </c>
      <c r="Z65" s="140">
        <f t="shared" si="19"/>
        <v>246.15763536178167</v>
      </c>
      <c r="AA65" s="140">
        <f t="shared" si="19"/>
        <v>247.394678930596</v>
      </c>
      <c r="AB65" s="140">
        <f t="shared" si="19"/>
        <v>248.63793915317729</v>
      </c>
      <c r="AC65" s="140">
        <f t="shared" si="19"/>
        <v>249.8874472707729</v>
      </c>
      <c r="AD65" s="140">
        <f t="shared" si="19"/>
        <v>251.14323468163025</v>
      </c>
      <c r="AE65" s="140">
        <f t="shared" si="19"/>
        <v>252.4053329417859</v>
      </c>
      <c r="AF65" s="140">
        <f t="shared" si="19"/>
        <v>253.67377376585853</v>
      </c>
      <c r="AG65" s="140">
        <f t="shared" si="19"/>
        <v>254.94858902784586</v>
      </c>
      <c r="AH65" s="140">
        <f t="shared" si="19"/>
        <v>256.22981076192559</v>
      </c>
      <c r="AI65" s="140">
        <f t="shared" si="19"/>
        <v>257.51747116326027</v>
      </c>
      <c r="AJ65" s="140">
        <f t="shared" si="19"/>
        <v>258.81160258880652</v>
      </c>
      <c r="AK65" s="140">
        <f t="shared" si="19"/>
        <v>260.11223755812796</v>
      </c>
      <c r="AL65" s="140">
        <f>AL64-AL67</f>
        <v>261.41940875421244</v>
      </c>
      <c r="AM65" s="140">
        <f t="shared" ref="AM65:AT65" si="20">AM64-AM67</f>
        <v>262.73314902429325</v>
      </c>
      <c r="AN65" s="140">
        <f t="shared" si="20"/>
        <v>264.05349138067459</v>
      </c>
      <c r="AO65" s="140">
        <f t="shared" si="20"/>
        <v>265.3804690015611</v>
      </c>
      <c r="AP65" s="140">
        <f t="shared" si="20"/>
        <v>266.71411523189164</v>
      </c>
      <c r="AQ65" s="140">
        <f t="shared" si="20"/>
        <v>268.05446358417691</v>
      </c>
      <c r="AR65" s="140">
        <f t="shared" si="20"/>
        <v>269.40154773934205</v>
      </c>
      <c r="AS65" s="140">
        <f t="shared" si="20"/>
        <v>270.75540154757266</v>
      </c>
      <c r="AT65" s="140">
        <f t="shared" si="20"/>
        <v>272.11605902916529</v>
      </c>
      <c r="AU65" s="140">
        <f>AU64-AU67</f>
        <v>273.48355437538271</v>
      </c>
      <c r="AV65" s="140">
        <f>AV64-AV67</f>
        <v>274.85792194931287</v>
      </c>
      <c r="AW65" s="140">
        <f>AW64-AW67</f>
        <v>276.23919628673224</v>
      </c>
      <c r="AX65" s="140">
        <f>AX64-AX67</f>
        <v>277.62741209697396</v>
      </c>
      <c r="AY65" s="127"/>
      <c r="AZ65" s="127"/>
      <c r="BA65" s="127"/>
      <c r="BB65" s="136"/>
      <c r="BC65" s="127"/>
      <c r="BD65" s="127"/>
      <c r="BE65" s="127"/>
      <c r="BF65" s="127"/>
      <c r="BG65" s="127"/>
      <c r="BH65" s="127"/>
      <c r="BI65" s="127"/>
      <c r="BJ65" s="127"/>
      <c r="BK65" s="127"/>
      <c r="BL65" s="127"/>
    </row>
    <row r="66" spans="1:64" x14ac:dyDescent="0.25">
      <c r="A66" s="127"/>
      <c r="B66" s="129" t="s">
        <v>566</v>
      </c>
      <c r="C66" s="140"/>
      <c r="D66" s="140">
        <f t="shared" ref="D66:Q66" si="21">(D65+C66)*(IF(C68&lt;1,0,1))</f>
        <v>0</v>
      </c>
      <c r="E66" s="140">
        <f t="shared" si="21"/>
        <v>0</v>
      </c>
      <c r="F66" s="140">
        <f t="shared" si="21"/>
        <v>0</v>
      </c>
      <c r="G66" s="140">
        <f t="shared" si="21"/>
        <v>223.79454334268326</v>
      </c>
      <c r="H66" s="140">
        <f t="shared" si="21"/>
        <v>448.71374650008613</v>
      </c>
      <c r="I66" s="140">
        <f t="shared" si="21"/>
        <v>674.76326135129364</v>
      </c>
      <c r="J66" s="140">
        <f t="shared" si="21"/>
        <v>901.94876817841237</v>
      </c>
      <c r="K66" s="140">
        <f t="shared" si="21"/>
        <v>1130.2759758093077</v>
      </c>
      <c r="L66" s="140">
        <f t="shared" si="21"/>
        <v>1359.750621761058</v>
      </c>
      <c r="M66" s="140">
        <f t="shared" si="21"/>
        <v>1590.3784723841295</v>
      </c>
      <c r="N66" s="140">
        <f t="shared" si="21"/>
        <v>1822.1653230072757</v>
      </c>
      <c r="O66" s="140">
        <f t="shared" si="21"/>
        <v>2055.116998083166</v>
      </c>
      <c r="P66" s="140">
        <f t="shared" si="21"/>
        <v>2289.2393513347452</v>
      </c>
      <c r="Q66" s="140">
        <f t="shared" si="21"/>
        <v>2524.5382659023276</v>
      </c>
      <c r="R66" s="140">
        <f>(R65+Q66)*(IF(Q68&lt;1,0,1))</f>
        <v>2761.0196544914329</v>
      </c>
      <c r="S66" s="140">
        <f t="shared" ref="S66:AX66" si="22">(S65+R66)*(IF(R68&lt;1,0,1))</f>
        <v>2998.689459521363</v>
      </c>
      <c r="T66" s="140">
        <f t="shared" si="22"/>
        <v>3237.553653274525</v>
      </c>
      <c r="U66" s="140">
        <f t="shared" si="22"/>
        <v>3477.6182380465075</v>
      </c>
      <c r="V66" s="140">
        <f t="shared" si="22"/>
        <v>3718.8892462969079</v>
      </c>
      <c r="W66" s="140">
        <f t="shared" si="22"/>
        <v>3961.372740800919</v>
      </c>
      <c r="X66" s="140">
        <f t="shared" si="22"/>
        <v>4205.0748148016783</v>
      </c>
      <c r="Y66" s="140">
        <f t="shared" si="22"/>
        <v>4450.0015921633803</v>
      </c>
      <c r="Z66" s="140">
        <f t="shared" si="22"/>
        <v>4696.1592275251624</v>
      </c>
      <c r="AA66" s="140">
        <f t="shared" si="22"/>
        <v>4943.5539064557579</v>
      </c>
      <c r="AB66" s="140">
        <f t="shared" si="22"/>
        <v>5192.1918456089352</v>
      </c>
      <c r="AC66" s="140">
        <f t="shared" si="22"/>
        <v>5442.0792928797082</v>
      </c>
      <c r="AD66" s="140">
        <f t="shared" si="22"/>
        <v>5693.2225275613382</v>
      </c>
      <c r="AE66" s="140">
        <f t="shared" si="22"/>
        <v>5945.6278605031239</v>
      </c>
      <c r="AF66" s="140">
        <f t="shared" si="22"/>
        <v>6199.3016342689825</v>
      </c>
      <c r="AG66" s="140">
        <f t="shared" si="22"/>
        <v>6454.2502232968282</v>
      </c>
      <c r="AH66" s="140">
        <f t="shared" si="22"/>
        <v>6710.4800340587535</v>
      </c>
      <c r="AI66" s="140">
        <f t="shared" si="22"/>
        <v>6967.9975052220134</v>
      </c>
      <c r="AJ66" s="140">
        <f t="shared" si="22"/>
        <v>7226.80910781082</v>
      </c>
      <c r="AK66" s="140">
        <f t="shared" si="22"/>
        <v>7486.9213453689481</v>
      </c>
      <c r="AL66" s="140">
        <f t="shared" si="22"/>
        <v>7748.3407541231609</v>
      </c>
      <c r="AM66" s="140">
        <f t="shared" si="22"/>
        <v>8011.0739031474541</v>
      </c>
      <c r="AN66" s="140">
        <f t="shared" si="22"/>
        <v>8275.1273945281282</v>
      </c>
      <c r="AO66" s="140">
        <f t="shared" si="22"/>
        <v>8540.5078635296886</v>
      </c>
      <c r="AP66" s="140">
        <f t="shared" si="22"/>
        <v>8807.2219787615795</v>
      </c>
      <c r="AQ66" s="140">
        <f t="shared" si="22"/>
        <v>9075.2764423457556</v>
      </c>
      <c r="AR66" s="140">
        <f t="shared" si="22"/>
        <v>9344.6779900850979</v>
      </c>
      <c r="AS66" s="140">
        <f t="shared" si="22"/>
        <v>9615.4333916326705</v>
      </c>
      <c r="AT66" s="140">
        <f t="shared" si="22"/>
        <v>9887.5494506618361</v>
      </c>
      <c r="AU66" s="140">
        <f t="shared" si="22"/>
        <v>10161.033005037219</v>
      </c>
      <c r="AV66" s="140">
        <f t="shared" si="22"/>
        <v>10435.890926986533</v>
      </c>
      <c r="AW66" s="140">
        <f t="shared" si="22"/>
        <v>10712.130123273264</v>
      </c>
      <c r="AX66" s="140">
        <f t="shared" si="22"/>
        <v>10989.757535370238</v>
      </c>
      <c r="AY66" s="127"/>
      <c r="AZ66" s="127"/>
      <c r="BA66" s="127"/>
      <c r="BB66" s="136"/>
      <c r="BC66" s="127"/>
      <c r="BD66" s="127"/>
      <c r="BE66" s="127"/>
      <c r="BF66" s="127"/>
      <c r="BG66" s="127"/>
      <c r="BH66" s="127"/>
      <c r="BI66" s="127"/>
      <c r="BJ66" s="127"/>
      <c r="BK66" s="127"/>
      <c r="BL66" s="127"/>
    </row>
    <row r="67" spans="1:64" x14ac:dyDescent="0.25">
      <c r="A67" s="127"/>
      <c r="B67" s="129" t="s">
        <v>567</v>
      </c>
      <c r="C67" s="140"/>
      <c r="D67" s="140">
        <f>IF(D64&gt;0,C68*$D58,0)</f>
        <v>0</v>
      </c>
      <c r="E67" s="140">
        <f t="shared" ref="E67:AX67" si="23">IF(E64&gt;0,D68*$D$12,0)</f>
        <v>0</v>
      </c>
      <c r="F67" s="140">
        <f t="shared" si="23"/>
        <v>0</v>
      </c>
      <c r="G67" s="140">
        <f t="shared" si="23"/>
        <v>100.50824277672454</v>
      </c>
      <c r="H67" s="140">
        <f t="shared" si="23"/>
        <v>99.383582962004908</v>
      </c>
      <c r="I67" s="140">
        <f t="shared" si="23"/>
        <v>98.253271268200336</v>
      </c>
      <c r="J67" s="140">
        <f t="shared" si="23"/>
        <v>97.117279292289027</v>
      </c>
      <c r="K67" s="140">
        <f t="shared" si="23"/>
        <v>95.975578488512369</v>
      </c>
      <c r="L67" s="140">
        <f t="shared" si="23"/>
        <v>94.82814016765748</v>
      </c>
      <c r="M67" s="140">
        <f t="shared" si="23"/>
        <v>93.674935496336417</v>
      </c>
      <c r="N67" s="140">
        <f t="shared" si="23"/>
        <v>92.51593549626152</v>
      </c>
      <c r="O67" s="140">
        <f t="shared" si="23"/>
        <v>91.351111043517335</v>
      </c>
      <c r="P67" s="140">
        <f t="shared" si="23"/>
        <v>90.180432867828742</v>
      </c>
      <c r="Q67" s="140">
        <f t="shared" si="23"/>
        <v>89.003871551825341</v>
      </c>
      <c r="R67" s="140">
        <f t="shared" si="23"/>
        <v>87.821397530302434</v>
      </c>
      <c r="S67" s="140">
        <f t="shared" si="23"/>
        <v>86.632981089477894</v>
      </c>
      <c r="T67" s="140">
        <f t="shared" si="23"/>
        <v>85.438592366245643</v>
      </c>
      <c r="U67" s="140">
        <f t="shared" si="23"/>
        <v>84.238201347425175</v>
      </c>
      <c r="V67" s="140">
        <f t="shared" si="23"/>
        <v>83.031777869007371</v>
      </c>
      <c r="W67" s="140">
        <f t="shared" si="23"/>
        <v>81.819291615396551</v>
      </c>
      <c r="X67" s="140">
        <f t="shared" si="23"/>
        <v>80.600712118648673</v>
      </c>
      <c r="Y67" s="140">
        <f t="shared" si="23"/>
        <v>79.376008757705691</v>
      </c>
      <c r="Z67" s="140">
        <f t="shared" si="23"/>
        <v>78.145150757626155</v>
      </c>
      <c r="AA67" s="140">
        <f t="shared" si="23"/>
        <v>76.908107188811826</v>
      </c>
      <c r="AB67" s="140">
        <f t="shared" si="23"/>
        <v>75.664846966230527</v>
      </c>
      <c r="AC67" s="140">
        <f t="shared" si="23"/>
        <v>74.415338848634931</v>
      </c>
      <c r="AD67" s="140">
        <f t="shared" si="23"/>
        <v>73.15955143777758</v>
      </c>
      <c r="AE67" s="140">
        <f t="shared" si="23"/>
        <v>71.897453177621927</v>
      </c>
      <c r="AF67" s="140">
        <f t="shared" si="23"/>
        <v>70.629012353549285</v>
      </c>
      <c r="AG67" s="140">
        <f t="shared" si="23"/>
        <v>69.354197091561943</v>
      </c>
      <c r="AH67" s="140">
        <f t="shared" si="23"/>
        <v>68.072975357482235</v>
      </c>
      <c r="AI67" s="140">
        <f t="shared" si="23"/>
        <v>66.785314956147545</v>
      </c>
      <c r="AJ67" s="140">
        <f t="shared" si="23"/>
        <v>65.49118353060129</v>
      </c>
      <c r="AK67" s="140">
        <f t="shared" si="23"/>
        <v>64.190548561279854</v>
      </c>
      <c r="AL67" s="140">
        <f t="shared" si="23"/>
        <v>62.883377365195372</v>
      </c>
      <c r="AM67" s="140">
        <f t="shared" si="23"/>
        <v>61.569637095114565</v>
      </c>
      <c r="AN67" s="140">
        <f t="shared" si="23"/>
        <v>60.249294738733212</v>
      </c>
      <c r="AO67" s="140">
        <f t="shared" si="23"/>
        <v>58.922317117846688</v>
      </c>
      <c r="AP67" s="140">
        <f t="shared" si="23"/>
        <v>57.588670887516194</v>
      </c>
      <c r="AQ67" s="140">
        <f t="shared" si="23"/>
        <v>56.248322535230884</v>
      </c>
      <c r="AR67" s="140">
        <f t="shared" si="23"/>
        <v>54.901238380065735</v>
      </c>
      <c r="AS67" s="140">
        <f t="shared" si="23"/>
        <v>53.547384571835174</v>
      </c>
      <c r="AT67" s="140">
        <f t="shared" si="23"/>
        <v>52.186727090242528</v>
      </c>
      <c r="AU67" s="140">
        <f t="shared" si="23"/>
        <v>50.819231744025082</v>
      </c>
      <c r="AV67" s="140">
        <f t="shared" si="23"/>
        <v>49.444864170094952</v>
      </c>
      <c r="AW67" s="140">
        <f t="shared" si="23"/>
        <v>48.063589832675575</v>
      </c>
      <c r="AX67" s="140">
        <f t="shared" si="23"/>
        <v>46.675374022433871</v>
      </c>
      <c r="AY67" s="127"/>
      <c r="AZ67" s="127"/>
      <c r="BA67" s="127"/>
      <c r="BB67" s="136"/>
      <c r="BC67" s="127"/>
      <c r="BD67" s="127"/>
      <c r="BE67" s="127"/>
      <c r="BF67" s="127"/>
      <c r="BG67" s="127"/>
      <c r="BH67" s="127"/>
      <c r="BI67" s="127"/>
      <c r="BJ67" s="127"/>
      <c r="BK67" s="127"/>
      <c r="BL67" s="127"/>
    </row>
    <row r="68" spans="1:64" x14ac:dyDescent="0.25">
      <c r="A68" s="127"/>
      <c r="B68" s="143" t="s">
        <v>568</v>
      </c>
      <c r="C68" s="140">
        <f>IF(C62=$D53,($C55),IF(D62&lt;$D53,0,(($C55)-C66)*IF(B68&lt;1,0,1)))</f>
        <v>0</v>
      </c>
      <c r="D68" s="140">
        <f t="shared" ref="D68:AX68" si="24">IF(D62=$D53,($C55),IF(E62&lt;$D53,0,(($C55)-D66)*IF(C68&lt;1,0,1)))</f>
        <v>0</v>
      </c>
      <c r="E68" s="140">
        <f t="shared" si="24"/>
        <v>0</v>
      </c>
      <c r="F68" s="140">
        <f t="shared" si="24"/>
        <v>20000</v>
      </c>
      <c r="G68" s="140">
        <f t="shared" si="24"/>
        <v>19776.205456657317</v>
      </c>
      <c r="H68" s="140">
        <f t="shared" si="24"/>
        <v>19551.286253499915</v>
      </c>
      <c r="I68" s="140">
        <f t="shared" si="24"/>
        <v>19325.236738648706</v>
      </c>
      <c r="J68" s="140">
        <f t="shared" si="24"/>
        <v>19098.051231821588</v>
      </c>
      <c r="K68" s="140">
        <f t="shared" si="24"/>
        <v>18869.724024190691</v>
      </c>
      <c r="L68" s="140">
        <f t="shared" si="24"/>
        <v>18640.249378238943</v>
      </c>
      <c r="M68" s="140">
        <f t="shared" si="24"/>
        <v>18409.621527615869</v>
      </c>
      <c r="N68" s="140">
        <f t="shared" si="24"/>
        <v>18177.834676992723</v>
      </c>
      <c r="O68" s="140">
        <f t="shared" si="24"/>
        <v>17944.883001916834</v>
      </c>
      <c r="P68" s="140">
        <f t="shared" si="24"/>
        <v>17710.760648665255</v>
      </c>
      <c r="Q68" s="140">
        <f t="shared" si="24"/>
        <v>17475.461734097673</v>
      </c>
      <c r="R68" s="140">
        <f t="shared" si="24"/>
        <v>17238.980345508568</v>
      </c>
      <c r="S68" s="140">
        <f t="shared" si="24"/>
        <v>17001.310540478637</v>
      </c>
      <c r="T68" s="140">
        <f t="shared" si="24"/>
        <v>16762.446346725475</v>
      </c>
      <c r="U68" s="140">
        <f t="shared" si="24"/>
        <v>16522.381761953493</v>
      </c>
      <c r="V68" s="140">
        <f t="shared" si="24"/>
        <v>16281.110753703091</v>
      </c>
      <c r="W68" s="140">
        <f t="shared" si="24"/>
        <v>16038.627259199082</v>
      </c>
      <c r="X68" s="140">
        <f t="shared" si="24"/>
        <v>15794.925185198321</v>
      </c>
      <c r="Y68" s="140">
        <f t="shared" si="24"/>
        <v>15549.99840783662</v>
      </c>
      <c r="Z68" s="140">
        <f t="shared" si="24"/>
        <v>15303.840772474838</v>
      </c>
      <c r="AA68" s="140">
        <f t="shared" si="24"/>
        <v>15056.446093544242</v>
      </c>
      <c r="AB68" s="140">
        <f t="shared" si="24"/>
        <v>14807.808154391065</v>
      </c>
      <c r="AC68" s="140">
        <f t="shared" si="24"/>
        <v>14557.920707120291</v>
      </c>
      <c r="AD68" s="140">
        <f t="shared" si="24"/>
        <v>14306.777472438662</v>
      </c>
      <c r="AE68" s="140">
        <f t="shared" si="24"/>
        <v>14054.372139496876</v>
      </c>
      <c r="AF68" s="140">
        <f t="shared" si="24"/>
        <v>13800.698365731017</v>
      </c>
      <c r="AG68" s="140">
        <f t="shared" si="24"/>
        <v>13545.749776703171</v>
      </c>
      <c r="AH68" s="140">
        <f t="shared" si="24"/>
        <v>13289.519965941246</v>
      </c>
      <c r="AI68" s="140">
        <f t="shared" si="24"/>
        <v>13032.002494777986</v>
      </c>
      <c r="AJ68" s="140">
        <f t="shared" si="24"/>
        <v>12773.190892189181</v>
      </c>
      <c r="AK68" s="140">
        <f t="shared" si="24"/>
        <v>12513.078654631052</v>
      </c>
      <c r="AL68" s="140">
        <f t="shared" si="24"/>
        <v>12251.659245876839</v>
      </c>
      <c r="AM68" s="140">
        <f t="shared" si="24"/>
        <v>11988.926096852545</v>
      </c>
      <c r="AN68" s="140">
        <f t="shared" si="24"/>
        <v>11724.872605471872</v>
      </c>
      <c r="AO68" s="140">
        <f t="shared" si="24"/>
        <v>11459.492136470311</v>
      </c>
      <c r="AP68" s="140">
        <f t="shared" si="24"/>
        <v>11192.77802123842</v>
      </c>
      <c r="AQ68" s="140">
        <f t="shared" si="24"/>
        <v>10924.723557654244</v>
      </c>
      <c r="AR68" s="140">
        <f t="shared" si="24"/>
        <v>10655.322009914902</v>
      </c>
      <c r="AS68" s="140">
        <f t="shared" si="24"/>
        <v>10384.56660836733</v>
      </c>
      <c r="AT68" s="140">
        <f t="shared" si="24"/>
        <v>10112.450549338164</v>
      </c>
      <c r="AU68" s="140">
        <f t="shared" si="24"/>
        <v>9838.9669949627805</v>
      </c>
      <c r="AV68" s="140">
        <f t="shared" si="24"/>
        <v>9564.1090730134674</v>
      </c>
      <c r="AW68" s="140">
        <f t="shared" si="24"/>
        <v>9287.869876726736</v>
      </c>
      <c r="AX68" s="140">
        <f t="shared" si="24"/>
        <v>9010.2424646297623</v>
      </c>
      <c r="AY68" s="127"/>
      <c r="AZ68" s="127"/>
      <c r="BA68" s="127"/>
      <c r="BB68" s="136"/>
      <c r="BC68" s="127"/>
      <c r="BD68" s="127"/>
      <c r="BE68" s="127"/>
      <c r="BF68" s="127"/>
      <c r="BG68" s="127"/>
      <c r="BH68" s="127"/>
      <c r="BI68" s="127"/>
      <c r="BJ68" s="127"/>
      <c r="BK68" s="127"/>
      <c r="BL68" s="127"/>
    </row>
    <row r="69" spans="1:64" x14ac:dyDescent="0.25">
      <c r="A69" s="127"/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3"/>
      <c r="AV69" s="133"/>
      <c r="AW69" s="133"/>
      <c r="AX69" s="133"/>
      <c r="AY69" s="127"/>
      <c r="AZ69" s="127"/>
      <c r="BA69" s="127"/>
      <c r="BB69" s="136"/>
      <c r="BC69" s="127"/>
      <c r="BD69" s="127"/>
      <c r="BE69" s="127"/>
      <c r="BF69" s="127"/>
      <c r="BG69" s="127"/>
      <c r="BH69" s="127"/>
      <c r="BI69" s="127"/>
      <c r="BJ69" s="127"/>
      <c r="BK69" s="127"/>
      <c r="BL69" s="127"/>
    </row>
    <row r="70" spans="1:64" x14ac:dyDescent="0.25">
      <c r="A70" s="127"/>
      <c r="B70" s="133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133"/>
      <c r="AF70" s="133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3"/>
      <c r="AV70" s="133"/>
      <c r="AW70" s="133"/>
      <c r="AX70" s="133"/>
      <c r="AY70" s="127"/>
      <c r="AZ70" s="127"/>
      <c r="BA70" s="127"/>
      <c r="BB70" s="136"/>
      <c r="BC70" s="127"/>
      <c r="BD70" s="127"/>
      <c r="BE70" s="127"/>
      <c r="BF70" s="127"/>
      <c r="BG70" s="127"/>
      <c r="BH70" s="127"/>
      <c r="BI70" s="127"/>
      <c r="BJ70" s="127"/>
      <c r="BK70" s="127"/>
      <c r="BL70" s="127"/>
    </row>
    <row r="71" spans="1:64" x14ac:dyDescent="0.25">
      <c r="A71" s="127"/>
      <c r="B71" s="133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133"/>
      <c r="AF71" s="133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3"/>
      <c r="AV71" s="133"/>
      <c r="AW71" s="133"/>
      <c r="AX71" s="133"/>
      <c r="AY71" s="127"/>
      <c r="AZ71" s="127"/>
      <c r="BA71" s="127"/>
      <c r="BB71" s="136"/>
      <c r="BC71" s="127"/>
      <c r="BD71" s="127"/>
      <c r="BE71" s="127"/>
      <c r="BF71" s="127"/>
      <c r="BG71" s="127"/>
      <c r="BH71" s="127"/>
      <c r="BI71" s="127"/>
      <c r="BJ71" s="127"/>
      <c r="BK71" s="127"/>
      <c r="BL71" s="127"/>
    </row>
    <row r="72" spans="1:64" x14ac:dyDescent="0.25">
      <c r="A72" s="127"/>
      <c r="B72" s="133" t="s">
        <v>572</v>
      </c>
      <c r="C72" s="133"/>
      <c r="D72" s="127"/>
      <c r="E72" s="127"/>
      <c r="F72" s="127"/>
      <c r="G72" s="127"/>
      <c r="H72" s="127"/>
      <c r="I72" s="127"/>
      <c r="J72" s="127"/>
      <c r="K72" s="127"/>
      <c r="L72" s="127"/>
      <c r="M72" s="127"/>
      <c r="N72" s="127"/>
      <c r="O72" s="127"/>
      <c r="P72" s="127"/>
      <c r="Q72" s="127"/>
      <c r="R72" s="127"/>
      <c r="S72" s="127"/>
      <c r="T72" s="127"/>
      <c r="U72" s="127"/>
      <c r="V72" s="127"/>
      <c r="W72" s="127"/>
      <c r="X72" s="127"/>
      <c r="Y72" s="127"/>
      <c r="Z72" s="127"/>
      <c r="AA72" s="127"/>
      <c r="AB72" s="127"/>
      <c r="AC72" s="127"/>
      <c r="AD72" s="127"/>
      <c r="AE72" s="127"/>
      <c r="AF72" s="127"/>
      <c r="AG72" s="127"/>
      <c r="AH72" s="127"/>
      <c r="AI72" s="127"/>
      <c r="AJ72" s="127"/>
      <c r="AK72" s="127"/>
      <c r="AL72" s="127"/>
      <c r="AM72" s="127"/>
      <c r="AN72" s="127"/>
      <c r="AO72" s="127"/>
      <c r="AP72" s="127"/>
      <c r="AQ72" s="127"/>
      <c r="AR72" s="127"/>
      <c r="AS72" s="127"/>
      <c r="AT72" s="127"/>
      <c r="AU72" s="127"/>
      <c r="AV72" s="127"/>
      <c r="AW72" s="127"/>
      <c r="AX72" s="127"/>
      <c r="AY72" s="127"/>
      <c r="AZ72" s="127"/>
      <c r="BA72" s="127"/>
      <c r="BB72" s="136"/>
      <c r="BC72" s="127"/>
      <c r="BD72" s="127"/>
      <c r="BE72" s="127"/>
      <c r="BF72" s="127"/>
      <c r="BG72" s="127"/>
      <c r="BH72" s="127"/>
      <c r="BI72" s="127"/>
      <c r="BJ72" s="127"/>
      <c r="BK72" s="127"/>
      <c r="BL72" s="127"/>
    </row>
    <row r="73" spans="1:64" x14ac:dyDescent="0.25">
      <c r="A73" s="127"/>
      <c r="B73" s="127"/>
      <c r="C73" s="127"/>
      <c r="D73" s="127"/>
      <c r="E73" s="127"/>
      <c r="F73" s="127"/>
      <c r="G73" s="127"/>
      <c r="H73" s="127"/>
      <c r="I73" s="127"/>
      <c r="J73" s="127"/>
      <c r="K73" s="127"/>
      <c r="L73" s="127"/>
      <c r="M73" s="127"/>
      <c r="N73" s="127"/>
      <c r="O73" s="127"/>
      <c r="P73" s="127"/>
      <c r="Q73" s="127"/>
      <c r="R73" s="127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7"/>
      <c r="AM73" s="127"/>
      <c r="AN73" s="127"/>
      <c r="AO73" s="127"/>
      <c r="AP73" s="127"/>
      <c r="AQ73" s="127"/>
      <c r="AR73" s="127"/>
      <c r="AS73" s="127"/>
      <c r="AT73" s="127"/>
      <c r="AU73" s="127"/>
      <c r="AV73" s="127"/>
      <c r="AW73" s="127"/>
      <c r="AX73" s="127"/>
      <c r="AY73" s="127"/>
      <c r="AZ73" s="127"/>
      <c r="BA73" s="127"/>
      <c r="BB73" s="136"/>
      <c r="BC73" s="127"/>
      <c r="BD73" s="127"/>
      <c r="BE73" s="127"/>
      <c r="BF73" s="127"/>
      <c r="BG73" s="127"/>
      <c r="BH73" s="127"/>
      <c r="BI73" s="127"/>
      <c r="BJ73" s="127"/>
      <c r="BK73" s="127"/>
      <c r="BL73" s="127"/>
    </row>
    <row r="74" spans="1:64" x14ac:dyDescent="0.25">
      <c r="A74" s="127"/>
      <c r="B74" s="127"/>
      <c r="C74" s="127"/>
      <c r="D74" s="127"/>
      <c r="E74" s="127"/>
      <c r="F74" s="127"/>
      <c r="G74" s="127"/>
      <c r="H74" s="127"/>
      <c r="I74" s="127"/>
      <c r="J74" s="127"/>
      <c r="K74" s="127"/>
      <c r="L74" s="127"/>
      <c r="M74" s="127"/>
      <c r="N74" s="127"/>
      <c r="O74" s="127"/>
      <c r="P74" s="127"/>
      <c r="Q74" s="127"/>
      <c r="R74" s="127"/>
      <c r="S74" s="127"/>
      <c r="T74" s="127"/>
      <c r="U74" s="127"/>
      <c r="V74" s="127"/>
      <c r="W74" s="127"/>
      <c r="X74" s="127"/>
      <c r="Y74" s="127"/>
      <c r="Z74" s="127"/>
      <c r="AA74" s="127"/>
      <c r="AB74" s="127"/>
      <c r="AC74" s="127"/>
      <c r="AD74" s="127"/>
      <c r="AE74" s="127"/>
      <c r="AF74" s="127"/>
      <c r="AG74" s="127"/>
      <c r="AH74" s="127"/>
      <c r="AI74" s="127"/>
      <c r="AJ74" s="127"/>
      <c r="AK74" s="127"/>
      <c r="AL74" s="127"/>
      <c r="AM74" s="127"/>
      <c r="AN74" s="127"/>
      <c r="AO74" s="127"/>
      <c r="AP74" s="127"/>
      <c r="AQ74" s="127"/>
      <c r="AR74" s="127"/>
      <c r="AS74" s="127"/>
      <c r="AT74" s="127"/>
      <c r="AU74" s="127"/>
      <c r="AV74" s="127"/>
      <c r="AW74" s="127"/>
      <c r="AX74" s="127"/>
      <c r="AY74" s="127"/>
      <c r="AZ74" s="127"/>
      <c r="BA74" s="127"/>
      <c r="BB74" s="136"/>
      <c r="BC74" s="127"/>
      <c r="BD74" s="127"/>
      <c r="BE74" s="127"/>
      <c r="BF74" s="127"/>
      <c r="BG74" s="127"/>
      <c r="BH74" s="127"/>
      <c r="BI74" s="127"/>
      <c r="BJ74" s="127"/>
      <c r="BK74" s="127"/>
      <c r="BL74" s="127"/>
    </row>
    <row r="75" spans="1:64" x14ac:dyDescent="0.25">
      <c r="A75" s="127"/>
      <c r="B75" s="126" t="s">
        <v>483</v>
      </c>
      <c r="C75" s="127"/>
      <c r="D75" s="144"/>
      <c r="E75" s="127"/>
      <c r="F75" s="127"/>
      <c r="G75" s="127"/>
      <c r="H75" s="127"/>
      <c r="I75" s="127"/>
      <c r="J75" s="127"/>
      <c r="K75" s="127"/>
      <c r="L75" s="127"/>
      <c r="M75" s="127"/>
      <c r="N75" s="127"/>
      <c r="O75" s="127"/>
      <c r="P75" s="127"/>
      <c r="Q75" s="127"/>
      <c r="R75" s="127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7"/>
      <c r="AM75" s="127"/>
      <c r="AN75" s="127"/>
      <c r="AO75" s="127"/>
      <c r="AP75" s="127"/>
      <c r="AQ75" s="127"/>
      <c r="AR75" s="127"/>
      <c r="AS75" s="127"/>
      <c r="AT75" s="127"/>
      <c r="AU75" s="127"/>
      <c r="AV75" s="127"/>
      <c r="AW75" s="127"/>
      <c r="AX75" s="127"/>
      <c r="AY75" s="127"/>
      <c r="AZ75" s="127"/>
      <c r="BA75" s="127"/>
      <c r="BB75" s="136"/>
      <c r="BC75" s="127"/>
      <c r="BD75" s="127"/>
      <c r="BE75" s="127"/>
      <c r="BF75" s="127"/>
      <c r="BG75" s="127"/>
      <c r="BH75" s="127"/>
      <c r="BI75" s="127"/>
      <c r="BJ75" s="127"/>
      <c r="BK75" s="127"/>
      <c r="BL75" s="127"/>
    </row>
    <row r="76" spans="1:64" x14ac:dyDescent="0.25">
      <c r="A76" s="127"/>
      <c r="B76" s="128" t="s">
        <v>484</v>
      </c>
      <c r="C76" s="150" t="str">
        <f>+Finanziamneti!F4</f>
        <v>A1 M5</v>
      </c>
      <c r="D76" s="138">
        <f>VLOOKUP($C76,$BA$6:$BB$41,2,FALSE)</f>
        <v>5</v>
      </c>
      <c r="E76" s="127"/>
      <c r="F76" s="127"/>
      <c r="G76" s="127"/>
      <c r="H76" s="127"/>
      <c r="I76" s="127"/>
      <c r="J76" s="127"/>
      <c r="K76" s="127"/>
      <c r="L76" s="127"/>
      <c r="M76" s="127"/>
      <c r="N76" s="127"/>
      <c r="O76" s="127"/>
      <c r="P76" s="127"/>
      <c r="Q76" s="127"/>
      <c r="R76" s="127"/>
      <c r="S76" s="127"/>
      <c r="T76" s="127"/>
      <c r="U76" s="127"/>
      <c r="V76" s="127"/>
      <c r="W76" s="127"/>
      <c r="X76" s="127"/>
      <c r="Y76" s="127"/>
      <c r="Z76" s="127"/>
      <c r="AA76" s="127"/>
      <c r="AB76" s="127"/>
      <c r="AC76" s="127"/>
      <c r="AD76" s="127"/>
      <c r="AE76" s="127"/>
      <c r="AF76" s="127"/>
      <c r="AG76" s="127"/>
      <c r="AH76" s="127"/>
      <c r="AI76" s="127"/>
      <c r="AJ76" s="127"/>
      <c r="AK76" s="127"/>
      <c r="AL76" s="127"/>
      <c r="AM76" s="127"/>
      <c r="AN76" s="127"/>
      <c r="AO76" s="127"/>
      <c r="AP76" s="127"/>
      <c r="AQ76" s="127"/>
      <c r="AR76" s="127"/>
      <c r="AS76" s="127"/>
      <c r="AT76" s="127"/>
      <c r="AU76" s="127"/>
      <c r="AV76" s="127"/>
      <c r="AW76" s="127"/>
      <c r="AX76" s="127"/>
      <c r="AY76" s="127"/>
      <c r="AZ76" s="127"/>
      <c r="BA76" s="127"/>
      <c r="BB76" s="136"/>
      <c r="BC76" s="127"/>
      <c r="BD76" s="127"/>
      <c r="BE76" s="127"/>
      <c r="BF76" s="127"/>
      <c r="BG76" s="127"/>
      <c r="BH76" s="127"/>
      <c r="BI76" s="127"/>
      <c r="BJ76" s="127"/>
      <c r="BK76" s="127"/>
      <c r="BL76" s="127"/>
    </row>
    <row r="77" spans="1:64" x14ac:dyDescent="0.25">
      <c r="A77" s="127"/>
      <c r="B77" s="128" t="s">
        <v>486</v>
      </c>
      <c r="C77" s="152">
        <f>+Finanziamneti!F5</f>
        <v>6.2E-2</v>
      </c>
      <c r="D77" s="127"/>
      <c r="E77" s="127"/>
      <c r="F77" s="127"/>
      <c r="G77" s="127"/>
      <c r="H77" s="127"/>
      <c r="I77" s="127"/>
      <c r="J77" s="127"/>
      <c r="K77" s="127"/>
      <c r="L77" s="127"/>
      <c r="M77" s="127"/>
      <c r="N77" s="127"/>
      <c r="O77" s="127"/>
      <c r="P77" s="127"/>
      <c r="Q77" s="127"/>
      <c r="R77" s="127"/>
      <c r="S77" s="127"/>
      <c r="T77" s="127"/>
      <c r="U77" s="127"/>
      <c r="V77" s="127"/>
      <c r="W77" s="127"/>
      <c r="X77" s="127"/>
      <c r="Y77" s="127"/>
      <c r="Z77" s="127"/>
      <c r="AA77" s="127"/>
      <c r="AB77" s="127"/>
      <c r="AC77" s="127"/>
      <c r="AD77" s="127"/>
      <c r="AE77" s="127"/>
      <c r="AF77" s="127"/>
      <c r="AG77" s="127"/>
      <c r="AH77" s="127"/>
      <c r="AI77" s="127"/>
      <c r="AJ77" s="127"/>
      <c r="AK77" s="127"/>
      <c r="AL77" s="127"/>
      <c r="AM77" s="127"/>
      <c r="AN77" s="127"/>
      <c r="AO77" s="127"/>
      <c r="AP77" s="127"/>
      <c r="AQ77" s="127"/>
      <c r="AR77" s="127"/>
      <c r="AS77" s="127"/>
      <c r="AT77" s="127"/>
      <c r="AU77" s="127"/>
      <c r="AV77" s="127"/>
      <c r="AW77" s="127"/>
      <c r="AX77" s="127"/>
      <c r="AY77" s="127"/>
      <c r="AZ77" s="127"/>
      <c r="BA77" s="127"/>
      <c r="BB77" s="136"/>
      <c r="BC77" s="127"/>
      <c r="BD77" s="127"/>
      <c r="BE77" s="127"/>
      <c r="BF77" s="127"/>
      <c r="BG77" s="127"/>
      <c r="BH77" s="127"/>
      <c r="BI77" s="127"/>
      <c r="BJ77" s="127"/>
      <c r="BK77" s="127"/>
      <c r="BL77" s="127"/>
    </row>
    <row r="78" spans="1:64" x14ac:dyDescent="0.25">
      <c r="A78" s="127"/>
      <c r="B78" s="129" t="s">
        <v>487</v>
      </c>
      <c r="C78" s="153">
        <f>+Finanziamneti!F6</f>
        <v>25000</v>
      </c>
      <c r="D78" s="127"/>
      <c r="E78" s="127"/>
      <c r="F78" s="127"/>
      <c r="G78" s="127"/>
      <c r="H78" s="127"/>
      <c r="I78" s="127"/>
      <c r="J78" s="127"/>
      <c r="K78" s="127"/>
      <c r="L78" s="127"/>
      <c r="M78" s="127"/>
      <c r="N78" s="127"/>
      <c r="O78" s="127"/>
      <c r="P78" s="127"/>
      <c r="Q78" s="127"/>
      <c r="R78" s="127"/>
      <c r="S78" s="127"/>
      <c r="T78" s="127"/>
      <c r="U78" s="127"/>
      <c r="V78" s="127"/>
      <c r="W78" s="127"/>
      <c r="X78" s="127"/>
      <c r="Y78" s="127"/>
      <c r="Z78" s="127"/>
      <c r="AA78" s="127"/>
      <c r="AB78" s="127"/>
      <c r="AC78" s="127"/>
      <c r="AD78" s="127"/>
      <c r="AE78" s="127"/>
      <c r="AF78" s="127"/>
      <c r="AG78" s="127"/>
      <c r="AH78" s="127"/>
      <c r="AI78" s="127"/>
      <c r="AJ78" s="127"/>
      <c r="AK78" s="127"/>
      <c r="AL78" s="127"/>
      <c r="AM78" s="127"/>
      <c r="AN78" s="127"/>
      <c r="AO78" s="127"/>
      <c r="AP78" s="127"/>
      <c r="AQ78" s="127"/>
      <c r="AR78" s="127"/>
      <c r="AS78" s="127"/>
      <c r="AT78" s="127"/>
      <c r="AU78" s="127"/>
      <c r="AV78" s="127"/>
      <c r="AW78" s="127"/>
      <c r="AX78" s="127"/>
      <c r="AY78" s="127"/>
      <c r="AZ78" s="127"/>
      <c r="BA78" s="127"/>
      <c r="BB78" s="136"/>
      <c r="BC78" s="127"/>
      <c r="BD78" s="127"/>
      <c r="BE78" s="127"/>
      <c r="BF78" s="127"/>
      <c r="BG78" s="127"/>
      <c r="BH78" s="127"/>
      <c r="BI78" s="127"/>
      <c r="BJ78" s="127"/>
      <c r="BK78" s="127"/>
      <c r="BL78" s="127"/>
    </row>
    <row r="79" spans="1:64" x14ac:dyDescent="0.25">
      <c r="A79" s="127"/>
      <c r="B79" s="130" t="s">
        <v>488</v>
      </c>
      <c r="C79" s="153">
        <f>+Finanziamneti!F7</f>
        <v>75</v>
      </c>
      <c r="D79" s="127"/>
      <c r="E79" s="127"/>
      <c r="F79" s="127"/>
      <c r="G79" s="127"/>
      <c r="H79" s="127"/>
      <c r="I79" s="127"/>
      <c r="J79" s="127"/>
      <c r="K79" s="127"/>
      <c r="L79" s="127"/>
      <c r="M79" s="127"/>
      <c r="N79" s="127"/>
      <c r="O79" s="127"/>
      <c r="P79" s="127"/>
      <c r="Q79" s="127"/>
      <c r="R79" s="127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7"/>
      <c r="AM79" s="127"/>
      <c r="AN79" s="127"/>
      <c r="AO79" s="127"/>
      <c r="AP79" s="127"/>
      <c r="AQ79" s="127"/>
      <c r="AR79" s="127"/>
      <c r="AS79" s="127"/>
      <c r="AT79" s="127"/>
      <c r="AU79" s="127"/>
      <c r="AV79" s="127"/>
      <c r="AW79" s="127"/>
      <c r="AX79" s="127"/>
      <c r="AY79" s="127"/>
      <c r="AZ79" s="127"/>
      <c r="BA79" s="127"/>
      <c r="BB79" s="136"/>
      <c r="BC79" s="127"/>
      <c r="BD79" s="127"/>
      <c r="BE79" s="127"/>
      <c r="BF79" s="127"/>
      <c r="BG79" s="127"/>
      <c r="BH79" s="127"/>
      <c r="BI79" s="127"/>
      <c r="BJ79" s="127"/>
      <c r="BK79" s="127"/>
      <c r="BL79" s="127"/>
    </row>
    <row r="80" spans="1:64" x14ac:dyDescent="0.25">
      <c r="A80" s="127"/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7"/>
      <c r="N80" s="127"/>
      <c r="O80" s="127"/>
      <c r="P80" s="127"/>
      <c r="Q80" s="127"/>
      <c r="R80" s="127"/>
      <c r="S80" s="127"/>
      <c r="T80" s="127"/>
      <c r="U80" s="127"/>
      <c r="V80" s="127"/>
      <c r="W80" s="127"/>
      <c r="X80" s="127"/>
      <c r="Y80" s="127"/>
      <c r="Z80" s="127"/>
      <c r="AA80" s="127"/>
      <c r="AB80" s="127"/>
      <c r="AC80" s="127"/>
      <c r="AD80" s="127"/>
      <c r="AE80" s="127"/>
      <c r="AF80" s="127"/>
      <c r="AG80" s="127"/>
      <c r="AH80" s="127"/>
      <c r="AI80" s="127"/>
      <c r="AJ80" s="127"/>
      <c r="AK80" s="127"/>
      <c r="AL80" s="127"/>
      <c r="AM80" s="127"/>
      <c r="AN80" s="127"/>
      <c r="AO80" s="127"/>
      <c r="AP80" s="127"/>
      <c r="AQ80" s="127"/>
      <c r="AR80" s="127"/>
      <c r="AS80" s="127"/>
      <c r="AT80" s="127"/>
      <c r="AU80" s="127"/>
      <c r="AV80" s="127"/>
      <c r="AW80" s="127"/>
      <c r="AX80" s="127"/>
      <c r="AY80" s="127"/>
      <c r="AZ80" s="127"/>
      <c r="BA80" s="127"/>
      <c r="BB80" s="136"/>
      <c r="BC80" s="127"/>
      <c r="BD80" s="127"/>
      <c r="BE80" s="127"/>
      <c r="BF80" s="127"/>
      <c r="BG80" s="127"/>
      <c r="BH80" s="127"/>
      <c r="BI80" s="127"/>
      <c r="BJ80" s="127"/>
      <c r="BK80" s="127"/>
      <c r="BL80" s="127"/>
    </row>
    <row r="81" spans="1:64" x14ac:dyDescent="0.25">
      <c r="A81" s="127"/>
      <c r="B81" s="126" t="s">
        <v>521</v>
      </c>
      <c r="C81" s="126" t="s">
        <v>522</v>
      </c>
      <c r="D81" s="139">
        <f>((1+C77)^(1/12))-1</f>
        <v>5.0254121388362272E-3</v>
      </c>
      <c r="E81" s="127"/>
      <c r="F81" s="127"/>
      <c r="G81" s="127"/>
      <c r="H81" s="127"/>
      <c r="I81" s="127"/>
      <c r="J81" s="127"/>
      <c r="K81" s="127"/>
      <c r="L81" s="127"/>
      <c r="M81" s="127"/>
      <c r="N81" s="127"/>
      <c r="O81" s="127"/>
      <c r="P81" s="127"/>
      <c r="Q81" s="127"/>
      <c r="R81" s="127"/>
      <c r="S81" s="127"/>
      <c r="T81" s="127"/>
      <c r="U81" s="127"/>
      <c r="V81" s="127"/>
      <c r="W81" s="127"/>
      <c r="X81" s="127"/>
      <c r="Y81" s="127"/>
      <c r="Z81" s="127"/>
      <c r="AA81" s="127"/>
      <c r="AB81" s="127"/>
      <c r="AC81" s="127"/>
      <c r="AD81" s="127"/>
      <c r="AE81" s="127"/>
      <c r="AF81" s="127"/>
      <c r="AG81" s="127"/>
      <c r="AH81" s="127"/>
      <c r="AI81" s="127"/>
      <c r="AJ81" s="127"/>
      <c r="AK81" s="127"/>
      <c r="AL81" s="127"/>
      <c r="AM81" s="127"/>
      <c r="AN81" s="127"/>
      <c r="AO81" s="127"/>
      <c r="AP81" s="127"/>
      <c r="AQ81" s="127"/>
      <c r="AR81" s="127"/>
      <c r="AS81" s="127"/>
      <c r="AT81" s="127"/>
      <c r="AU81" s="127"/>
      <c r="AV81" s="127"/>
      <c r="AW81" s="127"/>
      <c r="AX81" s="127"/>
      <c r="AY81" s="127"/>
      <c r="AZ81" s="127"/>
      <c r="BA81" s="127"/>
      <c r="BB81" s="136"/>
      <c r="BC81" s="127"/>
      <c r="BD81" s="127"/>
      <c r="BE81" s="127"/>
      <c r="BF81" s="127"/>
      <c r="BG81" s="127"/>
      <c r="BH81" s="127"/>
      <c r="BI81" s="127"/>
      <c r="BJ81" s="127"/>
      <c r="BK81" s="127"/>
      <c r="BL81" s="127"/>
    </row>
    <row r="82" spans="1:64" x14ac:dyDescent="0.25">
      <c r="A82" s="127"/>
      <c r="B82" s="127"/>
      <c r="C82" s="127"/>
      <c r="D82" s="127"/>
      <c r="E82" s="127"/>
      <c r="F82" s="127"/>
      <c r="G82" s="127"/>
      <c r="H82" s="127"/>
      <c r="I82" s="127"/>
      <c r="J82" s="127"/>
      <c r="K82" s="127"/>
      <c r="L82" s="127"/>
      <c r="M82" s="127"/>
      <c r="N82" s="127"/>
      <c r="O82" s="127"/>
      <c r="P82" s="127"/>
      <c r="Q82" s="127"/>
      <c r="R82" s="127"/>
      <c r="S82" s="127"/>
      <c r="T82" s="127"/>
      <c r="U82" s="127"/>
      <c r="V82" s="127"/>
      <c r="W82" s="127"/>
      <c r="X82" s="127"/>
      <c r="Y82" s="127"/>
      <c r="Z82" s="127"/>
      <c r="AA82" s="127"/>
      <c r="AB82" s="127"/>
      <c r="AC82" s="127"/>
      <c r="AD82" s="127"/>
      <c r="AE82" s="127"/>
      <c r="AF82" s="127"/>
      <c r="AG82" s="127"/>
      <c r="AH82" s="127"/>
      <c r="AI82" s="127"/>
      <c r="AJ82" s="127"/>
      <c r="AK82" s="127"/>
      <c r="AL82" s="127"/>
      <c r="AM82" s="127"/>
      <c r="AN82" s="127"/>
      <c r="AO82" s="127"/>
      <c r="AP82" s="127"/>
      <c r="AQ82" s="127"/>
      <c r="AR82" s="127"/>
      <c r="AS82" s="127"/>
      <c r="AT82" s="127"/>
      <c r="AU82" s="127"/>
      <c r="AV82" s="127"/>
      <c r="AW82" s="127"/>
      <c r="AX82" s="127"/>
      <c r="AY82" s="127"/>
      <c r="AZ82" s="127"/>
      <c r="BA82" s="127"/>
      <c r="BB82" s="136"/>
      <c r="BC82" s="127"/>
      <c r="BD82" s="127"/>
      <c r="BE82" s="127"/>
      <c r="BF82" s="127"/>
      <c r="BG82" s="127"/>
      <c r="BH82" s="127"/>
      <c r="BI82" s="127"/>
      <c r="BJ82" s="127"/>
      <c r="BK82" s="127"/>
      <c r="BL82" s="127"/>
    </row>
    <row r="83" spans="1:64" x14ac:dyDescent="0.25">
      <c r="A83" s="127"/>
      <c r="B83" s="126" t="s">
        <v>525</v>
      </c>
      <c r="C83" s="126" t="s">
        <v>522</v>
      </c>
      <c r="D83" s="140">
        <f>(C78)/((1-(1+D81)^(-C79))/D81)</f>
        <v>400.91478746816853</v>
      </c>
      <c r="E83" s="127"/>
      <c r="F83" s="127"/>
      <c r="G83" s="127"/>
      <c r="H83" s="127"/>
      <c r="I83" s="127"/>
      <c r="J83" s="127"/>
      <c r="K83" s="127"/>
      <c r="L83" s="127"/>
      <c r="M83" s="127"/>
      <c r="N83" s="127"/>
      <c r="O83" s="127"/>
      <c r="P83" s="127"/>
      <c r="Q83" s="127"/>
      <c r="R83" s="127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7"/>
      <c r="AM83" s="127"/>
      <c r="AN83" s="127"/>
      <c r="AO83" s="127"/>
      <c r="AP83" s="127"/>
      <c r="AQ83" s="127"/>
      <c r="AR83" s="127"/>
      <c r="AS83" s="127"/>
      <c r="AT83" s="127"/>
      <c r="AU83" s="127"/>
      <c r="AV83" s="127"/>
      <c r="AW83" s="127"/>
      <c r="AX83" s="127"/>
      <c r="AY83" s="127"/>
      <c r="AZ83" s="127"/>
      <c r="BA83" s="127"/>
      <c r="BB83" s="136"/>
      <c r="BC83" s="127"/>
      <c r="BD83" s="127"/>
      <c r="BE83" s="127"/>
      <c r="BF83" s="127"/>
      <c r="BG83" s="127"/>
      <c r="BH83" s="127"/>
      <c r="BI83" s="127"/>
      <c r="BJ83" s="127"/>
      <c r="BK83" s="127"/>
      <c r="BL83" s="127"/>
    </row>
    <row r="84" spans="1:64" x14ac:dyDescent="0.25">
      <c r="A84" s="127"/>
      <c r="B84" s="127"/>
      <c r="C84" s="66">
        <v>41275</v>
      </c>
      <c r="D84" s="66">
        <v>41306</v>
      </c>
      <c r="E84" s="66">
        <v>41336</v>
      </c>
      <c r="F84" s="66">
        <v>41367</v>
      </c>
      <c r="G84" s="66">
        <v>41397</v>
      </c>
      <c r="H84" s="66">
        <v>41428</v>
      </c>
      <c r="I84" s="66">
        <v>41458</v>
      </c>
      <c r="J84" s="66">
        <v>41489</v>
      </c>
      <c r="K84" s="66">
        <v>41519</v>
      </c>
      <c r="L84" s="66">
        <v>41550</v>
      </c>
      <c r="M84" s="66">
        <v>41580</v>
      </c>
      <c r="N84" s="66">
        <v>41611</v>
      </c>
      <c r="O84" s="66">
        <v>41641</v>
      </c>
      <c r="P84" s="66">
        <v>41672</v>
      </c>
      <c r="Q84" s="66">
        <v>41702</v>
      </c>
      <c r="R84" s="66">
        <v>41733</v>
      </c>
      <c r="S84" s="66">
        <v>41763</v>
      </c>
      <c r="T84" s="66">
        <v>41794</v>
      </c>
      <c r="U84" s="66">
        <v>41824</v>
      </c>
      <c r="V84" s="66">
        <v>41855</v>
      </c>
      <c r="W84" s="66">
        <v>41885</v>
      </c>
      <c r="X84" s="66">
        <v>41916</v>
      </c>
      <c r="Y84" s="66">
        <v>41946</v>
      </c>
      <c r="Z84" s="66">
        <v>41977</v>
      </c>
      <c r="AA84" s="66">
        <v>42007</v>
      </c>
      <c r="AB84" s="66">
        <v>42038</v>
      </c>
      <c r="AC84" s="66">
        <v>42068</v>
      </c>
      <c r="AD84" s="66">
        <v>42099</v>
      </c>
      <c r="AE84" s="66">
        <v>42129</v>
      </c>
      <c r="AF84" s="66">
        <v>42160</v>
      </c>
      <c r="AG84" s="66">
        <v>42190</v>
      </c>
      <c r="AH84" s="66">
        <v>42221</v>
      </c>
      <c r="AI84" s="66">
        <v>42251</v>
      </c>
      <c r="AJ84" s="66">
        <v>42282</v>
      </c>
      <c r="AK84" s="66">
        <v>42312</v>
      </c>
      <c r="AL84" s="66">
        <v>42343</v>
      </c>
      <c r="AM84" s="66">
        <v>42373</v>
      </c>
      <c r="AN84" s="66">
        <v>42404</v>
      </c>
      <c r="AO84" s="66">
        <v>42434</v>
      </c>
      <c r="AP84" s="66">
        <v>42465</v>
      </c>
      <c r="AQ84" s="66">
        <v>42495</v>
      </c>
      <c r="AR84" s="66">
        <v>42526</v>
      </c>
      <c r="AS84" s="66">
        <v>42556</v>
      </c>
      <c r="AT84" s="66">
        <v>42587</v>
      </c>
      <c r="AU84" s="66">
        <v>42617</v>
      </c>
      <c r="AV84" s="66">
        <v>42648</v>
      </c>
      <c r="AW84" s="66">
        <v>42678</v>
      </c>
      <c r="AX84" s="66">
        <v>42709</v>
      </c>
      <c r="AY84" s="66">
        <v>0</v>
      </c>
      <c r="AZ84" s="127"/>
      <c r="BA84" s="127"/>
      <c r="BB84" s="136"/>
      <c r="BC84" s="127"/>
      <c r="BD84" s="127"/>
      <c r="BE84" s="127"/>
      <c r="BF84" s="127"/>
      <c r="BG84" s="127"/>
      <c r="BH84" s="127"/>
      <c r="BI84" s="127"/>
      <c r="BJ84" s="127"/>
      <c r="BK84" s="127"/>
      <c r="BL84" s="127"/>
    </row>
    <row r="85" spans="1:64" x14ac:dyDescent="0.25">
      <c r="A85" s="127"/>
      <c r="B85" s="127"/>
      <c r="C85" s="138">
        <v>1</v>
      </c>
      <c r="D85" s="138">
        <f>+C85+1</f>
        <v>2</v>
      </c>
      <c r="E85" s="138">
        <f t="shared" ref="E85:AY85" si="25">+D85+1</f>
        <v>3</v>
      </c>
      <c r="F85" s="138">
        <f t="shared" si="25"/>
        <v>4</v>
      </c>
      <c r="G85" s="138">
        <f t="shared" si="25"/>
        <v>5</v>
      </c>
      <c r="H85" s="138">
        <f t="shared" si="25"/>
        <v>6</v>
      </c>
      <c r="I85" s="138">
        <f t="shared" si="25"/>
        <v>7</v>
      </c>
      <c r="J85" s="138">
        <f t="shared" si="25"/>
        <v>8</v>
      </c>
      <c r="K85" s="138">
        <f t="shared" si="25"/>
        <v>9</v>
      </c>
      <c r="L85" s="138">
        <f t="shared" si="25"/>
        <v>10</v>
      </c>
      <c r="M85" s="138">
        <f t="shared" si="25"/>
        <v>11</v>
      </c>
      <c r="N85" s="138">
        <f t="shared" si="25"/>
        <v>12</v>
      </c>
      <c r="O85" s="138">
        <f t="shared" si="25"/>
        <v>13</v>
      </c>
      <c r="P85" s="138">
        <f t="shared" si="25"/>
        <v>14</v>
      </c>
      <c r="Q85" s="138">
        <f t="shared" si="25"/>
        <v>15</v>
      </c>
      <c r="R85" s="138">
        <f t="shared" si="25"/>
        <v>16</v>
      </c>
      <c r="S85" s="138">
        <f t="shared" si="25"/>
        <v>17</v>
      </c>
      <c r="T85" s="138">
        <f t="shared" si="25"/>
        <v>18</v>
      </c>
      <c r="U85" s="138">
        <f t="shared" si="25"/>
        <v>19</v>
      </c>
      <c r="V85" s="138">
        <f t="shared" si="25"/>
        <v>20</v>
      </c>
      <c r="W85" s="138">
        <f t="shared" si="25"/>
        <v>21</v>
      </c>
      <c r="X85" s="138">
        <f t="shared" si="25"/>
        <v>22</v>
      </c>
      <c r="Y85" s="138">
        <f t="shared" si="25"/>
        <v>23</v>
      </c>
      <c r="Z85" s="138">
        <f t="shared" si="25"/>
        <v>24</v>
      </c>
      <c r="AA85" s="138">
        <f t="shared" si="25"/>
        <v>25</v>
      </c>
      <c r="AB85" s="138">
        <f t="shared" si="25"/>
        <v>26</v>
      </c>
      <c r="AC85" s="138">
        <f t="shared" si="25"/>
        <v>27</v>
      </c>
      <c r="AD85" s="138">
        <f t="shared" si="25"/>
        <v>28</v>
      </c>
      <c r="AE85" s="138">
        <f t="shared" si="25"/>
        <v>29</v>
      </c>
      <c r="AF85" s="138">
        <f t="shared" si="25"/>
        <v>30</v>
      </c>
      <c r="AG85" s="138">
        <f t="shared" si="25"/>
        <v>31</v>
      </c>
      <c r="AH85" s="138">
        <f t="shared" si="25"/>
        <v>32</v>
      </c>
      <c r="AI85" s="138">
        <f t="shared" si="25"/>
        <v>33</v>
      </c>
      <c r="AJ85" s="138">
        <f t="shared" si="25"/>
        <v>34</v>
      </c>
      <c r="AK85" s="138">
        <f t="shared" si="25"/>
        <v>35</v>
      </c>
      <c r="AL85" s="138">
        <f t="shared" si="25"/>
        <v>36</v>
      </c>
      <c r="AM85" s="138">
        <f t="shared" si="25"/>
        <v>37</v>
      </c>
      <c r="AN85" s="138">
        <f t="shared" si="25"/>
        <v>38</v>
      </c>
      <c r="AO85" s="138">
        <f t="shared" si="25"/>
        <v>39</v>
      </c>
      <c r="AP85" s="138">
        <f t="shared" si="25"/>
        <v>40</v>
      </c>
      <c r="AQ85" s="138">
        <f t="shared" si="25"/>
        <v>41</v>
      </c>
      <c r="AR85" s="138">
        <f t="shared" si="25"/>
        <v>42</v>
      </c>
      <c r="AS85" s="138">
        <f t="shared" si="25"/>
        <v>43</v>
      </c>
      <c r="AT85" s="138">
        <f t="shared" si="25"/>
        <v>44</v>
      </c>
      <c r="AU85" s="138">
        <f t="shared" si="25"/>
        <v>45</v>
      </c>
      <c r="AV85" s="138">
        <f t="shared" si="25"/>
        <v>46</v>
      </c>
      <c r="AW85" s="138">
        <f t="shared" si="25"/>
        <v>47</v>
      </c>
      <c r="AX85" s="138">
        <f t="shared" si="25"/>
        <v>48</v>
      </c>
      <c r="AY85" s="138">
        <f t="shared" si="25"/>
        <v>49</v>
      </c>
      <c r="AZ85" s="127"/>
      <c r="BA85" s="127"/>
      <c r="BB85" s="136"/>
      <c r="BC85" s="127"/>
      <c r="BD85" s="127"/>
      <c r="BE85" s="127"/>
      <c r="BF85" s="127"/>
      <c r="BG85" s="127"/>
      <c r="BH85" s="127"/>
      <c r="BI85" s="127"/>
      <c r="BJ85" s="127"/>
      <c r="BK85" s="127"/>
      <c r="BL85" s="127"/>
    </row>
    <row r="86" spans="1:64" x14ac:dyDescent="0.25">
      <c r="A86" s="127"/>
      <c r="B86" s="141" t="s">
        <v>487</v>
      </c>
      <c r="C86" s="142" t="s">
        <v>515</v>
      </c>
      <c r="D86" s="142" t="s">
        <v>516</v>
      </c>
      <c r="E86" s="142" t="s">
        <v>517</v>
      </c>
      <c r="F86" s="142" t="s">
        <v>518</v>
      </c>
      <c r="G86" s="142" t="s">
        <v>519</v>
      </c>
      <c r="H86" s="142" t="s">
        <v>520</v>
      </c>
      <c r="I86" s="142" t="s">
        <v>523</v>
      </c>
      <c r="J86" s="142" t="s">
        <v>524</v>
      </c>
      <c r="K86" s="142" t="s">
        <v>485</v>
      </c>
      <c r="L86" s="142" t="s">
        <v>526</v>
      </c>
      <c r="M86" s="142" t="s">
        <v>527</v>
      </c>
      <c r="N86" s="142" t="s">
        <v>500</v>
      </c>
      <c r="O86" s="142" t="s">
        <v>528</v>
      </c>
      <c r="P86" s="142" t="s">
        <v>529</v>
      </c>
      <c r="Q86" s="142" t="s">
        <v>530</v>
      </c>
      <c r="R86" s="142" t="s">
        <v>531</v>
      </c>
      <c r="S86" s="142" t="s">
        <v>532</v>
      </c>
      <c r="T86" s="142" t="s">
        <v>533</v>
      </c>
      <c r="U86" s="142" t="s">
        <v>534</v>
      </c>
      <c r="V86" s="142" t="s">
        <v>535</v>
      </c>
      <c r="W86" s="142" t="s">
        <v>536</v>
      </c>
      <c r="X86" s="142" t="s">
        <v>537</v>
      </c>
      <c r="Y86" s="142" t="s">
        <v>538</v>
      </c>
      <c r="Z86" s="142" t="s">
        <v>539</v>
      </c>
      <c r="AA86" s="142" t="s">
        <v>540</v>
      </c>
      <c r="AB86" s="142" t="s">
        <v>541</v>
      </c>
      <c r="AC86" s="142" t="s">
        <v>542</v>
      </c>
      <c r="AD86" s="142" t="s">
        <v>543</v>
      </c>
      <c r="AE86" s="142" t="s">
        <v>544</v>
      </c>
      <c r="AF86" s="142" t="s">
        <v>545</v>
      </c>
      <c r="AG86" s="142" t="s">
        <v>546</v>
      </c>
      <c r="AH86" s="142" t="s">
        <v>547</v>
      </c>
      <c r="AI86" s="142" t="s">
        <v>548</v>
      </c>
      <c r="AJ86" s="142" t="s">
        <v>549</v>
      </c>
      <c r="AK86" s="142" t="s">
        <v>550</v>
      </c>
      <c r="AL86" s="142" t="s">
        <v>551</v>
      </c>
      <c r="AM86" s="142" t="s">
        <v>552</v>
      </c>
      <c r="AN86" s="142" t="s">
        <v>553</v>
      </c>
      <c r="AO86" s="142" t="s">
        <v>554</v>
      </c>
      <c r="AP86" s="142" t="s">
        <v>555</v>
      </c>
      <c r="AQ86" s="142" t="s">
        <v>556</v>
      </c>
      <c r="AR86" s="142" t="s">
        <v>557</v>
      </c>
      <c r="AS86" s="142" t="s">
        <v>558</v>
      </c>
      <c r="AT86" s="142" t="s">
        <v>559</v>
      </c>
      <c r="AU86" s="142" t="s">
        <v>560</v>
      </c>
      <c r="AV86" s="142" t="s">
        <v>561</v>
      </c>
      <c r="AW86" s="142" t="s">
        <v>562</v>
      </c>
      <c r="AX86" s="142" t="s">
        <v>563</v>
      </c>
      <c r="AY86" s="142" t="s">
        <v>570</v>
      </c>
      <c r="AZ86" s="127"/>
      <c r="BA86" s="127"/>
      <c r="BB86" s="136"/>
      <c r="BC86" s="127"/>
      <c r="BD86" s="127"/>
      <c r="BE86" s="127"/>
      <c r="BF86" s="127"/>
      <c r="BG86" s="127"/>
      <c r="BH86" s="127"/>
      <c r="BI86" s="127"/>
      <c r="BJ86" s="127"/>
      <c r="BK86" s="127"/>
      <c r="BL86" s="127"/>
    </row>
    <row r="87" spans="1:64" x14ac:dyDescent="0.25">
      <c r="A87" s="127"/>
      <c r="B87" s="129" t="s">
        <v>564</v>
      </c>
      <c r="C87" s="140"/>
      <c r="D87" s="140">
        <f t="shared" ref="D87:AX87" si="26">+IF(D85&gt;=$D76,$D83,0)*IF(C91&lt;1,0,1)</f>
        <v>0</v>
      </c>
      <c r="E87" s="140">
        <f t="shared" si="26"/>
        <v>0</v>
      </c>
      <c r="F87" s="140">
        <f t="shared" si="26"/>
        <v>0</v>
      </c>
      <c r="G87" s="140">
        <f t="shared" si="26"/>
        <v>0</v>
      </c>
      <c r="H87" s="140">
        <f t="shared" si="26"/>
        <v>400.91478746816853</v>
      </c>
      <c r="I87" s="140">
        <f t="shared" si="26"/>
        <v>400.91478746816853</v>
      </c>
      <c r="J87" s="140">
        <f t="shared" si="26"/>
        <v>400.91478746816853</v>
      </c>
      <c r="K87" s="140">
        <f t="shared" si="26"/>
        <v>400.91478746816853</v>
      </c>
      <c r="L87" s="140">
        <f t="shared" si="26"/>
        <v>400.91478746816853</v>
      </c>
      <c r="M87" s="140">
        <f t="shared" si="26"/>
        <v>400.91478746816853</v>
      </c>
      <c r="N87" s="140">
        <f t="shared" si="26"/>
        <v>400.91478746816853</v>
      </c>
      <c r="O87" s="140">
        <f t="shared" si="26"/>
        <v>400.91478746816853</v>
      </c>
      <c r="P87" s="140">
        <f t="shared" si="26"/>
        <v>400.91478746816853</v>
      </c>
      <c r="Q87" s="140">
        <f t="shared" si="26"/>
        <v>400.91478746816853</v>
      </c>
      <c r="R87" s="140">
        <f t="shared" si="26"/>
        <v>400.91478746816853</v>
      </c>
      <c r="S87" s="140">
        <f t="shared" si="26"/>
        <v>400.91478746816853</v>
      </c>
      <c r="T87" s="140">
        <f t="shared" si="26"/>
        <v>400.91478746816853</v>
      </c>
      <c r="U87" s="140">
        <f t="shared" si="26"/>
        <v>400.91478746816853</v>
      </c>
      <c r="V87" s="140">
        <f t="shared" si="26"/>
        <v>400.91478746816853</v>
      </c>
      <c r="W87" s="140">
        <f t="shared" si="26"/>
        <v>400.91478746816853</v>
      </c>
      <c r="X87" s="140">
        <f t="shared" si="26"/>
        <v>400.91478746816853</v>
      </c>
      <c r="Y87" s="140">
        <f t="shared" si="26"/>
        <v>400.91478746816853</v>
      </c>
      <c r="Z87" s="140">
        <f t="shared" si="26"/>
        <v>400.91478746816853</v>
      </c>
      <c r="AA87" s="140">
        <f t="shared" si="26"/>
        <v>400.91478746816853</v>
      </c>
      <c r="AB87" s="140">
        <f t="shared" si="26"/>
        <v>400.91478746816853</v>
      </c>
      <c r="AC87" s="140">
        <f t="shared" si="26"/>
        <v>400.91478746816853</v>
      </c>
      <c r="AD87" s="140">
        <f t="shared" si="26"/>
        <v>400.91478746816853</v>
      </c>
      <c r="AE87" s="140">
        <f t="shared" si="26"/>
        <v>400.91478746816853</v>
      </c>
      <c r="AF87" s="140">
        <f t="shared" si="26"/>
        <v>400.91478746816853</v>
      </c>
      <c r="AG87" s="140">
        <f t="shared" si="26"/>
        <v>400.91478746816853</v>
      </c>
      <c r="AH87" s="140">
        <f t="shared" si="26"/>
        <v>400.91478746816853</v>
      </c>
      <c r="AI87" s="140">
        <f t="shared" si="26"/>
        <v>400.91478746816853</v>
      </c>
      <c r="AJ87" s="140">
        <f t="shared" si="26"/>
        <v>400.91478746816853</v>
      </c>
      <c r="AK87" s="140">
        <f t="shared" si="26"/>
        <v>400.91478746816853</v>
      </c>
      <c r="AL87" s="140">
        <f t="shared" si="26"/>
        <v>400.91478746816853</v>
      </c>
      <c r="AM87" s="140">
        <f t="shared" si="26"/>
        <v>400.91478746816853</v>
      </c>
      <c r="AN87" s="140">
        <f t="shared" si="26"/>
        <v>400.91478746816853</v>
      </c>
      <c r="AO87" s="140">
        <f t="shared" si="26"/>
        <v>400.91478746816853</v>
      </c>
      <c r="AP87" s="140">
        <f t="shared" si="26"/>
        <v>400.91478746816853</v>
      </c>
      <c r="AQ87" s="140">
        <f t="shared" si="26"/>
        <v>400.91478746816853</v>
      </c>
      <c r="AR87" s="140">
        <f t="shared" si="26"/>
        <v>400.91478746816853</v>
      </c>
      <c r="AS87" s="140">
        <f t="shared" si="26"/>
        <v>400.91478746816853</v>
      </c>
      <c r="AT87" s="140">
        <f t="shared" si="26"/>
        <v>400.91478746816853</v>
      </c>
      <c r="AU87" s="140">
        <f t="shared" si="26"/>
        <v>400.91478746816853</v>
      </c>
      <c r="AV87" s="140">
        <f t="shared" si="26"/>
        <v>400.91478746816853</v>
      </c>
      <c r="AW87" s="140">
        <f t="shared" si="26"/>
        <v>400.91478746816853</v>
      </c>
      <c r="AX87" s="140">
        <f t="shared" si="26"/>
        <v>400.91478746816853</v>
      </c>
      <c r="AY87" s="127"/>
      <c r="AZ87" s="127"/>
      <c r="BA87" s="127"/>
      <c r="BB87" s="136"/>
      <c r="BC87" s="127"/>
      <c r="BD87" s="127"/>
      <c r="BE87" s="127"/>
      <c r="BF87" s="127"/>
      <c r="BG87" s="127"/>
      <c r="BH87" s="127"/>
      <c r="BI87" s="127"/>
      <c r="BJ87" s="127"/>
      <c r="BK87" s="127"/>
      <c r="BL87" s="127"/>
    </row>
    <row r="88" spans="1:64" x14ac:dyDescent="0.25">
      <c r="A88" s="127"/>
      <c r="B88" s="129" t="s">
        <v>565</v>
      </c>
      <c r="C88" s="140"/>
      <c r="D88" s="140">
        <f t="shared" ref="D88:AK88" si="27">D87-D90</f>
        <v>0</v>
      </c>
      <c r="E88" s="140">
        <f t="shared" si="27"/>
        <v>0</v>
      </c>
      <c r="F88" s="140">
        <f t="shared" si="27"/>
        <v>0</v>
      </c>
      <c r="G88" s="140">
        <f t="shared" si="27"/>
        <v>0</v>
      </c>
      <c r="H88" s="140">
        <f t="shared" si="27"/>
        <v>275.27948399726284</v>
      </c>
      <c r="I88" s="140">
        <f t="shared" si="27"/>
        <v>276.66287685771528</v>
      </c>
      <c r="J88" s="140">
        <f t="shared" si="27"/>
        <v>278.05322183744136</v>
      </c>
      <c r="K88" s="140">
        <f t="shared" si="27"/>
        <v>279.45055387370576</v>
      </c>
      <c r="L88" s="140">
        <f t="shared" si="27"/>
        <v>280.85490807934718</v>
      </c>
      <c r="M88" s="140">
        <f t="shared" si="27"/>
        <v>282.26631974366092</v>
      </c>
      <c r="N88" s="140">
        <f t="shared" si="27"/>
        <v>283.68482433328529</v>
      </c>
      <c r="O88" s="140">
        <f t="shared" si="27"/>
        <v>285.11045749309341</v>
      </c>
      <c r="P88" s="140">
        <f t="shared" si="27"/>
        <v>286.54325504708834</v>
      </c>
      <c r="Q88" s="140">
        <f t="shared" si="27"/>
        <v>287.98325299930366</v>
      </c>
      <c r="R88" s="140">
        <f t="shared" si="27"/>
        <v>289.43048753470788</v>
      </c>
      <c r="S88" s="140">
        <f t="shared" si="27"/>
        <v>290.8849950201141</v>
      </c>
      <c r="T88" s="140">
        <f t="shared" si="27"/>
        <v>292.34681200509351</v>
      </c>
      <c r="U88" s="140">
        <f t="shared" si="27"/>
        <v>293.81597522289394</v>
      </c>
      <c r="V88" s="140">
        <f t="shared" si="27"/>
        <v>295.29252159136308</v>
      </c>
      <c r="W88" s="140">
        <f t="shared" si="27"/>
        <v>296.77648821387589</v>
      </c>
      <c r="X88" s="140">
        <f t="shared" si="27"/>
        <v>298.26791238026709</v>
      </c>
      <c r="Y88" s="140">
        <f t="shared" si="27"/>
        <v>299.76683156776824</v>
      </c>
      <c r="Z88" s="140">
        <f t="shared" si="27"/>
        <v>301.27328344194939</v>
      </c>
      <c r="AA88" s="140">
        <f t="shared" si="27"/>
        <v>302.78730585766561</v>
      </c>
      <c r="AB88" s="140">
        <f t="shared" si="27"/>
        <v>304.3089368600082</v>
      </c>
      <c r="AC88" s="140">
        <f t="shared" si="27"/>
        <v>305.83821468526088</v>
      </c>
      <c r="AD88" s="140">
        <f t="shared" si="27"/>
        <v>307.37517776186019</v>
      </c>
      <c r="AE88" s="140">
        <f t="shared" si="27"/>
        <v>308.91986471136158</v>
      </c>
      <c r="AF88" s="140">
        <f t="shared" si="27"/>
        <v>310.47231434940966</v>
      </c>
      <c r="AG88" s="140">
        <f t="shared" si="27"/>
        <v>312.03256568671378</v>
      </c>
      <c r="AH88" s="140">
        <f t="shared" si="27"/>
        <v>313.60065793002798</v>
      </c>
      <c r="AI88" s="140">
        <f t="shared" si="27"/>
        <v>315.17663048313659</v>
      </c>
      <c r="AJ88" s="140">
        <f t="shared" si="27"/>
        <v>316.76052294784404</v>
      </c>
      <c r="AK88" s="140">
        <f t="shared" si="27"/>
        <v>318.35237512497025</v>
      </c>
      <c r="AL88" s="140">
        <f>AL87-AL90</f>
        <v>319.95222701535062</v>
      </c>
      <c r="AM88" s="140">
        <f t="shared" ref="AM88:AT88" si="28">AM87-AM90</f>
        <v>321.56011882084124</v>
      </c>
      <c r="AN88" s="140">
        <f t="shared" si="28"/>
        <v>323.17609094532912</v>
      </c>
      <c r="AO88" s="140">
        <f t="shared" si="28"/>
        <v>324.80018399574743</v>
      </c>
      <c r="AP88" s="140">
        <f t="shared" si="28"/>
        <v>326.4324387830959</v>
      </c>
      <c r="AQ88" s="140">
        <f t="shared" si="28"/>
        <v>328.07289632346641</v>
      </c>
      <c r="AR88" s="140">
        <f t="shared" si="28"/>
        <v>329.72159783907352</v>
      </c>
      <c r="AS88" s="140">
        <f t="shared" si="28"/>
        <v>331.37858475929045</v>
      </c>
      <c r="AT88" s="140">
        <f t="shared" si="28"/>
        <v>333.0438987216902</v>
      </c>
      <c r="AU88" s="140">
        <f>AU87-AU90</f>
        <v>334.71758157309148</v>
      </c>
      <c r="AV88" s="140">
        <f>AV87-AV90</f>
        <v>336.39967537061079</v>
      </c>
      <c r="AW88" s="140">
        <f>AW87-AW90</f>
        <v>338.09022238271882</v>
      </c>
      <c r="AX88" s="140">
        <f>AX87-AX90</f>
        <v>339.78926509030276</v>
      </c>
      <c r="AY88" s="127"/>
      <c r="AZ88" s="127"/>
      <c r="BA88" s="127"/>
      <c r="BB88" s="136"/>
      <c r="BC88" s="127"/>
      <c r="BD88" s="127"/>
      <c r="BE88" s="127"/>
      <c r="BF88" s="127"/>
      <c r="BG88" s="127"/>
      <c r="BH88" s="127"/>
      <c r="BI88" s="127"/>
      <c r="BJ88" s="127"/>
      <c r="BK88" s="127"/>
      <c r="BL88" s="127"/>
    </row>
    <row r="89" spans="1:64" x14ac:dyDescent="0.25">
      <c r="A89" s="127"/>
      <c r="B89" s="129" t="s">
        <v>566</v>
      </c>
      <c r="C89" s="140"/>
      <c r="D89" s="140">
        <f t="shared" ref="D89:Q89" si="29">(D88+C89)*(IF(C91&lt;1,0,1))</f>
        <v>0</v>
      </c>
      <c r="E89" s="140">
        <f t="shared" si="29"/>
        <v>0</v>
      </c>
      <c r="F89" s="140">
        <f t="shared" si="29"/>
        <v>0</v>
      </c>
      <c r="G89" s="140">
        <f t="shared" si="29"/>
        <v>0</v>
      </c>
      <c r="H89" s="140">
        <f t="shared" si="29"/>
        <v>275.27948399726284</v>
      </c>
      <c r="I89" s="140">
        <f t="shared" si="29"/>
        <v>551.94236085497812</v>
      </c>
      <c r="J89" s="140">
        <f t="shared" si="29"/>
        <v>829.99558269241948</v>
      </c>
      <c r="K89" s="140">
        <f t="shared" si="29"/>
        <v>1109.4461365661252</v>
      </c>
      <c r="L89" s="140">
        <f t="shared" si="29"/>
        <v>1390.3010446454723</v>
      </c>
      <c r="M89" s="140">
        <f t="shared" si="29"/>
        <v>1672.5673643891332</v>
      </c>
      <c r="N89" s="140">
        <f t="shared" si="29"/>
        <v>1956.2521887224184</v>
      </c>
      <c r="O89" s="140">
        <f t="shared" si="29"/>
        <v>2241.3626462155116</v>
      </c>
      <c r="P89" s="140">
        <f t="shared" si="29"/>
        <v>2527.9059012625999</v>
      </c>
      <c r="Q89" s="140">
        <f t="shared" si="29"/>
        <v>2815.8891542619035</v>
      </c>
      <c r="R89" s="140">
        <f>(R88+Q89)*(IF(Q91&lt;1,0,1))</f>
        <v>3105.3196417966114</v>
      </c>
      <c r="S89" s="140">
        <f t="shared" ref="S89:AX89" si="30">(S88+R89)*(IF(R91&lt;1,0,1))</f>
        <v>3396.2046368167257</v>
      </c>
      <c r="T89" s="140">
        <f t="shared" si="30"/>
        <v>3688.5514488218191</v>
      </c>
      <c r="U89" s="140">
        <f t="shared" si="30"/>
        <v>3982.3674240447131</v>
      </c>
      <c r="V89" s="140">
        <f t="shared" si="30"/>
        <v>4277.6599456360764</v>
      </c>
      <c r="W89" s="140">
        <f t="shared" si="30"/>
        <v>4574.4364338499527</v>
      </c>
      <c r="X89" s="140">
        <f t="shared" si="30"/>
        <v>4872.7043462302199</v>
      </c>
      <c r="Y89" s="140">
        <f t="shared" si="30"/>
        <v>5172.4711777979883</v>
      </c>
      <c r="Z89" s="140">
        <f t="shared" si="30"/>
        <v>5473.7444612399377</v>
      </c>
      <c r="AA89" s="140">
        <f t="shared" si="30"/>
        <v>5776.5317670976037</v>
      </c>
      <c r="AB89" s="140">
        <f t="shared" si="30"/>
        <v>6080.8407039576123</v>
      </c>
      <c r="AC89" s="140">
        <f t="shared" si="30"/>
        <v>6386.6789186428732</v>
      </c>
      <c r="AD89" s="140">
        <f t="shared" si="30"/>
        <v>6694.0540964047332</v>
      </c>
      <c r="AE89" s="140">
        <f t="shared" si="30"/>
        <v>7002.9739611160949</v>
      </c>
      <c r="AF89" s="140">
        <f t="shared" si="30"/>
        <v>7313.4462754655042</v>
      </c>
      <c r="AG89" s="140">
        <f t="shared" si="30"/>
        <v>7625.4788411522177</v>
      </c>
      <c r="AH89" s="140">
        <f t="shared" si="30"/>
        <v>7939.079499082246</v>
      </c>
      <c r="AI89" s="140">
        <f t="shared" si="30"/>
        <v>8254.2561295653832</v>
      </c>
      <c r="AJ89" s="140">
        <f t="shared" si="30"/>
        <v>8571.0166525132263</v>
      </c>
      <c r="AK89" s="140">
        <f t="shared" si="30"/>
        <v>8889.3690276381967</v>
      </c>
      <c r="AL89" s="140">
        <f t="shared" si="30"/>
        <v>9209.3212546535469</v>
      </c>
      <c r="AM89" s="140">
        <f t="shared" si="30"/>
        <v>9530.881373474389</v>
      </c>
      <c r="AN89" s="140">
        <f t="shared" si="30"/>
        <v>9854.0574644197186</v>
      </c>
      <c r="AO89" s="140">
        <f t="shared" si="30"/>
        <v>10178.857648415466</v>
      </c>
      <c r="AP89" s="140">
        <f t="shared" si="30"/>
        <v>10505.290087198562</v>
      </c>
      <c r="AQ89" s="140">
        <f t="shared" si="30"/>
        <v>10833.362983522029</v>
      </c>
      <c r="AR89" s="140">
        <f t="shared" si="30"/>
        <v>11163.084581361103</v>
      </c>
      <c r="AS89" s="140">
        <f t="shared" si="30"/>
        <v>11494.463166120393</v>
      </c>
      <c r="AT89" s="140">
        <f t="shared" si="30"/>
        <v>11827.507064842082</v>
      </c>
      <c r="AU89" s="140">
        <f t="shared" si="30"/>
        <v>12162.224646415174</v>
      </c>
      <c r="AV89" s="140">
        <f t="shared" si="30"/>
        <v>12498.624321785785</v>
      </c>
      <c r="AW89" s="140">
        <f t="shared" si="30"/>
        <v>12836.714544168502</v>
      </c>
      <c r="AX89" s="140">
        <f t="shared" si="30"/>
        <v>13176.503809258806</v>
      </c>
      <c r="AY89" s="127"/>
      <c r="AZ89" s="127"/>
      <c r="BA89" s="127"/>
      <c r="BB89" s="136"/>
      <c r="BC89" s="127"/>
      <c r="BD89" s="127"/>
      <c r="BE89" s="127"/>
      <c r="BF89" s="127"/>
      <c r="BG89" s="127"/>
      <c r="BH89" s="127"/>
      <c r="BI89" s="127"/>
      <c r="BJ89" s="127"/>
      <c r="BK89" s="127"/>
      <c r="BL89" s="127"/>
    </row>
    <row r="90" spans="1:64" x14ac:dyDescent="0.25">
      <c r="A90" s="127"/>
      <c r="B90" s="129" t="s">
        <v>567</v>
      </c>
      <c r="C90" s="140"/>
      <c r="D90" s="140">
        <f>IF(D87&gt;0,C91*$D81,0)</f>
        <v>0</v>
      </c>
      <c r="E90" s="140">
        <f t="shared" ref="E90:AX90" si="31">IF(E87&gt;0,D91*$D$12,0)</f>
        <v>0</v>
      </c>
      <c r="F90" s="140">
        <f t="shared" si="31"/>
        <v>0</v>
      </c>
      <c r="G90" s="140">
        <f t="shared" si="31"/>
        <v>0</v>
      </c>
      <c r="H90" s="140">
        <f t="shared" si="31"/>
        <v>125.63530347090568</v>
      </c>
      <c r="I90" s="140">
        <f t="shared" si="31"/>
        <v>124.25191061045327</v>
      </c>
      <c r="J90" s="140">
        <f t="shared" si="31"/>
        <v>122.86156563072716</v>
      </c>
      <c r="K90" s="140">
        <f t="shared" si="31"/>
        <v>121.46423359446274</v>
      </c>
      <c r="L90" s="140">
        <f t="shared" si="31"/>
        <v>120.05987938882132</v>
      </c>
      <c r="M90" s="140">
        <f t="shared" si="31"/>
        <v>118.64846772450764</v>
      </c>
      <c r="N90" s="140">
        <f t="shared" si="31"/>
        <v>117.22996313488321</v>
      </c>
      <c r="O90" s="140">
        <f t="shared" si="31"/>
        <v>115.80432997507511</v>
      </c>
      <c r="P90" s="140">
        <f t="shared" si="31"/>
        <v>114.37153242108016</v>
      </c>
      <c r="Q90" s="140">
        <f t="shared" si="31"/>
        <v>112.93153446886488</v>
      </c>
      <c r="R90" s="140">
        <f t="shared" si="31"/>
        <v>111.48429993346063</v>
      </c>
      <c r="S90" s="140">
        <f t="shared" si="31"/>
        <v>110.02979244805444</v>
      </c>
      <c r="T90" s="140">
        <f t="shared" si="31"/>
        <v>108.56797546307503</v>
      </c>
      <c r="U90" s="140">
        <f t="shared" si="31"/>
        <v>107.09881224527456</v>
      </c>
      <c r="V90" s="140">
        <f t="shared" si="31"/>
        <v>105.62226587680541</v>
      </c>
      <c r="W90" s="140">
        <f t="shared" si="31"/>
        <v>104.13829925429262</v>
      </c>
      <c r="X90" s="140">
        <f t="shared" si="31"/>
        <v>102.64687508790144</v>
      </c>
      <c r="Y90" s="140">
        <f t="shared" si="31"/>
        <v>101.14795590040029</v>
      </c>
      <c r="Z90" s="140">
        <f t="shared" si="31"/>
        <v>99.641504026219138</v>
      </c>
      <c r="AA90" s="140">
        <f t="shared" si="31"/>
        <v>98.127481610502926</v>
      </c>
      <c r="AB90" s="140">
        <f t="shared" si="31"/>
        <v>96.605850608160296</v>
      </c>
      <c r="AC90" s="140">
        <f t="shared" si="31"/>
        <v>95.076572782907661</v>
      </c>
      <c r="AD90" s="140">
        <f t="shared" si="31"/>
        <v>93.539609706308354</v>
      </c>
      <c r="AE90" s="140">
        <f t="shared" si="31"/>
        <v>91.994922756806972</v>
      </c>
      <c r="AF90" s="140">
        <f t="shared" si="31"/>
        <v>90.442473118758841</v>
      </c>
      <c r="AG90" s="140">
        <f t="shared" si="31"/>
        <v>88.882221781454746</v>
      </c>
      <c r="AH90" s="140">
        <f t="shared" si="31"/>
        <v>87.31412953814052</v>
      </c>
      <c r="AI90" s="140">
        <f t="shared" si="31"/>
        <v>85.738156985031921</v>
      </c>
      <c r="AJ90" s="140">
        <f t="shared" si="31"/>
        <v>84.154264520324475</v>
      </c>
      <c r="AK90" s="140">
        <f t="shared" si="31"/>
        <v>82.562412343198261</v>
      </c>
      <c r="AL90" s="140">
        <f t="shared" si="31"/>
        <v>80.962560452817897</v>
      </c>
      <c r="AM90" s="140">
        <f t="shared" si="31"/>
        <v>79.354668647327273</v>
      </c>
      <c r="AN90" s="140">
        <f t="shared" si="31"/>
        <v>77.73869652283939</v>
      </c>
      <c r="AO90" s="140">
        <f t="shared" si="31"/>
        <v>76.114603472421095</v>
      </c>
      <c r="AP90" s="140">
        <f t="shared" si="31"/>
        <v>74.482348685072623</v>
      </c>
      <c r="AQ90" s="140">
        <f t="shared" si="31"/>
        <v>72.841891144702132</v>
      </c>
      <c r="AR90" s="140">
        <f t="shared" si="31"/>
        <v>71.193189629095031</v>
      </c>
      <c r="AS90" s="140">
        <f t="shared" si="31"/>
        <v>69.536202708878065</v>
      </c>
      <c r="AT90" s="140">
        <f t="shared" si="31"/>
        <v>67.870888746478357</v>
      </c>
      <c r="AU90" s="140">
        <f t="shared" si="31"/>
        <v>66.197205895077047</v>
      </c>
      <c r="AV90" s="140">
        <f t="shared" si="31"/>
        <v>64.515112097557719</v>
      </c>
      <c r="AW90" s="140">
        <f t="shared" si="31"/>
        <v>62.824565085449692</v>
      </c>
      <c r="AX90" s="140">
        <f t="shared" si="31"/>
        <v>61.125522377865742</v>
      </c>
      <c r="AY90" s="127"/>
      <c r="AZ90" s="127"/>
      <c r="BA90" s="127"/>
      <c r="BB90" s="136"/>
      <c r="BC90" s="127"/>
      <c r="BD90" s="127"/>
      <c r="BE90" s="127"/>
      <c r="BF90" s="127"/>
      <c r="BG90" s="127"/>
      <c r="BH90" s="127"/>
      <c r="BI90" s="127"/>
      <c r="BJ90" s="127"/>
      <c r="BK90" s="127"/>
      <c r="BL90" s="127"/>
    </row>
    <row r="91" spans="1:64" x14ac:dyDescent="0.25">
      <c r="A91" s="127"/>
      <c r="B91" s="143" t="s">
        <v>568</v>
      </c>
      <c r="C91" s="140">
        <f>IF(C85=$D76,($C78),IF(D85&lt;$D76,0,(($C78)-C89)*IF(B91&lt;1,0,1)))</f>
        <v>0</v>
      </c>
      <c r="D91" s="140">
        <f t="shared" ref="D91:AX91" si="32">IF(D85=$D76,($C78),IF(E85&lt;$D76,0,(($C78)-D89)*IF(C91&lt;1,0,1)))</f>
        <v>0</v>
      </c>
      <c r="E91" s="140">
        <f t="shared" si="32"/>
        <v>0</v>
      </c>
      <c r="F91" s="140">
        <f t="shared" si="32"/>
        <v>0</v>
      </c>
      <c r="G91" s="140">
        <f t="shared" si="32"/>
        <v>25000</v>
      </c>
      <c r="H91" s="140">
        <f t="shared" si="32"/>
        <v>24724.720516002737</v>
      </c>
      <c r="I91" s="140">
        <f t="shared" si="32"/>
        <v>24448.057639145023</v>
      </c>
      <c r="J91" s="140">
        <f t="shared" si="32"/>
        <v>24170.00441730758</v>
      </c>
      <c r="K91" s="140">
        <f t="shared" si="32"/>
        <v>23890.553863433874</v>
      </c>
      <c r="L91" s="140">
        <f t="shared" si="32"/>
        <v>23609.698955354528</v>
      </c>
      <c r="M91" s="140">
        <f t="shared" si="32"/>
        <v>23327.432635610865</v>
      </c>
      <c r="N91" s="140">
        <f t="shared" si="32"/>
        <v>23043.747811277583</v>
      </c>
      <c r="O91" s="140">
        <f t="shared" si="32"/>
        <v>22758.637353784488</v>
      </c>
      <c r="P91" s="140">
        <f t="shared" si="32"/>
        <v>22472.094098737402</v>
      </c>
      <c r="Q91" s="140">
        <f t="shared" si="32"/>
        <v>22184.110845738098</v>
      </c>
      <c r="R91" s="140">
        <f t="shared" si="32"/>
        <v>21894.68035820339</v>
      </c>
      <c r="S91" s="140">
        <f t="shared" si="32"/>
        <v>21603.795363183275</v>
      </c>
      <c r="T91" s="140">
        <f t="shared" si="32"/>
        <v>21311.448551178182</v>
      </c>
      <c r="U91" s="140">
        <f t="shared" si="32"/>
        <v>21017.632575955286</v>
      </c>
      <c r="V91" s="140">
        <f t="shared" si="32"/>
        <v>20722.340054363922</v>
      </c>
      <c r="W91" s="140">
        <f t="shared" si="32"/>
        <v>20425.563566150049</v>
      </c>
      <c r="X91" s="140">
        <f t="shared" si="32"/>
        <v>20127.295653769779</v>
      </c>
      <c r="Y91" s="140">
        <f t="shared" si="32"/>
        <v>19827.52882220201</v>
      </c>
      <c r="Z91" s="140">
        <f t="shared" si="32"/>
        <v>19526.255538760062</v>
      </c>
      <c r="AA91" s="140">
        <f t="shared" si="32"/>
        <v>19223.468232902396</v>
      </c>
      <c r="AB91" s="140">
        <f t="shared" si="32"/>
        <v>18919.159296042388</v>
      </c>
      <c r="AC91" s="140">
        <f t="shared" si="32"/>
        <v>18613.321081357128</v>
      </c>
      <c r="AD91" s="140">
        <f t="shared" si="32"/>
        <v>18305.945903595268</v>
      </c>
      <c r="AE91" s="140">
        <f t="shared" si="32"/>
        <v>17997.026038883905</v>
      </c>
      <c r="AF91" s="140">
        <f t="shared" si="32"/>
        <v>17686.553724534497</v>
      </c>
      <c r="AG91" s="140">
        <f t="shared" si="32"/>
        <v>17374.521158847783</v>
      </c>
      <c r="AH91" s="140">
        <f t="shared" si="32"/>
        <v>17060.920500917753</v>
      </c>
      <c r="AI91" s="140">
        <f t="shared" si="32"/>
        <v>16745.743870434617</v>
      </c>
      <c r="AJ91" s="140">
        <f t="shared" si="32"/>
        <v>16428.983347486774</v>
      </c>
      <c r="AK91" s="140">
        <f t="shared" si="32"/>
        <v>16110.630972361803</v>
      </c>
      <c r="AL91" s="140">
        <f t="shared" si="32"/>
        <v>15790.678745346453</v>
      </c>
      <c r="AM91" s="140">
        <f t="shared" si="32"/>
        <v>15469.118626525611</v>
      </c>
      <c r="AN91" s="140">
        <f t="shared" si="32"/>
        <v>15145.942535580281</v>
      </c>
      <c r="AO91" s="140">
        <f t="shared" si="32"/>
        <v>14821.142351584534</v>
      </c>
      <c r="AP91" s="140">
        <f t="shared" si="32"/>
        <v>14494.709912801438</v>
      </c>
      <c r="AQ91" s="140">
        <f t="shared" si="32"/>
        <v>14166.637016477971</v>
      </c>
      <c r="AR91" s="140">
        <f t="shared" si="32"/>
        <v>13836.915418638897</v>
      </c>
      <c r="AS91" s="140">
        <f t="shared" si="32"/>
        <v>13505.536833879607</v>
      </c>
      <c r="AT91" s="140">
        <f t="shared" si="32"/>
        <v>13172.492935157918</v>
      </c>
      <c r="AU91" s="140">
        <f t="shared" si="32"/>
        <v>12837.775353584826</v>
      </c>
      <c r="AV91" s="140">
        <f t="shared" si="32"/>
        <v>12501.375678214215</v>
      </c>
      <c r="AW91" s="140">
        <f t="shared" si="32"/>
        <v>12163.285455831498</v>
      </c>
      <c r="AX91" s="140">
        <f t="shared" si="32"/>
        <v>11823.496190741194</v>
      </c>
      <c r="AY91" s="127"/>
      <c r="AZ91" s="127"/>
      <c r="BA91" s="127"/>
      <c r="BB91" s="136"/>
      <c r="BC91" s="127"/>
      <c r="BD91" s="127"/>
      <c r="BE91" s="127"/>
      <c r="BF91" s="127"/>
      <c r="BG91" s="127"/>
      <c r="BH91" s="127"/>
      <c r="BI91" s="127"/>
      <c r="BJ91" s="127"/>
      <c r="BK91" s="127"/>
      <c r="BL91" s="127"/>
    </row>
    <row r="92" spans="1:64" x14ac:dyDescent="0.25">
      <c r="A92" s="127"/>
      <c r="B92" s="133"/>
      <c r="C92" s="133"/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3"/>
      <c r="X92" s="133"/>
      <c r="Y92" s="133"/>
      <c r="Z92" s="133"/>
      <c r="AA92" s="133"/>
      <c r="AB92" s="133"/>
      <c r="AC92" s="133"/>
      <c r="AD92" s="133"/>
      <c r="AE92" s="133"/>
      <c r="AF92" s="133"/>
      <c r="AG92" s="133"/>
      <c r="AH92" s="133"/>
      <c r="AI92" s="133"/>
      <c r="AJ92" s="133"/>
      <c r="AK92" s="133"/>
      <c r="AL92" s="133"/>
      <c r="AM92" s="133"/>
      <c r="AN92" s="133"/>
      <c r="AO92" s="133"/>
      <c r="AP92" s="133"/>
      <c r="AQ92" s="133"/>
      <c r="AR92" s="133"/>
      <c r="AS92" s="133"/>
      <c r="AT92" s="133"/>
      <c r="AU92" s="133"/>
      <c r="AV92" s="133"/>
      <c r="AW92" s="133"/>
      <c r="AX92" s="133"/>
      <c r="AY92" s="127"/>
      <c r="AZ92" s="127"/>
      <c r="BA92" s="127"/>
      <c r="BB92" s="136"/>
      <c r="BC92" s="127"/>
      <c r="BD92" s="127"/>
      <c r="BE92" s="127"/>
      <c r="BF92" s="127"/>
      <c r="BG92" s="127"/>
      <c r="BH92" s="127"/>
      <c r="BI92" s="127"/>
      <c r="BJ92" s="127"/>
      <c r="BK92" s="127"/>
      <c r="BL92" s="127"/>
    </row>
    <row r="93" spans="1:64" x14ac:dyDescent="0.25">
      <c r="A93" s="127"/>
      <c r="B93" s="133"/>
      <c r="C93" s="133"/>
      <c r="D93" s="133"/>
      <c r="E93" s="133"/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3"/>
      <c r="X93" s="133"/>
      <c r="Y93" s="133"/>
      <c r="Z93" s="133"/>
      <c r="AA93" s="133"/>
      <c r="AB93" s="133"/>
      <c r="AC93" s="133"/>
      <c r="AD93" s="133"/>
      <c r="AE93" s="133"/>
      <c r="AF93" s="133"/>
      <c r="AG93" s="133"/>
      <c r="AH93" s="133"/>
      <c r="AI93" s="133"/>
      <c r="AJ93" s="133"/>
      <c r="AK93" s="133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27"/>
      <c r="AZ93" s="127"/>
      <c r="BA93" s="127"/>
      <c r="BB93" s="136"/>
      <c r="BC93" s="127"/>
      <c r="BD93" s="127"/>
      <c r="BE93" s="127"/>
      <c r="BF93" s="127"/>
      <c r="BG93" s="127"/>
      <c r="BH93" s="127"/>
      <c r="BI93" s="127"/>
      <c r="BJ93" s="127"/>
      <c r="BK93" s="127"/>
      <c r="BL93" s="127"/>
    </row>
    <row r="94" spans="1:64" x14ac:dyDescent="0.25">
      <c r="A94" s="127"/>
      <c r="B94" s="133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  <c r="Y94" s="133"/>
      <c r="Z94" s="133"/>
      <c r="AA94" s="133"/>
      <c r="AB94" s="133"/>
      <c r="AC94" s="133"/>
      <c r="AD94" s="133"/>
      <c r="AE94" s="133"/>
      <c r="AF94" s="133"/>
      <c r="AG94" s="133"/>
      <c r="AH94" s="133"/>
      <c r="AI94" s="133"/>
      <c r="AJ94" s="133"/>
      <c r="AK94" s="133"/>
      <c r="AL94" s="133"/>
      <c r="AM94" s="133"/>
      <c r="AN94" s="133"/>
      <c r="AO94" s="133"/>
      <c r="AP94" s="133"/>
      <c r="AQ94" s="133"/>
      <c r="AR94" s="133"/>
      <c r="AS94" s="133"/>
      <c r="AT94" s="133"/>
      <c r="AU94" s="133"/>
      <c r="AV94" s="133"/>
      <c r="AW94" s="133"/>
      <c r="AX94" s="133"/>
      <c r="AY94" s="127"/>
      <c r="AZ94" s="127"/>
      <c r="BA94" s="127"/>
      <c r="BB94" s="136"/>
      <c r="BC94" s="127"/>
      <c r="BD94" s="127"/>
      <c r="BE94" s="127"/>
      <c r="BF94" s="127"/>
      <c r="BG94" s="127"/>
      <c r="BH94" s="127"/>
      <c r="BI94" s="127"/>
      <c r="BJ94" s="127"/>
      <c r="BK94" s="127"/>
      <c r="BL94" s="127"/>
    </row>
    <row r="95" spans="1:64" x14ac:dyDescent="0.25">
      <c r="A95" s="127"/>
      <c r="B95" s="133" t="s">
        <v>573</v>
      </c>
      <c r="C95" s="133"/>
      <c r="D95" s="127"/>
      <c r="E95" s="127"/>
      <c r="F95" s="127"/>
      <c r="G95" s="127"/>
      <c r="H95" s="127"/>
      <c r="I95" s="127"/>
      <c r="J95" s="127"/>
      <c r="K95" s="127"/>
      <c r="L95" s="127"/>
      <c r="M95" s="127"/>
      <c r="N95" s="127"/>
      <c r="O95" s="127"/>
      <c r="P95" s="127"/>
      <c r="Q95" s="127"/>
      <c r="R95" s="127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7"/>
      <c r="AM95" s="127"/>
      <c r="AN95" s="127"/>
      <c r="AO95" s="127"/>
      <c r="AP95" s="127"/>
      <c r="AQ95" s="127"/>
      <c r="AR95" s="127"/>
      <c r="AS95" s="127"/>
      <c r="AT95" s="127"/>
      <c r="AU95" s="127"/>
      <c r="AV95" s="127"/>
      <c r="AW95" s="127"/>
      <c r="AX95" s="127"/>
      <c r="AY95" s="127"/>
      <c r="AZ95" s="127"/>
      <c r="BA95" s="127"/>
      <c r="BB95" s="136"/>
      <c r="BC95" s="127"/>
      <c r="BD95" s="127"/>
      <c r="BE95" s="127"/>
      <c r="BF95" s="127"/>
      <c r="BG95" s="127"/>
      <c r="BH95" s="127"/>
      <c r="BI95" s="127"/>
      <c r="BJ95" s="127"/>
      <c r="BK95" s="127"/>
      <c r="BL95" s="127"/>
    </row>
    <row r="96" spans="1:64" x14ac:dyDescent="0.25">
      <c r="A96" s="127"/>
      <c r="B96" s="127"/>
      <c r="C96" s="127"/>
      <c r="D96" s="127"/>
      <c r="E96" s="127"/>
      <c r="F96" s="127"/>
      <c r="G96" s="127"/>
      <c r="H96" s="127"/>
      <c r="I96" s="127"/>
      <c r="J96" s="127"/>
      <c r="K96" s="127"/>
      <c r="L96" s="127"/>
      <c r="M96" s="127"/>
      <c r="N96" s="127"/>
      <c r="O96" s="127"/>
      <c r="P96" s="127"/>
      <c r="Q96" s="127"/>
      <c r="R96" s="127"/>
      <c r="S96" s="127"/>
      <c r="T96" s="127"/>
      <c r="U96" s="127"/>
      <c r="V96" s="127"/>
      <c r="W96" s="127"/>
      <c r="X96" s="127"/>
      <c r="Y96" s="127"/>
      <c r="Z96" s="127"/>
      <c r="AA96" s="127"/>
      <c r="AB96" s="127"/>
      <c r="AC96" s="127"/>
      <c r="AD96" s="127"/>
      <c r="AE96" s="127"/>
      <c r="AF96" s="127"/>
      <c r="AG96" s="127"/>
      <c r="AH96" s="127"/>
      <c r="AI96" s="127"/>
      <c r="AJ96" s="127"/>
      <c r="AK96" s="127"/>
      <c r="AL96" s="127"/>
      <c r="AM96" s="127"/>
      <c r="AN96" s="127"/>
      <c r="AO96" s="127"/>
      <c r="AP96" s="127"/>
      <c r="AQ96" s="127"/>
      <c r="AR96" s="127"/>
      <c r="AS96" s="127"/>
      <c r="AT96" s="127"/>
      <c r="AU96" s="127"/>
      <c r="AV96" s="127"/>
      <c r="AW96" s="127"/>
      <c r="AX96" s="127"/>
      <c r="AY96" s="127"/>
      <c r="AZ96" s="127"/>
      <c r="BA96" s="127"/>
      <c r="BB96" s="136"/>
      <c r="BC96" s="127"/>
      <c r="BD96" s="127"/>
      <c r="BE96" s="127"/>
      <c r="BF96" s="127"/>
      <c r="BG96" s="127"/>
      <c r="BH96" s="127"/>
      <c r="BI96" s="127"/>
      <c r="BJ96" s="127"/>
      <c r="BK96" s="127"/>
      <c r="BL96" s="127"/>
    </row>
    <row r="97" spans="1:64" x14ac:dyDescent="0.25">
      <c r="A97" s="127"/>
      <c r="B97" s="127"/>
      <c r="C97" s="127"/>
      <c r="D97" s="127"/>
      <c r="E97" s="127"/>
      <c r="F97" s="127"/>
      <c r="G97" s="127"/>
      <c r="H97" s="127"/>
      <c r="I97" s="127"/>
      <c r="J97" s="127"/>
      <c r="K97" s="127"/>
      <c r="L97" s="127"/>
      <c r="M97" s="127"/>
      <c r="N97" s="127"/>
      <c r="O97" s="127"/>
      <c r="P97" s="127"/>
      <c r="Q97" s="127"/>
      <c r="R97" s="127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7"/>
      <c r="AM97" s="127"/>
      <c r="AN97" s="127"/>
      <c r="AO97" s="127"/>
      <c r="AP97" s="127"/>
      <c r="AQ97" s="127"/>
      <c r="AR97" s="127"/>
      <c r="AS97" s="127"/>
      <c r="AT97" s="127"/>
      <c r="AU97" s="127"/>
      <c r="AV97" s="127"/>
      <c r="AW97" s="127"/>
      <c r="AX97" s="127"/>
      <c r="AY97" s="127"/>
      <c r="AZ97" s="127"/>
      <c r="BA97" s="127"/>
      <c r="BB97" s="136"/>
      <c r="BC97" s="127"/>
      <c r="BD97" s="127"/>
      <c r="BE97" s="127"/>
      <c r="BF97" s="127"/>
      <c r="BG97" s="127"/>
      <c r="BH97" s="127"/>
      <c r="BI97" s="127"/>
      <c r="BJ97" s="127"/>
      <c r="BK97" s="127"/>
      <c r="BL97" s="127"/>
    </row>
    <row r="98" spans="1:64" x14ac:dyDescent="0.25">
      <c r="A98" s="127"/>
      <c r="B98" s="126" t="s">
        <v>483</v>
      </c>
      <c r="C98" s="127"/>
      <c r="D98" s="144"/>
      <c r="E98" s="127"/>
      <c r="F98" s="127"/>
      <c r="G98" s="127"/>
      <c r="H98" s="127"/>
      <c r="I98" s="127"/>
      <c r="J98" s="127"/>
      <c r="K98" s="127"/>
      <c r="L98" s="127"/>
      <c r="M98" s="127"/>
      <c r="N98" s="127"/>
      <c r="O98" s="127"/>
      <c r="P98" s="127"/>
      <c r="Q98" s="127"/>
      <c r="R98" s="127"/>
      <c r="S98" s="127"/>
      <c r="T98" s="127"/>
      <c r="U98" s="127"/>
      <c r="V98" s="127"/>
      <c r="W98" s="127"/>
      <c r="X98" s="127"/>
      <c r="Y98" s="127"/>
      <c r="Z98" s="127"/>
      <c r="AA98" s="127"/>
      <c r="AB98" s="127"/>
      <c r="AC98" s="127"/>
      <c r="AD98" s="127"/>
      <c r="AE98" s="127"/>
      <c r="AF98" s="127"/>
      <c r="AG98" s="127"/>
      <c r="AH98" s="127"/>
      <c r="AI98" s="127"/>
      <c r="AJ98" s="127"/>
      <c r="AK98" s="127"/>
      <c r="AL98" s="127"/>
      <c r="AM98" s="127"/>
      <c r="AN98" s="127"/>
      <c r="AO98" s="127"/>
      <c r="AP98" s="127"/>
      <c r="AQ98" s="127"/>
      <c r="AR98" s="127"/>
      <c r="AS98" s="127"/>
      <c r="AT98" s="127"/>
      <c r="AU98" s="127"/>
      <c r="AV98" s="127"/>
      <c r="AW98" s="127"/>
      <c r="AX98" s="127"/>
      <c r="AY98" s="127"/>
      <c r="AZ98" s="127"/>
      <c r="BA98" s="127"/>
      <c r="BB98" s="136"/>
      <c r="BC98" s="127"/>
      <c r="BD98" s="127"/>
      <c r="BE98" s="127"/>
      <c r="BF98" s="127"/>
      <c r="BG98" s="127"/>
      <c r="BH98" s="127"/>
      <c r="BI98" s="127"/>
      <c r="BJ98" s="127"/>
      <c r="BK98" s="127"/>
      <c r="BL98" s="127"/>
    </row>
    <row r="99" spans="1:64" x14ac:dyDescent="0.25">
      <c r="A99" s="127"/>
      <c r="B99" s="128" t="s">
        <v>484</v>
      </c>
      <c r="C99" s="150" t="str">
        <f>+Finanziamneti!G4</f>
        <v>A1 M6</v>
      </c>
      <c r="D99" s="138">
        <f>VLOOKUP($C99,$BA$6:$BB$41,2,FALSE)</f>
        <v>6</v>
      </c>
      <c r="E99" s="127"/>
      <c r="F99" s="127"/>
      <c r="G99" s="127"/>
      <c r="H99" s="127"/>
      <c r="I99" s="127"/>
      <c r="J99" s="127"/>
      <c r="K99" s="127"/>
      <c r="L99" s="127"/>
      <c r="M99" s="127"/>
      <c r="N99" s="127"/>
      <c r="O99" s="127"/>
      <c r="P99" s="127"/>
      <c r="Q99" s="127"/>
      <c r="R99" s="127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7"/>
      <c r="AM99" s="127"/>
      <c r="AN99" s="127"/>
      <c r="AO99" s="127"/>
      <c r="AP99" s="127"/>
      <c r="AQ99" s="127"/>
      <c r="AR99" s="127"/>
      <c r="AS99" s="127"/>
      <c r="AT99" s="127"/>
      <c r="AU99" s="127"/>
      <c r="AV99" s="127"/>
      <c r="AW99" s="127"/>
      <c r="AX99" s="127"/>
      <c r="AY99" s="127"/>
      <c r="AZ99" s="127"/>
      <c r="BA99" s="127"/>
      <c r="BB99" s="136"/>
      <c r="BC99" s="127"/>
      <c r="BD99" s="127"/>
      <c r="BE99" s="127"/>
      <c r="BF99" s="127"/>
      <c r="BG99" s="127"/>
      <c r="BH99" s="127"/>
      <c r="BI99" s="127"/>
      <c r="BJ99" s="127"/>
      <c r="BK99" s="127"/>
      <c r="BL99" s="127"/>
    </row>
    <row r="100" spans="1:64" x14ac:dyDescent="0.25">
      <c r="A100" s="127"/>
      <c r="B100" s="128" t="s">
        <v>486</v>
      </c>
      <c r="C100" s="152">
        <f>+Finanziamneti!G5</f>
        <v>6.2E-2</v>
      </c>
      <c r="D100" s="127"/>
      <c r="E100" s="127"/>
      <c r="F100" s="127"/>
      <c r="G100" s="127"/>
      <c r="H100" s="127"/>
      <c r="I100" s="127"/>
      <c r="J100" s="127"/>
      <c r="K100" s="127"/>
      <c r="L100" s="127"/>
      <c r="M100" s="127"/>
      <c r="N100" s="127"/>
      <c r="O100" s="127"/>
      <c r="P100" s="127"/>
      <c r="Q100" s="127"/>
      <c r="R100" s="127"/>
      <c r="S100" s="127"/>
      <c r="T100" s="127"/>
      <c r="U100" s="127"/>
      <c r="V100" s="127"/>
      <c r="W100" s="127"/>
      <c r="X100" s="127"/>
      <c r="Y100" s="127"/>
      <c r="Z100" s="127"/>
      <c r="AA100" s="127"/>
      <c r="AB100" s="127"/>
      <c r="AC100" s="127"/>
      <c r="AD100" s="127"/>
      <c r="AE100" s="127"/>
      <c r="AF100" s="127"/>
      <c r="AG100" s="127"/>
      <c r="AH100" s="127"/>
      <c r="AI100" s="127"/>
      <c r="AJ100" s="127"/>
      <c r="AK100" s="127"/>
      <c r="AL100" s="127"/>
      <c r="AM100" s="127"/>
      <c r="AN100" s="127"/>
      <c r="AO100" s="127"/>
      <c r="AP100" s="127"/>
      <c r="AQ100" s="127"/>
      <c r="AR100" s="127"/>
      <c r="AS100" s="127"/>
      <c r="AT100" s="127"/>
      <c r="AU100" s="127"/>
      <c r="AV100" s="127"/>
      <c r="AW100" s="127"/>
      <c r="AX100" s="127"/>
      <c r="AY100" s="127"/>
      <c r="AZ100" s="127"/>
      <c r="BA100" s="127"/>
      <c r="BB100" s="136"/>
      <c r="BC100" s="127"/>
      <c r="BD100" s="127"/>
      <c r="BE100" s="127"/>
      <c r="BF100" s="127"/>
      <c r="BG100" s="127"/>
      <c r="BH100" s="127"/>
      <c r="BI100" s="127"/>
      <c r="BJ100" s="127"/>
      <c r="BK100" s="127"/>
      <c r="BL100" s="127"/>
    </row>
    <row r="101" spans="1:64" x14ac:dyDescent="0.25">
      <c r="A101" s="127"/>
      <c r="B101" s="129" t="s">
        <v>487</v>
      </c>
      <c r="C101" s="153">
        <f>+Finanziamneti!G6</f>
        <v>25000</v>
      </c>
      <c r="D101" s="127"/>
      <c r="E101" s="127"/>
      <c r="F101" s="127"/>
      <c r="G101" s="127"/>
      <c r="H101" s="127"/>
      <c r="I101" s="127"/>
      <c r="J101" s="127"/>
      <c r="K101" s="127"/>
      <c r="L101" s="127"/>
      <c r="M101" s="127"/>
      <c r="N101" s="127"/>
      <c r="O101" s="127"/>
      <c r="P101" s="127"/>
      <c r="Q101" s="127"/>
      <c r="R101" s="127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7"/>
      <c r="AM101" s="127"/>
      <c r="AN101" s="127"/>
      <c r="AO101" s="127"/>
      <c r="AP101" s="127"/>
      <c r="AQ101" s="127"/>
      <c r="AR101" s="127"/>
      <c r="AS101" s="127"/>
      <c r="AT101" s="127"/>
      <c r="AU101" s="127"/>
      <c r="AV101" s="127"/>
      <c r="AW101" s="127"/>
      <c r="AX101" s="127"/>
      <c r="AY101" s="127"/>
      <c r="AZ101" s="127"/>
      <c r="BA101" s="127"/>
      <c r="BB101" s="136"/>
      <c r="BC101" s="127"/>
      <c r="BD101" s="127"/>
      <c r="BE101" s="127"/>
      <c r="BF101" s="127"/>
      <c r="BG101" s="127"/>
      <c r="BH101" s="127"/>
      <c r="BI101" s="127"/>
      <c r="BJ101" s="127"/>
      <c r="BK101" s="127"/>
      <c r="BL101" s="127"/>
    </row>
    <row r="102" spans="1:64" x14ac:dyDescent="0.25">
      <c r="A102" s="127"/>
      <c r="B102" s="130" t="s">
        <v>488</v>
      </c>
      <c r="C102" s="153">
        <f>+Finanziamneti!G7</f>
        <v>76</v>
      </c>
      <c r="D102" s="127"/>
      <c r="E102" s="127"/>
      <c r="F102" s="127"/>
      <c r="G102" s="127"/>
      <c r="H102" s="127"/>
      <c r="I102" s="127"/>
      <c r="J102" s="127"/>
      <c r="K102" s="127"/>
      <c r="L102" s="127"/>
      <c r="M102" s="127"/>
      <c r="N102" s="127"/>
      <c r="O102" s="127"/>
      <c r="P102" s="127"/>
      <c r="Q102" s="127"/>
      <c r="R102" s="127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  <c r="AG102" s="127"/>
      <c r="AH102" s="127"/>
      <c r="AI102" s="127"/>
      <c r="AJ102" s="127"/>
      <c r="AK102" s="127"/>
      <c r="AL102" s="127"/>
      <c r="AM102" s="127"/>
      <c r="AN102" s="127"/>
      <c r="AO102" s="127"/>
      <c r="AP102" s="127"/>
      <c r="AQ102" s="127"/>
      <c r="AR102" s="127"/>
      <c r="AS102" s="127"/>
      <c r="AT102" s="127"/>
      <c r="AU102" s="127"/>
      <c r="AV102" s="127"/>
      <c r="AW102" s="127"/>
      <c r="AX102" s="127"/>
      <c r="AY102" s="127"/>
      <c r="AZ102" s="127"/>
      <c r="BA102" s="127"/>
      <c r="BB102" s="136"/>
      <c r="BC102" s="127"/>
      <c r="BD102" s="127"/>
      <c r="BE102" s="127"/>
      <c r="BF102" s="127"/>
      <c r="BG102" s="127"/>
      <c r="BH102" s="127"/>
      <c r="BI102" s="127"/>
      <c r="BJ102" s="127"/>
      <c r="BK102" s="127"/>
      <c r="BL102" s="127"/>
    </row>
    <row r="103" spans="1:64" x14ac:dyDescent="0.25">
      <c r="A103" s="127"/>
      <c r="B103" s="127"/>
      <c r="C103" s="127"/>
      <c r="D103" s="127"/>
      <c r="E103" s="127"/>
      <c r="F103" s="127"/>
      <c r="G103" s="127"/>
      <c r="H103" s="127"/>
      <c r="I103" s="127"/>
      <c r="J103" s="127"/>
      <c r="K103" s="127"/>
      <c r="L103" s="127"/>
      <c r="M103" s="127"/>
      <c r="N103" s="127"/>
      <c r="O103" s="127"/>
      <c r="P103" s="127"/>
      <c r="Q103" s="127"/>
      <c r="R103" s="127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7"/>
      <c r="AM103" s="127"/>
      <c r="AN103" s="127"/>
      <c r="AO103" s="127"/>
      <c r="AP103" s="127"/>
      <c r="AQ103" s="127"/>
      <c r="AR103" s="127"/>
      <c r="AS103" s="127"/>
      <c r="AT103" s="127"/>
      <c r="AU103" s="127"/>
      <c r="AV103" s="127"/>
      <c r="AW103" s="127"/>
      <c r="AX103" s="127"/>
      <c r="AY103" s="127"/>
      <c r="AZ103" s="127"/>
      <c r="BA103" s="127"/>
      <c r="BB103" s="136"/>
      <c r="BC103" s="127"/>
      <c r="BD103" s="127"/>
      <c r="BE103" s="127"/>
      <c r="BF103" s="127"/>
      <c r="BG103" s="127"/>
      <c r="BH103" s="127"/>
      <c r="BI103" s="127"/>
      <c r="BJ103" s="127"/>
      <c r="BK103" s="127"/>
      <c r="BL103" s="127"/>
    </row>
    <row r="104" spans="1:64" x14ac:dyDescent="0.25">
      <c r="A104" s="127"/>
      <c r="B104" s="126" t="s">
        <v>521</v>
      </c>
      <c r="C104" s="126" t="s">
        <v>522</v>
      </c>
      <c r="D104" s="139">
        <f>((1+C100)^(1/12))-1</f>
        <v>5.0254121388362272E-3</v>
      </c>
      <c r="E104" s="127"/>
      <c r="F104" s="127"/>
      <c r="G104" s="127"/>
      <c r="H104" s="127"/>
      <c r="I104" s="127"/>
      <c r="J104" s="127"/>
      <c r="K104" s="127"/>
      <c r="L104" s="127"/>
      <c r="M104" s="127"/>
      <c r="N104" s="127"/>
      <c r="O104" s="127"/>
      <c r="P104" s="127"/>
      <c r="Q104" s="127"/>
      <c r="R104" s="127"/>
      <c r="S104" s="127"/>
      <c r="T104" s="127"/>
      <c r="U104" s="127"/>
      <c r="V104" s="127"/>
      <c r="W104" s="127"/>
      <c r="X104" s="127"/>
      <c r="Y104" s="127"/>
      <c r="Z104" s="127"/>
      <c r="AA104" s="127"/>
      <c r="AB104" s="127"/>
      <c r="AC104" s="127"/>
      <c r="AD104" s="127"/>
      <c r="AE104" s="127"/>
      <c r="AF104" s="127"/>
      <c r="AG104" s="127"/>
      <c r="AH104" s="127"/>
      <c r="AI104" s="127"/>
      <c r="AJ104" s="127"/>
      <c r="AK104" s="127"/>
      <c r="AL104" s="127"/>
      <c r="AM104" s="127"/>
      <c r="AN104" s="127"/>
      <c r="AO104" s="127"/>
      <c r="AP104" s="127"/>
      <c r="AQ104" s="127"/>
      <c r="AR104" s="127"/>
      <c r="AS104" s="127"/>
      <c r="AT104" s="127"/>
      <c r="AU104" s="127"/>
      <c r="AV104" s="127"/>
      <c r="AW104" s="127"/>
      <c r="AX104" s="127"/>
      <c r="AY104" s="127"/>
      <c r="AZ104" s="127"/>
      <c r="BA104" s="127"/>
      <c r="BB104" s="136"/>
      <c r="BC104" s="127"/>
      <c r="BD104" s="127"/>
      <c r="BE104" s="127"/>
      <c r="BF104" s="127"/>
      <c r="BG104" s="127"/>
      <c r="BH104" s="127"/>
      <c r="BI104" s="127"/>
      <c r="BJ104" s="127"/>
      <c r="BK104" s="127"/>
      <c r="BL104" s="127"/>
    </row>
    <row r="105" spans="1:64" x14ac:dyDescent="0.25">
      <c r="A105" s="127"/>
      <c r="B105" s="127"/>
      <c r="C105" s="127"/>
      <c r="D105" s="127"/>
      <c r="E105" s="127"/>
      <c r="F105" s="127"/>
      <c r="G105" s="127"/>
      <c r="H105" s="127"/>
      <c r="I105" s="127"/>
      <c r="J105" s="127"/>
      <c r="K105" s="127"/>
      <c r="L105" s="127"/>
      <c r="M105" s="127"/>
      <c r="N105" s="127"/>
      <c r="O105" s="127"/>
      <c r="P105" s="127"/>
      <c r="Q105" s="127"/>
      <c r="R105" s="127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7"/>
      <c r="AM105" s="127"/>
      <c r="AN105" s="127"/>
      <c r="AO105" s="127"/>
      <c r="AP105" s="127"/>
      <c r="AQ105" s="127"/>
      <c r="AR105" s="127"/>
      <c r="AS105" s="127"/>
      <c r="AT105" s="127"/>
      <c r="AU105" s="127"/>
      <c r="AV105" s="127"/>
      <c r="AW105" s="127"/>
      <c r="AX105" s="127"/>
      <c r="AY105" s="127"/>
      <c r="AZ105" s="127"/>
      <c r="BA105" s="127"/>
      <c r="BB105" s="136"/>
      <c r="BC105" s="127"/>
      <c r="BD105" s="127"/>
      <c r="BE105" s="127"/>
      <c r="BF105" s="127"/>
      <c r="BG105" s="127"/>
      <c r="BH105" s="127"/>
      <c r="BI105" s="127"/>
      <c r="BJ105" s="127"/>
      <c r="BK105" s="127"/>
      <c r="BL105" s="127"/>
    </row>
    <row r="106" spans="1:64" x14ac:dyDescent="0.25">
      <c r="A106" s="127"/>
      <c r="B106" s="126" t="s">
        <v>525</v>
      </c>
      <c r="C106" s="126" t="s">
        <v>522</v>
      </c>
      <c r="D106" s="140">
        <f>(C101)/((1-(1+D104)^(-C102))/D104)</f>
        <v>396.5699197047619</v>
      </c>
      <c r="E106" s="127"/>
      <c r="F106" s="127"/>
      <c r="G106" s="127"/>
      <c r="H106" s="127"/>
      <c r="I106" s="127"/>
      <c r="J106" s="127"/>
      <c r="K106" s="127"/>
      <c r="L106" s="127"/>
      <c r="M106" s="127"/>
      <c r="N106" s="127"/>
      <c r="O106" s="127"/>
      <c r="P106" s="127"/>
      <c r="Q106" s="127"/>
      <c r="R106" s="127"/>
      <c r="S106" s="127"/>
      <c r="T106" s="127"/>
      <c r="U106" s="127"/>
      <c r="V106" s="127"/>
      <c r="W106" s="127"/>
      <c r="X106" s="127"/>
      <c r="Y106" s="127"/>
      <c r="Z106" s="127"/>
      <c r="AA106" s="127"/>
      <c r="AB106" s="127"/>
      <c r="AC106" s="127"/>
      <c r="AD106" s="127"/>
      <c r="AE106" s="127"/>
      <c r="AF106" s="127"/>
      <c r="AG106" s="127"/>
      <c r="AH106" s="127"/>
      <c r="AI106" s="127"/>
      <c r="AJ106" s="127"/>
      <c r="AK106" s="127"/>
      <c r="AL106" s="127"/>
      <c r="AM106" s="127"/>
      <c r="AN106" s="127"/>
      <c r="AO106" s="127"/>
      <c r="AP106" s="127"/>
      <c r="AQ106" s="127"/>
      <c r="AR106" s="127"/>
      <c r="AS106" s="127"/>
      <c r="AT106" s="127"/>
      <c r="AU106" s="127"/>
      <c r="AV106" s="127"/>
      <c r="AW106" s="127"/>
      <c r="AX106" s="127"/>
      <c r="AY106" s="127"/>
      <c r="AZ106" s="127"/>
      <c r="BA106" s="127"/>
      <c r="BB106" s="136"/>
      <c r="BC106" s="127"/>
      <c r="BD106" s="127"/>
      <c r="BE106" s="127"/>
      <c r="BF106" s="127"/>
      <c r="BG106" s="127"/>
      <c r="BH106" s="127"/>
      <c r="BI106" s="127"/>
      <c r="BJ106" s="127"/>
      <c r="BK106" s="127"/>
      <c r="BL106" s="127"/>
    </row>
    <row r="107" spans="1:64" x14ac:dyDescent="0.25">
      <c r="A107" s="127"/>
      <c r="B107" s="127"/>
      <c r="C107" s="66">
        <f>+C84</f>
        <v>41275</v>
      </c>
      <c r="D107" s="66">
        <f t="shared" ref="D107:AK107" si="33">+D84</f>
        <v>41306</v>
      </c>
      <c r="E107" s="66">
        <f t="shared" si="33"/>
        <v>41336</v>
      </c>
      <c r="F107" s="66">
        <f t="shared" si="33"/>
        <v>41367</v>
      </c>
      <c r="G107" s="66">
        <f t="shared" si="33"/>
        <v>41397</v>
      </c>
      <c r="H107" s="66">
        <f t="shared" si="33"/>
        <v>41428</v>
      </c>
      <c r="I107" s="66">
        <f t="shared" si="33"/>
        <v>41458</v>
      </c>
      <c r="J107" s="66">
        <f t="shared" si="33"/>
        <v>41489</v>
      </c>
      <c r="K107" s="66">
        <f t="shared" si="33"/>
        <v>41519</v>
      </c>
      <c r="L107" s="66">
        <f t="shared" si="33"/>
        <v>41550</v>
      </c>
      <c r="M107" s="66">
        <f t="shared" si="33"/>
        <v>41580</v>
      </c>
      <c r="N107" s="66">
        <f t="shared" si="33"/>
        <v>41611</v>
      </c>
      <c r="O107" s="66">
        <f t="shared" si="33"/>
        <v>41641</v>
      </c>
      <c r="P107" s="66">
        <f t="shared" si="33"/>
        <v>41672</v>
      </c>
      <c r="Q107" s="66">
        <f t="shared" si="33"/>
        <v>41702</v>
      </c>
      <c r="R107" s="66">
        <f t="shared" si="33"/>
        <v>41733</v>
      </c>
      <c r="S107" s="66">
        <f t="shared" si="33"/>
        <v>41763</v>
      </c>
      <c r="T107" s="66">
        <f t="shared" si="33"/>
        <v>41794</v>
      </c>
      <c r="U107" s="66">
        <f t="shared" si="33"/>
        <v>41824</v>
      </c>
      <c r="V107" s="66">
        <f t="shared" si="33"/>
        <v>41855</v>
      </c>
      <c r="W107" s="66">
        <f t="shared" si="33"/>
        <v>41885</v>
      </c>
      <c r="X107" s="66">
        <f t="shared" si="33"/>
        <v>41916</v>
      </c>
      <c r="Y107" s="66">
        <f t="shared" si="33"/>
        <v>41946</v>
      </c>
      <c r="Z107" s="66">
        <f t="shared" si="33"/>
        <v>41977</v>
      </c>
      <c r="AA107" s="66">
        <f t="shared" si="33"/>
        <v>42007</v>
      </c>
      <c r="AB107" s="66">
        <f t="shared" si="33"/>
        <v>42038</v>
      </c>
      <c r="AC107" s="66">
        <f t="shared" si="33"/>
        <v>42068</v>
      </c>
      <c r="AD107" s="66">
        <f t="shared" si="33"/>
        <v>42099</v>
      </c>
      <c r="AE107" s="66">
        <f t="shared" si="33"/>
        <v>42129</v>
      </c>
      <c r="AF107" s="66">
        <f t="shared" si="33"/>
        <v>42160</v>
      </c>
      <c r="AG107" s="66">
        <f t="shared" si="33"/>
        <v>42190</v>
      </c>
      <c r="AH107" s="66">
        <f t="shared" si="33"/>
        <v>42221</v>
      </c>
      <c r="AI107" s="66">
        <f t="shared" si="33"/>
        <v>42251</v>
      </c>
      <c r="AJ107" s="66">
        <f t="shared" si="33"/>
        <v>42282</v>
      </c>
      <c r="AK107" s="66">
        <f t="shared" si="33"/>
        <v>42312</v>
      </c>
      <c r="AL107" s="66">
        <f>+AL84</f>
        <v>42343</v>
      </c>
      <c r="AM107" s="66">
        <f t="shared" ref="AM107:AT107" si="34">+AM84</f>
        <v>42373</v>
      </c>
      <c r="AN107" s="66">
        <f t="shared" si="34"/>
        <v>42404</v>
      </c>
      <c r="AO107" s="66">
        <f t="shared" si="34"/>
        <v>42434</v>
      </c>
      <c r="AP107" s="66">
        <f t="shared" si="34"/>
        <v>42465</v>
      </c>
      <c r="AQ107" s="66">
        <f t="shared" si="34"/>
        <v>42495</v>
      </c>
      <c r="AR107" s="66">
        <f t="shared" si="34"/>
        <v>42526</v>
      </c>
      <c r="AS107" s="66">
        <f t="shared" si="34"/>
        <v>42556</v>
      </c>
      <c r="AT107" s="66">
        <f t="shared" si="34"/>
        <v>42587</v>
      </c>
      <c r="AU107" s="66">
        <f>+AU84</f>
        <v>42617</v>
      </c>
      <c r="AV107" s="66">
        <f>+AV84</f>
        <v>42648</v>
      </c>
      <c r="AW107" s="66">
        <f>+AW84</f>
        <v>42678</v>
      </c>
      <c r="AX107" s="66">
        <f>+AX84</f>
        <v>42709</v>
      </c>
      <c r="AY107" s="66">
        <f>+AY84</f>
        <v>0</v>
      </c>
      <c r="AZ107" s="127"/>
      <c r="BA107" s="127"/>
      <c r="BB107" s="136"/>
      <c r="BC107" s="127"/>
      <c r="BD107" s="127"/>
      <c r="BE107" s="127"/>
      <c r="BF107" s="127"/>
      <c r="BG107" s="127"/>
      <c r="BH107" s="127"/>
      <c r="BI107" s="127"/>
      <c r="BJ107" s="127"/>
      <c r="BK107" s="127"/>
      <c r="BL107" s="127"/>
    </row>
    <row r="108" spans="1:64" x14ac:dyDescent="0.25">
      <c r="A108" s="127"/>
      <c r="B108" s="127"/>
      <c r="C108" s="138">
        <v>1</v>
      </c>
      <c r="D108" s="138">
        <f>+C108+1</f>
        <v>2</v>
      </c>
      <c r="E108" s="138">
        <f t="shared" ref="E108:AY108" si="35">+D108+1</f>
        <v>3</v>
      </c>
      <c r="F108" s="138">
        <f t="shared" si="35"/>
        <v>4</v>
      </c>
      <c r="G108" s="138">
        <f t="shared" si="35"/>
        <v>5</v>
      </c>
      <c r="H108" s="138">
        <f t="shared" si="35"/>
        <v>6</v>
      </c>
      <c r="I108" s="138">
        <f t="shared" si="35"/>
        <v>7</v>
      </c>
      <c r="J108" s="138">
        <f t="shared" si="35"/>
        <v>8</v>
      </c>
      <c r="K108" s="138">
        <f t="shared" si="35"/>
        <v>9</v>
      </c>
      <c r="L108" s="138">
        <f t="shared" si="35"/>
        <v>10</v>
      </c>
      <c r="M108" s="138">
        <f t="shared" si="35"/>
        <v>11</v>
      </c>
      <c r="N108" s="138">
        <f t="shared" si="35"/>
        <v>12</v>
      </c>
      <c r="O108" s="138">
        <f t="shared" si="35"/>
        <v>13</v>
      </c>
      <c r="P108" s="138">
        <f t="shared" si="35"/>
        <v>14</v>
      </c>
      <c r="Q108" s="138">
        <f t="shared" si="35"/>
        <v>15</v>
      </c>
      <c r="R108" s="138">
        <f t="shared" si="35"/>
        <v>16</v>
      </c>
      <c r="S108" s="138">
        <f t="shared" si="35"/>
        <v>17</v>
      </c>
      <c r="T108" s="138">
        <f t="shared" si="35"/>
        <v>18</v>
      </c>
      <c r="U108" s="138">
        <f t="shared" si="35"/>
        <v>19</v>
      </c>
      <c r="V108" s="138">
        <f t="shared" si="35"/>
        <v>20</v>
      </c>
      <c r="W108" s="138">
        <f t="shared" si="35"/>
        <v>21</v>
      </c>
      <c r="X108" s="138">
        <f t="shared" si="35"/>
        <v>22</v>
      </c>
      <c r="Y108" s="138">
        <f t="shared" si="35"/>
        <v>23</v>
      </c>
      <c r="Z108" s="138">
        <f t="shared" si="35"/>
        <v>24</v>
      </c>
      <c r="AA108" s="138">
        <f t="shared" si="35"/>
        <v>25</v>
      </c>
      <c r="AB108" s="138">
        <f t="shared" si="35"/>
        <v>26</v>
      </c>
      <c r="AC108" s="138">
        <f t="shared" si="35"/>
        <v>27</v>
      </c>
      <c r="AD108" s="138">
        <f t="shared" si="35"/>
        <v>28</v>
      </c>
      <c r="AE108" s="138">
        <f t="shared" si="35"/>
        <v>29</v>
      </c>
      <c r="AF108" s="138">
        <f t="shared" si="35"/>
        <v>30</v>
      </c>
      <c r="AG108" s="138">
        <f t="shared" si="35"/>
        <v>31</v>
      </c>
      <c r="AH108" s="138">
        <f t="shared" si="35"/>
        <v>32</v>
      </c>
      <c r="AI108" s="138">
        <f t="shared" si="35"/>
        <v>33</v>
      </c>
      <c r="AJ108" s="138">
        <f t="shared" si="35"/>
        <v>34</v>
      </c>
      <c r="AK108" s="138">
        <f t="shared" si="35"/>
        <v>35</v>
      </c>
      <c r="AL108" s="138">
        <f t="shared" si="35"/>
        <v>36</v>
      </c>
      <c r="AM108" s="138">
        <f t="shared" si="35"/>
        <v>37</v>
      </c>
      <c r="AN108" s="138">
        <f t="shared" si="35"/>
        <v>38</v>
      </c>
      <c r="AO108" s="138">
        <f t="shared" si="35"/>
        <v>39</v>
      </c>
      <c r="AP108" s="138">
        <f t="shared" si="35"/>
        <v>40</v>
      </c>
      <c r="AQ108" s="138">
        <f t="shared" si="35"/>
        <v>41</v>
      </c>
      <c r="AR108" s="138">
        <f t="shared" si="35"/>
        <v>42</v>
      </c>
      <c r="AS108" s="138">
        <f t="shared" si="35"/>
        <v>43</v>
      </c>
      <c r="AT108" s="138">
        <f t="shared" si="35"/>
        <v>44</v>
      </c>
      <c r="AU108" s="138">
        <f t="shared" si="35"/>
        <v>45</v>
      </c>
      <c r="AV108" s="138">
        <f t="shared" si="35"/>
        <v>46</v>
      </c>
      <c r="AW108" s="138">
        <f t="shared" si="35"/>
        <v>47</v>
      </c>
      <c r="AX108" s="138">
        <f t="shared" si="35"/>
        <v>48</v>
      </c>
      <c r="AY108" s="138">
        <f t="shared" si="35"/>
        <v>49</v>
      </c>
      <c r="AZ108" s="127"/>
      <c r="BA108" s="127"/>
      <c r="BB108" s="136"/>
      <c r="BC108" s="127"/>
      <c r="BD108" s="127"/>
      <c r="BE108" s="127"/>
      <c r="BF108" s="127"/>
      <c r="BG108" s="127"/>
      <c r="BH108" s="127"/>
      <c r="BI108" s="127"/>
      <c r="BJ108" s="127"/>
      <c r="BK108" s="127"/>
      <c r="BL108" s="127"/>
    </row>
    <row r="109" spans="1:64" x14ac:dyDescent="0.25">
      <c r="A109" s="127"/>
      <c r="B109" s="141" t="s">
        <v>487</v>
      </c>
      <c r="C109" s="142" t="s">
        <v>515</v>
      </c>
      <c r="D109" s="142" t="s">
        <v>516</v>
      </c>
      <c r="E109" s="142" t="s">
        <v>517</v>
      </c>
      <c r="F109" s="142" t="s">
        <v>518</v>
      </c>
      <c r="G109" s="142" t="s">
        <v>519</v>
      </c>
      <c r="H109" s="142" t="s">
        <v>520</v>
      </c>
      <c r="I109" s="142" t="s">
        <v>523</v>
      </c>
      <c r="J109" s="142" t="s">
        <v>524</v>
      </c>
      <c r="K109" s="142" t="s">
        <v>485</v>
      </c>
      <c r="L109" s="142" t="s">
        <v>526</v>
      </c>
      <c r="M109" s="142" t="s">
        <v>527</v>
      </c>
      <c r="N109" s="142" t="s">
        <v>500</v>
      </c>
      <c r="O109" s="142" t="s">
        <v>528</v>
      </c>
      <c r="P109" s="142" t="s">
        <v>529</v>
      </c>
      <c r="Q109" s="142" t="s">
        <v>530</v>
      </c>
      <c r="R109" s="142" t="s">
        <v>531</v>
      </c>
      <c r="S109" s="142" t="s">
        <v>532</v>
      </c>
      <c r="T109" s="142" t="s">
        <v>533</v>
      </c>
      <c r="U109" s="142" t="s">
        <v>534</v>
      </c>
      <c r="V109" s="142" t="s">
        <v>535</v>
      </c>
      <c r="W109" s="142" t="s">
        <v>536</v>
      </c>
      <c r="X109" s="142" t="s">
        <v>537</v>
      </c>
      <c r="Y109" s="142" t="s">
        <v>538</v>
      </c>
      <c r="Z109" s="142" t="s">
        <v>539</v>
      </c>
      <c r="AA109" s="142" t="s">
        <v>540</v>
      </c>
      <c r="AB109" s="142" t="s">
        <v>541</v>
      </c>
      <c r="AC109" s="142" t="s">
        <v>542</v>
      </c>
      <c r="AD109" s="142" t="s">
        <v>543</v>
      </c>
      <c r="AE109" s="142" t="s">
        <v>544</v>
      </c>
      <c r="AF109" s="142" t="s">
        <v>545</v>
      </c>
      <c r="AG109" s="142" t="s">
        <v>546</v>
      </c>
      <c r="AH109" s="142" t="s">
        <v>547</v>
      </c>
      <c r="AI109" s="142" t="s">
        <v>548</v>
      </c>
      <c r="AJ109" s="142" t="s">
        <v>549</v>
      </c>
      <c r="AK109" s="142" t="s">
        <v>550</v>
      </c>
      <c r="AL109" s="142" t="s">
        <v>551</v>
      </c>
      <c r="AM109" s="142" t="s">
        <v>552</v>
      </c>
      <c r="AN109" s="142" t="s">
        <v>553</v>
      </c>
      <c r="AO109" s="142" t="s">
        <v>554</v>
      </c>
      <c r="AP109" s="142" t="s">
        <v>555</v>
      </c>
      <c r="AQ109" s="142" t="s">
        <v>556</v>
      </c>
      <c r="AR109" s="142" t="s">
        <v>557</v>
      </c>
      <c r="AS109" s="142" t="s">
        <v>558</v>
      </c>
      <c r="AT109" s="142" t="s">
        <v>559</v>
      </c>
      <c r="AU109" s="142" t="s">
        <v>560</v>
      </c>
      <c r="AV109" s="142" t="s">
        <v>561</v>
      </c>
      <c r="AW109" s="142" t="s">
        <v>562</v>
      </c>
      <c r="AX109" s="142" t="s">
        <v>563</v>
      </c>
      <c r="AY109" s="142" t="s">
        <v>570</v>
      </c>
      <c r="AZ109" s="127"/>
      <c r="BA109" s="127"/>
      <c r="BB109" s="136"/>
      <c r="BC109" s="127"/>
      <c r="BD109" s="127"/>
      <c r="BE109" s="127"/>
      <c r="BF109" s="127"/>
      <c r="BG109" s="127"/>
      <c r="BH109" s="127"/>
      <c r="BI109" s="127"/>
      <c r="BJ109" s="127"/>
      <c r="BK109" s="127"/>
      <c r="BL109" s="127"/>
    </row>
    <row r="110" spans="1:64" x14ac:dyDescent="0.25">
      <c r="A110" s="127"/>
      <c r="B110" s="129" t="s">
        <v>564</v>
      </c>
      <c r="C110" s="140"/>
      <c r="D110" s="140">
        <f t="shared" ref="D110:AX110" si="36">+IF(D108&gt;=$D99,$D106,0)*IF(C114&lt;1,0,1)</f>
        <v>0</v>
      </c>
      <c r="E110" s="140">
        <f t="shared" si="36"/>
        <v>0</v>
      </c>
      <c r="F110" s="140">
        <f t="shared" si="36"/>
        <v>0</v>
      </c>
      <c r="G110" s="140">
        <f t="shared" si="36"/>
        <v>0</v>
      </c>
      <c r="H110" s="140">
        <f t="shared" si="36"/>
        <v>0</v>
      </c>
      <c r="I110" s="140">
        <f t="shared" si="36"/>
        <v>396.5699197047619</v>
      </c>
      <c r="J110" s="140">
        <f t="shared" si="36"/>
        <v>396.5699197047619</v>
      </c>
      <c r="K110" s="140">
        <f t="shared" si="36"/>
        <v>396.5699197047619</v>
      </c>
      <c r="L110" s="140">
        <f t="shared" si="36"/>
        <v>396.5699197047619</v>
      </c>
      <c r="M110" s="140">
        <f t="shared" si="36"/>
        <v>396.5699197047619</v>
      </c>
      <c r="N110" s="140">
        <f t="shared" si="36"/>
        <v>396.5699197047619</v>
      </c>
      <c r="O110" s="140">
        <f t="shared" si="36"/>
        <v>396.5699197047619</v>
      </c>
      <c r="P110" s="140">
        <f t="shared" si="36"/>
        <v>396.5699197047619</v>
      </c>
      <c r="Q110" s="140">
        <f t="shared" si="36"/>
        <v>396.5699197047619</v>
      </c>
      <c r="R110" s="140">
        <f t="shared" si="36"/>
        <v>396.5699197047619</v>
      </c>
      <c r="S110" s="140">
        <f t="shared" si="36"/>
        <v>396.5699197047619</v>
      </c>
      <c r="T110" s="140">
        <f t="shared" si="36"/>
        <v>396.5699197047619</v>
      </c>
      <c r="U110" s="140">
        <f t="shared" si="36"/>
        <v>396.5699197047619</v>
      </c>
      <c r="V110" s="140">
        <f t="shared" si="36"/>
        <v>396.5699197047619</v>
      </c>
      <c r="W110" s="140">
        <f t="shared" si="36"/>
        <v>396.5699197047619</v>
      </c>
      <c r="X110" s="140">
        <f t="shared" si="36"/>
        <v>396.5699197047619</v>
      </c>
      <c r="Y110" s="140">
        <f t="shared" si="36"/>
        <v>396.5699197047619</v>
      </c>
      <c r="Z110" s="140">
        <f t="shared" si="36"/>
        <v>396.5699197047619</v>
      </c>
      <c r="AA110" s="140">
        <f t="shared" si="36"/>
        <v>396.5699197047619</v>
      </c>
      <c r="AB110" s="140">
        <f t="shared" si="36"/>
        <v>396.5699197047619</v>
      </c>
      <c r="AC110" s="140">
        <f t="shared" si="36"/>
        <v>396.5699197047619</v>
      </c>
      <c r="AD110" s="140">
        <f t="shared" si="36"/>
        <v>396.5699197047619</v>
      </c>
      <c r="AE110" s="140">
        <f t="shared" si="36"/>
        <v>396.5699197047619</v>
      </c>
      <c r="AF110" s="140">
        <f t="shared" si="36"/>
        <v>396.5699197047619</v>
      </c>
      <c r="AG110" s="140">
        <f t="shared" si="36"/>
        <v>396.5699197047619</v>
      </c>
      <c r="AH110" s="140">
        <f t="shared" si="36"/>
        <v>396.5699197047619</v>
      </c>
      <c r="AI110" s="140">
        <f t="shared" si="36"/>
        <v>396.5699197047619</v>
      </c>
      <c r="AJ110" s="140">
        <f t="shared" si="36"/>
        <v>396.5699197047619</v>
      </c>
      <c r="AK110" s="140">
        <f t="shared" si="36"/>
        <v>396.5699197047619</v>
      </c>
      <c r="AL110" s="140">
        <f t="shared" si="36"/>
        <v>396.5699197047619</v>
      </c>
      <c r="AM110" s="140">
        <f t="shared" si="36"/>
        <v>396.5699197047619</v>
      </c>
      <c r="AN110" s="140">
        <f t="shared" si="36"/>
        <v>396.5699197047619</v>
      </c>
      <c r="AO110" s="140">
        <f t="shared" si="36"/>
        <v>396.5699197047619</v>
      </c>
      <c r="AP110" s="140">
        <f t="shared" si="36"/>
        <v>396.5699197047619</v>
      </c>
      <c r="AQ110" s="140">
        <f t="shared" si="36"/>
        <v>396.5699197047619</v>
      </c>
      <c r="AR110" s="140">
        <f t="shared" si="36"/>
        <v>396.5699197047619</v>
      </c>
      <c r="AS110" s="140">
        <f t="shared" si="36"/>
        <v>396.5699197047619</v>
      </c>
      <c r="AT110" s="140">
        <f t="shared" si="36"/>
        <v>396.5699197047619</v>
      </c>
      <c r="AU110" s="140">
        <f t="shared" si="36"/>
        <v>396.5699197047619</v>
      </c>
      <c r="AV110" s="140">
        <f t="shared" si="36"/>
        <v>396.5699197047619</v>
      </c>
      <c r="AW110" s="140">
        <f t="shared" si="36"/>
        <v>396.5699197047619</v>
      </c>
      <c r="AX110" s="140">
        <f t="shared" si="36"/>
        <v>396.5699197047619</v>
      </c>
      <c r="AY110" s="127"/>
      <c r="AZ110" s="127"/>
      <c r="BA110" s="127"/>
      <c r="BB110" s="136"/>
      <c r="BC110" s="127"/>
      <c r="BD110" s="127"/>
      <c r="BE110" s="127"/>
      <c r="BF110" s="127"/>
      <c r="BG110" s="127"/>
      <c r="BH110" s="127"/>
      <c r="BI110" s="127"/>
      <c r="BJ110" s="127"/>
      <c r="BK110" s="127"/>
      <c r="BL110" s="127"/>
    </row>
    <row r="111" spans="1:64" x14ac:dyDescent="0.25">
      <c r="A111" s="127"/>
      <c r="B111" s="129" t="s">
        <v>565</v>
      </c>
      <c r="C111" s="140"/>
      <c r="D111" s="140">
        <f t="shared" ref="D111:AK111" si="37">D110-D113</f>
        <v>0</v>
      </c>
      <c r="E111" s="140">
        <f t="shared" si="37"/>
        <v>0</v>
      </c>
      <c r="F111" s="140">
        <f t="shared" si="37"/>
        <v>0</v>
      </c>
      <c r="G111" s="140">
        <f t="shared" si="37"/>
        <v>0</v>
      </c>
      <c r="H111" s="140">
        <f t="shared" si="37"/>
        <v>0</v>
      </c>
      <c r="I111" s="140">
        <f t="shared" si="37"/>
        <v>270.93461623385622</v>
      </c>
      <c r="J111" s="140">
        <f t="shared" si="37"/>
        <v>272.29617434310876</v>
      </c>
      <c r="K111" s="140">
        <f t="shared" si="37"/>
        <v>273.66457484301134</v>
      </c>
      <c r="L111" s="140">
        <f t="shared" si="37"/>
        <v>275.03985211939681</v>
      </c>
      <c r="M111" s="140">
        <f t="shared" si="37"/>
        <v>276.42204073090136</v>
      </c>
      <c r="N111" s="140">
        <f t="shared" si="37"/>
        <v>277.81117540983234</v>
      </c>
      <c r="O111" s="140">
        <f t="shared" si="37"/>
        <v>279.20729106304123</v>
      </c>
      <c r="P111" s="140">
        <f t="shared" si="37"/>
        <v>280.61042277280103</v>
      </c>
      <c r="Q111" s="140">
        <f t="shared" si="37"/>
        <v>282.02060579768744</v>
      </c>
      <c r="R111" s="140">
        <f t="shared" si="37"/>
        <v>283.43787557346508</v>
      </c>
      <c r="S111" s="140">
        <f t="shared" si="37"/>
        <v>284.86226771397793</v>
      </c>
      <c r="T111" s="140">
        <f t="shared" si="37"/>
        <v>286.2938180120442</v>
      </c>
      <c r="U111" s="140">
        <f t="shared" si="37"/>
        <v>287.73256244035565</v>
      </c>
      <c r="V111" s="140">
        <f t="shared" si="37"/>
        <v>289.17853715238186</v>
      </c>
      <c r="W111" s="140">
        <f t="shared" si="37"/>
        <v>290.63177848327837</v>
      </c>
      <c r="X111" s="140">
        <f t="shared" si="37"/>
        <v>292.09232295079977</v>
      </c>
      <c r="Y111" s="140">
        <f t="shared" si="37"/>
        <v>293.56020725621761</v>
      </c>
      <c r="Z111" s="140">
        <f t="shared" si="37"/>
        <v>295.0354682852423</v>
      </c>
      <c r="AA111" s="140">
        <f t="shared" si="37"/>
        <v>296.5181431089502</v>
      </c>
      <c r="AB111" s="140">
        <f t="shared" si="37"/>
        <v>298.00826898471507</v>
      </c>
      <c r="AC111" s="140">
        <f t="shared" si="37"/>
        <v>299.5058833571444</v>
      </c>
      <c r="AD111" s="140">
        <f t="shared" si="37"/>
        <v>301.01102385902027</v>
      </c>
      <c r="AE111" s="140">
        <f t="shared" si="37"/>
        <v>302.52372831224494</v>
      </c>
      <c r="AF111" s="140">
        <f t="shared" si="37"/>
        <v>304.0440347287913</v>
      </c>
      <c r="AG111" s="140">
        <f t="shared" si="37"/>
        <v>305.57198131165808</v>
      </c>
      <c r="AH111" s="140">
        <f t="shared" si="37"/>
        <v>307.10760645582991</v>
      </c>
      <c r="AI111" s="140">
        <f t="shared" si="37"/>
        <v>308.65094874924199</v>
      </c>
      <c r="AJ111" s="140">
        <f t="shared" si="37"/>
        <v>310.20204697374976</v>
      </c>
      <c r="AK111" s="140">
        <f t="shared" si="37"/>
        <v>311.76094010610348</v>
      </c>
      <c r="AL111" s="140">
        <f>AL110-AL113</f>
        <v>313.32766731892769</v>
      </c>
      <c r="AM111" s="140">
        <f t="shared" ref="AM111:AT111" si="38">AM110-AM113</f>
        <v>314.90226798170545</v>
      </c>
      <c r="AN111" s="140">
        <f t="shared" si="38"/>
        <v>316.48478166176778</v>
      </c>
      <c r="AO111" s="140">
        <f t="shared" si="38"/>
        <v>318.07524812528777</v>
      </c>
      <c r="AP111" s="140">
        <f t="shared" si="38"/>
        <v>319.67370733827994</v>
      </c>
      <c r="AQ111" s="140">
        <f t="shared" si="38"/>
        <v>321.28019946760452</v>
      </c>
      <c r="AR111" s="140">
        <f t="shared" si="38"/>
        <v>322.89476488197676</v>
      </c>
      <c r="AS111" s="140">
        <f t="shared" si="38"/>
        <v>324.51744415298128</v>
      </c>
      <c r="AT111" s="140">
        <f t="shared" si="38"/>
        <v>326.14827805609178</v>
      </c>
      <c r="AU111" s="140">
        <f>AU110-AU113</f>
        <v>327.78730757169541</v>
      </c>
      <c r="AV111" s="140">
        <f>AV110-AV113</f>
        <v>329.43457388612268</v>
      </c>
      <c r="AW111" s="140">
        <f>AW110-AW113</f>
        <v>331.09011839268231</v>
      </c>
      <c r="AX111" s="140">
        <f>AX110-AX113</f>
        <v>332.75398269270164</v>
      </c>
      <c r="AY111" s="127"/>
      <c r="AZ111" s="127"/>
      <c r="BA111" s="127"/>
      <c r="BB111" s="136"/>
      <c r="BC111" s="127"/>
      <c r="BD111" s="127"/>
      <c r="BE111" s="127"/>
      <c r="BF111" s="127"/>
      <c r="BG111" s="127"/>
      <c r="BH111" s="127"/>
      <c r="BI111" s="127"/>
      <c r="BJ111" s="127"/>
      <c r="BK111" s="127"/>
      <c r="BL111" s="127"/>
    </row>
    <row r="112" spans="1:64" x14ac:dyDescent="0.25">
      <c r="A112" s="127"/>
      <c r="B112" s="129" t="s">
        <v>566</v>
      </c>
      <c r="C112" s="140"/>
      <c r="D112" s="140">
        <f t="shared" ref="D112:Q112" si="39">(D111+C112)*(IF(C114&lt;1,0,1))</f>
        <v>0</v>
      </c>
      <c r="E112" s="140">
        <f t="shared" si="39"/>
        <v>0</v>
      </c>
      <c r="F112" s="140">
        <f t="shared" si="39"/>
        <v>0</v>
      </c>
      <c r="G112" s="140">
        <f t="shared" si="39"/>
        <v>0</v>
      </c>
      <c r="H112" s="140">
        <f t="shared" si="39"/>
        <v>0</v>
      </c>
      <c r="I112" s="140">
        <f t="shared" si="39"/>
        <v>270.93461623385622</v>
      </c>
      <c r="J112" s="140">
        <f t="shared" si="39"/>
        <v>543.23079057696498</v>
      </c>
      <c r="K112" s="140">
        <f t="shared" si="39"/>
        <v>816.89536541997632</v>
      </c>
      <c r="L112" s="140">
        <f t="shared" si="39"/>
        <v>1091.9352175393731</v>
      </c>
      <c r="M112" s="140">
        <f t="shared" si="39"/>
        <v>1368.3572582702745</v>
      </c>
      <c r="N112" s="140">
        <f t="shared" si="39"/>
        <v>1646.1684336801068</v>
      </c>
      <c r="O112" s="140">
        <f t="shared" si="39"/>
        <v>1925.3757247431481</v>
      </c>
      <c r="P112" s="140">
        <f t="shared" si="39"/>
        <v>2205.9861475159491</v>
      </c>
      <c r="Q112" s="140">
        <f t="shared" si="39"/>
        <v>2488.0067533136366</v>
      </c>
      <c r="R112" s="140">
        <f>(R111+Q112)*(IF(Q114&lt;1,0,1))</f>
        <v>2771.4446288871018</v>
      </c>
      <c r="S112" s="140">
        <f t="shared" ref="S112:AX112" si="40">(S111+R112)*(IF(R114&lt;1,0,1))</f>
        <v>3056.3068966010796</v>
      </c>
      <c r="T112" s="140">
        <f t="shared" si="40"/>
        <v>3342.6007146131237</v>
      </c>
      <c r="U112" s="140">
        <f t="shared" si="40"/>
        <v>3630.3332770534794</v>
      </c>
      <c r="V112" s="140">
        <f t="shared" si="40"/>
        <v>3919.5118142058614</v>
      </c>
      <c r="W112" s="140">
        <f t="shared" si="40"/>
        <v>4210.14359268914</v>
      </c>
      <c r="X112" s="140">
        <f t="shared" si="40"/>
        <v>4502.2359156399398</v>
      </c>
      <c r="Y112" s="140">
        <f t="shared" si="40"/>
        <v>4795.7961228961576</v>
      </c>
      <c r="Z112" s="140">
        <f t="shared" si="40"/>
        <v>5090.8315911813997</v>
      </c>
      <c r="AA112" s="140">
        <f t="shared" si="40"/>
        <v>5387.3497342903502</v>
      </c>
      <c r="AB112" s="140">
        <f t="shared" si="40"/>
        <v>5685.3580032750651</v>
      </c>
      <c r="AC112" s="140">
        <f t="shared" si="40"/>
        <v>5984.8638866322099</v>
      </c>
      <c r="AD112" s="140">
        <f t="shared" si="40"/>
        <v>6285.8749104912304</v>
      </c>
      <c r="AE112" s="140">
        <f t="shared" si="40"/>
        <v>6588.3986388034755</v>
      </c>
      <c r="AF112" s="140">
        <f t="shared" si="40"/>
        <v>6892.4426735322668</v>
      </c>
      <c r="AG112" s="140">
        <f t="shared" si="40"/>
        <v>7198.0146548439252</v>
      </c>
      <c r="AH112" s="140">
        <f t="shared" si="40"/>
        <v>7505.1222612997553</v>
      </c>
      <c r="AI112" s="140">
        <f t="shared" si="40"/>
        <v>7813.7732100489975</v>
      </c>
      <c r="AJ112" s="140">
        <f t="shared" si="40"/>
        <v>8123.9752570227474</v>
      </c>
      <c r="AK112" s="140">
        <f t="shared" si="40"/>
        <v>8435.7361971288501</v>
      </c>
      <c r="AL112" s="140">
        <f t="shared" si="40"/>
        <v>8749.0638644477785</v>
      </c>
      <c r="AM112" s="140">
        <f t="shared" si="40"/>
        <v>9063.9661324294848</v>
      </c>
      <c r="AN112" s="140">
        <f t="shared" si="40"/>
        <v>9380.4509140912523</v>
      </c>
      <c r="AO112" s="140">
        <f t="shared" si="40"/>
        <v>9698.5261622165399</v>
      </c>
      <c r="AP112" s="140">
        <f t="shared" si="40"/>
        <v>10018.199869554819</v>
      </c>
      <c r="AQ112" s="140">
        <f t="shared" si="40"/>
        <v>10339.480069022424</v>
      </c>
      <c r="AR112" s="140">
        <f t="shared" si="40"/>
        <v>10662.374833904401</v>
      </c>
      <c r="AS112" s="140">
        <f t="shared" si="40"/>
        <v>10986.892278057383</v>
      </c>
      <c r="AT112" s="140">
        <f t="shared" si="40"/>
        <v>11313.040556113474</v>
      </c>
      <c r="AU112" s="140">
        <f t="shared" si="40"/>
        <v>11640.82786368517</v>
      </c>
      <c r="AV112" s="140">
        <f t="shared" si="40"/>
        <v>11970.262437571293</v>
      </c>
      <c r="AW112" s="140">
        <f t="shared" si="40"/>
        <v>12301.352555963975</v>
      </c>
      <c r="AX112" s="140">
        <f t="shared" si="40"/>
        <v>12634.106538656677</v>
      </c>
      <c r="AY112" s="127"/>
      <c r="AZ112" s="127"/>
      <c r="BA112" s="127"/>
      <c r="BB112" s="136"/>
      <c r="BC112" s="127"/>
      <c r="BD112" s="127"/>
      <c r="BE112" s="127"/>
      <c r="BF112" s="127"/>
      <c r="BG112" s="127"/>
      <c r="BH112" s="127"/>
      <c r="BI112" s="127"/>
      <c r="BJ112" s="127"/>
      <c r="BK112" s="127"/>
      <c r="BL112" s="127"/>
    </row>
    <row r="113" spans="1:64" x14ac:dyDescent="0.25">
      <c r="A113" s="127"/>
      <c r="B113" s="129" t="s">
        <v>567</v>
      </c>
      <c r="C113" s="140"/>
      <c r="D113" s="140">
        <f>IF(D110&gt;0,C114*$D104,0)</f>
        <v>0</v>
      </c>
      <c r="E113" s="140">
        <f t="shared" ref="E113:AX113" si="41">IF(E110&gt;0,D114*$D$12,0)</f>
        <v>0</v>
      </c>
      <c r="F113" s="140">
        <f t="shared" si="41"/>
        <v>0</v>
      </c>
      <c r="G113" s="140">
        <f t="shared" si="41"/>
        <v>0</v>
      </c>
      <c r="H113" s="140">
        <f t="shared" si="41"/>
        <v>0</v>
      </c>
      <c r="I113" s="140">
        <f t="shared" si="41"/>
        <v>125.63530347090568</v>
      </c>
      <c r="J113" s="140">
        <f t="shared" si="41"/>
        <v>124.27374536165313</v>
      </c>
      <c r="K113" s="140">
        <f t="shared" si="41"/>
        <v>122.90534486175059</v>
      </c>
      <c r="L113" s="140">
        <f t="shared" si="41"/>
        <v>121.53006758536507</v>
      </c>
      <c r="M113" s="140">
        <f t="shared" si="41"/>
        <v>120.14787897386054</v>
      </c>
      <c r="N113" s="140">
        <f t="shared" si="41"/>
        <v>118.75874429492957</v>
      </c>
      <c r="O113" s="140">
        <f t="shared" si="41"/>
        <v>117.36262864172065</v>
      </c>
      <c r="P113" s="140">
        <f t="shared" si="41"/>
        <v>115.95949693196086</v>
      </c>
      <c r="Q113" s="140">
        <f t="shared" si="41"/>
        <v>114.54931390707446</v>
      </c>
      <c r="R113" s="140">
        <f t="shared" si="41"/>
        <v>113.13204413129682</v>
      </c>
      <c r="S113" s="140">
        <f t="shared" si="41"/>
        <v>111.70765199078399</v>
      </c>
      <c r="T113" s="140">
        <f t="shared" si="41"/>
        <v>110.27610169271773</v>
      </c>
      <c r="U113" s="140">
        <f t="shared" si="41"/>
        <v>108.83735726440624</v>
      </c>
      <c r="V113" s="140">
        <f t="shared" si="41"/>
        <v>107.39138255238002</v>
      </c>
      <c r="W113" s="140">
        <f t="shared" si="41"/>
        <v>105.93814122148355</v>
      </c>
      <c r="X113" s="140">
        <f t="shared" si="41"/>
        <v>104.47759675396212</v>
      </c>
      <c r="Y113" s="140">
        <f t="shared" si="41"/>
        <v>103.00971244854429</v>
      </c>
      <c r="Z113" s="140">
        <f t="shared" si="41"/>
        <v>101.53445141951961</v>
      </c>
      <c r="AA113" s="140">
        <f t="shared" si="41"/>
        <v>100.05177659581173</v>
      </c>
      <c r="AB113" s="140">
        <f t="shared" si="41"/>
        <v>98.561650720046828</v>
      </c>
      <c r="AC113" s="140">
        <f t="shared" si="41"/>
        <v>97.064036347617474</v>
      </c>
      <c r="AD113" s="140">
        <f t="shared" si="41"/>
        <v>95.558895845741603</v>
      </c>
      <c r="AE113" s="140">
        <f t="shared" si="41"/>
        <v>94.04619139251696</v>
      </c>
      <c r="AF113" s="140">
        <f t="shared" si="41"/>
        <v>92.525884975970612</v>
      </c>
      <c r="AG113" s="140">
        <f t="shared" si="41"/>
        <v>90.997938393103809</v>
      </c>
      <c r="AH113" s="140">
        <f t="shared" si="41"/>
        <v>89.462313248931963</v>
      </c>
      <c r="AI113" s="140">
        <f t="shared" si="41"/>
        <v>87.918970955519896</v>
      </c>
      <c r="AJ113" s="140">
        <f t="shared" si="41"/>
        <v>86.367872731012142</v>
      </c>
      <c r="AK113" s="140">
        <f t="shared" si="41"/>
        <v>84.808979598658411</v>
      </c>
      <c r="AL113" s="140">
        <f t="shared" si="41"/>
        <v>83.242252385834206</v>
      </c>
      <c r="AM113" s="140">
        <f t="shared" si="41"/>
        <v>81.667651723056423</v>
      </c>
      <c r="AN113" s="140">
        <f t="shared" si="41"/>
        <v>80.085138042994103</v>
      </c>
      <c r="AO113" s="140">
        <f t="shared" si="41"/>
        <v>78.494671579474115</v>
      </c>
      <c r="AP113" s="140">
        <f t="shared" si="41"/>
        <v>76.896212366481947</v>
      </c>
      <c r="AQ113" s="140">
        <f t="shared" si="41"/>
        <v>75.289720237157383</v>
      </c>
      <c r="AR113" s="140">
        <f t="shared" si="41"/>
        <v>73.67515482278516</v>
      </c>
      <c r="AS113" s="140">
        <f t="shared" si="41"/>
        <v>72.052475551780603</v>
      </c>
      <c r="AT113" s="140">
        <f t="shared" si="41"/>
        <v>70.421641648670104</v>
      </c>
      <c r="AU113" s="140">
        <f t="shared" si="41"/>
        <v>68.782612133066479</v>
      </c>
      <c r="AV113" s="140">
        <f t="shared" si="41"/>
        <v>67.135345818639237</v>
      </c>
      <c r="AW113" s="140">
        <f t="shared" si="41"/>
        <v>65.479801312079573</v>
      </c>
      <c r="AX113" s="140">
        <f t="shared" si="41"/>
        <v>63.815937012060274</v>
      </c>
      <c r="AY113" s="127"/>
      <c r="AZ113" s="127"/>
      <c r="BA113" s="127"/>
      <c r="BB113" s="136"/>
      <c r="BC113" s="127"/>
      <c r="BD113" s="127"/>
      <c r="BE113" s="127"/>
      <c r="BF113" s="127"/>
      <c r="BG113" s="127"/>
      <c r="BH113" s="127"/>
      <c r="BI113" s="127"/>
      <c r="BJ113" s="127"/>
      <c r="BK113" s="127"/>
      <c r="BL113" s="127"/>
    </row>
    <row r="114" spans="1:64" x14ac:dyDescent="0.25">
      <c r="A114" s="127"/>
      <c r="B114" s="143" t="s">
        <v>568</v>
      </c>
      <c r="C114" s="140">
        <f>IF(C108=$D99,($C101),IF(D108&lt;$D99,0,(($C101)-C112)*IF(B114&lt;1,0,1)))</f>
        <v>0</v>
      </c>
      <c r="D114" s="140">
        <f t="shared" ref="D114:AX114" si="42">IF(D108=$D99,($C101),IF(E108&lt;$D99,0,(($C101)-D112)*IF(C114&lt;1,0,1)))</f>
        <v>0</v>
      </c>
      <c r="E114" s="140">
        <f t="shared" si="42"/>
        <v>0</v>
      </c>
      <c r="F114" s="140">
        <f t="shared" si="42"/>
        <v>0</v>
      </c>
      <c r="G114" s="140">
        <f t="shared" si="42"/>
        <v>0</v>
      </c>
      <c r="H114" s="140">
        <f t="shared" si="42"/>
        <v>25000</v>
      </c>
      <c r="I114" s="140">
        <f t="shared" si="42"/>
        <v>24729.065383766145</v>
      </c>
      <c r="J114" s="140">
        <f t="shared" si="42"/>
        <v>24456.769209423033</v>
      </c>
      <c r="K114" s="140">
        <f t="shared" si="42"/>
        <v>24183.104634580024</v>
      </c>
      <c r="L114" s="140">
        <f t="shared" si="42"/>
        <v>23908.064782460628</v>
      </c>
      <c r="M114" s="140">
        <f t="shared" si="42"/>
        <v>23631.642741729724</v>
      </c>
      <c r="N114" s="140">
        <f t="shared" si="42"/>
        <v>23353.831566319892</v>
      </c>
      <c r="O114" s="140">
        <f t="shared" si="42"/>
        <v>23074.624275256851</v>
      </c>
      <c r="P114" s="140">
        <f t="shared" si="42"/>
        <v>22794.013852484051</v>
      </c>
      <c r="Q114" s="140">
        <f t="shared" si="42"/>
        <v>22511.993246686365</v>
      </c>
      <c r="R114" s="140">
        <f t="shared" si="42"/>
        <v>22228.5553711129</v>
      </c>
      <c r="S114" s="140">
        <f t="shared" si="42"/>
        <v>21943.69310339892</v>
      </c>
      <c r="T114" s="140">
        <f t="shared" si="42"/>
        <v>21657.399285386877</v>
      </c>
      <c r="U114" s="140">
        <f t="shared" si="42"/>
        <v>21369.66672294652</v>
      </c>
      <c r="V114" s="140">
        <f t="shared" si="42"/>
        <v>21080.48818579414</v>
      </c>
      <c r="W114" s="140">
        <f t="shared" si="42"/>
        <v>20789.856407310861</v>
      </c>
      <c r="X114" s="140">
        <f t="shared" si="42"/>
        <v>20497.76408436006</v>
      </c>
      <c r="Y114" s="140">
        <f t="shared" si="42"/>
        <v>20204.203877103842</v>
      </c>
      <c r="Z114" s="140">
        <f t="shared" si="42"/>
        <v>19909.168408818601</v>
      </c>
      <c r="AA114" s="140">
        <f t="shared" si="42"/>
        <v>19612.65026570965</v>
      </c>
      <c r="AB114" s="140">
        <f t="shared" si="42"/>
        <v>19314.641996724935</v>
      </c>
      <c r="AC114" s="140">
        <f t="shared" si="42"/>
        <v>19015.136113367789</v>
      </c>
      <c r="AD114" s="140">
        <f t="shared" si="42"/>
        <v>18714.125089508769</v>
      </c>
      <c r="AE114" s="140">
        <f t="shared" si="42"/>
        <v>18411.601361196525</v>
      </c>
      <c r="AF114" s="140">
        <f t="shared" si="42"/>
        <v>18107.557326467733</v>
      </c>
      <c r="AG114" s="140">
        <f t="shared" si="42"/>
        <v>17801.985345156074</v>
      </c>
      <c r="AH114" s="140">
        <f t="shared" si="42"/>
        <v>17494.877738700245</v>
      </c>
      <c r="AI114" s="140">
        <f t="shared" si="42"/>
        <v>17186.226789951004</v>
      </c>
      <c r="AJ114" s="140">
        <f t="shared" si="42"/>
        <v>16876.024742977253</v>
      </c>
      <c r="AK114" s="140">
        <f t="shared" si="42"/>
        <v>16564.263802871152</v>
      </c>
      <c r="AL114" s="140">
        <f t="shared" si="42"/>
        <v>16250.936135552221</v>
      </c>
      <c r="AM114" s="140">
        <f t="shared" si="42"/>
        <v>15936.033867570515</v>
      </c>
      <c r="AN114" s="140">
        <f t="shared" si="42"/>
        <v>15619.549085908748</v>
      </c>
      <c r="AO114" s="140">
        <f t="shared" si="42"/>
        <v>15301.47383778346</v>
      </c>
      <c r="AP114" s="140">
        <f t="shared" si="42"/>
        <v>14981.800130445181</v>
      </c>
      <c r="AQ114" s="140">
        <f t="shared" si="42"/>
        <v>14660.519930977576</v>
      </c>
      <c r="AR114" s="140">
        <f t="shared" si="42"/>
        <v>14337.625166095599</v>
      </c>
      <c r="AS114" s="140">
        <f t="shared" si="42"/>
        <v>14013.107721942617</v>
      </c>
      <c r="AT114" s="140">
        <f t="shared" si="42"/>
        <v>13686.959443886526</v>
      </c>
      <c r="AU114" s="140">
        <f t="shared" si="42"/>
        <v>13359.17213631483</v>
      </c>
      <c r="AV114" s="140">
        <f t="shared" si="42"/>
        <v>13029.737562428707</v>
      </c>
      <c r="AW114" s="140">
        <f t="shared" si="42"/>
        <v>12698.647444036025</v>
      </c>
      <c r="AX114" s="140">
        <f t="shared" si="42"/>
        <v>12365.893461343323</v>
      </c>
      <c r="AY114" s="127"/>
      <c r="AZ114" s="127"/>
      <c r="BA114" s="127"/>
      <c r="BB114" s="136"/>
      <c r="BC114" s="127"/>
      <c r="BD114" s="127"/>
      <c r="BE114" s="127"/>
      <c r="BF114" s="127"/>
      <c r="BG114" s="127"/>
      <c r="BH114" s="127"/>
      <c r="BI114" s="127"/>
      <c r="BJ114" s="127"/>
      <c r="BK114" s="127"/>
      <c r="BL114" s="127"/>
    </row>
    <row r="115" spans="1:64" x14ac:dyDescent="0.25">
      <c r="A115" s="127"/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3"/>
      <c r="AC115" s="133"/>
      <c r="AD115" s="133"/>
      <c r="AE115" s="133"/>
      <c r="AF115" s="133"/>
      <c r="AG115" s="133"/>
      <c r="AH115" s="133"/>
      <c r="AI115" s="133"/>
      <c r="AJ115" s="133"/>
      <c r="AK115" s="133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27"/>
      <c r="AZ115" s="127"/>
      <c r="BA115" s="127"/>
      <c r="BB115" s="136"/>
      <c r="BC115" s="127"/>
      <c r="BD115" s="127"/>
      <c r="BE115" s="127"/>
      <c r="BF115" s="127"/>
      <c r="BG115" s="127"/>
      <c r="BH115" s="127"/>
      <c r="BI115" s="127"/>
      <c r="BJ115" s="127"/>
      <c r="BK115" s="127"/>
      <c r="BL115" s="127"/>
    </row>
    <row r="116" spans="1:64" x14ac:dyDescent="0.25">
      <c r="A116" s="127"/>
      <c r="B116" s="133"/>
      <c r="C116" s="133"/>
      <c r="D116" s="133"/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133"/>
      <c r="AV116" s="133"/>
      <c r="AW116" s="133"/>
      <c r="AX116" s="133"/>
      <c r="AY116" s="127"/>
      <c r="AZ116" s="127"/>
      <c r="BA116" s="127"/>
      <c r="BB116" s="136"/>
      <c r="BC116" s="127"/>
      <c r="BD116" s="127"/>
      <c r="BE116" s="127"/>
      <c r="BF116" s="127"/>
      <c r="BG116" s="127"/>
      <c r="BH116" s="127"/>
      <c r="BI116" s="127"/>
      <c r="BJ116" s="127"/>
      <c r="BK116" s="127"/>
      <c r="BL116" s="127"/>
    </row>
    <row r="117" spans="1:64" x14ac:dyDescent="0.25">
      <c r="A117" s="127"/>
      <c r="B117" s="133"/>
      <c r="C117" s="133"/>
      <c r="D117" s="133"/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133"/>
      <c r="AV117" s="133"/>
      <c r="AW117" s="133"/>
      <c r="AX117" s="133"/>
      <c r="AY117" s="127"/>
      <c r="AZ117" s="127"/>
      <c r="BA117" s="127"/>
      <c r="BB117" s="136"/>
      <c r="BC117" s="127"/>
      <c r="BD117" s="127"/>
      <c r="BE117" s="127"/>
      <c r="BF117" s="127"/>
      <c r="BG117" s="127"/>
      <c r="BH117" s="127"/>
      <c r="BI117" s="127"/>
      <c r="BJ117" s="127"/>
      <c r="BK117" s="127"/>
      <c r="BL117" s="127"/>
    </row>
    <row r="118" spans="1:64" x14ac:dyDescent="0.25">
      <c r="A118" s="127"/>
      <c r="B118" s="133" t="s">
        <v>574</v>
      </c>
      <c r="C118" s="133"/>
      <c r="D118" s="127"/>
      <c r="E118" s="127"/>
      <c r="F118" s="127"/>
      <c r="G118" s="127"/>
      <c r="H118" s="127"/>
      <c r="I118" s="127"/>
      <c r="J118" s="127"/>
      <c r="K118" s="127"/>
      <c r="L118" s="127"/>
      <c r="M118" s="127"/>
      <c r="N118" s="127"/>
      <c r="O118" s="127"/>
      <c r="P118" s="127"/>
      <c r="Q118" s="127"/>
      <c r="R118" s="127"/>
      <c r="S118" s="127"/>
      <c r="T118" s="127"/>
      <c r="U118" s="127"/>
      <c r="V118" s="127"/>
      <c r="W118" s="127"/>
      <c r="X118" s="127"/>
      <c r="Y118" s="127"/>
      <c r="Z118" s="127"/>
      <c r="AA118" s="127"/>
      <c r="AB118" s="127"/>
      <c r="AC118" s="127"/>
      <c r="AD118" s="127"/>
      <c r="AE118" s="127"/>
      <c r="AF118" s="127"/>
      <c r="AG118" s="127"/>
      <c r="AH118" s="127"/>
      <c r="AI118" s="127"/>
      <c r="AJ118" s="127"/>
      <c r="AK118" s="127"/>
      <c r="AL118" s="127"/>
      <c r="AM118" s="127"/>
      <c r="AN118" s="127"/>
      <c r="AO118" s="127"/>
      <c r="AP118" s="127"/>
      <c r="AQ118" s="127"/>
      <c r="AR118" s="127"/>
      <c r="AS118" s="127"/>
      <c r="AT118" s="127"/>
      <c r="AU118" s="127"/>
      <c r="AV118" s="127"/>
      <c r="AW118" s="127"/>
      <c r="AX118" s="127"/>
      <c r="AY118" s="127"/>
      <c r="AZ118" s="127"/>
      <c r="BA118" s="127"/>
      <c r="BB118" s="136"/>
      <c r="BC118" s="127"/>
      <c r="BD118" s="127"/>
      <c r="BE118" s="127"/>
      <c r="BF118" s="127"/>
      <c r="BG118" s="127"/>
      <c r="BH118" s="127"/>
      <c r="BI118" s="127"/>
      <c r="BJ118" s="127"/>
      <c r="BK118" s="127"/>
      <c r="BL118" s="127"/>
    </row>
    <row r="119" spans="1:64" x14ac:dyDescent="0.25">
      <c r="A119" s="127"/>
      <c r="B119" s="127"/>
      <c r="C119" s="127"/>
      <c r="D119" s="127"/>
      <c r="E119" s="127"/>
      <c r="F119" s="127"/>
      <c r="G119" s="127"/>
      <c r="H119" s="127"/>
      <c r="I119" s="127"/>
      <c r="J119" s="127"/>
      <c r="K119" s="127"/>
      <c r="L119" s="127"/>
      <c r="M119" s="127"/>
      <c r="N119" s="127"/>
      <c r="O119" s="127"/>
      <c r="P119" s="127"/>
      <c r="Q119" s="127"/>
      <c r="R119" s="127"/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  <c r="AG119" s="127"/>
      <c r="AH119" s="127"/>
      <c r="AI119" s="127"/>
      <c r="AJ119" s="127"/>
      <c r="AK119" s="127"/>
      <c r="AL119" s="127"/>
      <c r="AM119" s="127"/>
      <c r="AN119" s="127"/>
      <c r="AO119" s="127"/>
      <c r="AP119" s="127"/>
      <c r="AQ119" s="127"/>
      <c r="AR119" s="127"/>
      <c r="AS119" s="127"/>
      <c r="AT119" s="127"/>
      <c r="AU119" s="127"/>
      <c r="AV119" s="127"/>
      <c r="AW119" s="127"/>
      <c r="AX119" s="127"/>
      <c r="AY119" s="127"/>
      <c r="AZ119" s="127"/>
      <c r="BA119" s="127"/>
      <c r="BB119" s="136"/>
      <c r="BC119" s="127"/>
      <c r="BD119" s="127"/>
      <c r="BE119" s="127"/>
      <c r="BF119" s="127"/>
      <c r="BG119" s="127"/>
      <c r="BH119" s="127"/>
      <c r="BI119" s="127"/>
      <c r="BJ119" s="127"/>
      <c r="BK119" s="127"/>
      <c r="BL119" s="127"/>
    </row>
    <row r="120" spans="1:64" x14ac:dyDescent="0.25">
      <c r="A120" s="127"/>
      <c r="B120" s="127"/>
      <c r="C120" s="127"/>
      <c r="D120" s="127"/>
      <c r="E120" s="127"/>
      <c r="F120" s="127"/>
      <c r="G120" s="127"/>
      <c r="H120" s="127"/>
      <c r="I120" s="127"/>
      <c r="J120" s="127"/>
      <c r="K120" s="127"/>
      <c r="L120" s="127"/>
      <c r="M120" s="127"/>
      <c r="N120" s="127"/>
      <c r="O120" s="127"/>
      <c r="P120" s="127"/>
      <c r="Q120" s="127"/>
      <c r="R120" s="127"/>
      <c r="S120" s="127"/>
      <c r="T120" s="127"/>
      <c r="U120" s="127"/>
      <c r="V120" s="127"/>
      <c r="W120" s="127"/>
      <c r="X120" s="127"/>
      <c r="Y120" s="127"/>
      <c r="Z120" s="127"/>
      <c r="AA120" s="127"/>
      <c r="AB120" s="127"/>
      <c r="AC120" s="127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  <c r="BA120" s="127"/>
      <c r="BB120" s="136"/>
      <c r="BC120" s="127"/>
      <c r="BD120" s="127"/>
      <c r="BE120" s="127"/>
      <c r="BF120" s="127"/>
      <c r="BG120" s="127"/>
      <c r="BH120" s="127"/>
      <c r="BI120" s="127"/>
      <c r="BJ120" s="127"/>
      <c r="BK120" s="127"/>
      <c r="BL120" s="127"/>
    </row>
    <row r="121" spans="1:64" x14ac:dyDescent="0.25">
      <c r="A121" s="127"/>
      <c r="B121" s="126" t="s">
        <v>483</v>
      </c>
      <c r="C121" s="127"/>
      <c r="D121" s="144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  <c r="Y121" s="127"/>
      <c r="Z121" s="127"/>
      <c r="AA121" s="127"/>
      <c r="AB121" s="127"/>
      <c r="AC121" s="127"/>
      <c r="AD121" s="127"/>
      <c r="AE121" s="127"/>
      <c r="AF121" s="127"/>
      <c r="AG121" s="127"/>
      <c r="AH121" s="127"/>
      <c r="AI121" s="127"/>
      <c r="AJ121" s="127"/>
      <c r="AK121" s="127"/>
      <c r="AL121" s="127"/>
      <c r="AM121" s="127"/>
      <c r="AN121" s="127"/>
      <c r="AO121" s="127"/>
      <c r="AP121" s="127"/>
      <c r="AQ121" s="127"/>
      <c r="AR121" s="127"/>
      <c r="AS121" s="127"/>
      <c r="AT121" s="127"/>
      <c r="AU121" s="127"/>
      <c r="AV121" s="127"/>
      <c r="AW121" s="127"/>
      <c r="AX121" s="127"/>
      <c r="AY121" s="127"/>
      <c r="AZ121" s="127"/>
      <c r="BA121" s="127"/>
      <c r="BB121" s="136"/>
      <c r="BC121" s="127"/>
      <c r="BD121" s="127"/>
      <c r="BE121" s="127"/>
      <c r="BF121" s="127"/>
      <c r="BG121" s="127"/>
      <c r="BH121" s="127"/>
      <c r="BI121" s="127"/>
      <c r="BJ121" s="127"/>
      <c r="BK121" s="127"/>
      <c r="BL121" s="127"/>
    </row>
    <row r="122" spans="1:64" x14ac:dyDescent="0.25">
      <c r="A122" s="127"/>
      <c r="B122" s="128" t="s">
        <v>484</v>
      </c>
      <c r="C122" s="150" t="str">
        <f>+Finanziamneti!H4</f>
        <v>A1 M7</v>
      </c>
      <c r="D122" s="138">
        <f>VLOOKUP($C122,$BA$6:$BB$41,2,FALSE)</f>
        <v>7</v>
      </c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  <c r="Y122" s="127"/>
      <c r="Z122" s="127"/>
      <c r="AA122" s="127"/>
      <c r="AB122" s="127"/>
      <c r="AC122" s="127"/>
      <c r="AD122" s="127"/>
      <c r="AE122" s="127"/>
      <c r="AF122" s="127"/>
      <c r="AG122" s="127"/>
      <c r="AH122" s="127"/>
      <c r="AI122" s="127"/>
      <c r="AJ122" s="127"/>
      <c r="AK122" s="127"/>
      <c r="AL122" s="127"/>
      <c r="AM122" s="127"/>
      <c r="AN122" s="127"/>
      <c r="AO122" s="127"/>
      <c r="AP122" s="127"/>
      <c r="AQ122" s="127"/>
      <c r="AR122" s="127"/>
      <c r="AS122" s="127"/>
      <c r="AT122" s="127"/>
      <c r="AU122" s="127"/>
      <c r="AV122" s="127"/>
      <c r="AW122" s="127"/>
      <c r="AX122" s="127"/>
      <c r="AY122" s="127"/>
      <c r="AZ122" s="127"/>
      <c r="BA122" s="127"/>
      <c r="BB122" s="136"/>
      <c r="BC122" s="127"/>
      <c r="BD122" s="127"/>
      <c r="BE122" s="127"/>
      <c r="BF122" s="127"/>
      <c r="BG122" s="127"/>
      <c r="BH122" s="127"/>
      <c r="BI122" s="127"/>
      <c r="BJ122" s="127"/>
      <c r="BK122" s="127"/>
      <c r="BL122" s="127"/>
    </row>
    <row r="123" spans="1:64" x14ac:dyDescent="0.25">
      <c r="A123" s="127"/>
      <c r="B123" s="128" t="s">
        <v>486</v>
      </c>
      <c r="C123" s="152">
        <f>+Finanziamneti!H5</f>
        <v>6.2E-2</v>
      </c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  <c r="Y123" s="127"/>
      <c r="Z123" s="127"/>
      <c r="AA123" s="127"/>
      <c r="AB123" s="127"/>
      <c r="AC123" s="127"/>
      <c r="AD123" s="127"/>
      <c r="AE123" s="127"/>
      <c r="AF123" s="127"/>
      <c r="AG123" s="127"/>
      <c r="AH123" s="127"/>
      <c r="AI123" s="127"/>
      <c r="AJ123" s="127"/>
      <c r="AK123" s="127"/>
      <c r="AL123" s="127"/>
      <c r="AM123" s="127"/>
      <c r="AN123" s="127"/>
      <c r="AO123" s="127"/>
      <c r="AP123" s="127"/>
      <c r="AQ123" s="127"/>
      <c r="AR123" s="127"/>
      <c r="AS123" s="127"/>
      <c r="AT123" s="127"/>
      <c r="AU123" s="127"/>
      <c r="AV123" s="127"/>
      <c r="AW123" s="127"/>
      <c r="AX123" s="127"/>
      <c r="AY123" s="127"/>
      <c r="AZ123" s="127"/>
      <c r="BA123" s="127"/>
      <c r="BB123" s="136"/>
      <c r="BC123" s="127"/>
      <c r="BD123" s="127"/>
      <c r="BE123" s="127"/>
      <c r="BF123" s="127"/>
      <c r="BG123" s="127"/>
      <c r="BH123" s="127"/>
      <c r="BI123" s="127"/>
      <c r="BJ123" s="127"/>
      <c r="BK123" s="127"/>
      <c r="BL123" s="127"/>
    </row>
    <row r="124" spans="1:64" x14ac:dyDescent="0.25">
      <c r="A124" s="127"/>
      <c r="B124" s="129" t="s">
        <v>487</v>
      </c>
      <c r="C124" s="153">
        <f>+Finanziamneti!H6</f>
        <v>30000</v>
      </c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  <c r="Y124" s="127"/>
      <c r="Z124" s="127"/>
      <c r="AA124" s="127"/>
      <c r="AB124" s="127"/>
      <c r="AC124" s="127"/>
      <c r="AD124" s="127"/>
      <c r="AE124" s="127"/>
      <c r="AF124" s="127"/>
      <c r="AG124" s="127"/>
      <c r="AH124" s="127"/>
      <c r="AI124" s="127"/>
      <c r="AJ124" s="127"/>
      <c r="AK124" s="127"/>
      <c r="AL124" s="127"/>
      <c r="AM124" s="127"/>
      <c r="AN124" s="127"/>
      <c r="AO124" s="127"/>
      <c r="AP124" s="127"/>
      <c r="AQ124" s="127"/>
      <c r="AR124" s="127"/>
      <c r="AS124" s="127"/>
      <c r="AT124" s="127"/>
      <c r="AU124" s="127"/>
      <c r="AV124" s="127"/>
      <c r="AW124" s="127"/>
      <c r="AX124" s="127"/>
      <c r="AY124" s="127"/>
      <c r="AZ124" s="127"/>
      <c r="BA124" s="127"/>
      <c r="BB124" s="136"/>
      <c r="BC124" s="127"/>
      <c r="BD124" s="127"/>
      <c r="BE124" s="127"/>
      <c r="BF124" s="127"/>
      <c r="BG124" s="127"/>
      <c r="BH124" s="127"/>
      <c r="BI124" s="127"/>
      <c r="BJ124" s="127"/>
      <c r="BK124" s="127"/>
      <c r="BL124" s="127"/>
    </row>
    <row r="125" spans="1:64" x14ac:dyDescent="0.25">
      <c r="A125" s="127"/>
      <c r="B125" s="130" t="s">
        <v>488</v>
      </c>
      <c r="C125" s="153">
        <f>+Finanziamneti!H7</f>
        <v>77</v>
      </c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  <c r="Y125" s="127"/>
      <c r="Z125" s="127"/>
      <c r="AA125" s="127"/>
      <c r="AB125" s="127"/>
      <c r="AC125" s="127"/>
      <c r="AD125" s="127"/>
      <c r="AE125" s="127"/>
      <c r="AF125" s="127"/>
      <c r="AG125" s="127"/>
      <c r="AH125" s="127"/>
      <c r="AI125" s="127"/>
      <c r="AJ125" s="127"/>
      <c r="AK125" s="127"/>
      <c r="AL125" s="127"/>
      <c r="AM125" s="127"/>
      <c r="AN125" s="127"/>
      <c r="AO125" s="127"/>
      <c r="AP125" s="127"/>
      <c r="AQ125" s="127"/>
      <c r="AR125" s="127"/>
      <c r="AS125" s="127"/>
      <c r="AT125" s="127"/>
      <c r="AU125" s="127"/>
      <c r="AV125" s="127"/>
      <c r="AW125" s="127"/>
      <c r="AX125" s="127"/>
      <c r="AY125" s="127"/>
      <c r="AZ125" s="127"/>
      <c r="BA125" s="127"/>
      <c r="BB125" s="136"/>
      <c r="BC125" s="127"/>
      <c r="BD125" s="127"/>
      <c r="BE125" s="127"/>
      <c r="BF125" s="127"/>
      <c r="BG125" s="127"/>
      <c r="BH125" s="127"/>
      <c r="BI125" s="127"/>
      <c r="BJ125" s="127"/>
      <c r="BK125" s="127"/>
      <c r="BL125" s="127"/>
    </row>
    <row r="126" spans="1:64" x14ac:dyDescent="0.25">
      <c r="A126" s="127"/>
      <c r="B126" s="127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  <c r="AG126" s="127"/>
      <c r="AH126" s="127"/>
      <c r="AI126" s="127"/>
      <c r="AJ126" s="127"/>
      <c r="AK126" s="127"/>
      <c r="AL126" s="127"/>
      <c r="AM126" s="127"/>
      <c r="AN126" s="127"/>
      <c r="AO126" s="127"/>
      <c r="AP126" s="127"/>
      <c r="AQ126" s="127"/>
      <c r="AR126" s="127"/>
      <c r="AS126" s="127"/>
      <c r="AT126" s="127"/>
      <c r="AU126" s="127"/>
      <c r="AV126" s="127"/>
      <c r="AW126" s="127"/>
      <c r="AX126" s="127"/>
      <c r="AY126" s="127"/>
      <c r="AZ126" s="127"/>
      <c r="BA126" s="127"/>
      <c r="BB126" s="136"/>
      <c r="BC126" s="127"/>
      <c r="BD126" s="127"/>
      <c r="BE126" s="127"/>
      <c r="BF126" s="127"/>
      <c r="BG126" s="127"/>
      <c r="BH126" s="127"/>
      <c r="BI126" s="127"/>
      <c r="BJ126" s="127"/>
      <c r="BK126" s="127"/>
      <c r="BL126" s="127"/>
    </row>
    <row r="127" spans="1:64" x14ac:dyDescent="0.25">
      <c r="A127" s="127"/>
      <c r="B127" s="126" t="s">
        <v>521</v>
      </c>
      <c r="C127" s="126" t="s">
        <v>522</v>
      </c>
      <c r="D127" s="139">
        <f>((1+C123)^(1/12))-1</f>
        <v>5.0254121388362272E-3</v>
      </c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  <c r="Y127" s="127"/>
      <c r="Z127" s="127"/>
      <c r="AA127" s="127"/>
      <c r="AB127" s="127"/>
      <c r="AC127" s="127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127"/>
      <c r="AO127" s="127"/>
      <c r="AP127" s="127"/>
      <c r="AQ127" s="127"/>
      <c r="AR127" s="127"/>
      <c r="AS127" s="127"/>
      <c r="AT127" s="127"/>
      <c r="AU127" s="127"/>
      <c r="AV127" s="127"/>
      <c r="AW127" s="127"/>
      <c r="AX127" s="127"/>
      <c r="AY127" s="127"/>
      <c r="AZ127" s="127"/>
      <c r="BA127" s="127"/>
      <c r="BB127" s="136"/>
      <c r="BC127" s="127"/>
      <c r="BD127" s="127"/>
      <c r="BE127" s="127"/>
      <c r="BF127" s="127"/>
      <c r="BG127" s="127"/>
      <c r="BH127" s="127"/>
      <c r="BI127" s="127"/>
      <c r="BJ127" s="127"/>
      <c r="BK127" s="127"/>
      <c r="BL127" s="127"/>
    </row>
    <row r="128" spans="1:64" x14ac:dyDescent="0.25">
      <c r="A128" s="127"/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127"/>
      <c r="AO128" s="127"/>
      <c r="AP128" s="127"/>
      <c r="AQ128" s="127"/>
      <c r="AR128" s="127"/>
      <c r="AS128" s="127"/>
      <c r="AT128" s="127"/>
      <c r="AU128" s="127"/>
      <c r="AV128" s="127"/>
      <c r="AW128" s="127"/>
      <c r="AX128" s="127"/>
      <c r="AY128" s="127"/>
      <c r="AZ128" s="127"/>
      <c r="BA128" s="127"/>
      <c r="BB128" s="136"/>
      <c r="BC128" s="127"/>
      <c r="BD128" s="127"/>
      <c r="BE128" s="127"/>
      <c r="BF128" s="127"/>
      <c r="BG128" s="127"/>
      <c r="BH128" s="127"/>
      <c r="BI128" s="127"/>
      <c r="BJ128" s="127"/>
      <c r="BK128" s="127"/>
      <c r="BL128" s="127"/>
    </row>
    <row r="129" spans="1:64" x14ac:dyDescent="0.25">
      <c r="A129" s="127"/>
      <c r="B129" s="126" t="s">
        <v>525</v>
      </c>
      <c r="C129" s="126" t="s">
        <v>522</v>
      </c>
      <c r="D129" s="140">
        <f>(C124)/((1-(1+D127)^(-C125))/D127)</f>
        <v>470.80709905305628</v>
      </c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  <c r="Y129" s="127"/>
      <c r="Z129" s="127"/>
      <c r="AA129" s="127"/>
      <c r="AB129" s="127"/>
      <c r="AC129" s="127"/>
      <c r="AD129" s="127"/>
      <c r="AE129" s="127"/>
      <c r="AF129" s="127"/>
      <c r="AG129" s="127"/>
      <c r="AH129" s="127"/>
      <c r="AI129" s="127"/>
      <c r="AJ129" s="127"/>
      <c r="AK129" s="127"/>
      <c r="AL129" s="127"/>
      <c r="AM129" s="127"/>
      <c r="AN129" s="127"/>
      <c r="AO129" s="127"/>
      <c r="AP129" s="127"/>
      <c r="AQ129" s="127"/>
      <c r="AR129" s="127"/>
      <c r="AS129" s="127"/>
      <c r="AT129" s="127"/>
      <c r="AU129" s="127"/>
      <c r="AV129" s="127"/>
      <c r="AW129" s="127"/>
      <c r="AX129" s="127"/>
      <c r="AY129" s="127"/>
      <c r="AZ129" s="127"/>
      <c r="BA129" s="127"/>
      <c r="BB129" s="136"/>
      <c r="BC129" s="127"/>
      <c r="BD129" s="127"/>
      <c r="BE129" s="127"/>
      <c r="BF129" s="127"/>
      <c r="BG129" s="127"/>
      <c r="BH129" s="127"/>
      <c r="BI129" s="127"/>
      <c r="BJ129" s="127"/>
      <c r="BK129" s="127"/>
      <c r="BL129" s="127"/>
    </row>
    <row r="130" spans="1:64" x14ac:dyDescent="0.25">
      <c r="A130" s="127"/>
      <c r="B130" s="127"/>
      <c r="C130" s="66">
        <v>41275</v>
      </c>
      <c r="D130" s="66">
        <v>41306</v>
      </c>
      <c r="E130" s="66">
        <v>41336</v>
      </c>
      <c r="F130" s="66">
        <v>41367</v>
      </c>
      <c r="G130" s="66">
        <v>41397</v>
      </c>
      <c r="H130" s="66">
        <v>41428</v>
      </c>
      <c r="I130" s="66">
        <v>41458</v>
      </c>
      <c r="J130" s="66">
        <v>41489</v>
      </c>
      <c r="K130" s="66">
        <v>41519</v>
      </c>
      <c r="L130" s="66">
        <v>41550</v>
      </c>
      <c r="M130" s="66">
        <v>41580</v>
      </c>
      <c r="N130" s="66">
        <v>41611</v>
      </c>
      <c r="O130" s="66">
        <v>41641</v>
      </c>
      <c r="P130" s="66">
        <v>41672</v>
      </c>
      <c r="Q130" s="66">
        <v>41702</v>
      </c>
      <c r="R130" s="66">
        <v>41733</v>
      </c>
      <c r="S130" s="66">
        <v>41763</v>
      </c>
      <c r="T130" s="66">
        <v>41794</v>
      </c>
      <c r="U130" s="66">
        <v>41824</v>
      </c>
      <c r="V130" s="66">
        <v>41855</v>
      </c>
      <c r="W130" s="66">
        <v>41885</v>
      </c>
      <c r="X130" s="66">
        <v>41916</v>
      </c>
      <c r="Y130" s="66">
        <v>41946</v>
      </c>
      <c r="Z130" s="66">
        <v>41977</v>
      </c>
      <c r="AA130" s="66">
        <v>42007</v>
      </c>
      <c r="AB130" s="66">
        <v>42038</v>
      </c>
      <c r="AC130" s="66">
        <v>42068</v>
      </c>
      <c r="AD130" s="66">
        <v>42099</v>
      </c>
      <c r="AE130" s="66">
        <v>42129</v>
      </c>
      <c r="AF130" s="66">
        <v>42160</v>
      </c>
      <c r="AG130" s="66">
        <v>42190</v>
      </c>
      <c r="AH130" s="66">
        <v>42221</v>
      </c>
      <c r="AI130" s="66">
        <v>42251</v>
      </c>
      <c r="AJ130" s="66">
        <v>42282</v>
      </c>
      <c r="AK130" s="66">
        <v>42312</v>
      </c>
      <c r="AL130" s="66">
        <v>42343</v>
      </c>
      <c r="AM130" s="66">
        <v>42373</v>
      </c>
      <c r="AN130" s="66">
        <v>42404</v>
      </c>
      <c r="AO130" s="66">
        <v>42434</v>
      </c>
      <c r="AP130" s="66">
        <v>42465</v>
      </c>
      <c r="AQ130" s="66">
        <v>42495</v>
      </c>
      <c r="AR130" s="66">
        <v>42526</v>
      </c>
      <c r="AS130" s="66">
        <v>42556</v>
      </c>
      <c r="AT130" s="66">
        <v>42587</v>
      </c>
      <c r="AU130" s="66">
        <v>42617</v>
      </c>
      <c r="AV130" s="66">
        <v>42648</v>
      </c>
      <c r="AW130" s="66">
        <v>42678</v>
      </c>
      <c r="AX130" s="66">
        <v>42709</v>
      </c>
      <c r="AY130" s="66">
        <v>0</v>
      </c>
      <c r="AZ130" s="127"/>
      <c r="BA130" s="127"/>
      <c r="BB130" s="136"/>
      <c r="BC130" s="127"/>
      <c r="BD130" s="127"/>
      <c r="BE130" s="127"/>
      <c r="BF130" s="127"/>
      <c r="BG130" s="127"/>
      <c r="BH130" s="127"/>
      <c r="BI130" s="127"/>
      <c r="BJ130" s="127"/>
      <c r="BK130" s="127"/>
      <c r="BL130" s="127"/>
    </row>
    <row r="131" spans="1:64" x14ac:dyDescent="0.25">
      <c r="A131" s="127"/>
      <c r="B131" s="127"/>
      <c r="C131" s="138">
        <v>1</v>
      </c>
      <c r="D131" s="138">
        <f>+C131+1</f>
        <v>2</v>
      </c>
      <c r="E131" s="138">
        <f t="shared" ref="E131:AY131" si="43">+D131+1</f>
        <v>3</v>
      </c>
      <c r="F131" s="138">
        <f t="shared" si="43"/>
        <v>4</v>
      </c>
      <c r="G131" s="138">
        <f t="shared" si="43"/>
        <v>5</v>
      </c>
      <c r="H131" s="138">
        <f t="shared" si="43"/>
        <v>6</v>
      </c>
      <c r="I131" s="138">
        <f t="shared" si="43"/>
        <v>7</v>
      </c>
      <c r="J131" s="138">
        <f t="shared" si="43"/>
        <v>8</v>
      </c>
      <c r="K131" s="138">
        <f t="shared" si="43"/>
        <v>9</v>
      </c>
      <c r="L131" s="138">
        <f t="shared" si="43"/>
        <v>10</v>
      </c>
      <c r="M131" s="138">
        <f t="shared" si="43"/>
        <v>11</v>
      </c>
      <c r="N131" s="138">
        <f t="shared" si="43"/>
        <v>12</v>
      </c>
      <c r="O131" s="138">
        <f t="shared" si="43"/>
        <v>13</v>
      </c>
      <c r="P131" s="138">
        <f t="shared" si="43"/>
        <v>14</v>
      </c>
      <c r="Q131" s="138">
        <f t="shared" si="43"/>
        <v>15</v>
      </c>
      <c r="R131" s="138">
        <f t="shared" si="43"/>
        <v>16</v>
      </c>
      <c r="S131" s="138">
        <f t="shared" si="43"/>
        <v>17</v>
      </c>
      <c r="T131" s="138">
        <f t="shared" si="43"/>
        <v>18</v>
      </c>
      <c r="U131" s="138">
        <f t="shared" si="43"/>
        <v>19</v>
      </c>
      <c r="V131" s="138">
        <f t="shared" si="43"/>
        <v>20</v>
      </c>
      <c r="W131" s="138">
        <f t="shared" si="43"/>
        <v>21</v>
      </c>
      <c r="X131" s="138">
        <f t="shared" si="43"/>
        <v>22</v>
      </c>
      <c r="Y131" s="138">
        <f t="shared" si="43"/>
        <v>23</v>
      </c>
      <c r="Z131" s="138">
        <f t="shared" si="43"/>
        <v>24</v>
      </c>
      <c r="AA131" s="138">
        <f t="shared" si="43"/>
        <v>25</v>
      </c>
      <c r="AB131" s="138">
        <f t="shared" si="43"/>
        <v>26</v>
      </c>
      <c r="AC131" s="138">
        <f t="shared" si="43"/>
        <v>27</v>
      </c>
      <c r="AD131" s="138">
        <f t="shared" si="43"/>
        <v>28</v>
      </c>
      <c r="AE131" s="138">
        <f t="shared" si="43"/>
        <v>29</v>
      </c>
      <c r="AF131" s="138">
        <f t="shared" si="43"/>
        <v>30</v>
      </c>
      <c r="AG131" s="138">
        <f t="shared" si="43"/>
        <v>31</v>
      </c>
      <c r="AH131" s="138">
        <f t="shared" si="43"/>
        <v>32</v>
      </c>
      <c r="AI131" s="138">
        <f t="shared" si="43"/>
        <v>33</v>
      </c>
      <c r="AJ131" s="138">
        <f t="shared" si="43"/>
        <v>34</v>
      </c>
      <c r="AK131" s="138">
        <f t="shared" si="43"/>
        <v>35</v>
      </c>
      <c r="AL131" s="138">
        <f t="shared" si="43"/>
        <v>36</v>
      </c>
      <c r="AM131" s="138">
        <f t="shared" si="43"/>
        <v>37</v>
      </c>
      <c r="AN131" s="138">
        <f t="shared" si="43"/>
        <v>38</v>
      </c>
      <c r="AO131" s="138">
        <f t="shared" si="43"/>
        <v>39</v>
      </c>
      <c r="AP131" s="138">
        <f t="shared" si="43"/>
        <v>40</v>
      </c>
      <c r="AQ131" s="138">
        <f t="shared" si="43"/>
        <v>41</v>
      </c>
      <c r="AR131" s="138">
        <f t="shared" si="43"/>
        <v>42</v>
      </c>
      <c r="AS131" s="138">
        <f t="shared" si="43"/>
        <v>43</v>
      </c>
      <c r="AT131" s="138">
        <f t="shared" si="43"/>
        <v>44</v>
      </c>
      <c r="AU131" s="138">
        <f t="shared" si="43"/>
        <v>45</v>
      </c>
      <c r="AV131" s="138">
        <f t="shared" si="43"/>
        <v>46</v>
      </c>
      <c r="AW131" s="138">
        <f t="shared" si="43"/>
        <v>47</v>
      </c>
      <c r="AX131" s="138">
        <f t="shared" si="43"/>
        <v>48</v>
      </c>
      <c r="AY131" s="138">
        <f t="shared" si="43"/>
        <v>49</v>
      </c>
      <c r="AZ131" s="127"/>
      <c r="BA131" s="127"/>
      <c r="BB131" s="136"/>
      <c r="BC131" s="127"/>
      <c r="BD131" s="127"/>
      <c r="BE131" s="127"/>
      <c r="BF131" s="127"/>
      <c r="BG131" s="127"/>
      <c r="BH131" s="127"/>
      <c r="BI131" s="127"/>
      <c r="BJ131" s="127"/>
      <c r="BK131" s="127"/>
      <c r="BL131" s="127"/>
    </row>
    <row r="132" spans="1:64" x14ac:dyDescent="0.25">
      <c r="A132" s="127"/>
      <c r="B132" s="141" t="s">
        <v>487</v>
      </c>
      <c r="C132" s="142" t="s">
        <v>515</v>
      </c>
      <c r="D132" s="142" t="s">
        <v>516</v>
      </c>
      <c r="E132" s="142" t="s">
        <v>517</v>
      </c>
      <c r="F132" s="142" t="s">
        <v>518</v>
      </c>
      <c r="G132" s="142" t="s">
        <v>519</v>
      </c>
      <c r="H132" s="142" t="s">
        <v>520</v>
      </c>
      <c r="I132" s="142" t="s">
        <v>523</v>
      </c>
      <c r="J132" s="142" t="s">
        <v>524</v>
      </c>
      <c r="K132" s="142" t="s">
        <v>485</v>
      </c>
      <c r="L132" s="142" t="s">
        <v>526</v>
      </c>
      <c r="M132" s="142" t="s">
        <v>527</v>
      </c>
      <c r="N132" s="142" t="s">
        <v>500</v>
      </c>
      <c r="O132" s="142" t="s">
        <v>528</v>
      </c>
      <c r="P132" s="142" t="s">
        <v>529</v>
      </c>
      <c r="Q132" s="142" t="s">
        <v>530</v>
      </c>
      <c r="R132" s="142" t="s">
        <v>531</v>
      </c>
      <c r="S132" s="142" t="s">
        <v>532</v>
      </c>
      <c r="T132" s="142" t="s">
        <v>533</v>
      </c>
      <c r="U132" s="142" t="s">
        <v>534</v>
      </c>
      <c r="V132" s="142" t="s">
        <v>535</v>
      </c>
      <c r="W132" s="142" t="s">
        <v>536</v>
      </c>
      <c r="X132" s="142" t="s">
        <v>537</v>
      </c>
      <c r="Y132" s="142" t="s">
        <v>538</v>
      </c>
      <c r="Z132" s="142" t="s">
        <v>539</v>
      </c>
      <c r="AA132" s="142" t="s">
        <v>540</v>
      </c>
      <c r="AB132" s="142" t="s">
        <v>541</v>
      </c>
      <c r="AC132" s="142" t="s">
        <v>542</v>
      </c>
      <c r="AD132" s="142" t="s">
        <v>543</v>
      </c>
      <c r="AE132" s="142" t="s">
        <v>544</v>
      </c>
      <c r="AF132" s="142" t="s">
        <v>545</v>
      </c>
      <c r="AG132" s="142" t="s">
        <v>546</v>
      </c>
      <c r="AH132" s="142" t="s">
        <v>547</v>
      </c>
      <c r="AI132" s="142" t="s">
        <v>548</v>
      </c>
      <c r="AJ132" s="142" t="s">
        <v>549</v>
      </c>
      <c r="AK132" s="142" t="s">
        <v>550</v>
      </c>
      <c r="AL132" s="142" t="s">
        <v>551</v>
      </c>
      <c r="AM132" s="142" t="s">
        <v>552</v>
      </c>
      <c r="AN132" s="142" t="s">
        <v>553</v>
      </c>
      <c r="AO132" s="142" t="s">
        <v>554</v>
      </c>
      <c r="AP132" s="142" t="s">
        <v>555</v>
      </c>
      <c r="AQ132" s="142" t="s">
        <v>556</v>
      </c>
      <c r="AR132" s="142" t="s">
        <v>557</v>
      </c>
      <c r="AS132" s="142" t="s">
        <v>558</v>
      </c>
      <c r="AT132" s="142" t="s">
        <v>559</v>
      </c>
      <c r="AU132" s="142" t="s">
        <v>560</v>
      </c>
      <c r="AV132" s="142" t="s">
        <v>561</v>
      </c>
      <c r="AW132" s="142" t="s">
        <v>562</v>
      </c>
      <c r="AX132" s="142" t="s">
        <v>563</v>
      </c>
      <c r="AY132" s="142" t="s">
        <v>570</v>
      </c>
      <c r="AZ132" s="127"/>
      <c r="BA132" s="127"/>
      <c r="BB132" s="136"/>
      <c r="BC132" s="127"/>
      <c r="BD132" s="127"/>
      <c r="BE132" s="127"/>
      <c r="BF132" s="127"/>
      <c r="BG132" s="127"/>
      <c r="BH132" s="127"/>
      <c r="BI132" s="127"/>
      <c r="BJ132" s="127"/>
      <c r="BK132" s="127"/>
      <c r="BL132" s="127"/>
    </row>
    <row r="133" spans="1:64" x14ac:dyDescent="0.25">
      <c r="A133" s="127"/>
      <c r="B133" s="129" t="s">
        <v>564</v>
      </c>
      <c r="C133" s="140"/>
      <c r="D133" s="140">
        <f t="shared" ref="D133:AX133" si="44">+IF(D131&gt;=$D122,$D129,0)*IF(C137&lt;1,0,1)</f>
        <v>0</v>
      </c>
      <c r="E133" s="140">
        <f t="shared" si="44"/>
        <v>0</v>
      </c>
      <c r="F133" s="140">
        <f t="shared" si="44"/>
        <v>0</v>
      </c>
      <c r="G133" s="140">
        <f t="shared" si="44"/>
        <v>0</v>
      </c>
      <c r="H133" s="140">
        <f t="shared" si="44"/>
        <v>0</v>
      </c>
      <c r="I133" s="140">
        <f t="shared" si="44"/>
        <v>0</v>
      </c>
      <c r="J133" s="140">
        <f t="shared" si="44"/>
        <v>470.80709905305628</v>
      </c>
      <c r="K133" s="140">
        <f t="shared" si="44"/>
        <v>470.80709905305628</v>
      </c>
      <c r="L133" s="140">
        <f t="shared" si="44"/>
        <v>470.80709905305628</v>
      </c>
      <c r="M133" s="140">
        <f t="shared" si="44"/>
        <v>470.80709905305628</v>
      </c>
      <c r="N133" s="140">
        <f t="shared" si="44"/>
        <v>470.80709905305628</v>
      </c>
      <c r="O133" s="140">
        <f t="shared" si="44"/>
        <v>470.80709905305628</v>
      </c>
      <c r="P133" s="140">
        <f t="shared" si="44"/>
        <v>470.80709905305628</v>
      </c>
      <c r="Q133" s="140">
        <f t="shared" si="44"/>
        <v>470.80709905305628</v>
      </c>
      <c r="R133" s="140">
        <f t="shared" si="44"/>
        <v>470.80709905305628</v>
      </c>
      <c r="S133" s="140">
        <f t="shared" si="44"/>
        <v>470.80709905305628</v>
      </c>
      <c r="T133" s="140">
        <f t="shared" si="44"/>
        <v>470.80709905305628</v>
      </c>
      <c r="U133" s="140">
        <f t="shared" si="44"/>
        <v>470.80709905305628</v>
      </c>
      <c r="V133" s="140">
        <f t="shared" si="44"/>
        <v>470.80709905305628</v>
      </c>
      <c r="W133" s="140">
        <f t="shared" si="44"/>
        <v>470.80709905305628</v>
      </c>
      <c r="X133" s="140">
        <f t="shared" si="44"/>
        <v>470.80709905305628</v>
      </c>
      <c r="Y133" s="140">
        <f t="shared" si="44"/>
        <v>470.80709905305628</v>
      </c>
      <c r="Z133" s="140">
        <f t="shared" si="44"/>
        <v>470.80709905305628</v>
      </c>
      <c r="AA133" s="140">
        <f t="shared" si="44"/>
        <v>470.80709905305628</v>
      </c>
      <c r="AB133" s="140">
        <f t="shared" si="44"/>
        <v>470.80709905305628</v>
      </c>
      <c r="AC133" s="140">
        <f t="shared" si="44"/>
        <v>470.80709905305628</v>
      </c>
      <c r="AD133" s="140">
        <f t="shared" si="44"/>
        <v>470.80709905305628</v>
      </c>
      <c r="AE133" s="140">
        <f t="shared" si="44"/>
        <v>470.80709905305628</v>
      </c>
      <c r="AF133" s="140">
        <f t="shared" si="44"/>
        <v>470.80709905305628</v>
      </c>
      <c r="AG133" s="140">
        <f t="shared" si="44"/>
        <v>470.80709905305628</v>
      </c>
      <c r="AH133" s="140">
        <f t="shared" si="44"/>
        <v>470.80709905305628</v>
      </c>
      <c r="AI133" s="140">
        <f t="shared" si="44"/>
        <v>470.80709905305628</v>
      </c>
      <c r="AJ133" s="140">
        <f t="shared" si="44"/>
        <v>470.80709905305628</v>
      </c>
      <c r="AK133" s="140">
        <f t="shared" si="44"/>
        <v>470.80709905305628</v>
      </c>
      <c r="AL133" s="140">
        <f t="shared" si="44"/>
        <v>470.80709905305628</v>
      </c>
      <c r="AM133" s="140">
        <f t="shared" si="44"/>
        <v>470.80709905305628</v>
      </c>
      <c r="AN133" s="140">
        <f t="shared" si="44"/>
        <v>470.80709905305628</v>
      </c>
      <c r="AO133" s="140">
        <f t="shared" si="44"/>
        <v>470.80709905305628</v>
      </c>
      <c r="AP133" s="140">
        <f t="shared" si="44"/>
        <v>470.80709905305628</v>
      </c>
      <c r="AQ133" s="140">
        <f t="shared" si="44"/>
        <v>470.80709905305628</v>
      </c>
      <c r="AR133" s="140">
        <f t="shared" si="44"/>
        <v>470.80709905305628</v>
      </c>
      <c r="AS133" s="140">
        <f t="shared" si="44"/>
        <v>470.80709905305628</v>
      </c>
      <c r="AT133" s="140">
        <f t="shared" si="44"/>
        <v>470.80709905305628</v>
      </c>
      <c r="AU133" s="140">
        <f t="shared" si="44"/>
        <v>470.80709905305628</v>
      </c>
      <c r="AV133" s="140">
        <f t="shared" si="44"/>
        <v>470.80709905305628</v>
      </c>
      <c r="AW133" s="140">
        <f t="shared" si="44"/>
        <v>470.80709905305628</v>
      </c>
      <c r="AX133" s="140">
        <f t="shared" si="44"/>
        <v>470.80709905305628</v>
      </c>
      <c r="AY133" s="127"/>
      <c r="AZ133" s="127"/>
      <c r="BA133" s="127"/>
      <c r="BB133" s="136"/>
      <c r="BC133" s="127"/>
      <c r="BD133" s="127"/>
      <c r="BE133" s="127"/>
      <c r="BF133" s="127"/>
      <c r="BG133" s="127"/>
      <c r="BH133" s="127"/>
      <c r="BI133" s="127"/>
      <c r="BJ133" s="127"/>
      <c r="BK133" s="127"/>
      <c r="BL133" s="127"/>
    </row>
    <row r="134" spans="1:64" x14ac:dyDescent="0.25">
      <c r="A134" s="127"/>
      <c r="B134" s="129" t="s">
        <v>565</v>
      </c>
      <c r="C134" s="140"/>
      <c r="D134" s="140">
        <f t="shared" ref="D134:AK134" si="45">D133-D136</f>
        <v>0</v>
      </c>
      <c r="E134" s="140">
        <f t="shared" si="45"/>
        <v>0</v>
      </c>
      <c r="F134" s="140">
        <f t="shared" si="45"/>
        <v>0</v>
      </c>
      <c r="G134" s="140">
        <f t="shared" si="45"/>
        <v>0</v>
      </c>
      <c r="H134" s="140">
        <f t="shared" si="45"/>
        <v>0</v>
      </c>
      <c r="I134" s="140">
        <f t="shared" si="45"/>
        <v>0</v>
      </c>
      <c r="J134" s="140">
        <f t="shared" si="45"/>
        <v>320.04473488796947</v>
      </c>
      <c r="K134" s="140">
        <f t="shared" si="45"/>
        <v>321.65309158364607</v>
      </c>
      <c r="L134" s="140">
        <f t="shared" si="45"/>
        <v>323.26953093458474</v>
      </c>
      <c r="M134" s="140">
        <f t="shared" si="45"/>
        <v>324.89409355945929</v>
      </c>
      <c r="N134" s="140">
        <f t="shared" si="45"/>
        <v>326.52682028106915</v>
      </c>
      <c r="O134" s="140">
        <f t="shared" si="45"/>
        <v>328.16775212736525</v>
      </c>
      <c r="P134" s="140">
        <f t="shared" si="45"/>
        <v>329.81693033248075</v>
      </c>
      <c r="Q134" s="140">
        <f t="shared" si="45"/>
        <v>331.4743963377673</v>
      </c>
      <c r="R134" s="140">
        <f t="shared" si="45"/>
        <v>333.1401917928365</v>
      </c>
      <c r="S134" s="140">
        <f t="shared" si="45"/>
        <v>334.81435855660646</v>
      </c>
      <c r="T134" s="140">
        <f t="shared" si="45"/>
        <v>336.49693869835346</v>
      </c>
      <c r="U134" s="140">
        <f t="shared" si="45"/>
        <v>338.18797449876945</v>
      </c>
      <c r="V134" s="140">
        <f t="shared" si="45"/>
        <v>339.88750845102402</v>
      </c>
      <c r="W134" s="140">
        <f t="shared" si="45"/>
        <v>341.59558326183253</v>
      </c>
      <c r="X134" s="140">
        <f t="shared" si="45"/>
        <v>343.31224185252944</v>
      </c>
      <c r="Y134" s="140">
        <f t="shared" si="45"/>
        <v>345.03752736014621</v>
      </c>
      <c r="Z134" s="140">
        <f t="shared" si="45"/>
        <v>346.77148313849591</v>
      </c>
      <c r="AA134" s="140">
        <f t="shared" si="45"/>
        <v>348.51415275926234</v>
      </c>
      <c r="AB134" s="140">
        <f t="shared" si="45"/>
        <v>350.26558001309496</v>
      </c>
      <c r="AC134" s="140">
        <f t="shared" si="45"/>
        <v>352.02580891070932</v>
      </c>
      <c r="AD134" s="140">
        <f t="shared" si="45"/>
        <v>353.79488368399279</v>
      </c>
      <c r="AE134" s="140">
        <f t="shared" si="45"/>
        <v>355.57284878711653</v>
      </c>
      <c r="AF134" s="140">
        <f t="shared" si="45"/>
        <v>357.35974889765185</v>
      </c>
      <c r="AG134" s="140">
        <f t="shared" si="45"/>
        <v>359.15562891769355</v>
      </c>
      <c r="AH134" s="140">
        <f t="shared" si="45"/>
        <v>360.96053397498792</v>
      </c>
      <c r="AI134" s="140">
        <f t="shared" si="45"/>
        <v>362.77450942406665</v>
      </c>
      <c r="AJ134" s="140">
        <f t="shared" si="45"/>
        <v>364.59760084738667</v>
      </c>
      <c r="AK134" s="140">
        <f t="shared" si="45"/>
        <v>366.42985405647573</v>
      </c>
      <c r="AL134" s="140">
        <f>AL133-AL136</f>
        <v>368.2713150930831</v>
      </c>
      <c r="AM134" s="140">
        <f t="shared" ref="AM134:AT134" si="46">AM133-AM136</f>
        <v>370.12203023033709</v>
      </c>
      <c r="AN134" s="140">
        <f t="shared" si="46"/>
        <v>371.9820459739073</v>
      </c>
      <c r="AO134" s="140">
        <f t="shared" si="46"/>
        <v>373.85140906317372</v>
      </c>
      <c r="AP134" s="140">
        <f t="shared" si="46"/>
        <v>375.73016647240081</v>
      </c>
      <c r="AQ134" s="140">
        <f t="shared" si="46"/>
        <v>377.61836541191821</v>
      </c>
      <c r="AR134" s="140">
        <f t="shared" si="46"/>
        <v>379.51605332930671</v>
      </c>
      <c r="AS134" s="140">
        <f t="shared" si="46"/>
        <v>381.42327791059108</v>
      </c>
      <c r="AT134" s="140">
        <f t="shared" si="46"/>
        <v>383.34008708143767</v>
      </c>
      <c r="AU134" s="140">
        <f>AU133-AU136</f>
        <v>385.26652900835921</v>
      </c>
      <c r="AV134" s="140">
        <f>AV133-AV136</f>
        <v>387.20265209992516</v>
      </c>
      <c r="AW134" s="140">
        <f>AW133-AW136</f>
        <v>389.14850500797769</v>
      </c>
      <c r="AX134" s="140">
        <f>AX133-AX136</f>
        <v>391.10413662885475</v>
      </c>
      <c r="AY134" s="127"/>
      <c r="AZ134" s="127"/>
      <c r="BA134" s="127"/>
      <c r="BB134" s="136"/>
      <c r="BC134" s="127"/>
      <c r="BD134" s="127"/>
      <c r="BE134" s="127"/>
      <c r="BF134" s="127"/>
      <c r="BG134" s="127"/>
      <c r="BH134" s="127"/>
      <c r="BI134" s="127"/>
      <c r="BJ134" s="127"/>
      <c r="BK134" s="127"/>
      <c r="BL134" s="127"/>
    </row>
    <row r="135" spans="1:64" x14ac:dyDescent="0.25">
      <c r="A135" s="127"/>
      <c r="B135" s="129" t="s">
        <v>566</v>
      </c>
      <c r="C135" s="140"/>
      <c r="D135" s="140">
        <f t="shared" ref="D135:Q135" si="47">(D134+C135)*(IF(C137&lt;1,0,1))</f>
        <v>0</v>
      </c>
      <c r="E135" s="140">
        <f t="shared" si="47"/>
        <v>0</v>
      </c>
      <c r="F135" s="140">
        <f t="shared" si="47"/>
        <v>0</v>
      </c>
      <c r="G135" s="140">
        <f t="shared" si="47"/>
        <v>0</v>
      </c>
      <c r="H135" s="140">
        <f t="shared" si="47"/>
        <v>0</v>
      </c>
      <c r="I135" s="140">
        <f t="shared" si="47"/>
        <v>0</v>
      </c>
      <c r="J135" s="140">
        <f t="shared" si="47"/>
        <v>320.04473488796947</v>
      </c>
      <c r="K135" s="140">
        <f t="shared" si="47"/>
        <v>641.6978264716156</v>
      </c>
      <c r="L135" s="140">
        <f t="shared" si="47"/>
        <v>964.96735740620034</v>
      </c>
      <c r="M135" s="140">
        <f t="shared" si="47"/>
        <v>1289.8614509656595</v>
      </c>
      <c r="N135" s="140">
        <f t="shared" si="47"/>
        <v>1616.3882712467287</v>
      </c>
      <c r="O135" s="140">
        <f t="shared" si="47"/>
        <v>1944.5560233740939</v>
      </c>
      <c r="P135" s="140">
        <f t="shared" si="47"/>
        <v>2274.3729537065747</v>
      </c>
      <c r="Q135" s="140">
        <f t="shared" si="47"/>
        <v>2605.847350044342</v>
      </c>
      <c r="R135" s="140">
        <f>(R134+Q135)*(IF(Q137&lt;1,0,1))</f>
        <v>2938.9875418371785</v>
      </c>
      <c r="S135" s="140">
        <f t="shared" ref="S135:AX135" si="48">(S134+R135)*(IF(R137&lt;1,0,1))</f>
        <v>3273.8019003937848</v>
      </c>
      <c r="T135" s="140">
        <f t="shared" si="48"/>
        <v>3610.2988390921382</v>
      </c>
      <c r="U135" s="140">
        <f t="shared" si="48"/>
        <v>3948.4868135909078</v>
      </c>
      <c r="V135" s="140">
        <f t="shared" si="48"/>
        <v>4288.3743220419319</v>
      </c>
      <c r="W135" s="140">
        <f t="shared" si="48"/>
        <v>4629.9699053037648</v>
      </c>
      <c r="X135" s="140">
        <f t="shared" si="48"/>
        <v>4973.2821471562938</v>
      </c>
      <c r="Y135" s="140">
        <f t="shared" si="48"/>
        <v>5318.3196745164405</v>
      </c>
      <c r="Z135" s="140">
        <f t="shared" si="48"/>
        <v>5665.0911576549361</v>
      </c>
      <c r="AA135" s="140">
        <f t="shared" si="48"/>
        <v>6013.6053104141984</v>
      </c>
      <c r="AB135" s="140">
        <f t="shared" si="48"/>
        <v>6363.8708904272935</v>
      </c>
      <c r="AC135" s="140">
        <f t="shared" si="48"/>
        <v>6715.8966993380027</v>
      </c>
      <c r="AD135" s="140">
        <f t="shared" si="48"/>
        <v>7069.691583021995</v>
      </c>
      <c r="AE135" s="140">
        <f t="shared" si="48"/>
        <v>7425.2644318091116</v>
      </c>
      <c r="AF135" s="140">
        <f t="shared" si="48"/>
        <v>7782.6241807067636</v>
      </c>
      <c r="AG135" s="140">
        <f t="shared" si="48"/>
        <v>8141.7798096244569</v>
      </c>
      <c r="AH135" s="140">
        <f t="shared" si="48"/>
        <v>8502.7403435994456</v>
      </c>
      <c r="AI135" s="140">
        <f t="shared" si="48"/>
        <v>8865.5148530235128</v>
      </c>
      <c r="AJ135" s="140">
        <f t="shared" si="48"/>
        <v>9230.1124538708991</v>
      </c>
      <c r="AK135" s="140">
        <f t="shared" si="48"/>
        <v>9596.5423079273751</v>
      </c>
      <c r="AL135" s="140">
        <f t="shared" si="48"/>
        <v>9964.8136230204582</v>
      </c>
      <c r="AM135" s="140">
        <f t="shared" si="48"/>
        <v>10334.935653250795</v>
      </c>
      <c r="AN135" s="140">
        <f t="shared" si="48"/>
        <v>10706.917699224703</v>
      </c>
      <c r="AO135" s="140">
        <f t="shared" si="48"/>
        <v>11080.769108287877</v>
      </c>
      <c r="AP135" s="140">
        <f t="shared" si="48"/>
        <v>11456.499274760277</v>
      </c>
      <c r="AQ135" s="140">
        <f t="shared" si="48"/>
        <v>11834.117640172195</v>
      </c>
      <c r="AR135" s="140">
        <f t="shared" si="48"/>
        <v>12213.633693501502</v>
      </c>
      <c r="AS135" s="140">
        <f t="shared" si="48"/>
        <v>12595.056971412094</v>
      </c>
      <c r="AT135" s="140">
        <f t="shared" si="48"/>
        <v>12978.397058493532</v>
      </c>
      <c r="AU135" s="140">
        <f t="shared" si="48"/>
        <v>13363.663587501891</v>
      </c>
      <c r="AV135" s="140">
        <f t="shared" si="48"/>
        <v>13750.866239601815</v>
      </c>
      <c r="AW135" s="140">
        <f t="shared" si="48"/>
        <v>14140.014744609793</v>
      </c>
      <c r="AX135" s="140">
        <f t="shared" si="48"/>
        <v>14531.118881238648</v>
      </c>
      <c r="AY135" s="127"/>
      <c r="AZ135" s="127"/>
      <c r="BA135" s="127"/>
      <c r="BB135" s="127"/>
      <c r="BC135" s="127"/>
      <c r="BD135" s="127"/>
      <c r="BE135" s="127"/>
      <c r="BF135" s="127"/>
      <c r="BG135" s="127"/>
      <c r="BH135" s="127"/>
      <c r="BI135" s="127"/>
      <c r="BJ135" s="127"/>
      <c r="BK135" s="127"/>
      <c r="BL135" s="127"/>
    </row>
    <row r="136" spans="1:64" x14ac:dyDescent="0.25">
      <c r="A136" s="127"/>
      <c r="B136" s="129" t="s">
        <v>567</v>
      </c>
      <c r="C136" s="140"/>
      <c r="D136" s="140">
        <f>IF(D133&gt;0,C137*$D127,0)</f>
        <v>0</v>
      </c>
      <c r="E136" s="140">
        <f t="shared" ref="E136:AX136" si="49">IF(E133&gt;0,D137*$D$12,0)</f>
        <v>0</v>
      </c>
      <c r="F136" s="140">
        <f t="shared" si="49"/>
        <v>0</v>
      </c>
      <c r="G136" s="140">
        <f t="shared" si="49"/>
        <v>0</v>
      </c>
      <c r="H136" s="140">
        <f t="shared" si="49"/>
        <v>0</v>
      </c>
      <c r="I136" s="140">
        <f t="shared" si="49"/>
        <v>0</v>
      </c>
      <c r="J136" s="140">
        <f t="shared" si="49"/>
        <v>150.76236416508681</v>
      </c>
      <c r="K136" s="140">
        <f t="shared" si="49"/>
        <v>149.1540074694102</v>
      </c>
      <c r="L136" s="140">
        <f t="shared" si="49"/>
        <v>147.53756811847154</v>
      </c>
      <c r="M136" s="140">
        <f t="shared" si="49"/>
        <v>145.91300549359698</v>
      </c>
      <c r="N136" s="140">
        <f t="shared" si="49"/>
        <v>144.2802787719871</v>
      </c>
      <c r="O136" s="140">
        <f t="shared" si="49"/>
        <v>142.639346925691</v>
      </c>
      <c r="P136" s="140">
        <f t="shared" si="49"/>
        <v>140.99016872057553</v>
      </c>
      <c r="Q136" s="140">
        <f t="shared" si="49"/>
        <v>139.332702715289</v>
      </c>
      <c r="R136" s="140">
        <f t="shared" si="49"/>
        <v>137.66690726021974</v>
      </c>
      <c r="S136" s="140">
        <f t="shared" si="49"/>
        <v>135.99274049644981</v>
      </c>
      <c r="T136" s="140">
        <f t="shared" si="49"/>
        <v>134.31016035470279</v>
      </c>
      <c r="U136" s="140">
        <f t="shared" si="49"/>
        <v>132.61912455428686</v>
      </c>
      <c r="V136" s="140">
        <f t="shared" si="49"/>
        <v>130.91959060203229</v>
      </c>
      <c r="W136" s="140">
        <f t="shared" si="49"/>
        <v>129.21151579122372</v>
      </c>
      <c r="X136" s="140">
        <f t="shared" si="49"/>
        <v>127.49485720052685</v>
      </c>
      <c r="Y136" s="140">
        <f t="shared" si="49"/>
        <v>125.76957169291009</v>
      </c>
      <c r="Z136" s="140">
        <f t="shared" si="49"/>
        <v>124.03561591456037</v>
      </c>
      <c r="AA136" s="140">
        <f t="shared" si="49"/>
        <v>122.29294629379392</v>
      </c>
      <c r="AB136" s="140">
        <f t="shared" si="49"/>
        <v>120.54151903996132</v>
      </c>
      <c r="AC136" s="140">
        <f t="shared" si="49"/>
        <v>118.78129014234699</v>
      </c>
      <c r="AD136" s="140">
        <f t="shared" si="49"/>
        <v>117.01221536906347</v>
      </c>
      <c r="AE136" s="140">
        <f t="shared" si="49"/>
        <v>115.23425026593978</v>
      </c>
      <c r="AF136" s="140">
        <f t="shared" si="49"/>
        <v>113.44735015540442</v>
      </c>
      <c r="AG136" s="140">
        <f t="shared" si="49"/>
        <v>111.6514701353627</v>
      </c>
      <c r="AH136" s="140">
        <f t="shared" si="49"/>
        <v>109.84656507806835</v>
      </c>
      <c r="AI136" s="140">
        <f t="shared" si="49"/>
        <v>108.03258962898965</v>
      </c>
      <c r="AJ136" s="140">
        <f t="shared" si="49"/>
        <v>106.20949820566959</v>
      </c>
      <c r="AK136" s="140">
        <f t="shared" si="49"/>
        <v>104.37724499658057</v>
      </c>
      <c r="AL136" s="140">
        <f t="shared" si="49"/>
        <v>102.53578395997316</v>
      </c>
      <c r="AM136" s="140">
        <f t="shared" si="49"/>
        <v>100.6850688227192</v>
      </c>
      <c r="AN136" s="140">
        <f t="shared" si="49"/>
        <v>98.825053079148958</v>
      </c>
      <c r="AO136" s="140">
        <f t="shared" si="49"/>
        <v>96.955689989882558</v>
      </c>
      <c r="AP136" s="140">
        <f t="shared" si="49"/>
        <v>95.076932580655438</v>
      </c>
      <c r="AQ136" s="140">
        <f t="shared" si="49"/>
        <v>93.188733641138086</v>
      </c>
      <c r="AR136" s="140">
        <f t="shared" si="49"/>
        <v>91.291045723749534</v>
      </c>
      <c r="AS136" s="140">
        <f t="shared" si="49"/>
        <v>89.383821142465223</v>
      </c>
      <c r="AT136" s="140">
        <f t="shared" si="49"/>
        <v>87.467011971618632</v>
      </c>
      <c r="AU136" s="140">
        <f t="shared" si="49"/>
        <v>85.540570044697049</v>
      </c>
      <c r="AV136" s="140">
        <f t="shared" si="49"/>
        <v>83.604446953131131</v>
      </c>
      <c r="AW136" s="140">
        <f t="shared" si="49"/>
        <v>81.658594045078587</v>
      </c>
      <c r="AX136" s="140">
        <f t="shared" si="49"/>
        <v>79.70296242420153</v>
      </c>
      <c r="AY136" s="127"/>
      <c r="AZ136" s="127"/>
      <c r="BA136" s="127"/>
      <c r="BB136" s="127"/>
      <c r="BC136" s="127"/>
      <c r="BD136" s="127"/>
      <c r="BE136" s="127"/>
      <c r="BF136" s="127"/>
      <c r="BG136" s="127"/>
      <c r="BH136" s="127"/>
      <c r="BI136" s="127"/>
      <c r="BJ136" s="127"/>
      <c r="BK136" s="127"/>
      <c r="BL136" s="127"/>
    </row>
    <row r="137" spans="1:64" x14ac:dyDescent="0.25">
      <c r="A137" s="127"/>
      <c r="B137" s="143" t="s">
        <v>568</v>
      </c>
      <c r="C137" s="140">
        <f>IF(C131=$D122,($C124),IF(D131&lt;$D122,0,(($C124)-C135)*IF(B137&lt;1,0,1)))</f>
        <v>0</v>
      </c>
      <c r="D137" s="140">
        <f t="shared" ref="D137:AX137" si="50">IF(D131=$D122,($C124),IF(E131&lt;$D122,0,(($C124)-D135)*IF(C137&lt;1,0,1)))</f>
        <v>0</v>
      </c>
      <c r="E137" s="140">
        <f t="shared" si="50"/>
        <v>0</v>
      </c>
      <c r="F137" s="140">
        <f t="shared" si="50"/>
        <v>0</v>
      </c>
      <c r="G137" s="140">
        <f t="shared" si="50"/>
        <v>0</v>
      </c>
      <c r="H137" s="140">
        <f t="shared" si="50"/>
        <v>0</v>
      </c>
      <c r="I137" s="140">
        <f t="shared" si="50"/>
        <v>30000</v>
      </c>
      <c r="J137" s="140">
        <f t="shared" si="50"/>
        <v>29679.955265112032</v>
      </c>
      <c r="K137" s="140">
        <f t="shared" si="50"/>
        <v>29358.302173528384</v>
      </c>
      <c r="L137" s="140">
        <f t="shared" si="50"/>
        <v>29035.0326425938</v>
      </c>
      <c r="M137" s="140">
        <f t="shared" si="50"/>
        <v>28710.138549034342</v>
      </c>
      <c r="N137" s="140">
        <f t="shared" si="50"/>
        <v>28383.611728753272</v>
      </c>
      <c r="O137" s="140">
        <f t="shared" si="50"/>
        <v>28055.443976625906</v>
      </c>
      <c r="P137" s="140">
        <f t="shared" si="50"/>
        <v>27725.627046293426</v>
      </c>
      <c r="Q137" s="140">
        <f t="shared" si="50"/>
        <v>27394.152649955657</v>
      </c>
      <c r="R137" s="140">
        <f t="shared" si="50"/>
        <v>27061.012458162822</v>
      </c>
      <c r="S137" s="140">
        <f t="shared" si="50"/>
        <v>26726.198099606216</v>
      </c>
      <c r="T137" s="140">
        <f t="shared" si="50"/>
        <v>26389.701160907862</v>
      </c>
      <c r="U137" s="140">
        <f t="shared" si="50"/>
        <v>26051.513186409091</v>
      </c>
      <c r="V137" s="140">
        <f t="shared" si="50"/>
        <v>25711.625677958069</v>
      </c>
      <c r="W137" s="140">
        <f t="shared" si="50"/>
        <v>25370.030094696234</v>
      </c>
      <c r="X137" s="140">
        <f t="shared" si="50"/>
        <v>25026.717852843707</v>
      </c>
      <c r="Y137" s="140">
        <f t="shared" si="50"/>
        <v>24681.680325483561</v>
      </c>
      <c r="Z137" s="140">
        <f t="shared" si="50"/>
        <v>24334.908842345063</v>
      </c>
      <c r="AA137" s="140">
        <f t="shared" si="50"/>
        <v>23986.394689585803</v>
      </c>
      <c r="AB137" s="140">
        <f t="shared" si="50"/>
        <v>23636.129109572707</v>
      </c>
      <c r="AC137" s="140">
        <f t="shared" si="50"/>
        <v>23284.103300661998</v>
      </c>
      <c r="AD137" s="140">
        <f t="shared" si="50"/>
        <v>22930.308416978005</v>
      </c>
      <c r="AE137" s="140">
        <f t="shared" si="50"/>
        <v>22574.735568190888</v>
      </c>
      <c r="AF137" s="140">
        <f t="shared" si="50"/>
        <v>22217.375819293236</v>
      </c>
      <c r="AG137" s="140">
        <f t="shared" si="50"/>
        <v>21858.220190375541</v>
      </c>
      <c r="AH137" s="140">
        <f t="shared" si="50"/>
        <v>21497.259656400554</v>
      </c>
      <c r="AI137" s="140">
        <f t="shared" si="50"/>
        <v>21134.485146976487</v>
      </c>
      <c r="AJ137" s="140">
        <f t="shared" si="50"/>
        <v>20769.887546129103</v>
      </c>
      <c r="AK137" s="140">
        <f t="shared" si="50"/>
        <v>20403.457692072625</v>
      </c>
      <c r="AL137" s="140">
        <f t="shared" si="50"/>
        <v>20035.186376979542</v>
      </c>
      <c r="AM137" s="140">
        <f t="shared" si="50"/>
        <v>19665.064346749205</v>
      </c>
      <c r="AN137" s="140">
        <f t="shared" si="50"/>
        <v>19293.082300775299</v>
      </c>
      <c r="AO137" s="140">
        <f t="shared" si="50"/>
        <v>18919.230891712123</v>
      </c>
      <c r="AP137" s="140">
        <f t="shared" si="50"/>
        <v>18543.500725239723</v>
      </c>
      <c r="AQ137" s="140">
        <f t="shared" si="50"/>
        <v>18165.882359827803</v>
      </c>
      <c r="AR137" s="140">
        <f t="shared" si="50"/>
        <v>17786.366306498498</v>
      </c>
      <c r="AS137" s="140">
        <f t="shared" si="50"/>
        <v>17404.943028587906</v>
      </c>
      <c r="AT137" s="140">
        <f t="shared" si="50"/>
        <v>17021.60294150647</v>
      </c>
      <c r="AU137" s="140">
        <f t="shared" si="50"/>
        <v>16636.336412498109</v>
      </c>
      <c r="AV137" s="140">
        <f t="shared" si="50"/>
        <v>16249.133760398185</v>
      </c>
      <c r="AW137" s="140">
        <f t="shared" si="50"/>
        <v>15859.985255390207</v>
      </c>
      <c r="AX137" s="140">
        <f t="shared" si="50"/>
        <v>15468.881118761352</v>
      </c>
      <c r="AY137" s="127"/>
      <c r="AZ137" s="127"/>
      <c r="BA137" s="127"/>
      <c r="BB137" s="127"/>
      <c r="BC137" s="127"/>
      <c r="BD137" s="127"/>
      <c r="BE137" s="127"/>
      <c r="BF137" s="127"/>
      <c r="BG137" s="127"/>
      <c r="BH137" s="127"/>
      <c r="BI137" s="127"/>
      <c r="BJ137" s="127"/>
      <c r="BK137" s="127"/>
      <c r="BL137" s="127"/>
    </row>
    <row r="138" spans="1:64" x14ac:dyDescent="0.25">
      <c r="A138" s="127"/>
      <c r="B138" s="133"/>
      <c r="C138" s="133"/>
      <c r="D138" s="133"/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  <c r="AA138" s="133"/>
      <c r="AB138" s="133"/>
      <c r="AC138" s="133"/>
      <c r="AD138" s="133"/>
      <c r="AE138" s="133"/>
      <c r="AF138" s="133"/>
      <c r="AG138" s="133"/>
      <c r="AH138" s="133"/>
      <c r="AI138" s="133"/>
      <c r="AJ138" s="133"/>
      <c r="AK138" s="133"/>
      <c r="AL138" s="133"/>
      <c r="AM138" s="133"/>
      <c r="AN138" s="133"/>
      <c r="AO138" s="133"/>
      <c r="AP138" s="133"/>
      <c r="AQ138" s="133"/>
      <c r="AR138" s="133"/>
      <c r="AS138" s="133"/>
      <c r="AT138" s="133"/>
      <c r="AU138" s="133"/>
      <c r="AV138" s="133"/>
      <c r="AW138" s="133"/>
      <c r="AX138" s="133"/>
      <c r="AY138" s="127"/>
      <c r="AZ138" s="127"/>
      <c r="BA138" s="127"/>
      <c r="BB138" s="127"/>
      <c r="BC138" s="127"/>
      <c r="BD138" s="127"/>
      <c r="BE138" s="127"/>
      <c r="BF138" s="127"/>
      <c r="BG138" s="127"/>
      <c r="BH138" s="127"/>
      <c r="BI138" s="127"/>
      <c r="BJ138" s="127"/>
      <c r="BK138" s="127"/>
      <c r="BL138" s="127"/>
    </row>
    <row r="139" spans="1:64" x14ac:dyDescent="0.25">
      <c r="A139" s="127"/>
      <c r="B139" s="133"/>
      <c r="C139" s="133"/>
      <c r="D139" s="133"/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  <c r="AA139" s="133"/>
      <c r="AB139" s="133"/>
      <c r="AC139" s="133"/>
      <c r="AD139" s="133"/>
      <c r="AE139" s="133"/>
      <c r="AF139" s="133"/>
      <c r="AG139" s="133"/>
      <c r="AH139" s="133"/>
      <c r="AI139" s="133"/>
      <c r="AJ139" s="133"/>
      <c r="AK139" s="133"/>
      <c r="AL139" s="133"/>
      <c r="AM139" s="133"/>
      <c r="AN139" s="133"/>
      <c r="AO139" s="133"/>
      <c r="AP139" s="133"/>
      <c r="AQ139" s="133"/>
      <c r="AR139" s="133"/>
      <c r="AS139" s="133"/>
      <c r="AT139" s="133"/>
      <c r="AU139" s="133"/>
      <c r="AV139" s="133"/>
      <c r="AW139" s="133"/>
      <c r="AX139" s="133"/>
      <c r="AY139" s="127"/>
      <c r="AZ139" s="127"/>
      <c r="BA139" s="127"/>
      <c r="BB139" s="127"/>
      <c r="BC139" s="127"/>
      <c r="BD139" s="127"/>
      <c r="BE139" s="127"/>
      <c r="BF139" s="127"/>
      <c r="BG139" s="127"/>
      <c r="BH139" s="127"/>
      <c r="BI139" s="127"/>
      <c r="BJ139" s="127"/>
      <c r="BK139" s="127"/>
      <c r="BL139" s="127"/>
    </row>
    <row r="140" spans="1:64" x14ac:dyDescent="0.25">
      <c r="A140" s="127"/>
      <c r="B140" s="133"/>
      <c r="C140" s="133"/>
      <c r="D140" s="133"/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  <c r="AA140" s="133"/>
      <c r="AB140" s="133"/>
      <c r="AC140" s="133"/>
      <c r="AD140" s="133"/>
      <c r="AE140" s="133"/>
      <c r="AF140" s="133"/>
      <c r="AG140" s="133"/>
      <c r="AH140" s="133"/>
      <c r="AI140" s="133"/>
      <c r="AJ140" s="133"/>
      <c r="AK140" s="133"/>
      <c r="AL140" s="133"/>
      <c r="AM140" s="133"/>
      <c r="AN140" s="133"/>
      <c r="AO140" s="133"/>
      <c r="AP140" s="133"/>
      <c r="AQ140" s="133"/>
      <c r="AR140" s="133"/>
      <c r="AS140" s="133"/>
      <c r="AT140" s="133"/>
      <c r="AU140" s="133"/>
      <c r="AV140" s="133"/>
      <c r="AW140" s="133"/>
      <c r="AX140" s="133"/>
      <c r="AY140" s="127"/>
      <c r="AZ140" s="127"/>
      <c r="BA140" s="127"/>
      <c r="BB140" s="127"/>
      <c r="BC140" s="127"/>
      <c r="BD140" s="127"/>
      <c r="BE140" s="127"/>
      <c r="BF140" s="127"/>
      <c r="BG140" s="127"/>
      <c r="BH140" s="127"/>
      <c r="BI140" s="127"/>
      <c r="BJ140" s="127"/>
      <c r="BK140" s="127"/>
      <c r="BL140" s="127"/>
    </row>
    <row r="141" spans="1:64" x14ac:dyDescent="0.25">
      <c r="A141" s="127"/>
      <c r="B141" s="133" t="s">
        <v>575</v>
      </c>
      <c r="C141" s="133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  <c r="Y141" s="127"/>
      <c r="Z141" s="127"/>
      <c r="AA141" s="127"/>
      <c r="AB141" s="127"/>
      <c r="AC141" s="127"/>
      <c r="AD141" s="127"/>
      <c r="AE141" s="127"/>
      <c r="AF141" s="127"/>
      <c r="AG141" s="127"/>
      <c r="AH141" s="127"/>
      <c r="AI141" s="127"/>
      <c r="AJ141" s="127"/>
      <c r="AK141" s="127"/>
      <c r="AL141" s="127"/>
      <c r="AM141" s="127"/>
      <c r="AN141" s="127"/>
      <c r="AO141" s="127"/>
      <c r="AP141" s="127"/>
      <c r="AQ141" s="127"/>
      <c r="AR141" s="127"/>
      <c r="AS141" s="127"/>
      <c r="AT141" s="127"/>
      <c r="AU141" s="127"/>
      <c r="AV141" s="127"/>
      <c r="AW141" s="127"/>
      <c r="AX141" s="127"/>
      <c r="AY141" s="127"/>
      <c r="AZ141" s="127"/>
      <c r="BA141" s="127"/>
      <c r="BB141" s="127"/>
      <c r="BC141" s="127"/>
      <c r="BD141" s="127"/>
      <c r="BE141" s="127"/>
      <c r="BF141" s="127"/>
      <c r="BG141" s="127"/>
      <c r="BH141" s="127"/>
      <c r="BI141" s="127"/>
      <c r="BJ141" s="127"/>
      <c r="BK141" s="127"/>
      <c r="BL141" s="127"/>
    </row>
    <row r="142" spans="1:64" x14ac:dyDescent="0.25">
      <c r="A142" s="127"/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  <c r="Y142" s="127"/>
      <c r="Z142" s="127"/>
      <c r="AA142" s="127"/>
      <c r="AB142" s="127"/>
      <c r="AC142" s="127"/>
      <c r="AD142" s="127"/>
      <c r="AE142" s="127"/>
      <c r="AF142" s="127"/>
      <c r="AG142" s="127"/>
      <c r="AH142" s="127"/>
      <c r="AI142" s="127"/>
      <c r="AJ142" s="127"/>
      <c r="AK142" s="127"/>
      <c r="AL142" s="127"/>
      <c r="AM142" s="127"/>
      <c r="AN142" s="127"/>
      <c r="AO142" s="127"/>
      <c r="AP142" s="127"/>
      <c r="AQ142" s="127"/>
      <c r="AR142" s="127"/>
      <c r="AS142" s="127"/>
      <c r="AT142" s="127"/>
      <c r="AU142" s="127"/>
      <c r="AV142" s="127"/>
      <c r="AW142" s="127"/>
      <c r="AX142" s="127"/>
      <c r="AY142" s="127"/>
      <c r="AZ142" s="127"/>
      <c r="BA142" s="127"/>
      <c r="BB142" s="127"/>
      <c r="BC142" s="127"/>
      <c r="BD142" s="127"/>
      <c r="BE142" s="127"/>
      <c r="BF142" s="127"/>
      <c r="BG142" s="127"/>
      <c r="BH142" s="127"/>
      <c r="BI142" s="127"/>
      <c r="BJ142" s="127"/>
      <c r="BK142" s="127"/>
      <c r="BL142" s="127"/>
    </row>
    <row r="143" spans="1:64" x14ac:dyDescent="0.25">
      <c r="A143" s="127"/>
      <c r="B143" s="127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  <c r="Y143" s="127"/>
      <c r="Z143" s="127"/>
      <c r="AA143" s="127"/>
      <c r="AB143" s="127"/>
      <c r="AC143" s="127"/>
      <c r="AD143" s="127"/>
      <c r="AE143" s="127"/>
      <c r="AF143" s="127"/>
      <c r="AG143" s="127"/>
      <c r="AH143" s="127"/>
      <c r="AI143" s="127"/>
      <c r="AJ143" s="127"/>
      <c r="AK143" s="127"/>
      <c r="AL143" s="127"/>
      <c r="AM143" s="127"/>
      <c r="AN143" s="127"/>
      <c r="AO143" s="127"/>
      <c r="AP143" s="127"/>
      <c r="AQ143" s="127"/>
      <c r="AR143" s="127"/>
      <c r="AS143" s="127"/>
      <c r="AT143" s="127"/>
      <c r="AU143" s="127"/>
      <c r="AV143" s="127"/>
      <c r="AW143" s="127"/>
      <c r="AX143" s="127"/>
      <c r="AY143" s="127"/>
      <c r="AZ143" s="127"/>
      <c r="BA143" s="127"/>
      <c r="BB143" s="127"/>
      <c r="BC143" s="127"/>
      <c r="BD143" s="127"/>
      <c r="BE143" s="127"/>
      <c r="BF143" s="127"/>
      <c r="BG143" s="127"/>
      <c r="BH143" s="127"/>
      <c r="BI143" s="127"/>
      <c r="BJ143" s="127"/>
      <c r="BK143" s="127"/>
      <c r="BL143" s="127"/>
    </row>
    <row r="144" spans="1:64" x14ac:dyDescent="0.25">
      <c r="A144" s="127"/>
      <c r="B144" s="126" t="s">
        <v>483</v>
      </c>
      <c r="C144" s="127"/>
      <c r="D144" s="144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  <c r="Y144" s="127"/>
      <c r="Z144" s="127"/>
      <c r="AA144" s="127"/>
      <c r="AB144" s="127"/>
      <c r="AC144" s="127"/>
      <c r="AD144" s="127"/>
      <c r="AE144" s="127"/>
      <c r="AF144" s="127"/>
      <c r="AG144" s="127"/>
      <c r="AH144" s="127"/>
      <c r="AI144" s="127"/>
      <c r="AJ144" s="127"/>
      <c r="AK144" s="127"/>
      <c r="AL144" s="127"/>
      <c r="AM144" s="127"/>
      <c r="AN144" s="127"/>
      <c r="AO144" s="127"/>
      <c r="AP144" s="127"/>
      <c r="AQ144" s="127"/>
      <c r="AR144" s="127"/>
      <c r="AS144" s="127"/>
      <c r="AT144" s="127"/>
      <c r="AU144" s="127"/>
      <c r="AV144" s="127"/>
      <c r="AW144" s="127"/>
      <c r="AX144" s="127"/>
      <c r="AY144" s="127"/>
      <c r="AZ144" s="127"/>
      <c r="BA144" s="127"/>
      <c r="BB144" s="127"/>
      <c r="BC144" s="127"/>
      <c r="BD144" s="127"/>
      <c r="BE144" s="127"/>
      <c r="BF144" s="127"/>
      <c r="BG144" s="127"/>
      <c r="BH144" s="127"/>
      <c r="BI144" s="127"/>
      <c r="BJ144" s="127"/>
      <c r="BK144" s="127"/>
      <c r="BL144" s="127"/>
    </row>
    <row r="145" spans="1:64" x14ac:dyDescent="0.25">
      <c r="A145" s="127"/>
      <c r="B145" s="128" t="s">
        <v>484</v>
      </c>
      <c r="C145" s="150" t="str">
        <f>+Finanziamneti!I4</f>
        <v>A1 M8</v>
      </c>
      <c r="D145" s="138">
        <f>VLOOKUP($C145,$BA$6:$BB$41,2,FALSE)</f>
        <v>8</v>
      </c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  <c r="Y145" s="127"/>
      <c r="Z145" s="127"/>
      <c r="AA145" s="127"/>
      <c r="AB145" s="127"/>
      <c r="AC145" s="127"/>
      <c r="AD145" s="127"/>
      <c r="AE145" s="127"/>
      <c r="AF145" s="127"/>
      <c r="AG145" s="127"/>
      <c r="AH145" s="127"/>
      <c r="AI145" s="127"/>
      <c r="AJ145" s="127"/>
      <c r="AK145" s="127"/>
      <c r="AL145" s="127"/>
      <c r="AM145" s="127"/>
      <c r="AN145" s="127"/>
      <c r="AO145" s="127"/>
      <c r="AP145" s="127"/>
      <c r="AQ145" s="127"/>
      <c r="AR145" s="127"/>
      <c r="AS145" s="127"/>
      <c r="AT145" s="127"/>
      <c r="AU145" s="127"/>
      <c r="AV145" s="127"/>
      <c r="AW145" s="127"/>
      <c r="AX145" s="127"/>
      <c r="AY145" s="127"/>
      <c r="AZ145" s="127"/>
      <c r="BA145" s="127"/>
      <c r="BB145" s="127"/>
      <c r="BC145" s="127"/>
      <c r="BD145" s="127"/>
      <c r="BE145" s="127"/>
      <c r="BF145" s="127"/>
      <c r="BG145" s="127"/>
      <c r="BH145" s="127"/>
      <c r="BI145" s="127"/>
      <c r="BJ145" s="127"/>
      <c r="BK145" s="127"/>
      <c r="BL145" s="127"/>
    </row>
    <row r="146" spans="1:64" x14ac:dyDescent="0.25">
      <c r="A146" s="127"/>
      <c r="B146" s="128" t="s">
        <v>486</v>
      </c>
      <c r="C146" s="152">
        <f>+Finanziamneti!I5</f>
        <v>6.2E-2</v>
      </c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  <c r="Y146" s="127"/>
      <c r="Z146" s="127"/>
      <c r="AA146" s="127"/>
      <c r="AB146" s="127"/>
      <c r="AC146" s="127"/>
      <c r="AD146" s="127"/>
      <c r="AE146" s="127"/>
      <c r="AF146" s="127"/>
      <c r="AG146" s="127"/>
      <c r="AH146" s="127"/>
      <c r="AI146" s="127"/>
      <c r="AJ146" s="127"/>
      <c r="AK146" s="127"/>
      <c r="AL146" s="127"/>
      <c r="AM146" s="127"/>
      <c r="AN146" s="127"/>
      <c r="AO146" s="127"/>
      <c r="AP146" s="127"/>
      <c r="AQ146" s="127"/>
      <c r="AR146" s="127"/>
      <c r="AS146" s="127"/>
      <c r="AT146" s="127"/>
      <c r="AU146" s="127"/>
      <c r="AV146" s="127"/>
      <c r="AW146" s="127"/>
      <c r="AX146" s="127"/>
      <c r="AY146" s="127"/>
      <c r="AZ146" s="127"/>
      <c r="BA146" s="127"/>
      <c r="BB146" s="127"/>
      <c r="BC146" s="127"/>
      <c r="BD146" s="127"/>
      <c r="BE146" s="127"/>
      <c r="BF146" s="127"/>
      <c r="BG146" s="127"/>
      <c r="BH146" s="127"/>
      <c r="BI146" s="127"/>
      <c r="BJ146" s="127"/>
      <c r="BK146" s="127"/>
      <c r="BL146" s="127"/>
    </row>
    <row r="147" spans="1:64" x14ac:dyDescent="0.25">
      <c r="A147" s="127"/>
      <c r="B147" s="129" t="s">
        <v>487</v>
      </c>
      <c r="C147" s="153">
        <f>+Finanziamneti!I6</f>
        <v>30000</v>
      </c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  <c r="Y147" s="127"/>
      <c r="Z147" s="127"/>
      <c r="AA147" s="127"/>
      <c r="AB147" s="127"/>
      <c r="AC147" s="127"/>
      <c r="AD147" s="127"/>
      <c r="AE147" s="127"/>
      <c r="AF147" s="127"/>
      <c r="AG147" s="127"/>
      <c r="AH147" s="127"/>
      <c r="AI147" s="127"/>
      <c r="AJ147" s="127"/>
      <c r="AK147" s="127"/>
      <c r="AL147" s="127"/>
      <c r="AM147" s="127"/>
      <c r="AN147" s="127"/>
      <c r="AO147" s="127"/>
      <c r="AP147" s="127"/>
      <c r="AQ147" s="127"/>
      <c r="AR147" s="127"/>
      <c r="AS147" s="127"/>
      <c r="AT147" s="127"/>
      <c r="AU147" s="127"/>
      <c r="AV147" s="127"/>
      <c r="AW147" s="127"/>
      <c r="AX147" s="127"/>
      <c r="AY147" s="127"/>
      <c r="AZ147" s="127"/>
      <c r="BA147" s="127"/>
      <c r="BB147" s="127"/>
      <c r="BC147" s="127"/>
      <c r="BD147" s="127"/>
      <c r="BE147" s="127"/>
      <c r="BF147" s="127"/>
      <c r="BG147" s="127"/>
      <c r="BH147" s="127"/>
      <c r="BI147" s="127"/>
      <c r="BJ147" s="127"/>
      <c r="BK147" s="127"/>
      <c r="BL147" s="127"/>
    </row>
    <row r="148" spans="1:64" x14ac:dyDescent="0.25">
      <c r="A148" s="127"/>
      <c r="B148" s="130" t="s">
        <v>488</v>
      </c>
      <c r="C148" s="153">
        <f>+Finanziamneti!I7</f>
        <v>78</v>
      </c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  <c r="Y148" s="127"/>
      <c r="Z148" s="127"/>
      <c r="AA148" s="127"/>
      <c r="AB148" s="127"/>
      <c r="AC148" s="127"/>
      <c r="AD148" s="127"/>
      <c r="AE148" s="127"/>
      <c r="AF148" s="127"/>
      <c r="AG148" s="127"/>
      <c r="AH148" s="127"/>
      <c r="AI148" s="127"/>
      <c r="AJ148" s="127"/>
      <c r="AK148" s="127"/>
      <c r="AL148" s="127"/>
      <c r="AM148" s="127"/>
      <c r="AN148" s="127"/>
      <c r="AO148" s="127"/>
      <c r="AP148" s="127"/>
      <c r="AQ148" s="127"/>
      <c r="AR148" s="127"/>
      <c r="AS148" s="127"/>
      <c r="AT148" s="127"/>
      <c r="AU148" s="127"/>
      <c r="AV148" s="127"/>
      <c r="AW148" s="127"/>
      <c r="AX148" s="127"/>
      <c r="AY148" s="127"/>
      <c r="AZ148" s="127"/>
      <c r="BA148" s="127"/>
      <c r="BB148" s="127"/>
      <c r="BC148" s="127"/>
      <c r="BD148" s="127"/>
      <c r="BE148" s="127"/>
      <c r="BF148" s="127"/>
      <c r="BG148" s="127"/>
      <c r="BH148" s="127"/>
      <c r="BI148" s="127"/>
      <c r="BJ148" s="127"/>
      <c r="BK148" s="127"/>
      <c r="BL148" s="127"/>
    </row>
    <row r="149" spans="1:64" x14ac:dyDescent="0.25">
      <c r="A149" s="127"/>
      <c r="B149" s="127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  <c r="Y149" s="127"/>
      <c r="Z149" s="127"/>
      <c r="AA149" s="127"/>
      <c r="AB149" s="127"/>
      <c r="AC149" s="127"/>
      <c r="AD149" s="127"/>
      <c r="AE149" s="127"/>
      <c r="AF149" s="127"/>
      <c r="AG149" s="127"/>
      <c r="AH149" s="127"/>
      <c r="AI149" s="127"/>
      <c r="AJ149" s="127"/>
      <c r="AK149" s="127"/>
      <c r="AL149" s="127"/>
      <c r="AM149" s="127"/>
      <c r="AN149" s="127"/>
      <c r="AO149" s="127"/>
      <c r="AP149" s="127"/>
      <c r="AQ149" s="127"/>
      <c r="AR149" s="127"/>
      <c r="AS149" s="127"/>
      <c r="AT149" s="127"/>
      <c r="AU149" s="127"/>
      <c r="AV149" s="127"/>
      <c r="AW149" s="127"/>
      <c r="AX149" s="127"/>
      <c r="AY149" s="127"/>
      <c r="AZ149" s="127"/>
      <c r="BA149" s="127"/>
      <c r="BB149" s="127"/>
      <c r="BC149" s="127"/>
      <c r="BD149" s="127"/>
      <c r="BE149" s="127"/>
      <c r="BF149" s="127"/>
      <c r="BG149" s="127"/>
      <c r="BH149" s="127"/>
      <c r="BI149" s="127"/>
      <c r="BJ149" s="127"/>
      <c r="BK149" s="127"/>
      <c r="BL149" s="127"/>
    </row>
    <row r="150" spans="1:64" x14ac:dyDescent="0.25">
      <c r="A150" s="127"/>
      <c r="B150" s="126" t="s">
        <v>521</v>
      </c>
      <c r="C150" s="126" t="s">
        <v>522</v>
      </c>
      <c r="D150" s="139">
        <f>((1+C146)^(1/12))-1</f>
        <v>5.0254121388362272E-3</v>
      </c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  <c r="Y150" s="127"/>
      <c r="Z150" s="127"/>
      <c r="AA150" s="127"/>
      <c r="AB150" s="127"/>
      <c r="AC150" s="127"/>
      <c r="AD150" s="127"/>
      <c r="AE150" s="127"/>
      <c r="AF150" s="127"/>
      <c r="AG150" s="127"/>
      <c r="AH150" s="127"/>
      <c r="AI150" s="127"/>
      <c r="AJ150" s="127"/>
      <c r="AK150" s="127"/>
      <c r="AL150" s="127"/>
      <c r="AM150" s="127"/>
      <c r="AN150" s="127"/>
      <c r="AO150" s="127"/>
      <c r="AP150" s="127"/>
      <c r="AQ150" s="127"/>
      <c r="AR150" s="127"/>
      <c r="AS150" s="127"/>
      <c r="AT150" s="127"/>
      <c r="AU150" s="127"/>
      <c r="AV150" s="127"/>
      <c r="AW150" s="127"/>
      <c r="AX150" s="127"/>
      <c r="AY150" s="127"/>
      <c r="AZ150" s="127"/>
      <c r="BA150" s="127"/>
      <c r="BB150" s="127"/>
      <c r="BC150" s="127"/>
      <c r="BD150" s="127"/>
      <c r="BE150" s="127"/>
      <c r="BF150" s="127"/>
      <c r="BG150" s="127"/>
      <c r="BH150" s="127"/>
      <c r="BI150" s="127"/>
      <c r="BJ150" s="127"/>
      <c r="BK150" s="127"/>
      <c r="BL150" s="127"/>
    </row>
    <row r="151" spans="1:64" x14ac:dyDescent="0.25">
      <c r="A151" s="127"/>
      <c r="B151" s="127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  <c r="Y151" s="127"/>
      <c r="Z151" s="127"/>
      <c r="AA151" s="127"/>
      <c r="AB151" s="127"/>
      <c r="AC151" s="127"/>
      <c r="AD151" s="127"/>
      <c r="AE151" s="127"/>
      <c r="AF151" s="127"/>
      <c r="AG151" s="127"/>
      <c r="AH151" s="127"/>
      <c r="AI151" s="127"/>
      <c r="AJ151" s="127"/>
      <c r="AK151" s="127"/>
      <c r="AL151" s="127"/>
      <c r="AM151" s="127"/>
      <c r="AN151" s="127"/>
      <c r="AO151" s="127"/>
      <c r="AP151" s="127"/>
      <c r="AQ151" s="127"/>
      <c r="AR151" s="127"/>
      <c r="AS151" s="127"/>
      <c r="AT151" s="127"/>
      <c r="AU151" s="127"/>
      <c r="AV151" s="127"/>
      <c r="AW151" s="127"/>
      <c r="AX151" s="127"/>
      <c r="AY151" s="127"/>
      <c r="AZ151" s="127"/>
      <c r="BA151" s="127"/>
      <c r="BB151" s="127"/>
      <c r="BC151" s="127"/>
      <c r="BD151" s="127"/>
      <c r="BE151" s="127"/>
      <c r="BF151" s="127"/>
      <c r="BG151" s="127"/>
      <c r="BH151" s="127"/>
      <c r="BI151" s="127"/>
      <c r="BJ151" s="127"/>
      <c r="BK151" s="127"/>
      <c r="BL151" s="127"/>
    </row>
    <row r="152" spans="1:64" x14ac:dyDescent="0.25">
      <c r="A152" s="127"/>
      <c r="B152" s="126" t="s">
        <v>525</v>
      </c>
      <c r="C152" s="126" t="s">
        <v>522</v>
      </c>
      <c r="D152" s="140">
        <f>(C147)/((1-(1+D150)^(-C148))/D150)</f>
        <v>465.86205993052886</v>
      </c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  <c r="Y152" s="127"/>
      <c r="Z152" s="127"/>
      <c r="AA152" s="127"/>
      <c r="AB152" s="127"/>
      <c r="AC152" s="127"/>
      <c r="AD152" s="127"/>
      <c r="AE152" s="127"/>
      <c r="AF152" s="127"/>
      <c r="AG152" s="127"/>
      <c r="AH152" s="127"/>
      <c r="AI152" s="127"/>
      <c r="AJ152" s="127"/>
      <c r="AK152" s="127"/>
      <c r="AL152" s="127"/>
      <c r="AM152" s="127"/>
      <c r="AN152" s="127"/>
      <c r="AO152" s="127"/>
      <c r="AP152" s="127"/>
      <c r="AQ152" s="127"/>
      <c r="AR152" s="127"/>
      <c r="AS152" s="127"/>
      <c r="AT152" s="127"/>
      <c r="AU152" s="127"/>
      <c r="AV152" s="127"/>
      <c r="AW152" s="127"/>
      <c r="AX152" s="127"/>
      <c r="AY152" s="127"/>
      <c r="AZ152" s="127"/>
      <c r="BA152" s="127"/>
      <c r="BB152" s="127"/>
      <c r="BC152" s="127"/>
      <c r="BD152" s="127"/>
      <c r="BE152" s="127"/>
      <c r="BF152" s="127"/>
      <c r="BG152" s="127"/>
      <c r="BH152" s="127"/>
      <c r="BI152" s="127"/>
      <c r="BJ152" s="127"/>
      <c r="BK152" s="127"/>
      <c r="BL152" s="127"/>
    </row>
    <row r="153" spans="1:64" x14ac:dyDescent="0.25">
      <c r="A153" s="127"/>
      <c r="B153" s="127"/>
      <c r="C153" s="66">
        <v>41275</v>
      </c>
      <c r="D153" s="66">
        <v>41306</v>
      </c>
      <c r="E153" s="66">
        <v>41336</v>
      </c>
      <c r="F153" s="66">
        <v>41367</v>
      </c>
      <c r="G153" s="66">
        <v>41397</v>
      </c>
      <c r="H153" s="66">
        <v>41428</v>
      </c>
      <c r="I153" s="66">
        <v>41458</v>
      </c>
      <c r="J153" s="66">
        <v>41489</v>
      </c>
      <c r="K153" s="66">
        <v>41519</v>
      </c>
      <c r="L153" s="66">
        <v>41550</v>
      </c>
      <c r="M153" s="66">
        <v>41580</v>
      </c>
      <c r="N153" s="66">
        <v>41611</v>
      </c>
      <c r="O153" s="66">
        <v>41641</v>
      </c>
      <c r="P153" s="66">
        <v>41672</v>
      </c>
      <c r="Q153" s="66">
        <v>41702</v>
      </c>
      <c r="R153" s="66">
        <v>41733</v>
      </c>
      <c r="S153" s="66">
        <v>41763</v>
      </c>
      <c r="T153" s="66">
        <v>41794</v>
      </c>
      <c r="U153" s="66">
        <v>41824</v>
      </c>
      <c r="V153" s="66">
        <v>41855</v>
      </c>
      <c r="W153" s="66">
        <v>41885</v>
      </c>
      <c r="X153" s="66">
        <v>41916</v>
      </c>
      <c r="Y153" s="66">
        <v>41946</v>
      </c>
      <c r="Z153" s="66">
        <v>41977</v>
      </c>
      <c r="AA153" s="66">
        <v>42007</v>
      </c>
      <c r="AB153" s="66">
        <v>42038</v>
      </c>
      <c r="AC153" s="66">
        <v>42068</v>
      </c>
      <c r="AD153" s="66">
        <v>42099</v>
      </c>
      <c r="AE153" s="66">
        <v>42129</v>
      </c>
      <c r="AF153" s="66">
        <v>42160</v>
      </c>
      <c r="AG153" s="66">
        <v>42190</v>
      </c>
      <c r="AH153" s="66">
        <v>42221</v>
      </c>
      <c r="AI153" s="66">
        <v>42251</v>
      </c>
      <c r="AJ153" s="66">
        <v>42282</v>
      </c>
      <c r="AK153" s="66">
        <v>42312</v>
      </c>
      <c r="AL153" s="66">
        <v>42343</v>
      </c>
      <c r="AM153" s="66">
        <v>42373</v>
      </c>
      <c r="AN153" s="66">
        <v>42404</v>
      </c>
      <c r="AO153" s="66">
        <v>42434</v>
      </c>
      <c r="AP153" s="66">
        <v>42465</v>
      </c>
      <c r="AQ153" s="66">
        <v>42495</v>
      </c>
      <c r="AR153" s="66">
        <v>42526</v>
      </c>
      <c r="AS153" s="66">
        <v>42556</v>
      </c>
      <c r="AT153" s="66">
        <v>42587</v>
      </c>
      <c r="AU153" s="66">
        <v>42617</v>
      </c>
      <c r="AV153" s="66">
        <v>42648</v>
      </c>
      <c r="AW153" s="66">
        <v>42678</v>
      </c>
      <c r="AX153" s="66">
        <v>42709</v>
      </c>
      <c r="AY153" s="66">
        <v>0</v>
      </c>
      <c r="AZ153" s="127"/>
      <c r="BA153" s="127"/>
      <c r="BB153" s="136"/>
      <c r="BC153" s="127"/>
      <c r="BD153" s="127"/>
      <c r="BE153" s="127"/>
      <c r="BF153" s="127"/>
      <c r="BG153" s="127"/>
      <c r="BH153" s="127"/>
      <c r="BI153" s="127"/>
      <c r="BJ153" s="127"/>
      <c r="BK153" s="127"/>
      <c r="BL153" s="127"/>
    </row>
    <row r="154" spans="1:64" x14ac:dyDescent="0.25">
      <c r="A154" s="127"/>
      <c r="B154" s="127"/>
      <c r="C154" s="138">
        <v>1</v>
      </c>
      <c r="D154" s="138">
        <f>+C154+1</f>
        <v>2</v>
      </c>
      <c r="E154" s="138">
        <f t="shared" ref="E154:AY154" si="51">+D154+1</f>
        <v>3</v>
      </c>
      <c r="F154" s="138">
        <f t="shared" si="51"/>
        <v>4</v>
      </c>
      <c r="G154" s="138">
        <f t="shared" si="51"/>
        <v>5</v>
      </c>
      <c r="H154" s="138">
        <f t="shared" si="51"/>
        <v>6</v>
      </c>
      <c r="I154" s="138">
        <f t="shared" si="51"/>
        <v>7</v>
      </c>
      <c r="J154" s="138">
        <f t="shared" si="51"/>
        <v>8</v>
      </c>
      <c r="K154" s="138">
        <f t="shared" si="51"/>
        <v>9</v>
      </c>
      <c r="L154" s="138">
        <f t="shared" si="51"/>
        <v>10</v>
      </c>
      <c r="M154" s="138">
        <f t="shared" si="51"/>
        <v>11</v>
      </c>
      <c r="N154" s="138">
        <f t="shared" si="51"/>
        <v>12</v>
      </c>
      <c r="O154" s="138">
        <f t="shared" si="51"/>
        <v>13</v>
      </c>
      <c r="P154" s="138">
        <f t="shared" si="51"/>
        <v>14</v>
      </c>
      <c r="Q154" s="138">
        <f t="shared" si="51"/>
        <v>15</v>
      </c>
      <c r="R154" s="138">
        <f t="shared" si="51"/>
        <v>16</v>
      </c>
      <c r="S154" s="138">
        <f t="shared" si="51"/>
        <v>17</v>
      </c>
      <c r="T154" s="138">
        <f t="shared" si="51"/>
        <v>18</v>
      </c>
      <c r="U154" s="138">
        <f t="shared" si="51"/>
        <v>19</v>
      </c>
      <c r="V154" s="138">
        <f t="shared" si="51"/>
        <v>20</v>
      </c>
      <c r="W154" s="138">
        <f t="shared" si="51"/>
        <v>21</v>
      </c>
      <c r="X154" s="138">
        <f t="shared" si="51"/>
        <v>22</v>
      </c>
      <c r="Y154" s="138">
        <f t="shared" si="51"/>
        <v>23</v>
      </c>
      <c r="Z154" s="138">
        <f t="shared" si="51"/>
        <v>24</v>
      </c>
      <c r="AA154" s="138">
        <f t="shared" si="51"/>
        <v>25</v>
      </c>
      <c r="AB154" s="138">
        <f t="shared" si="51"/>
        <v>26</v>
      </c>
      <c r="AC154" s="138">
        <f t="shared" si="51"/>
        <v>27</v>
      </c>
      <c r="AD154" s="138">
        <f t="shared" si="51"/>
        <v>28</v>
      </c>
      <c r="AE154" s="138">
        <f t="shared" si="51"/>
        <v>29</v>
      </c>
      <c r="AF154" s="138">
        <f t="shared" si="51"/>
        <v>30</v>
      </c>
      <c r="AG154" s="138">
        <f t="shared" si="51"/>
        <v>31</v>
      </c>
      <c r="AH154" s="138">
        <f t="shared" si="51"/>
        <v>32</v>
      </c>
      <c r="AI154" s="138">
        <f t="shared" si="51"/>
        <v>33</v>
      </c>
      <c r="AJ154" s="138">
        <f t="shared" si="51"/>
        <v>34</v>
      </c>
      <c r="AK154" s="138">
        <f t="shared" si="51"/>
        <v>35</v>
      </c>
      <c r="AL154" s="138">
        <f t="shared" si="51"/>
        <v>36</v>
      </c>
      <c r="AM154" s="138">
        <f t="shared" si="51"/>
        <v>37</v>
      </c>
      <c r="AN154" s="138">
        <f t="shared" si="51"/>
        <v>38</v>
      </c>
      <c r="AO154" s="138">
        <f t="shared" si="51"/>
        <v>39</v>
      </c>
      <c r="AP154" s="138">
        <f t="shared" si="51"/>
        <v>40</v>
      </c>
      <c r="AQ154" s="138">
        <f t="shared" si="51"/>
        <v>41</v>
      </c>
      <c r="AR154" s="138">
        <f t="shared" si="51"/>
        <v>42</v>
      </c>
      <c r="AS154" s="138">
        <f t="shared" si="51"/>
        <v>43</v>
      </c>
      <c r="AT154" s="138">
        <f t="shared" si="51"/>
        <v>44</v>
      </c>
      <c r="AU154" s="138">
        <f t="shared" si="51"/>
        <v>45</v>
      </c>
      <c r="AV154" s="138">
        <f t="shared" si="51"/>
        <v>46</v>
      </c>
      <c r="AW154" s="138">
        <f t="shared" si="51"/>
        <v>47</v>
      </c>
      <c r="AX154" s="138">
        <f t="shared" si="51"/>
        <v>48</v>
      </c>
      <c r="AY154" s="138">
        <f t="shared" si="51"/>
        <v>49</v>
      </c>
      <c r="AZ154" s="127"/>
      <c r="BA154" s="127"/>
      <c r="BB154" s="127"/>
      <c r="BC154" s="127"/>
      <c r="BD154" s="127"/>
      <c r="BE154" s="127"/>
      <c r="BF154" s="127"/>
      <c r="BG154" s="127"/>
      <c r="BH154" s="127"/>
      <c r="BI154" s="127"/>
      <c r="BJ154" s="127"/>
      <c r="BK154" s="127"/>
      <c r="BL154" s="127"/>
    </row>
    <row r="155" spans="1:64" x14ac:dyDescent="0.25">
      <c r="A155" s="127"/>
      <c r="B155" s="141" t="s">
        <v>487</v>
      </c>
      <c r="C155" s="142" t="s">
        <v>515</v>
      </c>
      <c r="D155" s="142" t="s">
        <v>516</v>
      </c>
      <c r="E155" s="142" t="s">
        <v>517</v>
      </c>
      <c r="F155" s="142" t="s">
        <v>518</v>
      </c>
      <c r="G155" s="142" t="s">
        <v>519</v>
      </c>
      <c r="H155" s="142" t="s">
        <v>520</v>
      </c>
      <c r="I155" s="142" t="s">
        <v>523</v>
      </c>
      <c r="J155" s="142" t="s">
        <v>524</v>
      </c>
      <c r="K155" s="142" t="s">
        <v>485</v>
      </c>
      <c r="L155" s="142" t="s">
        <v>526</v>
      </c>
      <c r="M155" s="142" t="s">
        <v>527</v>
      </c>
      <c r="N155" s="142" t="s">
        <v>500</v>
      </c>
      <c r="O155" s="142" t="s">
        <v>528</v>
      </c>
      <c r="P155" s="142" t="s">
        <v>529</v>
      </c>
      <c r="Q155" s="142" t="s">
        <v>530</v>
      </c>
      <c r="R155" s="142" t="s">
        <v>531</v>
      </c>
      <c r="S155" s="142" t="s">
        <v>532</v>
      </c>
      <c r="T155" s="142" t="s">
        <v>533</v>
      </c>
      <c r="U155" s="142" t="s">
        <v>534</v>
      </c>
      <c r="V155" s="142" t="s">
        <v>535</v>
      </c>
      <c r="W155" s="142" t="s">
        <v>536</v>
      </c>
      <c r="X155" s="142" t="s">
        <v>537</v>
      </c>
      <c r="Y155" s="142" t="s">
        <v>538</v>
      </c>
      <c r="Z155" s="142" t="s">
        <v>539</v>
      </c>
      <c r="AA155" s="142" t="s">
        <v>540</v>
      </c>
      <c r="AB155" s="142" t="s">
        <v>541</v>
      </c>
      <c r="AC155" s="142" t="s">
        <v>542</v>
      </c>
      <c r="AD155" s="142" t="s">
        <v>543</v>
      </c>
      <c r="AE155" s="142" t="s">
        <v>544</v>
      </c>
      <c r="AF155" s="142" t="s">
        <v>545</v>
      </c>
      <c r="AG155" s="142" t="s">
        <v>546</v>
      </c>
      <c r="AH155" s="142" t="s">
        <v>547</v>
      </c>
      <c r="AI155" s="142" t="s">
        <v>548</v>
      </c>
      <c r="AJ155" s="142" t="s">
        <v>549</v>
      </c>
      <c r="AK155" s="142" t="s">
        <v>550</v>
      </c>
      <c r="AL155" s="142" t="s">
        <v>551</v>
      </c>
      <c r="AM155" s="142" t="s">
        <v>552</v>
      </c>
      <c r="AN155" s="142" t="s">
        <v>553</v>
      </c>
      <c r="AO155" s="142" t="s">
        <v>554</v>
      </c>
      <c r="AP155" s="142" t="s">
        <v>555</v>
      </c>
      <c r="AQ155" s="142" t="s">
        <v>556</v>
      </c>
      <c r="AR155" s="142" t="s">
        <v>557</v>
      </c>
      <c r="AS155" s="142" t="s">
        <v>558</v>
      </c>
      <c r="AT155" s="142" t="s">
        <v>559</v>
      </c>
      <c r="AU155" s="142" t="s">
        <v>560</v>
      </c>
      <c r="AV155" s="142" t="s">
        <v>561</v>
      </c>
      <c r="AW155" s="142" t="s">
        <v>562</v>
      </c>
      <c r="AX155" s="142" t="s">
        <v>563</v>
      </c>
      <c r="AY155" s="142" t="s">
        <v>570</v>
      </c>
      <c r="AZ155" s="127"/>
      <c r="BA155" s="127"/>
      <c r="BB155" s="127"/>
      <c r="BC155" s="127"/>
      <c r="BD155" s="127"/>
      <c r="BE155" s="127"/>
      <c r="BF155" s="127"/>
      <c r="BG155" s="127"/>
      <c r="BH155" s="127"/>
      <c r="BI155" s="127"/>
      <c r="BJ155" s="127"/>
      <c r="BK155" s="127"/>
      <c r="BL155" s="127"/>
    </row>
    <row r="156" spans="1:64" x14ac:dyDescent="0.25">
      <c r="A156" s="127"/>
      <c r="B156" s="129" t="s">
        <v>564</v>
      </c>
      <c r="C156" s="140"/>
      <c r="D156" s="140">
        <f t="shared" ref="D156:AX156" si="52">+IF(D154&gt;=$D145,$D152,0)*IF(C160&lt;1,0,1)</f>
        <v>0</v>
      </c>
      <c r="E156" s="140">
        <f t="shared" si="52"/>
        <v>0</v>
      </c>
      <c r="F156" s="140">
        <f t="shared" si="52"/>
        <v>0</v>
      </c>
      <c r="G156" s="140">
        <f t="shared" si="52"/>
        <v>0</v>
      </c>
      <c r="H156" s="140">
        <f t="shared" si="52"/>
        <v>0</v>
      </c>
      <c r="I156" s="140">
        <f t="shared" si="52"/>
        <v>0</v>
      </c>
      <c r="J156" s="140">
        <f t="shared" si="52"/>
        <v>0</v>
      </c>
      <c r="K156" s="140">
        <f t="shared" si="52"/>
        <v>465.86205993052886</v>
      </c>
      <c r="L156" s="140">
        <f t="shared" si="52"/>
        <v>465.86205993052886</v>
      </c>
      <c r="M156" s="140">
        <f t="shared" si="52"/>
        <v>465.86205993052886</v>
      </c>
      <c r="N156" s="140">
        <f t="shared" si="52"/>
        <v>465.86205993052886</v>
      </c>
      <c r="O156" s="140">
        <f t="shared" si="52"/>
        <v>465.86205993052886</v>
      </c>
      <c r="P156" s="140">
        <f t="shared" si="52"/>
        <v>465.86205993052886</v>
      </c>
      <c r="Q156" s="140">
        <f t="shared" si="52"/>
        <v>465.86205993052886</v>
      </c>
      <c r="R156" s="140">
        <f t="shared" si="52"/>
        <v>465.86205993052886</v>
      </c>
      <c r="S156" s="140">
        <f t="shared" si="52"/>
        <v>465.86205993052886</v>
      </c>
      <c r="T156" s="140">
        <f t="shared" si="52"/>
        <v>465.86205993052886</v>
      </c>
      <c r="U156" s="140">
        <f t="shared" si="52"/>
        <v>465.86205993052886</v>
      </c>
      <c r="V156" s="140">
        <f t="shared" si="52"/>
        <v>465.86205993052886</v>
      </c>
      <c r="W156" s="140">
        <f t="shared" si="52"/>
        <v>465.86205993052886</v>
      </c>
      <c r="X156" s="140">
        <f t="shared" si="52"/>
        <v>465.86205993052886</v>
      </c>
      <c r="Y156" s="140">
        <f t="shared" si="52"/>
        <v>465.86205993052886</v>
      </c>
      <c r="Z156" s="140">
        <f t="shared" si="52"/>
        <v>465.86205993052886</v>
      </c>
      <c r="AA156" s="140">
        <f t="shared" si="52"/>
        <v>465.86205993052886</v>
      </c>
      <c r="AB156" s="140">
        <f t="shared" si="52"/>
        <v>465.86205993052886</v>
      </c>
      <c r="AC156" s="140">
        <f t="shared" si="52"/>
        <v>465.86205993052886</v>
      </c>
      <c r="AD156" s="140">
        <f t="shared" si="52"/>
        <v>465.86205993052886</v>
      </c>
      <c r="AE156" s="140">
        <f t="shared" si="52"/>
        <v>465.86205993052886</v>
      </c>
      <c r="AF156" s="140">
        <f t="shared" si="52"/>
        <v>465.86205993052886</v>
      </c>
      <c r="AG156" s="140">
        <f t="shared" si="52"/>
        <v>465.86205993052886</v>
      </c>
      <c r="AH156" s="140">
        <f t="shared" si="52"/>
        <v>465.86205993052886</v>
      </c>
      <c r="AI156" s="140">
        <f t="shared" si="52"/>
        <v>465.86205993052886</v>
      </c>
      <c r="AJ156" s="140">
        <f t="shared" si="52"/>
        <v>465.86205993052886</v>
      </c>
      <c r="AK156" s="140">
        <f t="shared" si="52"/>
        <v>465.86205993052886</v>
      </c>
      <c r="AL156" s="140">
        <f t="shared" si="52"/>
        <v>465.86205993052886</v>
      </c>
      <c r="AM156" s="140">
        <f t="shared" si="52"/>
        <v>465.86205993052886</v>
      </c>
      <c r="AN156" s="140">
        <f t="shared" si="52"/>
        <v>465.86205993052886</v>
      </c>
      <c r="AO156" s="140">
        <f t="shared" si="52"/>
        <v>465.86205993052886</v>
      </c>
      <c r="AP156" s="140">
        <f t="shared" si="52"/>
        <v>465.86205993052886</v>
      </c>
      <c r="AQ156" s="140">
        <f t="shared" si="52"/>
        <v>465.86205993052886</v>
      </c>
      <c r="AR156" s="140">
        <f t="shared" si="52"/>
        <v>465.86205993052886</v>
      </c>
      <c r="AS156" s="140">
        <f t="shared" si="52"/>
        <v>465.86205993052886</v>
      </c>
      <c r="AT156" s="140">
        <f t="shared" si="52"/>
        <v>465.86205993052886</v>
      </c>
      <c r="AU156" s="140">
        <f t="shared" si="52"/>
        <v>465.86205993052886</v>
      </c>
      <c r="AV156" s="140">
        <f t="shared" si="52"/>
        <v>465.86205993052886</v>
      </c>
      <c r="AW156" s="140">
        <f t="shared" si="52"/>
        <v>465.86205993052886</v>
      </c>
      <c r="AX156" s="140">
        <f t="shared" si="52"/>
        <v>465.86205993052886</v>
      </c>
      <c r="AY156" s="127"/>
      <c r="AZ156" s="127"/>
      <c r="BA156" s="127"/>
      <c r="BB156" s="127"/>
      <c r="BC156" s="127"/>
      <c r="BD156" s="127"/>
      <c r="BE156" s="127"/>
      <c r="BF156" s="127"/>
      <c r="BG156" s="127"/>
      <c r="BH156" s="127"/>
      <c r="BI156" s="127"/>
      <c r="BJ156" s="127"/>
      <c r="BK156" s="127"/>
      <c r="BL156" s="127"/>
    </row>
    <row r="157" spans="1:64" x14ac:dyDescent="0.25">
      <c r="A157" s="127"/>
      <c r="B157" s="129" t="s">
        <v>565</v>
      </c>
      <c r="C157" s="140"/>
      <c r="D157" s="140">
        <f t="shared" ref="D157:AK157" si="53">D156-D159</f>
        <v>0</v>
      </c>
      <c r="E157" s="140">
        <f t="shared" si="53"/>
        <v>0</v>
      </c>
      <c r="F157" s="140">
        <f t="shared" si="53"/>
        <v>0</v>
      </c>
      <c r="G157" s="140">
        <f t="shared" si="53"/>
        <v>0</v>
      </c>
      <c r="H157" s="140">
        <f t="shared" si="53"/>
        <v>0</v>
      </c>
      <c r="I157" s="140">
        <f t="shared" si="53"/>
        <v>0</v>
      </c>
      <c r="J157" s="140">
        <f t="shared" si="53"/>
        <v>0</v>
      </c>
      <c r="K157" s="140">
        <f t="shared" si="53"/>
        <v>315.09969576544205</v>
      </c>
      <c r="L157" s="140">
        <f t="shared" si="53"/>
        <v>316.68320160148528</v>
      </c>
      <c r="M157" s="140">
        <f t="shared" si="53"/>
        <v>318.27466520697891</v>
      </c>
      <c r="N157" s="140">
        <f t="shared" si="53"/>
        <v>319.8741265729941</v>
      </c>
      <c r="O157" s="140">
        <f t="shared" si="53"/>
        <v>321.48162589157369</v>
      </c>
      <c r="P157" s="140">
        <f t="shared" si="53"/>
        <v>323.09720355674199</v>
      </c>
      <c r="Q157" s="140">
        <f t="shared" si="53"/>
        <v>324.72090016552011</v>
      </c>
      <c r="R157" s="140">
        <f t="shared" si="53"/>
        <v>326.35275651894574</v>
      </c>
      <c r="S157" s="140">
        <f t="shared" si="53"/>
        <v>327.99281362309864</v>
      </c>
      <c r="T157" s="140">
        <f t="shared" si="53"/>
        <v>329.64111269013125</v>
      </c>
      <c r="U157" s="140">
        <f t="shared" si="53"/>
        <v>331.29769513930376</v>
      </c>
      <c r="V157" s="140">
        <f t="shared" si="53"/>
        <v>332.96260259802523</v>
      </c>
      <c r="W157" s="140">
        <f t="shared" si="53"/>
        <v>334.63587690289989</v>
      </c>
      <c r="X157" s="140">
        <f t="shared" si="53"/>
        <v>336.31756010077777</v>
      </c>
      <c r="Y157" s="140">
        <f t="shared" si="53"/>
        <v>338.00769444981205</v>
      </c>
      <c r="Z157" s="140">
        <f t="shared" si="53"/>
        <v>339.70632242052017</v>
      </c>
      <c r="AA157" s="140">
        <f t="shared" si="53"/>
        <v>341.41348669685169</v>
      </c>
      <c r="AB157" s="140">
        <f t="shared" si="53"/>
        <v>343.12923017726041</v>
      </c>
      <c r="AC157" s="140">
        <f t="shared" si="53"/>
        <v>344.85359597578275</v>
      </c>
      <c r="AD157" s="140">
        <f t="shared" si="53"/>
        <v>346.58662742312077</v>
      </c>
      <c r="AE157" s="140">
        <f t="shared" si="53"/>
        <v>348.32836806773122</v>
      </c>
      <c r="AF157" s="140">
        <f t="shared" si="53"/>
        <v>350.07886167691981</v>
      </c>
      <c r="AG157" s="140">
        <f t="shared" si="53"/>
        <v>351.83815223794102</v>
      </c>
      <c r="AH157" s="140">
        <f t="shared" si="53"/>
        <v>353.60628395910328</v>
      </c>
      <c r="AI157" s="140">
        <f t="shared" si="53"/>
        <v>355.38330127088011</v>
      </c>
      <c r="AJ157" s="140">
        <f t="shared" si="53"/>
        <v>357.16924882702648</v>
      </c>
      <c r="AK157" s="140">
        <f t="shared" si="53"/>
        <v>358.96417150570085</v>
      </c>
      <c r="AL157" s="140">
        <f>AL156-AL159</f>
        <v>360.76811441059283</v>
      </c>
      <c r="AM157" s="140">
        <f t="shared" ref="AM157:AT157" si="54">AM156-AM159</f>
        <v>362.58112287205694</v>
      </c>
      <c r="AN157" s="140">
        <f t="shared" si="54"/>
        <v>364.40324244825104</v>
      </c>
      <c r="AO157" s="140">
        <f t="shared" si="54"/>
        <v>366.23451892628174</v>
      </c>
      <c r="AP157" s="140">
        <f t="shared" si="54"/>
        <v>368.07499832335475</v>
      </c>
      <c r="AQ157" s="140">
        <f t="shared" si="54"/>
        <v>369.92472688793106</v>
      </c>
      <c r="AR157" s="140">
        <f t="shared" si="54"/>
        <v>371.78375110088933</v>
      </c>
      <c r="AS157" s="140">
        <f t="shared" si="54"/>
        <v>373.65211767669382</v>
      </c>
      <c r="AT157" s="140">
        <f t="shared" si="54"/>
        <v>375.52987356456811</v>
      </c>
      <c r="AU157" s="140">
        <f>AU156-AU159</f>
        <v>377.41706594967513</v>
      </c>
      <c r="AV157" s="140">
        <f>AV156-AV159</f>
        <v>379.31374225430261</v>
      </c>
      <c r="AW157" s="140">
        <f>AW156-AW159</f>
        <v>381.21995013905473</v>
      </c>
      <c r="AX157" s="140">
        <f>AX156-AX159</f>
        <v>383.1357375040501</v>
      </c>
      <c r="AY157" s="127"/>
      <c r="AZ157" s="127"/>
      <c r="BA157" s="127"/>
      <c r="BB157" s="127"/>
      <c r="BC157" s="127"/>
      <c r="BD157" s="127"/>
      <c r="BE157" s="127"/>
      <c r="BF157" s="127"/>
      <c r="BG157" s="127"/>
      <c r="BH157" s="127"/>
      <c r="BI157" s="127"/>
      <c r="BJ157" s="127"/>
      <c r="BK157" s="127"/>
      <c r="BL157" s="127"/>
    </row>
    <row r="158" spans="1:64" x14ac:dyDescent="0.25">
      <c r="A158" s="127"/>
      <c r="B158" s="129" t="s">
        <v>566</v>
      </c>
      <c r="C158" s="140"/>
      <c r="D158" s="140">
        <f t="shared" ref="D158:Q158" si="55">(D157+C158)*(IF(C160&lt;1,0,1))</f>
        <v>0</v>
      </c>
      <c r="E158" s="140">
        <f t="shared" si="55"/>
        <v>0</v>
      </c>
      <c r="F158" s="140">
        <f t="shared" si="55"/>
        <v>0</v>
      </c>
      <c r="G158" s="140">
        <f t="shared" si="55"/>
        <v>0</v>
      </c>
      <c r="H158" s="140">
        <f t="shared" si="55"/>
        <v>0</v>
      </c>
      <c r="I158" s="140">
        <f t="shared" si="55"/>
        <v>0</v>
      </c>
      <c r="J158" s="140">
        <f t="shared" si="55"/>
        <v>0</v>
      </c>
      <c r="K158" s="140">
        <f t="shared" si="55"/>
        <v>315.09969576544205</v>
      </c>
      <c r="L158" s="140">
        <f t="shared" si="55"/>
        <v>631.78289736692727</v>
      </c>
      <c r="M158" s="140">
        <f t="shared" si="55"/>
        <v>950.05756257390613</v>
      </c>
      <c r="N158" s="140">
        <f t="shared" si="55"/>
        <v>1269.9316891469002</v>
      </c>
      <c r="O158" s="140">
        <f t="shared" si="55"/>
        <v>1591.4133150384739</v>
      </c>
      <c r="P158" s="140">
        <f t="shared" si="55"/>
        <v>1914.5105185952159</v>
      </c>
      <c r="Q158" s="140">
        <f t="shared" si="55"/>
        <v>2239.2314187607362</v>
      </c>
      <c r="R158" s="140">
        <f>(R157+Q158)*(IF(Q160&lt;1,0,1))</f>
        <v>2565.5841752796819</v>
      </c>
      <c r="S158" s="140">
        <f t="shared" ref="S158:AX158" si="56">(S157+R158)*(IF(R160&lt;1,0,1))</f>
        <v>2893.5769889027806</v>
      </c>
      <c r="T158" s="140">
        <f t="shared" si="56"/>
        <v>3223.2181015929118</v>
      </c>
      <c r="U158" s="140">
        <f t="shared" si="56"/>
        <v>3554.5157967322157</v>
      </c>
      <c r="V158" s="140">
        <f t="shared" si="56"/>
        <v>3887.4783993302408</v>
      </c>
      <c r="W158" s="140">
        <f t="shared" si="56"/>
        <v>4222.114276233141</v>
      </c>
      <c r="X158" s="140">
        <f t="shared" si="56"/>
        <v>4558.4318363339189</v>
      </c>
      <c r="Y158" s="140">
        <f t="shared" si="56"/>
        <v>4896.4395307837312</v>
      </c>
      <c r="Z158" s="140">
        <f t="shared" si="56"/>
        <v>5236.1458532042516</v>
      </c>
      <c r="AA158" s="140">
        <f t="shared" si="56"/>
        <v>5577.5593399011032</v>
      </c>
      <c r="AB158" s="140">
        <f t="shared" si="56"/>
        <v>5920.6885700783632</v>
      </c>
      <c r="AC158" s="140">
        <f t="shared" si="56"/>
        <v>6265.542166054146</v>
      </c>
      <c r="AD158" s="140">
        <f t="shared" si="56"/>
        <v>6612.1287934772672</v>
      </c>
      <c r="AE158" s="140">
        <f t="shared" si="56"/>
        <v>6960.4571615449986</v>
      </c>
      <c r="AF158" s="140">
        <f t="shared" si="56"/>
        <v>7310.5360232219182</v>
      </c>
      <c r="AG158" s="140">
        <f t="shared" si="56"/>
        <v>7662.3741754598595</v>
      </c>
      <c r="AH158" s="140">
        <f t="shared" si="56"/>
        <v>8015.9804594189627</v>
      </c>
      <c r="AI158" s="140">
        <f t="shared" si="56"/>
        <v>8371.3637606898428</v>
      </c>
      <c r="AJ158" s="140">
        <f t="shared" si="56"/>
        <v>8728.5330095168702</v>
      </c>
      <c r="AK158" s="140">
        <f t="shared" si="56"/>
        <v>9087.4971810225707</v>
      </c>
      <c r="AL158" s="140">
        <f t="shared" si="56"/>
        <v>9448.2652954331643</v>
      </c>
      <c r="AM158" s="140">
        <f t="shared" si="56"/>
        <v>9810.846418305222</v>
      </c>
      <c r="AN158" s="140">
        <f t="shared" si="56"/>
        <v>10175.249660753472</v>
      </c>
      <c r="AO158" s="140">
        <f t="shared" si="56"/>
        <v>10541.484179679754</v>
      </c>
      <c r="AP158" s="140">
        <f t="shared" si="56"/>
        <v>10909.559178003108</v>
      </c>
      <c r="AQ158" s="140">
        <f t="shared" si="56"/>
        <v>11279.48390489104</v>
      </c>
      <c r="AR158" s="140">
        <f t="shared" si="56"/>
        <v>11651.267655991929</v>
      </c>
      <c r="AS158" s="140">
        <f t="shared" si="56"/>
        <v>12024.919773668624</v>
      </c>
      <c r="AT158" s="140">
        <f t="shared" si="56"/>
        <v>12400.449647233192</v>
      </c>
      <c r="AU158" s="140">
        <f t="shared" si="56"/>
        <v>12777.866713182868</v>
      </c>
      <c r="AV158" s="140">
        <f t="shared" si="56"/>
        <v>13157.18045543717</v>
      </c>
      <c r="AW158" s="140">
        <f t="shared" si="56"/>
        <v>13538.400405576225</v>
      </c>
      <c r="AX158" s="140">
        <f t="shared" si="56"/>
        <v>13921.536143080275</v>
      </c>
      <c r="AY158" s="127"/>
      <c r="AZ158" s="127"/>
      <c r="BA158" s="127"/>
      <c r="BB158" s="127"/>
      <c r="BC158" s="127"/>
      <c r="BD158" s="127"/>
      <c r="BE158" s="127"/>
      <c r="BF158" s="127"/>
      <c r="BG158" s="127"/>
      <c r="BH158" s="127"/>
      <c r="BI158" s="127"/>
      <c r="BJ158" s="127"/>
      <c r="BK158" s="127"/>
      <c r="BL158" s="127"/>
    </row>
    <row r="159" spans="1:64" x14ac:dyDescent="0.25">
      <c r="A159" s="127"/>
      <c r="B159" s="129" t="s">
        <v>567</v>
      </c>
      <c r="C159" s="140"/>
      <c r="D159" s="140">
        <f>IF(D156&gt;0,C160*$D150,0)</f>
        <v>0</v>
      </c>
      <c r="E159" s="140">
        <f t="shared" ref="E159:AX159" si="57">IF(E156&gt;0,D160*$D$12,0)</f>
        <v>0</v>
      </c>
      <c r="F159" s="140">
        <f t="shared" si="57"/>
        <v>0</v>
      </c>
      <c r="G159" s="140">
        <f t="shared" si="57"/>
        <v>0</v>
      </c>
      <c r="H159" s="140">
        <f t="shared" si="57"/>
        <v>0</v>
      </c>
      <c r="I159" s="140">
        <f t="shared" si="57"/>
        <v>0</v>
      </c>
      <c r="J159" s="140">
        <f t="shared" si="57"/>
        <v>0</v>
      </c>
      <c r="K159" s="140">
        <f t="shared" si="57"/>
        <v>150.76236416508681</v>
      </c>
      <c r="L159" s="140">
        <f t="shared" si="57"/>
        <v>149.17885832904355</v>
      </c>
      <c r="M159" s="140">
        <f t="shared" si="57"/>
        <v>147.58739472354995</v>
      </c>
      <c r="N159" s="140">
        <f t="shared" si="57"/>
        <v>145.98793335753473</v>
      </c>
      <c r="O159" s="140">
        <f t="shared" si="57"/>
        <v>144.3804340389552</v>
      </c>
      <c r="P159" s="140">
        <f t="shared" si="57"/>
        <v>142.76485637378687</v>
      </c>
      <c r="Q159" s="140">
        <f t="shared" si="57"/>
        <v>141.14115976500878</v>
      </c>
      <c r="R159" s="140">
        <f t="shared" si="57"/>
        <v>139.50930341158315</v>
      </c>
      <c r="S159" s="140">
        <f t="shared" si="57"/>
        <v>137.86924630743019</v>
      </c>
      <c r="T159" s="140">
        <f t="shared" si="57"/>
        <v>136.22094724039761</v>
      </c>
      <c r="U159" s="140">
        <f t="shared" si="57"/>
        <v>134.56436479122513</v>
      </c>
      <c r="V159" s="140">
        <f t="shared" si="57"/>
        <v>132.8994573325036</v>
      </c>
      <c r="W159" s="140">
        <f t="shared" si="57"/>
        <v>131.22618302762899</v>
      </c>
      <c r="X159" s="140">
        <f t="shared" si="57"/>
        <v>129.54449982975106</v>
      </c>
      <c r="Y159" s="140">
        <f t="shared" si="57"/>
        <v>127.85436548071682</v>
      </c>
      <c r="Z159" s="140">
        <f t="shared" si="57"/>
        <v>126.15573751000868</v>
      </c>
      <c r="AA159" s="140">
        <f t="shared" si="57"/>
        <v>124.44857323367719</v>
      </c>
      <c r="AB159" s="140">
        <f t="shared" si="57"/>
        <v>122.73282975326843</v>
      </c>
      <c r="AC159" s="140">
        <f t="shared" si="57"/>
        <v>121.00846395474611</v>
      </c>
      <c r="AD159" s="140">
        <f t="shared" si="57"/>
        <v>119.27543250740808</v>
      </c>
      <c r="AE159" s="140">
        <f t="shared" si="57"/>
        <v>117.53369186279762</v>
      </c>
      <c r="AF159" s="140">
        <f t="shared" si="57"/>
        <v>115.78319825360904</v>
      </c>
      <c r="AG159" s="140">
        <f t="shared" si="57"/>
        <v>114.02390769258787</v>
      </c>
      <c r="AH159" s="140">
        <f t="shared" si="57"/>
        <v>112.25577597142561</v>
      </c>
      <c r="AI159" s="140">
        <f t="shared" si="57"/>
        <v>110.47875865964876</v>
      </c>
      <c r="AJ159" s="140">
        <f t="shared" si="57"/>
        <v>108.69281110350239</v>
      </c>
      <c r="AK159" s="140">
        <f t="shared" si="57"/>
        <v>106.89788842482804</v>
      </c>
      <c r="AL159" s="140">
        <f t="shared" si="57"/>
        <v>105.093945519936</v>
      </c>
      <c r="AM159" s="140">
        <f t="shared" si="57"/>
        <v>103.28093705847193</v>
      </c>
      <c r="AN159" s="140">
        <f t="shared" si="57"/>
        <v>101.45881748227784</v>
      </c>
      <c r="AO159" s="140">
        <f t="shared" si="57"/>
        <v>99.627541004247121</v>
      </c>
      <c r="AP159" s="140">
        <f t="shared" si="57"/>
        <v>97.787061607174124</v>
      </c>
      <c r="AQ159" s="140">
        <f t="shared" si="57"/>
        <v>95.937333042597814</v>
      </c>
      <c r="AR159" s="140">
        <f t="shared" si="57"/>
        <v>94.078308829639539</v>
      </c>
      <c r="AS159" s="140">
        <f t="shared" si="57"/>
        <v>92.209942253835067</v>
      </c>
      <c r="AT159" s="140">
        <f t="shared" si="57"/>
        <v>90.332186365960723</v>
      </c>
      <c r="AU159" s="140">
        <f t="shared" si="57"/>
        <v>88.444993980853724</v>
      </c>
      <c r="AV159" s="140">
        <f t="shared" si="57"/>
        <v>86.548317676226262</v>
      </c>
      <c r="AW159" s="140">
        <f t="shared" si="57"/>
        <v>84.642109791474098</v>
      </c>
      <c r="AX159" s="140">
        <f t="shared" si="57"/>
        <v>82.726322426478745</v>
      </c>
      <c r="AY159" s="127"/>
      <c r="AZ159" s="127"/>
      <c r="BA159" s="127"/>
      <c r="BB159" s="127"/>
      <c r="BC159" s="127"/>
      <c r="BD159" s="127"/>
      <c r="BE159" s="127"/>
      <c r="BF159" s="127"/>
      <c r="BG159" s="127"/>
      <c r="BH159" s="127"/>
      <c r="BI159" s="127"/>
      <c r="BJ159" s="127"/>
      <c r="BK159" s="127"/>
      <c r="BL159" s="127"/>
    </row>
    <row r="160" spans="1:64" x14ac:dyDescent="0.25">
      <c r="A160" s="127"/>
      <c r="B160" s="143" t="s">
        <v>568</v>
      </c>
      <c r="C160" s="140">
        <f>IF(C154=$D145,($C147),IF(D154&lt;$D145,0,(($C147)-C158)*IF(B160&lt;1,0,1)))</f>
        <v>0</v>
      </c>
      <c r="D160" s="140">
        <f t="shared" ref="D160:AX160" si="58">IF(D154=$D145,($C147),IF(E154&lt;$D145,0,(($C147)-D158)*IF(C160&lt;1,0,1)))</f>
        <v>0</v>
      </c>
      <c r="E160" s="140">
        <f t="shared" si="58"/>
        <v>0</v>
      </c>
      <c r="F160" s="140">
        <f t="shared" si="58"/>
        <v>0</v>
      </c>
      <c r="G160" s="140">
        <f t="shared" si="58"/>
        <v>0</v>
      </c>
      <c r="H160" s="140">
        <f t="shared" si="58"/>
        <v>0</v>
      </c>
      <c r="I160" s="140">
        <f t="shared" si="58"/>
        <v>0</v>
      </c>
      <c r="J160" s="140">
        <f t="shared" si="58"/>
        <v>30000</v>
      </c>
      <c r="K160" s="140">
        <f t="shared" si="58"/>
        <v>29684.900304234558</v>
      </c>
      <c r="L160" s="140">
        <f t="shared" si="58"/>
        <v>29368.217102633072</v>
      </c>
      <c r="M160" s="140">
        <f t="shared" si="58"/>
        <v>29049.942437426093</v>
      </c>
      <c r="N160" s="140">
        <f t="shared" si="58"/>
        <v>28730.068310853101</v>
      </c>
      <c r="O160" s="140">
        <f t="shared" si="58"/>
        <v>28408.586684961527</v>
      </c>
      <c r="P160" s="140">
        <f t="shared" si="58"/>
        <v>28085.489481404784</v>
      </c>
      <c r="Q160" s="140">
        <f t="shared" si="58"/>
        <v>27760.768581239263</v>
      </c>
      <c r="R160" s="140">
        <f t="shared" si="58"/>
        <v>27434.41582472032</v>
      </c>
      <c r="S160" s="140">
        <f t="shared" si="58"/>
        <v>27106.42301109722</v>
      </c>
      <c r="T160" s="140">
        <f t="shared" si="58"/>
        <v>26776.781898407087</v>
      </c>
      <c r="U160" s="140">
        <f t="shared" si="58"/>
        <v>26445.484203267784</v>
      </c>
      <c r="V160" s="140">
        <f t="shared" si="58"/>
        <v>26112.521600669759</v>
      </c>
      <c r="W160" s="140">
        <f t="shared" si="58"/>
        <v>25777.88572376686</v>
      </c>
      <c r="X160" s="140">
        <f t="shared" si="58"/>
        <v>25441.568163666081</v>
      </c>
      <c r="Y160" s="140">
        <f t="shared" si="58"/>
        <v>25103.560469216267</v>
      </c>
      <c r="Z160" s="140">
        <f t="shared" si="58"/>
        <v>24763.854146795748</v>
      </c>
      <c r="AA160" s="140">
        <f t="shared" si="58"/>
        <v>24422.440660098895</v>
      </c>
      <c r="AB160" s="140">
        <f t="shared" si="58"/>
        <v>24079.311429921636</v>
      </c>
      <c r="AC160" s="140">
        <f t="shared" si="58"/>
        <v>23734.457833945853</v>
      </c>
      <c r="AD160" s="140">
        <f t="shared" si="58"/>
        <v>23387.871206522734</v>
      </c>
      <c r="AE160" s="140">
        <f t="shared" si="58"/>
        <v>23039.542838455003</v>
      </c>
      <c r="AF160" s="140">
        <f t="shared" si="58"/>
        <v>22689.463976778083</v>
      </c>
      <c r="AG160" s="140">
        <f t="shared" si="58"/>
        <v>22337.62582454014</v>
      </c>
      <c r="AH160" s="140">
        <f t="shared" si="58"/>
        <v>21984.019540581037</v>
      </c>
      <c r="AI160" s="140">
        <f t="shared" si="58"/>
        <v>21628.636239310159</v>
      </c>
      <c r="AJ160" s="140">
        <f t="shared" si="58"/>
        <v>21271.466990483132</v>
      </c>
      <c r="AK160" s="140">
        <f t="shared" si="58"/>
        <v>20912.502818977431</v>
      </c>
      <c r="AL160" s="140">
        <f t="shared" si="58"/>
        <v>20551.734704566836</v>
      </c>
      <c r="AM160" s="140">
        <f t="shared" si="58"/>
        <v>20189.15358169478</v>
      </c>
      <c r="AN160" s="140">
        <f t="shared" si="58"/>
        <v>19824.75033924653</v>
      </c>
      <c r="AO160" s="140">
        <f t="shared" si="58"/>
        <v>19458.515820320245</v>
      </c>
      <c r="AP160" s="140">
        <f t="shared" si="58"/>
        <v>19090.44082199689</v>
      </c>
      <c r="AQ160" s="140">
        <f t="shared" si="58"/>
        <v>18720.51609510896</v>
      </c>
      <c r="AR160" s="140">
        <f t="shared" si="58"/>
        <v>18348.732344008073</v>
      </c>
      <c r="AS160" s="140">
        <f t="shared" si="58"/>
        <v>17975.080226331374</v>
      </c>
      <c r="AT160" s="140">
        <f t="shared" si="58"/>
        <v>17599.550352766808</v>
      </c>
      <c r="AU160" s="140">
        <f t="shared" si="58"/>
        <v>17222.13328681713</v>
      </c>
      <c r="AV160" s="140">
        <f t="shared" si="58"/>
        <v>16842.81954456283</v>
      </c>
      <c r="AW160" s="140">
        <f t="shared" si="58"/>
        <v>16461.599594423773</v>
      </c>
      <c r="AX160" s="140">
        <f t="shared" si="58"/>
        <v>16078.463856919725</v>
      </c>
      <c r="AY160" s="127"/>
      <c r="AZ160" s="127"/>
      <c r="BA160" s="127"/>
      <c r="BB160" s="127"/>
      <c r="BC160" s="127"/>
      <c r="BD160" s="127"/>
      <c r="BE160" s="127"/>
      <c r="BF160" s="127"/>
      <c r="BG160" s="127"/>
      <c r="BH160" s="127"/>
      <c r="BI160" s="127"/>
      <c r="BJ160" s="127"/>
      <c r="BK160" s="127"/>
      <c r="BL160" s="127"/>
    </row>
    <row r="161" spans="1:64" x14ac:dyDescent="0.25">
      <c r="A161" s="127"/>
      <c r="B161" s="133"/>
      <c r="C161" s="133"/>
      <c r="D161" s="133"/>
      <c r="E161" s="133"/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  <c r="AA161" s="133"/>
      <c r="AB161" s="133"/>
      <c r="AC161" s="133"/>
      <c r="AD161" s="133"/>
      <c r="AE161" s="133"/>
      <c r="AF161" s="133"/>
      <c r="AG161" s="133"/>
      <c r="AH161" s="133"/>
      <c r="AI161" s="133"/>
      <c r="AJ161" s="133"/>
      <c r="AK161" s="133"/>
      <c r="AL161" s="133"/>
      <c r="AM161" s="133"/>
      <c r="AN161" s="133"/>
      <c r="AO161" s="133"/>
      <c r="AP161" s="133"/>
      <c r="AQ161" s="133"/>
      <c r="AR161" s="133"/>
      <c r="AS161" s="133"/>
      <c r="AT161" s="133"/>
      <c r="AU161" s="133"/>
      <c r="AV161" s="133"/>
      <c r="AW161" s="133"/>
      <c r="AX161" s="133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</row>
    <row r="162" spans="1:64" x14ac:dyDescent="0.25">
      <c r="A162" s="127"/>
      <c r="B162" s="133"/>
      <c r="C162" s="133"/>
      <c r="D162" s="133"/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  <c r="AA162" s="133"/>
      <c r="AB162" s="133"/>
      <c r="AC162" s="133"/>
      <c r="AD162" s="133"/>
      <c r="AE162" s="133"/>
      <c r="AF162" s="133"/>
      <c r="AG162" s="133"/>
      <c r="AH162" s="133"/>
      <c r="AI162" s="133"/>
      <c r="AJ162" s="133"/>
      <c r="AK162" s="133"/>
      <c r="AL162" s="133"/>
      <c r="AM162" s="133"/>
      <c r="AN162" s="133"/>
      <c r="AO162" s="133"/>
      <c r="AP162" s="133"/>
      <c r="AQ162" s="133"/>
      <c r="AR162" s="133"/>
      <c r="AS162" s="133"/>
      <c r="AT162" s="133"/>
      <c r="AU162" s="133"/>
      <c r="AV162" s="133"/>
      <c r="AW162" s="133"/>
      <c r="AX162" s="133"/>
      <c r="AY162" s="127"/>
      <c r="AZ162" s="127"/>
      <c r="BA162" s="127"/>
      <c r="BB162" s="127"/>
      <c r="BC162" s="127"/>
      <c r="BD162" s="127"/>
      <c r="BE162" s="127"/>
      <c r="BF162" s="127"/>
      <c r="BG162" s="127"/>
      <c r="BH162" s="127"/>
      <c r="BI162" s="127"/>
      <c r="BJ162" s="127"/>
      <c r="BK162" s="127"/>
      <c r="BL162" s="127"/>
    </row>
    <row r="163" spans="1:64" x14ac:dyDescent="0.25">
      <c r="A163" s="127"/>
      <c r="B163" s="133"/>
      <c r="C163" s="133"/>
      <c r="D163" s="133"/>
      <c r="E163" s="133"/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  <c r="AC163" s="133"/>
      <c r="AD163" s="133"/>
      <c r="AE163" s="133"/>
      <c r="AF163" s="133"/>
      <c r="AG163" s="133"/>
      <c r="AH163" s="133"/>
      <c r="AI163" s="133"/>
      <c r="AJ163" s="133"/>
      <c r="AK163" s="133"/>
      <c r="AL163" s="133"/>
      <c r="AM163" s="133"/>
      <c r="AN163" s="133"/>
      <c r="AO163" s="133"/>
      <c r="AP163" s="133"/>
      <c r="AQ163" s="133"/>
      <c r="AR163" s="133"/>
      <c r="AS163" s="133"/>
      <c r="AT163" s="133"/>
      <c r="AU163" s="133"/>
      <c r="AV163" s="133"/>
      <c r="AW163" s="133"/>
      <c r="AX163" s="133"/>
      <c r="AY163" s="127"/>
      <c r="AZ163" s="127"/>
      <c r="BA163" s="127"/>
      <c r="BB163" s="127"/>
      <c r="BC163" s="127"/>
      <c r="BD163" s="127"/>
      <c r="BE163" s="127"/>
      <c r="BF163" s="127"/>
      <c r="BG163" s="127"/>
      <c r="BH163" s="127"/>
      <c r="BI163" s="127"/>
      <c r="BJ163" s="127"/>
      <c r="BK163" s="127"/>
      <c r="BL163" s="127"/>
    </row>
    <row r="164" spans="1:64" x14ac:dyDescent="0.25">
      <c r="A164" s="127"/>
      <c r="B164" s="133" t="s">
        <v>576</v>
      </c>
      <c r="C164" s="133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7"/>
      <c r="AH164" s="127"/>
      <c r="AI164" s="127"/>
      <c r="AJ164" s="127"/>
      <c r="AK164" s="127"/>
      <c r="AL164" s="127"/>
      <c r="AM164" s="127"/>
      <c r="AN164" s="127"/>
      <c r="AO164" s="127"/>
      <c r="AP164" s="127"/>
      <c r="AQ164" s="127"/>
      <c r="AR164" s="127"/>
      <c r="AS164" s="127"/>
      <c r="AT164" s="127"/>
      <c r="AU164" s="127"/>
      <c r="AV164" s="127"/>
      <c r="AW164" s="127"/>
      <c r="AX164" s="127"/>
      <c r="AY164" s="127"/>
      <c r="AZ164" s="127"/>
      <c r="BA164" s="127"/>
      <c r="BB164" s="127"/>
      <c r="BC164" s="127"/>
      <c r="BD164" s="127"/>
      <c r="BE164" s="127"/>
      <c r="BF164" s="127"/>
      <c r="BG164" s="127"/>
      <c r="BH164" s="127"/>
      <c r="BI164" s="127"/>
      <c r="BJ164" s="127"/>
      <c r="BK164" s="127"/>
      <c r="BL164" s="127"/>
    </row>
    <row r="165" spans="1:64" x14ac:dyDescent="0.25">
      <c r="A165" s="127"/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  <c r="Y165" s="127"/>
      <c r="Z165" s="127"/>
      <c r="AA165" s="127"/>
      <c r="AB165" s="127"/>
      <c r="AC165" s="127"/>
      <c r="AD165" s="127"/>
      <c r="AE165" s="127"/>
      <c r="AF165" s="127"/>
      <c r="AG165" s="127"/>
      <c r="AH165" s="127"/>
      <c r="AI165" s="127"/>
      <c r="AJ165" s="127"/>
      <c r="AK165" s="127"/>
      <c r="AL165" s="127"/>
      <c r="AM165" s="127"/>
      <c r="AN165" s="127"/>
      <c r="AO165" s="127"/>
      <c r="AP165" s="127"/>
      <c r="AQ165" s="127"/>
      <c r="AR165" s="127"/>
      <c r="AS165" s="127"/>
      <c r="AT165" s="127"/>
      <c r="AU165" s="127"/>
      <c r="AV165" s="127"/>
      <c r="AW165" s="127"/>
      <c r="AX165" s="127"/>
      <c r="AY165" s="127"/>
      <c r="AZ165" s="127"/>
      <c r="BA165" s="127"/>
      <c r="BB165" s="127"/>
      <c r="BC165" s="127"/>
      <c r="BD165" s="127"/>
      <c r="BE165" s="127"/>
      <c r="BF165" s="127"/>
      <c r="BG165" s="127"/>
      <c r="BH165" s="127"/>
      <c r="BI165" s="127"/>
      <c r="BJ165" s="127"/>
      <c r="BK165" s="127"/>
      <c r="BL165" s="127"/>
    </row>
    <row r="166" spans="1:64" x14ac:dyDescent="0.25">
      <c r="A166" s="127"/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  <c r="Y166" s="127"/>
      <c r="Z166" s="127"/>
      <c r="AA166" s="127"/>
      <c r="AB166" s="127"/>
      <c r="AC166" s="127"/>
      <c r="AD166" s="127"/>
      <c r="AE166" s="127"/>
      <c r="AF166" s="127"/>
      <c r="AG166" s="127"/>
      <c r="AH166" s="127"/>
      <c r="AI166" s="127"/>
      <c r="AJ166" s="127"/>
      <c r="AK166" s="127"/>
      <c r="AL166" s="127"/>
      <c r="AM166" s="127"/>
      <c r="AN166" s="127"/>
      <c r="AO166" s="127"/>
      <c r="AP166" s="127"/>
      <c r="AQ166" s="127"/>
      <c r="AR166" s="127"/>
      <c r="AS166" s="127"/>
      <c r="AT166" s="127"/>
      <c r="AU166" s="127"/>
      <c r="AV166" s="127"/>
      <c r="AW166" s="127"/>
      <c r="AX166" s="127"/>
      <c r="AY166" s="127"/>
      <c r="AZ166" s="127"/>
      <c r="BA166" s="127"/>
      <c r="BB166" s="127"/>
      <c r="BC166" s="127"/>
      <c r="BD166" s="127"/>
      <c r="BE166" s="127"/>
      <c r="BF166" s="127"/>
      <c r="BG166" s="127"/>
      <c r="BH166" s="127"/>
      <c r="BI166" s="127"/>
      <c r="BJ166" s="127"/>
      <c r="BK166" s="127"/>
      <c r="BL166" s="127"/>
    </row>
    <row r="167" spans="1:64" x14ac:dyDescent="0.25">
      <c r="A167" s="127"/>
      <c r="B167" s="126" t="s">
        <v>483</v>
      </c>
      <c r="C167" s="127"/>
      <c r="D167" s="144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  <c r="Y167" s="127"/>
      <c r="Z167" s="127"/>
      <c r="AA167" s="127"/>
      <c r="AB167" s="127"/>
      <c r="AC167" s="127"/>
      <c r="AD167" s="127"/>
      <c r="AE167" s="127"/>
      <c r="AF167" s="127"/>
      <c r="AG167" s="127"/>
      <c r="AH167" s="127"/>
      <c r="AI167" s="127"/>
      <c r="AJ167" s="127"/>
      <c r="AK167" s="127"/>
      <c r="AL167" s="127"/>
      <c r="AM167" s="127"/>
      <c r="AN167" s="127"/>
      <c r="AO167" s="127"/>
      <c r="AP167" s="127"/>
      <c r="AQ167" s="127"/>
      <c r="AR167" s="127"/>
      <c r="AS167" s="127"/>
      <c r="AT167" s="127"/>
      <c r="AU167" s="127"/>
      <c r="AV167" s="127"/>
      <c r="AW167" s="127"/>
      <c r="AX167" s="127"/>
      <c r="AY167" s="127"/>
      <c r="AZ167" s="127"/>
      <c r="BA167" s="127"/>
      <c r="BB167" s="127"/>
      <c r="BC167" s="127"/>
      <c r="BD167" s="127"/>
      <c r="BE167" s="127"/>
      <c r="BF167" s="127"/>
      <c r="BG167" s="127"/>
      <c r="BH167" s="127"/>
      <c r="BI167" s="127"/>
      <c r="BJ167" s="127"/>
      <c r="BK167" s="127"/>
      <c r="BL167" s="127"/>
    </row>
    <row r="168" spans="1:64" x14ac:dyDescent="0.25">
      <c r="A168" s="127"/>
      <c r="B168" s="128" t="s">
        <v>484</v>
      </c>
      <c r="C168" s="150" t="str">
        <f>+Finanziamneti!J4</f>
        <v>A1 M9</v>
      </c>
      <c r="D168" s="138">
        <f>VLOOKUP($C168,$BA$6:$BB$41,2,FALSE)</f>
        <v>9</v>
      </c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  <c r="Y168" s="127"/>
      <c r="Z168" s="127"/>
      <c r="AA168" s="127"/>
      <c r="AB168" s="127"/>
      <c r="AC168" s="127"/>
      <c r="AD168" s="127"/>
      <c r="AE168" s="127"/>
      <c r="AF168" s="127"/>
      <c r="AG168" s="127"/>
      <c r="AH168" s="127"/>
      <c r="AI168" s="127"/>
      <c r="AJ168" s="127"/>
      <c r="AK168" s="127"/>
      <c r="AL168" s="127"/>
      <c r="AM168" s="127"/>
      <c r="AN168" s="127"/>
      <c r="AO168" s="127"/>
      <c r="AP168" s="127"/>
      <c r="AQ168" s="127"/>
      <c r="AR168" s="127"/>
      <c r="AS168" s="127"/>
      <c r="AT168" s="127"/>
      <c r="AU168" s="127"/>
      <c r="AV168" s="127"/>
      <c r="AW168" s="127"/>
      <c r="AX168" s="127"/>
      <c r="AY168" s="127"/>
      <c r="AZ168" s="127"/>
      <c r="BA168" s="127"/>
      <c r="BB168" s="127"/>
      <c r="BC168" s="127"/>
      <c r="BD168" s="127"/>
      <c r="BE168" s="127"/>
      <c r="BF168" s="127"/>
      <c r="BG168" s="127"/>
      <c r="BH168" s="127"/>
      <c r="BI168" s="127"/>
      <c r="BJ168" s="127"/>
      <c r="BK168" s="127"/>
      <c r="BL168" s="127"/>
    </row>
    <row r="169" spans="1:64" x14ac:dyDescent="0.25">
      <c r="A169" s="127"/>
      <c r="B169" s="128" t="s">
        <v>486</v>
      </c>
      <c r="C169" s="152">
        <f>+Finanziamneti!J5</f>
        <v>6.2E-2</v>
      </c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  <c r="Y169" s="127"/>
      <c r="Z169" s="127"/>
      <c r="AA169" s="127"/>
      <c r="AB169" s="127"/>
      <c r="AC169" s="127"/>
      <c r="AD169" s="127"/>
      <c r="AE169" s="127"/>
      <c r="AF169" s="127"/>
      <c r="AG169" s="127"/>
      <c r="AH169" s="127"/>
      <c r="AI169" s="127"/>
      <c r="AJ169" s="127"/>
      <c r="AK169" s="127"/>
      <c r="AL169" s="127"/>
      <c r="AM169" s="127"/>
      <c r="AN169" s="127"/>
      <c r="AO169" s="127"/>
      <c r="AP169" s="127"/>
      <c r="AQ169" s="127"/>
      <c r="AR169" s="127"/>
      <c r="AS169" s="127"/>
      <c r="AT169" s="127"/>
      <c r="AU169" s="127"/>
      <c r="AV169" s="127"/>
      <c r="AW169" s="127"/>
      <c r="AX169" s="127"/>
      <c r="AY169" s="127"/>
      <c r="AZ169" s="127"/>
      <c r="BA169" s="127"/>
      <c r="BB169" s="127"/>
      <c r="BC169" s="127"/>
      <c r="BD169" s="127"/>
      <c r="BE169" s="127"/>
      <c r="BF169" s="127"/>
      <c r="BG169" s="127"/>
      <c r="BH169" s="127"/>
      <c r="BI169" s="127"/>
      <c r="BJ169" s="127"/>
      <c r="BK169" s="127"/>
      <c r="BL169" s="127"/>
    </row>
    <row r="170" spans="1:64" x14ac:dyDescent="0.25">
      <c r="A170" s="127"/>
      <c r="B170" s="129" t="s">
        <v>487</v>
      </c>
      <c r="C170" s="153">
        <f>+Finanziamneti!J6</f>
        <v>30000</v>
      </c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  <c r="Y170" s="127"/>
      <c r="Z170" s="127"/>
      <c r="AA170" s="127"/>
      <c r="AB170" s="127"/>
      <c r="AC170" s="127"/>
      <c r="AD170" s="127"/>
      <c r="AE170" s="127"/>
      <c r="AF170" s="127"/>
      <c r="AG170" s="127"/>
      <c r="AH170" s="127"/>
      <c r="AI170" s="127"/>
      <c r="AJ170" s="127"/>
      <c r="AK170" s="127"/>
      <c r="AL170" s="127"/>
      <c r="AM170" s="127"/>
      <c r="AN170" s="127"/>
      <c r="AO170" s="127"/>
      <c r="AP170" s="127"/>
      <c r="AQ170" s="127"/>
      <c r="AR170" s="127"/>
      <c r="AS170" s="127"/>
      <c r="AT170" s="127"/>
      <c r="AU170" s="127"/>
      <c r="AV170" s="127"/>
      <c r="AW170" s="127"/>
      <c r="AX170" s="127"/>
      <c r="AY170" s="127"/>
      <c r="AZ170" s="127"/>
      <c r="BA170" s="127"/>
      <c r="BB170" s="127"/>
      <c r="BC170" s="127"/>
      <c r="BD170" s="127"/>
      <c r="BE170" s="127"/>
      <c r="BF170" s="127"/>
      <c r="BG170" s="127"/>
      <c r="BH170" s="127"/>
      <c r="BI170" s="127"/>
      <c r="BJ170" s="127"/>
      <c r="BK170" s="127"/>
      <c r="BL170" s="127"/>
    </row>
    <row r="171" spans="1:64" x14ac:dyDescent="0.25">
      <c r="A171" s="127"/>
      <c r="B171" s="130" t="s">
        <v>488</v>
      </c>
      <c r="C171" s="153">
        <f>+Finanziamneti!J7</f>
        <v>79</v>
      </c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</row>
    <row r="172" spans="1:64" x14ac:dyDescent="0.25">
      <c r="A172" s="127"/>
      <c r="B172" s="127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  <c r="Y172" s="127"/>
      <c r="Z172" s="127"/>
      <c r="AA172" s="127"/>
      <c r="AB172" s="127"/>
      <c r="AC172" s="127"/>
      <c r="AD172" s="127"/>
      <c r="AE172" s="127"/>
      <c r="AF172" s="127"/>
      <c r="AG172" s="127"/>
      <c r="AH172" s="127"/>
      <c r="AI172" s="127"/>
      <c r="AJ172" s="127"/>
      <c r="AK172" s="127"/>
      <c r="AL172" s="127"/>
      <c r="AM172" s="127"/>
      <c r="AN172" s="127"/>
      <c r="AO172" s="127"/>
      <c r="AP172" s="127"/>
      <c r="AQ172" s="127"/>
      <c r="AR172" s="127"/>
      <c r="AS172" s="127"/>
      <c r="AT172" s="127"/>
      <c r="AU172" s="127"/>
      <c r="AV172" s="127"/>
      <c r="AW172" s="127"/>
      <c r="AX172" s="127"/>
      <c r="AY172" s="127"/>
      <c r="AZ172" s="127"/>
      <c r="BA172" s="127"/>
      <c r="BB172" s="127"/>
      <c r="BC172" s="127"/>
      <c r="BD172" s="127"/>
      <c r="BE172" s="127"/>
      <c r="BF172" s="127"/>
      <c r="BG172" s="127"/>
      <c r="BH172" s="127"/>
      <c r="BI172" s="127"/>
      <c r="BJ172" s="127"/>
      <c r="BK172" s="127"/>
      <c r="BL172" s="127"/>
    </row>
    <row r="173" spans="1:64" x14ac:dyDescent="0.25">
      <c r="A173" s="127"/>
      <c r="B173" s="126" t="s">
        <v>521</v>
      </c>
      <c r="C173" s="126" t="s">
        <v>522</v>
      </c>
      <c r="D173" s="139">
        <f>((1+C169)^(1/12))-1</f>
        <v>5.0254121388362272E-3</v>
      </c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  <c r="Y173" s="127"/>
      <c r="Z173" s="127"/>
      <c r="AA173" s="127"/>
      <c r="AB173" s="127"/>
      <c r="AC173" s="127"/>
      <c r="AD173" s="127"/>
      <c r="AE173" s="127"/>
      <c r="AF173" s="127"/>
      <c r="AG173" s="127"/>
      <c r="AH173" s="127"/>
      <c r="AI173" s="127"/>
      <c r="AJ173" s="127"/>
      <c r="AK173" s="127"/>
      <c r="AL173" s="127"/>
      <c r="AM173" s="127"/>
      <c r="AN173" s="127"/>
      <c r="AO173" s="127"/>
      <c r="AP173" s="127"/>
      <c r="AQ173" s="127"/>
      <c r="AR173" s="127"/>
      <c r="AS173" s="127"/>
      <c r="AT173" s="127"/>
      <c r="AU173" s="127"/>
      <c r="AV173" s="127"/>
      <c r="AW173" s="127"/>
      <c r="AX173" s="127"/>
      <c r="AY173" s="127"/>
      <c r="AZ173" s="127"/>
      <c r="BA173" s="127"/>
      <c r="BB173" s="127"/>
      <c r="BC173" s="127"/>
      <c r="BD173" s="127"/>
      <c r="BE173" s="127"/>
      <c r="BF173" s="127"/>
      <c r="BG173" s="127"/>
      <c r="BH173" s="127"/>
      <c r="BI173" s="127"/>
      <c r="BJ173" s="127"/>
      <c r="BK173" s="127"/>
      <c r="BL173" s="127"/>
    </row>
    <row r="174" spans="1:64" x14ac:dyDescent="0.25">
      <c r="A174" s="127"/>
      <c r="B174" s="127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  <c r="Y174" s="127"/>
      <c r="Z174" s="127"/>
      <c r="AA174" s="127"/>
      <c r="AB174" s="127"/>
      <c r="AC174" s="127"/>
      <c r="AD174" s="127"/>
      <c r="AE174" s="127"/>
      <c r="AF174" s="127"/>
      <c r="AG174" s="127"/>
      <c r="AH174" s="127"/>
      <c r="AI174" s="127"/>
      <c r="AJ174" s="127"/>
      <c r="AK174" s="127"/>
      <c r="AL174" s="127"/>
      <c r="AM174" s="127"/>
      <c r="AN174" s="127"/>
      <c r="AO174" s="127"/>
      <c r="AP174" s="127"/>
      <c r="AQ174" s="127"/>
      <c r="AR174" s="127"/>
      <c r="AS174" s="127"/>
      <c r="AT174" s="127"/>
      <c r="AU174" s="127"/>
      <c r="AV174" s="127"/>
      <c r="AW174" s="127"/>
      <c r="AX174" s="127"/>
      <c r="AY174" s="127"/>
      <c r="AZ174" s="127"/>
      <c r="BA174" s="127"/>
      <c r="BB174" s="127"/>
      <c r="BC174" s="127"/>
      <c r="BD174" s="127"/>
      <c r="BE174" s="127"/>
      <c r="BF174" s="127"/>
      <c r="BG174" s="127"/>
      <c r="BH174" s="127"/>
      <c r="BI174" s="127"/>
      <c r="BJ174" s="127"/>
      <c r="BK174" s="127"/>
      <c r="BL174" s="127"/>
    </row>
    <row r="175" spans="1:64" x14ac:dyDescent="0.25">
      <c r="A175" s="127"/>
      <c r="B175" s="126" t="s">
        <v>525</v>
      </c>
      <c r="C175" s="126" t="s">
        <v>522</v>
      </c>
      <c r="D175" s="140">
        <f>(C170)/((1-(1+D173)^(-C171))/D173)</f>
        <v>461.04378191613961</v>
      </c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  <c r="Y175" s="127"/>
      <c r="Z175" s="127"/>
      <c r="AA175" s="127"/>
      <c r="AB175" s="127"/>
      <c r="AC175" s="127"/>
      <c r="AD175" s="127"/>
      <c r="AE175" s="127"/>
      <c r="AF175" s="127"/>
      <c r="AG175" s="127"/>
      <c r="AH175" s="127"/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  <c r="AU175" s="127"/>
      <c r="AV175" s="127"/>
      <c r="AW175" s="127"/>
      <c r="AX175" s="127"/>
      <c r="AY175" s="127"/>
      <c r="AZ175" s="127"/>
      <c r="BA175" s="127"/>
      <c r="BB175" s="127"/>
      <c r="BC175" s="127"/>
      <c r="BD175" s="127"/>
      <c r="BE175" s="127"/>
      <c r="BF175" s="127"/>
      <c r="BG175" s="127"/>
      <c r="BH175" s="127"/>
      <c r="BI175" s="127"/>
      <c r="BJ175" s="127"/>
      <c r="BK175" s="127"/>
      <c r="BL175" s="127"/>
    </row>
    <row r="176" spans="1:64" x14ac:dyDescent="0.25">
      <c r="A176" s="127"/>
      <c r="B176" s="127"/>
      <c r="C176" s="66">
        <v>41275</v>
      </c>
      <c r="D176" s="66">
        <v>41306</v>
      </c>
      <c r="E176" s="66">
        <v>41336</v>
      </c>
      <c r="F176" s="66">
        <v>41367</v>
      </c>
      <c r="G176" s="66">
        <v>41397</v>
      </c>
      <c r="H176" s="66">
        <v>41428</v>
      </c>
      <c r="I176" s="66">
        <v>41458</v>
      </c>
      <c r="J176" s="66">
        <v>41489</v>
      </c>
      <c r="K176" s="66">
        <v>41519</v>
      </c>
      <c r="L176" s="66">
        <v>41550</v>
      </c>
      <c r="M176" s="66">
        <v>41580</v>
      </c>
      <c r="N176" s="66">
        <v>41611</v>
      </c>
      <c r="O176" s="66">
        <v>41641</v>
      </c>
      <c r="P176" s="66">
        <v>41672</v>
      </c>
      <c r="Q176" s="66">
        <v>41702</v>
      </c>
      <c r="R176" s="66">
        <v>41733</v>
      </c>
      <c r="S176" s="66">
        <v>41763</v>
      </c>
      <c r="T176" s="66">
        <v>41794</v>
      </c>
      <c r="U176" s="66">
        <v>41824</v>
      </c>
      <c r="V176" s="66">
        <v>41855</v>
      </c>
      <c r="W176" s="66">
        <v>41885</v>
      </c>
      <c r="X176" s="66">
        <v>41916</v>
      </c>
      <c r="Y176" s="66">
        <v>41946</v>
      </c>
      <c r="Z176" s="66">
        <v>41977</v>
      </c>
      <c r="AA176" s="66">
        <v>42007</v>
      </c>
      <c r="AB176" s="66">
        <v>42038</v>
      </c>
      <c r="AC176" s="66">
        <v>42068</v>
      </c>
      <c r="AD176" s="66">
        <v>42099</v>
      </c>
      <c r="AE176" s="66">
        <v>42129</v>
      </c>
      <c r="AF176" s="66">
        <v>42160</v>
      </c>
      <c r="AG176" s="66">
        <v>42190</v>
      </c>
      <c r="AH176" s="66">
        <v>42221</v>
      </c>
      <c r="AI176" s="66">
        <v>42251</v>
      </c>
      <c r="AJ176" s="66">
        <v>42282</v>
      </c>
      <c r="AK176" s="66">
        <v>42312</v>
      </c>
      <c r="AL176" s="66">
        <v>42343</v>
      </c>
      <c r="AM176" s="66">
        <v>42373</v>
      </c>
      <c r="AN176" s="66">
        <v>42404</v>
      </c>
      <c r="AO176" s="66">
        <v>42434</v>
      </c>
      <c r="AP176" s="66">
        <v>42465</v>
      </c>
      <c r="AQ176" s="66">
        <v>42495</v>
      </c>
      <c r="AR176" s="66">
        <v>42526</v>
      </c>
      <c r="AS176" s="66">
        <v>42556</v>
      </c>
      <c r="AT176" s="66">
        <v>42587</v>
      </c>
      <c r="AU176" s="66">
        <v>42617</v>
      </c>
      <c r="AV176" s="66">
        <v>42648</v>
      </c>
      <c r="AW176" s="66">
        <v>42678</v>
      </c>
      <c r="AX176" s="66">
        <v>42709</v>
      </c>
      <c r="AY176" s="66">
        <v>0</v>
      </c>
      <c r="AZ176" s="127"/>
      <c r="BA176" s="127"/>
      <c r="BB176" s="136"/>
      <c r="BC176" s="127"/>
      <c r="BD176" s="127"/>
      <c r="BE176" s="127"/>
      <c r="BF176" s="127"/>
      <c r="BG176" s="127"/>
      <c r="BH176" s="127"/>
      <c r="BI176" s="127"/>
      <c r="BJ176" s="127"/>
      <c r="BK176" s="127"/>
      <c r="BL176" s="127"/>
    </row>
    <row r="177" spans="1:64" x14ac:dyDescent="0.25">
      <c r="A177" s="127"/>
      <c r="B177" s="127"/>
      <c r="C177" s="138">
        <v>1</v>
      </c>
      <c r="D177" s="138">
        <f>+C177+1</f>
        <v>2</v>
      </c>
      <c r="E177" s="138">
        <f t="shared" ref="E177:AY177" si="59">+D177+1</f>
        <v>3</v>
      </c>
      <c r="F177" s="138">
        <f t="shared" si="59"/>
        <v>4</v>
      </c>
      <c r="G177" s="138">
        <f t="shared" si="59"/>
        <v>5</v>
      </c>
      <c r="H177" s="138">
        <f t="shared" si="59"/>
        <v>6</v>
      </c>
      <c r="I177" s="138">
        <f t="shared" si="59"/>
        <v>7</v>
      </c>
      <c r="J177" s="138">
        <f t="shared" si="59"/>
        <v>8</v>
      </c>
      <c r="K177" s="138">
        <f t="shared" si="59"/>
        <v>9</v>
      </c>
      <c r="L177" s="138">
        <f t="shared" si="59"/>
        <v>10</v>
      </c>
      <c r="M177" s="138">
        <f t="shared" si="59"/>
        <v>11</v>
      </c>
      <c r="N177" s="138">
        <f t="shared" si="59"/>
        <v>12</v>
      </c>
      <c r="O177" s="138">
        <f t="shared" si="59"/>
        <v>13</v>
      </c>
      <c r="P177" s="138">
        <f t="shared" si="59"/>
        <v>14</v>
      </c>
      <c r="Q177" s="138">
        <f t="shared" si="59"/>
        <v>15</v>
      </c>
      <c r="R177" s="138">
        <f t="shared" si="59"/>
        <v>16</v>
      </c>
      <c r="S177" s="138">
        <f t="shared" si="59"/>
        <v>17</v>
      </c>
      <c r="T177" s="138">
        <f t="shared" si="59"/>
        <v>18</v>
      </c>
      <c r="U177" s="138">
        <f t="shared" si="59"/>
        <v>19</v>
      </c>
      <c r="V177" s="138">
        <f t="shared" si="59"/>
        <v>20</v>
      </c>
      <c r="W177" s="138">
        <f t="shared" si="59"/>
        <v>21</v>
      </c>
      <c r="X177" s="138">
        <f t="shared" si="59"/>
        <v>22</v>
      </c>
      <c r="Y177" s="138">
        <f t="shared" si="59"/>
        <v>23</v>
      </c>
      <c r="Z177" s="138">
        <f t="shared" si="59"/>
        <v>24</v>
      </c>
      <c r="AA177" s="138">
        <f t="shared" si="59"/>
        <v>25</v>
      </c>
      <c r="AB177" s="138">
        <f t="shared" si="59"/>
        <v>26</v>
      </c>
      <c r="AC177" s="138">
        <f t="shared" si="59"/>
        <v>27</v>
      </c>
      <c r="AD177" s="138">
        <f t="shared" si="59"/>
        <v>28</v>
      </c>
      <c r="AE177" s="138">
        <f t="shared" si="59"/>
        <v>29</v>
      </c>
      <c r="AF177" s="138">
        <f t="shared" si="59"/>
        <v>30</v>
      </c>
      <c r="AG177" s="138">
        <f t="shared" si="59"/>
        <v>31</v>
      </c>
      <c r="AH177" s="138">
        <f t="shared" si="59"/>
        <v>32</v>
      </c>
      <c r="AI177" s="138">
        <f t="shared" si="59"/>
        <v>33</v>
      </c>
      <c r="AJ177" s="138">
        <f t="shared" si="59"/>
        <v>34</v>
      </c>
      <c r="AK177" s="138">
        <f t="shared" si="59"/>
        <v>35</v>
      </c>
      <c r="AL177" s="138">
        <f t="shared" si="59"/>
        <v>36</v>
      </c>
      <c r="AM177" s="138">
        <f t="shared" si="59"/>
        <v>37</v>
      </c>
      <c r="AN177" s="138">
        <f t="shared" si="59"/>
        <v>38</v>
      </c>
      <c r="AO177" s="138">
        <f t="shared" si="59"/>
        <v>39</v>
      </c>
      <c r="AP177" s="138">
        <f t="shared" si="59"/>
        <v>40</v>
      </c>
      <c r="AQ177" s="138">
        <f t="shared" si="59"/>
        <v>41</v>
      </c>
      <c r="AR177" s="138">
        <f t="shared" si="59"/>
        <v>42</v>
      </c>
      <c r="AS177" s="138">
        <f t="shared" si="59"/>
        <v>43</v>
      </c>
      <c r="AT177" s="138">
        <f t="shared" si="59"/>
        <v>44</v>
      </c>
      <c r="AU177" s="138">
        <f t="shared" si="59"/>
        <v>45</v>
      </c>
      <c r="AV177" s="138">
        <f t="shared" si="59"/>
        <v>46</v>
      </c>
      <c r="AW177" s="138">
        <f t="shared" si="59"/>
        <v>47</v>
      </c>
      <c r="AX177" s="138">
        <f t="shared" si="59"/>
        <v>48</v>
      </c>
      <c r="AY177" s="138">
        <f t="shared" si="59"/>
        <v>49</v>
      </c>
      <c r="AZ177" s="127"/>
      <c r="BA177" s="127"/>
      <c r="BB177" s="127"/>
      <c r="BC177" s="127"/>
      <c r="BD177" s="127"/>
      <c r="BE177" s="127"/>
      <c r="BF177" s="127"/>
      <c r="BG177" s="127"/>
      <c r="BH177" s="127"/>
      <c r="BI177" s="127"/>
      <c r="BJ177" s="127"/>
      <c r="BK177" s="127"/>
      <c r="BL177" s="127"/>
    </row>
    <row r="178" spans="1:64" x14ac:dyDescent="0.25">
      <c r="A178" s="127"/>
      <c r="B178" s="141" t="s">
        <v>487</v>
      </c>
      <c r="C178" s="142" t="s">
        <v>515</v>
      </c>
      <c r="D178" s="142" t="s">
        <v>516</v>
      </c>
      <c r="E178" s="142" t="s">
        <v>517</v>
      </c>
      <c r="F178" s="142" t="s">
        <v>518</v>
      </c>
      <c r="G178" s="142" t="s">
        <v>519</v>
      </c>
      <c r="H178" s="142" t="s">
        <v>520</v>
      </c>
      <c r="I178" s="142" t="s">
        <v>523</v>
      </c>
      <c r="J178" s="142" t="s">
        <v>524</v>
      </c>
      <c r="K178" s="142" t="s">
        <v>485</v>
      </c>
      <c r="L178" s="142" t="s">
        <v>526</v>
      </c>
      <c r="M178" s="142" t="s">
        <v>527</v>
      </c>
      <c r="N178" s="142" t="s">
        <v>500</v>
      </c>
      <c r="O178" s="142" t="s">
        <v>528</v>
      </c>
      <c r="P178" s="142" t="s">
        <v>529</v>
      </c>
      <c r="Q178" s="142" t="s">
        <v>530</v>
      </c>
      <c r="R178" s="142" t="s">
        <v>531</v>
      </c>
      <c r="S178" s="142" t="s">
        <v>532</v>
      </c>
      <c r="T178" s="142" t="s">
        <v>533</v>
      </c>
      <c r="U178" s="142" t="s">
        <v>534</v>
      </c>
      <c r="V178" s="142" t="s">
        <v>535</v>
      </c>
      <c r="W178" s="142" t="s">
        <v>536</v>
      </c>
      <c r="X178" s="142" t="s">
        <v>537</v>
      </c>
      <c r="Y178" s="142" t="s">
        <v>538</v>
      </c>
      <c r="Z178" s="142" t="s">
        <v>539</v>
      </c>
      <c r="AA178" s="142" t="s">
        <v>540</v>
      </c>
      <c r="AB178" s="142" t="s">
        <v>541</v>
      </c>
      <c r="AC178" s="142" t="s">
        <v>542</v>
      </c>
      <c r="AD178" s="142" t="s">
        <v>543</v>
      </c>
      <c r="AE178" s="142" t="s">
        <v>544</v>
      </c>
      <c r="AF178" s="142" t="s">
        <v>545</v>
      </c>
      <c r="AG178" s="142" t="s">
        <v>546</v>
      </c>
      <c r="AH178" s="142" t="s">
        <v>547</v>
      </c>
      <c r="AI178" s="142" t="s">
        <v>548</v>
      </c>
      <c r="AJ178" s="142" t="s">
        <v>549</v>
      </c>
      <c r="AK178" s="142" t="s">
        <v>550</v>
      </c>
      <c r="AL178" s="142" t="s">
        <v>551</v>
      </c>
      <c r="AM178" s="142" t="s">
        <v>552</v>
      </c>
      <c r="AN178" s="142" t="s">
        <v>553</v>
      </c>
      <c r="AO178" s="142" t="s">
        <v>554</v>
      </c>
      <c r="AP178" s="142" t="s">
        <v>555</v>
      </c>
      <c r="AQ178" s="142" t="s">
        <v>556</v>
      </c>
      <c r="AR178" s="142" t="s">
        <v>557</v>
      </c>
      <c r="AS178" s="142" t="s">
        <v>558</v>
      </c>
      <c r="AT178" s="142" t="s">
        <v>559</v>
      </c>
      <c r="AU178" s="142" t="s">
        <v>560</v>
      </c>
      <c r="AV178" s="142" t="s">
        <v>561</v>
      </c>
      <c r="AW178" s="142" t="s">
        <v>562</v>
      </c>
      <c r="AX178" s="142" t="s">
        <v>563</v>
      </c>
      <c r="AY178" s="142" t="s">
        <v>570</v>
      </c>
      <c r="AZ178" s="127"/>
      <c r="BA178" s="127"/>
      <c r="BB178" s="127"/>
      <c r="BC178" s="127"/>
      <c r="BD178" s="127"/>
      <c r="BE178" s="127"/>
      <c r="BF178" s="127"/>
      <c r="BG178" s="127"/>
      <c r="BH178" s="127"/>
      <c r="BI178" s="127"/>
      <c r="BJ178" s="127"/>
      <c r="BK178" s="127"/>
      <c r="BL178" s="127"/>
    </row>
    <row r="179" spans="1:64" x14ac:dyDescent="0.25">
      <c r="A179" s="127"/>
      <c r="B179" s="129" t="s">
        <v>564</v>
      </c>
      <c r="C179" s="140"/>
      <c r="D179" s="140">
        <f t="shared" ref="D179:AX179" si="60">+IF(D177&gt;=$D168,$D175,0)*IF(C183&lt;1,0,1)</f>
        <v>0</v>
      </c>
      <c r="E179" s="140">
        <f t="shared" si="60"/>
        <v>0</v>
      </c>
      <c r="F179" s="140">
        <f t="shared" si="60"/>
        <v>0</v>
      </c>
      <c r="G179" s="140">
        <f t="shared" si="60"/>
        <v>0</v>
      </c>
      <c r="H179" s="140">
        <f t="shared" si="60"/>
        <v>0</v>
      </c>
      <c r="I179" s="140">
        <f t="shared" si="60"/>
        <v>0</v>
      </c>
      <c r="J179" s="140">
        <f t="shared" si="60"/>
        <v>0</v>
      </c>
      <c r="K179" s="140">
        <f t="shared" si="60"/>
        <v>0</v>
      </c>
      <c r="L179" s="140">
        <f t="shared" si="60"/>
        <v>461.04378191613961</v>
      </c>
      <c r="M179" s="140">
        <f t="shared" si="60"/>
        <v>461.04378191613961</v>
      </c>
      <c r="N179" s="140">
        <f t="shared" si="60"/>
        <v>461.04378191613961</v>
      </c>
      <c r="O179" s="140">
        <f t="shared" si="60"/>
        <v>461.04378191613961</v>
      </c>
      <c r="P179" s="140">
        <f t="shared" si="60"/>
        <v>461.04378191613961</v>
      </c>
      <c r="Q179" s="140">
        <f t="shared" si="60"/>
        <v>461.04378191613961</v>
      </c>
      <c r="R179" s="140">
        <f t="shared" si="60"/>
        <v>461.04378191613961</v>
      </c>
      <c r="S179" s="140">
        <f t="shared" si="60"/>
        <v>461.04378191613961</v>
      </c>
      <c r="T179" s="140">
        <f t="shared" si="60"/>
        <v>461.04378191613961</v>
      </c>
      <c r="U179" s="140">
        <f t="shared" si="60"/>
        <v>461.04378191613961</v>
      </c>
      <c r="V179" s="140">
        <f t="shared" si="60"/>
        <v>461.04378191613961</v>
      </c>
      <c r="W179" s="140">
        <f t="shared" si="60"/>
        <v>461.04378191613961</v>
      </c>
      <c r="X179" s="140">
        <f t="shared" si="60"/>
        <v>461.04378191613961</v>
      </c>
      <c r="Y179" s="140">
        <f t="shared" si="60"/>
        <v>461.04378191613961</v>
      </c>
      <c r="Z179" s="140">
        <f t="shared" si="60"/>
        <v>461.04378191613961</v>
      </c>
      <c r="AA179" s="140">
        <f t="shared" si="60"/>
        <v>461.04378191613961</v>
      </c>
      <c r="AB179" s="140">
        <f t="shared" si="60"/>
        <v>461.04378191613961</v>
      </c>
      <c r="AC179" s="140">
        <f t="shared" si="60"/>
        <v>461.04378191613961</v>
      </c>
      <c r="AD179" s="140">
        <f t="shared" si="60"/>
        <v>461.04378191613961</v>
      </c>
      <c r="AE179" s="140">
        <f t="shared" si="60"/>
        <v>461.04378191613961</v>
      </c>
      <c r="AF179" s="140">
        <f t="shared" si="60"/>
        <v>461.04378191613961</v>
      </c>
      <c r="AG179" s="140">
        <f t="shared" si="60"/>
        <v>461.04378191613961</v>
      </c>
      <c r="AH179" s="140">
        <f t="shared" si="60"/>
        <v>461.04378191613961</v>
      </c>
      <c r="AI179" s="140">
        <f t="shared" si="60"/>
        <v>461.04378191613961</v>
      </c>
      <c r="AJ179" s="140">
        <f t="shared" si="60"/>
        <v>461.04378191613961</v>
      </c>
      <c r="AK179" s="140">
        <f t="shared" si="60"/>
        <v>461.04378191613961</v>
      </c>
      <c r="AL179" s="140">
        <f t="shared" si="60"/>
        <v>461.04378191613961</v>
      </c>
      <c r="AM179" s="140">
        <f t="shared" si="60"/>
        <v>461.04378191613961</v>
      </c>
      <c r="AN179" s="140">
        <f t="shared" si="60"/>
        <v>461.04378191613961</v>
      </c>
      <c r="AO179" s="140">
        <f t="shared" si="60"/>
        <v>461.04378191613961</v>
      </c>
      <c r="AP179" s="140">
        <f t="shared" si="60"/>
        <v>461.04378191613961</v>
      </c>
      <c r="AQ179" s="140">
        <f t="shared" si="60"/>
        <v>461.04378191613961</v>
      </c>
      <c r="AR179" s="140">
        <f t="shared" si="60"/>
        <v>461.04378191613961</v>
      </c>
      <c r="AS179" s="140">
        <f t="shared" si="60"/>
        <v>461.04378191613961</v>
      </c>
      <c r="AT179" s="140">
        <f t="shared" si="60"/>
        <v>461.04378191613961</v>
      </c>
      <c r="AU179" s="140">
        <f t="shared" si="60"/>
        <v>461.04378191613961</v>
      </c>
      <c r="AV179" s="140">
        <f t="shared" si="60"/>
        <v>461.04378191613961</v>
      </c>
      <c r="AW179" s="140">
        <f t="shared" si="60"/>
        <v>461.04378191613961</v>
      </c>
      <c r="AX179" s="140">
        <f t="shared" si="60"/>
        <v>461.04378191613961</v>
      </c>
      <c r="AY179" s="127"/>
      <c r="AZ179" s="127"/>
      <c r="BA179" s="127"/>
      <c r="BB179" s="127"/>
      <c r="BC179" s="127"/>
      <c r="BD179" s="127"/>
      <c r="BE179" s="127"/>
      <c r="BF179" s="127"/>
      <c r="BG179" s="127"/>
      <c r="BH179" s="127"/>
      <c r="BI179" s="127"/>
      <c r="BJ179" s="127"/>
      <c r="BK179" s="127"/>
      <c r="BL179" s="127"/>
    </row>
    <row r="180" spans="1:64" x14ac:dyDescent="0.25">
      <c r="A180" s="127"/>
      <c r="B180" s="129" t="s">
        <v>565</v>
      </c>
      <c r="C180" s="140"/>
      <c r="D180" s="140">
        <f t="shared" ref="D180:AK180" si="61">D179-D182</f>
        <v>0</v>
      </c>
      <c r="E180" s="140">
        <f t="shared" si="61"/>
        <v>0</v>
      </c>
      <c r="F180" s="140">
        <f t="shared" si="61"/>
        <v>0</v>
      </c>
      <c r="G180" s="140">
        <f t="shared" si="61"/>
        <v>0</v>
      </c>
      <c r="H180" s="140">
        <f t="shared" si="61"/>
        <v>0</v>
      </c>
      <c r="I180" s="140">
        <f t="shared" si="61"/>
        <v>0</v>
      </c>
      <c r="J180" s="140">
        <f t="shared" si="61"/>
        <v>0</v>
      </c>
      <c r="K180" s="140">
        <f t="shared" si="61"/>
        <v>0</v>
      </c>
      <c r="L180" s="140">
        <f t="shared" si="61"/>
        <v>310.2814177510528</v>
      </c>
      <c r="M180" s="140">
        <f t="shared" si="61"/>
        <v>311.84070975427426</v>
      </c>
      <c r="N180" s="140">
        <f t="shared" si="61"/>
        <v>313.40783784245673</v>
      </c>
      <c r="O180" s="140">
        <f t="shared" si="61"/>
        <v>314.98284139515658</v>
      </c>
      <c r="P180" s="140">
        <f t="shared" si="61"/>
        <v>316.56575998982896</v>
      </c>
      <c r="Q180" s="140">
        <f t="shared" si="61"/>
        <v>318.15663340282174</v>
      </c>
      <c r="R180" s="140">
        <f t="shared" si="61"/>
        <v>319.75550161037552</v>
      </c>
      <c r="S180" s="140">
        <f t="shared" si="61"/>
        <v>321.36240478962799</v>
      </c>
      <c r="T180" s="140">
        <f t="shared" si="61"/>
        <v>322.97738331962341</v>
      </c>
      <c r="U180" s="140">
        <f t="shared" si="61"/>
        <v>324.6004777823274</v>
      </c>
      <c r="V180" s="140">
        <f t="shared" si="61"/>
        <v>326.23172896364673</v>
      </c>
      <c r="W180" s="140">
        <f t="shared" si="61"/>
        <v>327.87117785445412</v>
      </c>
      <c r="X180" s="140">
        <f t="shared" si="61"/>
        <v>329.51886565161851</v>
      </c>
      <c r="Y180" s="140">
        <f t="shared" si="61"/>
        <v>331.17483375903964</v>
      </c>
      <c r="Z180" s="140">
        <f t="shared" si="61"/>
        <v>332.83912378868945</v>
      </c>
      <c r="AA180" s="140">
        <f t="shared" si="61"/>
        <v>334.51177756165669</v>
      </c>
      <c r="AB180" s="140">
        <f t="shared" si="61"/>
        <v>336.19283710919876</v>
      </c>
      <c r="AC180" s="140">
        <f t="shared" si="61"/>
        <v>337.88234467379709</v>
      </c>
      <c r="AD180" s="140">
        <f t="shared" si="61"/>
        <v>339.58034271021927</v>
      </c>
      <c r="AE180" s="140">
        <f t="shared" si="61"/>
        <v>341.28687388658534</v>
      </c>
      <c r="AF180" s="140">
        <f t="shared" si="61"/>
        <v>343.00198108544043</v>
      </c>
      <c r="AG180" s="140">
        <f t="shared" si="61"/>
        <v>344.72570740483206</v>
      </c>
      <c r="AH180" s="140">
        <f t="shared" si="61"/>
        <v>346.45809615939322</v>
      </c>
      <c r="AI180" s="140">
        <f t="shared" si="61"/>
        <v>348.19919088143075</v>
      </c>
      <c r="AJ180" s="140">
        <f t="shared" si="61"/>
        <v>349.94903532201926</v>
      </c>
      <c r="AK180" s="140">
        <f t="shared" si="61"/>
        <v>351.70767345210055</v>
      </c>
      <c r="AL180" s="140">
        <f>AL179-AL182</f>
        <v>353.47514946358854</v>
      </c>
      <c r="AM180" s="140">
        <f t="shared" ref="AM180:AT180" si="62">AM179-AM182</f>
        <v>355.25150777047986</v>
      </c>
      <c r="AN180" s="140">
        <f t="shared" si="62"/>
        <v>357.03679300996947</v>
      </c>
      <c r="AO180" s="140">
        <f t="shared" si="62"/>
        <v>358.83105004357293</v>
      </c>
      <c r="AP180" s="140">
        <f t="shared" si="62"/>
        <v>360.63432395825328</v>
      </c>
      <c r="AQ180" s="140">
        <f t="shared" si="62"/>
        <v>362.44666006755403</v>
      </c>
      <c r="AR180" s="140">
        <f t="shared" si="62"/>
        <v>364.26810391273818</v>
      </c>
      <c r="AS180" s="140">
        <f t="shared" si="62"/>
        <v>366.09870126393213</v>
      </c>
      <c r="AT180" s="140">
        <f t="shared" si="62"/>
        <v>367.9384981212761</v>
      </c>
      <c r="AU180" s="140">
        <f>AU179-AU182</f>
        <v>369.78754071607989</v>
      </c>
      <c r="AV180" s="140">
        <f>AV179-AV182</f>
        <v>371.64587551198485</v>
      </c>
      <c r="AW180" s="140">
        <f>AW179-AW182</f>
        <v>373.51354920613124</v>
      </c>
      <c r="AX180" s="140">
        <f>AX179-AX182</f>
        <v>375.39060873033151</v>
      </c>
      <c r="AY180" s="127"/>
      <c r="AZ180" s="127"/>
      <c r="BA180" s="127"/>
      <c r="BB180" s="127"/>
      <c r="BC180" s="127"/>
      <c r="BD180" s="127"/>
      <c r="BE180" s="127"/>
      <c r="BF180" s="127"/>
      <c r="BG180" s="127"/>
      <c r="BH180" s="127"/>
      <c r="BI180" s="127"/>
      <c r="BJ180" s="127"/>
      <c r="BK180" s="127"/>
      <c r="BL180" s="127"/>
    </row>
    <row r="181" spans="1:64" x14ac:dyDescent="0.25">
      <c r="A181" s="127"/>
      <c r="B181" s="129" t="s">
        <v>566</v>
      </c>
      <c r="C181" s="140"/>
      <c r="D181" s="140">
        <f t="shared" ref="D181:Q181" si="63">(D180+C181)*(IF(C183&lt;1,0,1))</f>
        <v>0</v>
      </c>
      <c r="E181" s="140">
        <f t="shared" si="63"/>
        <v>0</v>
      </c>
      <c r="F181" s="140">
        <f t="shared" si="63"/>
        <v>0</v>
      </c>
      <c r="G181" s="140">
        <f t="shared" si="63"/>
        <v>0</v>
      </c>
      <c r="H181" s="140">
        <f t="shared" si="63"/>
        <v>0</v>
      </c>
      <c r="I181" s="140">
        <f t="shared" si="63"/>
        <v>0</v>
      </c>
      <c r="J181" s="140">
        <f t="shared" si="63"/>
        <v>0</v>
      </c>
      <c r="K181" s="140">
        <f t="shared" si="63"/>
        <v>0</v>
      </c>
      <c r="L181" s="140">
        <f t="shared" si="63"/>
        <v>310.2814177510528</v>
      </c>
      <c r="M181" s="140">
        <f t="shared" si="63"/>
        <v>622.12212750532706</v>
      </c>
      <c r="N181" s="140">
        <f t="shared" si="63"/>
        <v>935.52996534778379</v>
      </c>
      <c r="O181" s="140">
        <f t="shared" si="63"/>
        <v>1250.5128067429405</v>
      </c>
      <c r="P181" s="140">
        <f t="shared" si="63"/>
        <v>1567.0785667327696</v>
      </c>
      <c r="Q181" s="140">
        <f t="shared" si="63"/>
        <v>1885.2352001355912</v>
      </c>
      <c r="R181" s="140">
        <f>(R180+Q181)*(IF(Q183&lt;1,0,1))</f>
        <v>2204.9907017459668</v>
      </c>
      <c r="S181" s="140">
        <f t="shared" ref="S181:AX181" si="64">(S180+R181)*(IF(R183&lt;1,0,1))</f>
        <v>2526.3531065355946</v>
      </c>
      <c r="T181" s="140">
        <f t="shared" si="64"/>
        <v>2849.3304898552178</v>
      </c>
      <c r="U181" s="140">
        <f t="shared" si="64"/>
        <v>3173.9309676375451</v>
      </c>
      <c r="V181" s="140">
        <f t="shared" si="64"/>
        <v>3500.1626966011918</v>
      </c>
      <c r="W181" s="140">
        <f t="shared" si="64"/>
        <v>3828.0338744556457</v>
      </c>
      <c r="X181" s="140">
        <f t="shared" si="64"/>
        <v>4157.5527401072641</v>
      </c>
      <c r="Y181" s="140">
        <f t="shared" si="64"/>
        <v>4488.7275738663038</v>
      </c>
      <c r="Z181" s="140">
        <f t="shared" si="64"/>
        <v>4821.5666976549928</v>
      </c>
      <c r="AA181" s="140">
        <f t="shared" si="64"/>
        <v>5156.0784752166492</v>
      </c>
      <c r="AB181" s="140">
        <f t="shared" si="64"/>
        <v>5492.2713123258482</v>
      </c>
      <c r="AC181" s="140">
        <f t="shared" si="64"/>
        <v>5830.1536569996451</v>
      </c>
      <c r="AD181" s="140">
        <f t="shared" si="64"/>
        <v>6169.7339997098643</v>
      </c>
      <c r="AE181" s="140">
        <f t="shared" si="64"/>
        <v>6511.0208735964497</v>
      </c>
      <c r="AF181" s="140">
        <f t="shared" si="64"/>
        <v>6854.0228546818898</v>
      </c>
      <c r="AG181" s="140">
        <f t="shared" si="64"/>
        <v>7198.7485620867219</v>
      </c>
      <c r="AH181" s="140">
        <f t="shared" si="64"/>
        <v>7545.2066582461148</v>
      </c>
      <c r="AI181" s="140">
        <f t="shared" si="64"/>
        <v>7893.4058491275455</v>
      </c>
      <c r="AJ181" s="140">
        <f t="shared" si="64"/>
        <v>8243.3548844495654</v>
      </c>
      <c r="AK181" s="140">
        <f t="shared" si="64"/>
        <v>8595.0625579016651</v>
      </c>
      <c r="AL181" s="140">
        <f t="shared" si="64"/>
        <v>8948.5377073652544</v>
      </c>
      <c r="AM181" s="140">
        <f t="shared" si="64"/>
        <v>9303.7892151357337</v>
      </c>
      <c r="AN181" s="140">
        <f t="shared" si="64"/>
        <v>9660.8260081457029</v>
      </c>
      <c r="AO181" s="140">
        <f t="shared" si="64"/>
        <v>10019.657058189276</v>
      </c>
      <c r="AP181" s="140">
        <f t="shared" si="64"/>
        <v>10380.291382147529</v>
      </c>
      <c r="AQ181" s="140">
        <f t="shared" si="64"/>
        <v>10742.738042215082</v>
      </c>
      <c r="AR181" s="140">
        <f t="shared" si="64"/>
        <v>11107.00614612782</v>
      </c>
      <c r="AS181" s="140">
        <f t="shared" si="64"/>
        <v>11473.104847391753</v>
      </c>
      <c r="AT181" s="140">
        <f t="shared" si="64"/>
        <v>11841.04334551303</v>
      </c>
      <c r="AU181" s="140">
        <f t="shared" si="64"/>
        <v>12210.830886229109</v>
      </c>
      <c r="AV181" s="140">
        <f t="shared" si="64"/>
        <v>12582.476761741094</v>
      </c>
      <c r="AW181" s="140">
        <f t="shared" si="64"/>
        <v>12955.990310947225</v>
      </c>
      <c r="AX181" s="140">
        <f t="shared" si="64"/>
        <v>13331.380919677556</v>
      </c>
      <c r="AY181" s="127"/>
      <c r="AZ181" s="127"/>
      <c r="BA181" s="127"/>
      <c r="BB181" s="127"/>
      <c r="BC181" s="127"/>
      <c r="BD181" s="127"/>
      <c r="BE181" s="127"/>
      <c r="BF181" s="127"/>
      <c r="BG181" s="127"/>
      <c r="BH181" s="127"/>
      <c r="BI181" s="127"/>
      <c r="BJ181" s="127"/>
      <c r="BK181" s="127"/>
      <c r="BL181" s="127"/>
    </row>
    <row r="182" spans="1:64" x14ac:dyDescent="0.25">
      <c r="A182" s="127"/>
      <c r="B182" s="129" t="s">
        <v>567</v>
      </c>
      <c r="C182" s="140"/>
      <c r="D182" s="140">
        <f>IF(D179&gt;0,C183*$D173,0)</f>
        <v>0</v>
      </c>
      <c r="E182" s="140">
        <f t="shared" ref="E182:AX182" si="65">IF(E179&gt;0,D183*$D$12,0)</f>
        <v>0</v>
      </c>
      <c r="F182" s="140">
        <f t="shared" si="65"/>
        <v>0</v>
      </c>
      <c r="G182" s="140">
        <f t="shared" si="65"/>
        <v>0</v>
      </c>
      <c r="H182" s="140">
        <f t="shared" si="65"/>
        <v>0</v>
      </c>
      <c r="I182" s="140">
        <f t="shared" si="65"/>
        <v>0</v>
      </c>
      <c r="J182" s="140">
        <f t="shared" si="65"/>
        <v>0</v>
      </c>
      <c r="K182" s="140">
        <f t="shared" si="65"/>
        <v>0</v>
      </c>
      <c r="L182" s="140">
        <f t="shared" si="65"/>
        <v>150.76236416508681</v>
      </c>
      <c r="M182" s="140">
        <f t="shared" si="65"/>
        <v>149.20307216186538</v>
      </c>
      <c r="N182" s="140">
        <f t="shared" si="65"/>
        <v>147.63594407368291</v>
      </c>
      <c r="O182" s="140">
        <f t="shared" si="65"/>
        <v>146.06094052098302</v>
      </c>
      <c r="P182" s="140">
        <f t="shared" si="65"/>
        <v>144.47802192631067</v>
      </c>
      <c r="Q182" s="140">
        <f t="shared" si="65"/>
        <v>142.88714851331787</v>
      </c>
      <c r="R182" s="140">
        <f t="shared" si="65"/>
        <v>141.28828030576406</v>
      </c>
      <c r="S182" s="140">
        <f t="shared" si="65"/>
        <v>139.68137712651162</v>
      </c>
      <c r="T182" s="140">
        <f t="shared" si="65"/>
        <v>138.06639859651622</v>
      </c>
      <c r="U182" s="140">
        <f t="shared" si="65"/>
        <v>136.44330413381223</v>
      </c>
      <c r="V182" s="140">
        <f t="shared" si="65"/>
        <v>134.81205295249288</v>
      </c>
      <c r="W182" s="140">
        <f t="shared" si="65"/>
        <v>133.17260406168546</v>
      </c>
      <c r="X182" s="140">
        <f t="shared" si="65"/>
        <v>131.52491626452112</v>
      </c>
      <c r="Y182" s="140">
        <f t="shared" si="65"/>
        <v>129.86894815709994</v>
      </c>
      <c r="Z182" s="140">
        <f t="shared" si="65"/>
        <v>128.20465812745019</v>
      </c>
      <c r="AA182" s="140">
        <f t="shared" si="65"/>
        <v>126.53200435448292</v>
      </c>
      <c r="AB182" s="140">
        <f t="shared" si="65"/>
        <v>124.85094480694087</v>
      </c>
      <c r="AC182" s="140">
        <f t="shared" si="65"/>
        <v>123.16143724234253</v>
      </c>
      <c r="AD182" s="140">
        <f t="shared" si="65"/>
        <v>121.46343920592037</v>
      </c>
      <c r="AE182" s="140">
        <f t="shared" si="65"/>
        <v>119.75690802955428</v>
      </c>
      <c r="AF182" s="140">
        <f t="shared" si="65"/>
        <v>118.04180083069917</v>
      </c>
      <c r="AG182" s="140">
        <f t="shared" si="65"/>
        <v>116.31807451130751</v>
      </c>
      <c r="AH182" s="140">
        <f t="shared" si="65"/>
        <v>114.58568575674636</v>
      </c>
      <c r="AI182" s="140">
        <f t="shared" si="65"/>
        <v>112.84459103470886</v>
      </c>
      <c r="AJ182" s="140">
        <f t="shared" si="65"/>
        <v>111.09474659412037</v>
      </c>
      <c r="AK182" s="140">
        <f t="shared" si="65"/>
        <v>109.33610846403906</v>
      </c>
      <c r="AL182" s="140">
        <f t="shared" si="65"/>
        <v>107.56863245255104</v>
      </c>
      <c r="AM182" s="140">
        <f t="shared" si="65"/>
        <v>105.79227414565976</v>
      </c>
      <c r="AN182" s="140">
        <f t="shared" si="65"/>
        <v>104.00698890617012</v>
      </c>
      <c r="AO182" s="140">
        <f t="shared" si="65"/>
        <v>102.21273187256666</v>
      </c>
      <c r="AP182" s="140">
        <f t="shared" si="65"/>
        <v>100.40945795788636</v>
      </c>
      <c r="AQ182" s="140">
        <f t="shared" si="65"/>
        <v>98.597121848585545</v>
      </c>
      <c r="AR182" s="140">
        <f t="shared" si="65"/>
        <v>96.775678003401424</v>
      </c>
      <c r="AS182" s="140">
        <f t="shared" si="65"/>
        <v>94.94508065220748</v>
      </c>
      <c r="AT182" s="140">
        <f t="shared" si="65"/>
        <v>93.105283794863539</v>
      </c>
      <c r="AU182" s="140">
        <f t="shared" si="65"/>
        <v>91.256241200059705</v>
      </c>
      <c r="AV182" s="140">
        <f t="shared" si="65"/>
        <v>89.397906404154725</v>
      </c>
      <c r="AW182" s="140">
        <f t="shared" si="65"/>
        <v>87.530232710008377</v>
      </c>
      <c r="AX182" s="140">
        <f t="shared" si="65"/>
        <v>85.653173185808086</v>
      </c>
      <c r="AY182" s="127"/>
      <c r="AZ182" s="127"/>
      <c r="BA182" s="127"/>
      <c r="BB182" s="127"/>
      <c r="BC182" s="127"/>
      <c r="BD182" s="127"/>
      <c r="BE182" s="127"/>
      <c r="BF182" s="127"/>
      <c r="BG182" s="127"/>
      <c r="BH182" s="127"/>
      <c r="BI182" s="127"/>
      <c r="BJ182" s="127"/>
      <c r="BK182" s="127"/>
      <c r="BL182" s="127"/>
    </row>
    <row r="183" spans="1:64" x14ac:dyDescent="0.25">
      <c r="A183" s="127"/>
      <c r="B183" s="143" t="s">
        <v>568</v>
      </c>
      <c r="C183" s="140">
        <f>IF(C177=$D168,($C170),IF(D177&lt;$D168,0,(($C170)-C181)*IF(B183&lt;1,0,1)))</f>
        <v>0</v>
      </c>
      <c r="D183" s="140">
        <f t="shared" ref="D183:AX183" si="66">IF(D177=$D168,($C170),IF(E177&lt;$D168,0,(($C170)-D181)*IF(C183&lt;1,0,1)))</f>
        <v>0</v>
      </c>
      <c r="E183" s="140">
        <f t="shared" si="66"/>
        <v>0</v>
      </c>
      <c r="F183" s="140">
        <f t="shared" si="66"/>
        <v>0</v>
      </c>
      <c r="G183" s="140">
        <f t="shared" si="66"/>
        <v>0</v>
      </c>
      <c r="H183" s="140">
        <f t="shared" si="66"/>
        <v>0</v>
      </c>
      <c r="I183" s="140">
        <f t="shared" si="66"/>
        <v>0</v>
      </c>
      <c r="J183" s="140">
        <f t="shared" si="66"/>
        <v>0</v>
      </c>
      <c r="K183" s="140">
        <f t="shared" si="66"/>
        <v>30000</v>
      </c>
      <c r="L183" s="140">
        <f t="shared" si="66"/>
        <v>29689.718582248948</v>
      </c>
      <c r="M183" s="140">
        <f t="shared" si="66"/>
        <v>29377.877872494671</v>
      </c>
      <c r="N183" s="140">
        <f t="shared" si="66"/>
        <v>29064.470034652215</v>
      </c>
      <c r="O183" s="140">
        <f t="shared" si="66"/>
        <v>28749.48719325706</v>
      </c>
      <c r="P183" s="140">
        <f t="shared" si="66"/>
        <v>28432.921433267231</v>
      </c>
      <c r="Q183" s="140">
        <f t="shared" si="66"/>
        <v>28114.76479986441</v>
      </c>
      <c r="R183" s="140">
        <f t="shared" si="66"/>
        <v>27795.009298254034</v>
      </c>
      <c r="S183" s="140">
        <f t="shared" si="66"/>
        <v>27473.646893464407</v>
      </c>
      <c r="T183" s="140">
        <f t="shared" si="66"/>
        <v>27150.669510144784</v>
      </c>
      <c r="U183" s="140">
        <f t="shared" si="66"/>
        <v>26826.069032362455</v>
      </c>
      <c r="V183" s="140">
        <f t="shared" si="66"/>
        <v>26499.83730339881</v>
      </c>
      <c r="W183" s="140">
        <f t="shared" si="66"/>
        <v>26171.966125544353</v>
      </c>
      <c r="X183" s="140">
        <f t="shared" si="66"/>
        <v>25842.447259892735</v>
      </c>
      <c r="Y183" s="140">
        <f t="shared" si="66"/>
        <v>25511.272426133695</v>
      </c>
      <c r="Z183" s="140">
        <f t="shared" si="66"/>
        <v>25178.433302345009</v>
      </c>
      <c r="AA183" s="140">
        <f t="shared" si="66"/>
        <v>24843.921524783349</v>
      </c>
      <c r="AB183" s="140">
        <f t="shared" si="66"/>
        <v>24507.728687674153</v>
      </c>
      <c r="AC183" s="140">
        <f t="shared" si="66"/>
        <v>24169.846343000354</v>
      </c>
      <c r="AD183" s="140">
        <f t="shared" si="66"/>
        <v>23830.266000290136</v>
      </c>
      <c r="AE183" s="140">
        <f t="shared" si="66"/>
        <v>23488.979126403552</v>
      </c>
      <c r="AF183" s="140">
        <f t="shared" si="66"/>
        <v>23145.977145318109</v>
      </c>
      <c r="AG183" s="140">
        <f t="shared" si="66"/>
        <v>22801.251437913277</v>
      </c>
      <c r="AH183" s="140">
        <f t="shared" si="66"/>
        <v>22454.793341753884</v>
      </c>
      <c r="AI183" s="140">
        <f t="shared" si="66"/>
        <v>22106.594150872454</v>
      </c>
      <c r="AJ183" s="140">
        <f t="shared" si="66"/>
        <v>21756.645115550433</v>
      </c>
      <c r="AK183" s="140">
        <f t="shared" si="66"/>
        <v>21404.937442098337</v>
      </c>
      <c r="AL183" s="140">
        <f t="shared" si="66"/>
        <v>21051.462292634744</v>
      </c>
      <c r="AM183" s="140">
        <f t="shared" si="66"/>
        <v>20696.210784864266</v>
      </c>
      <c r="AN183" s="140">
        <f t="shared" si="66"/>
        <v>20339.173991854295</v>
      </c>
      <c r="AO183" s="140">
        <f t="shared" si="66"/>
        <v>19980.342941810726</v>
      </c>
      <c r="AP183" s="140">
        <f t="shared" si="66"/>
        <v>19619.70861785247</v>
      </c>
      <c r="AQ183" s="140">
        <f t="shared" si="66"/>
        <v>19257.261957784918</v>
      </c>
      <c r="AR183" s="140">
        <f t="shared" si="66"/>
        <v>18892.99385387218</v>
      </c>
      <c r="AS183" s="140">
        <f t="shared" si="66"/>
        <v>18526.895152608246</v>
      </c>
      <c r="AT183" s="140">
        <f t="shared" si="66"/>
        <v>18158.95665448697</v>
      </c>
      <c r="AU183" s="140">
        <f t="shared" si="66"/>
        <v>17789.169113770891</v>
      </c>
      <c r="AV183" s="140">
        <f t="shared" si="66"/>
        <v>17417.523238258906</v>
      </c>
      <c r="AW183" s="140">
        <f t="shared" si="66"/>
        <v>17044.009689052775</v>
      </c>
      <c r="AX183" s="140">
        <f t="shared" si="66"/>
        <v>16668.619080322445</v>
      </c>
      <c r="AY183" s="127"/>
      <c r="AZ183" s="127"/>
      <c r="BA183" s="127"/>
      <c r="BB183" s="127"/>
      <c r="BC183" s="127"/>
      <c r="BD183" s="127"/>
      <c r="BE183" s="127"/>
      <c r="BF183" s="127"/>
      <c r="BG183" s="127"/>
      <c r="BH183" s="127"/>
      <c r="BI183" s="127"/>
      <c r="BJ183" s="127"/>
      <c r="BK183" s="127"/>
      <c r="BL183" s="127"/>
    </row>
    <row r="184" spans="1:64" x14ac:dyDescent="0.25">
      <c r="A184" s="127"/>
      <c r="B184" s="133"/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  <c r="AA184" s="133"/>
      <c r="AB184" s="133"/>
      <c r="AC184" s="133"/>
      <c r="AD184" s="133"/>
      <c r="AE184" s="133"/>
      <c r="AF184" s="133"/>
      <c r="AG184" s="133"/>
      <c r="AH184" s="133"/>
      <c r="AI184" s="133"/>
      <c r="AJ184" s="133"/>
      <c r="AK184" s="133"/>
      <c r="AL184" s="133"/>
      <c r="AM184" s="133"/>
      <c r="AN184" s="133"/>
      <c r="AO184" s="133"/>
      <c r="AP184" s="133"/>
      <c r="AQ184" s="133"/>
      <c r="AR184" s="133"/>
      <c r="AS184" s="133"/>
      <c r="AT184" s="133"/>
      <c r="AU184" s="133"/>
      <c r="AV184" s="133"/>
      <c r="AW184" s="133"/>
      <c r="AX184" s="133"/>
      <c r="AY184" s="127"/>
      <c r="AZ184" s="127"/>
      <c r="BA184" s="127"/>
      <c r="BB184" s="127"/>
      <c r="BC184" s="127"/>
      <c r="BD184" s="127"/>
      <c r="BE184" s="127"/>
      <c r="BF184" s="127"/>
      <c r="BG184" s="127"/>
      <c r="BH184" s="127"/>
      <c r="BI184" s="127"/>
      <c r="BJ184" s="127"/>
      <c r="BK184" s="127"/>
      <c r="BL184" s="127"/>
    </row>
    <row r="185" spans="1:64" x14ac:dyDescent="0.25">
      <c r="A185" s="127"/>
      <c r="B185" s="133"/>
      <c r="C185" s="133"/>
      <c r="D185" s="133"/>
      <c r="E185" s="133"/>
      <c r="F185" s="133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  <c r="AA185" s="133"/>
      <c r="AB185" s="133"/>
      <c r="AC185" s="133"/>
      <c r="AD185" s="133"/>
      <c r="AE185" s="133"/>
      <c r="AF185" s="133"/>
      <c r="AG185" s="133"/>
      <c r="AH185" s="133"/>
      <c r="AI185" s="133"/>
      <c r="AJ185" s="133"/>
      <c r="AK185" s="133"/>
      <c r="AL185" s="133"/>
      <c r="AM185" s="133"/>
      <c r="AN185" s="133"/>
      <c r="AO185" s="133"/>
      <c r="AP185" s="133"/>
      <c r="AQ185" s="133"/>
      <c r="AR185" s="133"/>
      <c r="AS185" s="133"/>
      <c r="AT185" s="133"/>
      <c r="AU185" s="133"/>
      <c r="AV185" s="133"/>
      <c r="AW185" s="133"/>
      <c r="AX185" s="133"/>
      <c r="AY185" s="127"/>
      <c r="AZ185" s="127"/>
      <c r="BA185" s="127"/>
      <c r="BB185" s="127"/>
      <c r="BC185" s="127"/>
      <c r="BD185" s="127"/>
      <c r="BE185" s="127"/>
      <c r="BF185" s="127"/>
      <c r="BG185" s="127"/>
      <c r="BH185" s="127"/>
      <c r="BI185" s="127"/>
      <c r="BJ185" s="127"/>
      <c r="BK185" s="127"/>
      <c r="BL185" s="127"/>
    </row>
    <row r="186" spans="1:64" x14ac:dyDescent="0.25">
      <c r="A186" s="127"/>
      <c r="B186" s="133"/>
      <c r="C186" s="133"/>
      <c r="D186" s="133"/>
      <c r="E186" s="133"/>
      <c r="F186" s="133"/>
      <c r="G186" s="133"/>
      <c r="H186" s="133"/>
      <c r="I186" s="133"/>
      <c r="J186" s="133"/>
      <c r="K186" s="133"/>
      <c r="L186" s="133"/>
      <c r="M186" s="133"/>
      <c r="N186" s="133"/>
      <c r="O186" s="133"/>
      <c r="P186" s="133"/>
      <c r="Q186" s="133"/>
      <c r="R186" s="133"/>
      <c r="S186" s="133"/>
      <c r="T186" s="133"/>
      <c r="U186" s="133"/>
      <c r="V186" s="133"/>
      <c r="W186" s="133"/>
      <c r="X186" s="133"/>
      <c r="Y186" s="133"/>
      <c r="Z186" s="133"/>
      <c r="AA186" s="133"/>
      <c r="AB186" s="133"/>
      <c r="AC186" s="133"/>
      <c r="AD186" s="133"/>
      <c r="AE186" s="133"/>
      <c r="AF186" s="133"/>
      <c r="AG186" s="133"/>
      <c r="AH186" s="133"/>
      <c r="AI186" s="133"/>
      <c r="AJ186" s="133"/>
      <c r="AK186" s="133"/>
      <c r="AL186" s="133"/>
      <c r="AM186" s="133"/>
      <c r="AN186" s="133"/>
      <c r="AO186" s="133"/>
      <c r="AP186" s="133"/>
      <c r="AQ186" s="133"/>
      <c r="AR186" s="133"/>
      <c r="AS186" s="133"/>
      <c r="AT186" s="133"/>
      <c r="AU186" s="133"/>
      <c r="AV186" s="133"/>
      <c r="AW186" s="133"/>
      <c r="AX186" s="133"/>
      <c r="AY186" s="127"/>
      <c r="AZ186" s="127"/>
      <c r="BA186" s="127"/>
      <c r="BB186" s="127"/>
      <c r="BC186" s="127"/>
      <c r="BD186" s="127"/>
      <c r="BE186" s="127"/>
      <c r="BF186" s="127"/>
      <c r="BG186" s="127"/>
      <c r="BH186" s="127"/>
      <c r="BI186" s="127"/>
      <c r="BJ186" s="127"/>
      <c r="BK186" s="127"/>
      <c r="BL186" s="127"/>
    </row>
    <row r="187" spans="1:64" x14ac:dyDescent="0.25">
      <c r="A187" s="127"/>
      <c r="B187" s="133" t="s">
        <v>577</v>
      </c>
      <c r="C187" s="133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/>
      <c r="Z187" s="127"/>
      <c r="AA187" s="127"/>
      <c r="AB187" s="127"/>
      <c r="AC187" s="12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  <c r="AV187" s="127"/>
      <c r="AW187" s="127"/>
      <c r="AX187" s="127"/>
      <c r="AY187" s="127"/>
      <c r="AZ187" s="127"/>
      <c r="BA187" s="127"/>
      <c r="BB187" s="127"/>
      <c r="BC187" s="127"/>
      <c r="BD187" s="127"/>
      <c r="BE187" s="127"/>
      <c r="BF187" s="127"/>
      <c r="BG187" s="127"/>
      <c r="BH187" s="127"/>
      <c r="BI187" s="127"/>
      <c r="BJ187" s="127"/>
      <c r="BK187" s="127"/>
      <c r="BL187" s="127"/>
    </row>
    <row r="188" spans="1:64" x14ac:dyDescent="0.25">
      <c r="A188" s="127"/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  <c r="Y188" s="127"/>
      <c r="Z188" s="127"/>
      <c r="AA188" s="127"/>
      <c r="AB188" s="127"/>
      <c r="AC188" s="127"/>
      <c r="AD188" s="127"/>
      <c r="AE188" s="127"/>
      <c r="AF188" s="127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7"/>
      <c r="AY188" s="127"/>
      <c r="AZ188" s="127"/>
      <c r="BA188" s="127"/>
      <c r="BB188" s="127"/>
      <c r="BC188" s="127"/>
      <c r="BD188" s="127"/>
      <c r="BE188" s="127"/>
      <c r="BF188" s="127"/>
      <c r="BG188" s="127"/>
      <c r="BH188" s="127"/>
      <c r="BI188" s="127"/>
      <c r="BJ188" s="127"/>
      <c r="BK188" s="127"/>
      <c r="BL188" s="127"/>
    </row>
    <row r="189" spans="1:64" x14ac:dyDescent="0.25">
      <c r="A189" s="127"/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7"/>
      <c r="AY189" s="127"/>
      <c r="AZ189" s="127"/>
      <c r="BA189" s="127"/>
      <c r="BB189" s="127"/>
      <c r="BC189" s="127"/>
      <c r="BD189" s="127"/>
      <c r="BE189" s="127"/>
      <c r="BF189" s="127"/>
      <c r="BG189" s="127"/>
      <c r="BH189" s="127"/>
      <c r="BI189" s="127"/>
      <c r="BJ189" s="127"/>
      <c r="BK189" s="127"/>
      <c r="BL189" s="127"/>
    </row>
    <row r="190" spans="1:64" x14ac:dyDescent="0.25">
      <c r="A190" s="127"/>
      <c r="B190" s="126" t="s">
        <v>483</v>
      </c>
      <c r="C190" s="127"/>
      <c r="D190" s="144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Q190" s="127"/>
      <c r="AR190" s="127"/>
      <c r="AS190" s="127"/>
      <c r="AT190" s="127"/>
      <c r="AU190" s="127"/>
      <c r="AV190" s="127"/>
      <c r="AW190" s="127"/>
      <c r="AX190" s="127"/>
      <c r="AY190" s="127"/>
      <c r="AZ190" s="127"/>
      <c r="BA190" s="127"/>
      <c r="BB190" s="127"/>
      <c r="BC190" s="127"/>
      <c r="BD190" s="127"/>
      <c r="BE190" s="127"/>
      <c r="BF190" s="127"/>
      <c r="BG190" s="127"/>
      <c r="BH190" s="127"/>
      <c r="BI190" s="127"/>
      <c r="BJ190" s="127"/>
      <c r="BK190" s="127"/>
      <c r="BL190" s="127"/>
    </row>
    <row r="191" spans="1:64" x14ac:dyDescent="0.25">
      <c r="A191" s="127"/>
      <c r="B191" s="128" t="s">
        <v>484</v>
      </c>
      <c r="C191" s="150" t="str">
        <f>+Finanziamneti!K4</f>
        <v>A1 M10</v>
      </c>
      <c r="D191" s="138">
        <f>VLOOKUP($C191,$BA$6:$BB$41,2,FALSE)</f>
        <v>10</v>
      </c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  <c r="Y191" s="127"/>
      <c r="Z191" s="127"/>
      <c r="AA191" s="127"/>
      <c r="AB191" s="127"/>
      <c r="AC191" s="127"/>
      <c r="AD191" s="127"/>
      <c r="AE191" s="127"/>
      <c r="AF191" s="127"/>
      <c r="AG191" s="127"/>
      <c r="AH191" s="127"/>
      <c r="AI191" s="127"/>
      <c r="AJ191" s="127"/>
      <c r="AK191" s="127"/>
      <c r="AL191" s="127"/>
      <c r="AM191" s="127"/>
      <c r="AN191" s="127"/>
      <c r="AO191" s="127"/>
      <c r="AP191" s="127"/>
      <c r="AQ191" s="127"/>
      <c r="AR191" s="127"/>
      <c r="AS191" s="127"/>
      <c r="AT191" s="127"/>
      <c r="AU191" s="127"/>
      <c r="AV191" s="127"/>
      <c r="AW191" s="127"/>
      <c r="AX191" s="127"/>
      <c r="AY191" s="127"/>
      <c r="AZ191" s="127"/>
      <c r="BA191" s="127"/>
      <c r="BB191" s="127"/>
      <c r="BC191" s="127"/>
      <c r="BD191" s="127"/>
      <c r="BE191" s="127"/>
      <c r="BF191" s="127"/>
      <c r="BG191" s="127"/>
      <c r="BH191" s="127"/>
      <c r="BI191" s="127"/>
      <c r="BJ191" s="127"/>
      <c r="BK191" s="127"/>
      <c r="BL191" s="127"/>
    </row>
    <row r="192" spans="1:64" x14ac:dyDescent="0.25">
      <c r="A192" s="127"/>
      <c r="B192" s="128" t="s">
        <v>486</v>
      </c>
      <c r="C192" s="152">
        <f>+Finanziamneti!K5</f>
        <v>6.2E-2</v>
      </c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  <c r="Y192" s="127"/>
      <c r="Z192" s="127"/>
      <c r="AA192" s="127"/>
      <c r="AB192" s="127"/>
      <c r="AC192" s="127"/>
      <c r="AD192" s="127"/>
      <c r="AE192" s="127"/>
      <c r="AF192" s="127"/>
      <c r="AG192" s="127"/>
      <c r="AH192" s="127"/>
      <c r="AI192" s="127"/>
      <c r="AJ192" s="127"/>
      <c r="AK192" s="127"/>
      <c r="AL192" s="127"/>
      <c r="AM192" s="127"/>
      <c r="AN192" s="127"/>
      <c r="AO192" s="127"/>
      <c r="AP192" s="127"/>
      <c r="AQ192" s="127"/>
      <c r="AR192" s="127"/>
      <c r="AS192" s="127"/>
      <c r="AT192" s="127"/>
      <c r="AU192" s="127"/>
      <c r="AV192" s="127"/>
      <c r="AW192" s="127"/>
      <c r="AX192" s="127"/>
      <c r="AY192" s="127"/>
      <c r="AZ192" s="127"/>
      <c r="BA192" s="127"/>
      <c r="BB192" s="127"/>
      <c r="BC192" s="127"/>
      <c r="BD192" s="127"/>
      <c r="BE192" s="127"/>
      <c r="BF192" s="127"/>
      <c r="BG192" s="127"/>
      <c r="BH192" s="127"/>
      <c r="BI192" s="127"/>
      <c r="BJ192" s="127"/>
      <c r="BK192" s="127"/>
      <c r="BL192" s="127"/>
    </row>
    <row r="193" spans="1:64" x14ac:dyDescent="0.25">
      <c r="A193" s="127"/>
      <c r="B193" s="129" t="s">
        <v>487</v>
      </c>
      <c r="C193" s="153">
        <f>+Finanziamneti!K6</f>
        <v>30000</v>
      </c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  <c r="Z193" s="127"/>
      <c r="AA193" s="127"/>
      <c r="AB193" s="127"/>
      <c r="AC193" s="127"/>
      <c r="AD193" s="127"/>
      <c r="AE193" s="127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/>
      <c r="AP193" s="127"/>
      <c r="AQ193" s="127"/>
      <c r="AR193" s="127"/>
      <c r="AS193" s="127"/>
      <c r="AT193" s="127"/>
      <c r="AU193" s="127"/>
      <c r="AV193" s="127"/>
      <c r="AW193" s="127"/>
      <c r="AX193" s="127"/>
      <c r="AY193" s="127"/>
      <c r="AZ193" s="127"/>
      <c r="BA193" s="127"/>
      <c r="BB193" s="127"/>
      <c r="BC193" s="127"/>
      <c r="BD193" s="127"/>
      <c r="BE193" s="127"/>
      <c r="BF193" s="127"/>
      <c r="BG193" s="127"/>
      <c r="BH193" s="127"/>
      <c r="BI193" s="127"/>
      <c r="BJ193" s="127"/>
      <c r="BK193" s="127"/>
      <c r="BL193" s="127"/>
    </row>
    <row r="194" spans="1:64" x14ac:dyDescent="0.25">
      <c r="A194" s="127"/>
      <c r="B194" s="130" t="s">
        <v>488</v>
      </c>
      <c r="C194" s="153">
        <f>+Finanziamneti!K7</f>
        <v>80</v>
      </c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</row>
    <row r="195" spans="1:64" x14ac:dyDescent="0.25">
      <c r="A195" s="127"/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7"/>
      <c r="AR195" s="127"/>
      <c r="AS195" s="127"/>
      <c r="AT195" s="127"/>
      <c r="AU195" s="127"/>
      <c r="AV195" s="127"/>
      <c r="AW195" s="127"/>
      <c r="AX195" s="127"/>
      <c r="AY195" s="127"/>
      <c r="AZ195" s="127"/>
      <c r="BA195" s="127"/>
      <c r="BB195" s="127"/>
      <c r="BC195" s="127"/>
      <c r="BD195" s="127"/>
      <c r="BE195" s="127"/>
      <c r="BF195" s="127"/>
      <c r="BG195" s="127"/>
      <c r="BH195" s="127"/>
      <c r="BI195" s="127"/>
      <c r="BJ195" s="127"/>
      <c r="BK195" s="127"/>
      <c r="BL195" s="127"/>
    </row>
    <row r="196" spans="1:64" x14ac:dyDescent="0.25">
      <c r="A196" s="127"/>
      <c r="B196" s="126" t="s">
        <v>521</v>
      </c>
      <c r="C196" s="126" t="s">
        <v>522</v>
      </c>
      <c r="D196" s="139">
        <f>((1+C192)^(1/12))-1</f>
        <v>5.0254121388362272E-3</v>
      </c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  <c r="AA196" s="127"/>
      <c r="AB196" s="127"/>
      <c r="AC196" s="127"/>
      <c r="AD196" s="127"/>
      <c r="AE196" s="127"/>
      <c r="AF196" s="127"/>
      <c r="AG196" s="127"/>
      <c r="AH196" s="127"/>
      <c r="AI196" s="127"/>
      <c r="AJ196" s="127"/>
      <c r="AK196" s="127"/>
      <c r="AL196" s="127"/>
      <c r="AM196" s="127"/>
      <c r="AN196" s="127"/>
      <c r="AO196" s="127"/>
      <c r="AP196" s="127"/>
      <c r="AQ196" s="127"/>
      <c r="AR196" s="127"/>
      <c r="AS196" s="127"/>
      <c r="AT196" s="127"/>
      <c r="AU196" s="127"/>
      <c r="AV196" s="127"/>
      <c r="AW196" s="127"/>
      <c r="AX196" s="127"/>
      <c r="AY196" s="127"/>
      <c r="AZ196" s="127"/>
      <c r="BA196" s="127"/>
      <c r="BB196" s="127"/>
      <c r="BC196" s="127"/>
      <c r="BD196" s="127"/>
      <c r="BE196" s="127"/>
      <c r="BF196" s="127"/>
      <c r="BG196" s="127"/>
      <c r="BH196" s="127"/>
      <c r="BI196" s="127"/>
      <c r="BJ196" s="127"/>
      <c r="BK196" s="127"/>
      <c r="BL196" s="127"/>
    </row>
    <row r="197" spans="1:64" x14ac:dyDescent="0.25">
      <c r="A197" s="127"/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  <c r="AP197" s="127"/>
      <c r="AQ197" s="127"/>
      <c r="AR197" s="127"/>
      <c r="AS197" s="127"/>
      <c r="AT197" s="127"/>
      <c r="AU197" s="127"/>
      <c r="AV197" s="127"/>
      <c r="AW197" s="127"/>
      <c r="AX197" s="127"/>
      <c r="AY197" s="127"/>
      <c r="AZ197" s="127"/>
      <c r="BA197" s="127"/>
      <c r="BB197" s="127"/>
      <c r="BC197" s="127"/>
      <c r="BD197" s="127"/>
      <c r="BE197" s="127"/>
      <c r="BF197" s="127"/>
      <c r="BG197" s="127"/>
      <c r="BH197" s="127"/>
      <c r="BI197" s="127"/>
      <c r="BJ197" s="127"/>
      <c r="BK197" s="127"/>
      <c r="BL197" s="127"/>
    </row>
    <row r="198" spans="1:64" x14ac:dyDescent="0.25">
      <c r="A198" s="127"/>
      <c r="B198" s="126" t="s">
        <v>525</v>
      </c>
      <c r="C198" s="126" t="s">
        <v>522</v>
      </c>
      <c r="D198" s="140">
        <f>(C193)/((1-(1+D196)^(-C194))/D196)</f>
        <v>456.34751085850866</v>
      </c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  <c r="Y198" s="127"/>
      <c r="Z198" s="127"/>
      <c r="AA198" s="127"/>
      <c r="AB198" s="127"/>
      <c r="AC198" s="127"/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  <c r="AQ198" s="127"/>
      <c r="AR198" s="127"/>
      <c r="AS198" s="127"/>
      <c r="AT198" s="127"/>
      <c r="AU198" s="127"/>
      <c r="AV198" s="127"/>
      <c r="AW198" s="127"/>
      <c r="AX198" s="127"/>
      <c r="AY198" s="127"/>
      <c r="AZ198" s="127"/>
      <c r="BA198" s="127"/>
      <c r="BB198" s="127"/>
      <c r="BC198" s="127"/>
      <c r="BD198" s="127"/>
      <c r="BE198" s="127"/>
      <c r="BF198" s="127"/>
      <c r="BG198" s="127"/>
      <c r="BH198" s="127"/>
      <c r="BI198" s="127"/>
      <c r="BJ198" s="127"/>
      <c r="BK198" s="127"/>
      <c r="BL198" s="127"/>
    </row>
    <row r="199" spans="1:64" x14ac:dyDescent="0.25">
      <c r="A199" s="127"/>
      <c r="B199" s="127"/>
      <c r="C199" s="66">
        <v>41275</v>
      </c>
      <c r="D199" s="66">
        <v>41306</v>
      </c>
      <c r="E199" s="66">
        <v>41336</v>
      </c>
      <c r="F199" s="66">
        <v>41367</v>
      </c>
      <c r="G199" s="66">
        <v>41397</v>
      </c>
      <c r="H199" s="66">
        <v>41428</v>
      </c>
      <c r="I199" s="66">
        <v>41458</v>
      </c>
      <c r="J199" s="66">
        <v>41489</v>
      </c>
      <c r="K199" s="66">
        <v>41519</v>
      </c>
      <c r="L199" s="66">
        <v>41550</v>
      </c>
      <c r="M199" s="66">
        <v>41580</v>
      </c>
      <c r="N199" s="66">
        <v>41611</v>
      </c>
      <c r="O199" s="66">
        <v>41641</v>
      </c>
      <c r="P199" s="66">
        <v>41672</v>
      </c>
      <c r="Q199" s="66">
        <v>41702</v>
      </c>
      <c r="R199" s="66">
        <v>41733</v>
      </c>
      <c r="S199" s="66">
        <v>41763</v>
      </c>
      <c r="T199" s="66">
        <v>41794</v>
      </c>
      <c r="U199" s="66">
        <v>41824</v>
      </c>
      <c r="V199" s="66">
        <v>41855</v>
      </c>
      <c r="W199" s="66">
        <v>41885</v>
      </c>
      <c r="X199" s="66">
        <v>41916</v>
      </c>
      <c r="Y199" s="66">
        <v>41946</v>
      </c>
      <c r="Z199" s="66">
        <v>41977</v>
      </c>
      <c r="AA199" s="66">
        <v>42007</v>
      </c>
      <c r="AB199" s="66">
        <v>42038</v>
      </c>
      <c r="AC199" s="66">
        <v>42068</v>
      </c>
      <c r="AD199" s="66">
        <v>42099</v>
      </c>
      <c r="AE199" s="66">
        <v>42129</v>
      </c>
      <c r="AF199" s="66">
        <v>42160</v>
      </c>
      <c r="AG199" s="66">
        <v>42190</v>
      </c>
      <c r="AH199" s="66">
        <v>42221</v>
      </c>
      <c r="AI199" s="66">
        <v>42251</v>
      </c>
      <c r="AJ199" s="66">
        <v>42282</v>
      </c>
      <c r="AK199" s="66">
        <v>42312</v>
      </c>
      <c r="AL199" s="66">
        <v>42343</v>
      </c>
      <c r="AM199" s="66">
        <v>42373</v>
      </c>
      <c r="AN199" s="66">
        <v>42404</v>
      </c>
      <c r="AO199" s="66">
        <v>42434</v>
      </c>
      <c r="AP199" s="66">
        <v>42465</v>
      </c>
      <c r="AQ199" s="66">
        <v>42495</v>
      </c>
      <c r="AR199" s="66">
        <v>42526</v>
      </c>
      <c r="AS199" s="66">
        <v>42556</v>
      </c>
      <c r="AT199" s="66">
        <v>42587</v>
      </c>
      <c r="AU199" s="66">
        <v>42617</v>
      </c>
      <c r="AV199" s="66">
        <v>42648</v>
      </c>
      <c r="AW199" s="66">
        <v>42678</v>
      </c>
      <c r="AX199" s="66">
        <v>42709</v>
      </c>
      <c r="AY199" s="66">
        <v>0</v>
      </c>
      <c r="AZ199" s="127"/>
      <c r="BA199" s="127"/>
      <c r="BB199" s="136"/>
      <c r="BC199" s="127"/>
      <c r="BD199" s="127"/>
      <c r="BE199" s="127"/>
      <c r="BF199" s="127"/>
      <c r="BG199" s="127"/>
      <c r="BH199" s="127"/>
      <c r="BI199" s="127"/>
      <c r="BJ199" s="127"/>
      <c r="BK199" s="127"/>
      <c r="BL199" s="127"/>
    </row>
    <row r="200" spans="1:64" x14ac:dyDescent="0.25">
      <c r="A200" s="127"/>
      <c r="B200" s="127"/>
      <c r="C200" s="138">
        <v>1</v>
      </c>
      <c r="D200" s="138">
        <f>+C200+1</f>
        <v>2</v>
      </c>
      <c r="E200" s="138">
        <f t="shared" ref="E200:AY200" si="67">+D200+1</f>
        <v>3</v>
      </c>
      <c r="F200" s="138">
        <f t="shared" si="67"/>
        <v>4</v>
      </c>
      <c r="G200" s="138">
        <f t="shared" si="67"/>
        <v>5</v>
      </c>
      <c r="H200" s="138">
        <f t="shared" si="67"/>
        <v>6</v>
      </c>
      <c r="I200" s="138">
        <f t="shared" si="67"/>
        <v>7</v>
      </c>
      <c r="J200" s="138">
        <f t="shared" si="67"/>
        <v>8</v>
      </c>
      <c r="K200" s="138">
        <f t="shared" si="67"/>
        <v>9</v>
      </c>
      <c r="L200" s="138">
        <f t="shared" si="67"/>
        <v>10</v>
      </c>
      <c r="M200" s="138">
        <f t="shared" si="67"/>
        <v>11</v>
      </c>
      <c r="N200" s="138">
        <f t="shared" si="67"/>
        <v>12</v>
      </c>
      <c r="O200" s="138">
        <f t="shared" si="67"/>
        <v>13</v>
      </c>
      <c r="P200" s="138">
        <f t="shared" si="67"/>
        <v>14</v>
      </c>
      <c r="Q200" s="138">
        <f t="shared" si="67"/>
        <v>15</v>
      </c>
      <c r="R200" s="138">
        <f t="shared" si="67"/>
        <v>16</v>
      </c>
      <c r="S200" s="138">
        <f t="shared" si="67"/>
        <v>17</v>
      </c>
      <c r="T200" s="138">
        <f t="shared" si="67"/>
        <v>18</v>
      </c>
      <c r="U200" s="138">
        <f t="shared" si="67"/>
        <v>19</v>
      </c>
      <c r="V200" s="138">
        <f t="shared" si="67"/>
        <v>20</v>
      </c>
      <c r="W200" s="138">
        <f t="shared" si="67"/>
        <v>21</v>
      </c>
      <c r="X200" s="138">
        <f t="shared" si="67"/>
        <v>22</v>
      </c>
      <c r="Y200" s="138">
        <f t="shared" si="67"/>
        <v>23</v>
      </c>
      <c r="Z200" s="138">
        <f t="shared" si="67"/>
        <v>24</v>
      </c>
      <c r="AA200" s="138">
        <f t="shared" si="67"/>
        <v>25</v>
      </c>
      <c r="AB200" s="138">
        <f t="shared" si="67"/>
        <v>26</v>
      </c>
      <c r="AC200" s="138">
        <f t="shared" si="67"/>
        <v>27</v>
      </c>
      <c r="AD200" s="138">
        <f t="shared" si="67"/>
        <v>28</v>
      </c>
      <c r="AE200" s="138">
        <f t="shared" si="67"/>
        <v>29</v>
      </c>
      <c r="AF200" s="138">
        <f t="shared" si="67"/>
        <v>30</v>
      </c>
      <c r="AG200" s="138">
        <f t="shared" si="67"/>
        <v>31</v>
      </c>
      <c r="AH200" s="138">
        <f t="shared" si="67"/>
        <v>32</v>
      </c>
      <c r="AI200" s="138">
        <f t="shared" si="67"/>
        <v>33</v>
      </c>
      <c r="AJ200" s="138">
        <f t="shared" si="67"/>
        <v>34</v>
      </c>
      <c r="AK200" s="138">
        <f t="shared" si="67"/>
        <v>35</v>
      </c>
      <c r="AL200" s="138">
        <f t="shared" si="67"/>
        <v>36</v>
      </c>
      <c r="AM200" s="138">
        <f t="shared" si="67"/>
        <v>37</v>
      </c>
      <c r="AN200" s="138">
        <f t="shared" si="67"/>
        <v>38</v>
      </c>
      <c r="AO200" s="138">
        <f t="shared" si="67"/>
        <v>39</v>
      </c>
      <c r="AP200" s="138">
        <f t="shared" si="67"/>
        <v>40</v>
      </c>
      <c r="AQ200" s="138">
        <f t="shared" si="67"/>
        <v>41</v>
      </c>
      <c r="AR200" s="138">
        <f t="shared" si="67"/>
        <v>42</v>
      </c>
      <c r="AS200" s="138">
        <f t="shared" si="67"/>
        <v>43</v>
      </c>
      <c r="AT200" s="138">
        <f t="shared" si="67"/>
        <v>44</v>
      </c>
      <c r="AU200" s="138">
        <f t="shared" si="67"/>
        <v>45</v>
      </c>
      <c r="AV200" s="138">
        <f t="shared" si="67"/>
        <v>46</v>
      </c>
      <c r="AW200" s="138">
        <f t="shared" si="67"/>
        <v>47</v>
      </c>
      <c r="AX200" s="138">
        <f t="shared" si="67"/>
        <v>48</v>
      </c>
      <c r="AY200" s="138">
        <f t="shared" si="67"/>
        <v>49</v>
      </c>
      <c r="AZ200" s="127"/>
      <c r="BA200" s="127"/>
      <c r="BB200" s="127"/>
      <c r="BC200" s="127"/>
      <c r="BD200" s="127"/>
      <c r="BE200" s="127"/>
      <c r="BF200" s="127"/>
      <c r="BG200" s="127"/>
      <c r="BH200" s="127"/>
      <c r="BI200" s="127"/>
      <c r="BJ200" s="127"/>
      <c r="BK200" s="127"/>
      <c r="BL200" s="127"/>
    </row>
    <row r="201" spans="1:64" x14ac:dyDescent="0.25">
      <c r="A201" s="127"/>
      <c r="B201" s="141" t="s">
        <v>487</v>
      </c>
      <c r="C201" s="142" t="s">
        <v>515</v>
      </c>
      <c r="D201" s="142" t="s">
        <v>516</v>
      </c>
      <c r="E201" s="142" t="s">
        <v>517</v>
      </c>
      <c r="F201" s="142" t="s">
        <v>518</v>
      </c>
      <c r="G201" s="142" t="s">
        <v>519</v>
      </c>
      <c r="H201" s="142" t="s">
        <v>520</v>
      </c>
      <c r="I201" s="142" t="s">
        <v>523</v>
      </c>
      <c r="J201" s="142" t="s">
        <v>524</v>
      </c>
      <c r="K201" s="142" t="s">
        <v>485</v>
      </c>
      <c r="L201" s="142" t="s">
        <v>526</v>
      </c>
      <c r="M201" s="142" t="s">
        <v>527</v>
      </c>
      <c r="N201" s="142" t="s">
        <v>500</v>
      </c>
      <c r="O201" s="142" t="s">
        <v>528</v>
      </c>
      <c r="P201" s="142" t="s">
        <v>529</v>
      </c>
      <c r="Q201" s="142" t="s">
        <v>530</v>
      </c>
      <c r="R201" s="142" t="s">
        <v>531</v>
      </c>
      <c r="S201" s="142" t="s">
        <v>532</v>
      </c>
      <c r="T201" s="142" t="s">
        <v>533</v>
      </c>
      <c r="U201" s="142" t="s">
        <v>534</v>
      </c>
      <c r="V201" s="142" t="s">
        <v>535</v>
      </c>
      <c r="W201" s="142" t="s">
        <v>536</v>
      </c>
      <c r="X201" s="142" t="s">
        <v>537</v>
      </c>
      <c r="Y201" s="142" t="s">
        <v>538</v>
      </c>
      <c r="Z201" s="142" t="s">
        <v>539</v>
      </c>
      <c r="AA201" s="142" t="s">
        <v>540</v>
      </c>
      <c r="AB201" s="142" t="s">
        <v>541</v>
      </c>
      <c r="AC201" s="142" t="s">
        <v>542</v>
      </c>
      <c r="AD201" s="142" t="s">
        <v>543</v>
      </c>
      <c r="AE201" s="142" t="s">
        <v>544</v>
      </c>
      <c r="AF201" s="142" t="s">
        <v>545</v>
      </c>
      <c r="AG201" s="142" t="s">
        <v>546</v>
      </c>
      <c r="AH201" s="142" t="s">
        <v>547</v>
      </c>
      <c r="AI201" s="142" t="s">
        <v>548</v>
      </c>
      <c r="AJ201" s="142" t="s">
        <v>549</v>
      </c>
      <c r="AK201" s="142" t="s">
        <v>550</v>
      </c>
      <c r="AL201" s="142" t="s">
        <v>551</v>
      </c>
      <c r="AM201" s="142" t="s">
        <v>552</v>
      </c>
      <c r="AN201" s="142" t="s">
        <v>553</v>
      </c>
      <c r="AO201" s="142" t="s">
        <v>554</v>
      </c>
      <c r="AP201" s="142" t="s">
        <v>555</v>
      </c>
      <c r="AQ201" s="142" t="s">
        <v>556</v>
      </c>
      <c r="AR201" s="142" t="s">
        <v>557</v>
      </c>
      <c r="AS201" s="142" t="s">
        <v>558</v>
      </c>
      <c r="AT201" s="142" t="s">
        <v>559</v>
      </c>
      <c r="AU201" s="142" t="s">
        <v>560</v>
      </c>
      <c r="AV201" s="142" t="s">
        <v>561</v>
      </c>
      <c r="AW201" s="142" t="s">
        <v>562</v>
      </c>
      <c r="AX201" s="142" t="s">
        <v>563</v>
      </c>
      <c r="AY201" s="142" t="s">
        <v>570</v>
      </c>
      <c r="AZ201" s="127"/>
      <c r="BA201" s="127"/>
      <c r="BB201" s="127"/>
      <c r="BC201" s="127"/>
      <c r="BD201" s="127"/>
      <c r="BE201" s="127"/>
      <c r="BF201" s="127"/>
      <c r="BG201" s="127"/>
      <c r="BH201" s="127"/>
      <c r="BI201" s="127"/>
      <c r="BJ201" s="127"/>
      <c r="BK201" s="127"/>
      <c r="BL201" s="127"/>
    </row>
    <row r="202" spans="1:64" x14ac:dyDescent="0.25">
      <c r="A202" s="127"/>
      <c r="B202" s="129" t="s">
        <v>564</v>
      </c>
      <c r="C202" s="140"/>
      <c r="D202" s="140">
        <f t="shared" ref="D202:AX202" si="68">+IF(D200&gt;=$D191,$D198,0)*IF(C206&lt;1,0,1)</f>
        <v>0</v>
      </c>
      <c r="E202" s="140">
        <f t="shared" si="68"/>
        <v>0</v>
      </c>
      <c r="F202" s="140">
        <f t="shared" si="68"/>
        <v>0</v>
      </c>
      <c r="G202" s="140">
        <f t="shared" si="68"/>
        <v>0</v>
      </c>
      <c r="H202" s="140">
        <f t="shared" si="68"/>
        <v>0</v>
      </c>
      <c r="I202" s="140">
        <f t="shared" si="68"/>
        <v>0</v>
      </c>
      <c r="J202" s="140">
        <f t="shared" si="68"/>
        <v>0</v>
      </c>
      <c r="K202" s="140">
        <f t="shared" si="68"/>
        <v>0</v>
      </c>
      <c r="L202" s="140">
        <f t="shared" si="68"/>
        <v>0</v>
      </c>
      <c r="M202" s="140">
        <f t="shared" si="68"/>
        <v>456.34751085850866</v>
      </c>
      <c r="N202" s="140">
        <f t="shared" si="68"/>
        <v>456.34751085850866</v>
      </c>
      <c r="O202" s="140">
        <f t="shared" si="68"/>
        <v>456.34751085850866</v>
      </c>
      <c r="P202" s="140">
        <f t="shared" si="68"/>
        <v>456.34751085850866</v>
      </c>
      <c r="Q202" s="140">
        <f t="shared" si="68"/>
        <v>456.34751085850866</v>
      </c>
      <c r="R202" s="140">
        <f t="shared" si="68"/>
        <v>456.34751085850866</v>
      </c>
      <c r="S202" s="140">
        <f t="shared" si="68"/>
        <v>456.34751085850866</v>
      </c>
      <c r="T202" s="140">
        <f t="shared" si="68"/>
        <v>456.34751085850866</v>
      </c>
      <c r="U202" s="140">
        <f t="shared" si="68"/>
        <v>456.34751085850866</v>
      </c>
      <c r="V202" s="140">
        <f t="shared" si="68"/>
        <v>456.34751085850866</v>
      </c>
      <c r="W202" s="140">
        <f t="shared" si="68"/>
        <v>456.34751085850866</v>
      </c>
      <c r="X202" s="140">
        <f t="shared" si="68"/>
        <v>456.34751085850866</v>
      </c>
      <c r="Y202" s="140">
        <f t="shared" si="68"/>
        <v>456.34751085850866</v>
      </c>
      <c r="Z202" s="140">
        <f t="shared" si="68"/>
        <v>456.34751085850866</v>
      </c>
      <c r="AA202" s="140">
        <f t="shared" si="68"/>
        <v>456.34751085850866</v>
      </c>
      <c r="AB202" s="140">
        <f t="shared" si="68"/>
        <v>456.34751085850866</v>
      </c>
      <c r="AC202" s="140">
        <f t="shared" si="68"/>
        <v>456.34751085850866</v>
      </c>
      <c r="AD202" s="140">
        <f t="shared" si="68"/>
        <v>456.34751085850866</v>
      </c>
      <c r="AE202" s="140">
        <f t="shared" si="68"/>
        <v>456.34751085850866</v>
      </c>
      <c r="AF202" s="140">
        <f t="shared" si="68"/>
        <v>456.34751085850866</v>
      </c>
      <c r="AG202" s="140">
        <f t="shared" si="68"/>
        <v>456.34751085850866</v>
      </c>
      <c r="AH202" s="140">
        <f t="shared" si="68"/>
        <v>456.34751085850866</v>
      </c>
      <c r="AI202" s="140">
        <f t="shared" si="68"/>
        <v>456.34751085850866</v>
      </c>
      <c r="AJ202" s="140">
        <f t="shared" si="68"/>
        <v>456.34751085850866</v>
      </c>
      <c r="AK202" s="140">
        <f t="shared" si="68"/>
        <v>456.34751085850866</v>
      </c>
      <c r="AL202" s="140">
        <f t="shared" si="68"/>
        <v>456.34751085850866</v>
      </c>
      <c r="AM202" s="140">
        <f t="shared" si="68"/>
        <v>456.34751085850866</v>
      </c>
      <c r="AN202" s="140">
        <f t="shared" si="68"/>
        <v>456.34751085850866</v>
      </c>
      <c r="AO202" s="140">
        <f t="shared" si="68"/>
        <v>456.34751085850866</v>
      </c>
      <c r="AP202" s="140">
        <f t="shared" si="68"/>
        <v>456.34751085850866</v>
      </c>
      <c r="AQ202" s="140">
        <f t="shared" si="68"/>
        <v>456.34751085850866</v>
      </c>
      <c r="AR202" s="140">
        <f t="shared" si="68"/>
        <v>456.34751085850866</v>
      </c>
      <c r="AS202" s="140">
        <f t="shared" si="68"/>
        <v>456.34751085850866</v>
      </c>
      <c r="AT202" s="140">
        <f t="shared" si="68"/>
        <v>456.34751085850866</v>
      </c>
      <c r="AU202" s="140">
        <f t="shared" si="68"/>
        <v>456.34751085850866</v>
      </c>
      <c r="AV202" s="140">
        <f t="shared" si="68"/>
        <v>456.34751085850866</v>
      </c>
      <c r="AW202" s="140">
        <f t="shared" si="68"/>
        <v>456.34751085850866</v>
      </c>
      <c r="AX202" s="140">
        <f t="shared" si="68"/>
        <v>456.34751085850866</v>
      </c>
      <c r="AY202" s="127"/>
      <c r="AZ202" s="127"/>
      <c r="BA202" s="127"/>
      <c r="BB202" s="127"/>
      <c r="BC202" s="127"/>
      <c r="BD202" s="127"/>
      <c r="BE202" s="127"/>
      <c r="BF202" s="127"/>
      <c r="BG202" s="127"/>
      <c r="BH202" s="127"/>
      <c r="BI202" s="127"/>
      <c r="BJ202" s="127"/>
      <c r="BK202" s="127"/>
      <c r="BL202" s="127"/>
    </row>
    <row r="203" spans="1:64" x14ac:dyDescent="0.25">
      <c r="A203" s="127"/>
      <c r="B203" s="129" t="s">
        <v>565</v>
      </c>
      <c r="C203" s="140"/>
      <c r="D203" s="140">
        <f t="shared" ref="D203:AK203" si="69">D202-D205</f>
        <v>0</v>
      </c>
      <c r="E203" s="140">
        <f t="shared" si="69"/>
        <v>0</v>
      </c>
      <c r="F203" s="140">
        <f t="shared" si="69"/>
        <v>0</v>
      </c>
      <c r="G203" s="140">
        <f t="shared" si="69"/>
        <v>0</v>
      </c>
      <c r="H203" s="140">
        <f t="shared" si="69"/>
        <v>0</v>
      </c>
      <c r="I203" s="140">
        <f t="shared" si="69"/>
        <v>0</v>
      </c>
      <c r="J203" s="140">
        <f t="shared" si="69"/>
        <v>0</v>
      </c>
      <c r="K203" s="140">
        <f t="shared" si="69"/>
        <v>0</v>
      </c>
      <c r="L203" s="140">
        <f t="shared" si="69"/>
        <v>0</v>
      </c>
      <c r="M203" s="140">
        <f t="shared" si="69"/>
        <v>305.58514669342185</v>
      </c>
      <c r="N203" s="140">
        <f t="shared" si="69"/>
        <v>307.12083799906304</v>
      </c>
      <c r="O203" s="140">
        <f t="shared" si="69"/>
        <v>308.66424678643307</v>
      </c>
      <c r="P203" s="140">
        <f t="shared" si="69"/>
        <v>310.21541183905833</v>
      </c>
      <c r="Q203" s="140">
        <f t="shared" si="69"/>
        <v>311.77437213536842</v>
      </c>
      <c r="R203" s="140">
        <f t="shared" si="69"/>
        <v>313.34116684967557</v>
      </c>
      <c r="S203" s="140">
        <f t="shared" si="69"/>
        <v>314.91583535315897</v>
      </c>
      <c r="T203" s="140">
        <f t="shared" si="69"/>
        <v>316.4984172148545</v>
      </c>
      <c r="U203" s="140">
        <f t="shared" si="69"/>
        <v>318.0889522026485</v>
      </c>
      <c r="V203" s="140">
        <f t="shared" si="69"/>
        <v>319.6874802842774</v>
      </c>
      <c r="W203" s="140">
        <f t="shared" si="69"/>
        <v>321.29404162833197</v>
      </c>
      <c r="X203" s="140">
        <f t="shared" si="69"/>
        <v>322.90867660526675</v>
      </c>
      <c r="Y203" s="140">
        <f t="shared" si="69"/>
        <v>324.53142578841437</v>
      </c>
      <c r="Z203" s="140">
        <f t="shared" si="69"/>
        <v>326.1623299550053</v>
      </c>
      <c r="AA203" s="140">
        <f t="shared" si="69"/>
        <v>327.80143008719233</v>
      </c>
      <c r="AB203" s="140">
        <f t="shared" si="69"/>
        <v>329.44876737308039</v>
      </c>
      <c r="AC203" s="140">
        <f t="shared" si="69"/>
        <v>331.10438320776166</v>
      </c>
      <c r="AD203" s="140">
        <f t="shared" si="69"/>
        <v>332.76831919435585</v>
      </c>
      <c r="AE203" s="140">
        <f t="shared" si="69"/>
        <v>334.44061714505528</v>
      </c>
      <c r="AF203" s="140">
        <f t="shared" si="69"/>
        <v>336.12131908217589</v>
      </c>
      <c r="AG203" s="140">
        <f t="shared" si="69"/>
        <v>337.81046723921315</v>
      </c>
      <c r="AH203" s="140">
        <f t="shared" si="69"/>
        <v>339.508104061903</v>
      </c>
      <c r="AI203" s="140">
        <f t="shared" si="69"/>
        <v>341.21427220928899</v>
      </c>
      <c r="AJ203" s="140">
        <f t="shared" si="69"/>
        <v>342.9290145547937</v>
      </c>
      <c r="AK203" s="140">
        <f t="shared" si="69"/>
        <v>344.65237418729652</v>
      </c>
      <c r="AL203" s="140">
        <f>AL202-AL205</f>
        <v>346.38439441221607</v>
      </c>
      <c r="AM203" s="140">
        <f t="shared" ref="AM203:AT203" si="70">AM202-AM205</f>
        <v>348.12511875259867</v>
      </c>
      <c r="AN203" s="140">
        <f t="shared" si="70"/>
        <v>349.87459095021177</v>
      </c>
      <c r="AO203" s="140">
        <f t="shared" si="70"/>
        <v>351.63285496664332</v>
      </c>
      <c r="AP203" s="140">
        <f t="shared" si="70"/>
        <v>353.39995498440635</v>
      </c>
      <c r="AQ203" s="140">
        <f t="shared" si="70"/>
        <v>355.17593540804916</v>
      </c>
      <c r="AR203" s="140">
        <f t="shared" si="70"/>
        <v>356.96084086527128</v>
      </c>
      <c r="AS203" s="140">
        <f t="shared" si="70"/>
        <v>358.75471620804478</v>
      </c>
      <c r="AT203" s="140">
        <f t="shared" si="70"/>
        <v>360.55760651374146</v>
      </c>
      <c r="AU203" s="140">
        <f>AU202-AU205</f>
        <v>362.36955708626533</v>
      </c>
      <c r="AV203" s="140">
        <f>AV202-AV205</f>
        <v>364.19061345719138</v>
      </c>
      <c r="AW203" s="140">
        <f>AW202-AW205</f>
        <v>366.02082138690935</v>
      </c>
      <c r="AX203" s="140">
        <f>AX202-AX205</f>
        <v>367.86022686577394</v>
      </c>
      <c r="AY203" s="127"/>
      <c r="AZ203" s="127"/>
      <c r="BA203" s="127"/>
      <c r="BB203" s="127"/>
      <c r="BC203" s="127"/>
      <c r="BD203" s="127"/>
      <c r="BE203" s="127"/>
      <c r="BF203" s="127"/>
      <c r="BG203" s="127"/>
      <c r="BH203" s="127"/>
      <c r="BI203" s="127"/>
      <c r="BJ203" s="127"/>
      <c r="BK203" s="127"/>
      <c r="BL203" s="127"/>
    </row>
    <row r="204" spans="1:64" x14ac:dyDescent="0.25">
      <c r="A204" s="127"/>
      <c r="B204" s="129" t="s">
        <v>566</v>
      </c>
      <c r="C204" s="140"/>
      <c r="D204" s="140">
        <f t="shared" ref="D204:Q204" si="71">(D203+C204)*(IF(C206&lt;1,0,1))</f>
        <v>0</v>
      </c>
      <c r="E204" s="140">
        <f t="shared" si="71"/>
        <v>0</v>
      </c>
      <c r="F204" s="140">
        <f t="shared" si="71"/>
        <v>0</v>
      </c>
      <c r="G204" s="140">
        <f t="shared" si="71"/>
        <v>0</v>
      </c>
      <c r="H204" s="140">
        <f t="shared" si="71"/>
        <v>0</v>
      </c>
      <c r="I204" s="140">
        <f t="shared" si="71"/>
        <v>0</v>
      </c>
      <c r="J204" s="140">
        <f t="shared" si="71"/>
        <v>0</v>
      </c>
      <c r="K204" s="140">
        <f t="shared" si="71"/>
        <v>0</v>
      </c>
      <c r="L204" s="140">
        <f t="shared" si="71"/>
        <v>0</v>
      </c>
      <c r="M204" s="140">
        <f t="shared" si="71"/>
        <v>305.58514669342185</v>
      </c>
      <c r="N204" s="140">
        <f t="shared" si="71"/>
        <v>612.70598469248489</v>
      </c>
      <c r="O204" s="140">
        <f t="shared" si="71"/>
        <v>921.37023147891796</v>
      </c>
      <c r="P204" s="140">
        <f t="shared" si="71"/>
        <v>1231.5856433179763</v>
      </c>
      <c r="Q204" s="140">
        <f t="shared" si="71"/>
        <v>1543.3600154533447</v>
      </c>
      <c r="R204" s="140">
        <f>(R203+Q204)*(IF(Q206&lt;1,0,1))</f>
        <v>1856.7011823030202</v>
      </c>
      <c r="S204" s="140">
        <f t="shared" ref="S204:AX204" si="72">(S203+R204)*(IF(R206&lt;1,0,1))</f>
        <v>2171.6170176561791</v>
      </c>
      <c r="T204" s="140">
        <f t="shared" si="72"/>
        <v>2488.1154348710334</v>
      </c>
      <c r="U204" s="140">
        <f t="shared" si="72"/>
        <v>2806.204387073682</v>
      </c>
      <c r="V204" s="140">
        <f t="shared" si="72"/>
        <v>3125.8918673579592</v>
      </c>
      <c r="W204" s="140">
        <f t="shared" si="72"/>
        <v>3447.185908986291</v>
      </c>
      <c r="X204" s="140">
        <f t="shared" si="72"/>
        <v>3770.0945855915579</v>
      </c>
      <c r="Y204" s="140">
        <f t="shared" si="72"/>
        <v>4094.6260113799722</v>
      </c>
      <c r="Z204" s="140">
        <f t="shared" si="72"/>
        <v>4420.7883413349773</v>
      </c>
      <c r="AA204" s="140">
        <f t="shared" si="72"/>
        <v>4748.5897714221701</v>
      </c>
      <c r="AB204" s="140">
        <f t="shared" si="72"/>
        <v>5078.0385387952501</v>
      </c>
      <c r="AC204" s="140">
        <f t="shared" si="72"/>
        <v>5409.1429220030113</v>
      </c>
      <c r="AD204" s="140">
        <f t="shared" si="72"/>
        <v>5741.9112411973674</v>
      </c>
      <c r="AE204" s="140">
        <f t="shared" si="72"/>
        <v>6076.3518583424229</v>
      </c>
      <c r="AF204" s="140">
        <f t="shared" si="72"/>
        <v>6412.4731774245993</v>
      </c>
      <c r="AG204" s="140">
        <f t="shared" si="72"/>
        <v>6750.2836446638121</v>
      </c>
      <c r="AH204" s="140">
        <f t="shared" si="72"/>
        <v>7089.7917487257155</v>
      </c>
      <c r="AI204" s="140">
        <f t="shared" si="72"/>
        <v>7431.0060209350049</v>
      </c>
      <c r="AJ204" s="140">
        <f t="shared" si="72"/>
        <v>7773.9350354897988</v>
      </c>
      <c r="AK204" s="140">
        <f t="shared" si="72"/>
        <v>8118.5874096770949</v>
      </c>
      <c r="AL204" s="140">
        <f t="shared" si="72"/>
        <v>8464.9718040893113</v>
      </c>
      <c r="AM204" s="140">
        <f t="shared" si="72"/>
        <v>8813.0969228419108</v>
      </c>
      <c r="AN204" s="140">
        <f t="shared" si="72"/>
        <v>9162.971513792123</v>
      </c>
      <c r="AO204" s="140">
        <f t="shared" si="72"/>
        <v>9514.6043687587662</v>
      </c>
      <c r="AP204" s="140">
        <f t="shared" si="72"/>
        <v>9868.0043237431728</v>
      </c>
      <c r="AQ204" s="140">
        <f t="shared" si="72"/>
        <v>10223.180259151222</v>
      </c>
      <c r="AR204" s="140">
        <f t="shared" si="72"/>
        <v>10580.141100016494</v>
      </c>
      <c r="AS204" s="140">
        <f t="shared" si="72"/>
        <v>10938.895816224538</v>
      </c>
      <c r="AT204" s="140">
        <f t="shared" si="72"/>
        <v>11299.453422738279</v>
      </c>
      <c r="AU204" s="140">
        <f t="shared" si="72"/>
        <v>11661.822979824545</v>
      </c>
      <c r="AV204" s="140">
        <f t="shared" si="72"/>
        <v>12026.013593281736</v>
      </c>
      <c r="AW204" s="140">
        <f t="shared" si="72"/>
        <v>12392.034414668646</v>
      </c>
      <c r="AX204" s="140">
        <f t="shared" si="72"/>
        <v>12759.89464153442</v>
      </c>
      <c r="AY204" s="127"/>
      <c r="AZ204" s="127"/>
      <c r="BA204" s="127"/>
      <c r="BB204" s="127"/>
      <c r="BC204" s="127"/>
      <c r="BD204" s="127"/>
      <c r="BE204" s="127"/>
      <c r="BF204" s="127"/>
      <c r="BG204" s="127"/>
      <c r="BH204" s="127"/>
      <c r="BI204" s="127"/>
      <c r="BJ204" s="127"/>
      <c r="BK204" s="127"/>
      <c r="BL204" s="127"/>
    </row>
    <row r="205" spans="1:64" x14ac:dyDescent="0.25">
      <c r="A205" s="127"/>
      <c r="B205" s="129" t="s">
        <v>567</v>
      </c>
      <c r="C205" s="140"/>
      <c r="D205" s="140">
        <f>IF(D202&gt;0,C206*$D196,0)</f>
        <v>0</v>
      </c>
      <c r="E205" s="140">
        <f t="shared" ref="E205:AX205" si="73">IF(E202&gt;0,D206*$D$12,0)</f>
        <v>0</v>
      </c>
      <c r="F205" s="140">
        <f t="shared" si="73"/>
        <v>0</v>
      </c>
      <c r="G205" s="140">
        <f t="shared" si="73"/>
        <v>0</v>
      </c>
      <c r="H205" s="140">
        <f t="shared" si="73"/>
        <v>0</v>
      </c>
      <c r="I205" s="140">
        <f t="shared" si="73"/>
        <v>0</v>
      </c>
      <c r="J205" s="140">
        <f t="shared" si="73"/>
        <v>0</v>
      </c>
      <c r="K205" s="140">
        <f t="shared" si="73"/>
        <v>0</v>
      </c>
      <c r="L205" s="140">
        <f t="shared" si="73"/>
        <v>0</v>
      </c>
      <c r="M205" s="140">
        <f t="shared" si="73"/>
        <v>150.76236416508681</v>
      </c>
      <c r="N205" s="140">
        <f t="shared" si="73"/>
        <v>149.22667285944564</v>
      </c>
      <c r="O205" s="140">
        <f t="shared" si="73"/>
        <v>147.68326407207559</v>
      </c>
      <c r="P205" s="140">
        <f t="shared" si="73"/>
        <v>146.13209901945032</v>
      </c>
      <c r="Q205" s="140">
        <f t="shared" si="73"/>
        <v>144.57313872314023</v>
      </c>
      <c r="R205" s="140">
        <f t="shared" si="73"/>
        <v>143.00634400883311</v>
      </c>
      <c r="S205" s="140">
        <f t="shared" si="73"/>
        <v>141.43167550534966</v>
      </c>
      <c r="T205" s="140">
        <f t="shared" si="73"/>
        <v>139.84909364365413</v>
      </c>
      <c r="U205" s="140">
        <f t="shared" si="73"/>
        <v>138.25855865586016</v>
      </c>
      <c r="V205" s="140">
        <f t="shared" si="73"/>
        <v>136.66003057423126</v>
      </c>
      <c r="W205" s="140">
        <f t="shared" si="73"/>
        <v>135.05346923017669</v>
      </c>
      <c r="X205" s="140">
        <f t="shared" si="73"/>
        <v>133.43883425324191</v>
      </c>
      <c r="Y205" s="140">
        <f t="shared" si="73"/>
        <v>131.81608507009426</v>
      </c>
      <c r="Z205" s="140">
        <f t="shared" si="73"/>
        <v>130.18518090350335</v>
      </c>
      <c r="AA205" s="140">
        <f t="shared" si="73"/>
        <v>128.54608077131635</v>
      </c>
      <c r="AB205" s="140">
        <f t="shared" si="73"/>
        <v>126.89874348542828</v>
      </c>
      <c r="AC205" s="140">
        <f t="shared" si="73"/>
        <v>125.243127650747</v>
      </c>
      <c r="AD205" s="140">
        <f t="shared" si="73"/>
        <v>123.57919166415282</v>
      </c>
      <c r="AE205" s="140">
        <f t="shared" si="73"/>
        <v>121.90689371345337</v>
      </c>
      <c r="AF205" s="140">
        <f t="shared" si="73"/>
        <v>120.22619177633274</v>
      </c>
      <c r="AG205" s="140">
        <f t="shared" si="73"/>
        <v>118.53704361929552</v>
      </c>
      <c r="AH205" s="140">
        <f t="shared" si="73"/>
        <v>116.83940679660566</v>
      </c>
      <c r="AI205" s="140">
        <f t="shared" si="73"/>
        <v>115.13323864921969</v>
      </c>
      <c r="AJ205" s="140">
        <f t="shared" si="73"/>
        <v>113.41849630371495</v>
      </c>
      <c r="AK205" s="140">
        <f t="shared" si="73"/>
        <v>111.69513667121215</v>
      </c>
      <c r="AL205" s="140">
        <f t="shared" si="73"/>
        <v>109.96311644629259</v>
      </c>
      <c r="AM205" s="140">
        <f t="shared" si="73"/>
        <v>108.22239210590999</v>
      </c>
      <c r="AN205" s="140">
        <f t="shared" si="73"/>
        <v>106.47291990829687</v>
      </c>
      <c r="AO205" s="140">
        <f t="shared" si="73"/>
        <v>104.71465589186532</v>
      </c>
      <c r="AP205" s="140">
        <f t="shared" si="73"/>
        <v>102.94755587410231</v>
      </c>
      <c r="AQ205" s="140">
        <f t="shared" si="73"/>
        <v>101.17157545045949</v>
      </c>
      <c r="AR205" s="140">
        <f t="shared" si="73"/>
        <v>99.386669993237362</v>
      </c>
      <c r="AS205" s="140">
        <f t="shared" si="73"/>
        <v>97.592794650463844</v>
      </c>
      <c r="AT205" s="140">
        <f t="shared" si="73"/>
        <v>95.789904344767194</v>
      </c>
      <c r="AU205" s="140">
        <f t="shared" si="73"/>
        <v>93.97795377224331</v>
      </c>
      <c r="AV205" s="140">
        <f t="shared" si="73"/>
        <v>92.156897401317281</v>
      </c>
      <c r="AW205" s="140">
        <f t="shared" si="73"/>
        <v>90.326689471599309</v>
      </c>
      <c r="AX205" s="140">
        <f t="shared" si="73"/>
        <v>88.487283992734717</v>
      </c>
      <c r="AY205" s="127"/>
      <c r="AZ205" s="127"/>
      <c r="BA205" s="127"/>
      <c r="BB205" s="127"/>
      <c r="BC205" s="127"/>
      <c r="BD205" s="127"/>
      <c r="BE205" s="127"/>
      <c r="BF205" s="127"/>
      <c r="BG205" s="127"/>
      <c r="BH205" s="127"/>
      <c r="BI205" s="127"/>
      <c r="BJ205" s="127"/>
      <c r="BK205" s="127"/>
      <c r="BL205" s="127"/>
    </row>
    <row r="206" spans="1:64" x14ac:dyDescent="0.25">
      <c r="A206" s="127"/>
      <c r="B206" s="143" t="s">
        <v>568</v>
      </c>
      <c r="C206" s="140">
        <f>IF(C200=$D191,($C193),IF(D200&lt;$D191,0,(($C193)-C204)*IF(B206&lt;1,0,1)))</f>
        <v>0</v>
      </c>
      <c r="D206" s="140">
        <f t="shared" ref="D206:AX206" si="74">IF(D200=$D191,($C193),IF(E200&lt;$D191,0,(($C193)-D204)*IF(C206&lt;1,0,1)))</f>
        <v>0</v>
      </c>
      <c r="E206" s="140">
        <f t="shared" si="74"/>
        <v>0</v>
      </c>
      <c r="F206" s="140">
        <f t="shared" si="74"/>
        <v>0</v>
      </c>
      <c r="G206" s="140">
        <f t="shared" si="74"/>
        <v>0</v>
      </c>
      <c r="H206" s="140">
        <f t="shared" si="74"/>
        <v>0</v>
      </c>
      <c r="I206" s="140">
        <f t="shared" si="74"/>
        <v>0</v>
      </c>
      <c r="J206" s="140">
        <f t="shared" si="74"/>
        <v>0</v>
      </c>
      <c r="K206" s="140">
        <f t="shared" si="74"/>
        <v>0</v>
      </c>
      <c r="L206" s="140">
        <f t="shared" si="74"/>
        <v>30000</v>
      </c>
      <c r="M206" s="140">
        <f t="shared" si="74"/>
        <v>29694.414853306578</v>
      </c>
      <c r="N206" s="140">
        <f t="shared" si="74"/>
        <v>29387.294015307514</v>
      </c>
      <c r="O206" s="140">
        <f t="shared" si="74"/>
        <v>29078.629768521081</v>
      </c>
      <c r="P206" s="140">
        <f t="shared" si="74"/>
        <v>28768.414356682024</v>
      </c>
      <c r="Q206" s="140">
        <f t="shared" si="74"/>
        <v>28456.639984546655</v>
      </c>
      <c r="R206" s="140">
        <f t="shared" si="74"/>
        <v>28143.298817696981</v>
      </c>
      <c r="S206" s="140">
        <f t="shared" si="74"/>
        <v>27828.382982343821</v>
      </c>
      <c r="T206" s="140">
        <f t="shared" si="74"/>
        <v>27511.884565128967</v>
      </c>
      <c r="U206" s="140">
        <f t="shared" si="74"/>
        <v>27193.795612926318</v>
      </c>
      <c r="V206" s="140">
        <f t="shared" si="74"/>
        <v>26874.108132642039</v>
      </c>
      <c r="W206" s="140">
        <f t="shared" si="74"/>
        <v>26552.814091013708</v>
      </c>
      <c r="X206" s="140">
        <f t="shared" si="74"/>
        <v>26229.905414408444</v>
      </c>
      <c r="Y206" s="140">
        <f t="shared" si="74"/>
        <v>25905.373988620027</v>
      </c>
      <c r="Z206" s="140">
        <f t="shared" si="74"/>
        <v>25579.211658665023</v>
      </c>
      <c r="AA206" s="140">
        <f t="shared" si="74"/>
        <v>25251.410228577828</v>
      </c>
      <c r="AB206" s="140">
        <f t="shared" si="74"/>
        <v>24921.961461204752</v>
      </c>
      <c r="AC206" s="140">
        <f t="shared" si="74"/>
        <v>24590.857077996989</v>
      </c>
      <c r="AD206" s="140">
        <f t="shared" si="74"/>
        <v>24258.088758802631</v>
      </c>
      <c r="AE206" s="140">
        <f t="shared" si="74"/>
        <v>23923.648141657577</v>
      </c>
      <c r="AF206" s="140">
        <f t="shared" si="74"/>
        <v>23587.526822575401</v>
      </c>
      <c r="AG206" s="140">
        <f t="shared" si="74"/>
        <v>23249.71635533619</v>
      </c>
      <c r="AH206" s="140">
        <f t="shared" si="74"/>
        <v>22910.208251274285</v>
      </c>
      <c r="AI206" s="140">
        <f t="shared" si="74"/>
        <v>22568.993979064995</v>
      </c>
      <c r="AJ206" s="140">
        <f t="shared" si="74"/>
        <v>22226.064964510202</v>
      </c>
      <c r="AK206" s="140">
        <f t="shared" si="74"/>
        <v>21881.412590322907</v>
      </c>
      <c r="AL206" s="140">
        <f t="shared" si="74"/>
        <v>21535.028195910687</v>
      </c>
      <c r="AM206" s="140">
        <f t="shared" si="74"/>
        <v>21186.903077158087</v>
      </c>
      <c r="AN206" s="140">
        <f t="shared" si="74"/>
        <v>20837.028486207877</v>
      </c>
      <c r="AO206" s="140">
        <f t="shared" si="74"/>
        <v>20485.395631241234</v>
      </c>
      <c r="AP206" s="140">
        <f t="shared" si="74"/>
        <v>20131.995676256825</v>
      </c>
      <c r="AQ206" s="140">
        <f t="shared" si="74"/>
        <v>19776.819740848776</v>
      </c>
      <c r="AR206" s="140">
        <f t="shared" si="74"/>
        <v>19419.858899983505</v>
      </c>
      <c r="AS206" s="140">
        <f t="shared" si="74"/>
        <v>19061.10418377546</v>
      </c>
      <c r="AT206" s="140">
        <f t="shared" si="74"/>
        <v>18700.546577261721</v>
      </c>
      <c r="AU206" s="140">
        <f t="shared" si="74"/>
        <v>18338.177020175455</v>
      </c>
      <c r="AV206" s="140">
        <f t="shared" si="74"/>
        <v>17973.986406718264</v>
      </c>
      <c r="AW206" s="140">
        <f t="shared" si="74"/>
        <v>17607.965585331352</v>
      </c>
      <c r="AX206" s="140">
        <f t="shared" si="74"/>
        <v>17240.105358465582</v>
      </c>
      <c r="AY206" s="127"/>
      <c r="AZ206" s="127"/>
      <c r="BA206" s="127"/>
      <c r="BB206" s="127"/>
      <c r="BC206" s="127"/>
      <c r="BD206" s="127"/>
      <c r="BE206" s="127"/>
      <c r="BF206" s="127"/>
      <c r="BG206" s="127"/>
      <c r="BH206" s="127"/>
      <c r="BI206" s="127"/>
      <c r="BJ206" s="127"/>
      <c r="BK206" s="127"/>
      <c r="BL206" s="127"/>
    </row>
    <row r="207" spans="1:64" x14ac:dyDescent="0.25">
      <c r="A207" s="127"/>
      <c r="B207" s="133"/>
      <c r="C207" s="133"/>
      <c r="D207" s="133"/>
      <c r="E207" s="133"/>
      <c r="F207" s="133"/>
      <c r="G207" s="133"/>
      <c r="H207" s="133"/>
      <c r="I207" s="133"/>
      <c r="J207" s="133"/>
      <c r="K207" s="133"/>
      <c r="L207" s="133"/>
      <c r="M207" s="133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  <c r="AA207" s="133"/>
      <c r="AB207" s="133"/>
      <c r="AC207" s="133"/>
      <c r="AD207" s="133"/>
      <c r="AE207" s="133"/>
      <c r="AF207" s="133"/>
      <c r="AG207" s="133"/>
      <c r="AH207" s="133"/>
      <c r="AI207" s="133"/>
      <c r="AJ207" s="133"/>
      <c r="AK207" s="133"/>
      <c r="AL207" s="133"/>
      <c r="AM207" s="133"/>
      <c r="AN207" s="133"/>
      <c r="AO207" s="133"/>
      <c r="AP207" s="133"/>
      <c r="AQ207" s="133"/>
      <c r="AR207" s="133"/>
      <c r="AS207" s="133"/>
      <c r="AT207" s="133"/>
      <c r="AU207" s="133"/>
      <c r="AV207" s="133"/>
      <c r="AW207" s="133"/>
      <c r="AX207" s="133"/>
      <c r="AY207" s="127"/>
      <c r="AZ207" s="127"/>
      <c r="BA207" s="127"/>
      <c r="BB207" s="127"/>
      <c r="BC207" s="127"/>
      <c r="BD207" s="127"/>
      <c r="BE207" s="127"/>
      <c r="BF207" s="127"/>
      <c r="BG207" s="127"/>
      <c r="BH207" s="127"/>
      <c r="BI207" s="127"/>
      <c r="BJ207" s="127"/>
      <c r="BK207" s="127"/>
      <c r="BL207" s="127"/>
    </row>
    <row r="208" spans="1:64" x14ac:dyDescent="0.25">
      <c r="A208" s="127"/>
      <c r="B208" s="133"/>
      <c r="C208" s="133"/>
      <c r="D208" s="133"/>
      <c r="E208" s="133"/>
      <c r="F208" s="133"/>
      <c r="G208" s="133"/>
      <c r="H208" s="133"/>
      <c r="I208" s="133"/>
      <c r="J208" s="133"/>
      <c r="K208" s="133"/>
      <c r="L208" s="133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  <c r="AA208" s="133"/>
      <c r="AB208" s="133"/>
      <c r="AC208" s="133"/>
      <c r="AD208" s="133"/>
      <c r="AE208" s="133"/>
      <c r="AF208" s="133"/>
      <c r="AG208" s="133"/>
      <c r="AH208" s="133"/>
      <c r="AI208" s="133"/>
      <c r="AJ208" s="133"/>
      <c r="AK208" s="133"/>
      <c r="AL208" s="133"/>
      <c r="AM208" s="133"/>
      <c r="AN208" s="133"/>
      <c r="AO208" s="133"/>
      <c r="AP208" s="133"/>
      <c r="AQ208" s="133"/>
      <c r="AR208" s="133"/>
      <c r="AS208" s="133"/>
      <c r="AT208" s="133"/>
      <c r="AU208" s="133"/>
      <c r="AV208" s="133"/>
      <c r="AW208" s="133"/>
      <c r="AX208" s="133"/>
      <c r="AY208" s="127"/>
      <c r="AZ208" s="127"/>
      <c r="BA208" s="127"/>
      <c r="BB208" s="127"/>
      <c r="BC208" s="127"/>
      <c r="BD208" s="127"/>
      <c r="BE208" s="127"/>
      <c r="BF208" s="127"/>
      <c r="BG208" s="127"/>
      <c r="BH208" s="127"/>
      <c r="BI208" s="127"/>
      <c r="BJ208" s="127"/>
      <c r="BK208" s="127"/>
      <c r="BL208" s="127"/>
    </row>
    <row r="209" spans="1:64" x14ac:dyDescent="0.25">
      <c r="A209" s="127"/>
      <c r="B209" s="133"/>
      <c r="C209" s="133"/>
      <c r="D209" s="133"/>
      <c r="E209" s="133"/>
      <c r="F209" s="133"/>
      <c r="G209" s="133"/>
      <c r="H209" s="133"/>
      <c r="I209" s="133"/>
      <c r="J209" s="133"/>
      <c r="K209" s="133"/>
      <c r="L209" s="133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  <c r="AA209" s="133"/>
      <c r="AB209" s="133"/>
      <c r="AC209" s="133"/>
      <c r="AD209" s="133"/>
      <c r="AE209" s="133"/>
      <c r="AF209" s="133"/>
      <c r="AG209" s="133"/>
      <c r="AH209" s="133"/>
      <c r="AI209" s="133"/>
      <c r="AJ209" s="133"/>
      <c r="AK209" s="133"/>
      <c r="AL209" s="133"/>
      <c r="AM209" s="133"/>
      <c r="AN209" s="133"/>
      <c r="AO209" s="133"/>
      <c r="AP209" s="133"/>
      <c r="AQ209" s="133"/>
      <c r="AR209" s="133"/>
      <c r="AS209" s="133"/>
      <c r="AT209" s="133"/>
      <c r="AU209" s="133"/>
      <c r="AV209" s="133"/>
      <c r="AW209" s="133"/>
      <c r="AX209" s="133"/>
      <c r="AY209" s="127"/>
      <c r="AZ209" s="127"/>
      <c r="BA209" s="127"/>
      <c r="BB209" s="127"/>
      <c r="BC209" s="127"/>
      <c r="BD209" s="127"/>
      <c r="BE209" s="127"/>
      <c r="BF209" s="127"/>
      <c r="BG209" s="127"/>
      <c r="BH209" s="127"/>
      <c r="BI209" s="127"/>
      <c r="BJ209" s="127"/>
      <c r="BK209" s="127"/>
      <c r="BL209" s="127"/>
    </row>
    <row r="210" spans="1:64" x14ac:dyDescent="0.25">
      <c r="A210" s="127"/>
      <c r="B210" s="133" t="s">
        <v>578</v>
      </c>
      <c r="C210" s="133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  <c r="Y210" s="127"/>
      <c r="Z210" s="127"/>
      <c r="AA210" s="127"/>
      <c r="AB210" s="127"/>
      <c r="AC210" s="127"/>
      <c r="AD210" s="127"/>
      <c r="AE210" s="127"/>
      <c r="AF210" s="127"/>
      <c r="AG210" s="127"/>
      <c r="AH210" s="127"/>
      <c r="AI210" s="127"/>
      <c r="AJ210" s="127"/>
      <c r="AK210" s="127"/>
      <c r="AL210" s="127"/>
      <c r="AM210" s="127"/>
      <c r="AN210" s="127"/>
      <c r="AO210" s="127"/>
      <c r="AP210" s="127"/>
      <c r="AQ210" s="127"/>
      <c r="AR210" s="127"/>
      <c r="AS210" s="127"/>
      <c r="AT210" s="127"/>
      <c r="AU210" s="127"/>
      <c r="AV210" s="127"/>
      <c r="AW210" s="127"/>
      <c r="AX210" s="127"/>
      <c r="AY210" s="127"/>
      <c r="AZ210" s="127"/>
      <c r="BA210" s="127"/>
      <c r="BB210" s="127"/>
      <c r="BC210" s="127"/>
      <c r="BD210" s="127"/>
      <c r="BE210" s="127"/>
      <c r="BF210" s="127"/>
      <c r="BG210" s="127"/>
      <c r="BH210" s="127"/>
      <c r="BI210" s="127"/>
      <c r="BJ210" s="127"/>
      <c r="BK210" s="127"/>
      <c r="BL210" s="127"/>
    </row>
    <row r="211" spans="1:64" x14ac:dyDescent="0.25">
      <c r="A211" s="127"/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  <c r="Z211" s="127"/>
      <c r="AA211" s="127"/>
      <c r="AB211" s="127"/>
      <c r="AC211" s="127"/>
      <c r="AD211" s="127"/>
      <c r="AE211" s="127"/>
      <c r="AF211" s="127"/>
      <c r="AG211" s="127"/>
      <c r="AH211" s="127"/>
      <c r="AI211" s="127"/>
      <c r="AJ211" s="127"/>
      <c r="AK211" s="127"/>
      <c r="AL211" s="127"/>
      <c r="AM211" s="127"/>
      <c r="AN211" s="127"/>
      <c r="AO211" s="127"/>
      <c r="AP211" s="127"/>
      <c r="AQ211" s="127"/>
      <c r="AR211" s="127"/>
      <c r="AS211" s="127"/>
      <c r="AT211" s="127"/>
      <c r="AU211" s="127"/>
      <c r="AV211" s="127"/>
      <c r="AW211" s="127"/>
      <c r="AX211" s="127"/>
      <c r="AY211" s="127"/>
      <c r="AZ211" s="127"/>
      <c r="BA211" s="127"/>
      <c r="BB211" s="127"/>
      <c r="BC211" s="127"/>
      <c r="BD211" s="127"/>
      <c r="BE211" s="127"/>
      <c r="BF211" s="127"/>
      <c r="BG211" s="127"/>
      <c r="BH211" s="127"/>
      <c r="BI211" s="127"/>
      <c r="BJ211" s="127"/>
      <c r="BK211" s="127"/>
      <c r="BL211" s="127"/>
    </row>
    <row r="212" spans="1:64" x14ac:dyDescent="0.25">
      <c r="A212" s="127"/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  <c r="Y212" s="127"/>
      <c r="Z212" s="127"/>
      <c r="AA212" s="127"/>
      <c r="AB212" s="127"/>
      <c r="AC212" s="127"/>
      <c r="AD212" s="127"/>
      <c r="AE212" s="127"/>
      <c r="AF212" s="127"/>
      <c r="AG212" s="127"/>
      <c r="AH212" s="127"/>
      <c r="AI212" s="127"/>
      <c r="AJ212" s="127"/>
      <c r="AK212" s="127"/>
      <c r="AL212" s="127"/>
      <c r="AM212" s="127"/>
      <c r="AN212" s="127"/>
      <c r="AO212" s="127"/>
      <c r="AP212" s="127"/>
      <c r="AQ212" s="127"/>
      <c r="AR212" s="127"/>
      <c r="AS212" s="127"/>
      <c r="AT212" s="127"/>
      <c r="AU212" s="127"/>
      <c r="AV212" s="127"/>
      <c r="AW212" s="127"/>
      <c r="AX212" s="127"/>
      <c r="AY212" s="127"/>
      <c r="AZ212" s="127"/>
      <c r="BA212" s="127"/>
      <c r="BB212" s="127"/>
      <c r="BC212" s="127"/>
      <c r="BD212" s="127"/>
      <c r="BE212" s="127"/>
      <c r="BF212" s="127"/>
      <c r="BG212" s="127"/>
      <c r="BH212" s="127"/>
      <c r="BI212" s="127"/>
      <c r="BJ212" s="127"/>
      <c r="BK212" s="127"/>
      <c r="BL212" s="127"/>
    </row>
    <row r="213" spans="1:64" x14ac:dyDescent="0.25">
      <c r="A213" s="127"/>
      <c r="B213" s="126" t="s">
        <v>483</v>
      </c>
      <c r="C213" s="127"/>
      <c r="D213" s="144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  <c r="Z213" s="127"/>
      <c r="AA213" s="127"/>
      <c r="AB213" s="127"/>
      <c r="AC213" s="127"/>
      <c r="AD213" s="127"/>
      <c r="AE213" s="127"/>
      <c r="AF213" s="127"/>
      <c r="AG213" s="127"/>
      <c r="AH213" s="127"/>
      <c r="AI213" s="127"/>
      <c r="AJ213" s="127"/>
      <c r="AK213" s="127"/>
      <c r="AL213" s="127"/>
      <c r="AM213" s="127"/>
      <c r="AN213" s="127"/>
      <c r="AO213" s="127"/>
      <c r="AP213" s="127"/>
      <c r="AQ213" s="127"/>
      <c r="AR213" s="127"/>
      <c r="AS213" s="127"/>
      <c r="AT213" s="127"/>
      <c r="AU213" s="127"/>
      <c r="AV213" s="127"/>
      <c r="AW213" s="127"/>
      <c r="AX213" s="127"/>
      <c r="AY213" s="127"/>
      <c r="AZ213" s="127"/>
      <c r="BA213" s="127"/>
      <c r="BB213" s="127"/>
      <c r="BC213" s="127"/>
      <c r="BD213" s="127"/>
      <c r="BE213" s="127"/>
      <c r="BF213" s="127"/>
      <c r="BG213" s="127"/>
      <c r="BH213" s="127"/>
      <c r="BI213" s="127"/>
      <c r="BJ213" s="127"/>
      <c r="BK213" s="127"/>
      <c r="BL213" s="127"/>
    </row>
    <row r="214" spans="1:64" x14ac:dyDescent="0.25">
      <c r="A214" s="127"/>
      <c r="B214" s="128" t="s">
        <v>484</v>
      </c>
      <c r="C214" s="150" t="str">
        <f>+Finanziamneti!L4</f>
        <v>A1 M11</v>
      </c>
      <c r="D214" s="138">
        <f>VLOOKUP($C214,$BA$6:$BB$41,2,FALSE)</f>
        <v>11</v>
      </c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  <c r="AA214" s="127"/>
      <c r="AB214" s="127"/>
      <c r="AC214" s="127"/>
      <c r="AD214" s="127"/>
      <c r="AE214" s="127"/>
      <c r="AF214" s="127"/>
      <c r="AG214" s="127"/>
      <c r="AH214" s="127"/>
      <c r="AI214" s="127"/>
      <c r="AJ214" s="127"/>
      <c r="AK214" s="127"/>
      <c r="AL214" s="127"/>
      <c r="AM214" s="127"/>
      <c r="AN214" s="127"/>
      <c r="AO214" s="127"/>
      <c r="AP214" s="127"/>
      <c r="AQ214" s="127"/>
      <c r="AR214" s="127"/>
      <c r="AS214" s="127"/>
      <c r="AT214" s="127"/>
      <c r="AU214" s="127"/>
      <c r="AV214" s="127"/>
      <c r="AW214" s="127"/>
      <c r="AX214" s="127"/>
      <c r="AY214" s="127"/>
      <c r="AZ214" s="127"/>
      <c r="BA214" s="127"/>
      <c r="BB214" s="127"/>
      <c r="BC214" s="127"/>
      <c r="BD214" s="127"/>
      <c r="BE214" s="127"/>
      <c r="BF214" s="127"/>
      <c r="BG214" s="127"/>
      <c r="BH214" s="127"/>
      <c r="BI214" s="127"/>
      <c r="BJ214" s="127"/>
      <c r="BK214" s="127"/>
      <c r="BL214" s="127"/>
    </row>
    <row r="215" spans="1:64" x14ac:dyDescent="0.25">
      <c r="A215" s="127"/>
      <c r="B215" s="128" t="s">
        <v>486</v>
      </c>
      <c r="C215" s="152">
        <f>+Finanziamneti!L5</f>
        <v>6.2E-2</v>
      </c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  <c r="Z215" s="127"/>
      <c r="AA215" s="127"/>
      <c r="AB215" s="127"/>
      <c r="AC215" s="127"/>
      <c r="AD215" s="127"/>
      <c r="AE215" s="127"/>
      <c r="AF215" s="127"/>
      <c r="AG215" s="127"/>
      <c r="AH215" s="127"/>
      <c r="AI215" s="127"/>
      <c r="AJ215" s="127"/>
      <c r="AK215" s="127"/>
      <c r="AL215" s="127"/>
      <c r="AM215" s="127"/>
      <c r="AN215" s="127"/>
      <c r="AO215" s="127"/>
      <c r="AP215" s="127"/>
      <c r="AQ215" s="127"/>
      <c r="AR215" s="127"/>
      <c r="AS215" s="127"/>
      <c r="AT215" s="127"/>
      <c r="AU215" s="127"/>
      <c r="AV215" s="127"/>
      <c r="AW215" s="127"/>
      <c r="AX215" s="127"/>
      <c r="AY215" s="127"/>
      <c r="AZ215" s="127"/>
      <c r="BA215" s="127"/>
      <c r="BB215" s="127"/>
      <c r="BC215" s="127"/>
      <c r="BD215" s="127"/>
      <c r="BE215" s="127"/>
      <c r="BF215" s="127"/>
      <c r="BG215" s="127"/>
      <c r="BH215" s="127"/>
      <c r="BI215" s="127"/>
      <c r="BJ215" s="127"/>
      <c r="BK215" s="127"/>
      <c r="BL215" s="127"/>
    </row>
    <row r="216" spans="1:64" x14ac:dyDescent="0.25">
      <c r="A216" s="127"/>
      <c r="B216" s="129" t="s">
        <v>487</v>
      </c>
      <c r="C216" s="153">
        <f>+Finanziamneti!L6</f>
        <v>30000</v>
      </c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/>
      <c r="AA216" s="127"/>
      <c r="AB216" s="127"/>
      <c r="AC216" s="127"/>
      <c r="AD216" s="127"/>
      <c r="AE216" s="127"/>
      <c r="AF216" s="127"/>
      <c r="AG216" s="127"/>
      <c r="AH216" s="127"/>
      <c r="AI216" s="127"/>
      <c r="AJ216" s="127"/>
      <c r="AK216" s="127"/>
      <c r="AL216" s="127"/>
      <c r="AM216" s="127"/>
      <c r="AN216" s="127"/>
      <c r="AO216" s="127"/>
      <c r="AP216" s="127"/>
      <c r="AQ216" s="127"/>
      <c r="AR216" s="127"/>
      <c r="AS216" s="127"/>
      <c r="AT216" s="127"/>
      <c r="AU216" s="127"/>
      <c r="AV216" s="127"/>
      <c r="AW216" s="127"/>
      <c r="AX216" s="127"/>
      <c r="AY216" s="127"/>
      <c r="AZ216" s="127"/>
      <c r="BA216" s="127"/>
      <c r="BB216" s="127"/>
      <c r="BC216" s="127"/>
      <c r="BD216" s="127"/>
      <c r="BE216" s="127"/>
      <c r="BF216" s="127"/>
      <c r="BG216" s="127"/>
      <c r="BH216" s="127"/>
      <c r="BI216" s="127"/>
      <c r="BJ216" s="127"/>
      <c r="BK216" s="127"/>
      <c r="BL216" s="127"/>
    </row>
    <row r="217" spans="1:64" x14ac:dyDescent="0.25">
      <c r="A217" s="127"/>
      <c r="B217" s="130" t="s">
        <v>488</v>
      </c>
      <c r="C217" s="153">
        <f>+Finanziamneti!L7</f>
        <v>81</v>
      </c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  <c r="Y217" s="127"/>
      <c r="Z217" s="127"/>
      <c r="AA217" s="127"/>
      <c r="AB217" s="127"/>
      <c r="AC217" s="127"/>
      <c r="AD217" s="127"/>
      <c r="AE217" s="127"/>
      <c r="AF217" s="127"/>
      <c r="AG217" s="127"/>
      <c r="AH217" s="127"/>
      <c r="AI217" s="127"/>
      <c r="AJ217" s="127"/>
      <c r="AK217" s="127"/>
      <c r="AL217" s="127"/>
      <c r="AM217" s="127"/>
      <c r="AN217" s="127"/>
      <c r="AO217" s="127"/>
      <c r="AP217" s="127"/>
      <c r="AQ217" s="127"/>
      <c r="AR217" s="127"/>
      <c r="AS217" s="127"/>
      <c r="AT217" s="127"/>
      <c r="AU217" s="127"/>
      <c r="AV217" s="127"/>
      <c r="AW217" s="127"/>
      <c r="AX217" s="127"/>
      <c r="AY217" s="127"/>
      <c r="AZ217" s="127"/>
      <c r="BA217" s="127"/>
      <c r="BB217" s="127"/>
      <c r="BC217" s="127"/>
      <c r="BD217" s="127"/>
      <c r="BE217" s="127"/>
      <c r="BF217" s="127"/>
      <c r="BG217" s="127"/>
      <c r="BH217" s="127"/>
      <c r="BI217" s="127"/>
      <c r="BJ217" s="127"/>
      <c r="BK217" s="127"/>
      <c r="BL217" s="127"/>
    </row>
    <row r="218" spans="1:64" x14ac:dyDescent="0.25">
      <c r="A218" s="127"/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  <c r="Y218" s="127"/>
      <c r="Z218" s="127"/>
      <c r="AA218" s="127"/>
      <c r="AB218" s="127"/>
      <c r="AC218" s="127"/>
      <c r="AD218" s="127"/>
      <c r="AE218" s="127"/>
      <c r="AF218" s="127"/>
      <c r="AG218" s="127"/>
      <c r="AH218" s="127"/>
      <c r="AI218" s="127"/>
      <c r="AJ218" s="127"/>
      <c r="AK218" s="127"/>
      <c r="AL218" s="127"/>
      <c r="AM218" s="127"/>
      <c r="AN218" s="127"/>
      <c r="AO218" s="127"/>
      <c r="AP218" s="127"/>
      <c r="AQ218" s="127"/>
      <c r="AR218" s="127"/>
      <c r="AS218" s="127"/>
      <c r="AT218" s="127"/>
      <c r="AU218" s="127"/>
      <c r="AV218" s="127"/>
      <c r="AW218" s="127"/>
      <c r="AX218" s="127"/>
      <c r="AY218" s="127"/>
      <c r="AZ218" s="127"/>
      <c r="BA218" s="127"/>
      <c r="BB218" s="127"/>
      <c r="BC218" s="127"/>
      <c r="BD218" s="127"/>
      <c r="BE218" s="127"/>
      <c r="BF218" s="127"/>
      <c r="BG218" s="127"/>
      <c r="BH218" s="127"/>
      <c r="BI218" s="127"/>
      <c r="BJ218" s="127"/>
      <c r="BK218" s="127"/>
      <c r="BL218" s="127"/>
    </row>
    <row r="219" spans="1:64" x14ac:dyDescent="0.25">
      <c r="A219" s="127"/>
      <c r="B219" s="126" t="s">
        <v>521</v>
      </c>
      <c r="C219" s="126" t="s">
        <v>522</v>
      </c>
      <c r="D219" s="139">
        <f>((1+C215)^(1/12))-1</f>
        <v>5.0254121388362272E-3</v>
      </c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  <c r="Z219" s="127"/>
      <c r="AA219" s="127"/>
      <c r="AB219" s="127"/>
      <c r="AC219" s="127"/>
      <c r="AD219" s="127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/>
      <c r="AO219" s="127"/>
      <c r="AP219" s="127"/>
      <c r="AQ219" s="127"/>
      <c r="AR219" s="127"/>
      <c r="AS219" s="127"/>
      <c r="AT219" s="127"/>
      <c r="AU219" s="127"/>
      <c r="AV219" s="127"/>
      <c r="AW219" s="127"/>
      <c r="AX219" s="127"/>
      <c r="AY219" s="127"/>
      <c r="AZ219" s="127"/>
      <c r="BA219" s="127"/>
      <c r="BB219" s="127"/>
      <c r="BC219" s="127"/>
      <c r="BD219" s="127"/>
      <c r="BE219" s="127"/>
      <c r="BF219" s="127"/>
      <c r="BG219" s="127"/>
      <c r="BH219" s="127"/>
      <c r="BI219" s="127"/>
      <c r="BJ219" s="127"/>
      <c r="BK219" s="127"/>
      <c r="BL219" s="127"/>
    </row>
    <row r="220" spans="1:64" x14ac:dyDescent="0.25">
      <c r="A220" s="127"/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  <c r="AA220" s="127"/>
      <c r="AB220" s="127"/>
      <c r="AC220" s="127"/>
      <c r="AD220" s="127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Q220" s="127"/>
      <c r="AR220" s="127"/>
      <c r="AS220" s="127"/>
      <c r="AT220" s="127"/>
      <c r="AU220" s="127"/>
      <c r="AV220" s="127"/>
      <c r="AW220" s="127"/>
      <c r="AX220" s="127"/>
      <c r="AY220" s="127"/>
      <c r="AZ220" s="127"/>
      <c r="BA220" s="127"/>
      <c r="BB220" s="127"/>
      <c r="BC220" s="127"/>
      <c r="BD220" s="127"/>
      <c r="BE220" s="127"/>
      <c r="BF220" s="127"/>
      <c r="BG220" s="127"/>
      <c r="BH220" s="127"/>
      <c r="BI220" s="127"/>
      <c r="BJ220" s="127"/>
      <c r="BK220" s="127"/>
      <c r="BL220" s="127"/>
    </row>
    <row r="221" spans="1:64" x14ac:dyDescent="0.25">
      <c r="A221" s="127"/>
      <c r="B221" s="126" t="s">
        <v>525</v>
      </c>
      <c r="C221" s="126" t="s">
        <v>522</v>
      </c>
      <c r="D221" s="140">
        <f>(C216)/((1-(1+D219)^(-C217))/D219)</f>
        <v>451.76872737177712</v>
      </c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/>
      <c r="AA221" s="127"/>
      <c r="AB221" s="127"/>
      <c r="AC221" s="127"/>
      <c r="AD221" s="127"/>
      <c r="AE221" s="127"/>
      <c r="AF221" s="127"/>
      <c r="AG221" s="127"/>
      <c r="AH221" s="127"/>
      <c r="AI221" s="127"/>
      <c r="AJ221" s="127"/>
      <c r="AK221" s="127"/>
      <c r="AL221" s="127"/>
      <c r="AM221" s="127"/>
      <c r="AN221" s="127"/>
      <c r="AO221" s="127"/>
      <c r="AP221" s="127"/>
      <c r="AQ221" s="127"/>
      <c r="AR221" s="127"/>
      <c r="AS221" s="127"/>
      <c r="AT221" s="127"/>
      <c r="AU221" s="127"/>
      <c r="AV221" s="127"/>
      <c r="AW221" s="127"/>
      <c r="AX221" s="127"/>
      <c r="AY221" s="127"/>
      <c r="AZ221" s="127"/>
      <c r="BA221" s="127"/>
      <c r="BB221" s="127"/>
      <c r="BC221" s="127"/>
      <c r="BD221" s="127"/>
      <c r="BE221" s="127"/>
      <c r="BF221" s="127"/>
      <c r="BG221" s="127"/>
      <c r="BH221" s="127"/>
      <c r="BI221" s="127"/>
      <c r="BJ221" s="127"/>
      <c r="BK221" s="127"/>
      <c r="BL221" s="127"/>
    </row>
    <row r="222" spans="1:64" x14ac:dyDescent="0.25">
      <c r="A222" s="127"/>
      <c r="B222" s="127"/>
      <c r="C222" s="66">
        <v>41275</v>
      </c>
      <c r="D222" s="66">
        <v>41306</v>
      </c>
      <c r="E222" s="66">
        <v>41336</v>
      </c>
      <c r="F222" s="66">
        <v>41367</v>
      </c>
      <c r="G222" s="66">
        <v>41397</v>
      </c>
      <c r="H222" s="66">
        <v>41428</v>
      </c>
      <c r="I222" s="66">
        <v>41458</v>
      </c>
      <c r="J222" s="66">
        <v>41489</v>
      </c>
      <c r="K222" s="66">
        <v>41519</v>
      </c>
      <c r="L222" s="66">
        <v>41550</v>
      </c>
      <c r="M222" s="66">
        <v>41580</v>
      </c>
      <c r="N222" s="66">
        <v>41611</v>
      </c>
      <c r="O222" s="66">
        <v>41641</v>
      </c>
      <c r="P222" s="66">
        <v>41672</v>
      </c>
      <c r="Q222" s="66">
        <v>41702</v>
      </c>
      <c r="R222" s="66">
        <v>41733</v>
      </c>
      <c r="S222" s="66">
        <v>41763</v>
      </c>
      <c r="T222" s="66">
        <v>41794</v>
      </c>
      <c r="U222" s="66">
        <v>41824</v>
      </c>
      <c r="V222" s="66">
        <v>41855</v>
      </c>
      <c r="W222" s="66">
        <v>41885</v>
      </c>
      <c r="X222" s="66">
        <v>41916</v>
      </c>
      <c r="Y222" s="66">
        <v>41946</v>
      </c>
      <c r="Z222" s="66">
        <v>41977</v>
      </c>
      <c r="AA222" s="66">
        <v>42007</v>
      </c>
      <c r="AB222" s="66">
        <v>42038</v>
      </c>
      <c r="AC222" s="66">
        <v>42068</v>
      </c>
      <c r="AD222" s="66">
        <v>42099</v>
      </c>
      <c r="AE222" s="66">
        <v>42129</v>
      </c>
      <c r="AF222" s="66">
        <v>42160</v>
      </c>
      <c r="AG222" s="66">
        <v>42190</v>
      </c>
      <c r="AH222" s="66">
        <v>42221</v>
      </c>
      <c r="AI222" s="66">
        <v>42251</v>
      </c>
      <c r="AJ222" s="66">
        <v>42282</v>
      </c>
      <c r="AK222" s="66">
        <v>42312</v>
      </c>
      <c r="AL222" s="66">
        <v>42343</v>
      </c>
      <c r="AM222" s="66">
        <v>42373</v>
      </c>
      <c r="AN222" s="66">
        <v>42404</v>
      </c>
      <c r="AO222" s="66">
        <v>42434</v>
      </c>
      <c r="AP222" s="66">
        <v>42465</v>
      </c>
      <c r="AQ222" s="66">
        <v>42495</v>
      </c>
      <c r="AR222" s="66">
        <v>42526</v>
      </c>
      <c r="AS222" s="66">
        <v>42556</v>
      </c>
      <c r="AT222" s="66">
        <v>42587</v>
      </c>
      <c r="AU222" s="66">
        <v>42617</v>
      </c>
      <c r="AV222" s="66">
        <v>42648</v>
      </c>
      <c r="AW222" s="66">
        <v>42678</v>
      </c>
      <c r="AX222" s="66">
        <v>42709</v>
      </c>
      <c r="AY222" s="66">
        <v>0</v>
      </c>
      <c r="AZ222" s="127"/>
      <c r="BA222" s="127"/>
      <c r="BB222" s="136"/>
      <c r="BC222" s="127"/>
      <c r="BD222" s="127"/>
      <c r="BE222" s="127"/>
      <c r="BF222" s="127"/>
      <c r="BG222" s="127"/>
      <c r="BH222" s="127"/>
      <c r="BI222" s="127"/>
      <c r="BJ222" s="127"/>
      <c r="BK222" s="127"/>
      <c r="BL222" s="127"/>
    </row>
    <row r="223" spans="1:64" x14ac:dyDescent="0.25">
      <c r="A223" s="127"/>
      <c r="B223" s="127"/>
      <c r="C223" s="138">
        <v>1</v>
      </c>
      <c r="D223" s="138">
        <f>+C223+1</f>
        <v>2</v>
      </c>
      <c r="E223" s="138">
        <f t="shared" ref="E223:AY223" si="75">+D223+1</f>
        <v>3</v>
      </c>
      <c r="F223" s="138">
        <f t="shared" si="75"/>
        <v>4</v>
      </c>
      <c r="G223" s="138">
        <f t="shared" si="75"/>
        <v>5</v>
      </c>
      <c r="H223" s="138">
        <f t="shared" si="75"/>
        <v>6</v>
      </c>
      <c r="I223" s="138">
        <f t="shared" si="75"/>
        <v>7</v>
      </c>
      <c r="J223" s="138">
        <f t="shared" si="75"/>
        <v>8</v>
      </c>
      <c r="K223" s="138">
        <f t="shared" si="75"/>
        <v>9</v>
      </c>
      <c r="L223" s="138">
        <f t="shared" si="75"/>
        <v>10</v>
      </c>
      <c r="M223" s="138">
        <f t="shared" si="75"/>
        <v>11</v>
      </c>
      <c r="N223" s="138">
        <f t="shared" si="75"/>
        <v>12</v>
      </c>
      <c r="O223" s="138">
        <f t="shared" si="75"/>
        <v>13</v>
      </c>
      <c r="P223" s="138">
        <f t="shared" si="75"/>
        <v>14</v>
      </c>
      <c r="Q223" s="138">
        <f t="shared" si="75"/>
        <v>15</v>
      </c>
      <c r="R223" s="138">
        <f t="shared" si="75"/>
        <v>16</v>
      </c>
      <c r="S223" s="138">
        <f t="shared" si="75"/>
        <v>17</v>
      </c>
      <c r="T223" s="138">
        <f t="shared" si="75"/>
        <v>18</v>
      </c>
      <c r="U223" s="138">
        <f t="shared" si="75"/>
        <v>19</v>
      </c>
      <c r="V223" s="138">
        <f t="shared" si="75"/>
        <v>20</v>
      </c>
      <c r="W223" s="138">
        <f t="shared" si="75"/>
        <v>21</v>
      </c>
      <c r="X223" s="138">
        <f t="shared" si="75"/>
        <v>22</v>
      </c>
      <c r="Y223" s="138">
        <f t="shared" si="75"/>
        <v>23</v>
      </c>
      <c r="Z223" s="138">
        <f t="shared" si="75"/>
        <v>24</v>
      </c>
      <c r="AA223" s="138">
        <f t="shared" si="75"/>
        <v>25</v>
      </c>
      <c r="AB223" s="138">
        <f t="shared" si="75"/>
        <v>26</v>
      </c>
      <c r="AC223" s="138">
        <f t="shared" si="75"/>
        <v>27</v>
      </c>
      <c r="AD223" s="138">
        <f t="shared" si="75"/>
        <v>28</v>
      </c>
      <c r="AE223" s="138">
        <f t="shared" si="75"/>
        <v>29</v>
      </c>
      <c r="AF223" s="138">
        <f t="shared" si="75"/>
        <v>30</v>
      </c>
      <c r="AG223" s="138">
        <f t="shared" si="75"/>
        <v>31</v>
      </c>
      <c r="AH223" s="138">
        <f t="shared" si="75"/>
        <v>32</v>
      </c>
      <c r="AI223" s="138">
        <f t="shared" si="75"/>
        <v>33</v>
      </c>
      <c r="AJ223" s="138">
        <f t="shared" si="75"/>
        <v>34</v>
      </c>
      <c r="AK223" s="138">
        <f t="shared" si="75"/>
        <v>35</v>
      </c>
      <c r="AL223" s="138">
        <f t="shared" si="75"/>
        <v>36</v>
      </c>
      <c r="AM223" s="138">
        <f t="shared" si="75"/>
        <v>37</v>
      </c>
      <c r="AN223" s="138">
        <f t="shared" si="75"/>
        <v>38</v>
      </c>
      <c r="AO223" s="138">
        <f t="shared" si="75"/>
        <v>39</v>
      </c>
      <c r="AP223" s="138">
        <f t="shared" si="75"/>
        <v>40</v>
      </c>
      <c r="AQ223" s="138">
        <f t="shared" si="75"/>
        <v>41</v>
      </c>
      <c r="AR223" s="138">
        <f t="shared" si="75"/>
        <v>42</v>
      </c>
      <c r="AS223" s="138">
        <f t="shared" si="75"/>
        <v>43</v>
      </c>
      <c r="AT223" s="138">
        <f t="shared" si="75"/>
        <v>44</v>
      </c>
      <c r="AU223" s="138">
        <f t="shared" si="75"/>
        <v>45</v>
      </c>
      <c r="AV223" s="138">
        <f t="shared" si="75"/>
        <v>46</v>
      </c>
      <c r="AW223" s="138">
        <f t="shared" si="75"/>
        <v>47</v>
      </c>
      <c r="AX223" s="138">
        <f t="shared" si="75"/>
        <v>48</v>
      </c>
      <c r="AY223" s="138">
        <f t="shared" si="75"/>
        <v>49</v>
      </c>
      <c r="AZ223" s="127"/>
      <c r="BA223" s="127"/>
      <c r="BB223" s="127"/>
      <c r="BC223" s="127"/>
      <c r="BD223" s="127"/>
      <c r="BE223" s="127"/>
      <c r="BF223" s="127"/>
      <c r="BG223" s="127"/>
      <c r="BH223" s="127"/>
      <c r="BI223" s="127"/>
      <c r="BJ223" s="127"/>
      <c r="BK223" s="127"/>
      <c r="BL223" s="127"/>
    </row>
    <row r="224" spans="1:64" x14ac:dyDescent="0.25">
      <c r="A224" s="127"/>
      <c r="B224" s="141" t="s">
        <v>487</v>
      </c>
      <c r="C224" s="142" t="s">
        <v>515</v>
      </c>
      <c r="D224" s="142" t="s">
        <v>516</v>
      </c>
      <c r="E224" s="142" t="s">
        <v>517</v>
      </c>
      <c r="F224" s="142" t="s">
        <v>518</v>
      </c>
      <c r="G224" s="142" t="s">
        <v>519</v>
      </c>
      <c r="H224" s="142" t="s">
        <v>520</v>
      </c>
      <c r="I224" s="142" t="s">
        <v>523</v>
      </c>
      <c r="J224" s="142" t="s">
        <v>524</v>
      </c>
      <c r="K224" s="142" t="s">
        <v>485</v>
      </c>
      <c r="L224" s="142" t="s">
        <v>526</v>
      </c>
      <c r="M224" s="142" t="s">
        <v>527</v>
      </c>
      <c r="N224" s="142" t="s">
        <v>500</v>
      </c>
      <c r="O224" s="142" t="s">
        <v>528</v>
      </c>
      <c r="P224" s="142" t="s">
        <v>529</v>
      </c>
      <c r="Q224" s="142" t="s">
        <v>530</v>
      </c>
      <c r="R224" s="142" t="s">
        <v>531</v>
      </c>
      <c r="S224" s="142" t="s">
        <v>532</v>
      </c>
      <c r="T224" s="142" t="s">
        <v>533</v>
      </c>
      <c r="U224" s="142" t="s">
        <v>534</v>
      </c>
      <c r="V224" s="142" t="s">
        <v>535</v>
      </c>
      <c r="W224" s="142" t="s">
        <v>536</v>
      </c>
      <c r="X224" s="142" t="s">
        <v>537</v>
      </c>
      <c r="Y224" s="142" t="s">
        <v>538</v>
      </c>
      <c r="Z224" s="142" t="s">
        <v>539</v>
      </c>
      <c r="AA224" s="142" t="s">
        <v>540</v>
      </c>
      <c r="AB224" s="142" t="s">
        <v>541</v>
      </c>
      <c r="AC224" s="142" t="s">
        <v>542</v>
      </c>
      <c r="AD224" s="142" t="s">
        <v>543</v>
      </c>
      <c r="AE224" s="142" t="s">
        <v>544</v>
      </c>
      <c r="AF224" s="142" t="s">
        <v>545</v>
      </c>
      <c r="AG224" s="142" t="s">
        <v>546</v>
      </c>
      <c r="AH224" s="142" t="s">
        <v>547</v>
      </c>
      <c r="AI224" s="142" t="s">
        <v>548</v>
      </c>
      <c r="AJ224" s="142" t="s">
        <v>549</v>
      </c>
      <c r="AK224" s="142" t="s">
        <v>550</v>
      </c>
      <c r="AL224" s="142" t="s">
        <v>551</v>
      </c>
      <c r="AM224" s="142" t="s">
        <v>552</v>
      </c>
      <c r="AN224" s="142" t="s">
        <v>553</v>
      </c>
      <c r="AO224" s="142" t="s">
        <v>554</v>
      </c>
      <c r="AP224" s="142" t="s">
        <v>555</v>
      </c>
      <c r="AQ224" s="142" t="s">
        <v>556</v>
      </c>
      <c r="AR224" s="142" t="s">
        <v>557</v>
      </c>
      <c r="AS224" s="142" t="s">
        <v>558</v>
      </c>
      <c r="AT224" s="142" t="s">
        <v>559</v>
      </c>
      <c r="AU224" s="142" t="s">
        <v>560</v>
      </c>
      <c r="AV224" s="142" t="s">
        <v>561</v>
      </c>
      <c r="AW224" s="142" t="s">
        <v>562</v>
      </c>
      <c r="AX224" s="142" t="s">
        <v>563</v>
      </c>
      <c r="AY224" s="142" t="s">
        <v>570</v>
      </c>
      <c r="AZ224" s="127"/>
      <c r="BA224" s="127"/>
      <c r="BB224" s="127"/>
      <c r="BC224" s="127"/>
      <c r="BD224" s="127"/>
      <c r="BE224" s="127"/>
      <c r="BF224" s="127"/>
      <c r="BG224" s="127"/>
      <c r="BH224" s="127"/>
      <c r="BI224" s="127"/>
      <c r="BJ224" s="127"/>
      <c r="BK224" s="127"/>
      <c r="BL224" s="127"/>
    </row>
    <row r="225" spans="1:64" x14ac:dyDescent="0.25">
      <c r="A225" s="127"/>
      <c r="B225" s="129" t="s">
        <v>564</v>
      </c>
      <c r="C225" s="140"/>
      <c r="D225" s="140">
        <f t="shared" ref="D225:AX225" si="76">+IF(D223&gt;=$D214,$D221,0)*IF(C229&lt;1,0,1)</f>
        <v>0</v>
      </c>
      <c r="E225" s="140">
        <f t="shared" si="76"/>
        <v>0</v>
      </c>
      <c r="F225" s="140">
        <f t="shared" si="76"/>
        <v>0</v>
      </c>
      <c r="G225" s="140">
        <f t="shared" si="76"/>
        <v>0</v>
      </c>
      <c r="H225" s="140">
        <f t="shared" si="76"/>
        <v>0</v>
      </c>
      <c r="I225" s="140">
        <f t="shared" si="76"/>
        <v>0</v>
      </c>
      <c r="J225" s="140">
        <f t="shared" si="76"/>
        <v>0</v>
      </c>
      <c r="K225" s="140">
        <f t="shared" si="76"/>
        <v>0</v>
      </c>
      <c r="L225" s="140">
        <f t="shared" si="76"/>
        <v>0</v>
      </c>
      <c r="M225" s="140">
        <f t="shared" si="76"/>
        <v>0</v>
      </c>
      <c r="N225" s="140">
        <f t="shared" si="76"/>
        <v>451.76872737177712</v>
      </c>
      <c r="O225" s="140">
        <f t="shared" si="76"/>
        <v>451.76872737177712</v>
      </c>
      <c r="P225" s="140">
        <f t="shared" si="76"/>
        <v>451.76872737177712</v>
      </c>
      <c r="Q225" s="140">
        <f t="shared" si="76"/>
        <v>451.76872737177712</v>
      </c>
      <c r="R225" s="140">
        <f t="shared" si="76"/>
        <v>451.76872737177712</v>
      </c>
      <c r="S225" s="140">
        <f t="shared" si="76"/>
        <v>451.76872737177712</v>
      </c>
      <c r="T225" s="140">
        <f t="shared" si="76"/>
        <v>451.76872737177712</v>
      </c>
      <c r="U225" s="140">
        <f t="shared" si="76"/>
        <v>451.76872737177712</v>
      </c>
      <c r="V225" s="140">
        <f t="shared" si="76"/>
        <v>451.76872737177712</v>
      </c>
      <c r="W225" s="140">
        <f t="shared" si="76"/>
        <v>451.76872737177712</v>
      </c>
      <c r="X225" s="140">
        <f t="shared" si="76"/>
        <v>451.76872737177712</v>
      </c>
      <c r="Y225" s="140">
        <f t="shared" si="76"/>
        <v>451.76872737177712</v>
      </c>
      <c r="Z225" s="140">
        <f t="shared" si="76"/>
        <v>451.76872737177712</v>
      </c>
      <c r="AA225" s="140">
        <f t="shared" si="76"/>
        <v>451.76872737177712</v>
      </c>
      <c r="AB225" s="140">
        <f t="shared" si="76"/>
        <v>451.76872737177712</v>
      </c>
      <c r="AC225" s="140">
        <f t="shared" si="76"/>
        <v>451.76872737177712</v>
      </c>
      <c r="AD225" s="140">
        <f t="shared" si="76"/>
        <v>451.76872737177712</v>
      </c>
      <c r="AE225" s="140">
        <f t="shared" si="76"/>
        <v>451.76872737177712</v>
      </c>
      <c r="AF225" s="140">
        <f t="shared" si="76"/>
        <v>451.76872737177712</v>
      </c>
      <c r="AG225" s="140">
        <f t="shared" si="76"/>
        <v>451.76872737177712</v>
      </c>
      <c r="AH225" s="140">
        <f t="shared" si="76"/>
        <v>451.76872737177712</v>
      </c>
      <c r="AI225" s="140">
        <f t="shared" si="76"/>
        <v>451.76872737177712</v>
      </c>
      <c r="AJ225" s="140">
        <f t="shared" si="76"/>
        <v>451.76872737177712</v>
      </c>
      <c r="AK225" s="140">
        <f t="shared" si="76"/>
        <v>451.76872737177712</v>
      </c>
      <c r="AL225" s="140">
        <f t="shared" si="76"/>
        <v>451.76872737177712</v>
      </c>
      <c r="AM225" s="140">
        <f t="shared" si="76"/>
        <v>451.76872737177712</v>
      </c>
      <c r="AN225" s="140">
        <f t="shared" si="76"/>
        <v>451.76872737177712</v>
      </c>
      <c r="AO225" s="140">
        <f t="shared" si="76"/>
        <v>451.76872737177712</v>
      </c>
      <c r="AP225" s="140">
        <f t="shared" si="76"/>
        <v>451.76872737177712</v>
      </c>
      <c r="AQ225" s="140">
        <f t="shared" si="76"/>
        <v>451.76872737177712</v>
      </c>
      <c r="AR225" s="140">
        <f t="shared" si="76"/>
        <v>451.76872737177712</v>
      </c>
      <c r="AS225" s="140">
        <f t="shared" si="76"/>
        <v>451.76872737177712</v>
      </c>
      <c r="AT225" s="140">
        <f t="shared" si="76"/>
        <v>451.76872737177712</v>
      </c>
      <c r="AU225" s="140">
        <f t="shared" si="76"/>
        <v>451.76872737177712</v>
      </c>
      <c r="AV225" s="140">
        <f t="shared" si="76"/>
        <v>451.76872737177712</v>
      </c>
      <c r="AW225" s="140">
        <f t="shared" si="76"/>
        <v>451.76872737177712</v>
      </c>
      <c r="AX225" s="140">
        <f t="shared" si="76"/>
        <v>451.76872737177712</v>
      </c>
      <c r="AY225" s="127"/>
      <c r="AZ225" s="127"/>
      <c r="BA225" s="127"/>
      <c r="BB225" s="127"/>
      <c r="BC225" s="127"/>
      <c r="BD225" s="127"/>
      <c r="BE225" s="127"/>
      <c r="BF225" s="127"/>
      <c r="BG225" s="127"/>
      <c r="BH225" s="127"/>
      <c r="BI225" s="127"/>
      <c r="BJ225" s="127"/>
      <c r="BK225" s="127"/>
      <c r="BL225" s="127"/>
    </row>
    <row r="226" spans="1:64" x14ac:dyDescent="0.25">
      <c r="A226" s="127"/>
      <c r="B226" s="129" t="s">
        <v>565</v>
      </c>
      <c r="C226" s="140"/>
      <c r="D226" s="140">
        <f t="shared" ref="D226:AK226" si="77">D225-D228</f>
        <v>0</v>
      </c>
      <c r="E226" s="140">
        <f t="shared" si="77"/>
        <v>0</v>
      </c>
      <c r="F226" s="140">
        <f t="shared" si="77"/>
        <v>0</v>
      </c>
      <c r="G226" s="140">
        <f t="shared" si="77"/>
        <v>0</v>
      </c>
      <c r="H226" s="140">
        <f t="shared" si="77"/>
        <v>0</v>
      </c>
      <c r="I226" s="140">
        <f t="shared" si="77"/>
        <v>0</v>
      </c>
      <c r="J226" s="140">
        <f t="shared" si="77"/>
        <v>0</v>
      </c>
      <c r="K226" s="140">
        <f t="shared" si="77"/>
        <v>0</v>
      </c>
      <c r="L226" s="140">
        <f t="shared" si="77"/>
        <v>0</v>
      </c>
      <c r="M226" s="140">
        <f t="shared" si="77"/>
        <v>0</v>
      </c>
      <c r="N226" s="140">
        <f t="shared" si="77"/>
        <v>301.00636320669031</v>
      </c>
      <c r="O226" s="140">
        <f t="shared" si="77"/>
        <v>302.51904423821611</v>
      </c>
      <c r="P226" s="140">
        <f t="shared" si="77"/>
        <v>304.03932711536004</v>
      </c>
      <c r="Q226" s="140">
        <f t="shared" si="77"/>
        <v>305.56725004052913</v>
      </c>
      <c r="R226" s="140">
        <f t="shared" si="77"/>
        <v>307.10285140811362</v>
      </c>
      <c r="S226" s="140">
        <f t="shared" si="77"/>
        <v>308.64616980545117</v>
      </c>
      <c r="T226" s="140">
        <f t="shared" si="77"/>
        <v>310.19724401379676</v>
      </c>
      <c r="U226" s="140">
        <f t="shared" si="77"/>
        <v>311.75611300929722</v>
      </c>
      <c r="V226" s="140">
        <f t="shared" si="77"/>
        <v>313.32281596397058</v>
      </c>
      <c r="W226" s="140">
        <f t="shared" si="77"/>
        <v>314.89739224669029</v>
      </c>
      <c r="X226" s="140">
        <f t="shared" si="77"/>
        <v>316.47988142417466</v>
      </c>
      <c r="Y226" s="140">
        <f t="shared" si="77"/>
        <v>318.07032326198117</v>
      </c>
      <c r="Z226" s="140">
        <f t="shared" si="77"/>
        <v>319.66875772550549</v>
      </c>
      <c r="AA226" s="140">
        <f t="shared" si="77"/>
        <v>321.27522498098597</v>
      </c>
      <c r="AB226" s="140">
        <f t="shared" si="77"/>
        <v>322.88976539651276</v>
      </c>
      <c r="AC226" s="140">
        <f t="shared" si="77"/>
        <v>324.51241954304237</v>
      </c>
      <c r="AD226" s="140">
        <f t="shared" si="77"/>
        <v>326.14322819541707</v>
      </c>
      <c r="AE226" s="140">
        <f t="shared" si="77"/>
        <v>327.78223233338952</v>
      </c>
      <c r="AF226" s="140">
        <f t="shared" si="77"/>
        <v>329.42947314265257</v>
      </c>
      <c r="AG226" s="140">
        <f t="shared" si="77"/>
        <v>331.08499201587409</v>
      </c>
      <c r="AH226" s="140">
        <f t="shared" si="77"/>
        <v>332.74883055373721</v>
      </c>
      <c r="AI226" s="140">
        <f t="shared" si="77"/>
        <v>334.42103056598546</v>
      </c>
      <c r="AJ226" s="140">
        <f t="shared" si="77"/>
        <v>336.10163407247387</v>
      </c>
      <c r="AK226" s="140">
        <f t="shared" si="77"/>
        <v>337.79068330422444</v>
      </c>
      <c r="AL226" s="140">
        <f>AL225-AL228</f>
        <v>339.48822070448728</v>
      </c>
      <c r="AM226" s="140">
        <f t="shared" ref="AM226:AT226" si="78">AM225-AM228</f>
        <v>341.1942889298075</v>
      </c>
      <c r="AN226" s="140">
        <f t="shared" si="78"/>
        <v>342.90893085109695</v>
      </c>
      <c r="AO226" s="140">
        <f t="shared" si="78"/>
        <v>344.63218955471137</v>
      </c>
      <c r="AP226" s="140">
        <f t="shared" si="78"/>
        <v>346.36410834353336</v>
      </c>
      <c r="AQ226" s="140">
        <f t="shared" si="78"/>
        <v>348.10473073806014</v>
      </c>
      <c r="AR226" s="140">
        <f t="shared" si="78"/>
        <v>349.85410047749752</v>
      </c>
      <c r="AS226" s="140">
        <f t="shared" si="78"/>
        <v>351.61226152085874</v>
      </c>
      <c r="AT226" s="140">
        <f t="shared" si="78"/>
        <v>353.37925804806935</v>
      </c>
      <c r="AU226" s="140">
        <f>AU225-AU228</f>
        <v>355.15513446107701</v>
      </c>
      <c r="AV226" s="140">
        <f>AV225-AV228</f>
        <v>356.93993538496773</v>
      </c>
      <c r="AW226" s="140">
        <f>AW225-AW228</f>
        <v>358.73370566908676</v>
      </c>
      <c r="AX226" s="140">
        <f>AX225-AX228</f>
        <v>360.53649038816587</v>
      </c>
      <c r="AY226" s="127"/>
      <c r="AZ226" s="127"/>
      <c r="BA226" s="127"/>
      <c r="BB226" s="127"/>
      <c r="BC226" s="127"/>
      <c r="BD226" s="127"/>
      <c r="BE226" s="127"/>
      <c r="BF226" s="127"/>
      <c r="BG226" s="127"/>
      <c r="BH226" s="127"/>
      <c r="BI226" s="127"/>
      <c r="BJ226" s="127"/>
      <c r="BK226" s="127"/>
      <c r="BL226" s="127"/>
    </row>
    <row r="227" spans="1:64" x14ac:dyDescent="0.25">
      <c r="A227" s="127"/>
      <c r="B227" s="129" t="s">
        <v>566</v>
      </c>
      <c r="C227" s="140"/>
      <c r="D227" s="140">
        <f t="shared" ref="D227:Q227" si="79">(D226+C227)*(IF(C229&lt;1,0,1))</f>
        <v>0</v>
      </c>
      <c r="E227" s="140">
        <f t="shared" si="79"/>
        <v>0</v>
      </c>
      <c r="F227" s="140">
        <f t="shared" si="79"/>
        <v>0</v>
      </c>
      <c r="G227" s="140">
        <f t="shared" si="79"/>
        <v>0</v>
      </c>
      <c r="H227" s="140">
        <f t="shared" si="79"/>
        <v>0</v>
      </c>
      <c r="I227" s="140">
        <f t="shared" si="79"/>
        <v>0</v>
      </c>
      <c r="J227" s="140">
        <f t="shared" si="79"/>
        <v>0</v>
      </c>
      <c r="K227" s="140">
        <f t="shared" si="79"/>
        <v>0</v>
      </c>
      <c r="L227" s="140">
        <f t="shared" si="79"/>
        <v>0</v>
      </c>
      <c r="M227" s="140">
        <f t="shared" si="79"/>
        <v>0</v>
      </c>
      <c r="N227" s="140">
        <f t="shared" si="79"/>
        <v>301.00636320669031</v>
      </c>
      <c r="O227" s="140">
        <f t="shared" si="79"/>
        <v>603.52540744490648</v>
      </c>
      <c r="P227" s="140">
        <f t="shared" si="79"/>
        <v>907.56473456026652</v>
      </c>
      <c r="Q227" s="140">
        <f t="shared" si="79"/>
        <v>1213.1319846007957</v>
      </c>
      <c r="R227" s="140">
        <f>(R226+Q227)*(IF(Q229&lt;1,0,1))</f>
        <v>1520.2348360089093</v>
      </c>
      <c r="S227" s="140">
        <f t="shared" ref="S227:AX227" si="80">(S226+R227)*(IF(R229&lt;1,0,1))</f>
        <v>1828.8810058143604</v>
      </c>
      <c r="T227" s="140">
        <f t="shared" si="80"/>
        <v>2139.0782498281569</v>
      </c>
      <c r="U227" s="140">
        <f t="shared" si="80"/>
        <v>2450.8343628374541</v>
      </c>
      <c r="V227" s="140">
        <f t="shared" si="80"/>
        <v>2764.1571788014248</v>
      </c>
      <c r="W227" s="140">
        <f t="shared" si="80"/>
        <v>3079.0545710481151</v>
      </c>
      <c r="X227" s="140">
        <f t="shared" si="80"/>
        <v>3395.5344524722896</v>
      </c>
      <c r="Y227" s="140">
        <f t="shared" si="80"/>
        <v>3713.6047757342708</v>
      </c>
      <c r="Z227" s="140">
        <f t="shared" si="80"/>
        <v>4033.2735334597764</v>
      </c>
      <c r="AA227" s="140">
        <f t="shared" si="80"/>
        <v>4354.548758440762</v>
      </c>
      <c r="AB227" s="140">
        <f t="shared" si="80"/>
        <v>4677.4385238372743</v>
      </c>
      <c r="AC227" s="140">
        <f t="shared" si="80"/>
        <v>5001.9509433803169</v>
      </c>
      <c r="AD227" s="140">
        <f t="shared" si="80"/>
        <v>5328.0941715757335</v>
      </c>
      <c r="AE227" s="140">
        <f t="shared" si="80"/>
        <v>5655.8764039091229</v>
      </c>
      <c r="AF227" s="140">
        <f t="shared" si="80"/>
        <v>5985.3058770517755</v>
      </c>
      <c r="AG227" s="140">
        <f t="shared" si="80"/>
        <v>6316.3908690676499</v>
      </c>
      <c r="AH227" s="140">
        <f t="shared" si="80"/>
        <v>6649.1396996213871</v>
      </c>
      <c r="AI227" s="140">
        <f t="shared" si="80"/>
        <v>6983.5607301873724</v>
      </c>
      <c r="AJ227" s="140">
        <f t="shared" si="80"/>
        <v>7319.6623642598461</v>
      </c>
      <c r="AK227" s="140">
        <f t="shared" si="80"/>
        <v>7657.4530475640704</v>
      </c>
      <c r="AL227" s="140">
        <f t="shared" si="80"/>
        <v>7996.9412682685579</v>
      </c>
      <c r="AM227" s="140">
        <f t="shared" si="80"/>
        <v>8338.1355571983659</v>
      </c>
      <c r="AN227" s="140">
        <f t="shared" si="80"/>
        <v>8681.0444880494633</v>
      </c>
      <c r="AO227" s="140">
        <f t="shared" si="80"/>
        <v>9025.676677604175</v>
      </c>
      <c r="AP227" s="140">
        <f t="shared" si="80"/>
        <v>9372.0407859477091</v>
      </c>
      <c r="AQ227" s="140">
        <f t="shared" si="80"/>
        <v>9720.1455166857686</v>
      </c>
      <c r="AR227" s="140">
        <f t="shared" si="80"/>
        <v>10069.999617163267</v>
      </c>
      <c r="AS227" s="140">
        <f t="shared" si="80"/>
        <v>10421.611878684125</v>
      </c>
      <c r="AT227" s="140">
        <f t="shared" si="80"/>
        <v>10774.991136732195</v>
      </c>
      <c r="AU227" s="140">
        <f t="shared" si="80"/>
        <v>11130.146271193271</v>
      </c>
      <c r="AV227" s="140">
        <f t="shared" si="80"/>
        <v>11487.086206578238</v>
      </c>
      <c r="AW227" s="140">
        <f t="shared" si="80"/>
        <v>11845.819912247325</v>
      </c>
      <c r="AX227" s="140">
        <f t="shared" si="80"/>
        <v>12206.356402635491</v>
      </c>
      <c r="AY227" s="127"/>
      <c r="AZ227" s="127"/>
      <c r="BA227" s="127"/>
      <c r="BB227" s="127"/>
      <c r="BC227" s="127"/>
      <c r="BD227" s="127"/>
      <c r="BE227" s="127"/>
      <c r="BF227" s="127"/>
      <c r="BG227" s="127"/>
      <c r="BH227" s="127"/>
      <c r="BI227" s="127"/>
      <c r="BJ227" s="127"/>
      <c r="BK227" s="127"/>
      <c r="BL227" s="127"/>
    </row>
    <row r="228" spans="1:64" x14ac:dyDescent="0.25">
      <c r="A228" s="127"/>
      <c r="B228" s="129" t="s">
        <v>567</v>
      </c>
      <c r="C228" s="140"/>
      <c r="D228" s="140">
        <f>IF(D225&gt;0,C229*$D219,0)</f>
        <v>0</v>
      </c>
      <c r="E228" s="140">
        <f t="shared" ref="E228:AX228" si="81">IF(E225&gt;0,D229*$D$12,0)</f>
        <v>0</v>
      </c>
      <c r="F228" s="140">
        <f t="shared" si="81"/>
        <v>0</v>
      </c>
      <c r="G228" s="140">
        <f t="shared" si="81"/>
        <v>0</v>
      </c>
      <c r="H228" s="140">
        <f t="shared" si="81"/>
        <v>0</v>
      </c>
      <c r="I228" s="140">
        <f t="shared" si="81"/>
        <v>0</v>
      </c>
      <c r="J228" s="140">
        <f t="shared" si="81"/>
        <v>0</v>
      </c>
      <c r="K228" s="140">
        <f t="shared" si="81"/>
        <v>0</v>
      </c>
      <c r="L228" s="140">
        <f t="shared" si="81"/>
        <v>0</v>
      </c>
      <c r="M228" s="140">
        <f t="shared" si="81"/>
        <v>0</v>
      </c>
      <c r="N228" s="140">
        <f t="shared" si="81"/>
        <v>150.76236416508681</v>
      </c>
      <c r="O228" s="140">
        <f t="shared" si="81"/>
        <v>149.24968313356098</v>
      </c>
      <c r="P228" s="140">
        <f t="shared" si="81"/>
        <v>147.72940025641711</v>
      </c>
      <c r="Q228" s="140">
        <f t="shared" si="81"/>
        <v>146.20147733124799</v>
      </c>
      <c r="R228" s="140">
        <f t="shared" si="81"/>
        <v>144.6658759636635</v>
      </c>
      <c r="S228" s="140">
        <f t="shared" si="81"/>
        <v>143.12255756632595</v>
      </c>
      <c r="T228" s="140">
        <f t="shared" si="81"/>
        <v>141.57148335798033</v>
      </c>
      <c r="U228" s="140">
        <f t="shared" si="81"/>
        <v>140.01261436247987</v>
      </c>
      <c r="V228" s="140">
        <f t="shared" si="81"/>
        <v>138.44591140780653</v>
      </c>
      <c r="W228" s="140">
        <f t="shared" si="81"/>
        <v>136.87133512508683</v>
      </c>
      <c r="X228" s="140">
        <f t="shared" si="81"/>
        <v>135.28884594760243</v>
      </c>
      <c r="Y228" s="140">
        <f t="shared" si="81"/>
        <v>133.69840410979594</v>
      </c>
      <c r="Z228" s="140">
        <f t="shared" si="81"/>
        <v>132.09996964627163</v>
      </c>
      <c r="AA228" s="140">
        <f t="shared" si="81"/>
        <v>130.49350239079118</v>
      </c>
      <c r="AB228" s="140">
        <f t="shared" si="81"/>
        <v>128.87896197526439</v>
      </c>
      <c r="AC228" s="140">
        <f t="shared" si="81"/>
        <v>127.25630782873478</v>
      </c>
      <c r="AD228" s="140">
        <f t="shared" si="81"/>
        <v>125.62549917636005</v>
      </c>
      <c r="AE228" s="140">
        <f t="shared" si="81"/>
        <v>123.98649503838757</v>
      </c>
      <c r="AF228" s="140">
        <f t="shared" si="81"/>
        <v>122.33925422912452</v>
      </c>
      <c r="AG228" s="140">
        <f t="shared" si="81"/>
        <v>120.68373535590301</v>
      </c>
      <c r="AH228" s="140">
        <f t="shared" si="81"/>
        <v>119.01989681803994</v>
      </c>
      <c r="AI228" s="140">
        <f t="shared" si="81"/>
        <v>117.34769680579163</v>
      </c>
      <c r="AJ228" s="140">
        <f t="shared" si="81"/>
        <v>115.66709329930322</v>
      </c>
      <c r="AK228" s="140">
        <f t="shared" si="81"/>
        <v>113.9780440675527</v>
      </c>
      <c r="AL228" s="140">
        <f t="shared" si="81"/>
        <v>112.28050666728987</v>
      </c>
      <c r="AM228" s="140">
        <f t="shared" si="81"/>
        <v>110.57443844196963</v>
      </c>
      <c r="AN228" s="140">
        <f t="shared" si="81"/>
        <v>108.85979652068018</v>
      </c>
      <c r="AO228" s="140">
        <f t="shared" si="81"/>
        <v>107.13653781706573</v>
      </c>
      <c r="AP228" s="140">
        <f t="shared" si="81"/>
        <v>105.40461902824376</v>
      </c>
      <c r="AQ228" s="140">
        <f t="shared" si="81"/>
        <v>103.66399663371698</v>
      </c>
      <c r="AR228" s="140">
        <f t="shared" si="81"/>
        <v>101.91462689427961</v>
      </c>
      <c r="AS228" s="140">
        <f t="shared" si="81"/>
        <v>100.15646585091838</v>
      </c>
      <c r="AT228" s="140">
        <f t="shared" si="81"/>
        <v>98.3894693237078</v>
      </c>
      <c r="AU228" s="140">
        <f t="shared" si="81"/>
        <v>96.613592910700092</v>
      </c>
      <c r="AV228" s="140">
        <f t="shared" si="81"/>
        <v>94.828791986809392</v>
      </c>
      <c r="AW228" s="140">
        <f t="shared" si="81"/>
        <v>93.035021702690344</v>
      </c>
      <c r="AX228" s="140">
        <f t="shared" si="81"/>
        <v>91.23223698361123</v>
      </c>
      <c r="AY228" s="127"/>
      <c r="AZ228" s="127"/>
      <c r="BA228" s="127"/>
      <c r="BB228" s="127"/>
      <c r="BC228" s="127"/>
      <c r="BD228" s="127"/>
      <c r="BE228" s="127"/>
      <c r="BF228" s="127"/>
      <c r="BG228" s="127"/>
      <c r="BH228" s="127"/>
      <c r="BI228" s="127"/>
      <c r="BJ228" s="127"/>
      <c r="BK228" s="127"/>
      <c r="BL228" s="127"/>
    </row>
    <row r="229" spans="1:64" x14ac:dyDescent="0.25">
      <c r="A229" s="127"/>
      <c r="B229" s="143" t="s">
        <v>568</v>
      </c>
      <c r="C229" s="140">
        <f>IF(C223=$D214,($C216),IF(D223&lt;$D214,0,(($C216)-C227)*IF(B229&lt;1,0,1)))</f>
        <v>0</v>
      </c>
      <c r="D229" s="140">
        <f t="shared" ref="D229:AX229" si="82">IF(D223=$D214,($C216),IF(E223&lt;$D214,0,(($C216)-D227)*IF(C229&lt;1,0,1)))</f>
        <v>0</v>
      </c>
      <c r="E229" s="140">
        <f t="shared" si="82"/>
        <v>0</v>
      </c>
      <c r="F229" s="140">
        <f t="shared" si="82"/>
        <v>0</v>
      </c>
      <c r="G229" s="140">
        <f t="shared" si="82"/>
        <v>0</v>
      </c>
      <c r="H229" s="140">
        <f t="shared" si="82"/>
        <v>0</v>
      </c>
      <c r="I229" s="140">
        <f t="shared" si="82"/>
        <v>0</v>
      </c>
      <c r="J229" s="140">
        <f t="shared" si="82"/>
        <v>0</v>
      </c>
      <c r="K229" s="140">
        <f t="shared" si="82"/>
        <v>0</v>
      </c>
      <c r="L229" s="140">
        <f t="shared" si="82"/>
        <v>0</v>
      </c>
      <c r="M229" s="140">
        <f t="shared" si="82"/>
        <v>30000</v>
      </c>
      <c r="N229" s="140">
        <f t="shared" si="82"/>
        <v>29698.993636793311</v>
      </c>
      <c r="O229" s="140">
        <f t="shared" si="82"/>
        <v>29396.474592555092</v>
      </c>
      <c r="P229" s="140">
        <f t="shared" si="82"/>
        <v>29092.435265439733</v>
      </c>
      <c r="Q229" s="140">
        <f t="shared" si="82"/>
        <v>28786.868015399203</v>
      </c>
      <c r="R229" s="140">
        <f t="shared" si="82"/>
        <v>28479.765163991091</v>
      </c>
      <c r="S229" s="140">
        <f t="shared" si="82"/>
        <v>28171.118994185639</v>
      </c>
      <c r="T229" s="140">
        <f t="shared" si="82"/>
        <v>27860.921750171845</v>
      </c>
      <c r="U229" s="140">
        <f t="shared" si="82"/>
        <v>27549.165637162547</v>
      </c>
      <c r="V229" s="140">
        <f t="shared" si="82"/>
        <v>27235.842821198574</v>
      </c>
      <c r="W229" s="140">
        <f t="shared" si="82"/>
        <v>26920.945428951884</v>
      </c>
      <c r="X229" s="140">
        <f t="shared" si="82"/>
        <v>26604.46554752771</v>
      </c>
      <c r="Y229" s="140">
        <f t="shared" si="82"/>
        <v>26286.395224265729</v>
      </c>
      <c r="Z229" s="140">
        <f t="shared" si="82"/>
        <v>25966.726466540225</v>
      </c>
      <c r="AA229" s="140">
        <f t="shared" si="82"/>
        <v>25645.45124155924</v>
      </c>
      <c r="AB229" s="140">
        <f t="shared" si="82"/>
        <v>25322.561476162726</v>
      </c>
      <c r="AC229" s="140">
        <f t="shared" si="82"/>
        <v>24998.049056619682</v>
      </c>
      <c r="AD229" s="140">
        <f t="shared" si="82"/>
        <v>24671.905828424267</v>
      </c>
      <c r="AE229" s="140">
        <f t="shared" si="82"/>
        <v>24344.123596090878</v>
      </c>
      <c r="AF229" s="140">
        <f t="shared" si="82"/>
        <v>24014.694122948225</v>
      </c>
      <c r="AG229" s="140">
        <f t="shared" si="82"/>
        <v>23683.609130932349</v>
      </c>
      <c r="AH229" s="140">
        <f t="shared" si="82"/>
        <v>23350.860300378612</v>
      </c>
      <c r="AI229" s="140">
        <f t="shared" si="82"/>
        <v>23016.439269812628</v>
      </c>
      <c r="AJ229" s="140">
        <f t="shared" si="82"/>
        <v>22680.337635740154</v>
      </c>
      <c r="AK229" s="140">
        <f t="shared" si="82"/>
        <v>22342.546952435929</v>
      </c>
      <c r="AL229" s="140">
        <f t="shared" si="82"/>
        <v>22003.058731731442</v>
      </c>
      <c r="AM229" s="140">
        <f t="shared" si="82"/>
        <v>21661.864442801634</v>
      </c>
      <c r="AN229" s="140">
        <f t="shared" si="82"/>
        <v>21318.955511950538</v>
      </c>
      <c r="AO229" s="140">
        <f t="shared" si="82"/>
        <v>20974.323322395823</v>
      </c>
      <c r="AP229" s="140">
        <f t="shared" si="82"/>
        <v>20627.959214052291</v>
      </c>
      <c r="AQ229" s="140">
        <f t="shared" si="82"/>
        <v>20279.85448331423</v>
      </c>
      <c r="AR229" s="140">
        <f t="shared" si="82"/>
        <v>19930.000382836733</v>
      </c>
      <c r="AS229" s="140">
        <f t="shared" si="82"/>
        <v>19578.388121315875</v>
      </c>
      <c r="AT229" s="140">
        <f t="shared" si="82"/>
        <v>19225.008863267805</v>
      </c>
      <c r="AU229" s="140">
        <f t="shared" si="82"/>
        <v>18869.853728806731</v>
      </c>
      <c r="AV229" s="140">
        <f t="shared" si="82"/>
        <v>18512.913793421762</v>
      </c>
      <c r="AW229" s="140">
        <f t="shared" si="82"/>
        <v>18154.180087752677</v>
      </c>
      <c r="AX229" s="140">
        <f t="shared" si="82"/>
        <v>17793.643597364509</v>
      </c>
      <c r="AY229" s="127"/>
      <c r="AZ229" s="127"/>
      <c r="BA229" s="127"/>
      <c r="BB229" s="127"/>
      <c r="BC229" s="127"/>
      <c r="BD229" s="127"/>
      <c r="BE229" s="127"/>
      <c r="BF229" s="127"/>
      <c r="BG229" s="127"/>
      <c r="BH229" s="127"/>
      <c r="BI229" s="127"/>
      <c r="BJ229" s="127"/>
      <c r="BK229" s="127"/>
      <c r="BL229" s="127"/>
    </row>
    <row r="230" spans="1:64" x14ac:dyDescent="0.25">
      <c r="A230" s="127"/>
      <c r="B230" s="133"/>
      <c r="C230" s="133"/>
      <c r="D230" s="133"/>
      <c r="E230" s="133"/>
      <c r="F230" s="133"/>
      <c r="G230" s="133"/>
      <c r="H230" s="133"/>
      <c r="I230" s="133"/>
      <c r="J230" s="133"/>
      <c r="K230" s="133"/>
      <c r="L230" s="133"/>
      <c r="M230" s="133"/>
      <c r="N230" s="133"/>
      <c r="O230" s="133"/>
      <c r="P230" s="133"/>
      <c r="Q230" s="133"/>
      <c r="R230" s="133"/>
      <c r="S230" s="133"/>
      <c r="T230" s="133"/>
      <c r="U230" s="133"/>
      <c r="V230" s="133"/>
      <c r="W230" s="133"/>
      <c r="X230" s="133"/>
      <c r="Y230" s="133"/>
      <c r="Z230" s="133"/>
      <c r="AA230" s="133"/>
      <c r="AB230" s="133"/>
      <c r="AC230" s="133"/>
      <c r="AD230" s="133"/>
      <c r="AE230" s="133"/>
      <c r="AF230" s="133"/>
      <c r="AG230" s="133"/>
      <c r="AH230" s="133"/>
      <c r="AI230" s="133"/>
      <c r="AJ230" s="133"/>
      <c r="AK230" s="133"/>
      <c r="AL230" s="133"/>
      <c r="AM230" s="133"/>
      <c r="AN230" s="133"/>
      <c r="AO230" s="133"/>
      <c r="AP230" s="133"/>
      <c r="AQ230" s="133"/>
      <c r="AR230" s="133"/>
      <c r="AS230" s="133"/>
      <c r="AT230" s="133"/>
      <c r="AU230" s="133"/>
      <c r="AV230" s="133"/>
      <c r="AW230" s="133"/>
      <c r="AX230" s="133"/>
      <c r="AY230" s="127"/>
      <c r="AZ230" s="127"/>
      <c r="BA230" s="127"/>
      <c r="BB230" s="127"/>
      <c r="BC230" s="127"/>
      <c r="BD230" s="127"/>
      <c r="BE230" s="127"/>
      <c r="BF230" s="127"/>
      <c r="BG230" s="127"/>
      <c r="BH230" s="127"/>
      <c r="BI230" s="127"/>
      <c r="BJ230" s="127"/>
      <c r="BK230" s="127"/>
      <c r="BL230" s="127"/>
    </row>
    <row r="231" spans="1:64" x14ac:dyDescent="0.25">
      <c r="A231" s="127"/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  <c r="AA231" s="127"/>
      <c r="AB231" s="127"/>
      <c r="AC231" s="127"/>
      <c r="AD231" s="127"/>
      <c r="AE231" s="127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  <c r="AU231" s="127"/>
      <c r="AV231" s="127"/>
      <c r="AW231" s="127"/>
      <c r="AX231" s="127"/>
      <c r="AY231" s="127"/>
      <c r="AZ231" s="127"/>
      <c r="BA231" s="127"/>
      <c r="BB231" s="127"/>
      <c r="BC231" s="127"/>
      <c r="BD231" s="127"/>
      <c r="BE231" s="127"/>
      <c r="BF231" s="127"/>
      <c r="BG231" s="127"/>
      <c r="BH231" s="127"/>
      <c r="BI231" s="127"/>
      <c r="BJ231" s="127"/>
      <c r="BK231" s="127"/>
      <c r="BL231" s="127"/>
    </row>
    <row r="232" spans="1:64" x14ac:dyDescent="0.25">
      <c r="A232" s="127"/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  <c r="AA232" s="127"/>
      <c r="AB232" s="127"/>
      <c r="AC232" s="127"/>
      <c r="AD232" s="127"/>
      <c r="AE232" s="12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  <c r="AQ232" s="127"/>
      <c r="AR232" s="127"/>
      <c r="AS232" s="127"/>
      <c r="AT232" s="127"/>
      <c r="AU232" s="127"/>
      <c r="AV232" s="127"/>
      <c r="AW232" s="127"/>
      <c r="AX232" s="127"/>
      <c r="AY232" s="127"/>
      <c r="AZ232" s="127"/>
      <c r="BA232" s="127"/>
      <c r="BB232" s="127"/>
      <c r="BC232" s="127"/>
      <c r="BD232" s="127"/>
      <c r="BE232" s="127"/>
      <c r="BF232" s="127"/>
      <c r="BG232" s="127"/>
      <c r="BH232" s="127"/>
      <c r="BI232" s="127"/>
      <c r="BJ232" s="127"/>
      <c r="BK232" s="127"/>
      <c r="BL232" s="127"/>
    </row>
    <row r="233" spans="1:64" x14ac:dyDescent="0.25">
      <c r="A233" s="127"/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  <c r="AA233" s="127"/>
      <c r="AB233" s="127"/>
      <c r="AC233" s="127"/>
      <c r="AD233" s="127"/>
      <c r="AE233" s="127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  <c r="AQ233" s="127"/>
      <c r="AR233" s="127"/>
      <c r="AS233" s="127"/>
      <c r="AT233" s="127"/>
      <c r="AU233" s="127"/>
      <c r="AV233" s="127"/>
      <c r="AW233" s="127"/>
      <c r="AX233" s="127"/>
      <c r="AY233" s="127"/>
      <c r="AZ233" s="127"/>
      <c r="BA233" s="127"/>
      <c r="BB233" s="127"/>
      <c r="BC233" s="127"/>
      <c r="BD233" s="127"/>
      <c r="BE233" s="127"/>
      <c r="BF233" s="127"/>
      <c r="BG233" s="127"/>
      <c r="BH233" s="127"/>
      <c r="BI233" s="127"/>
      <c r="BJ233" s="127"/>
      <c r="BK233" s="127"/>
      <c r="BL233" s="127"/>
    </row>
    <row r="234" spans="1:64" x14ac:dyDescent="0.25">
      <c r="A234" s="145"/>
      <c r="B234" s="145" t="s">
        <v>579</v>
      </c>
      <c r="C234" s="145" t="str">
        <f>+C17</f>
        <v>A1 m1</v>
      </c>
      <c r="D234" s="145" t="str">
        <f t="shared" ref="D234:AX234" si="83">+D17</f>
        <v>A1 m2</v>
      </c>
      <c r="E234" s="145" t="str">
        <f t="shared" si="83"/>
        <v>A1 m3</v>
      </c>
      <c r="F234" s="145" t="str">
        <f t="shared" si="83"/>
        <v>A1 m4</v>
      </c>
      <c r="G234" s="145" t="str">
        <f t="shared" si="83"/>
        <v>A1 m5</v>
      </c>
      <c r="H234" s="145" t="str">
        <f t="shared" si="83"/>
        <v>A1 m6</v>
      </c>
      <c r="I234" s="145" t="str">
        <f t="shared" si="83"/>
        <v>A1 m7</v>
      </c>
      <c r="J234" s="145" t="str">
        <f t="shared" si="83"/>
        <v>A1 m8</v>
      </c>
      <c r="K234" s="145" t="str">
        <f t="shared" si="83"/>
        <v>A1 m9</v>
      </c>
      <c r="L234" s="145" t="str">
        <f t="shared" si="83"/>
        <v>A1 m10</v>
      </c>
      <c r="M234" s="145" t="str">
        <f t="shared" si="83"/>
        <v>A1 m11</v>
      </c>
      <c r="N234" s="145" t="str">
        <f t="shared" si="83"/>
        <v>A1 m12</v>
      </c>
      <c r="O234" s="145" t="str">
        <f t="shared" si="83"/>
        <v>A2 m1</v>
      </c>
      <c r="P234" s="145" t="str">
        <f t="shared" si="83"/>
        <v>A2 m2</v>
      </c>
      <c r="Q234" s="145" t="str">
        <f t="shared" si="83"/>
        <v>A2 m3</v>
      </c>
      <c r="R234" s="145" t="str">
        <f t="shared" si="83"/>
        <v>A2 m4</v>
      </c>
      <c r="S234" s="145" t="str">
        <f t="shared" si="83"/>
        <v>A2 m5</v>
      </c>
      <c r="T234" s="145" t="str">
        <f t="shared" si="83"/>
        <v>A2 m6</v>
      </c>
      <c r="U234" s="145" t="str">
        <f t="shared" si="83"/>
        <v>A2 m7</v>
      </c>
      <c r="V234" s="145" t="str">
        <f t="shared" si="83"/>
        <v>A2 m8</v>
      </c>
      <c r="W234" s="145" t="str">
        <f t="shared" si="83"/>
        <v>A2 m9</v>
      </c>
      <c r="X234" s="145" t="str">
        <f t="shared" si="83"/>
        <v>A2 m10</v>
      </c>
      <c r="Y234" s="145" t="str">
        <f t="shared" si="83"/>
        <v>A2 m11</v>
      </c>
      <c r="Z234" s="145" t="str">
        <f t="shared" si="83"/>
        <v>A2 m12</v>
      </c>
      <c r="AA234" s="145" t="str">
        <f t="shared" si="83"/>
        <v>A3 m1</v>
      </c>
      <c r="AB234" s="145" t="str">
        <f t="shared" si="83"/>
        <v>A3 m2</v>
      </c>
      <c r="AC234" s="145" t="str">
        <f t="shared" si="83"/>
        <v>A3 m3</v>
      </c>
      <c r="AD234" s="145" t="str">
        <f t="shared" si="83"/>
        <v>A3 m4</v>
      </c>
      <c r="AE234" s="145" t="str">
        <f t="shared" si="83"/>
        <v>A3 m5</v>
      </c>
      <c r="AF234" s="145" t="str">
        <f t="shared" si="83"/>
        <v>A3 m6</v>
      </c>
      <c r="AG234" s="145" t="str">
        <f t="shared" si="83"/>
        <v>A3 m7</v>
      </c>
      <c r="AH234" s="145" t="str">
        <f t="shared" si="83"/>
        <v>A3 m8</v>
      </c>
      <c r="AI234" s="145" t="str">
        <f t="shared" si="83"/>
        <v>A3 m9</v>
      </c>
      <c r="AJ234" s="145" t="str">
        <f t="shared" si="83"/>
        <v>A3 m10</v>
      </c>
      <c r="AK234" s="145" t="str">
        <f t="shared" si="83"/>
        <v>A3 m11</v>
      </c>
      <c r="AL234" s="145" t="str">
        <f t="shared" si="83"/>
        <v>A3 m12</v>
      </c>
      <c r="AM234" s="145" t="str">
        <f t="shared" si="83"/>
        <v>A4 m1</v>
      </c>
      <c r="AN234" s="145" t="str">
        <f t="shared" si="83"/>
        <v>A4 m2</v>
      </c>
      <c r="AO234" s="145" t="str">
        <f t="shared" si="83"/>
        <v>A4 m3</v>
      </c>
      <c r="AP234" s="145" t="str">
        <f t="shared" si="83"/>
        <v>A4 m4</v>
      </c>
      <c r="AQ234" s="145" t="str">
        <f t="shared" si="83"/>
        <v>A4 m5</v>
      </c>
      <c r="AR234" s="145" t="str">
        <f t="shared" si="83"/>
        <v>A4 m6</v>
      </c>
      <c r="AS234" s="145" t="str">
        <f t="shared" si="83"/>
        <v>A4 m7</v>
      </c>
      <c r="AT234" s="145" t="str">
        <f t="shared" si="83"/>
        <v>A4 m8</v>
      </c>
      <c r="AU234" s="145" t="str">
        <f t="shared" si="83"/>
        <v>A4 m9</v>
      </c>
      <c r="AV234" s="145" t="str">
        <f t="shared" si="83"/>
        <v>A4 m10</v>
      </c>
      <c r="AW234" s="145" t="str">
        <f t="shared" si="83"/>
        <v>A4 m11</v>
      </c>
      <c r="AX234" s="145" t="str">
        <f t="shared" si="83"/>
        <v>A4 m12</v>
      </c>
      <c r="AY234" s="145"/>
      <c r="AZ234" s="145"/>
      <c r="BA234" s="145"/>
      <c r="BB234" s="145"/>
      <c r="BC234" s="145"/>
      <c r="BD234" s="145"/>
      <c r="BE234" s="145"/>
      <c r="BF234" s="145"/>
      <c r="BG234" s="145"/>
      <c r="BH234" s="145"/>
      <c r="BI234" s="145"/>
      <c r="BJ234" s="145"/>
      <c r="BK234" s="145"/>
      <c r="BL234" s="145"/>
    </row>
    <row r="235" spans="1:64" x14ac:dyDescent="0.25">
      <c r="A235" s="127"/>
      <c r="B235" s="127" t="s">
        <v>580</v>
      </c>
      <c r="C235" s="127">
        <f>+C18+C41+C64+C87+C110+C133+C156+C179+C202+C225</f>
        <v>0</v>
      </c>
      <c r="D235" s="127">
        <f>+D18+D41+D64+D87+D110+D133+D156+D179+D202+D225</f>
        <v>0</v>
      </c>
      <c r="E235" s="127">
        <f t="shared" ref="E235:AX239" si="84">+E18+E41+E64+E87+E110+E133+E156+E179+E202+E225</f>
        <v>0</v>
      </c>
      <c r="F235" s="127">
        <f t="shared" si="84"/>
        <v>327.97271127686116</v>
      </c>
      <c r="G235" s="127">
        <f t="shared" si="84"/>
        <v>652.27549739626897</v>
      </c>
      <c r="H235" s="127">
        <f t="shared" si="84"/>
        <v>1053.1902848644374</v>
      </c>
      <c r="I235" s="127">
        <f t="shared" si="84"/>
        <v>1449.7602045691992</v>
      </c>
      <c r="J235" s="127">
        <f t="shared" si="84"/>
        <v>1920.5673036222556</v>
      </c>
      <c r="K235" s="127">
        <f t="shared" si="84"/>
        <v>2386.4293635527847</v>
      </c>
      <c r="L235" s="127">
        <f t="shared" si="84"/>
        <v>2847.4731454689245</v>
      </c>
      <c r="M235" s="127">
        <f t="shared" si="84"/>
        <v>3303.820656327433</v>
      </c>
      <c r="N235" s="127">
        <f t="shared" si="84"/>
        <v>3755.58938369921</v>
      </c>
      <c r="O235" s="127">
        <f t="shared" si="84"/>
        <v>3755.58938369921</v>
      </c>
      <c r="P235" s="127">
        <f t="shared" si="84"/>
        <v>3755.58938369921</v>
      </c>
      <c r="Q235" s="127">
        <f t="shared" si="84"/>
        <v>3755.58938369921</v>
      </c>
      <c r="R235" s="127">
        <f t="shared" si="84"/>
        <v>3755.58938369921</v>
      </c>
      <c r="S235" s="127">
        <f t="shared" si="84"/>
        <v>3755.58938369921</v>
      </c>
      <c r="T235" s="127">
        <f t="shared" si="84"/>
        <v>3755.58938369921</v>
      </c>
      <c r="U235" s="127">
        <f t="shared" si="84"/>
        <v>5082.5723020178611</v>
      </c>
      <c r="V235" s="127">
        <f t="shared" si="84"/>
        <v>5082.5723020178611</v>
      </c>
      <c r="W235" s="127">
        <f t="shared" si="84"/>
        <v>5082.5723020178611</v>
      </c>
      <c r="X235" s="127">
        <f t="shared" si="84"/>
        <v>5082.5723020178611</v>
      </c>
      <c r="Y235" s="127">
        <f t="shared" si="84"/>
        <v>5082.5723020178611</v>
      </c>
      <c r="Z235" s="127">
        <f t="shared" si="84"/>
        <v>5082.5723020178611</v>
      </c>
      <c r="AA235" s="127">
        <f t="shared" si="84"/>
        <v>5082.5723020178611</v>
      </c>
      <c r="AB235" s="127">
        <f t="shared" si="84"/>
        <v>5082.5723020178611</v>
      </c>
      <c r="AC235" s="127">
        <f t="shared" si="84"/>
        <v>5082.5723020178611</v>
      </c>
      <c r="AD235" s="127">
        <f t="shared" si="84"/>
        <v>5082.5723020178611</v>
      </c>
      <c r="AE235" s="127">
        <f t="shared" si="84"/>
        <v>5082.5723020178611</v>
      </c>
      <c r="AF235" s="127">
        <f t="shared" si="84"/>
        <v>5082.5723020178611</v>
      </c>
      <c r="AG235" s="127">
        <f t="shared" si="84"/>
        <v>5082.5723020178611</v>
      </c>
      <c r="AH235" s="127">
        <f t="shared" si="84"/>
        <v>5082.5723020178611</v>
      </c>
      <c r="AI235" s="127">
        <f t="shared" si="84"/>
        <v>5082.5723020178611</v>
      </c>
      <c r="AJ235" s="127">
        <f t="shared" si="84"/>
        <v>5082.5723020178611</v>
      </c>
      <c r="AK235" s="127">
        <f t="shared" si="84"/>
        <v>5082.5723020178611</v>
      </c>
      <c r="AL235" s="127">
        <f t="shared" si="84"/>
        <v>5082.5723020178611</v>
      </c>
      <c r="AM235" s="127">
        <f t="shared" si="84"/>
        <v>5082.5723020178611</v>
      </c>
      <c r="AN235" s="127">
        <f t="shared" si="84"/>
        <v>5082.5723020178611</v>
      </c>
      <c r="AO235" s="127">
        <f t="shared" si="84"/>
        <v>5082.5723020178611</v>
      </c>
      <c r="AP235" s="127">
        <f t="shared" si="84"/>
        <v>5082.5723020178611</v>
      </c>
      <c r="AQ235" s="127">
        <f t="shared" si="84"/>
        <v>5082.5723020178611</v>
      </c>
      <c r="AR235" s="127">
        <f t="shared" si="84"/>
        <v>5082.5723020178611</v>
      </c>
      <c r="AS235" s="127">
        <f t="shared" si="84"/>
        <v>5082.5723020178611</v>
      </c>
      <c r="AT235" s="127">
        <f t="shared" si="84"/>
        <v>5082.5723020178611</v>
      </c>
      <c r="AU235" s="127">
        <f t="shared" si="84"/>
        <v>5082.5723020178611</v>
      </c>
      <c r="AV235" s="127">
        <f t="shared" si="84"/>
        <v>5082.5723020178611</v>
      </c>
      <c r="AW235" s="127">
        <f t="shared" si="84"/>
        <v>5082.5723020178611</v>
      </c>
      <c r="AX235" s="127">
        <f t="shared" si="84"/>
        <v>5082.5723020178611</v>
      </c>
      <c r="AY235" s="127"/>
      <c r="AZ235" s="127"/>
      <c r="BA235" s="127"/>
      <c r="BB235" s="127"/>
      <c r="BC235" s="127"/>
      <c r="BD235" s="127"/>
      <c r="BE235" s="127"/>
      <c r="BF235" s="127"/>
      <c r="BG235" s="127"/>
      <c r="BH235" s="127"/>
      <c r="BI235" s="127"/>
      <c r="BJ235" s="127"/>
      <c r="BK235" s="127"/>
      <c r="BL235" s="127"/>
    </row>
    <row r="236" spans="1:64" x14ac:dyDescent="0.25">
      <c r="A236" s="127"/>
      <c r="B236" s="127" t="s">
        <v>581</v>
      </c>
      <c r="C236" s="127">
        <f t="shared" ref="C236:D239" si="85">+C19+C42+C65+C88+C111+C134+C157+C180+C203+C226</f>
        <v>0</v>
      </c>
      <c r="D236" s="127">
        <f t="shared" si="85"/>
        <v>0</v>
      </c>
      <c r="E236" s="127">
        <f t="shared" si="84"/>
        <v>0</v>
      </c>
      <c r="F236" s="127">
        <f t="shared" si="84"/>
        <v>227.4644685001366</v>
      </c>
      <c r="G236" s="127">
        <f t="shared" si="84"/>
        <v>452.40211454397439</v>
      </c>
      <c r="H236" s="127">
        <f t="shared" si="84"/>
        <v>729.95510561930178</v>
      </c>
      <c r="I236" s="127">
        <f t="shared" si="84"/>
        <v>1004.5580471017427</v>
      </c>
      <c r="J236" s="127">
        <f t="shared" si="84"/>
        <v>1329.6511001937829</v>
      </c>
      <c r="K236" s="127">
        <f t="shared" si="84"/>
        <v>1651.4328407385556</v>
      </c>
      <c r="L236" s="127">
        <f t="shared" si="84"/>
        <v>1970.0133891339287</v>
      </c>
      <c r="M236" s="127">
        <f t="shared" si="84"/>
        <v>2285.4986650267742</v>
      </c>
      <c r="N236" s="127">
        <f t="shared" si="84"/>
        <v>2597.9906009679839</v>
      </c>
      <c r="O236" s="127">
        <f t="shared" si="84"/>
        <v>2611.0465744706707</v>
      </c>
      <c r="P236" s="127">
        <f t="shared" si="84"/>
        <v>2624.1681596210829</v>
      </c>
      <c r="Q236" s="127">
        <f t="shared" si="84"/>
        <v>2637.3556861447901</v>
      </c>
      <c r="R236" s="127">
        <f t="shared" si="84"/>
        <v>2650.6094854243706</v>
      </c>
      <c r="S236" s="127">
        <f t="shared" si="84"/>
        <v>2663.9298905077371</v>
      </c>
      <c r="T236" s="127">
        <f t="shared" si="84"/>
        <v>2677.3172361165025</v>
      </c>
      <c r="U236" s="127">
        <f t="shared" si="84"/>
        <v>3615.7218058661501</v>
      </c>
      <c r="V236" s="127">
        <f t="shared" si="84"/>
        <v>3633.8922981200044</v>
      </c>
      <c r="W236" s="127">
        <f t="shared" si="84"/>
        <v>3652.1541045861995</v>
      </c>
      <c r="X236" s="127">
        <f t="shared" si="84"/>
        <v>3670.5076841562886</v>
      </c>
      <c r="Y236" s="127">
        <f t="shared" si="84"/>
        <v>3688.9534980279391</v>
      </c>
      <c r="Z236" s="127">
        <f t="shared" si="84"/>
        <v>3707.4920097165309</v>
      </c>
      <c r="AA236" s="127">
        <f t="shared" si="84"/>
        <v>3726.1236850667988</v>
      </c>
      <c r="AB236" s="127">
        <f t="shared" si="84"/>
        <v>3744.8489922645394</v>
      </c>
      <c r="AC236" s="127">
        <f t="shared" si="84"/>
        <v>3763.6684018483729</v>
      </c>
      <c r="AD236" s="127">
        <f t="shared" si="84"/>
        <v>3782.5823867215763</v>
      </c>
      <c r="AE236" s="127">
        <f t="shared" si="84"/>
        <v>3801.5914221639559</v>
      </c>
      <c r="AF236" s="127">
        <f t="shared" si="84"/>
        <v>3820.695985843794</v>
      </c>
      <c r="AG236" s="127">
        <f t="shared" si="84"/>
        <v>3839.8965578298553</v>
      </c>
      <c r="AH236" s="127">
        <f t="shared" si="84"/>
        <v>3859.1936206034497</v>
      </c>
      <c r="AI236" s="127">
        <f t="shared" si="84"/>
        <v>3878.5876590705498</v>
      </c>
      <c r="AJ236" s="127">
        <f t="shared" si="84"/>
        <v>3898.0791605739832</v>
      </c>
      <c r="AK236" s="127">
        <f t="shared" si="84"/>
        <v>3917.6686149056759</v>
      </c>
      <c r="AL236" s="127">
        <f t="shared" si="84"/>
        <v>3937.3565143189599</v>
      </c>
      <c r="AM236" s="127">
        <f t="shared" si="84"/>
        <v>3957.1433535409446</v>
      </c>
      <c r="AN236" s="127">
        <f t="shared" si="84"/>
        <v>3977.0296297849454</v>
      </c>
      <c r="AO236" s="127">
        <f t="shared" si="84"/>
        <v>3997.0158427629772</v>
      </c>
      <c r="AP236" s="127">
        <f t="shared" si="84"/>
        <v>4017.1024946983189</v>
      </c>
      <c r="AQ236" s="127">
        <f t="shared" si="84"/>
        <v>4037.290090338126</v>
      </c>
      <c r="AR236" s="127">
        <f t="shared" si="84"/>
        <v>4057.5791369661133</v>
      </c>
      <c r="AS236" s="127">
        <f t="shared" si="84"/>
        <v>4077.9701444153116</v>
      </c>
      <c r="AT236" s="127">
        <f t="shared" si="84"/>
        <v>4098.463625080868</v>
      </c>
      <c r="AU236" s="127">
        <f t="shared" si="84"/>
        <v>4119.0600939329288</v>
      </c>
      <c r="AV236" s="127">
        <f t="shared" si="84"/>
        <v>4139.7600685295747</v>
      </c>
      <c r="AW236" s="127">
        <f t="shared" si="84"/>
        <v>4160.5640690298333</v>
      </c>
      <c r="AX236" s="127">
        <f t="shared" si="84"/>
        <v>4181.4726182067416</v>
      </c>
      <c r="AY236" s="127"/>
      <c r="AZ236" s="127"/>
      <c r="BA236" s="127"/>
      <c r="BB236" s="127"/>
      <c r="BC236" s="127"/>
      <c r="BD236" s="127"/>
      <c r="BE236" s="127"/>
      <c r="BF236" s="127"/>
      <c r="BG236" s="127"/>
      <c r="BH236" s="127"/>
      <c r="BI236" s="127"/>
      <c r="BJ236" s="127"/>
      <c r="BK236" s="127"/>
      <c r="BL236" s="127"/>
    </row>
    <row r="237" spans="1:64" x14ac:dyDescent="0.25">
      <c r="A237" s="127"/>
      <c r="B237" s="127" t="s">
        <v>582</v>
      </c>
      <c r="C237" s="127">
        <f t="shared" si="85"/>
        <v>0</v>
      </c>
      <c r="D237" s="127">
        <f t="shared" si="85"/>
        <v>0</v>
      </c>
      <c r="E237" s="127">
        <f t="shared" si="84"/>
        <v>0</v>
      </c>
      <c r="F237" s="127">
        <f t="shared" si="84"/>
        <v>227.4644685001366</v>
      </c>
      <c r="G237" s="127">
        <f t="shared" si="84"/>
        <v>679.86658304411094</v>
      </c>
      <c r="H237" s="127">
        <f t="shared" si="84"/>
        <v>1409.8216886634125</v>
      </c>
      <c r="I237" s="127">
        <f t="shared" si="84"/>
        <v>2414.3797357651551</v>
      </c>
      <c r="J237" s="127">
        <f t="shared" si="84"/>
        <v>3744.0308359589376</v>
      </c>
      <c r="K237" s="127">
        <f t="shared" si="84"/>
        <v>5395.4636766974936</v>
      </c>
      <c r="L237" s="127">
        <f t="shared" si="84"/>
        <v>7365.4770658314219</v>
      </c>
      <c r="M237" s="127">
        <f t="shared" si="84"/>
        <v>9650.9757308581957</v>
      </c>
      <c r="N237" s="127">
        <f t="shared" si="84"/>
        <v>12248.966331826179</v>
      </c>
      <c r="O237" s="127">
        <f t="shared" si="84"/>
        <v>14860.01290629685</v>
      </c>
      <c r="P237" s="127">
        <f t="shared" si="84"/>
        <v>17484.181065917932</v>
      </c>
      <c r="Q237" s="127">
        <f t="shared" si="84"/>
        <v>20121.536752062726</v>
      </c>
      <c r="R237" s="127">
        <f t="shared" si="84"/>
        <v>22772.146237487093</v>
      </c>
      <c r="S237" s="127">
        <f t="shared" si="84"/>
        <v>25436.076127994831</v>
      </c>
      <c r="T237" s="127">
        <f t="shared" si="84"/>
        <v>28113.393364111333</v>
      </c>
      <c r="U237" s="127">
        <f t="shared" si="84"/>
        <v>31729.115169977482</v>
      </c>
      <c r="V237" s="127">
        <f t="shared" si="84"/>
        <v>35363.007468097487</v>
      </c>
      <c r="W237" s="127">
        <f t="shared" si="84"/>
        <v>39015.16157268369</v>
      </c>
      <c r="X237" s="127">
        <f t="shared" si="84"/>
        <v>42685.669256839974</v>
      </c>
      <c r="Y237" s="127">
        <f t="shared" si="84"/>
        <v>46374.622754867916</v>
      </c>
      <c r="Z237" s="127">
        <f t="shared" si="84"/>
        <v>50082.114764584439</v>
      </c>
      <c r="AA237" s="127">
        <f t="shared" si="84"/>
        <v>53808.238449651253</v>
      </c>
      <c r="AB237" s="127">
        <f t="shared" si="84"/>
        <v>57553.087441915792</v>
      </c>
      <c r="AC237" s="127">
        <f t="shared" si="84"/>
        <v>61316.755843764164</v>
      </c>
      <c r="AD237" s="127">
        <f t="shared" si="84"/>
        <v>65099.338230485744</v>
      </c>
      <c r="AE237" s="127">
        <f t="shared" si="84"/>
        <v>68900.929652649691</v>
      </c>
      <c r="AF237" s="127">
        <f t="shared" si="84"/>
        <v>72721.625638493482</v>
      </c>
      <c r="AG237" s="127">
        <f t="shared" si="84"/>
        <v>76561.522196323349</v>
      </c>
      <c r="AH237" s="127">
        <f t="shared" si="84"/>
        <v>80420.715816926793</v>
      </c>
      <c r="AI237" s="127">
        <f t="shared" si="84"/>
        <v>84299.303475997338</v>
      </c>
      <c r="AJ237" s="127">
        <f t="shared" si="84"/>
        <v>88197.382636571332</v>
      </c>
      <c r="AK237" s="127">
        <f t="shared" si="84"/>
        <v>92115.051251476994</v>
      </c>
      <c r="AL237" s="127">
        <f t="shared" si="84"/>
        <v>96052.407765795971</v>
      </c>
      <c r="AM237" s="127">
        <f t="shared" si="84"/>
        <v>100009.55111933692</v>
      </c>
      <c r="AN237" s="127">
        <f t="shared" si="84"/>
        <v>103986.58074912184</v>
      </c>
      <c r="AO237" s="127">
        <f t="shared" si="84"/>
        <v>107983.59659188484</v>
      </c>
      <c r="AP237" s="127">
        <f t="shared" si="84"/>
        <v>112000.69908658315</v>
      </c>
      <c r="AQ237" s="127">
        <f t="shared" si="84"/>
        <v>116037.98917692127</v>
      </c>
      <c r="AR237" s="127">
        <f t="shared" si="84"/>
        <v>120095.5683138874</v>
      </c>
      <c r="AS237" s="127">
        <f t="shared" si="84"/>
        <v>124173.53845830269</v>
      </c>
      <c r="AT237" s="127">
        <f t="shared" si="84"/>
        <v>128272.00208338357</v>
      </c>
      <c r="AU237" s="127">
        <f t="shared" si="84"/>
        <v>132391.06217731649</v>
      </c>
      <c r="AV237" s="127">
        <f t="shared" si="84"/>
        <v>136530.8222458461</v>
      </c>
      <c r="AW237" s="127">
        <f t="shared" si="84"/>
        <v>140691.38631487591</v>
      </c>
      <c r="AX237" s="127">
        <f t="shared" si="84"/>
        <v>144872.85893308264</v>
      </c>
      <c r="AY237" s="127"/>
      <c r="AZ237" s="127"/>
      <c r="BA237" s="127"/>
      <c r="BB237" s="127"/>
      <c r="BC237" s="127"/>
      <c r="BD237" s="127"/>
      <c r="BE237" s="127"/>
      <c r="BF237" s="127"/>
      <c r="BG237" s="127"/>
      <c r="BH237" s="127"/>
      <c r="BI237" s="127"/>
      <c r="BJ237" s="127"/>
      <c r="BK237" s="127"/>
      <c r="BL237" s="127"/>
    </row>
    <row r="238" spans="1:64" x14ac:dyDescent="0.25">
      <c r="A238" s="127"/>
      <c r="B238" s="127" t="s">
        <v>583</v>
      </c>
      <c r="C238" s="127">
        <f t="shared" si="85"/>
        <v>0</v>
      </c>
      <c r="D238" s="127">
        <f t="shared" si="85"/>
        <v>0</v>
      </c>
      <c r="E238" s="127">
        <f t="shared" si="84"/>
        <v>0</v>
      </c>
      <c r="F238" s="127">
        <f t="shared" si="84"/>
        <v>100.50824277672454</v>
      </c>
      <c r="G238" s="127">
        <f t="shared" si="84"/>
        <v>199.87338285229458</v>
      </c>
      <c r="H238" s="127">
        <f t="shared" si="84"/>
        <v>323.23517924513578</v>
      </c>
      <c r="I238" s="127">
        <f t="shared" si="84"/>
        <v>445.20215746745674</v>
      </c>
      <c r="J238" s="127">
        <f t="shared" si="84"/>
        <v>590.91620342847295</v>
      </c>
      <c r="K238" s="127">
        <f t="shared" si="84"/>
        <v>734.99652281422891</v>
      </c>
      <c r="L238" s="127">
        <f t="shared" si="84"/>
        <v>877.45975633499552</v>
      </c>
      <c r="M238" s="127">
        <f t="shared" si="84"/>
        <v>1018.3219913006587</v>
      </c>
      <c r="N238" s="127">
        <f t="shared" si="84"/>
        <v>1157.598782731226</v>
      </c>
      <c r="O238" s="127">
        <f t="shared" si="84"/>
        <v>1144.542809228539</v>
      </c>
      <c r="P238" s="127">
        <f t="shared" si="84"/>
        <v>1131.4212240781274</v>
      </c>
      <c r="Q238" s="127">
        <f t="shared" si="84"/>
        <v>1118.2336975544199</v>
      </c>
      <c r="R238" s="127">
        <f t="shared" si="84"/>
        <v>1104.9798982748391</v>
      </c>
      <c r="S238" s="127">
        <f t="shared" si="84"/>
        <v>1091.6594931914731</v>
      </c>
      <c r="T238" s="127">
        <f t="shared" si="84"/>
        <v>1078.2721475827068</v>
      </c>
      <c r="U238" s="127">
        <f t="shared" si="84"/>
        <v>1466.8504961517096</v>
      </c>
      <c r="V238" s="127">
        <f t="shared" si="84"/>
        <v>1448.6800038978552</v>
      </c>
      <c r="W238" s="127">
        <f t="shared" si="84"/>
        <v>1430.4181974316593</v>
      </c>
      <c r="X238" s="127">
        <f t="shared" si="84"/>
        <v>1412.0646178615714</v>
      </c>
      <c r="Y238" s="127">
        <f t="shared" si="84"/>
        <v>1393.6188039899207</v>
      </c>
      <c r="Z238" s="127">
        <f t="shared" si="84"/>
        <v>1375.0802923013287</v>
      </c>
      <c r="AA238" s="127">
        <f t="shared" si="84"/>
        <v>1356.448616951061</v>
      </c>
      <c r="AB238" s="127">
        <f t="shared" si="84"/>
        <v>1337.723309753321</v>
      </c>
      <c r="AC238" s="127">
        <f t="shared" si="84"/>
        <v>1318.9039001694864</v>
      </c>
      <c r="AD238" s="127">
        <f t="shared" si="84"/>
        <v>1299.9899152962832</v>
      </c>
      <c r="AE238" s="127">
        <f t="shared" si="84"/>
        <v>1280.9808798539045</v>
      </c>
      <c r="AF238" s="127">
        <f t="shared" si="84"/>
        <v>1261.876316174066</v>
      </c>
      <c r="AG238" s="127">
        <f t="shared" si="84"/>
        <v>1242.6757441880038</v>
      </c>
      <c r="AH238" s="127">
        <f t="shared" si="84"/>
        <v>1223.3786814144103</v>
      </c>
      <c r="AI238" s="127">
        <f t="shared" si="84"/>
        <v>1203.98464294731</v>
      </c>
      <c r="AJ238" s="127">
        <f t="shared" si="84"/>
        <v>1184.4931414438765</v>
      </c>
      <c r="AK238" s="127">
        <f t="shared" si="84"/>
        <v>1164.9036871121837</v>
      </c>
      <c r="AL238" s="127">
        <f t="shared" si="84"/>
        <v>1145.215787698899</v>
      </c>
      <c r="AM238" s="127">
        <f t="shared" si="84"/>
        <v>1125.4289484769147</v>
      </c>
      <c r="AN238" s="127">
        <f t="shared" si="84"/>
        <v>1105.5426722329148</v>
      </c>
      <c r="AO238" s="127">
        <f t="shared" si="84"/>
        <v>1085.5564592548822</v>
      </c>
      <c r="AP238" s="127">
        <f t="shared" si="84"/>
        <v>1065.4698073195405</v>
      </c>
      <c r="AQ238" s="127">
        <f t="shared" si="84"/>
        <v>1045.2822116797342</v>
      </c>
      <c r="AR238" s="127">
        <f t="shared" si="84"/>
        <v>1024.9931650517458</v>
      </c>
      <c r="AS238" s="127">
        <f t="shared" si="84"/>
        <v>1004.6021576025475</v>
      </c>
      <c r="AT238" s="127">
        <f t="shared" si="84"/>
        <v>984.10867693699106</v>
      </c>
      <c r="AU238" s="127">
        <f t="shared" si="84"/>
        <v>963.51220808493099</v>
      </c>
      <c r="AV238" s="127">
        <f t="shared" si="84"/>
        <v>942.81223348828462</v>
      </c>
      <c r="AW238" s="127">
        <f t="shared" si="84"/>
        <v>922.00823298802675</v>
      </c>
      <c r="AX238" s="127">
        <f t="shared" si="84"/>
        <v>901.0996838111181</v>
      </c>
      <c r="AY238" s="127"/>
      <c r="AZ238" s="127"/>
      <c r="BA238" s="127"/>
      <c r="BB238" s="127"/>
      <c r="BC238" s="127"/>
      <c r="BD238" s="127"/>
      <c r="BE238" s="127"/>
      <c r="BF238" s="127"/>
      <c r="BG238" s="127"/>
      <c r="BH238" s="127"/>
      <c r="BI238" s="127"/>
      <c r="BJ238" s="127"/>
      <c r="BK238" s="127"/>
      <c r="BL238" s="127"/>
    </row>
    <row r="239" spans="1:64" x14ac:dyDescent="0.25">
      <c r="A239" s="127"/>
      <c r="B239" s="127" t="s">
        <v>584</v>
      </c>
      <c r="C239" s="127">
        <f t="shared" si="85"/>
        <v>0</v>
      </c>
      <c r="D239" s="127">
        <f t="shared" si="85"/>
        <v>0</v>
      </c>
      <c r="E239" s="127">
        <f t="shared" si="84"/>
        <v>20000</v>
      </c>
      <c r="F239" s="127">
        <f t="shared" si="84"/>
        <v>39772.53553149986</v>
      </c>
      <c r="G239" s="127">
        <f t="shared" si="84"/>
        <v>64320.13341695589</v>
      </c>
      <c r="H239" s="127">
        <f t="shared" si="84"/>
        <v>88590.178311336582</v>
      </c>
      <c r="I239" s="127">
        <f t="shared" si="84"/>
        <v>117585.62026423485</v>
      </c>
      <c r="J239" s="127">
        <f t="shared" si="84"/>
        <v>146255.96916404105</v>
      </c>
      <c r="K239" s="127">
        <f t="shared" si="84"/>
        <v>174604.53632330248</v>
      </c>
      <c r="L239" s="127">
        <f t="shared" si="84"/>
        <v>202634.52293416858</v>
      </c>
      <c r="M239" s="127">
        <f t="shared" si="84"/>
        <v>230349.02426914178</v>
      </c>
      <c r="N239" s="127">
        <f t="shared" si="84"/>
        <v>227751.0336681738</v>
      </c>
      <c r="O239" s="127">
        <f t="shared" si="84"/>
        <v>225139.98709370312</v>
      </c>
      <c r="P239" s="127">
        <f t="shared" si="84"/>
        <v>222515.81893408208</v>
      </c>
      <c r="Q239" s="127">
        <f t="shared" si="84"/>
        <v>219878.4632479373</v>
      </c>
      <c r="R239" s="127">
        <f t="shared" si="84"/>
        <v>217227.85376251291</v>
      </c>
      <c r="S239" s="127">
        <f t="shared" si="84"/>
        <v>214563.92387200517</v>
      </c>
      <c r="T239" s="127">
        <f t="shared" si="84"/>
        <v>291886.60663588869</v>
      </c>
      <c r="U239" s="127">
        <f t="shared" si="84"/>
        <v>288270.88483002252</v>
      </c>
      <c r="V239" s="127">
        <f t="shared" si="84"/>
        <v>284636.99253190256</v>
      </c>
      <c r="W239" s="127">
        <f t="shared" si="84"/>
        <v>280984.8384273164</v>
      </c>
      <c r="X239" s="127">
        <f t="shared" si="84"/>
        <v>277314.3307431601</v>
      </c>
      <c r="Y239" s="127">
        <f t="shared" si="84"/>
        <v>273625.37724513205</v>
      </c>
      <c r="Z239" s="127">
        <f t="shared" si="84"/>
        <v>269917.8852354156</v>
      </c>
      <c r="AA239" s="127">
        <f t="shared" si="84"/>
        <v>266191.76155034878</v>
      </c>
      <c r="AB239" s="127">
        <f t="shared" si="84"/>
        <v>262446.91255808418</v>
      </c>
      <c r="AC239" s="127">
        <f t="shared" si="84"/>
        <v>258683.24415623589</v>
      </c>
      <c r="AD239" s="127">
        <f t="shared" si="84"/>
        <v>254900.66176951429</v>
      </c>
      <c r="AE239" s="127">
        <f t="shared" si="84"/>
        <v>251099.07034735032</v>
      </c>
      <c r="AF239" s="127">
        <f t="shared" si="84"/>
        <v>247278.37436150652</v>
      </c>
      <c r="AG239" s="127">
        <f t="shared" si="84"/>
        <v>243438.47780367665</v>
      </c>
      <c r="AH239" s="127">
        <f t="shared" si="84"/>
        <v>239579.28418307321</v>
      </c>
      <c r="AI239" s="127">
        <f t="shared" si="84"/>
        <v>235700.69652400268</v>
      </c>
      <c r="AJ239" s="127">
        <f t="shared" si="84"/>
        <v>231802.6173634287</v>
      </c>
      <c r="AK239" s="127">
        <f t="shared" si="84"/>
        <v>227884.94874852299</v>
      </c>
      <c r="AL239" s="127">
        <f t="shared" si="84"/>
        <v>223947.592234204</v>
      </c>
      <c r="AM239" s="127">
        <f t="shared" si="84"/>
        <v>219990.44888066308</v>
      </c>
      <c r="AN239" s="127">
        <f t="shared" si="84"/>
        <v>216013.41925087816</v>
      </c>
      <c r="AO239" s="127">
        <f t="shared" si="84"/>
        <v>212016.40340811515</v>
      </c>
      <c r="AP239" s="127">
        <f t="shared" si="84"/>
        <v>207999.30091341684</v>
      </c>
      <c r="AQ239" s="127">
        <f t="shared" si="84"/>
        <v>203962.01082307872</v>
      </c>
      <c r="AR239" s="127">
        <f t="shared" si="84"/>
        <v>199904.4316861126</v>
      </c>
      <c r="AS239" s="127">
        <f t="shared" si="84"/>
        <v>195826.46154169732</v>
      </c>
      <c r="AT239" s="127">
        <f t="shared" si="84"/>
        <v>191727.99791661644</v>
      </c>
      <c r="AU239" s="127">
        <f t="shared" si="84"/>
        <v>187608.93782268348</v>
      </c>
      <c r="AV239" s="127">
        <f t="shared" si="84"/>
        <v>183469.17775415393</v>
      </c>
      <c r="AW239" s="127">
        <f t="shared" si="84"/>
        <v>179308.61368512406</v>
      </c>
      <c r="AX239" s="127">
        <f t="shared" si="84"/>
        <v>175127.14106691736</v>
      </c>
      <c r="AY239" s="127"/>
      <c r="AZ239" s="127"/>
      <c r="BA239" s="127"/>
      <c r="BB239" s="127"/>
      <c r="BC239" s="127"/>
      <c r="BD239" s="127"/>
      <c r="BE239" s="127"/>
      <c r="BF239" s="127"/>
      <c r="BG239" s="127"/>
      <c r="BH239" s="127"/>
      <c r="BI239" s="127"/>
      <c r="BJ239" s="127"/>
      <c r="BK239" s="127"/>
      <c r="BL239" s="127"/>
    </row>
    <row r="240" spans="1:64" x14ac:dyDescent="0.25">
      <c r="A240" s="127"/>
      <c r="B240" s="127"/>
      <c r="C240" s="127"/>
      <c r="D240" s="127"/>
      <c r="E240" s="127"/>
      <c r="F240" s="127"/>
      <c r="G240" s="127"/>
      <c r="H240" s="127"/>
      <c r="I240" s="127"/>
      <c r="J240" s="127"/>
      <c r="K240" s="127"/>
      <c r="L240" s="127"/>
      <c r="M240" s="127"/>
      <c r="N240" s="127"/>
      <c r="O240" s="127"/>
      <c r="P240" s="127"/>
      <c r="Q240" s="127"/>
      <c r="R240" s="127"/>
      <c r="S240" s="127"/>
      <c r="T240" s="127"/>
      <c r="U240" s="127"/>
      <c r="V240" s="127"/>
      <c r="W240" s="127"/>
      <c r="X240" s="127"/>
      <c r="Y240" s="127"/>
      <c r="Z240" s="127"/>
      <c r="AA240" s="127"/>
      <c r="AB240" s="127"/>
      <c r="AC240" s="127"/>
      <c r="AD240" s="127"/>
      <c r="AE240" s="127"/>
      <c r="AF240" s="127"/>
      <c r="AG240" s="127"/>
      <c r="AH240" s="127"/>
      <c r="AI240" s="127"/>
      <c r="AJ240" s="127"/>
      <c r="AK240" s="127"/>
      <c r="AL240" s="127"/>
      <c r="AM240" s="127"/>
      <c r="AN240" s="127"/>
      <c r="AO240" s="127"/>
      <c r="AP240" s="127"/>
      <c r="AQ240" s="127"/>
      <c r="AR240" s="127"/>
      <c r="AS240" s="127"/>
      <c r="AT240" s="127"/>
      <c r="AU240" s="127"/>
      <c r="AV240" s="127"/>
      <c r="AW240" s="127"/>
      <c r="AX240" s="127"/>
      <c r="AY240" s="127"/>
      <c r="AZ240" s="127"/>
      <c r="BA240" s="127"/>
      <c r="BB240" s="127"/>
      <c r="BC240" s="127"/>
      <c r="BD240" s="127"/>
      <c r="BE240" s="127"/>
      <c r="BF240" s="127"/>
      <c r="BG240" s="127"/>
      <c r="BH240" s="127"/>
      <c r="BI240" s="127"/>
      <c r="BJ240" s="127"/>
      <c r="BK240" s="127"/>
      <c r="BL240" s="127"/>
    </row>
    <row r="241" spans="1:64" x14ac:dyDescent="0.25">
      <c r="A241" s="127"/>
      <c r="B241" s="127" t="s">
        <v>585</v>
      </c>
      <c r="C241" s="127">
        <f>+C239</f>
        <v>0</v>
      </c>
      <c r="D241" s="127">
        <f>+D239-C239+D236</f>
        <v>0</v>
      </c>
      <c r="E241" s="127">
        <f>+E239-D239+E236</f>
        <v>20000</v>
      </c>
      <c r="F241" s="127">
        <f>+F239-E239+F236</f>
        <v>19999.999999999996</v>
      </c>
      <c r="G241" s="127">
        <f>+G239-F239+G236</f>
        <v>25000.000000000004</v>
      </c>
      <c r="H241" s="127">
        <f t="shared" ref="H241:AX241" si="86">+H239-G239+H236</f>
        <v>24999.999999999993</v>
      </c>
      <c r="I241" s="127">
        <f t="shared" si="86"/>
        <v>30000.000000000011</v>
      </c>
      <c r="J241" s="127">
        <f t="shared" si="86"/>
        <v>29999.999999999978</v>
      </c>
      <c r="K241" s="127">
        <f t="shared" si="86"/>
        <v>29999.999999999993</v>
      </c>
      <c r="L241" s="127">
        <f t="shared" si="86"/>
        <v>30000.000000000022</v>
      </c>
      <c r="M241" s="127">
        <f t="shared" si="86"/>
        <v>29999.999999999978</v>
      </c>
      <c r="N241" s="127">
        <f t="shared" si="86"/>
        <v>0</v>
      </c>
      <c r="O241" s="127">
        <f t="shared" si="86"/>
        <v>-3.637978807091713E-12</v>
      </c>
      <c r="P241" s="127">
        <f t="shared" si="86"/>
        <v>4.2746250983327627E-11</v>
      </c>
      <c r="Q241" s="127">
        <f t="shared" si="86"/>
        <v>0</v>
      </c>
      <c r="R241" s="127">
        <f t="shared" si="86"/>
        <v>-1.5006662579253316E-11</v>
      </c>
      <c r="S241" s="127">
        <f t="shared" si="86"/>
        <v>-7.73070496506989E-12</v>
      </c>
      <c r="T241" s="127">
        <f t="shared" si="86"/>
        <v>80000.000000000029</v>
      </c>
      <c r="U241" s="127">
        <f t="shared" si="86"/>
        <v>-1.7280399333685637E-11</v>
      </c>
      <c r="V241" s="127">
        <f t="shared" si="86"/>
        <v>4.6838977141305804E-11</v>
      </c>
      <c r="W241" s="127">
        <f t="shared" si="86"/>
        <v>3.2741809263825417E-11</v>
      </c>
      <c r="X241" s="127">
        <f t="shared" si="86"/>
        <v>-1.0004441719502211E-11</v>
      </c>
      <c r="Y241" s="127">
        <f t="shared" si="86"/>
        <v>-1.0504663805477321E-10</v>
      </c>
      <c r="Z241" s="127">
        <f t="shared" si="86"/>
        <v>7.3214323492720723E-11</v>
      </c>
      <c r="AA241" s="127">
        <f t="shared" si="86"/>
        <v>-2.2282620193436742E-11</v>
      </c>
      <c r="AB241" s="127">
        <f t="shared" si="86"/>
        <v>-5.7298166211694479E-11</v>
      </c>
      <c r="AC241" s="127">
        <f t="shared" si="86"/>
        <v>8.0945028457790613E-11</v>
      </c>
      <c r="AD241" s="127">
        <f t="shared" si="86"/>
        <v>-1.8644641386345029E-11</v>
      </c>
      <c r="AE241" s="127">
        <f t="shared" si="86"/>
        <v>-1.2732925824820995E-11</v>
      </c>
      <c r="AF241" s="127">
        <f t="shared" si="86"/>
        <v>-1.1823431123048067E-11</v>
      </c>
      <c r="AG241" s="127">
        <f t="shared" si="86"/>
        <v>-1.1368683772161603E-11</v>
      </c>
      <c r="AH241" s="127">
        <f t="shared" si="86"/>
        <v>5.4569682106375694E-12</v>
      </c>
      <c r="AI241" s="127">
        <f t="shared" si="86"/>
        <v>1.9554136088117957E-11</v>
      </c>
      <c r="AJ241" s="127">
        <f t="shared" si="86"/>
        <v>3.637978807091713E-12</v>
      </c>
      <c r="AK241" s="127">
        <f t="shared" si="86"/>
        <v>-3.0013325158506632E-11</v>
      </c>
      <c r="AL241" s="127">
        <f t="shared" si="86"/>
        <v>-3.1832314562052488E-11</v>
      </c>
      <c r="AM241" s="127">
        <f t="shared" si="86"/>
        <v>2.8649083105847239E-11</v>
      </c>
      <c r="AN241" s="127">
        <f t="shared" si="86"/>
        <v>1.8189894035458565E-11</v>
      </c>
      <c r="AO241" s="127">
        <f t="shared" si="86"/>
        <v>-3.1377567211166024E-11</v>
      </c>
      <c r="AP241" s="127">
        <f t="shared" si="86"/>
        <v>1.0004441719502211E-11</v>
      </c>
      <c r="AQ241" s="127">
        <f t="shared" si="86"/>
        <v>0</v>
      </c>
      <c r="AR241" s="127">
        <f t="shared" si="86"/>
        <v>0</v>
      </c>
      <c r="AS241" s="127">
        <f t="shared" si="86"/>
        <v>3.7289282772690058E-11</v>
      </c>
      <c r="AT241" s="127">
        <f t="shared" si="86"/>
        <v>-1.546140993013978E-11</v>
      </c>
      <c r="AU241" s="127">
        <f t="shared" si="86"/>
        <v>-3.092281986027956E-11</v>
      </c>
      <c r="AV241" s="127">
        <f t="shared" si="86"/>
        <v>2.7284841053187847E-11</v>
      </c>
      <c r="AW241" s="127">
        <f t="shared" si="86"/>
        <v>-4.1836756281554699E-11</v>
      </c>
      <c r="AX241" s="127">
        <f t="shared" si="86"/>
        <v>4.638422979041934E-11</v>
      </c>
      <c r="AY241" s="127"/>
      <c r="AZ241" s="127"/>
      <c r="BA241" s="127"/>
      <c r="BB241" s="127"/>
      <c r="BC241" s="127"/>
      <c r="BD241" s="127"/>
      <c r="BE241" s="127"/>
      <c r="BF241" s="127"/>
      <c r="BG241" s="127"/>
      <c r="BH241" s="127"/>
      <c r="BI241" s="127"/>
      <c r="BJ241" s="127"/>
      <c r="BK241" s="127"/>
      <c r="BL241" s="127"/>
    </row>
    <row r="242" spans="1:64" x14ac:dyDescent="0.25">
      <c r="A242" s="127"/>
      <c r="B242" s="127"/>
      <c r="C242" s="127"/>
      <c r="D242" s="127"/>
      <c r="E242" s="127"/>
      <c r="F242" s="127"/>
      <c r="G242" s="127"/>
      <c r="H242" s="127"/>
      <c r="I242" s="127"/>
      <c r="J242" s="127"/>
      <c r="K242" s="127"/>
      <c r="L242" s="127"/>
      <c r="M242" s="127"/>
      <c r="N242" s="127"/>
      <c r="O242" s="127"/>
      <c r="P242" s="127"/>
      <c r="Q242" s="127"/>
      <c r="R242" s="127"/>
      <c r="S242" s="127"/>
      <c r="T242" s="127"/>
      <c r="U242" s="127"/>
      <c r="V242" s="127"/>
      <c r="W242" s="127"/>
      <c r="X242" s="127"/>
      <c r="Y242" s="127"/>
      <c r="Z242" s="127"/>
      <c r="AA242" s="127"/>
      <c r="AB242" s="127"/>
      <c r="AC242" s="127"/>
      <c r="AD242" s="127"/>
      <c r="AE242" s="127"/>
      <c r="AF242" s="127"/>
      <c r="AG242" s="127"/>
      <c r="AH242" s="127"/>
      <c r="AI242" s="127"/>
      <c r="AJ242" s="127"/>
      <c r="AK242" s="127"/>
      <c r="AL242" s="127"/>
      <c r="AM242" s="127"/>
      <c r="AN242" s="127"/>
      <c r="AO242" s="127"/>
      <c r="AP242" s="127"/>
      <c r="AQ242" s="127"/>
      <c r="AR242" s="127"/>
      <c r="AS242" s="127"/>
      <c r="AT242" s="127"/>
      <c r="AU242" s="127"/>
      <c r="AV242" s="127"/>
      <c r="AW242" s="127"/>
      <c r="AX242" s="127"/>
      <c r="AY242" s="127"/>
      <c r="AZ242" s="127"/>
      <c r="BA242" s="127"/>
      <c r="BB242" s="127"/>
      <c r="BC242" s="127"/>
      <c r="BD242" s="127"/>
      <c r="BE242" s="127"/>
      <c r="BF242" s="127"/>
      <c r="BG242" s="127"/>
      <c r="BH242" s="127"/>
      <c r="BI242" s="127"/>
      <c r="BJ242" s="127"/>
      <c r="BK242" s="127"/>
      <c r="BL242" s="127"/>
    </row>
    <row r="243" spans="1:64" x14ac:dyDescent="0.25">
      <c r="A243" s="127"/>
      <c r="B243" s="127"/>
      <c r="C243" s="127"/>
      <c r="D243" s="127"/>
      <c r="E243" s="127"/>
      <c r="F243" s="127"/>
      <c r="G243" s="127"/>
      <c r="H243" s="127"/>
      <c r="I243" s="127"/>
      <c r="J243" s="127"/>
      <c r="K243" s="127"/>
      <c r="L243" s="127"/>
      <c r="M243" s="127"/>
      <c r="N243" s="127"/>
      <c r="O243" s="127"/>
      <c r="P243" s="127"/>
      <c r="Q243" s="127"/>
      <c r="R243" s="127"/>
      <c r="S243" s="127"/>
      <c r="T243" s="127"/>
      <c r="U243" s="127"/>
      <c r="V243" s="127"/>
      <c r="W243" s="127"/>
      <c r="X243" s="127"/>
      <c r="Y243" s="127"/>
      <c r="Z243" s="127"/>
      <c r="AA243" s="127"/>
      <c r="AB243" s="127"/>
      <c r="AC243" s="127"/>
      <c r="AD243" s="127"/>
      <c r="AE243" s="127"/>
      <c r="AF243" s="127"/>
      <c r="AG243" s="127"/>
      <c r="AH243" s="127"/>
      <c r="AI243" s="127"/>
      <c r="AJ243" s="127"/>
      <c r="AK243" s="127"/>
      <c r="AL243" s="127"/>
      <c r="AM243" s="127"/>
      <c r="AN243" s="127"/>
      <c r="AO243" s="127"/>
      <c r="AP243" s="127"/>
      <c r="AQ243" s="127"/>
      <c r="AR243" s="127"/>
      <c r="AS243" s="127"/>
      <c r="AT243" s="127"/>
      <c r="AU243" s="127"/>
      <c r="AV243" s="127"/>
      <c r="AW243" s="127"/>
      <c r="AX243" s="127"/>
      <c r="AY243" s="127"/>
      <c r="AZ243" s="127"/>
      <c r="BA243" s="127"/>
      <c r="BB243" s="127"/>
      <c r="BC243" s="127"/>
      <c r="BD243" s="127"/>
      <c r="BE243" s="127"/>
      <c r="BF243" s="127"/>
      <c r="BG243" s="127"/>
      <c r="BH243" s="127"/>
      <c r="BI243" s="127"/>
      <c r="BJ243" s="127"/>
      <c r="BK243" s="127"/>
      <c r="BL243" s="127"/>
    </row>
    <row r="244" spans="1:64" x14ac:dyDescent="0.25">
      <c r="A244" s="127"/>
      <c r="B244" s="127"/>
      <c r="C244" s="127"/>
      <c r="D244" s="127"/>
      <c r="E244" s="127"/>
      <c r="F244" s="127"/>
      <c r="G244" s="127"/>
      <c r="H244" s="127"/>
      <c r="I244" s="127"/>
      <c r="J244" s="127"/>
      <c r="K244" s="127"/>
      <c r="L244" s="127"/>
      <c r="M244" s="127"/>
      <c r="N244" s="127"/>
      <c r="O244" s="127"/>
      <c r="P244" s="127"/>
      <c r="Q244" s="127"/>
      <c r="R244" s="127"/>
      <c r="S244" s="127"/>
      <c r="T244" s="127"/>
      <c r="U244" s="127"/>
      <c r="V244" s="127"/>
      <c r="W244" s="127"/>
      <c r="X244" s="127"/>
      <c r="Y244" s="127"/>
      <c r="Z244" s="127"/>
      <c r="AA244" s="127"/>
      <c r="AB244" s="127"/>
      <c r="AC244" s="127"/>
      <c r="AD244" s="127"/>
      <c r="AE244" s="127"/>
      <c r="AF244" s="127"/>
      <c r="AG244" s="127"/>
      <c r="AH244" s="127"/>
      <c r="AI244" s="127"/>
      <c r="AJ244" s="127"/>
      <c r="AK244" s="127"/>
      <c r="AL244" s="127"/>
      <c r="AM244" s="127"/>
      <c r="AN244" s="127"/>
      <c r="AO244" s="127"/>
      <c r="AP244" s="127"/>
      <c r="AQ244" s="127"/>
      <c r="AR244" s="127"/>
      <c r="AS244" s="127"/>
      <c r="AT244" s="127"/>
      <c r="AU244" s="127"/>
      <c r="AV244" s="127"/>
      <c r="AW244" s="127"/>
      <c r="AX244" s="127"/>
      <c r="AY244" s="127"/>
      <c r="AZ244" s="127"/>
      <c r="BA244" s="127"/>
      <c r="BB244" s="127"/>
      <c r="BC244" s="127"/>
      <c r="BD244" s="127"/>
      <c r="BE244" s="127"/>
      <c r="BF244" s="127"/>
      <c r="BG244" s="127"/>
      <c r="BH244" s="127"/>
      <c r="BI244" s="127"/>
      <c r="BJ244" s="127"/>
      <c r="BK244" s="127"/>
      <c r="BL244" s="127"/>
    </row>
    <row r="245" spans="1:64" x14ac:dyDescent="0.25">
      <c r="A245" s="127"/>
      <c r="B245" s="127"/>
      <c r="C245" s="127"/>
      <c r="D245" s="127"/>
      <c r="E245" s="127"/>
      <c r="F245" s="127"/>
      <c r="G245" s="127"/>
      <c r="H245" s="127"/>
      <c r="I245" s="127"/>
      <c r="J245" s="127"/>
      <c r="K245" s="127"/>
      <c r="L245" s="127"/>
      <c r="M245" s="127"/>
      <c r="N245" s="127"/>
      <c r="O245" s="127"/>
      <c r="P245" s="127"/>
      <c r="Q245" s="127"/>
      <c r="R245" s="127"/>
      <c r="S245" s="127"/>
      <c r="T245" s="127"/>
      <c r="U245" s="127"/>
      <c r="V245" s="127"/>
      <c r="W245" s="127"/>
      <c r="X245" s="127"/>
      <c r="Y245" s="127"/>
      <c r="Z245" s="127"/>
      <c r="AA245" s="127"/>
      <c r="AB245" s="127"/>
      <c r="AC245" s="127"/>
      <c r="AD245" s="127"/>
      <c r="AE245" s="127"/>
      <c r="AF245" s="127"/>
      <c r="AG245" s="127"/>
      <c r="AH245" s="127"/>
      <c r="AI245" s="127"/>
      <c r="AJ245" s="127"/>
      <c r="AK245" s="127"/>
      <c r="AL245" s="127"/>
      <c r="AM245" s="127"/>
      <c r="AN245" s="127"/>
      <c r="AO245" s="127"/>
      <c r="AP245" s="127"/>
      <c r="AQ245" s="127"/>
      <c r="AR245" s="127"/>
      <c r="AS245" s="127"/>
      <c r="AT245" s="127"/>
      <c r="AU245" s="127"/>
      <c r="AV245" s="127"/>
      <c r="AW245" s="127"/>
      <c r="AX245" s="127"/>
      <c r="AY245" s="127"/>
      <c r="AZ245" s="127"/>
      <c r="BA245" s="127"/>
      <c r="BB245" s="127"/>
      <c r="BC245" s="127"/>
      <c r="BD245" s="127"/>
      <c r="BE245" s="127"/>
      <c r="BF245" s="127"/>
      <c r="BG245" s="127"/>
      <c r="BH245" s="127"/>
      <c r="BI245" s="127"/>
      <c r="BJ245" s="127"/>
      <c r="BK245" s="127"/>
      <c r="BL245" s="127"/>
    </row>
    <row r="246" spans="1:64" x14ac:dyDescent="0.25">
      <c r="A246" s="127"/>
      <c r="B246" s="127"/>
      <c r="C246" s="127"/>
      <c r="D246" s="127"/>
      <c r="E246" s="127"/>
      <c r="F246" s="127"/>
      <c r="G246" s="127"/>
      <c r="H246" s="127"/>
      <c r="I246" s="127"/>
      <c r="J246" s="127"/>
      <c r="K246" s="127"/>
      <c r="L246" s="127"/>
      <c r="M246" s="127"/>
      <c r="N246" s="127"/>
      <c r="O246" s="127"/>
      <c r="P246" s="127"/>
      <c r="Q246" s="127"/>
      <c r="R246" s="127"/>
      <c r="S246" s="127"/>
      <c r="T246" s="127"/>
      <c r="U246" s="127"/>
      <c r="V246" s="127"/>
      <c r="W246" s="127"/>
      <c r="X246" s="127"/>
      <c r="Y246" s="127"/>
      <c r="Z246" s="127"/>
      <c r="AA246" s="127"/>
      <c r="AB246" s="127"/>
      <c r="AC246" s="127"/>
      <c r="AD246" s="127"/>
      <c r="AE246" s="127"/>
      <c r="AF246" s="127"/>
      <c r="AG246" s="127"/>
      <c r="AH246" s="127"/>
      <c r="AI246" s="127"/>
      <c r="AJ246" s="127"/>
      <c r="AK246" s="127"/>
      <c r="AL246" s="127"/>
      <c r="AM246" s="127"/>
      <c r="AN246" s="127"/>
      <c r="AO246" s="127"/>
      <c r="AP246" s="127"/>
      <c r="AQ246" s="127"/>
      <c r="AR246" s="127"/>
      <c r="AS246" s="127"/>
      <c r="AT246" s="127"/>
      <c r="AU246" s="127"/>
      <c r="AV246" s="127"/>
      <c r="AW246" s="127"/>
      <c r="AX246" s="127"/>
      <c r="AY246" s="127"/>
      <c r="AZ246" s="127"/>
      <c r="BA246" s="127"/>
      <c r="BB246" s="127"/>
      <c r="BC246" s="127"/>
      <c r="BD246" s="127"/>
      <c r="BE246" s="127"/>
      <c r="BF246" s="127"/>
      <c r="BG246" s="127"/>
      <c r="BH246" s="127"/>
      <c r="BI246" s="127"/>
      <c r="BJ246" s="127"/>
      <c r="BK246" s="127"/>
      <c r="BL246" s="127"/>
    </row>
    <row r="247" spans="1:64" x14ac:dyDescent="0.25">
      <c r="A247" s="127"/>
      <c r="B247" s="127"/>
      <c r="C247" s="127"/>
      <c r="D247" s="127"/>
      <c r="E247" s="127"/>
      <c r="F247" s="127"/>
      <c r="G247" s="127"/>
      <c r="H247" s="127"/>
      <c r="I247" s="127"/>
      <c r="J247" s="127"/>
      <c r="K247" s="127"/>
      <c r="L247" s="127"/>
      <c r="M247" s="127"/>
      <c r="N247" s="127"/>
      <c r="O247" s="127"/>
      <c r="P247" s="127"/>
      <c r="Q247" s="127"/>
      <c r="R247" s="127"/>
      <c r="S247" s="127"/>
      <c r="T247" s="127"/>
      <c r="U247" s="127"/>
      <c r="V247" s="127"/>
      <c r="W247" s="127"/>
      <c r="X247" s="127"/>
      <c r="Y247" s="127"/>
      <c r="Z247" s="127"/>
      <c r="AA247" s="127"/>
      <c r="AB247" s="127"/>
      <c r="AC247" s="127"/>
      <c r="AD247" s="127"/>
      <c r="AE247" s="127"/>
      <c r="AF247" s="127"/>
      <c r="AG247" s="127"/>
      <c r="AH247" s="127"/>
      <c r="AI247" s="127"/>
      <c r="AJ247" s="127"/>
      <c r="AK247" s="127"/>
      <c r="AL247" s="127"/>
      <c r="AM247" s="127"/>
      <c r="AN247" s="127"/>
      <c r="AO247" s="127"/>
      <c r="AP247" s="127"/>
      <c r="AQ247" s="127"/>
      <c r="AR247" s="127"/>
      <c r="AS247" s="127"/>
      <c r="AT247" s="127"/>
      <c r="AU247" s="127"/>
      <c r="AV247" s="127"/>
      <c r="AW247" s="127"/>
      <c r="AX247" s="127"/>
      <c r="AY247" s="127"/>
      <c r="AZ247" s="127"/>
      <c r="BA247" s="127"/>
      <c r="BB247" s="127"/>
      <c r="BC247" s="127"/>
      <c r="BD247" s="127"/>
      <c r="BE247" s="127"/>
      <c r="BF247" s="127"/>
      <c r="BG247" s="127"/>
      <c r="BH247" s="127"/>
      <c r="BI247" s="127"/>
      <c r="BJ247" s="127"/>
      <c r="BK247" s="127"/>
      <c r="BL247" s="127"/>
    </row>
  </sheetData>
  <hyperlinks>
    <hyperlink ref="A1" location="View!A1" display="view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L399"/>
  <sheetViews>
    <sheetView showGridLines="0" workbookViewId="0"/>
  </sheetViews>
  <sheetFormatPr defaultRowHeight="15" x14ac:dyDescent="0.25"/>
  <cols>
    <col min="2" max="2" width="33.140625" bestFit="1" customWidth="1"/>
  </cols>
  <sheetData>
    <row r="1" spans="1:64" x14ac:dyDescent="0.25">
      <c r="A1" s="25" t="s">
        <v>204</v>
      </c>
    </row>
    <row r="2" spans="1:64" x14ac:dyDescent="0.25">
      <c r="A2" s="127"/>
      <c r="B2" s="133" t="s">
        <v>588</v>
      </c>
      <c r="C2" s="133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34"/>
      <c r="BA2" s="134"/>
      <c r="BB2" s="135"/>
      <c r="BC2" s="127"/>
      <c r="BD2" s="127"/>
      <c r="BE2" s="127"/>
      <c r="BF2" s="127"/>
      <c r="BG2" s="127"/>
      <c r="BH2" s="127"/>
      <c r="BI2" s="127"/>
      <c r="BJ2" s="127"/>
      <c r="BK2" s="127"/>
      <c r="BL2" s="127"/>
    </row>
    <row r="3" spans="1:64" x14ac:dyDescent="0.25">
      <c r="A3" s="127"/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36"/>
      <c r="BC3" s="127"/>
      <c r="BD3" s="127"/>
      <c r="BE3" s="127"/>
      <c r="BF3" s="127"/>
      <c r="BG3" s="127"/>
      <c r="BH3" s="127"/>
      <c r="BI3" s="127"/>
      <c r="BJ3" s="127"/>
      <c r="BK3" s="127"/>
      <c r="BL3" s="127"/>
    </row>
    <row r="4" spans="1:64" x14ac:dyDescent="0.25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36"/>
      <c r="BC4" s="127"/>
      <c r="BD4" s="127"/>
      <c r="BE4" s="127"/>
      <c r="BF4" s="127"/>
      <c r="BG4" s="127"/>
      <c r="BH4" s="127"/>
      <c r="BI4" s="127"/>
      <c r="BJ4" s="127"/>
      <c r="BK4" s="127"/>
      <c r="BL4" s="127"/>
    </row>
    <row r="5" spans="1:64" x14ac:dyDescent="0.25">
      <c r="A5" s="127"/>
      <c r="B5" s="126" t="s">
        <v>483</v>
      </c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127"/>
      <c r="AV5" s="127"/>
      <c r="AW5" s="127"/>
      <c r="AX5" s="127"/>
      <c r="AY5" s="127"/>
      <c r="AZ5" s="134"/>
      <c r="BA5" s="134" t="s">
        <v>515</v>
      </c>
      <c r="BB5" s="137">
        <v>1</v>
      </c>
      <c r="BC5" s="127"/>
      <c r="BD5" s="127"/>
      <c r="BE5" s="127"/>
      <c r="BF5" s="127"/>
      <c r="BG5" s="127"/>
      <c r="BH5" s="127"/>
      <c r="BI5" s="127"/>
      <c r="BJ5" s="127"/>
      <c r="BK5" s="127"/>
      <c r="BL5" s="127"/>
    </row>
    <row r="6" spans="1:64" x14ac:dyDescent="0.25">
      <c r="A6" s="127"/>
      <c r="B6" s="128" t="s">
        <v>484</v>
      </c>
      <c r="C6" s="150" t="str">
        <f>+Leasing!C5</f>
        <v>A1 m12</v>
      </c>
      <c r="D6" s="138">
        <f>VLOOKUP($C6,$BA$5:$BB$38,2,FALSE)</f>
        <v>12</v>
      </c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  <c r="Y6" s="127"/>
      <c r="Z6" s="127"/>
      <c r="AA6" s="127"/>
      <c r="AB6" s="127"/>
      <c r="AC6" s="127"/>
      <c r="AD6" s="127"/>
      <c r="AE6" s="127"/>
      <c r="AF6" s="127"/>
      <c r="AG6" s="127"/>
      <c r="AH6" s="127"/>
      <c r="AI6" s="127"/>
      <c r="AJ6" s="127"/>
      <c r="AK6" s="127"/>
      <c r="AL6" s="127"/>
      <c r="AM6" s="127"/>
      <c r="AN6" s="127"/>
      <c r="AO6" s="127"/>
      <c r="AP6" s="127"/>
      <c r="AQ6" s="127"/>
      <c r="AR6" s="127"/>
      <c r="AS6" s="127"/>
      <c r="AT6" s="127"/>
      <c r="AU6" s="127"/>
      <c r="AV6" s="127"/>
      <c r="AW6" s="127"/>
      <c r="AX6" s="127"/>
      <c r="AY6" s="127"/>
      <c r="AZ6" s="134"/>
      <c r="BA6" s="134" t="s">
        <v>516</v>
      </c>
      <c r="BB6" s="137">
        <v>2</v>
      </c>
      <c r="BC6" s="127"/>
      <c r="BD6" s="127"/>
      <c r="BE6" s="127"/>
      <c r="BF6" s="127"/>
      <c r="BG6" s="127"/>
      <c r="BH6" s="127"/>
      <c r="BI6" s="127"/>
      <c r="BJ6" s="127"/>
      <c r="BK6" s="127"/>
      <c r="BL6" s="127"/>
    </row>
    <row r="7" spans="1:64" x14ac:dyDescent="0.25">
      <c r="A7" s="127"/>
      <c r="B7" s="128" t="s">
        <v>486</v>
      </c>
      <c r="C7" s="157">
        <f>+Leasing!C6</f>
        <v>0.09</v>
      </c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34"/>
      <c r="BA7" s="134" t="s">
        <v>517</v>
      </c>
      <c r="BB7" s="137">
        <v>3</v>
      </c>
      <c r="BC7" s="127"/>
      <c r="BD7" s="127"/>
      <c r="BE7" s="127"/>
      <c r="BF7" s="127"/>
      <c r="BG7" s="127"/>
      <c r="BH7" s="127"/>
      <c r="BI7" s="127"/>
      <c r="BJ7" s="127"/>
      <c r="BK7" s="127"/>
      <c r="BL7" s="127"/>
    </row>
    <row r="8" spans="1:64" x14ac:dyDescent="0.25">
      <c r="A8" s="127"/>
      <c r="B8" s="129" t="s">
        <v>501</v>
      </c>
      <c r="C8" s="158">
        <f>+Leasing!C7</f>
        <v>20000</v>
      </c>
      <c r="D8" s="127"/>
      <c r="E8" s="127"/>
      <c r="F8" s="127"/>
      <c r="G8" s="127"/>
      <c r="H8" s="127"/>
      <c r="I8" s="127"/>
      <c r="J8" s="127"/>
      <c r="K8" s="127"/>
      <c r="L8" s="127"/>
      <c r="M8" s="127"/>
      <c r="N8" s="127"/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27"/>
      <c r="AA8" s="127"/>
      <c r="AB8" s="127"/>
      <c r="AC8" s="127"/>
      <c r="AD8" s="127"/>
      <c r="AE8" s="127"/>
      <c r="AF8" s="127"/>
      <c r="AG8" s="127"/>
      <c r="AH8" s="127"/>
      <c r="AI8" s="127"/>
      <c r="AJ8" s="127"/>
      <c r="AK8" s="127"/>
      <c r="AL8" s="127"/>
      <c r="AM8" s="127"/>
      <c r="AN8" s="127"/>
      <c r="AO8" s="127"/>
      <c r="AP8" s="127"/>
      <c r="AQ8" s="127"/>
      <c r="AR8" s="127"/>
      <c r="AS8" s="127"/>
      <c r="AT8" s="127"/>
      <c r="AU8" s="127"/>
      <c r="AV8" s="127"/>
      <c r="AW8" s="127"/>
      <c r="AX8" s="127"/>
      <c r="AY8" s="127"/>
      <c r="AZ8" s="134"/>
      <c r="BA8" s="134" t="s">
        <v>518</v>
      </c>
      <c r="BB8" s="137">
        <v>4</v>
      </c>
      <c r="BC8" s="127"/>
      <c r="BD8" s="127"/>
      <c r="BE8" s="127"/>
      <c r="BF8" s="127"/>
      <c r="BG8" s="127"/>
      <c r="BH8" s="127"/>
      <c r="BI8" s="127"/>
      <c r="BJ8" s="127"/>
      <c r="BK8" s="127"/>
      <c r="BL8" s="127"/>
    </row>
    <row r="9" spans="1:64" x14ac:dyDescent="0.25">
      <c r="A9" s="127"/>
      <c r="B9" s="129" t="s">
        <v>502</v>
      </c>
      <c r="C9" s="157">
        <f>+Leasing!C8</f>
        <v>0.1</v>
      </c>
      <c r="D9" s="127"/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  <c r="AP9" s="127"/>
      <c r="AQ9" s="127"/>
      <c r="AR9" s="127"/>
      <c r="AS9" s="127"/>
      <c r="AT9" s="127"/>
      <c r="AU9" s="127"/>
      <c r="AV9" s="127"/>
      <c r="AW9" s="127"/>
      <c r="AX9" s="127"/>
      <c r="AY9" s="127"/>
      <c r="AZ9" s="134"/>
      <c r="BA9" s="134" t="s">
        <v>519</v>
      </c>
      <c r="BB9" s="137">
        <v>5</v>
      </c>
      <c r="BC9" s="127"/>
      <c r="BD9" s="127"/>
      <c r="BE9" s="127"/>
      <c r="BF9" s="127"/>
      <c r="BG9" s="127"/>
      <c r="BH9" s="127"/>
      <c r="BI9" s="127"/>
      <c r="BJ9" s="127"/>
      <c r="BK9" s="127"/>
      <c r="BL9" s="127"/>
    </row>
    <row r="10" spans="1:64" x14ac:dyDescent="0.25">
      <c r="A10" s="127"/>
      <c r="B10" s="129" t="s">
        <v>503</v>
      </c>
      <c r="C10" s="157">
        <f>+Leasing!C9</f>
        <v>0.1</v>
      </c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  <c r="AG10" s="127"/>
      <c r="AH10" s="127"/>
      <c r="AI10" s="127"/>
      <c r="AJ10" s="127"/>
      <c r="AK10" s="127"/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34"/>
      <c r="BA10" s="134" t="s">
        <v>520</v>
      </c>
      <c r="BB10" s="137">
        <v>6</v>
      </c>
      <c r="BC10" s="127"/>
      <c r="BD10" s="127"/>
      <c r="BE10" s="127"/>
      <c r="BF10" s="127"/>
      <c r="BG10" s="127"/>
      <c r="BH10" s="127"/>
      <c r="BI10" s="127"/>
      <c r="BJ10" s="127"/>
      <c r="BK10" s="127"/>
      <c r="BL10" s="127"/>
    </row>
    <row r="11" spans="1:64" x14ac:dyDescent="0.25">
      <c r="A11" s="127"/>
      <c r="B11" s="130" t="s">
        <v>488</v>
      </c>
      <c r="C11" s="138">
        <f>+Leasing!C10</f>
        <v>48</v>
      </c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  <c r="W11" s="127"/>
      <c r="X11" s="127"/>
      <c r="Y11" s="127"/>
      <c r="Z11" s="127"/>
      <c r="AA11" s="127"/>
      <c r="AB11" s="127"/>
      <c r="AC11" s="127"/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  <c r="AP11" s="127"/>
      <c r="AQ11" s="127"/>
      <c r="AR11" s="127"/>
      <c r="AS11" s="127"/>
      <c r="AT11" s="127"/>
      <c r="AU11" s="127"/>
      <c r="AV11" s="127"/>
      <c r="AW11" s="127"/>
      <c r="AX11" s="127"/>
      <c r="AY11" s="127"/>
      <c r="AZ11" s="134"/>
      <c r="BA11" s="134" t="s">
        <v>523</v>
      </c>
      <c r="BB11" s="137">
        <v>7</v>
      </c>
      <c r="BC11" s="127"/>
      <c r="BD11" s="127"/>
      <c r="BE11" s="127"/>
      <c r="BF11" s="127"/>
      <c r="BG11" s="127"/>
      <c r="BH11" s="127"/>
      <c r="BI11" s="127"/>
      <c r="BJ11" s="127"/>
      <c r="BK11" s="127"/>
      <c r="BL11" s="127"/>
    </row>
    <row r="12" spans="1:64" x14ac:dyDescent="0.25">
      <c r="A12" s="127"/>
      <c r="B12" s="127"/>
      <c r="C12" s="127"/>
      <c r="D12" s="127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27"/>
      <c r="X12" s="127"/>
      <c r="Y12" s="127"/>
      <c r="Z12" s="127"/>
      <c r="AA12" s="127"/>
      <c r="AB12" s="127"/>
      <c r="AC12" s="127"/>
      <c r="AD12" s="127"/>
      <c r="AE12" s="127"/>
      <c r="AF12" s="127"/>
      <c r="AG12" s="127"/>
      <c r="AH12" s="127"/>
      <c r="AI12" s="127"/>
      <c r="AJ12" s="127"/>
      <c r="AK12" s="127"/>
      <c r="AL12" s="127"/>
      <c r="AM12" s="127"/>
      <c r="AN12" s="127"/>
      <c r="AO12" s="127"/>
      <c r="AP12" s="127"/>
      <c r="AQ12" s="127"/>
      <c r="AR12" s="127"/>
      <c r="AS12" s="127"/>
      <c r="AT12" s="127"/>
      <c r="AU12" s="127"/>
      <c r="AV12" s="127"/>
      <c r="AW12" s="127"/>
      <c r="AX12" s="127"/>
      <c r="AY12" s="127"/>
      <c r="AZ12" s="127"/>
      <c r="BA12" s="134" t="s">
        <v>524</v>
      </c>
      <c r="BB12" s="137">
        <v>8</v>
      </c>
      <c r="BC12" s="127"/>
      <c r="BD12" s="127"/>
      <c r="BE12" s="127"/>
      <c r="BF12" s="127"/>
      <c r="BG12" s="127"/>
      <c r="BH12" s="127"/>
      <c r="BI12" s="127"/>
      <c r="BJ12" s="127"/>
      <c r="BK12" s="127"/>
      <c r="BL12" s="127"/>
    </row>
    <row r="13" spans="1:64" x14ac:dyDescent="0.25">
      <c r="A13" s="127"/>
      <c r="B13" s="126" t="s">
        <v>521</v>
      </c>
      <c r="C13" s="126" t="s">
        <v>522</v>
      </c>
      <c r="D13" s="139">
        <f>((1+C7)^(1/12))-1</f>
        <v>7.2073233161367156E-3</v>
      </c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AY13" s="127"/>
      <c r="AZ13" s="134"/>
      <c r="BA13" s="134" t="s">
        <v>485</v>
      </c>
      <c r="BB13" s="137">
        <v>9</v>
      </c>
      <c r="BC13" s="127"/>
      <c r="BD13" s="127"/>
      <c r="BE13" s="127"/>
      <c r="BF13" s="127"/>
      <c r="BG13" s="127"/>
      <c r="BH13" s="127"/>
      <c r="BI13" s="127"/>
      <c r="BJ13" s="127"/>
      <c r="BK13" s="127"/>
      <c r="BL13" s="127"/>
    </row>
    <row r="14" spans="1:64" x14ac:dyDescent="0.25">
      <c r="A14" s="127"/>
      <c r="B14" s="127"/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7"/>
      <c r="Z14" s="127"/>
      <c r="AA14" s="127"/>
      <c r="AB14" s="127"/>
      <c r="AC14" s="127"/>
      <c r="AD14" s="127"/>
      <c r="AE14" s="127"/>
      <c r="AF14" s="127"/>
      <c r="AG14" s="127"/>
      <c r="AH14" s="127"/>
      <c r="AI14" s="127"/>
      <c r="AJ14" s="127"/>
      <c r="AK14" s="127"/>
      <c r="AL14" s="127"/>
      <c r="AM14" s="127"/>
      <c r="AN14" s="127"/>
      <c r="AO14" s="127"/>
      <c r="AP14" s="127"/>
      <c r="AQ14" s="127"/>
      <c r="AR14" s="127"/>
      <c r="AS14" s="127"/>
      <c r="AT14" s="127"/>
      <c r="AU14" s="127"/>
      <c r="AV14" s="127"/>
      <c r="AW14" s="127"/>
      <c r="AX14" s="127"/>
      <c r="AY14" s="127"/>
      <c r="AZ14" s="127"/>
      <c r="BA14" s="134" t="s">
        <v>526</v>
      </c>
      <c r="BB14" s="137">
        <v>10</v>
      </c>
      <c r="BC14" s="127"/>
      <c r="BD14" s="127"/>
      <c r="BE14" s="127"/>
      <c r="BF14" s="127"/>
      <c r="BG14" s="127"/>
      <c r="BH14" s="127"/>
      <c r="BI14" s="127"/>
      <c r="BJ14" s="127"/>
      <c r="BK14" s="127"/>
      <c r="BL14" s="127"/>
    </row>
    <row r="15" spans="1:64" x14ac:dyDescent="0.25">
      <c r="A15" s="127"/>
      <c r="B15" s="126" t="s">
        <v>525</v>
      </c>
      <c r="C15" s="126" t="s">
        <v>522</v>
      </c>
      <c r="D15" s="140">
        <f>(C8-(C8*C9)-(C8*C10))/((1-(1+D13)^(-C11))/D13)</f>
        <v>395.49775026664986</v>
      </c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7"/>
      <c r="Z15" s="127"/>
      <c r="AA15" s="127"/>
      <c r="AB15" s="127"/>
      <c r="AC15" s="127"/>
      <c r="AD15" s="127"/>
      <c r="AE15" s="127"/>
      <c r="AF15" s="127"/>
      <c r="AG15" s="127"/>
      <c r="AH15" s="127"/>
      <c r="AI15" s="127"/>
      <c r="AJ15" s="127"/>
      <c r="AK15" s="127"/>
      <c r="AL15" s="127"/>
      <c r="AM15" s="127"/>
      <c r="AN15" s="127"/>
      <c r="AO15" s="127"/>
      <c r="AP15" s="127"/>
      <c r="AQ15" s="127"/>
      <c r="AR15" s="127"/>
      <c r="AS15" s="127"/>
      <c r="AT15" s="127"/>
      <c r="AU15" s="127"/>
      <c r="AV15" s="127"/>
      <c r="AW15" s="127"/>
      <c r="AX15" s="127"/>
      <c r="AY15" s="127"/>
      <c r="AZ15" s="134"/>
      <c r="BA15" s="134" t="s">
        <v>527</v>
      </c>
      <c r="BB15" s="137">
        <v>11</v>
      </c>
      <c r="BC15" s="127"/>
      <c r="BD15" s="127"/>
      <c r="BE15" s="127"/>
      <c r="BF15" s="127"/>
      <c r="BG15" s="127"/>
      <c r="BH15" s="127"/>
      <c r="BI15" s="127"/>
      <c r="BJ15" s="127"/>
      <c r="BK15" s="127"/>
      <c r="BL15" s="127"/>
    </row>
    <row r="16" spans="1:64" x14ac:dyDescent="0.25">
      <c r="A16" s="127"/>
      <c r="B16" s="127"/>
      <c r="C16" s="66">
        <v>41275</v>
      </c>
      <c r="D16" s="66">
        <v>41306</v>
      </c>
      <c r="E16" s="66">
        <v>41336</v>
      </c>
      <c r="F16" s="66">
        <v>41367</v>
      </c>
      <c r="G16" s="66">
        <v>41397</v>
      </c>
      <c r="H16" s="66">
        <v>41428</v>
      </c>
      <c r="I16" s="66">
        <v>41458</v>
      </c>
      <c r="J16" s="66">
        <v>41489</v>
      </c>
      <c r="K16" s="66">
        <v>41519</v>
      </c>
      <c r="L16" s="66">
        <v>41550</v>
      </c>
      <c r="M16" s="66">
        <v>41580</v>
      </c>
      <c r="N16" s="66">
        <v>41611</v>
      </c>
      <c r="O16" s="66">
        <v>41641</v>
      </c>
      <c r="P16" s="66">
        <v>41672</v>
      </c>
      <c r="Q16" s="66">
        <v>41702</v>
      </c>
      <c r="R16" s="66">
        <v>41733</v>
      </c>
      <c r="S16" s="66">
        <v>41763</v>
      </c>
      <c r="T16" s="66">
        <v>41794</v>
      </c>
      <c r="U16" s="66">
        <v>41824</v>
      </c>
      <c r="V16" s="66">
        <v>41855</v>
      </c>
      <c r="W16" s="66">
        <v>41885</v>
      </c>
      <c r="X16" s="66">
        <v>41916</v>
      </c>
      <c r="Y16" s="66">
        <v>41946</v>
      </c>
      <c r="Z16" s="66">
        <v>41977</v>
      </c>
      <c r="AA16" s="66">
        <v>42007</v>
      </c>
      <c r="AB16" s="66">
        <v>42038</v>
      </c>
      <c r="AC16" s="66">
        <v>42068</v>
      </c>
      <c r="AD16" s="66">
        <v>42099</v>
      </c>
      <c r="AE16" s="66">
        <v>42129</v>
      </c>
      <c r="AF16" s="66">
        <v>42160</v>
      </c>
      <c r="AG16" s="66">
        <v>42190</v>
      </c>
      <c r="AH16" s="66">
        <v>42221</v>
      </c>
      <c r="AI16" s="66">
        <v>42251</v>
      </c>
      <c r="AJ16" s="66">
        <v>42282</v>
      </c>
      <c r="AK16" s="66">
        <v>42312</v>
      </c>
      <c r="AL16" s="66">
        <v>42343</v>
      </c>
      <c r="AM16" s="66">
        <v>42373</v>
      </c>
      <c r="AN16" s="66">
        <v>42404</v>
      </c>
      <c r="AO16" s="66">
        <v>42434</v>
      </c>
      <c r="AP16" s="66">
        <v>42465</v>
      </c>
      <c r="AQ16" s="66">
        <v>42495</v>
      </c>
      <c r="AR16" s="66">
        <v>42526</v>
      </c>
      <c r="AS16" s="66">
        <v>42556</v>
      </c>
      <c r="AT16" s="66">
        <v>42587</v>
      </c>
      <c r="AU16" s="66">
        <v>42617</v>
      </c>
      <c r="AV16" s="66">
        <v>42648</v>
      </c>
      <c r="AW16" s="66">
        <v>42678</v>
      </c>
      <c r="AX16" s="66">
        <v>42709</v>
      </c>
      <c r="AY16" s="127"/>
      <c r="AZ16" s="127"/>
      <c r="BA16" s="134" t="s">
        <v>500</v>
      </c>
      <c r="BB16" s="137">
        <v>12</v>
      </c>
      <c r="BC16" s="127"/>
      <c r="BD16" s="127"/>
      <c r="BE16" s="127"/>
      <c r="BF16" s="127"/>
      <c r="BG16" s="127"/>
      <c r="BH16" s="127"/>
      <c r="BI16" s="127"/>
      <c r="BJ16" s="127"/>
      <c r="BK16" s="127"/>
      <c r="BL16" s="127"/>
    </row>
    <row r="17" spans="1:64" x14ac:dyDescent="0.25">
      <c r="A17" s="127"/>
      <c r="B17" s="127"/>
      <c r="C17" s="138">
        <v>1</v>
      </c>
      <c r="D17" s="138">
        <f>+C17+1</f>
        <v>2</v>
      </c>
      <c r="E17" s="138">
        <f t="shared" ref="E17:AX17" si="0">+D17+1</f>
        <v>3</v>
      </c>
      <c r="F17" s="138">
        <f t="shared" si="0"/>
        <v>4</v>
      </c>
      <c r="G17" s="138">
        <f t="shared" si="0"/>
        <v>5</v>
      </c>
      <c r="H17" s="138">
        <f t="shared" si="0"/>
        <v>6</v>
      </c>
      <c r="I17" s="138">
        <f t="shared" si="0"/>
        <v>7</v>
      </c>
      <c r="J17" s="138">
        <f t="shared" si="0"/>
        <v>8</v>
      </c>
      <c r="K17" s="138">
        <f t="shared" si="0"/>
        <v>9</v>
      </c>
      <c r="L17" s="138">
        <f t="shared" si="0"/>
        <v>10</v>
      </c>
      <c r="M17" s="138">
        <f t="shared" si="0"/>
        <v>11</v>
      </c>
      <c r="N17" s="138">
        <f t="shared" si="0"/>
        <v>12</v>
      </c>
      <c r="O17" s="138">
        <f t="shared" si="0"/>
        <v>13</v>
      </c>
      <c r="P17" s="138">
        <f t="shared" si="0"/>
        <v>14</v>
      </c>
      <c r="Q17" s="138">
        <f t="shared" si="0"/>
        <v>15</v>
      </c>
      <c r="R17" s="138">
        <f t="shared" si="0"/>
        <v>16</v>
      </c>
      <c r="S17" s="138">
        <f t="shared" si="0"/>
        <v>17</v>
      </c>
      <c r="T17" s="138">
        <f t="shared" si="0"/>
        <v>18</v>
      </c>
      <c r="U17" s="138">
        <f t="shared" si="0"/>
        <v>19</v>
      </c>
      <c r="V17" s="138">
        <f t="shared" si="0"/>
        <v>20</v>
      </c>
      <c r="W17" s="138">
        <f t="shared" si="0"/>
        <v>21</v>
      </c>
      <c r="X17" s="138">
        <f t="shared" si="0"/>
        <v>22</v>
      </c>
      <c r="Y17" s="138">
        <f t="shared" si="0"/>
        <v>23</v>
      </c>
      <c r="Z17" s="138">
        <f t="shared" si="0"/>
        <v>24</v>
      </c>
      <c r="AA17" s="138">
        <f t="shared" si="0"/>
        <v>25</v>
      </c>
      <c r="AB17" s="138">
        <f t="shared" si="0"/>
        <v>26</v>
      </c>
      <c r="AC17" s="138">
        <f t="shared" si="0"/>
        <v>27</v>
      </c>
      <c r="AD17" s="138">
        <f t="shared" si="0"/>
        <v>28</v>
      </c>
      <c r="AE17" s="138">
        <f t="shared" si="0"/>
        <v>29</v>
      </c>
      <c r="AF17" s="138">
        <f t="shared" si="0"/>
        <v>30</v>
      </c>
      <c r="AG17" s="138">
        <f t="shared" si="0"/>
        <v>31</v>
      </c>
      <c r="AH17" s="138">
        <f t="shared" si="0"/>
        <v>32</v>
      </c>
      <c r="AI17" s="138">
        <f t="shared" si="0"/>
        <v>33</v>
      </c>
      <c r="AJ17" s="138">
        <f t="shared" si="0"/>
        <v>34</v>
      </c>
      <c r="AK17" s="138">
        <f t="shared" si="0"/>
        <v>35</v>
      </c>
      <c r="AL17" s="138">
        <f t="shared" si="0"/>
        <v>36</v>
      </c>
      <c r="AM17" s="138">
        <f t="shared" si="0"/>
        <v>37</v>
      </c>
      <c r="AN17" s="138">
        <f t="shared" si="0"/>
        <v>38</v>
      </c>
      <c r="AO17" s="138">
        <f t="shared" si="0"/>
        <v>39</v>
      </c>
      <c r="AP17" s="138">
        <f t="shared" si="0"/>
        <v>40</v>
      </c>
      <c r="AQ17" s="138">
        <f t="shared" si="0"/>
        <v>41</v>
      </c>
      <c r="AR17" s="138">
        <f t="shared" si="0"/>
        <v>42</v>
      </c>
      <c r="AS17" s="138">
        <f t="shared" si="0"/>
        <v>43</v>
      </c>
      <c r="AT17" s="138">
        <f t="shared" si="0"/>
        <v>44</v>
      </c>
      <c r="AU17" s="138">
        <f t="shared" si="0"/>
        <v>45</v>
      </c>
      <c r="AV17" s="138">
        <f t="shared" si="0"/>
        <v>46</v>
      </c>
      <c r="AW17" s="138">
        <f t="shared" si="0"/>
        <v>47</v>
      </c>
      <c r="AX17" s="138">
        <f t="shared" si="0"/>
        <v>48</v>
      </c>
      <c r="AY17" s="127"/>
      <c r="AZ17" s="134"/>
      <c r="BA17" s="134" t="s">
        <v>528</v>
      </c>
      <c r="BB17" s="137">
        <v>13</v>
      </c>
      <c r="BC17" s="127"/>
      <c r="BD17" s="127"/>
      <c r="BE17" s="127"/>
      <c r="BF17" s="127"/>
      <c r="BG17" s="127"/>
      <c r="BH17" s="127"/>
      <c r="BI17" s="127"/>
      <c r="BJ17" s="127"/>
      <c r="BK17" s="127"/>
      <c r="BL17" s="127"/>
    </row>
    <row r="18" spans="1:64" x14ac:dyDescent="0.25">
      <c r="A18" s="127"/>
      <c r="B18" s="141" t="s">
        <v>589</v>
      </c>
      <c r="C18" s="142" t="s">
        <v>515</v>
      </c>
      <c r="D18" s="142" t="s">
        <v>516</v>
      </c>
      <c r="E18" s="142" t="s">
        <v>517</v>
      </c>
      <c r="F18" s="142" t="s">
        <v>518</v>
      </c>
      <c r="G18" s="142" t="s">
        <v>519</v>
      </c>
      <c r="H18" s="142" t="s">
        <v>520</v>
      </c>
      <c r="I18" s="142" t="s">
        <v>523</v>
      </c>
      <c r="J18" s="142" t="s">
        <v>524</v>
      </c>
      <c r="K18" s="142" t="s">
        <v>485</v>
      </c>
      <c r="L18" s="142" t="s">
        <v>526</v>
      </c>
      <c r="M18" s="142" t="s">
        <v>527</v>
      </c>
      <c r="N18" s="142" t="s">
        <v>500</v>
      </c>
      <c r="O18" s="142" t="s">
        <v>528</v>
      </c>
      <c r="P18" s="142" t="s">
        <v>529</v>
      </c>
      <c r="Q18" s="142" t="s">
        <v>530</v>
      </c>
      <c r="R18" s="142" t="s">
        <v>531</v>
      </c>
      <c r="S18" s="142" t="s">
        <v>532</v>
      </c>
      <c r="T18" s="142" t="s">
        <v>533</v>
      </c>
      <c r="U18" s="142" t="s">
        <v>534</v>
      </c>
      <c r="V18" s="142" t="s">
        <v>535</v>
      </c>
      <c r="W18" s="142" t="s">
        <v>536</v>
      </c>
      <c r="X18" s="142" t="s">
        <v>537</v>
      </c>
      <c r="Y18" s="142" t="s">
        <v>538</v>
      </c>
      <c r="Z18" s="142" t="s">
        <v>539</v>
      </c>
      <c r="AA18" s="142" t="s">
        <v>540</v>
      </c>
      <c r="AB18" s="142" t="s">
        <v>541</v>
      </c>
      <c r="AC18" s="142" t="s">
        <v>542</v>
      </c>
      <c r="AD18" s="142" t="s">
        <v>543</v>
      </c>
      <c r="AE18" s="142" t="s">
        <v>544</v>
      </c>
      <c r="AF18" s="142" t="s">
        <v>545</v>
      </c>
      <c r="AG18" s="142" t="s">
        <v>546</v>
      </c>
      <c r="AH18" s="142" t="s">
        <v>547</v>
      </c>
      <c r="AI18" s="142" t="s">
        <v>548</v>
      </c>
      <c r="AJ18" s="142" t="s">
        <v>549</v>
      </c>
      <c r="AK18" s="142" t="s">
        <v>550</v>
      </c>
      <c r="AL18" s="142" t="s">
        <v>551</v>
      </c>
      <c r="AM18" s="142" t="s">
        <v>552</v>
      </c>
      <c r="AN18" s="142" t="s">
        <v>553</v>
      </c>
      <c r="AO18" s="142" t="s">
        <v>554</v>
      </c>
      <c r="AP18" s="142" t="s">
        <v>555</v>
      </c>
      <c r="AQ18" s="142" t="s">
        <v>556</v>
      </c>
      <c r="AR18" s="142" t="s">
        <v>557</v>
      </c>
      <c r="AS18" s="142" t="s">
        <v>558</v>
      </c>
      <c r="AT18" s="142" t="s">
        <v>559</v>
      </c>
      <c r="AU18" s="142" t="s">
        <v>560</v>
      </c>
      <c r="AV18" s="142" t="s">
        <v>561</v>
      </c>
      <c r="AW18" s="142" t="s">
        <v>562</v>
      </c>
      <c r="AX18" s="142" t="s">
        <v>563</v>
      </c>
      <c r="AY18" s="127"/>
      <c r="AZ18" s="134"/>
      <c r="BA18" s="134" t="s">
        <v>529</v>
      </c>
      <c r="BB18" s="137">
        <v>14</v>
      </c>
      <c r="BC18" s="127"/>
      <c r="BD18" s="127"/>
      <c r="BE18" s="127"/>
      <c r="BF18" s="127"/>
      <c r="BG18" s="127"/>
      <c r="BH18" s="127"/>
      <c r="BI18" s="127"/>
      <c r="BJ18" s="127"/>
      <c r="BK18" s="127"/>
      <c r="BL18" s="127"/>
    </row>
    <row r="19" spans="1:64" x14ac:dyDescent="0.25">
      <c r="A19" s="127"/>
      <c r="B19" s="129" t="s">
        <v>590</v>
      </c>
      <c r="C19" s="140">
        <f t="shared" ref="C19:AX19" si="1">IF(C18=$C6,$C8*$C10,0)</f>
        <v>0</v>
      </c>
      <c r="D19" s="140">
        <f t="shared" si="1"/>
        <v>0</v>
      </c>
      <c r="E19" s="140">
        <f t="shared" si="1"/>
        <v>0</v>
      </c>
      <c r="F19" s="140">
        <f t="shared" si="1"/>
        <v>0</v>
      </c>
      <c r="G19" s="140">
        <f t="shared" si="1"/>
        <v>0</v>
      </c>
      <c r="H19" s="140">
        <f t="shared" si="1"/>
        <v>0</v>
      </c>
      <c r="I19" s="140">
        <f t="shared" si="1"/>
        <v>0</v>
      </c>
      <c r="J19" s="140">
        <f t="shared" si="1"/>
        <v>0</v>
      </c>
      <c r="K19" s="140">
        <f t="shared" si="1"/>
        <v>0</v>
      </c>
      <c r="L19" s="140">
        <f t="shared" si="1"/>
        <v>0</v>
      </c>
      <c r="M19" s="140">
        <f t="shared" si="1"/>
        <v>0</v>
      </c>
      <c r="N19" s="140">
        <f t="shared" si="1"/>
        <v>2000</v>
      </c>
      <c r="O19" s="140">
        <f t="shared" si="1"/>
        <v>0</v>
      </c>
      <c r="P19" s="140">
        <f t="shared" si="1"/>
        <v>0</v>
      </c>
      <c r="Q19" s="140">
        <f t="shared" si="1"/>
        <v>0</v>
      </c>
      <c r="R19" s="140">
        <f t="shared" si="1"/>
        <v>0</v>
      </c>
      <c r="S19" s="140">
        <f t="shared" si="1"/>
        <v>0</v>
      </c>
      <c r="T19" s="140">
        <f t="shared" si="1"/>
        <v>0</v>
      </c>
      <c r="U19" s="140">
        <f t="shared" si="1"/>
        <v>0</v>
      </c>
      <c r="V19" s="140">
        <f t="shared" si="1"/>
        <v>0</v>
      </c>
      <c r="W19" s="140">
        <f t="shared" si="1"/>
        <v>0</v>
      </c>
      <c r="X19" s="140">
        <f t="shared" si="1"/>
        <v>0</v>
      </c>
      <c r="Y19" s="140">
        <f t="shared" si="1"/>
        <v>0</v>
      </c>
      <c r="Z19" s="140">
        <f t="shared" si="1"/>
        <v>0</v>
      </c>
      <c r="AA19" s="140">
        <f t="shared" si="1"/>
        <v>0</v>
      </c>
      <c r="AB19" s="140">
        <f t="shared" si="1"/>
        <v>0</v>
      </c>
      <c r="AC19" s="140">
        <f t="shared" si="1"/>
        <v>0</v>
      </c>
      <c r="AD19" s="140">
        <f t="shared" si="1"/>
        <v>0</v>
      </c>
      <c r="AE19" s="140">
        <f t="shared" si="1"/>
        <v>0</v>
      </c>
      <c r="AF19" s="140">
        <f t="shared" si="1"/>
        <v>0</v>
      </c>
      <c r="AG19" s="140">
        <f t="shared" si="1"/>
        <v>0</v>
      </c>
      <c r="AH19" s="140">
        <f t="shared" si="1"/>
        <v>0</v>
      </c>
      <c r="AI19" s="140">
        <f t="shared" si="1"/>
        <v>0</v>
      </c>
      <c r="AJ19" s="140">
        <f t="shared" si="1"/>
        <v>0</v>
      </c>
      <c r="AK19" s="140">
        <f t="shared" si="1"/>
        <v>0</v>
      </c>
      <c r="AL19" s="140">
        <f t="shared" si="1"/>
        <v>0</v>
      </c>
      <c r="AM19" s="140">
        <f t="shared" si="1"/>
        <v>0</v>
      </c>
      <c r="AN19" s="140">
        <f t="shared" si="1"/>
        <v>0</v>
      </c>
      <c r="AO19" s="140">
        <f t="shared" si="1"/>
        <v>0</v>
      </c>
      <c r="AP19" s="140">
        <f t="shared" si="1"/>
        <v>0</v>
      </c>
      <c r="AQ19" s="140">
        <f t="shared" si="1"/>
        <v>0</v>
      </c>
      <c r="AR19" s="140">
        <f t="shared" si="1"/>
        <v>0</v>
      </c>
      <c r="AS19" s="140">
        <f t="shared" si="1"/>
        <v>0</v>
      </c>
      <c r="AT19" s="140">
        <f t="shared" si="1"/>
        <v>0</v>
      </c>
      <c r="AU19" s="140">
        <f t="shared" si="1"/>
        <v>0</v>
      </c>
      <c r="AV19" s="140">
        <f t="shared" si="1"/>
        <v>0</v>
      </c>
      <c r="AW19" s="140">
        <f t="shared" si="1"/>
        <v>0</v>
      </c>
      <c r="AX19" s="140">
        <f t="shared" si="1"/>
        <v>0</v>
      </c>
      <c r="AY19" s="127"/>
      <c r="AZ19" s="134"/>
      <c r="BA19" s="134" t="s">
        <v>530</v>
      </c>
      <c r="BB19" s="137">
        <v>15</v>
      </c>
      <c r="BC19" s="127"/>
      <c r="BD19" s="127"/>
      <c r="BE19" s="127"/>
      <c r="BF19" s="127"/>
      <c r="BG19" s="127"/>
      <c r="BH19" s="127"/>
      <c r="BI19" s="127"/>
      <c r="BJ19" s="127"/>
      <c r="BK19" s="127"/>
      <c r="BL19" s="127"/>
    </row>
    <row r="20" spans="1:64" x14ac:dyDescent="0.25">
      <c r="A20" s="127"/>
      <c r="B20" s="129" t="s">
        <v>564</v>
      </c>
      <c r="C20" s="140"/>
      <c r="D20" s="140">
        <f>+IF(D17&gt;=$D6,$D15,0)*IF(C24&lt;1,0,1)</f>
        <v>0</v>
      </c>
      <c r="E20" s="140">
        <f t="shared" ref="E20:AX20" si="2">+IF(E17&gt;=$D6,$D15,0)*IF(D24&lt;1,0,1)</f>
        <v>0</v>
      </c>
      <c r="F20" s="140">
        <f t="shared" si="2"/>
        <v>0</v>
      </c>
      <c r="G20" s="140">
        <f t="shared" si="2"/>
        <v>0</v>
      </c>
      <c r="H20" s="140">
        <f t="shared" si="2"/>
        <v>0</v>
      </c>
      <c r="I20" s="140">
        <f t="shared" si="2"/>
        <v>0</v>
      </c>
      <c r="J20" s="140">
        <f t="shared" si="2"/>
        <v>0</v>
      </c>
      <c r="K20" s="140">
        <f t="shared" si="2"/>
        <v>0</v>
      </c>
      <c r="L20" s="140">
        <f t="shared" si="2"/>
        <v>0</v>
      </c>
      <c r="M20" s="140">
        <f t="shared" si="2"/>
        <v>0</v>
      </c>
      <c r="N20" s="140">
        <f t="shared" si="2"/>
        <v>395.49775026664986</v>
      </c>
      <c r="O20" s="140">
        <f t="shared" si="2"/>
        <v>395.49775026664986</v>
      </c>
      <c r="P20" s="140">
        <f t="shared" si="2"/>
        <v>395.49775026664986</v>
      </c>
      <c r="Q20" s="140">
        <f t="shared" si="2"/>
        <v>395.49775026664986</v>
      </c>
      <c r="R20" s="140">
        <f t="shared" si="2"/>
        <v>395.49775026664986</v>
      </c>
      <c r="S20" s="140">
        <f t="shared" si="2"/>
        <v>395.49775026664986</v>
      </c>
      <c r="T20" s="140">
        <f t="shared" si="2"/>
        <v>395.49775026664986</v>
      </c>
      <c r="U20" s="140">
        <f t="shared" si="2"/>
        <v>395.49775026664986</v>
      </c>
      <c r="V20" s="140">
        <f t="shared" si="2"/>
        <v>395.49775026664986</v>
      </c>
      <c r="W20" s="140">
        <f t="shared" si="2"/>
        <v>395.49775026664986</v>
      </c>
      <c r="X20" s="140">
        <f t="shared" si="2"/>
        <v>395.49775026664986</v>
      </c>
      <c r="Y20" s="140">
        <f t="shared" si="2"/>
        <v>395.49775026664986</v>
      </c>
      <c r="Z20" s="140">
        <f t="shared" si="2"/>
        <v>395.49775026664986</v>
      </c>
      <c r="AA20" s="140">
        <f t="shared" si="2"/>
        <v>395.49775026664986</v>
      </c>
      <c r="AB20" s="140">
        <f>+IF(AB17&gt;=$D6,$D15,0)*IF(AA24&lt;1,0,1)</f>
        <v>395.49775026664986</v>
      </c>
      <c r="AC20" s="140">
        <f t="shared" si="2"/>
        <v>395.49775026664986</v>
      </c>
      <c r="AD20" s="140">
        <f t="shared" si="2"/>
        <v>395.49775026664986</v>
      </c>
      <c r="AE20" s="140">
        <f t="shared" si="2"/>
        <v>395.49775026664986</v>
      </c>
      <c r="AF20" s="140">
        <f t="shared" si="2"/>
        <v>395.49775026664986</v>
      </c>
      <c r="AG20" s="140">
        <f t="shared" si="2"/>
        <v>395.49775026664986</v>
      </c>
      <c r="AH20" s="140">
        <f t="shared" si="2"/>
        <v>395.49775026664986</v>
      </c>
      <c r="AI20" s="140">
        <f t="shared" si="2"/>
        <v>395.49775026664986</v>
      </c>
      <c r="AJ20" s="140">
        <f t="shared" si="2"/>
        <v>395.49775026664986</v>
      </c>
      <c r="AK20" s="140">
        <f t="shared" si="2"/>
        <v>395.49775026664986</v>
      </c>
      <c r="AL20" s="140">
        <f t="shared" si="2"/>
        <v>395.49775026664986</v>
      </c>
      <c r="AM20" s="140">
        <f t="shared" si="2"/>
        <v>395.49775026664986</v>
      </c>
      <c r="AN20" s="140">
        <f t="shared" si="2"/>
        <v>395.49775026664986</v>
      </c>
      <c r="AO20" s="140">
        <f t="shared" si="2"/>
        <v>395.49775026664986</v>
      </c>
      <c r="AP20" s="140">
        <f t="shared" si="2"/>
        <v>395.49775026664986</v>
      </c>
      <c r="AQ20" s="140">
        <f t="shared" si="2"/>
        <v>395.49775026664986</v>
      </c>
      <c r="AR20" s="140">
        <f t="shared" si="2"/>
        <v>395.49775026664986</v>
      </c>
      <c r="AS20" s="140">
        <f t="shared" si="2"/>
        <v>395.49775026664986</v>
      </c>
      <c r="AT20" s="140">
        <f t="shared" si="2"/>
        <v>395.49775026664986</v>
      </c>
      <c r="AU20" s="140">
        <f t="shared" si="2"/>
        <v>395.49775026664986</v>
      </c>
      <c r="AV20" s="140">
        <f t="shared" si="2"/>
        <v>395.49775026664986</v>
      </c>
      <c r="AW20" s="140">
        <f t="shared" si="2"/>
        <v>395.49775026664986</v>
      </c>
      <c r="AX20" s="140">
        <f t="shared" si="2"/>
        <v>395.49775026664986</v>
      </c>
      <c r="AY20" s="127"/>
      <c r="AZ20" s="134"/>
      <c r="BA20" s="134" t="s">
        <v>531</v>
      </c>
      <c r="BB20" s="137">
        <v>16</v>
      </c>
      <c r="BC20" s="127"/>
      <c r="BD20" s="127"/>
      <c r="BE20" s="127"/>
      <c r="BF20" s="127"/>
      <c r="BG20" s="127"/>
      <c r="BH20" s="127"/>
      <c r="BI20" s="127"/>
      <c r="BJ20" s="127"/>
      <c r="BK20" s="127"/>
      <c r="BL20" s="127"/>
    </row>
    <row r="21" spans="1:64" x14ac:dyDescent="0.25">
      <c r="A21" s="127"/>
      <c r="B21" s="129" t="s">
        <v>565</v>
      </c>
      <c r="C21" s="140"/>
      <c r="D21" s="140">
        <f t="shared" ref="D21:AX21" si="3">D20-D23</f>
        <v>0</v>
      </c>
      <c r="E21" s="140">
        <f t="shared" si="3"/>
        <v>0</v>
      </c>
      <c r="F21" s="140">
        <f t="shared" si="3"/>
        <v>0</v>
      </c>
      <c r="G21" s="140">
        <f t="shared" si="3"/>
        <v>0</v>
      </c>
      <c r="H21" s="140">
        <f t="shared" si="3"/>
        <v>0</v>
      </c>
      <c r="I21" s="140">
        <f t="shared" si="3"/>
        <v>0</v>
      </c>
      <c r="J21" s="140">
        <f t="shared" si="3"/>
        <v>0</v>
      </c>
      <c r="K21" s="140">
        <f t="shared" si="3"/>
        <v>0</v>
      </c>
      <c r="L21" s="140">
        <f t="shared" si="3"/>
        <v>0</v>
      </c>
      <c r="M21" s="140">
        <f t="shared" si="3"/>
        <v>0</v>
      </c>
      <c r="N21" s="140">
        <f t="shared" si="3"/>
        <v>280.18057720846241</v>
      </c>
      <c r="O21" s="140">
        <f t="shared" si="3"/>
        <v>282.19992921530559</v>
      </c>
      <c r="P21" s="140">
        <f t="shared" si="3"/>
        <v>284.23383534495122</v>
      </c>
      <c r="Q21" s="140">
        <f t="shared" si="3"/>
        <v>286.28240049366786</v>
      </c>
      <c r="R21" s="140">
        <f t="shared" si="3"/>
        <v>288.34573031374543</v>
      </c>
      <c r="S21" s="140">
        <f t="shared" si="3"/>
        <v>290.42393121894418</v>
      </c>
      <c r="T21" s="140">
        <f t="shared" si="3"/>
        <v>292.51711038998258</v>
      </c>
      <c r="U21" s="140">
        <f t="shared" si="3"/>
        <v>294.62537578006521</v>
      </c>
      <c r="V21" s="140">
        <f t="shared" si="3"/>
        <v>296.74883612045039</v>
      </c>
      <c r="W21" s="140">
        <f t="shared" si="3"/>
        <v>298.88760092605776</v>
      </c>
      <c r="X21" s="140">
        <f t="shared" si="3"/>
        <v>301.04178050111631</v>
      </c>
      <c r="Y21" s="140">
        <f t="shared" si="3"/>
        <v>303.21148594485328</v>
      </c>
      <c r="Z21" s="140">
        <f t="shared" si="3"/>
        <v>305.39682915722415</v>
      </c>
      <c r="AA21" s="140">
        <f t="shared" si="3"/>
        <v>307.59792284468318</v>
      </c>
      <c r="AB21" s="140">
        <f t="shared" si="3"/>
        <v>309.8148805259969</v>
      </c>
      <c r="AC21" s="140">
        <f t="shared" si="3"/>
        <v>312.04781653809806</v>
      </c>
      <c r="AD21" s="140">
        <f t="shared" si="3"/>
        <v>314.29684604198263</v>
      </c>
      <c r="AE21" s="140">
        <f t="shared" si="3"/>
        <v>316.56208502864922</v>
      </c>
      <c r="AF21" s="140">
        <f t="shared" si="3"/>
        <v>318.84365032508106</v>
      </c>
      <c r="AG21" s="140">
        <f t="shared" si="3"/>
        <v>321.14165960027117</v>
      </c>
      <c r="AH21" s="140">
        <f t="shared" si="3"/>
        <v>323.45623137129104</v>
      </c>
      <c r="AI21" s="140">
        <f t="shared" si="3"/>
        <v>325.7874850094031</v>
      </c>
      <c r="AJ21" s="140">
        <f t="shared" si="3"/>
        <v>328.13554074621686</v>
      </c>
      <c r="AK21" s="140">
        <f t="shared" si="3"/>
        <v>330.5005196798902</v>
      </c>
      <c r="AL21" s="140">
        <f t="shared" si="3"/>
        <v>332.88254378137441</v>
      </c>
      <c r="AM21" s="140">
        <f t="shared" si="3"/>
        <v>335.2817359007048</v>
      </c>
      <c r="AN21" s="140">
        <f t="shared" si="3"/>
        <v>337.69821977333675</v>
      </c>
      <c r="AO21" s="140">
        <f t="shared" si="3"/>
        <v>340.13212002652699</v>
      </c>
      <c r="AP21" s="140">
        <f t="shared" si="3"/>
        <v>342.58356218576114</v>
      </c>
      <c r="AQ21" s="140">
        <f t="shared" si="3"/>
        <v>345.05267268122776</v>
      </c>
      <c r="AR21" s="140">
        <f t="shared" si="3"/>
        <v>347.53957885433846</v>
      </c>
      <c r="AS21" s="140">
        <f t="shared" si="3"/>
        <v>350.04440896429571</v>
      </c>
      <c r="AT21" s="140">
        <f t="shared" si="3"/>
        <v>352.56729219470736</v>
      </c>
      <c r="AU21" s="140">
        <f t="shared" si="3"/>
        <v>355.10835866024945</v>
      </c>
      <c r="AV21" s="140">
        <f t="shared" si="3"/>
        <v>357.66773941337652</v>
      </c>
      <c r="AW21" s="140">
        <f t="shared" si="3"/>
        <v>360.24556645108044</v>
      </c>
      <c r="AX21" s="140">
        <f t="shared" si="3"/>
        <v>362.8419727216982</v>
      </c>
      <c r="AY21" s="127"/>
      <c r="AZ21" s="134"/>
      <c r="BA21" s="134" t="s">
        <v>532</v>
      </c>
      <c r="BB21" s="137">
        <v>17</v>
      </c>
      <c r="BC21" s="127"/>
      <c r="BD21" s="127"/>
      <c r="BE21" s="127"/>
      <c r="BF21" s="127"/>
      <c r="BG21" s="127"/>
      <c r="BH21" s="127"/>
      <c r="BI21" s="127"/>
      <c r="BJ21" s="127"/>
      <c r="BK21" s="127"/>
      <c r="BL21" s="127"/>
    </row>
    <row r="22" spans="1:64" x14ac:dyDescent="0.25">
      <c r="A22" s="127"/>
      <c r="B22" s="129" t="s">
        <v>566</v>
      </c>
      <c r="C22" s="140"/>
      <c r="D22" s="140">
        <f t="shared" ref="D22:Q22" si="4">(D21+C22)*(IF(C24&lt;1,0,1))</f>
        <v>0</v>
      </c>
      <c r="E22" s="140">
        <f t="shared" si="4"/>
        <v>0</v>
      </c>
      <c r="F22" s="140">
        <f t="shared" si="4"/>
        <v>0</v>
      </c>
      <c r="G22" s="140">
        <f t="shared" si="4"/>
        <v>0</v>
      </c>
      <c r="H22" s="140">
        <f t="shared" si="4"/>
        <v>0</v>
      </c>
      <c r="I22" s="140">
        <f t="shared" si="4"/>
        <v>0</v>
      </c>
      <c r="J22" s="140">
        <f t="shared" si="4"/>
        <v>0</v>
      </c>
      <c r="K22" s="140">
        <f t="shared" si="4"/>
        <v>0</v>
      </c>
      <c r="L22" s="140">
        <f t="shared" si="4"/>
        <v>0</v>
      </c>
      <c r="M22" s="140">
        <f t="shared" si="4"/>
        <v>0</v>
      </c>
      <c r="N22" s="140">
        <f t="shared" si="4"/>
        <v>280.18057720846241</v>
      </c>
      <c r="O22" s="140">
        <f t="shared" si="4"/>
        <v>562.380506423768</v>
      </c>
      <c r="P22" s="140">
        <f t="shared" si="4"/>
        <v>846.61434176871921</v>
      </c>
      <c r="Q22" s="140">
        <f t="shared" si="4"/>
        <v>1132.8967422623871</v>
      </c>
      <c r="R22" s="140">
        <f>(R21+Q22)*(IF(Q24&lt;1,0,1))</f>
        <v>1421.2424725761325</v>
      </c>
      <c r="S22" s="140">
        <f t="shared" ref="S22:AX22" si="5">(S21+R22)*(IF(R24&lt;1,0,1))</f>
        <v>1711.6664037950768</v>
      </c>
      <c r="T22" s="140">
        <f t="shared" si="5"/>
        <v>2004.1835141850593</v>
      </c>
      <c r="U22" s="140">
        <f t="shared" si="5"/>
        <v>2298.8088899651243</v>
      </c>
      <c r="V22" s="140">
        <f t="shared" si="5"/>
        <v>2595.5577260855748</v>
      </c>
      <c r="W22" s="140">
        <f t="shared" si="5"/>
        <v>2894.4453270116328</v>
      </c>
      <c r="X22" s="140">
        <f t="shared" si="5"/>
        <v>3195.4871075127489</v>
      </c>
      <c r="Y22" s="140">
        <f t="shared" si="5"/>
        <v>3498.6985934576023</v>
      </c>
      <c r="Z22" s="140">
        <f t="shared" si="5"/>
        <v>3804.0954226148265</v>
      </c>
      <c r="AA22" s="140">
        <f t="shared" si="5"/>
        <v>4111.6933454595101</v>
      </c>
      <c r="AB22" s="140">
        <f t="shared" si="5"/>
        <v>4421.5082259855071</v>
      </c>
      <c r="AC22" s="140">
        <f t="shared" si="5"/>
        <v>4733.5560425236054</v>
      </c>
      <c r="AD22" s="140">
        <f t="shared" si="5"/>
        <v>5047.8528885655878</v>
      </c>
      <c r="AE22" s="140">
        <f t="shared" si="5"/>
        <v>5364.4149735942374</v>
      </c>
      <c r="AF22" s="140">
        <f t="shared" si="5"/>
        <v>5683.2586239193188</v>
      </c>
      <c r="AG22" s="140">
        <f t="shared" si="5"/>
        <v>6004.4002835195897</v>
      </c>
      <c r="AH22" s="140">
        <f t="shared" si="5"/>
        <v>6327.856514890881</v>
      </c>
      <c r="AI22" s="140">
        <f t="shared" si="5"/>
        <v>6653.6439999002841</v>
      </c>
      <c r="AJ22" s="140">
        <f t="shared" si="5"/>
        <v>6981.7795406465011</v>
      </c>
      <c r="AK22" s="140">
        <f t="shared" si="5"/>
        <v>7312.2800603263913</v>
      </c>
      <c r="AL22" s="140">
        <f t="shared" si="5"/>
        <v>7645.1626041077661</v>
      </c>
      <c r="AM22" s="140">
        <f t="shared" si="5"/>
        <v>7980.444340008471</v>
      </c>
      <c r="AN22" s="140">
        <f t="shared" si="5"/>
        <v>8318.142559781807</v>
      </c>
      <c r="AO22" s="140">
        <f t="shared" si="5"/>
        <v>8658.2746798083335</v>
      </c>
      <c r="AP22" s="140">
        <f t="shared" si="5"/>
        <v>9000.858241994094</v>
      </c>
      <c r="AQ22" s="140">
        <f t="shared" si="5"/>
        <v>9345.9109146753217</v>
      </c>
      <c r="AR22" s="140">
        <f t="shared" si="5"/>
        <v>9693.4504935296609</v>
      </c>
      <c r="AS22" s="140">
        <f t="shared" si="5"/>
        <v>10043.494902493956</v>
      </c>
      <c r="AT22" s="140">
        <f t="shared" si="5"/>
        <v>10396.062194688664</v>
      </c>
      <c r="AU22" s="140">
        <f t="shared" si="5"/>
        <v>10751.170553348913</v>
      </c>
      <c r="AV22" s="140">
        <f t="shared" si="5"/>
        <v>11108.83829276229</v>
      </c>
      <c r="AW22" s="140">
        <f t="shared" si="5"/>
        <v>11469.08385921337</v>
      </c>
      <c r="AX22" s="140">
        <f t="shared" si="5"/>
        <v>11831.925831935068</v>
      </c>
      <c r="AY22" s="127"/>
      <c r="AZ22" s="134"/>
      <c r="BA22" s="134" t="s">
        <v>533</v>
      </c>
      <c r="BB22" s="137">
        <v>18</v>
      </c>
      <c r="BC22" s="127"/>
      <c r="BD22" s="127"/>
      <c r="BE22" s="127"/>
      <c r="BF22" s="127"/>
      <c r="BG22" s="127"/>
      <c r="BH22" s="127"/>
      <c r="BI22" s="127"/>
      <c r="BJ22" s="127"/>
      <c r="BK22" s="127"/>
      <c r="BL22" s="127"/>
    </row>
    <row r="23" spans="1:64" x14ac:dyDescent="0.25">
      <c r="A23" s="127"/>
      <c r="B23" s="129" t="s">
        <v>567</v>
      </c>
      <c r="C23" s="140"/>
      <c r="D23" s="140">
        <f>IF(D20&gt;0,C24*$D13,0)</f>
        <v>0</v>
      </c>
      <c r="E23" s="140">
        <f t="shared" ref="E23:AX23" si="6">IF(E20&gt;0,D24*$D$13,0)</f>
        <v>0</v>
      </c>
      <c r="F23" s="140">
        <f t="shared" si="6"/>
        <v>0</v>
      </c>
      <c r="G23" s="140">
        <f t="shared" si="6"/>
        <v>0</v>
      </c>
      <c r="H23" s="140">
        <f t="shared" si="6"/>
        <v>0</v>
      </c>
      <c r="I23" s="140">
        <f t="shared" si="6"/>
        <v>0</v>
      </c>
      <c r="J23" s="140">
        <f t="shared" si="6"/>
        <v>0</v>
      </c>
      <c r="K23" s="140">
        <f t="shared" si="6"/>
        <v>0</v>
      </c>
      <c r="L23" s="140">
        <f t="shared" si="6"/>
        <v>0</v>
      </c>
      <c r="M23" s="140">
        <f t="shared" si="6"/>
        <v>0</v>
      </c>
      <c r="N23" s="140">
        <f t="shared" si="6"/>
        <v>115.31717305818745</v>
      </c>
      <c r="O23" s="140">
        <f t="shared" si="6"/>
        <v>113.29782105134426</v>
      </c>
      <c r="P23" s="140">
        <f t="shared" si="6"/>
        <v>111.26391492169866</v>
      </c>
      <c r="Q23" s="140">
        <f t="shared" si="6"/>
        <v>109.21534977298202</v>
      </c>
      <c r="R23" s="140">
        <f t="shared" si="6"/>
        <v>107.15201995290442</v>
      </c>
      <c r="S23" s="140">
        <f t="shared" si="6"/>
        <v>105.0738190477057</v>
      </c>
      <c r="T23" s="140">
        <f t="shared" si="6"/>
        <v>102.98063987666731</v>
      </c>
      <c r="U23" s="140">
        <f t="shared" si="6"/>
        <v>100.87237448658466</v>
      </c>
      <c r="V23" s="140">
        <f t="shared" si="6"/>
        <v>98.748914146199439</v>
      </c>
      <c r="W23" s="140">
        <f t="shared" si="6"/>
        <v>96.610149340592088</v>
      </c>
      <c r="X23" s="140">
        <f t="shared" si="6"/>
        <v>94.455969765533553</v>
      </c>
      <c r="Y23" s="140">
        <f t="shared" si="6"/>
        <v>92.286264321796551</v>
      </c>
      <c r="Z23" s="140">
        <f t="shared" si="6"/>
        <v>90.100921109425741</v>
      </c>
      <c r="AA23" s="140">
        <f t="shared" si="6"/>
        <v>87.899827421966663</v>
      </c>
      <c r="AB23" s="140">
        <f t="shared" si="6"/>
        <v>85.682869740652947</v>
      </c>
      <c r="AC23" s="140">
        <f t="shared" si="6"/>
        <v>83.449933728551812</v>
      </c>
      <c r="AD23" s="140">
        <f t="shared" si="6"/>
        <v>81.200904224667227</v>
      </c>
      <c r="AE23" s="140">
        <f t="shared" si="6"/>
        <v>78.935665238000624</v>
      </c>
      <c r="AF23" s="140">
        <f t="shared" si="6"/>
        <v>76.654099941568774</v>
      </c>
      <c r="AG23" s="140">
        <f t="shared" si="6"/>
        <v>74.356090666378677</v>
      </c>
      <c r="AH23" s="140">
        <f t="shared" si="6"/>
        <v>72.041518895358806</v>
      </c>
      <c r="AI23" s="140">
        <f t="shared" si="6"/>
        <v>69.710265257246775</v>
      </c>
      <c r="AJ23" s="140">
        <f t="shared" si="6"/>
        <v>67.362209520432984</v>
      </c>
      <c r="AK23" s="140">
        <f t="shared" si="6"/>
        <v>64.997230586759628</v>
      </c>
      <c r="AL23" s="140">
        <f t="shared" si="6"/>
        <v>62.615206485275458</v>
      </c>
      <c r="AM23" s="140">
        <f t="shared" si="6"/>
        <v>60.216014365945064</v>
      </c>
      <c r="AN23" s="140">
        <f t="shared" si="6"/>
        <v>57.799530493313114</v>
      </c>
      <c r="AO23" s="140">
        <f t="shared" si="6"/>
        <v>55.36563024012289</v>
      </c>
      <c r="AP23" s="140">
        <f t="shared" si="6"/>
        <v>52.914188080888692</v>
      </c>
      <c r="AQ23" s="140">
        <f t="shared" si="6"/>
        <v>50.445077585422091</v>
      </c>
      <c r="AR23" s="140">
        <f t="shared" si="6"/>
        <v>47.958171412311387</v>
      </c>
      <c r="AS23" s="140">
        <f t="shared" si="6"/>
        <v>45.453341302354168</v>
      </c>
      <c r="AT23" s="140">
        <f t="shared" si="6"/>
        <v>42.93045807194251</v>
      </c>
      <c r="AU23" s="140">
        <f t="shared" si="6"/>
        <v>40.389391606400409</v>
      </c>
      <c r="AV23" s="140">
        <f t="shared" si="6"/>
        <v>37.830010853273357</v>
      </c>
      <c r="AW23" s="140">
        <f t="shared" si="6"/>
        <v>35.252183815569417</v>
      </c>
      <c r="AX23" s="140">
        <f t="shared" si="6"/>
        <v>32.655777544951668</v>
      </c>
      <c r="AY23" s="127"/>
      <c r="AZ23" s="134"/>
      <c r="BA23" s="134" t="s">
        <v>534</v>
      </c>
      <c r="BB23" s="137">
        <v>19</v>
      </c>
      <c r="BC23" s="127"/>
      <c r="BD23" s="127"/>
      <c r="BE23" s="127"/>
      <c r="BF23" s="127"/>
      <c r="BG23" s="127"/>
      <c r="BH23" s="127"/>
      <c r="BI23" s="127"/>
      <c r="BJ23" s="127"/>
      <c r="BK23" s="127"/>
      <c r="BL23" s="127"/>
    </row>
    <row r="24" spans="1:64" x14ac:dyDescent="0.25">
      <c r="A24" s="127"/>
      <c r="B24" s="129" t="s">
        <v>568</v>
      </c>
      <c r="C24" s="140">
        <f>IF(D18=$C6,($C8-($C8*$C10)-($C8*$C9)),(($C8-($C8*$C10)-($C8*$C9))-C22)*IF(B24&lt;1,0,1))</f>
        <v>16000</v>
      </c>
      <c r="D24" s="140">
        <f>IF(E18=$C6,($C8-($C8*$C10)-($C8*$C9)),(($C8-($C8*$C10)-($C8*$C9))-D22)*IF(C24&lt;1,0,1))</f>
        <v>16000</v>
      </c>
      <c r="E24" s="140">
        <f>IF(F18=$C6,($C8-($C8*$C10)-($C8*$C9)),(($C8-($C8*$C10)-($C8*$C9))-E22)*IF(D24&lt;1,0,1))</f>
        <v>16000</v>
      </c>
      <c r="F24" s="140">
        <f>IF(G18=$C6,($C8-($C8*$C10)-($C8*$C9)),(($C8-($C8*$C10)-($C8*$C9))-F22)*IF(E24&lt;1,0,1))</f>
        <v>16000</v>
      </c>
      <c r="G24" s="140">
        <f t="shared" ref="G24:AX24" si="7">IF(H18=$C6,($C8-($C8*$C10)-($C8*$C9)),(($C8-($C8*$C10)-($C8*$C9))-G22)*IF(F24&lt;1,0,1))</f>
        <v>16000</v>
      </c>
      <c r="H24" s="140">
        <f t="shared" si="7"/>
        <v>16000</v>
      </c>
      <c r="I24" s="140">
        <f t="shared" si="7"/>
        <v>16000</v>
      </c>
      <c r="J24" s="140">
        <f t="shared" si="7"/>
        <v>16000</v>
      </c>
      <c r="K24" s="140">
        <f t="shared" si="7"/>
        <v>16000</v>
      </c>
      <c r="L24" s="140">
        <f t="shared" si="7"/>
        <v>16000</v>
      </c>
      <c r="M24" s="140">
        <f t="shared" si="7"/>
        <v>16000</v>
      </c>
      <c r="N24" s="140">
        <f t="shared" si="7"/>
        <v>15719.819422791537</v>
      </c>
      <c r="O24" s="140">
        <f t="shared" si="7"/>
        <v>15437.619493576232</v>
      </c>
      <c r="P24" s="140">
        <f t="shared" si="7"/>
        <v>15153.38565823128</v>
      </c>
      <c r="Q24" s="140">
        <f t="shared" si="7"/>
        <v>14867.103257737614</v>
      </c>
      <c r="R24" s="140">
        <f t="shared" si="7"/>
        <v>14578.757527423868</v>
      </c>
      <c r="S24" s="140">
        <f t="shared" si="7"/>
        <v>14288.333596204924</v>
      </c>
      <c r="T24" s="140">
        <f t="shared" si="7"/>
        <v>13995.816485814941</v>
      </c>
      <c r="U24" s="140">
        <f t="shared" si="7"/>
        <v>13701.191110034875</v>
      </c>
      <c r="V24" s="140">
        <f t="shared" si="7"/>
        <v>13404.442273914425</v>
      </c>
      <c r="W24" s="140">
        <f t="shared" si="7"/>
        <v>13105.554672988368</v>
      </c>
      <c r="X24" s="140">
        <f t="shared" si="7"/>
        <v>12804.512892487252</v>
      </c>
      <c r="Y24" s="140">
        <f t="shared" si="7"/>
        <v>12501.301406542398</v>
      </c>
      <c r="Z24" s="140">
        <f t="shared" si="7"/>
        <v>12195.904577385174</v>
      </c>
      <c r="AA24" s="140">
        <f t="shared" si="7"/>
        <v>11888.306654540491</v>
      </c>
      <c r="AB24" s="140">
        <f t="shared" si="7"/>
        <v>11578.491774014492</v>
      </c>
      <c r="AC24" s="140">
        <f t="shared" si="7"/>
        <v>11266.443957476395</v>
      </c>
      <c r="AD24" s="140">
        <f t="shared" si="7"/>
        <v>10952.147111434413</v>
      </c>
      <c r="AE24" s="140">
        <f t="shared" si="7"/>
        <v>10635.585026405763</v>
      </c>
      <c r="AF24" s="140">
        <f t="shared" si="7"/>
        <v>10316.741376080681</v>
      </c>
      <c r="AG24" s="140">
        <f t="shared" si="7"/>
        <v>9995.5997164804103</v>
      </c>
      <c r="AH24" s="140">
        <f t="shared" si="7"/>
        <v>9672.143485109118</v>
      </c>
      <c r="AI24" s="140">
        <f t="shared" si="7"/>
        <v>9346.3560000997168</v>
      </c>
      <c r="AJ24" s="140">
        <f t="shared" si="7"/>
        <v>9018.2204593534989</v>
      </c>
      <c r="AK24" s="140">
        <f t="shared" si="7"/>
        <v>8687.7199396736087</v>
      </c>
      <c r="AL24" s="140">
        <f t="shared" si="7"/>
        <v>8354.8373958922348</v>
      </c>
      <c r="AM24" s="140">
        <f t="shared" si="7"/>
        <v>8019.555659991529</v>
      </c>
      <c r="AN24" s="140">
        <f t="shared" si="7"/>
        <v>7681.857440218193</v>
      </c>
      <c r="AO24" s="140">
        <f t="shared" si="7"/>
        <v>7341.7253201916665</v>
      </c>
      <c r="AP24" s="140">
        <f t="shared" si="7"/>
        <v>6999.141758005906</v>
      </c>
      <c r="AQ24" s="140">
        <f t="shared" si="7"/>
        <v>6654.0890853246783</v>
      </c>
      <c r="AR24" s="140">
        <f t="shared" si="7"/>
        <v>6306.5495064703391</v>
      </c>
      <c r="AS24" s="140">
        <f t="shared" si="7"/>
        <v>5956.505097506044</v>
      </c>
      <c r="AT24" s="140">
        <f t="shared" si="7"/>
        <v>5603.937805311336</v>
      </c>
      <c r="AU24" s="140">
        <f t="shared" si="7"/>
        <v>5248.829446651087</v>
      </c>
      <c r="AV24" s="140">
        <f t="shared" si="7"/>
        <v>4891.1617072377103</v>
      </c>
      <c r="AW24" s="140">
        <f t="shared" si="7"/>
        <v>4530.9161407866304</v>
      </c>
      <c r="AX24" s="140">
        <f t="shared" si="7"/>
        <v>4168.0741680649317</v>
      </c>
      <c r="AY24" s="127"/>
      <c r="AZ24" s="134"/>
      <c r="BA24" s="134" t="s">
        <v>535</v>
      </c>
      <c r="BB24" s="137">
        <v>20</v>
      </c>
      <c r="BC24" s="127"/>
      <c r="BD24" s="127"/>
      <c r="BE24" s="127"/>
      <c r="BF24" s="127"/>
      <c r="BG24" s="127"/>
      <c r="BH24" s="127"/>
      <c r="BI24" s="127"/>
      <c r="BJ24" s="127"/>
      <c r="BK24" s="127"/>
      <c r="BL24" s="127"/>
    </row>
    <row r="25" spans="1:64" x14ac:dyDescent="0.25">
      <c r="A25" s="127"/>
      <c r="B25" s="129" t="s">
        <v>591</v>
      </c>
      <c r="C25" s="140"/>
      <c r="D25" s="140">
        <f t="shared" ref="D25:Y25" si="8">IF(D24&lt;1,$C8*$C9,0)*IF(C24&lt;1,0,1)</f>
        <v>0</v>
      </c>
      <c r="E25" s="140">
        <f t="shared" si="8"/>
        <v>0</v>
      </c>
      <c r="F25" s="140">
        <f t="shared" si="8"/>
        <v>0</v>
      </c>
      <c r="G25" s="140">
        <f t="shared" si="8"/>
        <v>0</v>
      </c>
      <c r="H25" s="140">
        <f t="shared" si="8"/>
        <v>0</v>
      </c>
      <c r="I25" s="140">
        <f t="shared" si="8"/>
        <v>0</v>
      </c>
      <c r="J25" s="140">
        <f t="shared" si="8"/>
        <v>0</v>
      </c>
      <c r="K25" s="140">
        <f t="shared" si="8"/>
        <v>0</v>
      </c>
      <c r="L25" s="140">
        <f t="shared" si="8"/>
        <v>0</v>
      </c>
      <c r="M25" s="140">
        <f t="shared" si="8"/>
        <v>0</v>
      </c>
      <c r="N25" s="140">
        <f t="shared" si="8"/>
        <v>0</v>
      </c>
      <c r="O25" s="140">
        <f t="shared" si="8"/>
        <v>0</v>
      </c>
      <c r="P25" s="140">
        <f t="shared" si="8"/>
        <v>0</v>
      </c>
      <c r="Q25" s="140">
        <f t="shared" si="8"/>
        <v>0</v>
      </c>
      <c r="R25" s="140">
        <f t="shared" si="8"/>
        <v>0</v>
      </c>
      <c r="S25" s="140">
        <f t="shared" si="8"/>
        <v>0</v>
      </c>
      <c r="T25" s="140">
        <f t="shared" si="8"/>
        <v>0</v>
      </c>
      <c r="U25" s="140">
        <f t="shared" si="8"/>
        <v>0</v>
      </c>
      <c r="V25" s="140">
        <f t="shared" si="8"/>
        <v>0</v>
      </c>
      <c r="W25" s="140">
        <f t="shared" si="8"/>
        <v>0</v>
      </c>
      <c r="X25" s="140">
        <f t="shared" si="8"/>
        <v>0</v>
      </c>
      <c r="Y25" s="140">
        <f t="shared" si="8"/>
        <v>0</v>
      </c>
      <c r="Z25" s="140">
        <f t="shared" ref="Z25:AX25" si="9">IF(Z24&lt;1,$C$8*$C$9,0)*IF(Y24&lt;1,0,1)</f>
        <v>0</v>
      </c>
      <c r="AA25" s="140">
        <f t="shared" si="9"/>
        <v>0</v>
      </c>
      <c r="AB25" s="140">
        <f t="shared" si="9"/>
        <v>0</v>
      </c>
      <c r="AC25" s="140">
        <f t="shared" si="9"/>
        <v>0</v>
      </c>
      <c r="AD25" s="140">
        <f t="shared" si="9"/>
        <v>0</v>
      </c>
      <c r="AE25" s="140">
        <f t="shared" si="9"/>
        <v>0</v>
      </c>
      <c r="AF25" s="140">
        <f t="shared" si="9"/>
        <v>0</v>
      </c>
      <c r="AG25" s="140">
        <f t="shared" si="9"/>
        <v>0</v>
      </c>
      <c r="AH25" s="140">
        <f t="shared" si="9"/>
        <v>0</v>
      </c>
      <c r="AI25" s="140">
        <f t="shared" si="9"/>
        <v>0</v>
      </c>
      <c r="AJ25" s="140">
        <f t="shared" si="9"/>
        <v>0</v>
      </c>
      <c r="AK25" s="140">
        <f t="shared" si="9"/>
        <v>0</v>
      </c>
      <c r="AL25" s="140">
        <f t="shared" si="9"/>
        <v>0</v>
      </c>
      <c r="AM25" s="140">
        <f t="shared" si="9"/>
        <v>0</v>
      </c>
      <c r="AN25" s="140">
        <f t="shared" si="9"/>
        <v>0</v>
      </c>
      <c r="AO25" s="140">
        <f t="shared" si="9"/>
        <v>0</v>
      </c>
      <c r="AP25" s="140">
        <f t="shared" si="9"/>
        <v>0</v>
      </c>
      <c r="AQ25" s="140">
        <f t="shared" si="9"/>
        <v>0</v>
      </c>
      <c r="AR25" s="140">
        <f t="shared" si="9"/>
        <v>0</v>
      </c>
      <c r="AS25" s="140">
        <f t="shared" si="9"/>
        <v>0</v>
      </c>
      <c r="AT25" s="140">
        <f t="shared" si="9"/>
        <v>0</v>
      </c>
      <c r="AU25" s="140">
        <f t="shared" si="9"/>
        <v>0</v>
      </c>
      <c r="AV25" s="140">
        <f t="shared" si="9"/>
        <v>0</v>
      </c>
      <c r="AW25" s="140">
        <f t="shared" si="9"/>
        <v>0</v>
      </c>
      <c r="AX25" s="140">
        <f t="shared" si="9"/>
        <v>0</v>
      </c>
      <c r="AY25" s="127"/>
      <c r="AZ25" s="134"/>
      <c r="BA25" s="134" t="s">
        <v>536</v>
      </c>
      <c r="BB25" s="137">
        <v>21</v>
      </c>
      <c r="BC25" s="127"/>
      <c r="BD25" s="127"/>
      <c r="BE25" s="127"/>
      <c r="BF25" s="127"/>
      <c r="BG25" s="127"/>
      <c r="BH25" s="127"/>
      <c r="BI25" s="127"/>
      <c r="BJ25" s="127"/>
      <c r="BK25" s="127"/>
      <c r="BL25" s="127"/>
    </row>
    <row r="26" spans="1:64" x14ac:dyDescent="0.25">
      <c r="A26" s="127"/>
      <c r="B26" s="143" t="s">
        <v>592</v>
      </c>
      <c r="C26" s="140">
        <f>C19+C20+C25</f>
        <v>0</v>
      </c>
      <c r="D26" s="140">
        <f>D19+D20+D25</f>
        <v>0</v>
      </c>
      <c r="E26" s="140">
        <f t="shared" ref="E26:AX26" si="10">E19+E20+E25</f>
        <v>0</v>
      </c>
      <c r="F26" s="140">
        <f t="shared" si="10"/>
        <v>0</v>
      </c>
      <c r="G26" s="140">
        <f t="shared" si="10"/>
        <v>0</v>
      </c>
      <c r="H26" s="140">
        <f t="shared" si="10"/>
        <v>0</v>
      </c>
      <c r="I26" s="140">
        <f t="shared" si="10"/>
        <v>0</v>
      </c>
      <c r="J26" s="140">
        <f t="shared" si="10"/>
        <v>0</v>
      </c>
      <c r="K26" s="140">
        <f t="shared" si="10"/>
        <v>0</v>
      </c>
      <c r="L26" s="140">
        <f t="shared" si="10"/>
        <v>0</v>
      </c>
      <c r="M26" s="140">
        <f t="shared" si="10"/>
        <v>0</v>
      </c>
      <c r="N26" s="140">
        <f t="shared" si="10"/>
        <v>2395.4977502666497</v>
      </c>
      <c r="O26" s="140">
        <f t="shared" si="10"/>
        <v>395.49775026664986</v>
      </c>
      <c r="P26" s="140">
        <f t="shared" si="10"/>
        <v>395.49775026664986</v>
      </c>
      <c r="Q26" s="140">
        <f t="shared" si="10"/>
        <v>395.49775026664986</v>
      </c>
      <c r="R26" s="140">
        <f t="shared" si="10"/>
        <v>395.49775026664986</v>
      </c>
      <c r="S26" s="140">
        <f t="shared" si="10"/>
        <v>395.49775026664986</v>
      </c>
      <c r="T26" s="140">
        <f t="shared" si="10"/>
        <v>395.49775026664986</v>
      </c>
      <c r="U26" s="140">
        <f t="shared" si="10"/>
        <v>395.49775026664986</v>
      </c>
      <c r="V26" s="140">
        <f t="shared" si="10"/>
        <v>395.49775026664986</v>
      </c>
      <c r="W26" s="140">
        <f t="shared" si="10"/>
        <v>395.49775026664986</v>
      </c>
      <c r="X26" s="140">
        <f t="shared" si="10"/>
        <v>395.49775026664986</v>
      </c>
      <c r="Y26" s="140">
        <f t="shared" si="10"/>
        <v>395.49775026664986</v>
      </c>
      <c r="Z26" s="140">
        <f t="shared" si="10"/>
        <v>395.49775026664986</v>
      </c>
      <c r="AA26" s="140">
        <f t="shared" si="10"/>
        <v>395.49775026664986</v>
      </c>
      <c r="AB26" s="140">
        <f t="shared" si="10"/>
        <v>395.49775026664986</v>
      </c>
      <c r="AC26" s="140">
        <f t="shared" si="10"/>
        <v>395.49775026664986</v>
      </c>
      <c r="AD26" s="140">
        <f t="shared" si="10"/>
        <v>395.49775026664986</v>
      </c>
      <c r="AE26" s="140">
        <f t="shared" si="10"/>
        <v>395.49775026664986</v>
      </c>
      <c r="AF26" s="140">
        <f t="shared" si="10"/>
        <v>395.49775026664986</v>
      </c>
      <c r="AG26" s="140">
        <f t="shared" si="10"/>
        <v>395.49775026664986</v>
      </c>
      <c r="AH26" s="140">
        <f t="shared" si="10"/>
        <v>395.49775026664986</v>
      </c>
      <c r="AI26" s="140">
        <f t="shared" si="10"/>
        <v>395.49775026664986</v>
      </c>
      <c r="AJ26" s="140">
        <f t="shared" si="10"/>
        <v>395.49775026664986</v>
      </c>
      <c r="AK26" s="140">
        <f t="shared" si="10"/>
        <v>395.49775026664986</v>
      </c>
      <c r="AL26" s="140">
        <f t="shared" si="10"/>
        <v>395.49775026664986</v>
      </c>
      <c r="AM26" s="140">
        <f t="shared" si="10"/>
        <v>395.49775026664986</v>
      </c>
      <c r="AN26" s="140">
        <f t="shared" si="10"/>
        <v>395.49775026664986</v>
      </c>
      <c r="AO26" s="140">
        <f t="shared" si="10"/>
        <v>395.49775026664986</v>
      </c>
      <c r="AP26" s="140">
        <f t="shared" si="10"/>
        <v>395.49775026664986</v>
      </c>
      <c r="AQ26" s="140">
        <f t="shared" si="10"/>
        <v>395.49775026664986</v>
      </c>
      <c r="AR26" s="140">
        <f t="shared" si="10"/>
        <v>395.49775026664986</v>
      </c>
      <c r="AS26" s="140">
        <f t="shared" si="10"/>
        <v>395.49775026664986</v>
      </c>
      <c r="AT26" s="140">
        <f t="shared" si="10"/>
        <v>395.49775026664986</v>
      </c>
      <c r="AU26" s="140">
        <f t="shared" si="10"/>
        <v>395.49775026664986</v>
      </c>
      <c r="AV26" s="140">
        <f t="shared" si="10"/>
        <v>395.49775026664986</v>
      </c>
      <c r="AW26" s="140">
        <f t="shared" si="10"/>
        <v>395.49775026664986</v>
      </c>
      <c r="AX26" s="140">
        <f t="shared" si="10"/>
        <v>395.49775026664986</v>
      </c>
      <c r="AY26" s="127"/>
      <c r="AZ26" s="134"/>
      <c r="BA26" s="134" t="s">
        <v>537</v>
      </c>
      <c r="BB26" s="137">
        <v>22</v>
      </c>
      <c r="BC26" s="127"/>
      <c r="BD26" s="127"/>
      <c r="BE26" s="127"/>
      <c r="BF26" s="127"/>
      <c r="BG26" s="127"/>
      <c r="BH26" s="127"/>
      <c r="BI26" s="127"/>
      <c r="BJ26" s="127"/>
      <c r="BK26" s="127"/>
      <c r="BL26" s="127"/>
    </row>
    <row r="27" spans="1:64" x14ac:dyDescent="0.25">
      <c r="A27" s="127"/>
      <c r="B27" s="127"/>
      <c r="C27" s="127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7"/>
      <c r="Z27" s="127"/>
      <c r="AA27" s="127"/>
      <c r="AB27" s="127"/>
      <c r="AC27" s="127"/>
      <c r="AD27" s="127"/>
      <c r="AE27" s="127"/>
      <c r="AF27" s="127"/>
      <c r="AG27" s="127"/>
      <c r="AH27" s="127"/>
      <c r="AI27" s="127"/>
      <c r="AJ27" s="127"/>
      <c r="AK27" s="127"/>
      <c r="AL27" s="127"/>
      <c r="AM27" s="127"/>
      <c r="AN27" s="127"/>
      <c r="AO27" s="127"/>
      <c r="AP27" s="127"/>
      <c r="AQ27" s="127"/>
      <c r="AR27" s="127"/>
      <c r="AS27" s="127"/>
      <c r="AT27" s="127"/>
      <c r="AU27" s="127"/>
      <c r="AV27" s="127"/>
      <c r="AW27" s="127"/>
      <c r="AX27" s="127"/>
      <c r="AY27" s="127"/>
      <c r="AZ27" s="127"/>
      <c r="BA27" s="134" t="s">
        <v>538</v>
      </c>
      <c r="BB27" s="137">
        <v>23</v>
      </c>
      <c r="BC27" s="127"/>
      <c r="BD27" s="127"/>
      <c r="BE27" s="127"/>
      <c r="BF27" s="127"/>
      <c r="BG27" s="127"/>
      <c r="BH27" s="127"/>
      <c r="BI27" s="127"/>
      <c r="BJ27" s="127"/>
      <c r="BK27" s="127"/>
      <c r="BL27" s="127"/>
    </row>
    <row r="28" spans="1:64" x14ac:dyDescent="0.25">
      <c r="A28" s="127"/>
      <c r="B28" s="127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7"/>
      <c r="AU28" s="127"/>
      <c r="AV28" s="127"/>
      <c r="AW28" s="127"/>
      <c r="AX28" s="127"/>
      <c r="AY28" s="127"/>
      <c r="AZ28" s="134"/>
      <c r="BA28" s="134" t="s">
        <v>539</v>
      </c>
      <c r="BB28" s="137">
        <v>24</v>
      </c>
      <c r="BC28" s="127"/>
      <c r="BD28" s="127"/>
      <c r="BE28" s="127"/>
      <c r="BF28" s="127"/>
      <c r="BG28" s="127"/>
      <c r="BH28" s="127"/>
      <c r="BI28" s="127"/>
      <c r="BJ28" s="127"/>
      <c r="BK28" s="127"/>
      <c r="BL28" s="127"/>
    </row>
    <row r="29" spans="1:64" x14ac:dyDescent="0.25">
      <c r="A29" s="127"/>
      <c r="B29" s="133" t="s">
        <v>593</v>
      </c>
      <c r="C29" s="133"/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7"/>
      <c r="AF29" s="127"/>
      <c r="AG29" s="127"/>
      <c r="AH29" s="127"/>
      <c r="AI29" s="127"/>
      <c r="AJ29" s="127"/>
      <c r="AK29" s="127"/>
      <c r="AL29" s="127"/>
      <c r="AM29" s="127"/>
      <c r="AN29" s="127"/>
      <c r="AO29" s="127"/>
      <c r="AP29" s="127"/>
      <c r="AQ29" s="127"/>
      <c r="AR29" s="127"/>
      <c r="AS29" s="127"/>
      <c r="AT29" s="127"/>
      <c r="AU29" s="127"/>
      <c r="AV29" s="127"/>
      <c r="AW29" s="127"/>
      <c r="AX29" s="127"/>
      <c r="AY29" s="127"/>
      <c r="AZ29" s="134"/>
      <c r="BA29" s="134" t="s">
        <v>540</v>
      </c>
      <c r="BB29" s="137">
        <v>25</v>
      </c>
      <c r="BC29" s="127"/>
      <c r="BD29" s="127"/>
      <c r="BE29" s="127"/>
      <c r="BF29" s="127"/>
      <c r="BG29" s="127"/>
      <c r="BH29" s="127"/>
      <c r="BI29" s="127"/>
      <c r="BJ29" s="127"/>
      <c r="BK29" s="127"/>
      <c r="BL29" s="127"/>
    </row>
    <row r="30" spans="1:64" x14ac:dyDescent="0.25">
      <c r="A30" s="127"/>
      <c r="B30" s="127"/>
      <c r="C30" s="127"/>
      <c r="D30" s="127"/>
      <c r="E30" s="127"/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27"/>
      <c r="V30" s="127"/>
      <c r="W30" s="127"/>
      <c r="X30" s="127"/>
      <c r="Y30" s="127"/>
      <c r="Z30" s="127"/>
      <c r="AA30" s="127"/>
      <c r="AB30" s="127"/>
      <c r="AC30" s="127"/>
      <c r="AD30" s="127"/>
      <c r="AE30" s="127"/>
      <c r="AF30" s="127"/>
      <c r="AG30" s="127"/>
      <c r="AH30" s="127"/>
      <c r="AI30" s="127"/>
      <c r="AJ30" s="127"/>
      <c r="AK30" s="127"/>
      <c r="AL30" s="127"/>
      <c r="AM30" s="127"/>
      <c r="AN30" s="127"/>
      <c r="AO30" s="127"/>
      <c r="AP30" s="127"/>
      <c r="AQ30" s="127"/>
      <c r="AR30" s="127"/>
      <c r="AS30" s="127"/>
      <c r="AT30" s="127"/>
      <c r="AU30" s="127"/>
      <c r="AV30" s="127"/>
      <c r="AW30" s="127"/>
      <c r="AX30" s="127"/>
      <c r="AY30" s="127"/>
      <c r="AZ30" s="127"/>
      <c r="BA30" s="134" t="s">
        <v>541</v>
      </c>
      <c r="BB30" s="137">
        <v>26</v>
      </c>
      <c r="BC30" s="127"/>
      <c r="BD30" s="127"/>
      <c r="BE30" s="127"/>
      <c r="BF30" s="127"/>
      <c r="BG30" s="127"/>
      <c r="BH30" s="127"/>
      <c r="BI30" s="127"/>
      <c r="BJ30" s="127"/>
      <c r="BK30" s="127"/>
      <c r="BL30" s="127"/>
    </row>
    <row r="31" spans="1:64" x14ac:dyDescent="0.25">
      <c r="A31" s="127"/>
      <c r="B31" s="127"/>
      <c r="C31" s="127"/>
      <c r="D31" s="127"/>
      <c r="E31" s="127"/>
      <c r="F31" s="127"/>
      <c r="G31" s="127"/>
      <c r="H31" s="127"/>
      <c r="I31" s="127"/>
      <c r="J31" s="127"/>
      <c r="K31" s="127"/>
      <c r="L31" s="127"/>
      <c r="M31" s="127"/>
      <c r="N31" s="127"/>
      <c r="O31" s="127"/>
      <c r="P31" s="127"/>
      <c r="Q31" s="127"/>
      <c r="R31" s="127"/>
      <c r="S31" s="127"/>
      <c r="T31" s="127"/>
      <c r="U31" s="127"/>
      <c r="V31" s="127"/>
      <c r="W31" s="127"/>
      <c r="X31" s="127"/>
      <c r="Y31" s="127"/>
      <c r="Z31" s="127"/>
      <c r="AA31" s="127"/>
      <c r="AB31" s="127"/>
      <c r="AC31" s="127"/>
      <c r="AD31" s="127"/>
      <c r="AE31" s="127"/>
      <c r="AF31" s="127"/>
      <c r="AG31" s="127"/>
      <c r="AH31" s="127"/>
      <c r="AI31" s="127"/>
      <c r="AJ31" s="127"/>
      <c r="AK31" s="127"/>
      <c r="AL31" s="127"/>
      <c r="AM31" s="127"/>
      <c r="AN31" s="127"/>
      <c r="AO31" s="127"/>
      <c r="AP31" s="127"/>
      <c r="AQ31" s="127"/>
      <c r="AR31" s="127"/>
      <c r="AS31" s="127"/>
      <c r="AT31" s="127"/>
      <c r="AU31" s="127"/>
      <c r="AV31" s="127"/>
      <c r="AW31" s="127"/>
      <c r="AX31" s="127"/>
      <c r="AY31" s="127"/>
      <c r="AZ31" s="127"/>
      <c r="BA31" s="134" t="s">
        <v>542</v>
      </c>
      <c r="BB31" s="137">
        <v>27</v>
      </c>
      <c r="BC31" s="127"/>
      <c r="BD31" s="127"/>
      <c r="BE31" s="127"/>
      <c r="BF31" s="127"/>
      <c r="BG31" s="127"/>
      <c r="BH31" s="127"/>
      <c r="BI31" s="127"/>
      <c r="BJ31" s="127"/>
      <c r="BK31" s="127"/>
      <c r="BL31" s="127"/>
    </row>
    <row r="32" spans="1:64" x14ac:dyDescent="0.25">
      <c r="A32" s="127"/>
      <c r="B32" s="126" t="s">
        <v>483</v>
      </c>
      <c r="C32" s="127"/>
      <c r="D32" s="127"/>
      <c r="E32" s="127"/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7"/>
      <c r="V32" s="127"/>
      <c r="W32" s="127"/>
      <c r="X32" s="127"/>
      <c r="Y32" s="127"/>
      <c r="Z32" s="127"/>
      <c r="AA32" s="127"/>
      <c r="AB32" s="127"/>
      <c r="AC32" s="127"/>
      <c r="AD32" s="127"/>
      <c r="AE32" s="127"/>
      <c r="AF32" s="127"/>
      <c r="AG32" s="127"/>
      <c r="AH32" s="127"/>
      <c r="AI32" s="127"/>
      <c r="AJ32" s="127"/>
      <c r="AK32" s="127"/>
      <c r="AL32" s="127"/>
      <c r="AM32" s="127"/>
      <c r="AN32" s="127"/>
      <c r="AO32" s="127"/>
      <c r="AP32" s="127"/>
      <c r="AQ32" s="127"/>
      <c r="AR32" s="127"/>
      <c r="AS32" s="127"/>
      <c r="AT32" s="127"/>
      <c r="AU32" s="127"/>
      <c r="AV32" s="127"/>
      <c r="AW32" s="127"/>
      <c r="AX32" s="127"/>
      <c r="AY32" s="127"/>
      <c r="AZ32" s="127"/>
      <c r="BA32" s="134" t="s">
        <v>543</v>
      </c>
      <c r="BB32" s="137">
        <v>28</v>
      </c>
      <c r="BC32" s="127"/>
      <c r="BD32" s="127"/>
      <c r="BE32" s="127"/>
      <c r="BF32" s="127"/>
      <c r="BG32" s="127"/>
      <c r="BH32" s="127"/>
      <c r="BI32" s="127"/>
      <c r="BJ32" s="127"/>
      <c r="BK32" s="127"/>
      <c r="BL32" s="127"/>
    </row>
    <row r="33" spans="1:64" x14ac:dyDescent="0.25">
      <c r="A33" s="127"/>
      <c r="B33" s="128" t="s">
        <v>484</v>
      </c>
      <c r="C33" s="150" t="str">
        <f>+Leasing!D5</f>
        <v>A2 M1</v>
      </c>
      <c r="D33" s="138">
        <f>VLOOKUP($C33,$BA$5:$BB$38,2,FALSE)</f>
        <v>13</v>
      </c>
      <c r="E33" s="127"/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/>
      <c r="U33" s="127"/>
      <c r="V33" s="127"/>
      <c r="W33" s="127"/>
      <c r="X33" s="127"/>
      <c r="Y33" s="127"/>
      <c r="Z33" s="127"/>
      <c r="AA33" s="127"/>
      <c r="AB33" s="127"/>
      <c r="AC33" s="127"/>
      <c r="AD33" s="127"/>
      <c r="AE33" s="127"/>
      <c r="AF33" s="127"/>
      <c r="AG33" s="127"/>
      <c r="AH33" s="127"/>
      <c r="AI33" s="127"/>
      <c r="AJ33" s="127"/>
      <c r="AK33" s="127"/>
      <c r="AL33" s="127"/>
      <c r="AM33" s="127"/>
      <c r="AN33" s="127"/>
      <c r="AO33" s="127"/>
      <c r="AP33" s="127"/>
      <c r="AQ33" s="127"/>
      <c r="AR33" s="127"/>
      <c r="AS33" s="127"/>
      <c r="AT33" s="127"/>
      <c r="AU33" s="127"/>
      <c r="AV33" s="127"/>
      <c r="AW33" s="127"/>
      <c r="AX33" s="127"/>
      <c r="AY33" s="127"/>
      <c r="AZ33" s="127"/>
      <c r="BA33" s="134" t="s">
        <v>544</v>
      </c>
      <c r="BB33" s="137">
        <v>29</v>
      </c>
      <c r="BC33" s="127"/>
      <c r="BD33" s="127"/>
      <c r="BE33" s="127"/>
      <c r="BF33" s="127"/>
      <c r="BG33" s="127"/>
      <c r="BH33" s="127"/>
      <c r="BI33" s="127"/>
      <c r="BJ33" s="127"/>
      <c r="BK33" s="127"/>
      <c r="BL33" s="127"/>
    </row>
    <row r="34" spans="1:64" x14ac:dyDescent="0.25">
      <c r="A34" s="127"/>
      <c r="B34" s="128" t="s">
        <v>486</v>
      </c>
      <c r="C34" s="157">
        <f>+Leasing!D6</f>
        <v>0.09</v>
      </c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7"/>
      <c r="V34" s="127"/>
      <c r="W34" s="127"/>
      <c r="X34" s="127"/>
      <c r="Y34" s="127"/>
      <c r="Z34" s="127"/>
      <c r="AA34" s="127"/>
      <c r="AB34" s="127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127"/>
      <c r="AR34" s="127"/>
      <c r="AS34" s="127"/>
      <c r="AT34" s="127"/>
      <c r="AU34" s="127"/>
      <c r="AV34" s="127"/>
      <c r="AW34" s="127"/>
      <c r="AX34" s="127"/>
      <c r="AY34" s="127"/>
      <c r="AZ34" s="127"/>
      <c r="BA34" s="134" t="s">
        <v>545</v>
      </c>
      <c r="BB34" s="137">
        <v>30</v>
      </c>
      <c r="BC34" s="127"/>
      <c r="BD34" s="127"/>
      <c r="BE34" s="127"/>
      <c r="BF34" s="127"/>
      <c r="BG34" s="127"/>
      <c r="BH34" s="127"/>
      <c r="BI34" s="127"/>
      <c r="BJ34" s="127"/>
      <c r="BK34" s="127"/>
      <c r="BL34" s="127"/>
    </row>
    <row r="35" spans="1:64" x14ac:dyDescent="0.25">
      <c r="A35" s="127"/>
      <c r="B35" s="129" t="s">
        <v>501</v>
      </c>
      <c r="C35" s="158">
        <f>+Leasing!D7</f>
        <v>20000</v>
      </c>
      <c r="D35" s="127"/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  <c r="AG35" s="127"/>
      <c r="AH35" s="127"/>
      <c r="AI35" s="127"/>
      <c r="AJ35" s="127"/>
      <c r="AK35" s="127"/>
      <c r="AL35" s="127"/>
      <c r="AM35" s="127"/>
      <c r="AN35" s="127"/>
      <c r="AO35" s="127"/>
      <c r="AP35" s="127"/>
      <c r="AQ35" s="127"/>
      <c r="AR35" s="127"/>
      <c r="AS35" s="127"/>
      <c r="AT35" s="127"/>
      <c r="AU35" s="127"/>
      <c r="AV35" s="127"/>
      <c r="AW35" s="127"/>
      <c r="AX35" s="127"/>
      <c r="AY35" s="127"/>
      <c r="AZ35" s="127"/>
      <c r="BA35" s="134" t="s">
        <v>546</v>
      </c>
      <c r="BB35" s="137">
        <v>31</v>
      </c>
      <c r="BC35" s="127"/>
      <c r="BD35" s="127"/>
      <c r="BE35" s="127"/>
      <c r="BF35" s="127"/>
      <c r="BG35" s="127"/>
      <c r="BH35" s="127"/>
      <c r="BI35" s="127"/>
      <c r="BJ35" s="127"/>
      <c r="BK35" s="127"/>
      <c r="BL35" s="127"/>
    </row>
    <row r="36" spans="1:64" x14ac:dyDescent="0.25">
      <c r="A36" s="127"/>
      <c r="B36" s="129" t="s">
        <v>502</v>
      </c>
      <c r="C36" s="157">
        <f>+Leasing!D8</f>
        <v>0.1</v>
      </c>
      <c r="D36" s="127"/>
      <c r="E36" s="127"/>
      <c r="F36" s="127"/>
      <c r="G36" s="127"/>
      <c r="H36" s="127"/>
      <c r="I36" s="127"/>
      <c r="J36" s="127"/>
      <c r="K36" s="127"/>
      <c r="L36" s="127"/>
      <c r="M36" s="127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127"/>
      <c r="AR36" s="127"/>
      <c r="AS36" s="127"/>
      <c r="AT36" s="127"/>
      <c r="AU36" s="127"/>
      <c r="AV36" s="127"/>
      <c r="AW36" s="127"/>
      <c r="AX36" s="127"/>
      <c r="AY36" s="127"/>
      <c r="AZ36" s="127"/>
      <c r="BA36" s="134" t="s">
        <v>547</v>
      </c>
      <c r="BB36" s="137">
        <v>32</v>
      </c>
      <c r="BC36" s="127"/>
      <c r="BD36" s="127"/>
      <c r="BE36" s="127"/>
      <c r="BF36" s="127"/>
      <c r="BG36" s="127"/>
      <c r="BH36" s="127"/>
      <c r="BI36" s="127"/>
      <c r="BJ36" s="127"/>
      <c r="BK36" s="127"/>
      <c r="BL36" s="127"/>
    </row>
    <row r="37" spans="1:64" x14ac:dyDescent="0.25">
      <c r="A37" s="127"/>
      <c r="B37" s="129" t="s">
        <v>503</v>
      </c>
      <c r="C37" s="157">
        <f>+Leasing!D9</f>
        <v>0.1</v>
      </c>
      <c r="D37" s="127"/>
      <c r="E37" s="127"/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7"/>
      <c r="Q37" s="127"/>
      <c r="R37" s="127"/>
      <c r="S37" s="127"/>
      <c r="T37" s="127"/>
      <c r="U37" s="127"/>
      <c r="V37" s="127"/>
      <c r="W37" s="127"/>
      <c r="X37" s="127"/>
      <c r="Y37" s="127"/>
      <c r="Z37" s="127"/>
      <c r="AA37" s="127"/>
      <c r="AB37" s="127"/>
      <c r="AC37" s="127"/>
      <c r="AD37" s="127"/>
      <c r="AE37" s="127"/>
      <c r="AF37" s="127"/>
      <c r="AG37" s="127"/>
      <c r="AH37" s="127"/>
      <c r="AI37" s="127"/>
      <c r="AJ37" s="127"/>
      <c r="AK37" s="127"/>
      <c r="AL37" s="127"/>
      <c r="AM37" s="127"/>
      <c r="AN37" s="127"/>
      <c r="AO37" s="127"/>
      <c r="AP37" s="127"/>
      <c r="AQ37" s="127"/>
      <c r="AR37" s="127"/>
      <c r="AS37" s="127"/>
      <c r="AT37" s="127"/>
      <c r="AU37" s="127"/>
      <c r="AV37" s="127"/>
      <c r="AW37" s="127"/>
      <c r="AX37" s="127"/>
      <c r="AY37" s="127"/>
      <c r="AZ37" s="127"/>
      <c r="BA37" s="134" t="s">
        <v>548</v>
      </c>
      <c r="BB37" s="137">
        <v>33</v>
      </c>
      <c r="BC37" s="127"/>
      <c r="BD37" s="127"/>
      <c r="BE37" s="127"/>
      <c r="BF37" s="127"/>
      <c r="BG37" s="127"/>
      <c r="BH37" s="127"/>
      <c r="BI37" s="127"/>
      <c r="BJ37" s="127"/>
      <c r="BK37" s="127"/>
      <c r="BL37" s="127"/>
    </row>
    <row r="38" spans="1:64" x14ac:dyDescent="0.25">
      <c r="A38" s="127"/>
      <c r="B38" s="130" t="s">
        <v>488</v>
      </c>
      <c r="C38" s="138">
        <f>+Leasing!D10</f>
        <v>48</v>
      </c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34" t="s">
        <v>549</v>
      </c>
      <c r="BB38" s="137">
        <v>34</v>
      </c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</row>
    <row r="39" spans="1:64" x14ac:dyDescent="0.25">
      <c r="A39" s="127"/>
      <c r="B39" s="127"/>
      <c r="C39" s="127"/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  <c r="AG39" s="127"/>
      <c r="AH39" s="127"/>
      <c r="AI39" s="127"/>
      <c r="AJ39" s="127"/>
      <c r="AK39" s="127"/>
      <c r="AL39" s="127"/>
      <c r="AM39" s="127"/>
      <c r="AN39" s="127"/>
      <c r="AO39" s="127"/>
      <c r="AP39" s="127"/>
      <c r="AQ39" s="127"/>
      <c r="AR39" s="127"/>
      <c r="AS39" s="127"/>
      <c r="AT39" s="127"/>
      <c r="AU39" s="127"/>
      <c r="AV39" s="127"/>
      <c r="AW39" s="127"/>
      <c r="AX39" s="127"/>
      <c r="AY39" s="127"/>
      <c r="AZ39" s="127"/>
      <c r="BA39" s="134" t="s">
        <v>550</v>
      </c>
      <c r="BB39" s="137">
        <v>35</v>
      </c>
      <c r="BC39" s="127"/>
      <c r="BD39" s="127"/>
      <c r="BE39" s="127"/>
      <c r="BF39" s="127"/>
      <c r="BG39" s="127"/>
      <c r="BH39" s="127"/>
      <c r="BI39" s="127"/>
      <c r="BJ39" s="127"/>
      <c r="BK39" s="127"/>
      <c r="BL39" s="127"/>
    </row>
    <row r="40" spans="1:64" x14ac:dyDescent="0.25">
      <c r="A40" s="127"/>
      <c r="B40" s="126" t="s">
        <v>521</v>
      </c>
      <c r="C40" s="126" t="s">
        <v>522</v>
      </c>
      <c r="D40" s="139">
        <f>((1+C34)^(1/12))-1</f>
        <v>7.2073233161367156E-3</v>
      </c>
      <c r="E40" s="127"/>
      <c r="F40" s="127"/>
      <c r="G40" s="127"/>
      <c r="H40" s="127"/>
      <c r="I40" s="127"/>
      <c r="J40" s="127"/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27"/>
      <c r="AS40" s="127"/>
      <c r="AT40" s="127"/>
      <c r="AU40" s="127"/>
      <c r="AV40" s="127"/>
      <c r="AW40" s="127"/>
      <c r="AX40" s="127"/>
      <c r="AY40" s="127"/>
      <c r="AZ40" s="127"/>
      <c r="BA40" s="134" t="s">
        <v>551</v>
      </c>
      <c r="BB40" s="137">
        <v>36</v>
      </c>
      <c r="BC40" s="127"/>
      <c r="BD40" s="127"/>
      <c r="BE40" s="127"/>
      <c r="BF40" s="127"/>
      <c r="BG40" s="127"/>
      <c r="BH40" s="127"/>
      <c r="BI40" s="127"/>
      <c r="BJ40" s="127"/>
      <c r="BK40" s="127"/>
      <c r="BL40" s="127"/>
    </row>
    <row r="41" spans="1:64" x14ac:dyDescent="0.25">
      <c r="A41" s="127"/>
      <c r="B41" s="127"/>
      <c r="C41" s="127"/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27"/>
      <c r="AS41" s="127"/>
      <c r="AT41" s="127"/>
      <c r="AU41" s="127"/>
      <c r="AV41" s="127"/>
      <c r="AW41" s="127"/>
      <c r="AX41" s="127"/>
      <c r="AY41" s="127"/>
      <c r="AZ41" s="127"/>
      <c r="BA41" s="127"/>
      <c r="BB41" s="136"/>
      <c r="BC41" s="127"/>
      <c r="BD41" s="127"/>
      <c r="BE41" s="127"/>
      <c r="BF41" s="127"/>
      <c r="BG41" s="127"/>
      <c r="BH41" s="127"/>
      <c r="BI41" s="127"/>
      <c r="BJ41" s="127"/>
      <c r="BK41" s="127"/>
      <c r="BL41" s="127"/>
    </row>
    <row r="42" spans="1:64" x14ac:dyDescent="0.25">
      <c r="A42" s="127"/>
      <c r="B42" s="126" t="s">
        <v>525</v>
      </c>
      <c r="C42" s="126" t="s">
        <v>522</v>
      </c>
      <c r="D42" s="140">
        <f>(C35-(C35*C36)-(C35*C37))/((1-(1+D40)^(-C38))/D40)</f>
        <v>395.49775026664986</v>
      </c>
      <c r="E42" s="127"/>
      <c r="F42" s="127"/>
      <c r="G42" s="127"/>
      <c r="H42" s="127"/>
      <c r="I42" s="127"/>
      <c r="J42" s="127"/>
      <c r="K42" s="127"/>
      <c r="L42" s="127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27"/>
      <c r="AS42" s="127"/>
      <c r="AT42" s="127"/>
      <c r="AU42" s="127"/>
      <c r="AV42" s="127"/>
      <c r="AW42" s="127"/>
      <c r="AX42" s="127"/>
      <c r="AY42" s="127"/>
      <c r="AZ42" s="127"/>
      <c r="BA42" s="127"/>
      <c r="BB42" s="136"/>
      <c r="BC42" s="127"/>
      <c r="BD42" s="127"/>
      <c r="BE42" s="127"/>
      <c r="BF42" s="127"/>
      <c r="BG42" s="127"/>
      <c r="BH42" s="127"/>
      <c r="BI42" s="127"/>
      <c r="BJ42" s="127"/>
      <c r="BK42" s="127"/>
      <c r="BL42" s="127"/>
    </row>
    <row r="43" spans="1:64" x14ac:dyDescent="0.25">
      <c r="A43" s="127"/>
      <c r="B43" s="127"/>
      <c r="C43" s="66">
        <v>41275</v>
      </c>
      <c r="D43" s="66">
        <v>41306</v>
      </c>
      <c r="E43" s="66">
        <v>41336</v>
      </c>
      <c r="F43" s="66">
        <v>41367</v>
      </c>
      <c r="G43" s="66">
        <v>41397</v>
      </c>
      <c r="H43" s="66">
        <v>41428</v>
      </c>
      <c r="I43" s="66">
        <v>41458</v>
      </c>
      <c r="J43" s="66">
        <v>41489</v>
      </c>
      <c r="K43" s="66">
        <v>41519</v>
      </c>
      <c r="L43" s="66">
        <v>41550</v>
      </c>
      <c r="M43" s="66">
        <v>41580</v>
      </c>
      <c r="N43" s="66">
        <v>41611</v>
      </c>
      <c r="O43" s="66">
        <v>41641</v>
      </c>
      <c r="P43" s="66">
        <v>41672</v>
      </c>
      <c r="Q43" s="66">
        <v>41702</v>
      </c>
      <c r="R43" s="66">
        <v>41733</v>
      </c>
      <c r="S43" s="66">
        <v>41763</v>
      </c>
      <c r="T43" s="66">
        <v>41794</v>
      </c>
      <c r="U43" s="66">
        <v>41824</v>
      </c>
      <c r="V43" s="66">
        <v>41855</v>
      </c>
      <c r="W43" s="66">
        <v>41885</v>
      </c>
      <c r="X43" s="66">
        <v>41916</v>
      </c>
      <c r="Y43" s="66">
        <v>41946</v>
      </c>
      <c r="Z43" s="66">
        <v>41977</v>
      </c>
      <c r="AA43" s="66">
        <v>42007</v>
      </c>
      <c r="AB43" s="66">
        <v>42038</v>
      </c>
      <c r="AC43" s="66">
        <v>42068</v>
      </c>
      <c r="AD43" s="66">
        <v>42099</v>
      </c>
      <c r="AE43" s="66">
        <v>42129</v>
      </c>
      <c r="AF43" s="66">
        <v>42160</v>
      </c>
      <c r="AG43" s="66">
        <v>42190</v>
      </c>
      <c r="AH43" s="66">
        <v>42221</v>
      </c>
      <c r="AI43" s="66">
        <v>42251</v>
      </c>
      <c r="AJ43" s="66">
        <v>42282</v>
      </c>
      <c r="AK43" s="66">
        <v>42312</v>
      </c>
      <c r="AL43" s="66">
        <v>42343</v>
      </c>
      <c r="AM43" s="66">
        <v>42373</v>
      </c>
      <c r="AN43" s="66">
        <v>42404</v>
      </c>
      <c r="AO43" s="66">
        <v>42434</v>
      </c>
      <c r="AP43" s="66">
        <v>42465</v>
      </c>
      <c r="AQ43" s="66">
        <v>42495</v>
      </c>
      <c r="AR43" s="66">
        <v>42526</v>
      </c>
      <c r="AS43" s="66">
        <v>42556</v>
      </c>
      <c r="AT43" s="66">
        <v>42587</v>
      </c>
      <c r="AU43" s="66">
        <v>42617</v>
      </c>
      <c r="AV43" s="66">
        <v>42648</v>
      </c>
      <c r="AW43" s="66">
        <v>42678</v>
      </c>
      <c r="AX43" s="66">
        <v>42709</v>
      </c>
      <c r="AY43" s="127"/>
      <c r="AZ43" s="127"/>
      <c r="BA43" s="127"/>
      <c r="BB43" s="136"/>
      <c r="BC43" s="127"/>
      <c r="BD43" s="127"/>
      <c r="BE43" s="127"/>
      <c r="BF43" s="127"/>
      <c r="BG43" s="127"/>
      <c r="BH43" s="127"/>
      <c r="BI43" s="127"/>
      <c r="BJ43" s="127"/>
      <c r="BK43" s="127"/>
      <c r="BL43" s="127"/>
    </row>
    <row r="44" spans="1:64" x14ac:dyDescent="0.25">
      <c r="A44" s="145"/>
      <c r="B44" s="127"/>
      <c r="C44" s="138">
        <v>1</v>
      </c>
      <c r="D44" s="138">
        <f>+C44+1</f>
        <v>2</v>
      </c>
      <c r="E44" s="138">
        <f t="shared" ref="E44:AX44" si="11">+D44+1</f>
        <v>3</v>
      </c>
      <c r="F44" s="138">
        <f t="shared" si="11"/>
        <v>4</v>
      </c>
      <c r="G44" s="138">
        <f t="shared" si="11"/>
        <v>5</v>
      </c>
      <c r="H44" s="138">
        <f t="shared" si="11"/>
        <v>6</v>
      </c>
      <c r="I44" s="138">
        <f t="shared" si="11"/>
        <v>7</v>
      </c>
      <c r="J44" s="138">
        <f t="shared" si="11"/>
        <v>8</v>
      </c>
      <c r="K44" s="138">
        <f t="shared" si="11"/>
        <v>9</v>
      </c>
      <c r="L44" s="138">
        <f t="shared" si="11"/>
        <v>10</v>
      </c>
      <c r="M44" s="138">
        <f t="shared" si="11"/>
        <v>11</v>
      </c>
      <c r="N44" s="138">
        <f t="shared" si="11"/>
        <v>12</v>
      </c>
      <c r="O44" s="138">
        <f t="shared" si="11"/>
        <v>13</v>
      </c>
      <c r="P44" s="138">
        <f t="shared" si="11"/>
        <v>14</v>
      </c>
      <c r="Q44" s="138">
        <f t="shared" si="11"/>
        <v>15</v>
      </c>
      <c r="R44" s="138">
        <f t="shared" si="11"/>
        <v>16</v>
      </c>
      <c r="S44" s="138">
        <f t="shared" si="11"/>
        <v>17</v>
      </c>
      <c r="T44" s="138">
        <f t="shared" si="11"/>
        <v>18</v>
      </c>
      <c r="U44" s="138">
        <f t="shared" si="11"/>
        <v>19</v>
      </c>
      <c r="V44" s="138">
        <f t="shared" si="11"/>
        <v>20</v>
      </c>
      <c r="W44" s="138">
        <f t="shared" si="11"/>
        <v>21</v>
      </c>
      <c r="X44" s="138">
        <f t="shared" si="11"/>
        <v>22</v>
      </c>
      <c r="Y44" s="138">
        <f t="shared" si="11"/>
        <v>23</v>
      </c>
      <c r="Z44" s="138">
        <f t="shared" si="11"/>
        <v>24</v>
      </c>
      <c r="AA44" s="138">
        <f t="shared" si="11"/>
        <v>25</v>
      </c>
      <c r="AB44" s="138">
        <f t="shared" si="11"/>
        <v>26</v>
      </c>
      <c r="AC44" s="138">
        <f t="shared" si="11"/>
        <v>27</v>
      </c>
      <c r="AD44" s="138">
        <f t="shared" si="11"/>
        <v>28</v>
      </c>
      <c r="AE44" s="138">
        <f t="shared" si="11"/>
        <v>29</v>
      </c>
      <c r="AF44" s="138">
        <f t="shared" si="11"/>
        <v>30</v>
      </c>
      <c r="AG44" s="138">
        <f t="shared" si="11"/>
        <v>31</v>
      </c>
      <c r="AH44" s="138">
        <f t="shared" si="11"/>
        <v>32</v>
      </c>
      <c r="AI44" s="138">
        <f t="shared" si="11"/>
        <v>33</v>
      </c>
      <c r="AJ44" s="138">
        <f t="shared" si="11"/>
        <v>34</v>
      </c>
      <c r="AK44" s="138">
        <f t="shared" si="11"/>
        <v>35</v>
      </c>
      <c r="AL44" s="138">
        <f t="shared" si="11"/>
        <v>36</v>
      </c>
      <c r="AM44" s="138">
        <f t="shared" si="11"/>
        <v>37</v>
      </c>
      <c r="AN44" s="138">
        <f t="shared" si="11"/>
        <v>38</v>
      </c>
      <c r="AO44" s="138">
        <f t="shared" si="11"/>
        <v>39</v>
      </c>
      <c r="AP44" s="138">
        <f t="shared" si="11"/>
        <v>40</v>
      </c>
      <c r="AQ44" s="138">
        <f t="shared" si="11"/>
        <v>41</v>
      </c>
      <c r="AR44" s="138">
        <f t="shared" si="11"/>
        <v>42</v>
      </c>
      <c r="AS44" s="138">
        <f t="shared" si="11"/>
        <v>43</v>
      </c>
      <c r="AT44" s="138">
        <f t="shared" si="11"/>
        <v>44</v>
      </c>
      <c r="AU44" s="138">
        <f t="shared" si="11"/>
        <v>45</v>
      </c>
      <c r="AV44" s="138">
        <f t="shared" si="11"/>
        <v>46</v>
      </c>
      <c r="AW44" s="138">
        <f t="shared" si="11"/>
        <v>47</v>
      </c>
      <c r="AX44" s="138">
        <f t="shared" si="11"/>
        <v>48</v>
      </c>
      <c r="AY44" s="127"/>
      <c r="AZ44" s="127"/>
      <c r="BA44" s="127"/>
      <c r="BB44" s="136"/>
      <c r="BC44" s="127"/>
      <c r="BD44" s="127"/>
      <c r="BE44" s="127"/>
      <c r="BF44" s="127"/>
      <c r="BG44" s="127"/>
      <c r="BH44" s="127"/>
      <c r="BI44" s="127"/>
      <c r="BJ44" s="127"/>
      <c r="BK44" s="127"/>
      <c r="BL44" s="127"/>
    </row>
    <row r="45" spans="1:64" x14ac:dyDescent="0.25">
      <c r="A45" s="127"/>
      <c r="B45" s="141" t="s">
        <v>589</v>
      </c>
      <c r="C45" s="142" t="s">
        <v>515</v>
      </c>
      <c r="D45" s="142" t="s">
        <v>516</v>
      </c>
      <c r="E45" s="142" t="s">
        <v>517</v>
      </c>
      <c r="F45" s="142" t="s">
        <v>518</v>
      </c>
      <c r="G45" s="142" t="s">
        <v>519</v>
      </c>
      <c r="H45" s="142" t="s">
        <v>520</v>
      </c>
      <c r="I45" s="142" t="s">
        <v>523</v>
      </c>
      <c r="J45" s="142" t="s">
        <v>524</v>
      </c>
      <c r="K45" s="142" t="s">
        <v>485</v>
      </c>
      <c r="L45" s="142" t="s">
        <v>526</v>
      </c>
      <c r="M45" s="142" t="s">
        <v>527</v>
      </c>
      <c r="N45" s="142" t="s">
        <v>500</v>
      </c>
      <c r="O45" s="142" t="s">
        <v>528</v>
      </c>
      <c r="P45" s="142" t="s">
        <v>529</v>
      </c>
      <c r="Q45" s="142" t="s">
        <v>530</v>
      </c>
      <c r="R45" s="142" t="s">
        <v>531</v>
      </c>
      <c r="S45" s="142" t="s">
        <v>532</v>
      </c>
      <c r="T45" s="142" t="s">
        <v>533</v>
      </c>
      <c r="U45" s="142" t="s">
        <v>534</v>
      </c>
      <c r="V45" s="142" t="s">
        <v>535</v>
      </c>
      <c r="W45" s="142" t="s">
        <v>536</v>
      </c>
      <c r="X45" s="142" t="s">
        <v>537</v>
      </c>
      <c r="Y45" s="142" t="s">
        <v>538</v>
      </c>
      <c r="Z45" s="142" t="s">
        <v>539</v>
      </c>
      <c r="AA45" s="142" t="s">
        <v>540</v>
      </c>
      <c r="AB45" s="142" t="s">
        <v>541</v>
      </c>
      <c r="AC45" s="142" t="s">
        <v>542</v>
      </c>
      <c r="AD45" s="142" t="s">
        <v>543</v>
      </c>
      <c r="AE45" s="142" t="s">
        <v>544</v>
      </c>
      <c r="AF45" s="142" t="s">
        <v>545</v>
      </c>
      <c r="AG45" s="142" t="s">
        <v>546</v>
      </c>
      <c r="AH45" s="142" t="s">
        <v>547</v>
      </c>
      <c r="AI45" s="142" t="s">
        <v>548</v>
      </c>
      <c r="AJ45" s="142" t="s">
        <v>549</v>
      </c>
      <c r="AK45" s="142" t="s">
        <v>550</v>
      </c>
      <c r="AL45" s="142" t="s">
        <v>551</v>
      </c>
      <c r="AM45" s="142" t="s">
        <v>552</v>
      </c>
      <c r="AN45" s="142" t="s">
        <v>553</v>
      </c>
      <c r="AO45" s="142" t="s">
        <v>554</v>
      </c>
      <c r="AP45" s="142" t="s">
        <v>555</v>
      </c>
      <c r="AQ45" s="142" t="s">
        <v>556</v>
      </c>
      <c r="AR45" s="142" t="s">
        <v>557</v>
      </c>
      <c r="AS45" s="142" t="s">
        <v>558</v>
      </c>
      <c r="AT45" s="142" t="s">
        <v>559</v>
      </c>
      <c r="AU45" s="142" t="s">
        <v>560</v>
      </c>
      <c r="AV45" s="142" t="s">
        <v>561</v>
      </c>
      <c r="AW45" s="142" t="s">
        <v>562</v>
      </c>
      <c r="AX45" s="142" t="s">
        <v>563</v>
      </c>
      <c r="AY45" s="127"/>
      <c r="AZ45" s="127"/>
      <c r="BA45" s="127"/>
      <c r="BB45" s="136"/>
      <c r="BC45" s="127"/>
      <c r="BD45" s="127"/>
      <c r="BE45" s="127"/>
      <c r="BF45" s="127"/>
      <c r="BG45" s="127"/>
      <c r="BH45" s="127"/>
      <c r="BI45" s="127"/>
      <c r="BJ45" s="127"/>
      <c r="BK45" s="127"/>
      <c r="BL45" s="127"/>
    </row>
    <row r="46" spans="1:64" x14ac:dyDescent="0.25">
      <c r="A46" s="127"/>
      <c r="B46" s="129" t="s">
        <v>590</v>
      </c>
      <c r="C46" s="140">
        <f t="shared" ref="C46:AX46" si="12">IF(C45=$C33,$C35*$C37,0)</f>
        <v>0</v>
      </c>
      <c r="D46" s="140">
        <f t="shared" si="12"/>
        <v>0</v>
      </c>
      <c r="E46" s="140">
        <f t="shared" si="12"/>
        <v>0</v>
      </c>
      <c r="F46" s="140">
        <f t="shared" si="12"/>
        <v>0</v>
      </c>
      <c r="G46" s="140">
        <f t="shared" si="12"/>
        <v>0</v>
      </c>
      <c r="H46" s="140">
        <f t="shared" si="12"/>
        <v>0</v>
      </c>
      <c r="I46" s="140">
        <f t="shared" si="12"/>
        <v>0</v>
      </c>
      <c r="J46" s="140">
        <f t="shared" si="12"/>
        <v>0</v>
      </c>
      <c r="K46" s="140">
        <f t="shared" si="12"/>
        <v>0</v>
      </c>
      <c r="L46" s="140">
        <f t="shared" si="12"/>
        <v>0</v>
      </c>
      <c r="M46" s="140">
        <f t="shared" si="12"/>
        <v>0</v>
      </c>
      <c r="N46" s="140">
        <f t="shared" si="12"/>
        <v>0</v>
      </c>
      <c r="O46" s="140">
        <f t="shared" si="12"/>
        <v>2000</v>
      </c>
      <c r="P46" s="140">
        <f t="shared" si="12"/>
        <v>0</v>
      </c>
      <c r="Q46" s="140">
        <f t="shared" si="12"/>
        <v>0</v>
      </c>
      <c r="R46" s="140">
        <f t="shared" si="12"/>
        <v>0</v>
      </c>
      <c r="S46" s="140">
        <f t="shared" si="12"/>
        <v>0</v>
      </c>
      <c r="T46" s="140">
        <f t="shared" si="12"/>
        <v>0</v>
      </c>
      <c r="U46" s="140">
        <f t="shared" si="12"/>
        <v>0</v>
      </c>
      <c r="V46" s="140">
        <f t="shared" si="12"/>
        <v>0</v>
      </c>
      <c r="W46" s="140">
        <f t="shared" si="12"/>
        <v>0</v>
      </c>
      <c r="X46" s="140">
        <f t="shared" si="12"/>
        <v>0</v>
      </c>
      <c r="Y46" s="140">
        <f t="shared" si="12"/>
        <v>0</v>
      </c>
      <c r="Z46" s="140">
        <f t="shared" si="12"/>
        <v>0</v>
      </c>
      <c r="AA46" s="140">
        <f t="shared" si="12"/>
        <v>0</v>
      </c>
      <c r="AB46" s="140">
        <f t="shared" si="12"/>
        <v>0</v>
      </c>
      <c r="AC46" s="140">
        <f t="shared" si="12"/>
        <v>0</v>
      </c>
      <c r="AD46" s="140">
        <f t="shared" si="12"/>
        <v>0</v>
      </c>
      <c r="AE46" s="140">
        <f t="shared" si="12"/>
        <v>0</v>
      </c>
      <c r="AF46" s="140">
        <f t="shared" si="12"/>
        <v>0</v>
      </c>
      <c r="AG46" s="140">
        <f t="shared" si="12"/>
        <v>0</v>
      </c>
      <c r="AH46" s="140">
        <f t="shared" si="12"/>
        <v>0</v>
      </c>
      <c r="AI46" s="140">
        <f t="shared" si="12"/>
        <v>0</v>
      </c>
      <c r="AJ46" s="140">
        <f t="shared" si="12"/>
        <v>0</v>
      </c>
      <c r="AK46" s="140">
        <f t="shared" si="12"/>
        <v>0</v>
      </c>
      <c r="AL46" s="140">
        <f t="shared" si="12"/>
        <v>0</v>
      </c>
      <c r="AM46" s="140">
        <f t="shared" si="12"/>
        <v>0</v>
      </c>
      <c r="AN46" s="140">
        <f t="shared" si="12"/>
        <v>0</v>
      </c>
      <c r="AO46" s="140">
        <f t="shared" si="12"/>
        <v>0</v>
      </c>
      <c r="AP46" s="140">
        <f t="shared" si="12"/>
        <v>0</v>
      </c>
      <c r="AQ46" s="140">
        <f t="shared" si="12"/>
        <v>0</v>
      </c>
      <c r="AR46" s="140">
        <f t="shared" si="12"/>
        <v>0</v>
      </c>
      <c r="AS46" s="140">
        <f t="shared" si="12"/>
        <v>0</v>
      </c>
      <c r="AT46" s="140">
        <f t="shared" si="12"/>
        <v>0</v>
      </c>
      <c r="AU46" s="140">
        <f t="shared" si="12"/>
        <v>0</v>
      </c>
      <c r="AV46" s="140">
        <f t="shared" si="12"/>
        <v>0</v>
      </c>
      <c r="AW46" s="140">
        <f t="shared" si="12"/>
        <v>0</v>
      </c>
      <c r="AX46" s="140">
        <f t="shared" si="12"/>
        <v>0</v>
      </c>
      <c r="AY46" s="127"/>
      <c r="AZ46" s="127"/>
      <c r="BA46" s="127"/>
      <c r="BB46" s="136"/>
      <c r="BC46" s="127"/>
      <c r="BD46" s="127"/>
      <c r="BE46" s="127"/>
      <c r="BF46" s="127"/>
      <c r="BG46" s="127"/>
      <c r="BH46" s="127"/>
      <c r="BI46" s="127"/>
      <c r="BJ46" s="127"/>
      <c r="BK46" s="127"/>
      <c r="BL46" s="127"/>
    </row>
    <row r="47" spans="1:64" x14ac:dyDescent="0.25">
      <c r="A47" s="127"/>
      <c r="B47" s="129" t="s">
        <v>564</v>
      </c>
      <c r="C47" s="140"/>
      <c r="D47" s="140">
        <f>+IF(D44&gt;=$D33,$D42,0)*IF(C51&lt;1,0,1)</f>
        <v>0</v>
      </c>
      <c r="E47" s="140">
        <f t="shared" ref="E47:AA47" si="13">+IF(E44&gt;=$D33,$D42,0)*IF(D51&lt;1,0,1)</f>
        <v>0</v>
      </c>
      <c r="F47" s="140">
        <f t="shared" si="13"/>
        <v>0</v>
      </c>
      <c r="G47" s="140">
        <f t="shared" si="13"/>
        <v>0</v>
      </c>
      <c r="H47" s="140">
        <f t="shared" si="13"/>
        <v>0</v>
      </c>
      <c r="I47" s="140">
        <f t="shared" si="13"/>
        <v>0</v>
      </c>
      <c r="J47" s="140">
        <f t="shared" si="13"/>
        <v>0</v>
      </c>
      <c r="K47" s="140">
        <f t="shared" si="13"/>
        <v>0</v>
      </c>
      <c r="L47" s="140">
        <f t="shared" si="13"/>
        <v>0</v>
      </c>
      <c r="M47" s="140">
        <f t="shared" si="13"/>
        <v>0</v>
      </c>
      <c r="N47" s="140">
        <f t="shared" si="13"/>
        <v>0</v>
      </c>
      <c r="O47" s="140">
        <f t="shared" si="13"/>
        <v>395.49775026664986</v>
      </c>
      <c r="P47" s="140">
        <f t="shared" si="13"/>
        <v>395.49775026664986</v>
      </c>
      <c r="Q47" s="140">
        <f t="shared" si="13"/>
        <v>395.49775026664986</v>
      </c>
      <c r="R47" s="140">
        <f t="shared" si="13"/>
        <v>395.49775026664986</v>
      </c>
      <c r="S47" s="140">
        <f t="shared" si="13"/>
        <v>395.49775026664986</v>
      </c>
      <c r="T47" s="140">
        <f t="shared" si="13"/>
        <v>395.49775026664986</v>
      </c>
      <c r="U47" s="140">
        <f t="shared" si="13"/>
        <v>395.49775026664986</v>
      </c>
      <c r="V47" s="140">
        <f t="shared" si="13"/>
        <v>395.49775026664986</v>
      </c>
      <c r="W47" s="140">
        <f t="shared" si="13"/>
        <v>395.49775026664986</v>
      </c>
      <c r="X47" s="140">
        <f t="shared" si="13"/>
        <v>395.49775026664986</v>
      </c>
      <c r="Y47" s="140">
        <f t="shared" si="13"/>
        <v>395.49775026664986</v>
      </c>
      <c r="Z47" s="140">
        <f t="shared" si="13"/>
        <v>395.49775026664986</v>
      </c>
      <c r="AA47" s="140">
        <f t="shared" si="13"/>
        <v>395.49775026664986</v>
      </c>
      <c r="AB47" s="140">
        <f>+IF(AB44&gt;=$D33,$D42,0)*IF(AA51&lt;1,0,1)</f>
        <v>395.49775026664986</v>
      </c>
      <c r="AC47" s="140">
        <f t="shared" ref="AC47:AX47" si="14">+IF(AC44&gt;=$D33,$D42,0)*IF(AB51&lt;1,0,1)</f>
        <v>395.49775026664986</v>
      </c>
      <c r="AD47" s="140">
        <f t="shared" si="14"/>
        <v>395.49775026664986</v>
      </c>
      <c r="AE47" s="140">
        <f t="shared" si="14"/>
        <v>395.49775026664986</v>
      </c>
      <c r="AF47" s="140">
        <f t="shared" si="14"/>
        <v>395.49775026664986</v>
      </c>
      <c r="AG47" s="140">
        <f t="shared" si="14"/>
        <v>395.49775026664986</v>
      </c>
      <c r="AH47" s="140">
        <f t="shared" si="14"/>
        <v>395.49775026664986</v>
      </c>
      <c r="AI47" s="140">
        <f t="shared" si="14"/>
        <v>395.49775026664986</v>
      </c>
      <c r="AJ47" s="140">
        <f t="shared" si="14"/>
        <v>395.49775026664986</v>
      </c>
      <c r="AK47" s="140">
        <f t="shared" si="14"/>
        <v>395.49775026664986</v>
      </c>
      <c r="AL47" s="140">
        <f t="shared" si="14"/>
        <v>395.49775026664986</v>
      </c>
      <c r="AM47" s="140">
        <f t="shared" si="14"/>
        <v>395.49775026664986</v>
      </c>
      <c r="AN47" s="140">
        <f t="shared" si="14"/>
        <v>395.49775026664986</v>
      </c>
      <c r="AO47" s="140">
        <f t="shared" si="14"/>
        <v>395.49775026664986</v>
      </c>
      <c r="AP47" s="140">
        <f t="shared" si="14"/>
        <v>395.49775026664986</v>
      </c>
      <c r="AQ47" s="140">
        <f t="shared" si="14"/>
        <v>395.49775026664986</v>
      </c>
      <c r="AR47" s="140">
        <f t="shared" si="14"/>
        <v>395.49775026664986</v>
      </c>
      <c r="AS47" s="140">
        <f t="shared" si="14"/>
        <v>395.49775026664986</v>
      </c>
      <c r="AT47" s="140">
        <f t="shared" si="14"/>
        <v>395.49775026664986</v>
      </c>
      <c r="AU47" s="140">
        <f t="shared" si="14"/>
        <v>395.49775026664986</v>
      </c>
      <c r="AV47" s="140">
        <f t="shared" si="14"/>
        <v>395.49775026664986</v>
      </c>
      <c r="AW47" s="140">
        <f t="shared" si="14"/>
        <v>395.49775026664986</v>
      </c>
      <c r="AX47" s="140">
        <f t="shared" si="14"/>
        <v>395.49775026664986</v>
      </c>
      <c r="AY47" s="127"/>
      <c r="AZ47" s="127"/>
      <c r="BA47" s="127"/>
      <c r="BB47" s="136"/>
      <c r="BC47" s="127"/>
      <c r="BD47" s="127"/>
      <c r="BE47" s="127"/>
      <c r="BF47" s="127"/>
      <c r="BG47" s="127"/>
      <c r="BH47" s="127"/>
      <c r="BI47" s="127"/>
      <c r="BJ47" s="127"/>
      <c r="BK47" s="127"/>
      <c r="BL47" s="127"/>
    </row>
    <row r="48" spans="1:64" x14ac:dyDescent="0.25">
      <c r="A48" s="127"/>
      <c r="B48" s="129" t="s">
        <v>565</v>
      </c>
      <c r="C48" s="140"/>
      <c r="D48" s="140">
        <f t="shared" ref="D48:AX48" si="15">D47-D50</f>
        <v>0</v>
      </c>
      <c r="E48" s="140">
        <f t="shared" si="15"/>
        <v>0</v>
      </c>
      <c r="F48" s="140">
        <f t="shared" si="15"/>
        <v>0</v>
      </c>
      <c r="G48" s="140">
        <f t="shared" si="15"/>
        <v>0</v>
      </c>
      <c r="H48" s="140">
        <f t="shared" si="15"/>
        <v>0</v>
      </c>
      <c r="I48" s="140">
        <f t="shared" si="15"/>
        <v>0</v>
      </c>
      <c r="J48" s="140">
        <f t="shared" si="15"/>
        <v>0</v>
      </c>
      <c r="K48" s="140">
        <f t="shared" si="15"/>
        <v>0</v>
      </c>
      <c r="L48" s="140">
        <f t="shared" si="15"/>
        <v>0</v>
      </c>
      <c r="M48" s="140">
        <f t="shared" si="15"/>
        <v>0</v>
      </c>
      <c r="N48" s="140">
        <f t="shared" si="15"/>
        <v>0</v>
      </c>
      <c r="O48" s="140">
        <f t="shared" si="15"/>
        <v>280.18057720846241</v>
      </c>
      <c r="P48" s="140">
        <f t="shared" si="15"/>
        <v>282.19992921530559</v>
      </c>
      <c r="Q48" s="140">
        <f t="shared" si="15"/>
        <v>284.23383534495122</v>
      </c>
      <c r="R48" s="140">
        <f t="shared" si="15"/>
        <v>286.28240049366786</v>
      </c>
      <c r="S48" s="140">
        <f t="shared" si="15"/>
        <v>288.34573031374543</v>
      </c>
      <c r="T48" s="140">
        <f t="shared" si="15"/>
        <v>290.42393121894418</v>
      </c>
      <c r="U48" s="140">
        <f t="shared" si="15"/>
        <v>292.51711038998258</v>
      </c>
      <c r="V48" s="140">
        <f t="shared" si="15"/>
        <v>294.62537578006521</v>
      </c>
      <c r="W48" s="140">
        <f t="shared" si="15"/>
        <v>296.74883612045039</v>
      </c>
      <c r="X48" s="140">
        <f t="shared" si="15"/>
        <v>298.88760092605776</v>
      </c>
      <c r="Y48" s="140">
        <f t="shared" si="15"/>
        <v>301.04178050111631</v>
      </c>
      <c r="Z48" s="140">
        <f t="shared" si="15"/>
        <v>303.21148594485328</v>
      </c>
      <c r="AA48" s="140">
        <f t="shared" si="15"/>
        <v>305.39682915722415</v>
      </c>
      <c r="AB48" s="140">
        <f t="shared" si="15"/>
        <v>307.59792284468318</v>
      </c>
      <c r="AC48" s="140">
        <f t="shared" si="15"/>
        <v>309.8148805259969</v>
      </c>
      <c r="AD48" s="140">
        <f t="shared" si="15"/>
        <v>312.04781653809806</v>
      </c>
      <c r="AE48" s="140">
        <f t="shared" si="15"/>
        <v>314.29684604198263</v>
      </c>
      <c r="AF48" s="140">
        <f t="shared" si="15"/>
        <v>316.56208502864922</v>
      </c>
      <c r="AG48" s="140">
        <f t="shared" si="15"/>
        <v>318.84365032508106</v>
      </c>
      <c r="AH48" s="140">
        <f t="shared" si="15"/>
        <v>321.14165960027117</v>
      </c>
      <c r="AI48" s="140">
        <f t="shared" si="15"/>
        <v>323.45623137129104</v>
      </c>
      <c r="AJ48" s="140">
        <f t="shared" si="15"/>
        <v>325.7874850094031</v>
      </c>
      <c r="AK48" s="140">
        <f t="shared" si="15"/>
        <v>328.13554074621686</v>
      </c>
      <c r="AL48" s="140">
        <f t="shared" si="15"/>
        <v>330.5005196798902</v>
      </c>
      <c r="AM48" s="140">
        <f t="shared" si="15"/>
        <v>332.88254378137441</v>
      </c>
      <c r="AN48" s="140">
        <f t="shared" si="15"/>
        <v>335.2817359007048</v>
      </c>
      <c r="AO48" s="140">
        <f t="shared" si="15"/>
        <v>337.69821977333675</v>
      </c>
      <c r="AP48" s="140">
        <f t="shared" si="15"/>
        <v>340.13212002652699</v>
      </c>
      <c r="AQ48" s="140">
        <f t="shared" si="15"/>
        <v>342.58356218576114</v>
      </c>
      <c r="AR48" s="140">
        <f t="shared" si="15"/>
        <v>345.05267268122776</v>
      </c>
      <c r="AS48" s="140">
        <f t="shared" si="15"/>
        <v>347.53957885433846</v>
      </c>
      <c r="AT48" s="140">
        <f t="shared" si="15"/>
        <v>350.04440896429571</v>
      </c>
      <c r="AU48" s="140">
        <f t="shared" si="15"/>
        <v>352.56729219470736</v>
      </c>
      <c r="AV48" s="140">
        <f t="shared" si="15"/>
        <v>355.10835866024945</v>
      </c>
      <c r="AW48" s="140">
        <f t="shared" si="15"/>
        <v>357.66773941337652</v>
      </c>
      <c r="AX48" s="140">
        <f t="shared" si="15"/>
        <v>360.24556645108044</v>
      </c>
      <c r="AY48" s="127"/>
      <c r="AZ48" s="127"/>
      <c r="BA48" s="127"/>
      <c r="BB48" s="136"/>
      <c r="BC48" s="127"/>
      <c r="BD48" s="127"/>
      <c r="BE48" s="127"/>
      <c r="BF48" s="127"/>
      <c r="BG48" s="127"/>
      <c r="BH48" s="127"/>
      <c r="BI48" s="127"/>
      <c r="BJ48" s="127"/>
      <c r="BK48" s="127"/>
      <c r="BL48" s="127"/>
    </row>
    <row r="49" spans="1:64" x14ac:dyDescent="0.25">
      <c r="A49" s="127"/>
      <c r="B49" s="129" t="s">
        <v>566</v>
      </c>
      <c r="C49" s="140"/>
      <c r="D49" s="140">
        <f t="shared" ref="D49:Q49" si="16">(D48+C49)*(IF(C51&lt;1,0,1))</f>
        <v>0</v>
      </c>
      <c r="E49" s="140">
        <f t="shared" si="16"/>
        <v>0</v>
      </c>
      <c r="F49" s="140">
        <f t="shared" si="16"/>
        <v>0</v>
      </c>
      <c r="G49" s="140">
        <f t="shared" si="16"/>
        <v>0</v>
      </c>
      <c r="H49" s="140">
        <f t="shared" si="16"/>
        <v>0</v>
      </c>
      <c r="I49" s="140">
        <f t="shared" si="16"/>
        <v>0</v>
      </c>
      <c r="J49" s="140">
        <f t="shared" si="16"/>
        <v>0</v>
      </c>
      <c r="K49" s="140">
        <f t="shared" si="16"/>
        <v>0</v>
      </c>
      <c r="L49" s="140">
        <f t="shared" si="16"/>
        <v>0</v>
      </c>
      <c r="M49" s="140">
        <f t="shared" si="16"/>
        <v>0</v>
      </c>
      <c r="N49" s="140">
        <f t="shared" si="16"/>
        <v>0</v>
      </c>
      <c r="O49" s="140">
        <f t="shared" si="16"/>
        <v>280.18057720846241</v>
      </c>
      <c r="P49" s="140">
        <f t="shared" si="16"/>
        <v>562.380506423768</v>
      </c>
      <c r="Q49" s="140">
        <f t="shared" si="16"/>
        <v>846.61434176871921</v>
      </c>
      <c r="R49" s="140">
        <f>(R48+Q49)*(IF(Q51&lt;1,0,1))</f>
        <v>1132.8967422623871</v>
      </c>
      <c r="S49" s="140">
        <f t="shared" ref="S49:AX49" si="17">(S48+R49)*(IF(R51&lt;1,0,1))</f>
        <v>1421.2424725761325</v>
      </c>
      <c r="T49" s="140">
        <f t="shared" si="17"/>
        <v>1711.6664037950768</v>
      </c>
      <c r="U49" s="140">
        <f t="shared" si="17"/>
        <v>2004.1835141850593</v>
      </c>
      <c r="V49" s="140">
        <f t="shared" si="17"/>
        <v>2298.8088899651243</v>
      </c>
      <c r="W49" s="140">
        <f t="shared" si="17"/>
        <v>2595.5577260855748</v>
      </c>
      <c r="X49" s="140">
        <f t="shared" si="17"/>
        <v>2894.4453270116328</v>
      </c>
      <c r="Y49" s="140">
        <f t="shared" si="17"/>
        <v>3195.4871075127489</v>
      </c>
      <c r="Z49" s="140">
        <f t="shared" si="17"/>
        <v>3498.6985934576023</v>
      </c>
      <c r="AA49" s="140">
        <f t="shared" si="17"/>
        <v>3804.0954226148265</v>
      </c>
      <c r="AB49" s="140">
        <f t="shared" si="17"/>
        <v>4111.6933454595101</v>
      </c>
      <c r="AC49" s="140">
        <f t="shared" si="17"/>
        <v>4421.5082259855071</v>
      </c>
      <c r="AD49" s="140">
        <f t="shared" si="17"/>
        <v>4733.5560425236054</v>
      </c>
      <c r="AE49" s="140">
        <f t="shared" si="17"/>
        <v>5047.8528885655878</v>
      </c>
      <c r="AF49" s="140">
        <f t="shared" si="17"/>
        <v>5364.4149735942374</v>
      </c>
      <c r="AG49" s="140">
        <f t="shared" si="17"/>
        <v>5683.2586239193188</v>
      </c>
      <c r="AH49" s="140">
        <f t="shared" si="17"/>
        <v>6004.4002835195897</v>
      </c>
      <c r="AI49" s="140">
        <f t="shared" si="17"/>
        <v>6327.856514890881</v>
      </c>
      <c r="AJ49" s="140">
        <f t="shared" si="17"/>
        <v>6653.6439999002841</v>
      </c>
      <c r="AK49" s="140">
        <f t="shared" si="17"/>
        <v>6981.7795406465011</v>
      </c>
      <c r="AL49" s="140">
        <f t="shared" si="17"/>
        <v>7312.2800603263913</v>
      </c>
      <c r="AM49" s="140">
        <f t="shared" si="17"/>
        <v>7645.1626041077661</v>
      </c>
      <c r="AN49" s="140">
        <f t="shared" si="17"/>
        <v>7980.444340008471</v>
      </c>
      <c r="AO49" s="140">
        <f t="shared" si="17"/>
        <v>8318.142559781807</v>
      </c>
      <c r="AP49" s="140">
        <f t="shared" si="17"/>
        <v>8658.2746798083335</v>
      </c>
      <c r="AQ49" s="140">
        <f t="shared" si="17"/>
        <v>9000.858241994094</v>
      </c>
      <c r="AR49" s="140">
        <f t="shared" si="17"/>
        <v>9345.9109146753217</v>
      </c>
      <c r="AS49" s="140">
        <f t="shared" si="17"/>
        <v>9693.4504935296609</v>
      </c>
      <c r="AT49" s="140">
        <f t="shared" si="17"/>
        <v>10043.494902493956</v>
      </c>
      <c r="AU49" s="140">
        <f t="shared" si="17"/>
        <v>10396.062194688664</v>
      </c>
      <c r="AV49" s="140">
        <f t="shared" si="17"/>
        <v>10751.170553348913</v>
      </c>
      <c r="AW49" s="140">
        <f t="shared" si="17"/>
        <v>11108.83829276229</v>
      </c>
      <c r="AX49" s="140">
        <f t="shared" si="17"/>
        <v>11469.08385921337</v>
      </c>
      <c r="AY49" s="127"/>
      <c r="AZ49" s="127"/>
      <c r="BA49" s="127"/>
      <c r="BB49" s="136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</row>
    <row r="50" spans="1:64" x14ac:dyDescent="0.25">
      <c r="A50" s="127"/>
      <c r="B50" s="129" t="s">
        <v>567</v>
      </c>
      <c r="C50" s="140"/>
      <c r="D50" s="140">
        <f>IF(D47&gt;0,C51*$D40,0)</f>
        <v>0</v>
      </c>
      <c r="E50" s="140">
        <f t="shared" ref="E50:AX50" si="18">IF(E47&gt;0,D51*$D$13,0)</f>
        <v>0</v>
      </c>
      <c r="F50" s="140">
        <f t="shared" si="18"/>
        <v>0</v>
      </c>
      <c r="G50" s="140">
        <f t="shared" si="18"/>
        <v>0</v>
      </c>
      <c r="H50" s="140">
        <f t="shared" si="18"/>
        <v>0</v>
      </c>
      <c r="I50" s="140">
        <f t="shared" si="18"/>
        <v>0</v>
      </c>
      <c r="J50" s="140">
        <f t="shared" si="18"/>
        <v>0</v>
      </c>
      <c r="K50" s="140">
        <f t="shared" si="18"/>
        <v>0</v>
      </c>
      <c r="L50" s="140">
        <f t="shared" si="18"/>
        <v>0</v>
      </c>
      <c r="M50" s="140">
        <f t="shared" si="18"/>
        <v>0</v>
      </c>
      <c r="N50" s="140">
        <f t="shared" si="18"/>
        <v>0</v>
      </c>
      <c r="O50" s="140">
        <f t="shared" si="18"/>
        <v>115.31717305818745</v>
      </c>
      <c r="P50" s="140">
        <f t="shared" si="18"/>
        <v>113.29782105134426</v>
      </c>
      <c r="Q50" s="140">
        <f t="shared" si="18"/>
        <v>111.26391492169866</v>
      </c>
      <c r="R50" s="140">
        <f t="shared" si="18"/>
        <v>109.21534977298202</v>
      </c>
      <c r="S50" s="140">
        <f t="shared" si="18"/>
        <v>107.15201995290442</v>
      </c>
      <c r="T50" s="140">
        <f t="shared" si="18"/>
        <v>105.0738190477057</v>
      </c>
      <c r="U50" s="140">
        <f t="shared" si="18"/>
        <v>102.98063987666731</v>
      </c>
      <c r="V50" s="140">
        <f t="shared" si="18"/>
        <v>100.87237448658466</v>
      </c>
      <c r="W50" s="140">
        <f t="shared" si="18"/>
        <v>98.748914146199439</v>
      </c>
      <c r="X50" s="140">
        <f t="shared" si="18"/>
        <v>96.610149340592088</v>
      </c>
      <c r="Y50" s="140">
        <f t="shared" si="18"/>
        <v>94.455969765533553</v>
      </c>
      <c r="Z50" s="140">
        <f t="shared" si="18"/>
        <v>92.286264321796551</v>
      </c>
      <c r="AA50" s="140">
        <f t="shared" si="18"/>
        <v>90.100921109425741</v>
      </c>
      <c r="AB50" s="140">
        <f t="shared" si="18"/>
        <v>87.899827421966663</v>
      </c>
      <c r="AC50" s="140">
        <f t="shared" si="18"/>
        <v>85.682869740652947</v>
      </c>
      <c r="AD50" s="140">
        <f t="shared" si="18"/>
        <v>83.449933728551812</v>
      </c>
      <c r="AE50" s="140">
        <f t="shared" si="18"/>
        <v>81.200904224667227</v>
      </c>
      <c r="AF50" s="140">
        <f t="shared" si="18"/>
        <v>78.935665238000624</v>
      </c>
      <c r="AG50" s="140">
        <f t="shared" si="18"/>
        <v>76.654099941568774</v>
      </c>
      <c r="AH50" s="140">
        <f t="shared" si="18"/>
        <v>74.356090666378677</v>
      </c>
      <c r="AI50" s="140">
        <f t="shared" si="18"/>
        <v>72.041518895358806</v>
      </c>
      <c r="AJ50" s="140">
        <f t="shared" si="18"/>
        <v>69.710265257246775</v>
      </c>
      <c r="AK50" s="140">
        <f t="shared" si="18"/>
        <v>67.362209520432984</v>
      </c>
      <c r="AL50" s="140">
        <f t="shared" si="18"/>
        <v>64.997230586759628</v>
      </c>
      <c r="AM50" s="140">
        <f t="shared" si="18"/>
        <v>62.615206485275458</v>
      </c>
      <c r="AN50" s="140">
        <f t="shared" si="18"/>
        <v>60.216014365945064</v>
      </c>
      <c r="AO50" s="140">
        <f t="shared" si="18"/>
        <v>57.799530493313114</v>
      </c>
      <c r="AP50" s="140">
        <f t="shared" si="18"/>
        <v>55.36563024012289</v>
      </c>
      <c r="AQ50" s="140">
        <f t="shared" si="18"/>
        <v>52.914188080888692</v>
      </c>
      <c r="AR50" s="140">
        <f t="shared" si="18"/>
        <v>50.445077585422091</v>
      </c>
      <c r="AS50" s="140">
        <f t="shared" si="18"/>
        <v>47.958171412311387</v>
      </c>
      <c r="AT50" s="140">
        <f t="shared" si="18"/>
        <v>45.453341302354168</v>
      </c>
      <c r="AU50" s="140">
        <f t="shared" si="18"/>
        <v>42.93045807194251</v>
      </c>
      <c r="AV50" s="140">
        <f t="shared" si="18"/>
        <v>40.389391606400409</v>
      </c>
      <c r="AW50" s="140">
        <f t="shared" si="18"/>
        <v>37.830010853273357</v>
      </c>
      <c r="AX50" s="140">
        <f t="shared" si="18"/>
        <v>35.252183815569417</v>
      </c>
      <c r="AY50" s="127"/>
      <c r="AZ50" s="127"/>
      <c r="BA50" s="127"/>
      <c r="BB50" s="136"/>
      <c r="BC50" s="127"/>
      <c r="BD50" s="127"/>
      <c r="BE50" s="127"/>
      <c r="BF50" s="127"/>
      <c r="BG50" s="127"/>
      <c r="BH50" s="127"/>
      <c r="BI50" s="127"/>
      <c r="BJ50" s="127"/>
      <c r="BK50" s="127"/>
      <c r="BL50" s="127"/>
    </row>
    <row r="51" spans="1:64" x14ac:dyDescent="0.25">
      <c r="A51" s="127"/>
      <c r="B51" s="129" t="s">
        <v>568</v>
      </c>
      <c r="C51" s="140">
        <f>IF(D45=$C33,($C35-($C35*$C37)-($C35*$C36)),(($C35-($C35*$C37)-($C35*$C36))-C49)*IF(B51&lt;1,0,1))</f>
        <v>16000</v>
      </c>
      <c r="D51" s="140">
        <f>IF(E45=$C33,($C35-($C35*$C37)-($C35*$C36)),(($C35-($C35*$C37)-($C35*$C36))-D49)*IF(C51&lt;1,0,1))</f>
        <v>16000</v>
      </c>
      <c r="E51" s="140">
        <f>IF(F45=$C33,($C35-($C35*$C37)-($C35*$C36)),(($C35-($C35*$C37)-($C35*$C36))-E49)*IF(D51&lt;1,0,1))</f>
        <v>16000</v>
      </c>
      <c r="F51" s="140">
        <f>IF(G45=$C33,($C35-($C35*$C37)-($C35*$C36)),(($C35-($C35*$C37)-($C35*$C36))-F49)*IF(E51&lt;1,0,1))</f>
        <v>16000</v>
      </c>
      <c r="G51" s="140">
        <f t="shared" ref="G51:AX51" si="19">IF(H45=$C33,($C35-($C35*$C37)-($C35*$C36)),(($C35-($C35*$C37)-($C35*$C36))-G49)*IF(F51&lt;1,0,1))</f>
        <v>16000</v>
      </c>
      <c r="H51" s="140">
        <f t="shared" si="19"/>
        <v>16000</v>
      </c>
      <c r="I51" s="140">
        <f t="shared" si="19"/>
        <v>16000</v>
      </c>
      <c r="J51" s="140">
        <f t="shared" si="19"/>
        <v>16000</v>
      </c>
      <c r="K51" s="140">
        <f t="shared" si="19"/>
        <v>16000</v>
      </c>
      <c r="L51" s="140">
        <f t="shared" si="19"/>
        <v>16000</v>
      </c>
      <c r="M51" s="140">
        <f t="shared" si="19"/>
        <v>16000</v>
      </c>
      <c r="N51" s="140">
        <f t="shared" si="19"/>
        <v>16000</v>
      </c>
      <c r="O51" s="140">
        <f t="shared" si="19"/>
        <v>15719.819422791537</v>
      </c>
      <c r="P51" s="140">
        <f t="shared" si="19"/>
        <v>15437.619493576232</v>
      </c>
      <c r="Q51" s="140">
        <f t="shared" si="19"/>
        <v>15153.38565823128</v>
      </c>
      <c r="R51" s="140">
        <f t="shared" si="19"/>
        <v>14867.103257737614</v>
      </c>
      <c r="S51" s="140">
        <f t="shared" si="19"/>
        <v>14578.757527423868</v>
      </c>
      <c r="T51" s="140">
        <f t="shared" si="19"/>
        <v>14288.333596204924</v>
      </c>
      <c r="U51" s="140">
        <f t="shared" si="19"/>
        <v>13995.816485814941</v>
      </c>
      <c r="V51" s="140">
        <f t="shared" si="19"/>
        <v>13701.191110034875</v>
      </c>
      <c r="W51" s="140">
        <f t="shared" si="19"/>
        <v>13404.442273914425</v>
      </c>
      <c r="X51" s="140">
        <f t="shared" si="19"/>
        <v>13105.554672988368</v>
      </c>
      <c r="Y51" s="140">
        <f t="shared" si="19"/>
        <v>12804.512892487252</v>
      </c>
      <c r="Z51" s="140">
        <f t="shared" si="19"/>
        <v>12501.301406542398</v>
      </c>
      <c r="AA51" s="140">
        <f t="shared" si="19"/>
        <v>12195.904577385174</v>
      </c>
      <c r="AB51" s="140">
        <f t="shared" si="19"/>
        <v>11888.306654540491</v>
      </c>
      <c r="AC51" s="140">
        <f t="shared" si="19"/>
        <v>11578.491774014492</v>
      </c>
      <c r="AD51" s="140">
        <f t="shared" si="19"/>
        <v>11266.443957476395</v>
      </c>
      <c r="AE51" s="140">
        <f t="shared" si="19"/>
        <v>10952.147111434413</v>
      </c>
      <c r="AF51" s="140">
        <f t="shared" si="19"/>
        <v>10635.585026405763</v>
      </c>
      <c r="AG51" s="140">
        <f t="shared" si="19"/>
        <v>10316.741376080681</v>
      </c>
      <c r="AH51" s="140">
        <f t="shared" si="19"/>
        <v>9995.5997164804103</v>
      </c>
      <c r="AI51" s="140">
        <f t="shared" si="19"/>
        <v>9672.143485109118</v>
      </c>
      <c r="AJ51" s="140">
        <f t="shared" si="19"/>
        <v>9346.3560000997168</v>
      </c>
      <c r="AK51" s="140">
        <f t="shared" si="19"/>
        <v>9018.2204593534989</v>
      </c>
      <c r="AL51" s="140">
        <f t="shared" si="19"/>
        <v>8687.7199396736087</v>
      </c>
      <c r="AM51" s="140">
        <f t="shared" si="19"/>
        <v>8354.8373958922348</v>
      </c>
      <c r="AN51" s="140">
        <f t="shared" si="19"/>
        <v>8019.555659991529</v>
      </c>
      <c r="AO51" s="140">
        <f t="shared" si="19"/>
        <v>7681.857440218193</v>
      </c>
      <c r="AP51" s="140">
        <f t="shared" si="19"/>
        <v>7341.7253201916665</v>
      </c>
      <c r="AQ51" s="140">
        <f t="shared" si="19"/>
        <v>6999.141758005906</v>
      </c>
      <c r="AR51" s="140">
        <f t="shared" si="19"/>
        <v>6654.0890853246783</v>
      </c>
      <c r="AS51" s="140">
        <f t="shared" si="19"/>
        <v>6306.5495064703391</v>
      </c>
      <c r="AT51" s="140">
        <f t="shared" si="19"/>
        <v>5956.505097506044</v>
      </c>
      <c r="AU51" s="140">
        <f t="shared" si="19"/>
        <v>5603.937805311336</v>
      </c>
      <c r="AV51" s="140">
        <f t="shared" si="19"/>
        <v>5248.829446651087</v>
      </c>
      <c r="AW51" s="140">
        <f t="shared" si="19"/>
        <v>4891.1617072377103</v>
      </c>
      <c r="AX51" s="140">
        <f t="shared" si="19"/>
        <v>4530.9161407866304</v>
      </c>
      <c r="AY51" s="127"/>
      <c r="AZ51" s="127"/>
      <c r="BA51" s="127"/>
      <c r="BB51" s="136"/>
      <c r="BC51" s="127"/>
      <c r="BD51" s="127"/>
      <c r="BE51" s="127"/>
      <c r="BF51" s="127"/>
      <c r="BG51" s="127"/>
      <c r="BH51" s="127"/>
      <c r="BI51" s="127"/>
      <c r="BJ51" s="127"/>
      <c r="BK51" s="127"/>
      <c r="BL51" s="127"/>
    </row>
    <row r="52" spans="1:64" x14ac:dyDescent="0.25">
      <c r="A52" s="134"/>
      <c r="B52" s="129" t="s">
        <v>591</v>
      </c>
      <c r="C52" s="140"/>
      <c r="D52" s="140">
        <f t="shared" ref="D52:Y52" si="20">IF(D51&lt;1,$C35*$C36,0)*IF(C51&lt;1,0,1)</f>
        <v>0</v>
      </c>
      <c r="E52" s="140">
        <f t="shared" si="20"/>
        <v>0</v>
      </c>
      <c r="F52" s="140">
        <f t="shared" si="20"/>
        <v>0</v>
      </c>
      <c r="G52" s="140">
        <f t="shared" si="20"/>
        <v>0</v>
      </c>
      <c r="H52" s="140">
        <f t="shared" si="20"/>
        <v>0</v>
      </c>
      <c r="I52" s="140">
        <f t="shared" si="20"/>
        <v>0</v>
      </c>
      <c r="J52" s="140">
        <f t="shared" si="20"/>
        <v>0</v>
      </c>
      <c r="K52" s="140">
        <f t="shared" si="20"/>
        <v>0</v>
      </c>
      <c r="L52" s="140">
        <f t="shared" si="20"/>
        <v>0</v>
      </c>
      <c r="M52" s="140">
        <f t="shared" si="20"/>
        <v>0</v>
      </c>
      <c r="N52" s="140">
        <f t="shared" si="20"/>
        <v>0</v>
      </c>
      <c r="O52" s="140">
        <f t="shared" si="20"/>
        <v>0</v>
      </c>
      <c r="P52" s="140">
        <f t="shared" si="20"/>
        <v>0</v>
      </c>
      <c r="Q52" s="140">
        <f t="shared" si="20"/>
        <v>0</v>
      </c>
      <c r="R52" s="140">
        <f t="shared" si="20"/>
        <v>0</v>
      </c>
      <c r="S52" s="140">
        <f t="shared" si="20"/>
        <v>0</v>
      </c>
      <c r="T52" s="140">
        <f t="shared" si="20"/>
        <v>0</v>
      </c>
      <c r="U52" s="140">
        <f t="shared" si="20"/>
        <v>0</v>
      </c>
      <c r="V52" s="140">
        <f t="shared" si="20"/>
        <v>0</v>
      </c>
      <c r="W52" s="140">
        <f t="shared" si="20"/>
        <v>0</v>
      </c>
      <c r="X52" s="140">
        <f t="shared" si="20"/>
        <v>0</v>
      </c>
      <c r="Y52" s="140">
        <f t="shared" si="20"/>
        <v>0</v>
      </c>
      <c r="Z52" s="140">
        <f t="shared" ref="Z52:AX52" si="21">IF(Z51&lt;1,$C$8*$C$9,0)*IF(Y51&lt;1,0,1)</f>
        <v>0</v>
      </c>
      <c r="AA52" s="140">
        <f t="shared" si="21"/>
        <v>0</v>
      </c>
      <c r="AB52" s="140">
        <f t="shared" si="21"/>
        <v>0</v>
      </c>
      <c r="AC52" s="140">
        <f t="shared" si="21"/>
        <v>0</v>
      </c>
      <c r="AD52" s="140">
        <f t="shared" si="21"/>
        <v>0</v>
      </c>
      <c r="AE52" s="140">
        <f t="shared" si="21"/>
        <v>0</v>
      </c>
      <c r="AF52" s="140">
        <f t="shared" si="21"/>
        <v>0</v>
      </c>
      <c r="AG52" s="140">
        <f t="shared" si="21"/>
        <v>0</v>
      </c>
      <c r="AH52" s="140">
        <f t="shared" si="21"/>
        <v>0</v>
      </c>
      <c r="AI52" s="140">
        <f t="shared" si="21"/>
        <v>0</v>
      </c>
      <c r="AJ52" s="140">
        <f t="shared" si="21"/>
        <v>0</v>
      </c>
      <c r="AK52" s="140">
        <f t="shared" si="21"/>
        <v>0</v>
      </c>
      <c r="AL52" s="140">
        <f t="shared" si="21"/>
        <v>0</v>
      </c>
      <c r="AM52" s="140">
        <f t="shared" si="21"/>
        <v>0</v>
      </c>
      <c r="AN52" s="140">
        <f t="shared" si="21"/>
        <v>0</v>
      </c>
      <c r="AO52" s="140">
        <f t="shared" si="21"/>
        <v>0</v>
      </c>
      <c r="AP52" s="140">
        <f t="shared" si="21"/>
        <v>0</v>
      </c>
      <c r="AQ52" s="140">
        <f t="shared" si="21"/>
        <v>0</v>
      </c>
      <c r="AR52" s="140">
        <f t="shared" si="21"/>
        <v>0</v>
      </c>
      <c r="AS52" s="140">
        <f t="shared" si="21"/>
        <v>0</v>
      </c>
      <c r="AT52" s="140">
        <f t="shared" si="21"/>
        <v>0</v>
      </c>
      <c r="AU52" s="140">
        <f t="shared" si="21"/>
        <v>0</v>
      </c>
      <c r="AV52" s="140">
        <f t="shared" si="21"/>
        <v>0</v>
      </c>
      <c r="AW52" s="140">
        <f t="shared" si="21"/>
        <v>0</v>
      </c>
      <c r="AX52" s="140">
        <f t="shared" si="21"/>
        <v>0</v>
      </c>
      <c r="AY52" s="127"/>
      <c r="AZ52" s="127"/>
      <c r="BA52" s="127"/>
      <c r="BB52" s="136"/>
      <c r="BC52" s="127"/>
      <c r="BD52" s="127"/>
      <c r="BE52" s="127"/>
      <c r="BF52" s="127"/>
      <c r="BG52" s="127"/>
      <c r="BH52" s="127"/>
      <c r="BI52" s="127"/>
      <c r="BJ52" s="127"/>
      <c r="BK52" s="127"/>
      <c r="BL52" s="127"/>
    </row>
    <row r="53" spans="1:64" x14ac:dyDescent="0.25">
      <c r="A53" s="146"/>
      <c r="B53" s="143" t="s">
        <v>592</v>
      </c>
      <c r="C53" s="140">
        <f>C46+C47+C52</f>
        <v>0</v>
      </c>
      <c r="D53" s="140">
        <f>D46+D47+D52</f>
        <v>0</v>
      </c>
      <c r="E53" s="140">
        <f t="shared" ref="E53:AX53" si="22">E46+E47+E52</f>
        <v>0</v>
      </c>
      <c r="F53" s="140">
        <f t="shared" si="22"/>
        <v>0</v>
      </c>
      <c r="G53" s="140">
        <f t="shared" si="22"/>
        <v>0</v>
      </c>
      <c r="H53" s="140">
        <f t="shared" si="22"/>
        <v>0</v>
      </c>
      <c r="I53" s="140">
        <f t="shared" si="22"/>
        <v>0</v>
      </c>
      <c r="J53" s="140">
        <f t="shared" si="22"/>
        <v>0</v>
      </c>
      <c r="K53" s="140">
        <f t="shared" si="22"/>
        <v>0</v>
      </c>
      <c r="L53" s="140">
        <f t="shared" si="22"/>
        <v>0</v>
      </c>
      <c r="M53" s="140">
        <f t="shared" si="22"/>
        <v>0</v>
      </c>
      <c r="N53" s="140">
        <f t="shared" si="22"/>
        <v>0</v>
      </c>
      <c r="O53" s="140">
        <f t="shared" si="22"/>
        <v>2395.4977502666497</v>
      </c>
      <c r="P53" s="140">
        <f t="shared" si="22"/>
        <v>395.49775026664986</v>
      </c>
      <c r="Q53" s="140">
        <f t="shared" si="22"/>
        <v>395.49775026664986</v>
      </c>
      <c r="R53" s="140">
        <f t="shared" si="22"/>
        <v>395.49775026664986</v>
      </c>
      <c r="S53" s="140">
        <f t="shared" si="22"/>
        <v>395.49775026664986</v>
      </c>
      <c r="T53" s="140">
        <f t="shared" si="22"/>
        <v>395.49775026664986</v>
      </c>
      <c r="U53" s="140">
        <f t="shared" si="22"/>
        <v>395.49775026664986</v>
      </c>
      <c r="V53" s="140">
        <f t="shared" si="22"/>
        <v>395.49775026664986</v>
      </c>
      <c r="W53" s="140">
        <f t="shared" si="22"/>
        <v>395.49775026664986</v>
      </c>
      <c r="X53" s="140">
        <f t="shared" si="22"/>
        <v>395.49775026664986</v>
      </c>
      <c r="Y53" s="140">
        <f t="shared" si="22"/>
        <v>395.49775026664986</v>
      </c>
      <c r="Z53" s="140">
        <f t="shared" si="22"/>
        <v>395.49775026664986</v>
      </c>
      <c r="AA53" s="140">
        <f t="shared" si="22"/>
        <v>395.49775026664986</v>
      </c>
      <c r="AB53" s="140">
        <f t="shared" si="22"/>
        <v>395.49775026664986</v>
      </c>
      <c r="AC53" s="140">
        <f t="shared" si="22"/>
        <v>395.49775026664986</v>
      </c>
      <c r="AD53" s="140">
        <f t="shared" si="22"/>
        <v>395.49775026664986</v>
      </c>
      <c r="AE53" s="140">
        <f t="shared" si="22"/>
        <v>395.49775026664986</v>
      </c>
      <c r="AF53" s="140">
        <f t="shared" si="22"/>
        <v>395.49775026664986</v>
      </c>
      <c r="AG53" s="140">
        <f t="shared" si="22"/>
        <v>395.49775026664986</v>
      </c>
      <c r="AH53" s="140">
        <f t="shared" si="22"/>
        <v>395.49775026664986</v>
      </c>
      <c r="AI53" s="140">
        <f t="shared" si="22"/>
        <v>395.49775026664986</v>
      </c>
      <c r="AJ53" s="140">
        <f t="shared" si="22"/>
        <v>395.49775026664986</v>
      </c>
      <c r="AK53" s="140">
        <f t="shared" si="22"/>
        <v>395.49775026664986</v>
      </c>
      <c r="AL53" s="140">
        <f t="shared" si="22"/>
        <v>395.49775026664986</v>
      </c>
      <c r="AM53" s="140">
        <f t="shared" si="22"/>
        <v>395.49775026664986</v>
      </c>
      <c r="AN53" s="140">
        <f t="shared" si="22"/>
        <v>395.49775026664986</v>
      </c>
      <c r="AO53" s="140">
        <f t="shared" si="22"/>
        <v>395.49775026664986</v>
      </c>
      <c r="AP53" s="140">
        <f t="shared" si="22"/>
        <v>395.49775026664986</v>
      </c>
      <c r="AQ53" s="140">
        <f t="shared" si="22"/>
        <v>395.49775026664986</v>
      </c>
      <c r="AR53" s="140">
        <f t="shared" si="22"/>
        <v>395.49775026664986</v>
      </c>
      <c r="AS53" s="140">
        <f t="shared" si="22"/>
        <v>395.49775026664986</v>
      </c>
      <c r="AT53" s="140">
        <f t="shared" si="22"/>
        <v>395.49775026664986</v>
      </c>
      <c r="AU53" s="140">
        <f t="shared" si="22"/>
        <v>395.49775026664986</v>
      </c>
      <c r="AV53" s="140">
        <f t="shared" si="22"/>
        <v>395.49775026664986</v>
      </c>
      <c r="AW53" s="140">
        <f t="shared" si="22"/>
        <v>395.49775026664986</v>
      </c>
      <c r="AX53" s="140">
        <f t="shared" si="22"/>
        <v>395.49775026664986</v>
      </c>
      <c r="AY53" s="127"/>
      <c r="AZ53" s="127"/>
      <c r="BA53" s="127"/>
      <c r="BB53" s="135"/>
      <c r="BC53" s="127"/>
      <c r="BD53" s="127"/>
      <c r="BE53" s="127"/>
      <c r="BF53" s="127"/>
      <c r="BG53" s="127"/>
      <c r="BH53" s="127"/>
      <c r="BI53" s="127"/>
      <c r="BJ53" s="127"/>
      <c r="BK53" s="127"/>
      <c r="BL53" s="127"/>
    </row>
    <row r="54" spans="1:64" x14ac:dyDescent="0.25">
      <c r="A54" s="146"/>
      <c r="B54" s="134"/>
      <c r="C54" s="154"/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/>
      <c r="BA54" s="127"/>
      <c r="BB54" s="147"/>
      <c r="BC54" s="127"/>
      <c r="BD54" s="127"/>
      <c r="BE54" s="127"/>
      <c r="BF54" s="127"/>
      <c r="BG54" s="127"/>
      <c r="BH54" s="127"/>
      <c r="BI54" s="127"/>
      <c r="BJ54" s="127"/>
      <c r="BK54" s="127"/>
      <c r="BL54" s="127"/>
    </row>
    <row r="55" spans="1:64" x14ac:dyDescent="0.25">
      <c r="A55" s="146"/>
      <c r="B55" s="155"/>
      <c r="C55" s="156"/>
      <c r="D55" s="127"/>
      <c r="E55" s="127"/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127"/>
      <c r="Q55" s="127"/>
      <c r="R55" s="127"/>
      <c r="S55" s="127"/>
      <c r="T55" s="127"/>
      <c r="U55" s="127"/>
      <c r="V55" s="127"/>
      <c r="W55" s="127"/>
      <c r="X55" s="127"/>
      <c r="Y55" s="127"/>
      <c r="Z55" s="127"/>
      <c r="AA55" s="127"/>
      <c r="AB55" s="127"/>
      <c r="AC55" s="127"/>
      <c r="AD55" s="127"/>
      <c r="AE55" s="127"/>
      <c r="AF55" s="127"/>
      <c r="AG55" s="127"/>
      <c r="AH55" s="127"/>
      <c r="AI55" s="127"/>
      <c r="AJ55" s="127"/>
      <c r="AK55" s="127"/>
      <c r="AL55" s="127"/>
      <c r="AM55" s="127"/>
      <c r="AN55" s="127"/>
      <c r="AO55" s="127"/>
      <c r="AP55" s="127"/>
      <c r="AQ55" s="127"/>
      <c r="AR55" s="127"/>
      <c r="AS55" s="127"/>
      <c r="AT55" s="127"/>
      <c r="AU55" s="127"/>
      <c r="AV55" s="127"/>
      <c r="AW55" s="127"/>
      <c r="AX55" s="127"/>
      <c r="AY55" s="127"/>
      <c r="AZ55" s="127"/>
      <c r="BA55" s="127"/>
      <c r="BB55" s="147"/>
      <c r="BC55" s="127"/>
      <c r="BD55" s="127"/>
      <c r="BE55" s="127"/>
      <c r="BF55" s="127"/>
      <c r="BG55" s="127"/>
      <c r="BH55" s="127"/>
      <c r="BI55" s="127"/>
      <c r="BJ55" s="127"/>
      <c r="BK55" s="127"/>
      <c r="BL55" s="127"/>
    </row>
    <row r="56" spans="1:64" x14ac:dyDescent="0.25">
      <c r="A56" s="127"/>
      <c r="B56" s="133" t="s">
        <v>594</v>
      </c>
      <c r="C56" s="133"/>
      <c r="D56" s="127"/>
      <c r="E56" s="127"/>
      <c r="F56" s="127"/>
      <c r="G56" s="127"/>
      <c r="H56" s="127"/>
      <c r="I56" s="127"/>
      <c r="J56" s="127"/>
      <c r="K56" s="127"/>
      <c r="L56" s="127"/>
      <c r="M56" s="127"/>
      <c r="N56" s="127"/>
      <c r="O56" s="127"/>
      <c r="P56" s="127"/>
      <c r="Q56" s="127"/>
      <c r="R56" s="127"/>
      <c r="S56" s="127"/>
      <c r="T56" s="127"/>
      <c r="U56" s="127"/>
      <c r="V56" s="127"/>
      <c r="W56" s="127"/>
      <c r="X56" s="127"/>
      <c r="Y56" s="127"/>
      <c r="Z56" s="127"/>
      <c r="AA56" s="127"/>
      <c r="AB56" s="127"/>
      <c r="AC56" s="127"/>
      <c r="AD56" s="127"/>
      <c r="AE56" s="127"/>
      <c r="AF56" s="127"/>
      <c r="AG56" s="127"/>
      <c r="AH56" s="127"/>
      <c r="AI56" s="127"/>
      <c r="AJ56" s="127"/>
      <c r="AK56" s="127"/>
      <c r="AL56" s="127"/>
      <c r="AM56" s="127"/>
      <c r="AN56" s="127"/>
      <c r="AO56" s="127"/>
      <c r="AP56" s="127"/>
      <c r="AQ56" s="127"/>
      <c r="AR56" s="127"/>
      <c r="AS56" s="127"/>
      <c r="AT56" s="127"/>
      <c r="AU56" s="127"/>
      <c r="AV56" s="127"/>
      <c r="AW56" s="127"/>
      <c r="AX56" s="127"/>
      <c r="AY56" s="127"/>
      <c r="AZ56" s="127"/>
      <c r="BA56" s="127"/>
      <c r="BB56" s="135"/>
      <c r="BC56" s="127"/>
      <c r="BD56" s="127"/>
      <c r="BE56" s="127"/>
      <c r="BF56" s="127"/>
      <c r="BG56" s="127"/>
      <c r="BH56" s="127"/>
      <c r="BI56" s="127"/>
      <c r="BJ56" s="127"/>
      <c r="BK56" s="127"/>
      <c r="BL56" s="127"/>
    </row>
    <row r="57" spans="1:64" x14ac:dyDescent="0.25">
      <c r="A57" s="127"/>
      <c r="B57" s="127"/>
      <c r="C57" s="127"/>
      <c r="D57" s="127"/>
      <c r="E57" s="127"/>
      <c r="F57" s="127"/>
      <c r="G57" s="127"/>
      <c r="H57" s="127"/>
      <c r="I57" s="127"/>
      <c r="J57" s="127"/>
      <c r="K57" s="127"/>
      <c r="L57" s="127"/>
      <c r="M57" s="127"/>
      <c r="N57" s="127"/>
      <c r="O57" s="127"/>
      <c r="P57" s="127"/>
      <c r="Q57" s="127"/>
      <c r="R57" s="127"/>
      <c r="S57" s="127"/>
      <c r="T57" s="127"/>
      <c r="U57" s="127"/>
      <c r="V57" s="127"/>
      <c r="W57" s="127"/>
      <c r="X57" s="127"/>
      <c r="Y57" s="127"/>
      <c r="Z57" s="127"/>
      <c r="AA57" s="127"/>
      <c r="AB57" s="127"/>
      <c r="AC57" s="127"/>
      <c r="AD57" s="127"/>
      <c r="AE57" s="127"/>
      <c r="AF57" s="127"/>
      <c r="AG57" s="127"/>
      <c r="AH57" s="127"/>
      <c r="AI57" s="127"/>
      <c r="AJ57" s="127"/>
      <c r="AK57" s="127"/>
      <c r="AL57" s="127"/>
      <c r="AM57" s="127"/>
      <c r="AN57" s="127"/>
      <c r="AO57" s="127"/>
      <c r="AP57" s="127"/>
      <c r="AQ57" s="127"/>
      <c r="AR57" s="127"/>
      <c r="AS57" s="127"/>
      <c r="AT57" s="127"/>
      <c r="AU57" s="127"/>
      <c r="AV57" s="127"/>
      <c r="AW57" s="127"/>
      <c r="AX57" s="127"/>
      <c r="AY57" s="127"/>
      <c r="AZ57" s="127"/>
      <c r="BA57" s="127"/>
      <c r="BB57" s="148"/>
      <c r="BC57" s="127"/>
      <c r="BD57" s="127"/>
      <c r="BE57" s="127"/>
      <c r="BF57" s="127"/>
      <c r="BG57" s="127"/>
      <c r="BH57" s="127"/>
      <c r="BI57" s="127"/>
      <c r="BJ57" s="127"/>
      <c r="BK57" s="127"/>
      <c r="BL57" s="127"/>
    </row>
    <row r="58" spans="1:64" x14ac:dyDescent="0.25">
      <c r="A58" s="127"/>
      <c r="B58" s="127"/>
      <c r="C58" s="127"/>
      <c r="D58" s="127"/>
      <c r="E58" s="127"/>
      <c r="F58" s="127"/>
      <c r="G58" s="127"/>
      <c r="H58" s="127"/>
      <c r="I58" s="127"/>
      <c r="J58" s="127"/>
      <c r="K58" s="127"/>
      <c r="L58" s="127"/>
      <c r="M58" s="127"/>
      <c r="N58" s="127"/>
      <c r="O58" s="127"/>
      <c r="P58" s="127"/>
      <c r="Q58" s="127"/>
      <c r="R58" s="127"/>
      <c r="S58" s="127"/>
      <c r="T58" s="127"/>
      <c r="U58" s="127"/>
      <c r="V58" s="127"/>
      <c r="W58" s="127"/>
      <c r="X58" s="127"/>
      <c r="Y58" s="127"/>
      <c r="Z58" s="127"/>
      <c r="AA58" s="127"/>
      <c r="AB58" s="127"/>
      <c r="AC58" s="127"/>
      <c r="AD58" s="127"/>
      <c r="AE58" s="127"/>
      <c r="AF58" s="127"/>
      <c r="AG58" s="127"/>
      <c r="AH58" s="127"/>
      <c r="AI58" s="127"/>
      <c r="AJ58" s="127"/>
      <c r="AK58" s="127"/>
      <c r="AL58" s="127"/>
      <c r="AM58" s="127"/>
      <c r="AN58" s="127"/>
      <c r="AO58" s="127"/>
      <c r="AP58" s="127"/>
      <c r="AQ58" s="127"/>
      <c r="AR58" s="127"/>
      <c r="AS58" s="127"/>
      <c r="AT58" s="127"/>
      <c r="AU58" s="127"/>
      <c r="AV58" s="127"/>
      <c r="AW58" s="127"/>
      <c r="AX58" s="127"/>
      <c r="AY58" s="127"/>
      <c r="AZ58" s="127"/>
      <c r="BA58" s="127"/>
      <c r="BB58" s="135"/>
      <c r="BC58" s="127"/>
      <c r="BD58" s="127"/>
      <c r="BE58" s="127"/>
      <c r="BF58" s="127"/>
      <c r="BG58" s="127"/>
      <c r="BH58" s="127"/>
      <c r="BI58" s="127"/>
      <c r="BJ58" s="127"/>
      <c r="BK58" s="127"/>
      <c r="BL58" s="127"/>
    </row>
    <row r="59" spans="1:64" x14ac:dyDescent="0.25">
      <c r="A59" s="145"/>
      <c r="B59" s="126" t="s">
        <v>483</v>
      </c>
      <c r="C59" s="127"/>
      <c r="D59" s="127"/>
      <c r="E59" s="127"/>
      <c r="F59" s="127"/>
      <c r="G59" s="127"/>
      <c r="H59" s="127"/>
      <c r="I59" s="127"/>
      <c r="J59" s="127"/>
      <c r="K59" s="127"/>
      <c r="L59" s="127"/>
      <c r="M59" s="127"/>
      <c r="N59" s="127"/>
      <c r="O59" s="127"/>
      <c r="P59" s="127"/>
      <c r="Q59" s="127"/>
      <c r="R59" s="127"/>
      <c r="S59" s="127"/>
      <c r="T59" s="127"/>
      <c r="U59" s="127"/>
      <c r="V59" s="127"/>
      <c r="W59" s="127"/>
      <c r="X59" s="127"/>
      <c r="Y59" s="127"/>
      <c r="Z59" s="127"/>
      <c r="AA59" s="127"/>
      <c r="AB59" s="127"/>
      <c r="AC59" s="127"/>
      <c r="AD59" s="127"/>
      <c r="AE59" s="127"/>
      <c r="AF59" s="127"/>
      <c r="AG59" s="127"/>
      <c r="AH59" s="127"/>
      <c r="AI59" s="127"/>
      <c r="AJ59" s="127"/>
      <c r="AK59" s="127"/>
      <c r="AL59" s="127"/>
      <c r="AM59" s="127"/>
      <c r="AN59" s="127"/>
      <c r="AO59" s="127"/>
      <c r="AP59" s="127"/>
      <c r="AQ59" s="127"/>
      <c r="AR59" s="127"/>
      <c r="AS59" s="127"/>
      <c r="AT59" s="127"/>
      <c r="AU59" s="127"/>
      <c r="AV59" s="127"/>
      <c r="AW59" s="127"/>
      <c r="AX59" s="127"/>
      <c r="AY59" s="145"/>
      <c r="AZ59" s="145"/>
      <c r="BA59" s="145"/>
      <c r="BB59" s="149"/>
      <c r="BC59" s="127"/>
      <c r="BD59" s="127"/>
      <c r="BE59" s="127"/>
      <c r="BF59" s="127"/>
      <c r="BG59" s="127"/>
      <c r="BH59" s="127"/>
      <c r="BI59" s="127"/>
      <c r="BJ59" s="127"/>
      <c r="BK59" s="127"/>
      <c r="BL59" s="127"/>
    </row>
    <row r="60" spans="1:64" x14ac:dyDescent="0.25">
      <c r="A60" s="127"/>
      <c r="B60" s="128" t="s">
        <v>484</v>
      </c>
      <c r="C60" s="150" t="str">
        <f>+Leasing!E5</f>
        <v>A1 M5</v>
      </c>
      <c r="D60" s="138">
        <f>VLOOKUP($C60,$BA$5:$BB$38,2,FALSE)</f>
        <v>5</v>
      </c>
      <c r="E60" s="127"/>
      <c r="F60" s="127"/>
      <c r="G60" s="127"/>
      <c r="H60" s="127"/>
      <c r="I60" s="127"/>
      <c r="J60" s="127"/>
      <c r="K60" s="127"/>
      <c r="L60" s="127"/>
      <c r="M60" s="127"/>
      <c r="N60" s="127"/>
      <c r="O60" s="127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  <c r="AA60" s="127"/>
      <c r="AB60" s="127"/>
      <c r="AC60" s="127"/>
      <c r="AD60" s="127"/>
      <c r="AE60" s="127"/>
      <c r="AF60" s="127"/>
      <c r="AG60" s="127"/>
      <c r="AH60" s="127"/>
      <c r="AI60" s="127"/>
      <c r="AJ60" s="127"/>
      <c r="AK60" s="127"/>
      <c r="AL60" s="127"/>
      <c r="AM60" s="127"/>
      <c r="AN60" s="127"/>
      <c r="AO60" s="127"/>
      <c r="AP60" s="127"/>
      <c r="AQ60" s="127"/>
      <c r="AR60" s="127"/>
      <c r="AS60" s="127"/>
      <c r="AT60" s="127"/>
      <c r="AU60" s="127"/>
      <c r="AV60" s="127"/>
      <c r="AW60" s="127"/>
      <c r="AX60" s="127"/>
      <c r="AY60" s="127"/>
      <c r="AZ60" s="127"/>
      <c r="BA60" s="127"/>
      <c r="BB60" s="136"/>
      <c r="BC60" s="127"/>
      <c r="BD60" s="127"/>
      <c r="BE60" s="127"/>
      <c r="BF60" s="127"/>
      <c r="BG60" s="127"/>
      <c r="BH60" s="127"/>
      <c r="BI60" s="127"/>
      <c r="BJ60" s="127"/>
      <c r="BK60" s="127"/>
      <c r="BL60" s="127"/>
    </row>
    <row r="61" spans="1:64" x14ac:dyDescent="0.25">
      <c r="A61" s="127"/>
      <c r="B61" s="128" t="s">
        <v>486</v>
      </c>
      <c r="C61" s="157">
        <f>+Leasing!E6</f>
        <v>0.09</v>
      </c>
      <c r="D61" s="127"/>
      <c r="E61" s="127"/>
      <c r="F61" s="127"/>
      <c r="G61" s="127"/>
      <c r="H61" s="127"/>
      <c r="I61" s="127"/>
      <c r="J61" s="127"/>
      <c r="K61" s="127"/>
      <c r="L61" s="127"/>
      <c r="M61" s="127"/>
      <c r="N61" s="127"/>
      <c r="O61" s="127"/>
      <c r="P61" s="127"/>
      <c r="Q61" s="127"/>
      <c r="R61" s="127"/>
      <c r="S61" s="127"/>
      <c r="T61" s="127"/>
      <c r="U61" s="127"/>
      <c r="V61" s="127"/>
      <c r="W61" s="127"/>
      <c r="X61" s="127"/>
      <c r="Y61" s="127"/>
      <c r="Z61" s="127"/>
      <c r="AA61" s="127"/>
      <c r="AB61" s="127"/>
      <c r="AC61" s="127"/>
      <c r="AD61" s="127"/>
      <c r="AE61" s="127"/>
      <c r="AF61" s="127"/>
      <c r="AG61" s="127"/>
      <c r="AH61" s="127"/>
      <c r="AI61" s="127"/>
      <c r="AJ61" s="127"/>
      <c r="AK61" s="127"/>
      <c r="AL61" s="127"/>
      <c r="AM61" s="127"/>
      <c r="AN61" s="127"/>
      <c r="AO61" s="127"/>
      <c r="AP61" s="127"/>
      <c r="AQ61" s="127"/>
      <c r="AR61" s="127"/>
      <c r="AS61" s="127"/>
      <c r="AT61" s="127"/>
      <c r="AU61" s="127"/>
      <c r="AV61" s="127"/>
      <c r="AW61" s="127"/>
      <c r="AX61" s="127"/>
      <c r="AY61" s="127"/>
      <c r="AZ61" s="127"/>
      <c r="BA61" s="127"/>
      <c r="BB61" s="136"/>
      <c r="BC61" s="127"/>
      <c r="BD61" s="127"/>
      <c r="BE61" s="127"/>
      <c r="BF61" s="127"/>
      <c r="BG61" s="127"/>
      <c r="BH61" s="127"/>
      <c r="BI61" s="127"/>
      <c r="BJ61" s="127"/>
      <c r="BK61" s="127"/>
      <c r="BL61" s="127"/>
    </row>
    <row r="62" spans="1:64" x14ac:dyDescent="0.25">
      <c r="A62" s="127"/>
      <c r="B62" s="129" t="s">
        <v>501</v>
      </c>
      <c r="C62" s="158">
        <f>+Leasing!E7</f>
        <v>20000</v>
      </c>
      <c r="D62" s="127"/>
      <c r="E62" s="127"/>
      <c r="F62" s="127"/>
      <c r="G62" s="127"/>
      <c r="H62" s="127"/>
      <c r="I62" s="127"/>
      <c r="J62" s="127"/>
      <c r="K62" s="127"/>
      <c r="L62" s="127"/>
      <c r="M62" s="127"/>
      <c r="N62" s="127"/>
      <c r="O62" s="127"/>
      <c r="P62" s="127"/>
      <c r="Q62" s="127"/>
      <c r="R62" s="127"/>
      <c r="S62" s="127"/>
      <c r="T62" s="127"/>
      <c r="U62" s="127"/>
      <c r="V62" s="127"/>
      <c r="W62" s="127"/>
      <c r="X62" s="127"/>
      <c r="Y62" s="127"/>
      <c r="Z62" s="127"/>
      <c r="AA62" s="127"/>
      <c r="AB62" s="127"/>
      <c r="AC62" s="127"/>
      <c r="AD62" s="127"/>
      <c r="AE62" s="127"/>
      <c r="AF62" s="127"/>
      <c r="AG62" s="127"/>
      <c r="AH62" s="127"/>
      <c r="AI62" s="127"/>
      <c r="AJ62" s="127"/>
      <c r="AK62" s="127"/>
      <c r="AL62" s="127"/>
      <c r="AM62" s="127"/>
      <c r="AN62" s="127"/>
      <c r="AO62" s="127"/>
      <c r="AP62" s="127"/>
      <c r="AQ62" s="127"/>
      <c r="AR62" s="127"/>
      <c r="AS62" s="127"/>
      <c r="AT62" s="127"/>
      <c r="AU62" s="127"/>
      <c r="AV62" s="127"/>
      <c r="AW62" s="127"/>
      <c r="AX62" s="127"/>
      <c r="AY62" s="127"/>
      <c r="AZ62" s="127"/>
      <c r="BA62" s="127"/>
      <c r="BB62" s="136"/>
      <c r="BC62" s="127"/>
      <c r="BD62" s="127"/>
      <c r="BE62" s="127"/>
      <c r="BF62" s="127"/>
      <c r="BG62" s="127"/>
      <c r="BH62" s="127"/>
      <c r="BI62" s="127"/>
      <c r="BJ62" s="127"/>
      <c r="BK62" s="127"/>
      <c r="BL62" s="127"/>
    </row>
    <row r="63" spans="1:64" x14ac:dyDescent="0.25">
      <c r="A63" s="127"/>
      <c r="B63" s="129" t="s">
        <v>502</v>
      </c>
      <c r="C63" s="157">
        <f>+Leasing!E8</f>
        <v>0.1</v>
      </c>
      <c r="D63" s="127"/>
      <c r="E63" s="127"/>
      <c r="F63" s="127"/>
      <c r="G63" s="127"/>
      <c r="H63" s="127"/>
      <c r="I63" s="127"/>
      <c r="J63" s="127"/>
      <c r="K63" s="127"/>
      <c r="L63" s="127"/>
      <c r="M63" s="127"/>
      <c r="N63" s="127"/>
      <c r="O63" s="127"/>
      <c r="P63" s="127"/>
      <c r="Q63" s="127"/>
      <c r="R63" s="127"/>
      <c r="S63" s="127"/>
      <c r="T63" s="127"/>
      <c r="U63" s="127"/>
      <c r="V63" s="127"/>
      <c r="W63" s="127"/>
      <c r="X63" s="127"/>
      <c r="Y63" s="127"/>
      <c r="Z63" s="127"/>
      <c r="AA63" s="127"/>
      <c r="AB63" s="127"/>
      <c r="AC63" s="127"/>
      <c r="AD63" s="127"/>
      <c r="AE63" s="127"/>
      <c r="AF63" s="127"/>
      <c r="AG63" s="127"/>
      <c r="AH63" s="127"/>
      <c r="AI63" s="127"/>
      <c r="AJ63" s="127"/>
      <c r="AK63" s="127"/>
      <c r="AL63" s="127"/>
      <c r="AM63" s="127"/>
      <c r="AN63" s="127"/>
      <c r="AO63" s="127"/>
      <c r="AP63" s="127"/>
      <c r="AQ63" s="127"/>
      <c r="AR63" s="127"/>
      <c r="AS63" s="127"/>
      <c r="AT63" s="127"/>
      <c r="AU63" s="127"/>
      <c r="AV63" s="127"/>
      <c r="AW63" s="127"/>
      <c r="AX63" s="127"/>
      <c r="AY63" s="127"/>
      <c r="AZ63" s="127"/>
      <c r="BA63" s="127"/>
      <c r="BB63" s="136"/>
      <c r="BC63" s="127"/>
      <c r="BD63" s="127"/>
      <c r="BE63" s="127"/>
      <c r="BF63" s="127"/>
      <c r="BG63" s="127"/>
      <c r="BH63" s="127"/>
      <c r="BI63" s="127"/>
      <c r="BJ63" s="127"/>
      <c r="BK63" s="127"/>
      <c r="BL63" s="127"/>
    </row>
    <row r="64" spans="1:64" x14ac:dyDescent="0.25">
      <c r="A64" s="127"/>
      <c r="B64" s="129" t="s">
        <v>503</v>
      </c>
      <c r="C64" s="157">
        <f>+Leasing!E9</f>
        <v>0.1</v>
      </c>
      <c r="D64" s="127"/>
      <c r="E64" s="127"/>
      <c r="F64" s="127"/>
      <c r="G64" s="127"/>
      <c r="H64" s="127"/>
      <c r="I64" s="127"/>
      <c r="J64" s="127"/>
      <c r="K64" s="127"/>
      <c r="L64" s="127"/>
      <c r="M64" s="127"/>
      <c r="N64" s="127"/>
      <c r="O64" s="127"/>
      <c r="P64" s="127"/>
      <c r="Q64" s="127"/>
      <c r="R64" s="127"/>
      <c r="S64" s="127"/>
      <c r="T64" s="127"/>
      <c r="U64" s="127"/>
      <c r="V64" s="127"/>
      <c r="W64" s="127"/>
      <c r="X64" s="127"/>
      <c r="Y64" s="127"/>
      <c r="Z64" s="127"/>
      <c r="AA64" s="127"/>
      <c r="AB64" s="127"/>
      <c r="AC64" s="127"/>
      <c r="AD64" s="127"/>
      <c r="AE64" s="127"/>
      <c r="AF64" s="127"/>
      <c r="AG64" s="127"/>
      <c r="AH64" s="127"/>
      <c r="AI64" s="127"/>
      <c r="AJ64" s="127"/>
      <c r="AK64" s="127"/>
      <c r="AL64" s="127"/>
      <c r="AM64" s="127"/>
      <c r="AN64" s="127"/>
      <c r="AO64" s="127"/>
      <c r="AP64" s="127"/>
      <c r="AQ64" s="127"/>
      <c r="AR64" s="127"/>
      <c r="AS64" s="127"/>
      <c r="AT64" s="127"/>
      <c r="AU64" s="127"/>
      <c r="AV64" s="127"/>
      <c r="AW64" s="127"/>
      <c r="AX64" s="127"/>
      <c r="AY64" s="127"/>
      <c r="AZ64" s="127"/>
      <c r="BA64" s="127"/>
      <c r="BB64" s="136"/>
      <c r="BC64" s="127"/>
      <c r="BD64" s="127"/>
      <c r="BE64" s="127"/>
      <c r="BF64" s="127"/>
      <c r="BG64" s="127"/>
      <c r="BH64" s="127"/>
      <c r="BI64" s="127"/>
      <c r="BJ64" s="127"/>
      <c r="BK64" s="127"/>
      <c r="BL64" s="127"/>
    </row>
    <row r="65" spans="1:64" x14ac:dyDescent="0.25">
      <c r="A65" s="127"/>
      <c r="B65" s="130" t="s">
        <v>488</v>
      </c>
      <c r="C65" s="138">
        <f>+Leasing!E10</f>
        <v>48</v>
      </c>
      <c r="D65" s="127"/>
      <c r="E65" s="127"/>
      <c r="F65" s="127"/>
      <c r="G65" s="127"/>
      <c r="H65" s="127"/>
      <c r="I65" s="127"/>
      <c r="J65" s="127"/>
      <c r="K65" s="127"/>
      <c r="L65" s="127"/>
      <c r="M65" s="127"/>
      <c r="N65" s="127"/>
      <c r="O65" s="127"/>
      <c r="P65" s="127"/>
      <c r="Q65" s="127"/>
      <c r="R65" s="127"/>
      <c r="S65" s="127"/>
      <c r="T65" s="127"/>
      <c r="U65" s="127"/>
      <c r="V65" s="127"/>
      <c r="W65" s="127"/>
      <c r="X65" s="127"/>
      <c r="Y65" s="127"/>
      <c r="Z65" s="127"/>
      <c r="AA65" s="127"/>
      <c r="AB65" s="127"/>
      <c r="AC65" s="127"/>
      <c r="AD65" s="127"/>
      <c r="AE65" s="127"/>
      <c r="AF65" s="127"/>
      <c r="AG65" s="127"/>
      <c r="AH65" s="127"/>
      <c r="AI65" s="127"/>
      <c r="AJ65" s="127"/>
      <c r="AK65" s="127"/>
      <c r="AL65" s="127"/>
      <c r="AM65" s="127"/>
      <c r="AN65" s="127"/>
      <c r="AO65" s="127"/>
      <c r="AP65" s="127"/>
      <c r="AQ65" s="127"/>
      <c r="AR65" s="127"/>
      <c r="AS65" s="127"/>
      <c r="AT65" s="127"/>
      <c r="AU65" s="127"/>
      <c r="AV65" s="127"/>
      <c r="AW65" s="127"/>
      <c r="AX65" s="127"/>
      <c r="AY65" s="127"/>
      <c r="AZ65" s="127"/>
      <c r="BA65" s="127"/>
      <c r="BB65" s="136"/>
      <c r="BC65" s="127"/>
      <c r="BD65" s="127"/>
      <c r="BE65" s="127"/>
      <c r="BF65" s="127"/>
      <c r="BG65" s="127"/>
      <c r="BH65" s="127"/>
      <c r="BI65" s="127"/>
      <c r="BJ65" s="127"/>
      <c r="BK65" s="127"/>
      <c r="BL65" s="127"/>
    </row>
    <row r="66" spans="1:64" x14ac:dyDescent="0.25">
      <c r="A66" s="127"/>
      <c r="B66" s="127"/>
      <c r="C66" s="127"/>
      <c r="D66" s="127"/>
      <c r="E66" s="127"/>
      <c r="F66" s="127"/>
      <c r="G66" s="127"/>
      <c r="H66" s="127"/>
      <c r="I66" s="127"/>
      <c r="J66" s="127"/>
      <c r="K66" s="127"/>
      <c r="L66" s="127"/>
      <c r="M66" s="127"/>
      <c r="N66" s="127"/>
      <c r="O66" s="127"/>
      <c r="P66" s="127"/>
      <c r="Q66" s="127"/>
      <c r="R66" s="127"/>
      <c r="S66" s="127"/>
      <c r="T66" s="127"/>
      <c r="U66" s="127"/>
      <c r="V66" s="127"/>
      <c r="W66" s="127"/>
      <c r="X66" s="127"/>
      <c r="Y66" s="127"/>
      <c r="Z66" s="127"/>
      <c r="AA66" s="127"/>
      <c r="AB66" s="127"/>
      <c r="AC66" s="127"/>
      <c r="AD66" s="127"/>
      <c r="AE66" s="127"/>
      <c r="AF66" s="127"/>
      <c r="AG66" s="127"/>
      <c r="AH66" s="127"/>
      <c r="AI66" s="127"/>
      <c r="AJ66" s="127"/>
      <c r="AK66" s="127"/>
      <c r="AL66" s="127"/>
      <c r="AM66" s="127"/>
      <c r="AN66" s="127"/>
      <c r="AO66" s="127"/>
      <c r="AP66" s="127"/>
      <c r="AQ66" s="127"/>
      <c r="AR66" s="127"/>
      <c r="AS66" s="127"/>
      <c r="AT66" s="127"/>
      <c r="AU66" s="127"/>
      <c r="AV66" s="127"/>
      <c r="AW66" s="127"/>
      <c r="AX66" s="127"/>
      <c r="AY66" s="127"/>
      <c r="AZ66" s="127"/>
      <c r="BA66" s="127"/>
      <c r="BB66" s="136"/>
      <c r="BC66" s="127"/>
      <c r="BD66" s="127"/>
      <c r="BE66" s="127"/>
      <c r="BF66" s="127"/>
      <c r="BG66" s="127"/>
      <c r="BH66" s="127"/>
      <c r="BI66" s="127"/>
      <c r="BJ66" s="127"/>
      <c r="BK66" s="127"/>
      <c r="BL66" s="127"/>
    </row>
    <row r="67" spans="1:64" x14ac:dyDescent="0.25">
      <c r="A67" s="127"/>
      <c r="B67" s="126" t="s">
        <v>521</v>
      </c>
      <c r="C67" s="126" t="s">
        <v>522</v>
      </c>
      <c r="D67" s="139">
        <f>((1+C61)^(1/12))-1</f>
        <v>7.2073233161367156E-3</v>
      </c>
      <c r="E67" s="127"/>
      <c r="F67" s="127"/>
      <c r="G67" s="127"/>
      <c r="H67" s="127"/>
      <c r="I67" s="127"/>
      <c r="J67" s="127"/>
      <c r="K67" s="127"/>
      <c r="L67" s="127"/>
      <c r="M67" s="127"/>
      <c r="N67" s="127"/>
      <c r="O67" s="127"/>
      <c r="P67" s="127"/>
      <c r="Q67" s="127"/>
      <c r="R67" s="127"/>
      <c r="S67" s="127"/>
      <c r="T67" s="127"/>
      <c r="U67" s="127"/>
      <c r="V67" s="127"/>
      <c r="W67" s="127"/>
      <c r="X67" s="127"/>
      <c r="Y67" s="127"/>
      <c r="Z67" s="127"/>
      <c r="AA67" s="127"/>
      <c r="AB67" s="127"/>
      <c r="AC67" s="127"/>
      <c r="AD67" s="127"/>
      <c r="AE67" s="127"/>
      <c r="AF67" s="127"/>
      <c r="AG67" s="127"/>
      <c r="AH67" s="127"/>
      <c r="AI67" s="127"/>
      <c r="AJ67" s="127"/>
      <c r="AK67" s="127"/>
      <c r="AL67" s="127"/>
      <c r="AM67" s="127"/>
      <c r="AN67" s="127"/>
      <c r="AO67" s="127"/>
      <c r="AP67" s="127"/>
      <c r="AQ67" s="127"/>
      <c r="AR67" s="127"/>
      <c r="AS67" s="127"/>
      <c r="AT67" s="127"/>
      <c r="AU67" s="127"/>
      <c r="AV67" s="127"/>
      <c r="AW67" s="127"/>
      <c r="AX67" s="127"/>
      <c r="AY67" s="127"/>
      <c r="AZ67" s="127"/>
      <c r="BA67" s="127"/>
      <c r="BB67" s="136"/>
      <c r="BC67" s="127"/>
      <c r="BD67" s="127"/>
      <c r="BE67" s="127"/>
      <c r="BF67" s="127"/>
      <c r="BG67" s="127"/>
      <c r="BH67" s="127"/>
      <c r="BI67" s="127"/>
      <c r="BJ67" s="127"/>
      <c r="BK67" s="127"/>
      <c r="BL67" s="127"/>
    </row>
    <row r="68" spans="1:64" x14ac:dyDescent="0.25">
      <c r="A68" s="127"/>
      <c r="B68" s="127"/>
      <c r="C68" s="127"/>
      <c r="D68" s="127"/>
      <c r="E68" s="127"/>
      <c r="F68" s="127"/>
      <c r="G68" s="127"/>
      <c r="H68" s="127"/>
      <c r="I68" s="127"/>
      <c r="J68" s="127"/>
      <c r="K68" s="127"/>
      <c r="L68" s="127"/>
      <c r="M68" s="127"/>
      <c r="N68" s="127"/>
      <c r="O68" s="127"/>
      <c r="P68" s="127"/>
      <c r="Q68" s="127"/>
      <c r="R68" s="127"/>
      <c r="S68" s="127"/>
      <c r="T68" s="127"/>
      <c r="U68" s="127"/>
      <c r="V68" s="127"/>
      <c r="W68" s="127"/>
      <c r="X68" s="127"/>
      <c r="Y68" s="127"/>
      <c r="Z68" s="127"/>
      <c r="AA68" s="127"/>
      <c r="AB68" s="127"/>
      <c r="AC68" s="127"/>
      <c r="AD68" s="127"/>
      <c r="AE68" s="127"/>
      <c r="AF68" s="127"/>
      <c r="AG68" s="127"/>
      <c r="AH68" s="127"/>
      <c r="AI68" s="127"/>
      <c r="AJ68" s="127"/>
      <c r="AK68" s="127"/>
      <c r="AL68" s="127"/>
      <c r="AM68" s="127"/>
      <c r="AN68" s="127"/>
      <c r="AO68" s="127"/>
      <c r="AP68" s="127"/>
      <c r="AQ68" s="127"/>
      <c r="AR68" s="127"/>
      <c r="AS68" s="127"/>
      <c r="AT68" s="127"/>
      <c r="AU68" s="127"/>
      <c r="AV68" s="127"/>
      <c r="AW68" s="127"/>
      <c r="AX68" s="127"/>
      <c r="AY68" s="127"/>
      <c r="AZ68" s="127"/>
      <c r="BA68" s="127"/>
      <c r="BB68" s="136"/>
      <c r="BC68" s="127"/>
      <c r="BD68" s="127"/>
      <c r="BE68" s="127"/>
      <c r="BF68" s="127"/>
      <c r="BG68" s="127"/>
      <c r="BH68" s="127"/>
      <c r="BI68" s="127"/>
      <c r="BJ68" s="127"/>
      <c r="BK68" s="127"/>
      <c r="BL68" s="127"/>
    </row>
    <row r="69" spans="1:64" x14ac:dyDescent="0.25">
      <c r="A69" s="127"/>
      <c r="B69" s="126" t="s">
        <v>525</v>
      </c>
      <c r="C69" s="126" t="s">
        <v>522</v>
      </c>
      <c r="D69" s="140">
        <f>(C62-(C62*C63)-(C62*C64))/((1-(1+D67)^(-C65))/D67)</f>
        <v>395.49775026664986</v>
      </c>
      <c r="E69" s="127"/>
      <c r="F69" s="127"/>
      <c r="G69" s="127"/>
      <c r="H69" s="127"/>
      <c r="I69" s="127"/>
      <c r="J69" s="127"/>
      <c r="K69" s="127"/>
      <c r="L69" s="127"/>
      <c r="M69" s="127"/>
      <c r="N69" s="127"/>
      <c r="O69" s="127"/>
      <c r="P69" s="127"/>
      <c r="Q69" s="127"/>
      <c r="R69" s="127"/>
      <c r="S69" s="127"/>
      <c r="T69" s="127"/>
      <c r="U69" s="127"/>
      <c r="V69" s="127"/>
      <c r="W69" s="127"/>
      <c r="X69" s="127"/>
      <c r="Y69" s="127"/>
      <c r="Z69" s="127"/>
      <c r="AA69" s="127"/>
      <c r="AB69" s="127"/>
      <c r="AC69" s="127"/>
      <c r="AD69" s="127"/>
      <c r="AE69" s="127"/>
      <c r="AF69" s="127"/>
      <c r="AG69" s="127"/>
      <c r="AH69" s="127"/>
      <c r="AI69" s="127"/>
      <c r="AJ69" s="127"/>
      <c r="AK69" s="127"/>
      <c r="AL69" s="127"/>
      <c r="AM69" s="127"/>
      <c r="AN69" s="127"/>
      <c r="AO69" s="127"/>
      <c r="AP69" s="127"/>
      <c r="AQ69" s="127"/>
      <c r="AR69" s="127"/>
      <c r="AS69" s="127"/>
      <c r="AT69" s="127"/>
      <c r="AU69" s="127"/>
      <c r="AV69" s="127"/>
      <c r="AW69" s="127"/>
      <c r="AX69" s="127"/>
      <c r="AY69" s="127"/>
      <c r="AZ69" s="127"/>
      <c r="BA69" s="127"/>
      <c r="BB69" s="136"/>
      <c r="BC69" s="127"/>
      <c r="BD69" s="127"/>
      <c r="BE69" s="127"/>
      <c r="BF69" s="127"/>
      <c r="BG69" s="127"/>
      <c r="BH69" s="127"/>
      <c r="BI69" s="127"/>
      <c r="BJ69" s="127"/>
      <c r="BK69" s="127"/>
      <c r="BL69" s="127"/>
    </row>
    <row r="70" spans="1:64" x14ac:dyDescent="0.25">
      <c r="A70" s="127"/>
      <c r="B70" s="127"/>
      <c r="C70" s="66">
        <v>41275</v>
      </c>
      <c r="D70" s="66">
        <v>41306</v>
      </c>
      <c r="E70" s="66">
        <v>41336</v>
      </c>
      <c r="F70" s="66">
        <v>41367</v>
      </c>
      <c r="G70" s="66">
        <v>41397</v>
      </c>
      <c r="H70" s="66">
        <v>41428</v>
      </c>
      <c r="I70" s="66">
        <v>41458</v>
      </c>
      <c r="J70" s="66">
        <v>41489</v>
      </c>
      <c r="K70" s="66">
        <v>41519</v>
      </c>
      <c r="L70" s="66">
        <v>41550</v>
      </c>
      <c r="M70" s="66">
        <v>41580</v>
      </c>
      <c r="N70" s="66">
        <v>41611</v>
      </c>
      <c r="O70" s="66">
        <v>41641</v>
      </c>
      <c r="P70" s="66">
        <v>41672</v>
      </c>
      <c r="Q70" s="66">
        <v>41702</v>
      </c>
      <c r="R70" s="66">
        <v>41733</v>
      </c>
      <c r="S70" s="66">
        <v>41763</v>
      </c>
      <c r="T70" s="66">
        <v>41794</v>
      </c>
      <c r="U70" s="66">
        <v>41824</v>
      </c>
      <c r="V70" s="66">
        <v>41855</v>
      </c>
      <c r="W70" s="66">
        <v>41885</v>
      </c>
      <c r="X70" s="66">
        <v>41916</v>
      </c>
      <c r="Y70" s="66">
        <v>41946</v>
      </c>
      <c r="Z70" s="66">
        <v>41977</v>
      </c>
      <c r="AA70" s="66">
        <v>42007</v>
      </c>
      <c r="AB70" s="66">
        <v>42038</v>
      </c>
      <c r="AC70" s="66">
        <v>42068</v>
      </c>
      <c r="AD70" s="66">
        <v>42099</v>
      </c>
      <c r="AE70" s="66">
        <v>42129</v>
      </c>
      <c r="AF70" s="66">
        <v>42160</v>
      </c>
      <c r="AG70" s="66">
        <v>42190</v>
      </c>
      <c r="AH70" s="66">
        <v>42221</v>
      </c>
      <c r="AI70" s="66">
        <v>42251</v>
      </c>
      <c r="AJ70" s="66">
        <v>42282</v>
      </c>
      <c r="AK70" s="66">
        <v>42312</v>
      </c>
      <c r="AL70" s="66">
        <v>42343</v>
      </c>
      <c r="AM70" s="66">
        <v>42373</v>
      </c>
      <c r="AN70" s="66">
        <v>42404</v>
      </c>
      <c r="AO70" s="66">
        <v>42434</v>
      </c>
      <c r="AP70" s="66">
        <v>42465</v>
      </c>
      <c r="AQ70" s="66">
        <v>42495</v>
      </c>
      <c r="AR70" s="66">
        <v>42526</v>
      </c>
      <c r="AS70" s="66">
        <v>42556</v>
      </c>
      <c r="AT70" s="66">
        <v>42587</v>
      </c>
      <c r="AU70" s="66">
        <v>42617</v>
      </c>
      <c r="AV70" s="66">
        <v>42648</v>
      </c>
      <c r="AW70" s="66">
        <v>42678</v>
      </c>
      <c r="AX70" s="66">
        <v>42709</v>
      </c>
      <c r="AY70" s="127"/>
      <c r="AZ70" s="127"/>
      <c r="BA70" s="127"/>
      <c r="BB70" s="136"/>
      <c r="BC70" s="127"/>
      <c r="BD70" s="127"/>
      <c r="BE70" s="127"/>
      <c r="BF70" s="127"/>
      <c r="BG70" s="127"/>
      <c r="BH70" s="127"/>
      <c r="BI70" s="127"/>
      <c r="BJ70" s="127"/>
      <c r="BK70" s="127"/>
      <c r="BL70" s="127"/>
    </row>
    <row r="71" spans="1:64" x14ac:dyDescent="0.25">
      <c r="A71" s="127"/>
      <c r="B71" s="127"/>
      <c r="C71" s="138">
        <v>1</v>
      </c>
      <c r="D71" s="138">
        <f>+C71+1</f>
        <v>2</v>
      </c>
      <c r="E71" s="138">
        <f t="shared" ref="E71:AX71" si="23">+D71+1</f>
        <v>3</v>
      </c>
      <c r="F71" s="138">
        <f t="shared" si="23"/>
        <v>4</v>
      </c>
      <c r="G71" s="138">
        <f t="shared" si="23"/>
        <v>5</v>
      </c>
      <c r="H71" s="138">
        <f t="shared" si="23"/>
        <v>6</v>
      </c>
      <c r="I71" s="138">
        <f t="shared" si="23"/>
        <v>7</v>
      </c>
      <c r="J71" s="138">
        <f t="shared" si="23"/>
        <v>8</v>
      </c>
      <c r="K71" s="138">
        <f t="shared" si="23"/>
        <v>9</v>
      </c>
      <c r="L71" s="138">
        <f t="shared" si="23"/>
        <v>10</v>
      </c>
      <c r="M71" s="138">
        <f t="shared" si="23"/>
        <v>11</v>
      </c>
      <c r="N71" s="138">
        <f t="shared" si="23"/>
        <v>12</v>
      </c>
      <c r="O71" s="138">
        <f t="shared" si="23"/>
        <v>13</v>
      </c>
      <c r="P71" s="138">
        <f t="shared" si="23"/>
        <v>14</v>
      </c>
      <c r="Q71" s="138">
        <f t="shared" si="23"/>
        <v>15</v>
      </c>
      <c r="R71" s="138">
        <f t="shared" si="23"/>
        <v>16</v>
      </c>
      <c r="S71" s="138">
        <f t="shared" si="23"/>
        <v>17</v>
      </c>
      <c r="T71" s="138">
        <f t="shared" si="23"/>
        <v>18</v>
      </c>
      <c r="U71" s="138">
        <f t="shared" si="23"/>
        <v>19</v>
      </c>
      <c r="V71" s="138">
        <f t="shared" si="23"/>
        <v>20</v>
      </c>
      <c r="W71" s="138">
        <f t="shared" si="23"/>
        <v>21</v>
      </c>
      <c r="X71" s="138">
        <f t="shared" si="23"/>
        <v>22</v>
      </c>
      <c r="Y71" s="138">
        <f t="shared" si="23"/>
        <v>23</v>
      </c>
      <c r="Z71" s="138">
        <f t="shared" si="23"/>
        <v>24</v>
      </c>
      <c r="AA71" s="138">
        <f t="shared" si="23"/>
        <v>25</v>
      </c>
      <c r="AB71" s="138">
        <f t="shared" si="23"/>
        <v>26</v>
      </c>
      <c r="AC71" s="138">
        <f t="shared" si="23"/>
        <v>27</v>
      </c>
      <c r="AD71" s="138">
        <f t="shared" si="23"/>
        <v>28</v>
      </c>
      <c r="AE71" s="138">
        <f t="shared" si="23"/>
        <v>29</v>
      </c>
      <c r="AF71" s="138">
        <f t="shared" si="23"/>
        <v>30</v>
      </c>
      <c r="AG71" s="138">
        <f t="shared" si="23"/>
        <v>31</v>
      </c>
      <c r="AH71" s="138">
        <f t="shared" si="23"/>
        <v>32</v>
      </c>
      <c r="AI71" s="138">
        <f t="shared" si="23"/>
        <v>33</v>
      </c>
      <c r="AJ71" s="138">
        <f t="shared" si="23"/>
        <v>34</v>
      </c>
      <c r="AK71" s="138">
        <f t="shared" si="23"/>
        <v>35</v>
      </c>
      <c r="AL71" s="138">
        <f t="shared" si="23"/>
        <v>36</v>
      </c>
      <c r="AM71" s="138">
        <f t="shared" si="23"/>
        <v>37</v>
      </c>
      <c r="AN71" s="138">
        <f t="shared" si="23"/>
        <v>38</v>
      </c>
      <c r="AO71" s="138">
        <f t="shared" si="23"/>
        <v>39</v>
      </c>
      <c r="AP71" s="138">
        <f t="shared" si="23"/>
        <v>40</v>
      </c>
      <c r="AQ71" s="138">
        <f t="shared" si="23"/>
        <v>41</v>
      </c>
      <c r="AR71" s="138">
        <f t="shared" si="23"/>
        <v>42</v>
      </c>
      <c r="AS71" s="138">
        <f t="shared" si="23"/>
        <v>43</v>
      </c>
      <c r="AT71" s="138">
        <f t="shared" si="23"/>
        <v>44</v>
      </c>
      <c r="AU71" s="138">
        <f t="shared" si="23"/>
        <v>45</v>
      </c>
      <c r="AV71" s="138">
        <f t="shared" si="23"/>
        <v>46</v>
      </c>
      <c r="AW71" s="138">
        <f t="shared" si="23"/>
        <v>47</v>
      </c>
      <c r="AX71" s="138">
        <f t="shared" si="23"/>
        <v>48</v>
      </c>
      <c r="AY71" s="127"/>
      <c r="AZ71" s="127"/>
      <c r="BA71" s="127"/>
      <c r="BB71" s="136"/>
      <c r="BC71" s="127"/>
      <c r="BD71" s="127"/>
      <c r="BE71" s="127"/>
      <c r="BF71" s="127"/>
      <c r="BG71" s="127"/>
      <c r="BH71" s="127"/>
      <c r="BI71" s="127"/>
      <c r="BJ71" s="127"/>
      <c r="BK71" s="127"/>
      <c r="BL71" s="127"/>
    </row>
    <row r="72" spans="1:64" x14ac:dyDescent="0.25">
      <c r="A72" s="127"/>
      <c r="B72" s="141" t="s">
        <v>589</v>
      </c>
      <c r="C72" s="142" t="s">
        <v>515</v>
      </c>
      <c r="D72" s="142" t="s">
        <v>516</v>
      </c>
      <c r="E72" s="142" t="s">
        <v>517</v>
      </c>
      <c r="F72" s="142" t="s">
        <v>518</v>
      </c>
      <c r="G72" s="142" t="s">
        <v>519</v>
      </c>
      <c r="H72" s="142" t="s">
        <v>520</v>
      </c>
      <c r="I72" s="142" t="s">
        <v>523</v>
      </c>
      <c r="J72" s="142" t="s">
        <v>524</v>
      </c>
      <c r="K72" s="142" t="s">
        <v>485</v>
      </c>
      <c r="L72" s="142" t="s">
        <v>526</v>
      </c>
      <c r="M72" s="142" t="s">
        <v>527</v>
      </c>
      <c r="N72" s="142" t="s">
        <v>500</v>
      </c>
      <c r="O72" s="142" t="s">
        <v>528</v>
      </c>
      <c r="P72" s="142" t="s">
        <v>529</v>
      </c>
      <c r="Q72" s="142" t="s">
        <v>530</v>
      </c>
      <c r="R72" s="142" t="s">
        <v>531</v>
      </c>
      <c r="S72" s="142" t="s">
        <v>532</v>
      </c>
      <c r="T72" s="142" t="s">
        <v>533</v>
      </c>
      <c r="U72" s="142" t="s">
        <v>534</v>
      </c>
      <c r="V72" s="142" t="s">
        <v>535</v>
      </c>
      <c r="W72" s="142" t="s">
        <v>536</v>
      </c>
      <c r="X72" s="142" t="s">
        <v>537</v>
      </c>
      <c r="Y72" s="142" t="s">
        <v>538</v>
      </c>
      <c r="Z72" s="142" t="s">
        <v>539</v>
      </c>
      <c r="AA72" s="142" t="s">
        <v>540</v>
      </c>
      <c r="AB72" s="142" t="s">
        <v>541</v>
      </c>
      <c r="AC72" s="142" t="s">
        <v>542</v>
      </c>
      <c r="AD72" s="142" t="s">
        <v>543</v>
      </c>
      <c r="AE72" s="142" t="s">
        <v>544</v>
      </c>
      <c r="AF72" s="142" t="s">
        <v>545</v>
      </c>
      <c r="AG72" s="142" t="s">
        <v>546</v>
      </c>
      <c r="AH72" s="142" t="s">
        <v>547</v>
      </c>
      <c r="AI72" s="142" t="s">
        <v>548</v>
      </c>
      <c r="AJ72" s="142" t="s">
        <v>549</v>
      </c>
      <c r="AK72" s="142" t="s">
        <v>550</v>
      </c>
      <c r="AL72" s="142" t="s">
        <v>551</v>
      </c>
      <c r="AM72" s="142" t="s">
        <v>552</v>
      </c>
      <c r="AN72" s="142" t="s">
        <v>553</v>
      </c>
      <c r="AO72" s="142" t="s">
        <v>554</v>
      </c>
      <c r="AP72" s="142" t="s">
        <v>555</v>
      </c>
      <c r="AQ72" s="142" t="s">
        <v>556</v>
      </c>
      <c r="AR72" s="142" t="s">
        <v>557</v>
      </c>
      <c r="AS72" s="142" t="s">
        <v>558</v>
      </c>
      <c r="AT72" s="142" t="s">
        <v>559</v>
      </c>
      <c r="AU72" s="142" t="s">
        <v>560</v>
      </c>
      <c r="AV72" s="142" t="s">
        <v>561</v>
      </c>
      <c r="AW72" s="142" t="s">
        <v>562</v>
      </c>
      <c r="AX72" s="142" t="s">
        <v>563</v>
      </c>
      <c r="AY72" s="127"/>
      <c r="AZ72" s="127"/>
      <c r="BA72" s="127"/>
      <c r="BB72" s="136"/>
      <c r="BC72" s="127"/>
      <c r="BD72" s="127"/>
      <c r="BE72" s="127"/>
      <c r="BF72" s="127"/>
      <c r="BG72" s="127"/>
      <c r="BH72" s="127"/>
      <c r="BI72" s="127"/>
      <c r="BJ72" s="127"/>
      <c r="BK72" s="127"/>
      <c r="BL72" s="127"/>
    </row>
    <row r="73" spans="1:64" x14ac:dyDescent="0.25">
      <c r="A73" s="127"/>
      <c r="B73" s="129" t="s">
        <v>590</v>
      </c>
      <c r="C73" s="140">
        <f t="shared" ref="C73:AX73" si="24">IF(C72=$C60,$C62*$C64,0)</f>
        <v>0</v>
      </c>
      <c r="D73" s="140">
        <f t="shared" si="24"/>
        <v>0</v>
      </c>
      <c r="E73" s="140">
        <f t="shared" si="24"/>
        <v>0</v>
      </c>
      <c r="F73" s="140">
        <f t="shared" si="24"/>
        <v>0</v>
      </c>
      <c r="G73" s="140">
        <f t="shared" si="24"/>
        <v>2000</v>
      </c>
      <c r="H73" s="140">
        <f t="shared" si="24"/>
        <v>0</v>
      </c>
      <c r="I73" s="140">
        <f t="shared" si="24"/>
        <v>0</v>
      </c>
      <c r="J73" s="140">
        <f t="shared" si="24"/>
        <v>0</v>
      </c>
      <c r="K73" s="140">
        <f t="shared" si="24"/>
        <v>0</v>
      </c>
      <c r="L73" s="140">
        <f t="shared" si="24"/>
        <v>0</v>
      </c>
      <c r="M73" s="140">
        <f t="shared" si="24"/>
        <v>0</v>
      </c>
      <c r="N73" s="140">
        <f t="shared" si="24"/>
        <v>0</v>
      </c>
      <c r="O73" s="140">
        <f t="shared" si="24"/>
        <v>0</v>
      </c>
      <c r="P73" s="140">
        <f t="shared" si="24"/>
        <v>0</v>
      </c>
      <c r="Q73" s="140">
        <f t="shared" si="24"/>
        <v>0</v>
      </c>
      <c r="R73" s="140">
        <f t="shared" si="24"/>
        <v>0</v>
      </c>
      <c r="S73" s="140">
        <f t="shared" si="24"/>
        <v>0</v>
      </c>
      <c r="T73" s="140">
        <f t="shared" si="24"/>
        <v>0</v>
      </c>
      <c r="U73" s="140">
        <f t="shared" si="24"/>
        <v>0</v>
      </c>
      <c r="V73" s="140">
        <f t="shared" si="24"/>
        <v>0</v>
      </c>
      <c r="W73" s="140">
        <f t="shared" si="24"/>
        <v>0</v>
      </c>
      <c r="X73" s="140">
        <f t="shared" si="24"/>
        <v>0</v>
      </c>
      <c r="Y73" s="140">
        <f t="shared" si="24"/>
        <v>0</v>
      </c>
      <c r="Z73" s="140">
        <f t="shared" si="24"/>
        <v>0</v>
      </c>
      <c r="AA73" s="140">
        <f t="shared" si="24"/>
        <v>0</v>
      </c>
      <c r="AB73" s="140">
        <f t="shared" si="24"/>
        <v>0</v>
      </c>
      <c r="AC73" s="140">
        <f t="shared" si="24"/>
        <v>0</v>
      </c>
      <c r="AD73" s="140">
        <f t="shared" si="24"/>
        <v>0</v>
      </c>
      <c r="AE73" s="140">
        <f t="shared" si="24"/>
        <v>0</v>
      </c>
      <c r="AF73" s="140">
        <f t="shared" si="24"/>
        <v>0</v>
      </c>
      <c r="AG73" s="140">
        <f t="shared" si="24"/>
        <v>0</v>
      </c>
      <c r="AH73" s="140">
        <f t="shared" si="24"/>
        <v>0</v>
      </c>
      <c r="AI73" s="140">
        <f t="shared" si="24"/>
        <v>0</v>
      </c>
      <c r="AJ73" s="140">
        <f t="shared" si="24"/>
        <v>0</v>
      </c>
      <c r="AK73" s="140">
        <f t="shared" si="24"/>
        <v>0</v>
      </c>
      <c r="AL73" s="140">
        <f t="shared" si="24"/>
        <v>0</v>
      </c>
      <c r="AM73" s="140">
        <f t="shared" si="24"/>
        <v>0</v>
      </c>
      <c r="AN73" s="140">
        <f t="shared" si="24"/>
        <v>0</v>
      </c>
      <c r="AO73" s="140">
        <f t="shared" si="24"/>
        <v>0</v>
      </c>
      <c r="AP73" s="140">
        <f t="shared" si="24"/>
        <v>0</v>
      </c>
      <c r="AQ73" s="140">
        <f t="shared" si="24"/>
        <v>0</v>
      </c>
      <c r="AR73" s="140">
        <f t="shared" si="24"/>
        <v>0</v>
      </c>
      <c r="AS73" s="140">
        <f t="shared" si="24"/>
        <v>0</v>
      </c>
      <c r="AT73" s="140">
        <f t="shared" si="24"/>
        <v>0</v>
      </c>
      <c r="AU73" s="140">
        <f t="shared" si="24"/>
        <v>0</v>
      </c>
      <c r="AV73" s="140">
        <f t="shared" si="24"/>
        <v>0</v>
      </c>
      <c r="AW73" s="140">
        <f t="shared" si="24"/>
        <v>0</v>
      </c>
      <c r="AX73" s="140">
        <f t="shared" si="24"/>
        <v>0</v>
      </c>
      <c r="AY73" s="127"/>
      <c r="AZ73" s="127"/>
      <c r="BA73" s="127"/>
      <c r="BB73" s="136"/>
      <c r="BC73" s="127"/>
      <c r="BD73" s="127"/>
      <c r="BE73" s="127"/>
      <c r="BF73" s="127"/>
      <c r="BG73" s="127"/>
      <c r="BH73" s="127"/>
      <c r="BI73" s="127"/>
      <c r="BJ73" s="127"/>
      <c r="BK73" s="127"/>
      <c r="BL73" s="127"/>
    </row>
    <row r="74" spans="1:64" x14ac:dyDescent="0.25">
      <c r="A74" s="127"/>
      <c r="B74" s="129" t="s">
        <v>564</v>
      </c>
      <c r="C74" s="140"/>
      <c r="D74" s="140">
        <f>+IF(D71&gt;=$D60,$D69,0)*IF(C78&lt;1,0,1)</f>
        <v>0</v>
      </c>
      <c r="E74" s="140">
        <f t="shared" ref="E74:AA74" si="25">+IF(E71&gt;=$D60,$D69,0)*IF(D78&lt;1,0,1)</f>
        <v>0</v>
      </c>
      <c r="F74" s="140">
        <f t="shared" si="25"/>
        <v>0</v>
      </c>
      <c r="G74" s="140">
        <f t="shared" si="25"/>
        <v>395.49775026664986</v>
      </c>
      <c r="H74" s="140">
        <f t="shared" si="25"/>
        <v>395.49775026664986</v>
      </c>
      <c r="I74" s="140">
        <f t="shared" si="25"/>
        <v>395.49775026664986</v>
      </c>
      <c r="J74" s="140">
        <f t="shared" si="25"/>
        <v>395.49775026664986</v>
      </c>
      <c r="K74" s="140">
        <f t="shared" si="25"/>
        <v>395.49775026664986</v>
      </c>
      <c r="L74" s="140">
        <f t="shared" si="25"/>
        <v>395.49775026664986</v>
      </c>
      <c r="M74" s="140">
        <f t="shared" si="25"/>
        <v>395.49775026664986</v>
      </c>
      <c r="N74" s="140">
        <f t="shared" si="25"/>
        <v>395.49775026664986</v>
      </c>
      <c r="O74" s="140">
        <f t="shared" si="25"/>
        <v>395.49775026664986</v>
      </c>
      <c r="P74" s="140">
        <f t="shared" si="25"/>
        <v>395.49775026664986</v>
      </c>
      <c r="Q74" s="140">
        <f t="shared" si="25"/>
        <v>395.49775026664986</v>
      </c>
      <c r="R74" s="140">
        <f t="shared" si="25"/>
        <v>395.49775026664986</v>
      </c>
      <c r="S74" s="140">
        <f t="shared" si="25"/>
        <v>395.49775026664986</v>
      </c>
      <c r="T74" s="140">
        <f t="shared" si="25"/>
        <v>395.49775026664986</v>
      </c>
      <c r="U74" s="140">
        <f t="shared" si="25"/>
        <v>395.49775026664986</v>
      </c>
      <c r="V74" s="140">
        <f t="shared" si="25"/>
        <v>395.49775026664986</v>
      </c>
      <c r="W74" s="140">
        <f t="shared" si="25"/>
        <v>395.49775026664986</v>
      </c>
      <c r="X74" s="140">
        <f t="shared" si="25"/>
        <v>395.49775026664986</v>
      </c>
      <c r="Y74" s="140">
        <f t="shared" si="25"/>
        <v>395.49775026664986</v>
      </c>
      <c r="Z74" s="140">
        <f t="shared" si="25"/>
        <v>395.49775026664986</v>
      </c>
      <c r="AA74" s="140">
        <f t="shared" si="25"/>
        <v>395.49775026664986</v>
      </c>
      <c r="AB74" s="140">
        <f>+IF(AB71&gt;=$D60,$D69,0)*IF(AA78&lt;1,0,1)</f>
        <v>395.49775026664986</v>
      </c>
      <c r="AC74" s="140">
        <f t="shared" ref="AC74:AX74" si="26">+IF(AC71&gt;=$D60,$D69,0)*IF(AB78&lt;1,0,1)</f>
        <v>395.49775026664986</v>
      </c>
      <c r="AD74" s="140">
        <f t="shared" si="26"/>
        <v>395.49775026664986</v>
      </c>
      <c r="AE74" s="140">
        <f t="shared" si="26"/>
        <v>395.49775026664986</v>
      </c>
      <c r="AF74" s="140">
        <f t="shared" si="26"/>
        <v>395.49775026664986</v>
      </c>
      <c r="AG74" s="140">
        <f t="shared" si="26"/>
        <v>395.49775026664986</v>
      </c>
      <c r="AH74" s="140">
        <f t="shared" si="26"/>
        <v>395.49775026664986</v>
      </c>
      <c r="AI74" s="140">
        <f t="shared" si="26"/>
        <v>395.49775026664986</v>
      </c>
      <c r="AJ74" s="140">
        <f t="shared" si="26"/>
        <v>395.49775026664986</v>
      </c>
      <c r="AK74" s="140">
        <f t="shared" si="26"/>
        <v>395.49775026664986</v>
      </c>
      <c r="AL74" s="140">
        <f t="shared" si="26"/>
        <v>395.49775026664986</v>
      </c>
      <c r="AM74" s="140">
        <f t="shared" si="26"/>
        <v>395.49775026664986</v>
      </c>
      <c r="AN74" s="140">
        <f t="shared" si="26"/>
        <v>395.49775026664986</v>
      </c>
      <c r="AO74" s="140">
        <f t="shared" si="26"/>
        <v>395.49775026664986</v>
      </c>
      <c r="AP74" s="140">
        <f t="shared" si="26"/>
        <v>395.49775026664986</v>
      </c>
      <c r="AQ74" s="140">
        <f t="shared" si="26"/>
        <v>395.49775026664986</v>
      </c>
      <c r="AR74" s="140">
        <f t="shared" si="26"/>
        <v>395.49775026664986</v>
      </c>
      <c r="AS74" s="140">
        <f t="shared" si="26"/>
        <v>395.49775026664986</v>
      </c>
      <c r="AT74" s="140">
        <f t="shared" si="26"/>
        <v>395.49775026664986</v>
      </c>
      <c r="AU74" s="140">
        <f t="shared" si="26"/>
        <v>395.49775026664986</v>
      </c>
      <c r="AV74" s="140">
        <f t="shared" si="26"/>
        <v>395.49775026664986</v>
      </c>
      <c r="AW74" s="140">
        <f t="shared" si="26"/>
        <v>395.49775026664986</v>
      </c>
      <c r="AX74" s="140">
        <f t="shared" si="26"/>
        <v>395.49775026664986</v>
      </c>
      <c r="AY74" s="127"/>
      <c r="AZ74" s="127"/>
      <c r="BA74" s="127"/>
      <c r="BB74" s="136"/>
      <c r="BC74" s="127"/>
      <c r="BD74" s="127"/>
      <c r="BE74" s="127"/>
      <c r="BF74" s="127"/>
      <c r="BG74" s="127"/>
      <c r="BH74" s="127"/>
      <c r="BI74" s="127"/>
      <c r="BJ74" s="127"/>
      <c r="BK74" s="127"/>
      <c r="BL74" s="127"/>
    </row>
    <row r="75" spans="1:64" x14ac:dyDescent="0.25">
      <c r="A75" s="127"/>
      <c r="B75" s="129" t="s">
        <v>565</v>
      </c>
      <c r="C75" s="140"/>
      <c r="D75" s="140">
        <f t="shared" ref="D75:AX75" si="27">D74-D77</f>
        <v>0</v>
      </c>
      <c r="E75" s="140">
        <f t="shared" si="27"/>
        <v>0</v>
      </c>
      <c r="F75" s="140">
        <f t="shared" si="27"/>
        <v>0</v>
      </c>
      <c r="G75" s="140">
        <f t="shared" si="27"/>
        <v>280.18057720846241</v>
      </c>
      <c r="H75" s="140">
        <f t="shared" si="27"/>
        <v>282.19992921530559</v>
      </c>
      <c r="I75" s="140">
        <f t="shared" si="27"/>
        <v>284.23383534495122</v>
      </c>
      <c r="J75" s="140">
        <f t="shared" si="27"/>
        <v>286.28240049366786</v>
      </c>
      <c r="K75" s="140">
        <f t="shared" si="27"/>
        <v>288.34573031374543</v>
      </c>
      <c r="L75" s="140">
        <f t="shared" si="27"/>
        <v>290.42393121894418</v>
      </c>
      <c r="M75" s="140">
        <f t="shared" si="27"/>
        <v>292.51711038998258</v>
      </c>
      <c r="N75" s="140">
        <f t="shared" si="27"/>
        <v>294.62537578006521</v>
      </c>
      <c r="O75" s="140">
        <f t="shared" si="27"/>
        <v>296.74883612045039</v>
      </c>
      <c r="P75" s="140">
        <f t="shared" si="27"/>
        <v>298.88760092605776</v>
      </c>
      <c r="Q75" s="140">
        <f t="shared" si="27"/>
        <v>301.04178050111631</v>
      </c>
      <c r="R75" s="140">
        <f t="shared" si="27"/>
        <v>303.21148594485328</v>
      </c>
      <c r="S75" s="140">
        <f t="shared" si="27"/>
        <v>305.39682915722415</v>
      </c>
      <c r="T75" s="140">
        <f t="shared" si="27"/>
        <v>307.59792284468318</v>
      </c>
      <c r="U75" s="140">
        <f t="shared" si="27"/>
        <v>309.8148805259969</v>
      </c>
      <c r="V75" s="140">
        <f t="shared" si="27"/>
        <v>312.04781653809806</v>
      </c>
      <c r="W75" s="140">
        <f t="shared" si="27"/>
        <v>314.29684604198263</v>
      </c>
      <c r="X75" s="140">
        <f t="shared" si="27"/>
        <v>316.56208502864922</v>
      </c>
      <c r="Y75" s="140">
        <f t="shared" si="27"/>
        <v>318.84365032508106</v>
      </c>
      <c r="Z75" s="140">
        <f t="shared" si="27"/>
        <v>321.14165960027117</v>
      </c>
      <c r="AA75" s="140">
        <f t="shared" si="27"/>
        <v>323.45623137129104</v>
      </c>
      <c r="AB75" s="140">
        <f t="shared" si="27"/>
        <v>325.7874850094031</v>
      </c>
      <c r="AC75" s="140">
        <f t="shared" si="27"/>
        <v>328.13554074621686</v>
      </c>
      <c r="AD75" s="140">
        <f t="shared" si="27"/>
        <v>330.5005196798902</v>
      </c>
      <c r="AE75" s="140">
        <f t="shared" si="27"/>
        <v>332.88254378137441</v>
      </c>
      <c r="AF75" s="140">
        <f t="shared" si="27"/>
        <v>335.2817359007048</v>
      </c>
      <c r="AG75" s="140">
        <f t="shared" si="27"/>
        <v>337.69821977333675</v>
      </c>
      <c r="AH75" s="140">
        <f t="shared" si="27"/>
        <v>340.13212002652699</v>
      </c>
      <c r="AI75" s="140">
        <f t="shared" si="27"/>
        <v>342.58356218576114</v>
      </c>
      <c r="AJ75" s="140">
        <f t="shared" si="27"/>
        <v>345.05267268122776</v>
      </c>
      <c r="AK75" s="140">
        <f t="shared" si="27"/>
        <v>347.53957885433846</v>
      </c>
      <c r="AL75" s="140">
        <f t="shared" si="27"/>
        <v>350.04440896429571</v>
      </c>
      <c r="AM75" s="140">
        <f t="shared" si="27"/>
        <v>352.56729219470736</v>
      </c>
      <c r="AN75" s="140">
        <f t="shared" si="27"/>
        <v>355.10835866024945</v>
      </c>
      <c r="AO75" s="140">
        <f t="shared" si="27"/>
        <v>357.66773941337652</v>
      </c>
      <c r="AP75" s="140">
        <f t="shared" si="27"/>
        <v>360.24556645108044</v>
      </c>
      <c r="AQ75" s="140">
        <f t="shared" si="27"/>
        <v>362.8419727216982</v>
      </c>
      <c r="AR75" s="140">
        <f t="shared" si="27"/>
        <v>365.45709213176832</v>
      </c>
      <c r="AS75" s="140">
        <f t="shared" si="27"/>
        <v>368.09105955293717</v>
      </c>
      <c r="AT75" s="140">
        <f t="shared" si="27"/>
        <v>370.7440108289145</v>
      </c>
      <c r="AU75" s="140">
        <f t="shared" si="27"/>
        <v>373.41608278247975</v>
      </c>
      <c r="AV75" s="140">
        <f t="shared" si="27"/>
        <v>376.10741322253836</v>
      </c>
      <c r="AW75" s="140">
        <f t="shared" si="27"/>
        <v>378.81814095122905</v>
      </c>
      <c r="AX75" s="140">
        <f t="shared" si="27"/>
        <v>381.5484057710824</v>
      </c>
      <c r="AY75" s="127"/>
      <c r="AZ75" s="127"/>
      <c r="BA75" s="127"/>
      <c r="BB75" s="136"/>
      <c r="BC75" s="127"/>
      <c r="BD75" s="127"/>
      <c r="BE75" s="127"/>
      <c r="BF75" s="127"/>
      <c r="BG75" s="127"/>
      <c r="BH75" s="127"/>
      <c r="BI75" s="127"/>
      <c r="BJ75" s="127"/>
      <c r="BK75" s="127"/>
      <c r="BL75" s="127"/>
    </row>
    <row r="76" spans="1:64" x14ac:dyDescent="0.25">
      <c r="A76" s="127"/>
      <c r="B76" s="129" t="s">
        <v>566</v>
      </c>
      <c r="C76" s="140"/>
      <c r="D76" s="140">
        <f t="shared" ref="D76:Q76" si="28">(D75+C76)*(IF(C78&lt;1,0,1))</f>
        <v>0</v>
      </c>
      <c r="E76" s="140">
        <f t="shared" si="28"/>
        <v>0</v>
      </c>
      <c r="F76" s="140">
        <f t="shared" si="28"/>
        <v>0</v>
      </c>
      <c r="G76" s="140">
        <f t="shared" si="28"/>
        <v>280.18057720846241</v>
      </c>
      <c r="H76" s="140">
        <f t="shared" si="28"/>
        <v>562.380506423768</v>
      </c>
      <c r="I76" s="140">
        <f t="shared" si="28"/>
        <v>846.61434176871921</v>
      </c>
      <c r="J76" s="140">
        <f t="shared" si="28"/>
        <v>1132.8967422623871</v>
      </c>
      <c r="K76" s="140">
        <f t="shared" si="28"/>
        <v>1421.2424725761325</v>
      </c>
      <c r="L76" s="140">
        <f t="shared" si="28"/>
        <v>1711.6664037950768</v>
      </c>
      <c r="M76" s="140">
        <f t="shared" si="28"/>
        <v>2004.1835141850593</v>
      </c>
      <c r="N76" s="140">
        <f t="shared" si="28"/>
        <v>2298.8088899651243</v>
      </c>
      <c r="O76" s="140">
        <f t="shared" si="28"/>
        <v>2595.5577260855748</v>
      </c>
      <c r="P76" s="140">
        <f t="shared" si="28"/>
        <v>2894.4453270116328</v>
      </c>
      <c r="Q76" s="140">
        <f t="shared" si="28"/>
        <v>3195.4871075127489</v>
      </c>
      <c r="R76" s="140">
        <f>(R75+Q76)*(IF(Q78&lt;1,0,1))</f>
        <v>3498.6985934576023</v>
      </c>
      <c r="S76" s="140">
        <f t="shared" ref="S76:AX76" si="29">(S75+R76)*(IF(R78&lt;1,0,1))</f>
        <v>3804.0954226148265</v>
      </c>
      <c r="T76" s="140">
        <f t="shared" si="29"/>
        <v>4111.6933454595101</v>
      </c>
      <c r="U76" s="140">
        <f t="shared" si="29"/>
        <v>4421.5082259855071</v>
      </c>
      <c r="V76" s="140">
        <f t="shared" si="29"/>
        <v>4733.5560425236054</v>
      </c>
      <c r="W76" s="140">
        <f t="shared" si="29"/>
        <v>5047.8528885655878</v>
      </c>
      <c r="X76" s="140">
        <f t="shared" si="29"/>
        <v>5364.4149735942374</v>
      </c>
      <c r="Y76" s="140">
        <f t="shared" si="29"/>
        <v>5683.2586239193188</v>
      </c>
      <c r="Z76" s="140">
        <f t="shared" si="29"/>
        <v>6004.4002835195897</v>
      </c>
      <c r="AA76" s="140">
        <f t="shared" si="29"/>
        <v>6327.856514890881</v>
      </c>
      <c r="AB76" s="140">
        <f t="shared" si="29"/>
        <v>6653.6439999002841</v>
      </c>
      <c r="AC76" s="140">
        <f t="shared" si="29"/>
        <v>6981.7795406465011</v>
      </c>
      <c r="AD76" s="140">
        <f t="shared" si="29"/>
        <v>7312.2800603263913</v>
      </c>
      <c r="AE76" s="140">
        <f t="shared" si="29"/>
        <v>7645.1626041077661</v>
      </c>
      <c r="AF76" s="140">
        <f t="shared" si="29"/>
        <v>7980.444340008471</v>
      </c>
      <c r="AG76" s="140">
        <f t="shared" si="29"/>
        <v>8318.142559781807</v>
      </c>
      <c r="AH76" s="140">
        <f t="shared" si="29"/>
        <v>8658.2746798083335</v>
      </c>
      <c r="AI76" s="140">
        <f t="shared" si="29"/>
        <v>9000.858241994094</v>
      </c>
      <c r="AJ76" s="140">
        <f t="shared" si="29"/>
        <v>9345.9109146753217</v>
      </c>
      <c r="AK76" s="140">
        <f t="shared" si="29"/>
        <v>9693.4504935296609</v>
      </c>
      <c r="AL76" s="140">
        <f t="shared" si="29"/>
        <v>10043.494902493956</v>
      </c>
      <c r="AM76" s="140">
        <f t="shared" si="29"/>
        <v>10396.062194688664</v>
      </c>
      <c r="AN76" s="140">
        <f t="shared" si="29"/>
        <v>10751.170553348913</v>
      </c>
      <c r="AO76" s="140">
        <f t="shared" si="29"/>
        <v>11108.83829276229</v>
      </c>
      <c r="AP76" s="140">
        <f t="shared" si="29"/>
        <v>11469.08385921337</v>
      </c>
      <c r="AQ76" s="140">
        <f t="shared" si="29"/>
        <v>11831.925831935068</v>
      </c>
      <c r="AR76" s="140">
        <f t="shared" si="29"/>
        <v>12197.382924066836</v>
      </c>
      <c r="AS76" s="140">
        <f t="shared" si="29"/>
        <v>12565.473983619773</v>
      </c>
      <c r="AT76" s="140">
        <f t="shared" si="29"/>
        <v>12936.217994448687</v>
      </c>
      <c r="AU76" s="140">
        <f t="shared" si="29"/>
        <v>13309.634077231167</v>
      </c>
      <c r="AV76" s="140">
        <f t="shared" si="29"/>
        <v>13685.741490453705</v>
      </c>
      <c r="AW76" s="140">
        <f t="shared" si="29"/>
        <v>14064.559631404934</v>
      </c>
      <c r="AX76" s="140">
        <f t="shared" si="29"/>
        <v>14446.108037176016</v>
      </c>
      <c r="AY76" s="127"/>
      <c r="AZ76" s="127"/>
      <c r="BA76" s="127"/>
      <c r="BB76" s="136"/>
      <c r="BC76" s="127"/>
      <c r="BD76" s="127"/>
      <c r="BE76" s="127"/>
      <c r="BF76" s="127"/>
      <c r="BG76" s="127"/>
      <c r="BH76" s="127"/>
      <c r="BI76" s="127"/>
      <c r="BJ76" s="127"/>
      <c r="BK76" s="127"/>
      <c r="BL76" s="127"/>
    </row>
    <row r="77" spans="1:64" x14ac:dyDescent="0.25">
      <c r="A77" s="127"/>
      <c r="B77" s="129" t="s">
        <v>567</v>
      </c>
      <c r="C77" s="140"/>
      <c r="D77" s="140">
        <f>IF(D74&gt;0,C78*$D67,0)</f>
        <v>0</v>
      </c>
      <c r="E77" s="140">
        <f t="shared" ref="E77:AX77" si="30">IF(E74&gt;0,D78*$D$13,0)</f>
        <v>0</v>
      </c>
      <c r="F77" s="140">
        <f t="shared" si="30"/>
        <v>0</v>
      </c>
      <c r="G77" s="140">
        <f t="shared" si="30"/>
        <v>115.31717305818745</v>
      </c>
      <c r="H77" s="140">
        <f t="shared" si="30"/>
        <v>113.29782105134426</v>
      </c>
      <c r="I77" s="140">
        <f t="shared" si="30"/>
        <v>111.26391492169866</v>
      </c>
      <c r="J77" s="140">
        <f t="shared" si="30"/>
        <v>109.21534977298202</v>
      </c>
      <c r="K77" s="140">
        <f t="shared" si="30"/>
        <v>107.15201995290442</v>
      </c>
      <c r="L77" s="140">
        <f t="shared" si="30"/>
        <v>105.0738190477057</v>
      </c>
      <c r="M77" s="140">
        <f t="shared" si="30"/>
        <v>102.98063987666731</v>
      </c>
      <c r="N77" s="140">
        <f t="shared" si="30"/>
        <v>100.87237448658466</v>
      </c>
      <c r="O77" s="140">
        <f t="shared" si="30"/>
        <v>98.748914146199439</v>
      </c>
      <c r="P77" s="140">
        <f t="shared" si="30"/>
        <v>96.610149340592088</v>
      </c>
      <c r="Q77" s="140">
        <f t="shared" si="30"/>
        <v>94.455969765533553</v>
      </c>
      <c r="R77" s="140">
        <f t="shared" si="30"/>
        <v>92.286264321796551</v>
      </c>
      <c r="S77" s="140">
        <f t="shared" si="30"/>
        <v>90.100921109425741</v>
      </c>
      <c r="T77" s="140">
        <f t="shared" si="30"/>
        <v>87.899827421966663</v>
      </c>
      <c r="U77" s="140">
        <f t="shared" si="30"/>
        <v>85.682869740652947</v>
      </c>
      <c r="V77" s="140">
        <f t="shared" si="30"/>
        <v>83.449933728551812</v>
      </c>
      <c r="W77" s="140">
        <f t="shared" si="30"/>
        <v>81.200904224667227</v>
      </c>
      <c r="X77" s="140">
        <f t="shared" si="30"/>
        <v>78.935665238000624</v>
      </c>
      <c r="Y77" s="140">
        <f t="shared" si="30"/>
        <v>76.654099941568774</v>
      </c>
      <c r="Z77" s="140">
        <f t="shared" si="30"/>
        <v>74.356090666378677</v>
      </c>
      <c r="AA77" s="140">
        <f t="shared" si="30"/>
        <v>72.041518895358806</v>
      </c>
      <c r="AB77" s="140">
        <f t="shared" si="30"/>
        <v>69.710265257246775</v>
      </c>
      <c r="AC77" s="140">
        <f t="shared" si="30"/>
        <v>67.362209520432984</v>
      </c>
      <c r="AD77" s="140">
        <f t="shared" si="30"/>
        <v>64.997230586759628</v>
      </c>
      <c r="AE77" s="140">
        <f t="shared" si="30"/>
        <v>62.615206485275458</v>
      </c>
      <c r="AF77" s="140">
        <f t="shared" si="30"/>
        <v>60.216014365945064</v>
      </c>
      <c r="AG77" s="140">
        <f t="shared" si="30"/>
        <v>57.799530493313114</v>
      </c>
      <c r="AH77" s="140">
        <f t="shared" si="30"/>
        <v>55.36563024012289</v>
      </c>
      <c r="AI77" s="140">
        <f t="shared" si="30"/>
        <v>52.914188080888692</v>
      </c>
      <c r="AJ77" s="140">
        <f t="shared" si="30"/>
        <v>50.445077585422091</v>
      </c>
      <c r="AK77" s="140">
        <f t="shared" si="30"/>
        <v>47.958171412311387</v>
      </c>
      <c r="AL77" s="140">
        <f t="shared" si="30"/>
        <v>45.453341302354168</v>
      </c>
      <c r="AM77" s="140">
        <f t="shared" si="30"/>
        <v>42.93045807194251</v>
      </c>
      <c r="AN77" s="140">
        <f t="shared" si="30"/>
        <v>40.389391606400409</v>
      </c>
      <c r="AO77" s="140">
        <f t="shared" si="30"/>
        <v>37.830010853273357</v>
      </c>
      <c r="AP77" s="140">
        <f t="shared" si="30"/>
        <v>35.252183815569417</v>
      </c>
      <c r="AQ77" s="140">
        <f t="shared" si="30"/>
        <v>32.655777544951668</v>
      </c>
      <c r="AR77" s="140">
        <f t="shared" si="30"/>
        <v>30.040658134881525</v>
      </c>
      <c r="AS77" s="140">
        <f t="shared" si="30"/>
        <v>27.40669071371271</v>
      </c>
      <c r="AT77" s="140">
        <f t="shared" si="30"/>
        <v>24.753739437735359</v>
      </c>
      <c r="AU77" s="140">
        <f t="shared" si="30"/>
        <v>22.081667484170087</v>
      </c>
      <c r="AV77" s="140">
        <f t="shared" si="30"/>
        <v>19.39033704411148</v>
      </c>
      <c r="AW77" s="140">
        <f t="shared" si="30"/>
        <v>16.679609315420812</v>
      </c>
      <c r="AX77" s="140">
        <f t="shared" si="30"/>
        <v>13.949344495567455</v>
      </c>
      <c r="AY77" s="127"/>
      <c r="AZ77" s="127"/>
      <c r="BA77" s="127"/>
      <c r="BB77" s="136"/>
      <c r="BC77" s="127"/>
      <c r="BD77" s="127"/>
      <c r="BE77" s="127"/>
      <c r="BF77" s="127"/>
      <c r="BG77" s="127"/>
      <c r="BH77" s="127"/>
      <c r="BI77" s="127"/>
      <c r="BJ77" s="127"/>
      <c r="BK77" s="127"/>
      <c r="BL77" s="127"/>
    </row>
    <row r="78" spans="1:64" x14ac:dyDescent="0.25">
      <c r="A78" s="127"/>
      <c r="B78" s="129" t="s">
        <v>568</v>
      </c>
      <c r="C78" s="140">
        <f>IF(D72=$C60,($C62-($C62*$C64)-($C62*$C63)),(($C62-($C62*$C64)-($C62*$C63))-C76)*IF(B78&lt;1,0,1))</f>
        <v>16000</v>
      </c>
      <c r="D78" s="140">
        <f>IF(E72=$C60,($C62-($C62*$C64)-($C62*$C63)),(($C62-($C62*$C64)-($C62*$C63))-D76)*IF(C78&lt;1,0,1))</f>
        <v>16000</v>
      </c>
      <c r="E78" s="140">
        <f>IF(F72=$C60,($C62-($C62*$C64)-($C62*$C63)),(($C62-($C62*$C64)-($C62*$C63))-E76)*IF(D78&lt;1,0,1))</f>
        <v>16000</v>
      </c>
      <c r="F78" s="140">
        <f>IF(G72=$C60,($C62-($C62*$C64)-($C62*$C63)),(($C62-($C62*$C64)-($C62*$C63))-F76)*IF(E78&lt;1,0,1))</f>
        <v>16000</v>
      </c>
      <c r="G78" s="140">
        <f t="shared" ref="G78:AX78" si="31">IF(H72=$C60,($C62-($C62*$C64)-($C62*$C63)),(($C62-($C62*$C64)-($C62*$C63))-G76)*IF(F78&lt;1,0,1))</f>
        <v>15719.819422791537</v>
      </c>
      <c r="H78" s="140">
        <f t="shared" si="31"/>
        <v>15437.619493576232</v>
      </c>
      <c r="I78" s="140">
        <f t="shared" si="31"/>
        <v>15153.38565823128</v>
      </c>
      <c r="J78" s="140">
        <f t="shared" si="31"/>
        <v>14867.103257737614</v>
      </c>
      <c r="K78" s="140">
        <f t="shared" si="31"/>
        <v>14578.757527423868</v>
      </c>
      <c r="L78" s="140">
        <f t="shared" si="31"/>
        <v>14288.333596204924</v>
      </c>
      <c r="M78" s="140">
        <f t="shared" si="31"/>
        <v>13995.816485814941</v>
      </c>
      <c r="N78" s="140">
        <f t="shared" si="31"/>
        <v>13701.191110034875</v>
      </c>
      <c r="O78" s="140">
        <f t="shared" si="31"/>
        <v>13404.442273914425</v>
      </c>
      <c r="P78" s="140">
        <f t="shared" si="31"/>
        <v>13105.554672988368</v>
      </c>
      <c r="Q78" s="140">
        <f t="shared" si="31"/>
        <v>12804.512892487252</v>
      </c>
      <c r="R78" s="140">
        <f t="shared" si="31"/>
        <v>12501.301406542398</v>
      </c>
      <c r="S78" s="140">
        <f t="shared" si="31"/>
        <v>12195.904577385174</v>
      </c>
      <c r="T78" s="140">
        <f t="shared" si="31"/>
        <v>11888.306654540491</v>
      </c>
      <c r="U78" s="140">
        <f t="shared" si="31"/>
        <v>11578.491774014492</v>
      </c>
      <c r="V78" s="140">
        <f t="shared" si="31"/>
        <v>11266.443957476395</v>
      </c>
      <c r="W78" s="140">
        <f t="shared" si="31"/>
        <v>10952.147111434413</v>
      </c>
      <c r="X78" s="140">
        <f t="shared" si="31"/>
        <v>10635.585026405763</v>
      </c>
      <c r="Y78" s="140">
        <f t="shared" si="31"/>
        <v>10316.741376080681</v>
      </c>
      <c r="Z78" s="140">
        <f t="shared" si="31"/>
        <v>9995.5997164804103</v>
      </c>
      <c r="AA78" s="140">
        <f t="shared" si="31"/>
        <v>9672.143485109118</v>
      </c>
      <c r="AB78" s="140">
        <f t="shared" si="31"/>
        <v>9346.3560000997168</v>
      </c>
      <c r="AC78" s="140">
        <f t="shared" si="31"/>
        <v>9018.2204593534989</v>
      </c>
      <c r="AD78" s="140">
        <f t="shared" si="31"/>
        <v>8687.7199396736087</v>
      </c>
      <c r="AE78" s="140">
        <f t="shared" si="31"/>
        <v>8354.8373958922348</v>
      </c>
      <c r="AF78" s="140">
        <f t="shared" si="31"/>
        <v>8019.555659991529</v>
      </c>
      <c r="AG78" s="140">
        <f t="shared" si="31"/>
        <v>7681.857440218193</v>
      </c>
      <c r="AH78" s="140">
        <f t="shared" si="31"/>
        <v>7341.7253201916665</v>
      </c>
      <c r="AI78" s="140">
        <f t="shared" si="31"/>
        <v>6999.141758005906</v>
      </c>
      <c r="AJ78" s="140">
        <f t="shared" si="31"/>
        <v>6654.0890853246783</v>
      </c>
      <c r="AK78" s="140">
        <f t="shared" si="31"/>
        <v>6306.5495064703391</v>
      </c>
      <c r="AL78" s="140">
        <f t="shared" si="31"/>
        <v>5956.505097506044</v>
      </c>
      <c r="AM78" s="140">
        <f t="shared" si="31"/>
        <v>5603.937805311336</v>
      </c>
      <c r="AN78" s="140">
        <f t="shared" si="31"/>
        <v>5248.829446651087</v>
      </c>
      <c r="AO78" s="140">
        <f t="shared" si="31"/>
        <v>4891.1617072377103</v>
      </c>
      <c r="AP78" s="140">
        <f t="shared" si="31"/>
        <v>4530.9161407866304</v>
      </c>
      <c r="AQ78" s="140">
        <f t="shared" si="31"/>
        <v>4168.0741680649317</v>
      </c>
      <c r="AR78" s="140">
        <f t="shared" si="31"/>
        <v>3802.6170759331635</v>
      </c>
      <c r="AS78" s="140">
        <f t="shared" si="31"/>
        <v>3434.5260163802268</v>
      </c>
      <c r="AT78" s="140">
        <f t="shared" si="31"/>
        <v>3063.782005551313</v>
      </c>
      <c r="AU78" s="140">
        <f t="shared" si="31"/>
        <v>2690.3659227688331</v>
      </c>
      <c r="AV78" s="140">
        <f t="shared" si="31"/>
        <v>2314.2585095462946</v>
      </c>
      <c r="AW78" s="140">
        <f t="shared" si="31"/>
        <v>1935.4403685950656</v>
      </c>
      <c r="AX78" s="140">
        <f t="shared" si="31"/>
        <v>1553.8919628239837</v>
      </c>
      <c r="AY78" s="127"/>
      <c r="AZ78" s="127"/>
      <c r="BA78" s="127"/>
      <c r="BB78" s="136"/>
      <c r="BC78" s="127"/>
      <c r="BD78" s="127"/>
      <c r="BE78" s="127"/>
      <c r="BF78" s="127"/>
      <c r="BG78" s="127"/>
      <c r="BH78" s="127"/>
      <c r="BI78" s="127"/>
      <c r="BJ78" s="127"/>
      <c r="BK78" s="127"/>
      <c r="BL78" s="127"/>
    </row>
    <row r="79" spans="1:64" x14ac:dyDescent="0.25">
      <c r="A79" s="127"/>
      <c r="B79" s="129" t="s">
        <v>591</v>
      </c>
      <c r="C79" s="140"/>
      <c r="D79" s="140">
        <f t="shared" ref="D79:Y79" si="32">IF(D78&lt;1,$C62*$C63,0)*IF(C78&lt;1,0,1)</f>
        <v>0</v>
      </c>
      <c r="E79" s="140">
        <f t="shared" si="32"/>
        <v>0</v>
      </c>
      <c r="F79" s="140">
        <f t="shared" si="32"/>
        <v>0</v>
      </c>
      <c r="G79" s="140">
        <f t="shared" si="32"/>
        <v>0</v>
      </c>
      <c r="H79" s="140">
        <f t="shared" si="32"/>
        <v>0</v>
      </c>
      <c r="I79" s="140">
        <f t="shared" si="32"/>
        <v>0</v>
      </c>
      <c r="J79" s="140">
        <f t="shared" si="32"/>
        <v>0</v>
      </c>
      <c r="K79" s="140">
        <f t="shared" si="32"/>
        <v>0</v>
      </c>
      <c r="L79" s="140">
        <f t="shared" si="32"/>
        <v>0</v>
      </c>
      <c r="M79" s="140">
        <f t="shared" si="32"/>
        <v>0</v>
      </c>
      <c r="N79" s="140">
        <f t="shared" si="32"/>
        <v>0</v>
      </c>
      <c r="O79" s="140">
        <f t="shared" si="32"/>
        <v>0</v>
      </c>
      <c r="P79" s="140">
        <f t="shared" si="32"/>
        <v>0</v>
      </c>
      <c r="Q79" s="140">
        <f t="shared" si="32"/>
        <v>0</v>
      </c>
      <c r="R79" s="140">
        <f t="shared" si="32"/>
        <v>0</v>
      </c>
      <c r="S79" s="140">
        <f t="shared" si="32"/>
        <v>0</v>
      </c>
      <c r="T79" s="140">
        <f t="shared" si="32"/>
        <v>0</v>
      </c>
      <c r="U79" s="140">
        <f t="shared" si="32"/>
        <v>0</v>
      </c>
      <c r="V79" s="140">
        <f t="shared" si="32"/>
        <v>0</v>
      </c>
      <c r="W79" s="140">
        <f t="shared" si="32"/>
        <v>0</v>
      </c>
      <c r="X79" s="140">
        <f t="shared" si="32"/>
        <v>0</v>
      </c>
      <c r="Y79" s="140">
        <f t="shared" si="32"/>
        <v>0</v>
      </c>
      <c r="Z79" s="140">
        <f t="shared" ref="Z79:AX79" si="33">IF(Z78&lt;1,$C$8*$C$9,0)*IF(Y78&lt;1,0,1)</f>
        <v>0</v>
      </c>
      <c r="AA79" s="140">
        <f t="shared" si="33"/>
        <v>0</v>
      </c>
      <c r="AB79" s="140">
        <f t="shared" si="33"/>
        <v>0</v>
      </c>
      <c r="AC79" s="140">
        <f t="shared" si="33"/>
        <v>0</v>
      </c>
      <c r="AD79" s="140">
        <f t="shared" si="33"/>
        <v>0</v>
      </c>
      <c r="AE79" s="140">
        <f t="shared" si="33"/>
        <v>0</v>
      </c>
      <c r="AF79" s="140">
        <f t="shared" si="33"/>
        <v>0</v>
      </c>
      <c r="AG79" s="140">
        <f t="shared" si="33"/>
        <v>0</v>
      </c>
      <c r="AH79" s="140">
        <f t="shared" si="33"/>
        <v>0</v>
      </c>
      <c r="AI79" s="140">
        <f t="shared" si="33"/>
        <v>0</v>
      </c>
      <c r="AJ79" s="140">
        <f t="shared" si="33"/>
        <v>0</v>
      </c>
      <c r="AK79" s="140">
        <f t="shared" si="33"/>
        <v>0</v>
      </c>
      <c r="AL79" s="140">
        <f t="shared" si="33"/>
        <v>0</v>
      </c>
      <c r="AM79" s="140">
        <f t="shared" si="33"/>
        <v>0</v>
      </c>
      <c r="AN79" s="140">
        <f t="shared" si="33"/>
        <v>0</v>
      </c>
      <c r="AO79" s="140">
        <f t="shared" si="33"/>
        <v>0</v>
      </c>
      <c r="AP79" s="140">
        <f t="shared" si="33"/>
        <v>0</v>
      </c>
      <c r="AQ79" s="140">
        <f t="shared" si="33"/>
        <v>0</v>
      </c>
      <c r="AR79" s="140">
        <f t="shared" si="33"/>
        <v>0</v>
      </c>
      <c r="AS79" s="140">
        <f t="shared" si="33"/>
        <v>0</v>
      </c>
      <c r="AT79" s="140">
        <f t="shared" si="33"/>
        <v>0</v>
      </c>
      <c r="AU79" s="140">
        <f t="shared" si="33"/>
        <v>0</v>
      </c>
      <c r="AV79" s="140">
        <f t="shared" si="33"/>
        <v>0</v>
      </c>
      <c r="AW79" s="140">
        <f t="shared" si="33"/>
        <v>0</v>
      </c>
      <c r="AX79" s="140">
        <f t="shared" si="33"/>
        <v>0</v>
      </c>
      <c r="AY79" s="127"/>
      <c r="AZ79" s="127"/>
      <c r="BA79" s="127"/>
      <c r="BB79" s="136"/>
      <c r="BC79" s="127"/>
      <c r="BD79" s="127"/>
      <c r="BE79" s="127"/>
      <c r="BF79" s="127"/>
      <c r="BG79" s="127"/>
      <c r="BH79" s="127"/>
      <c r="BI79" s="127"/>
      <c r="BJ79" s="127"/>
      <c r="BK79" s="127"/>
      <c r="BL79" s="127"/>
    </row>
    <row r="80" spans="1:64" x14ac:dyDescent="0.25">
      <c r="A80" s="127"/>
      <c r="B80" s="143" t="s">
        <v>592</v>
      </c>
      <c r="C80" s="140">
        <f>C73+C74+C79</f>
        <v>0</v>
      </c>
      <c r="D80" s="140">
        <f>D73+D74+D79</f>
        <v>0</v>
      </c>
      <c r="E80" s="140">
        <f t="shared" ref="E80:AX80" si="34">E73+E74+E79</f>
        <v>0</v>
      </c>
      <c r="F80" s="140">
        <f t="shared" si="34"/>
        <v>0</v>
      </c>
      <c r="G80" s="140">
        <f t="shared" si="34"/>
        <v>2395.4977502666497</v>
      </c>
      <c r="H80" s="140">
        <f t="shared" si="34"/>
        <v>395.49775026664986</v>
      </c>
      <c r="I80" s="140">
        <f t="shared" si="34"/>
        <v>395.49775026664986</v>
      </c>
      <c r="J80" s="140">
        <f t="shared" si="34"/>
        <v>395.49775026664986</v>
      </c>
      <c r="K80" s="140">
        <f t="shared" si="34"/>
        <v>395.49775026664986</v>
      </c>
      <c r="L80" s="140">
        <f t="shared" si="34"/>
        <v>395.49775026664986</v>
      </c>
      <c r="M80" s="140">
        <f t="shared" si="34"/>
        <v>395.49775026664986</v>
      </c>
      <c r="N80" s="140">
        <f t="shared" si="34"/>
        <v>395.49775026664986</v>
      </c>
      <c r="O80" s="140">
        <f t="shared" si="34"/>
        <v>395.49775026664986</v>
      </c>
      <c r="P80" s="140">
        <f t="shared" si="34"/>
        <v>395.49775026664986</v>
      </c>
      <c r="Q80" s="140">
        <f t="shared" si="34"/>
        <v>395.49775026664986</v>
      </c>
      <c r="R80" s="140">
        <f t="shared" si="34"/>
        <v>395.49775026664986</v>
      </c>
      <c r="S80" s="140">
        <f t="shared" si="34"/>
        <v>395.49775026664986</v>
      </c>
      <c r="T80" s="140">
        <f t="shared" si="34"/>
        <v>395.49775026664986</v>
      </c>
      <c r="U80" s="140">
        <f t="shared" si="34"/>
        <v>395.49775026664986</v>
      </c>
      <c r="V80" s="140">
        <f t="shared" si="34"/>
        <v>395.49775026664986</v>
      </c>
      <c r="W80" s="140">
        <f t="shared" si="34"/>
        <v>395.49775026664986</v>
      </c>
      <c r="X80" s="140">
        <f t="shared" si="34"/>
        <v>395.49775026664986</v>
      </c>
      <c r="Y80" s="140">
        <f t="shared" si="34"/>
        <v>395.49775026664986</v>
      </c>
      <c r="Z80" s="140">
        <f t="shared" si="34"/>
        <v>395.49775026664986</v>
      </c>
      <c r="AA80" s="140">
        <f t="shared" si="34"/>
        <v>395.49775026664986</v>
      </c>
      <c r="AB80" s="140">
        <f t="shared" si="34"/>
        <v>395.49775026664986</v>
      </c>
      <c r="AC80" s="140">
        <f t="shared" si="34"/>
        <v>395.49775026664986</v>
      </c>
      <c r="AD80" s="140">
        <f t="shared" si="34"/>
        <v>395.49775026664986</v>
      </c>
      <c r="AE80" s="140">
        <f t="shared" si="34"/>
        <v>395.49775026664986</v>
      </c>
      <c r="AF80" s="140">
        <f t="shared" si="34"/>
        <v>395.49775026664986</v>
      </c>
      <c r="AG80" s="140">
        <f t="shared" si="34"/>
        <v>395.49775026664986</v>
      </c>
      <c r="AH80" s="140">
        <f t="shared" si="34"/>
        <v>395.49775026664986</v>
      </c>
      <c r="AI80" s="140">
        <f t="shared" si="34"/>
        <v>395.49775026664986</v>
      </c>
      <c r="AJ80" s="140">
        <f t="shared" si="34"/>
        <v>395.49775026664986</v>
      </c>
      <c r="AK80" s="140">
        <f t="shared" si="34"/>
        <v>395.49775026664986</v>
      </c>
      <c r="AL80" s="140">
        <f t="shared" si="34"/>
        <v>395.49775026664986</v>
      </c>
      <c r="AM80" s="140">
        <f t="shared" si="34"/>
        <v>395.49775026664986</v>
      </c>
      <c r="AN80" s="140">
        <f t="shared" si="34"/>
        <v>395.49775026664986</v>
      </c>
      <c r="AO80" s="140">
        <f t="shared" si="34"/>
        <v>395.49775026664986</v>
      </c>
      <c r="AP80" s="140">
        <f t="shared" si="34"/>
        <v>395.49775026664986</v>
      </c>
      <c r="AQ80" s="140">
        <f t="shared" si="34"/>
        <v>395.49775026664986</v>
      </c>
      <c r="AR80" s="140">
        <f t="shared" si="34"/>
        <v>395.49775026664986</v>
      </c>
      <c r="AS80" s="140">
        <f t="shared" si="34"/>
        <v>395.49775026664986</v>
      </c>
      <c r="AT80" s="140">
        <f t="shared" si="34"/>
        <v>395.49775026664986</v>
      </c>
      <c r="AU80" s="140">
        <f t="shared" si="34"/>
        <v>395.49775026664986</v>
      </c>
      <c r="AV80" s="140">
        <f t="shared" si="34"/>
        <v>395.49775026664986</v>
      </c>
      <c r="AW80" s="140">
        <f t="shared" si="34"/>
        <v>395.49775026664986</v>
      </c>
      <c r="AX80" s="140">
        <f t="shared" si="34"/>
        <v>395.49775026664986</v>
      </c>
      <c r="AY80" s="127"/>
      <c r="AZ80" s="127"/>
      <c r="BA80" s="127"/>
      <c r="BB80" s="136"/>
      <c r="BC80" s="127"/>
      <c r="BD80" s="127"/>
      <c r="BE80" s="127"/>
      <c r="BF80" s="127"/>
      <c r="BG80" s="127"/>
      <c r="BH80" s="127"/>
      <c r="BI80" s="127"/>
      <c r="BJ80" s="127"/>
      <c r="BK80" s="127"/>
      <c r="BL80" s="127"/>
    </row>
    <row r="81" spans="1:64" x14ac:dyDescent="0.25">
      <c r="A81" s="127"/>
      <c r="B81" s="127"/>
      <c r="C81" s="127"/>
      <c r="D81" s="127"/>
      <c r="E81" s="127"/>
      <c r="F81" s="127"/>
      <c r="G81" s="127"/>
      <c r="H81" s="127"/>
      <c r="I81" s="127"/>
      <c r="J81" s="127"/>
      <c r="K81" s="127"/>
      <c r="L81" s="127"/>
      <c r="M81" s="127"/>
      <c r="N81" s="127"/>
      <c r="O81" s="127"/>
      <c r="P81" s="127"/>
      <c r="Q81" s="127"/>
      <c r="R81" s="127"/>
      <c r="S81" s="127"/>
      <c r="T81" s="127"/>
      <c r="U81" s="127"/>
      <c r="V81" s="127"/>
      <c r="W81" s="127"/>
      <c r="X81" s="127"/>
      <c r="Y81" s="127"/>
      <c r="Z81" s="127"/>
      <c r="AA81" s="127"/>
      <c r="AB81" s="127"/>
      <c r="AC81" s="127"/>
      <c r="AD81" s="127"/>
      <c r="AE81" s="127"/>
      <c r="AF81" s="127"/>
      <c r="AG81" s="127"/>
      <c r="AH81" s="127"/>
      <c r="AI81" s="127"/>
      <c r="AJ81" s="127"/>
      <c r="AK81" s="127"/>
      <c r="AL81" s="127"/>
      <c r="AM81" s="127"/>
      <c r="AN81" s="127"/>
      <c r="AO81" s="127"/>
      <c r="AP81" s="127"/>
      <c r="AQ81" s="127"/>
      <c r="AR81" s="127"/>
      <c r="AS81" s="127"/>
      <c r="AT81" s="127"/>
      <c r="AU81" s="127"/>
      <c r="AV81" s="127"/>
      <c r="AW81" s="127"/>
      <c r="AX81" s="127"/>
      <c r="AY81" s="127"/>
      <c r="AZ81" s="127"/>
      <c r="BA81" s="127"/>
      <c r="BB81" s="136"/>
      <c r="BC81" s="127"/>
      <c r="BD81" s="127"/>
      <c r="BE81" s="127"/>
      <c r="BF81" s="127"/>
      <c r="BG81" s="127"/>
      <c r="BH81" s="127"/>
      <c r="BI81" s="127"/>
      <c r="BJ81" s="127"/>
      <c r="BK81" s="127"/>
      <c r="BL81" s="127"/>
    </row>
    <row r="82" spans="1:64" x14ac:dyDescent="0.25">
      <c r="A82" s="127"/>
      <c r="B82" s="127"/>
      <c r="C82" s="127"/>
      <c r="D82" s="127"/>
      <c r="E82" s="127"/>
      <c r="F82" s="127"/>
      <c r="G82" s="127"/>
      <c r="H82" s="127"/>
      <c r="I82" s="127"/>
      <c r="J82" s="127"/>
      <c r="K82" s="127"/>
      <c r="L82" s="127"/>
      <c r="M82" s="127"/>
      <c r="N82" s="127"/>
      <c r="O82" s="127"/>
      <c r="P82" s="127"/>
      <c r="Q82" s="127"/>
      <c r="R82" s="127"/>
      <c r="S82" s="127"/>
      <c r="T82" s="127"/>
      <c r="U82" s="127"/>
      <c r="V82" s="127"/>
      <c r="W82" s="127"/>
      <c r="X82" s="127"/>
      <c r="Y82" s="127"/>
      <c r="Z82" s="127"/>
      <c r="AA82" s="127"/>
      <c r="AB82" s="127"/>
      <c r="AC82" s="127"/>
      <c r="AD82" s="127"/>
      <c r="AE82" s="127"/>
      <c r="AF82" s="127"/>
      <c r="AG82" s="127"/>
      <c r="AH82" s="127"/>
      <c r="AI82" s="127"/>
      <c r="AJ82" s="127"/>
      <c r="AK82" s="127"/>
      <c r="AL82" s="127"/>
      <c r="AM82" s="127"/>
      <c r="AN82" s="127"/>
      <c r="AO82" s="127"/>
      <c r="AP82" s="127"/>
      <c r="AQ82" s="127"/>
      <c r="AR82" s="127"/>
      <c r="AS82" s="127"/>
      <c r="AT82" s="127"/>
      <c r="AU82" s="127"/>
      <c r="AV82" s="127"/>
      <c r="AW82" s="127"/>
      <c r="AX82" s="127"/>
      <c r="AY82" s="127"/>
      <c r="AZ82" s="127"/>
      <c r="BA82" s="127"/>
      <c r="BB82" s="136"/>
      <c r="BC82" s="127"/>
      <c r="BD82" s="127"/>
      <c r="BE82" s="127"/>
      <c r="BF82" s="127"/>
      <c r="BG82" s="127"/>
      <c r="BH82" s="127"/>
      <c r="BI82" s="127"/>
      <c r="BJ82" s="127"/>
      <c r="BK82" s="127"/>
      <c r="BL82" s="127"/>
    </row>
    <row r="83" spans="1:64" x14ac:dyDescent="0.25">
      <c r="A83" s="127"/>
      <c r="B83" s="133" t="s">
        <v>595</v>
      </c>
      <c r="C83" s="133"/>
      <c r="D83" s="127"/>
      <c r="E83" s="127"/>
      <c r="F83" s="127"/>
      <c r="G83" s="127"/>
      <c r="H83" s="127"/>
      <c r="I83" s="127"/>
      <c r="J83" s="127"/>
      <c r="K83" s="127"/>
      <c r="L83" s="127"/>
      <c r="M83" s="127"/>
      <c r="N83" s="127"/>
      <c r="O83" s="127"/>
      <c r="P83" s="127"/>
      <c r="Q83" s="127"/>
      <c r="R83" s="127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7"/>
      <c r="AM83" s="127"/>
      <c r="AN83" s="127"/>
      <c r="AO83" s="127"/>
      <c r="AP83" s="127"/>
      <c r="AQ83" s="127"/>
      <c r="AR83" s="127"/>
      <c r="AS83" s="127"/>
      <c r="AT83" s="127"/>
      <c r="AU83" s="127"/>
      <c r="AV83" s="127"/>
      <c r="AW83" s="127"/>
      <c r="AX83" s="127"/>
      <c r="AY83" s="127"/>
      <c r="AZ83" s="127"/>
      <c r="BA83" s="127"/>
      <c r="BB83" s="136"/>
      <c r="BC83" s="127"/>
      <c r="BD83" s="127"/>
      <c r="BE83" s="127"/>
      <c r="BF83" s="127"/>
      <c r="BG83" s="127"/>
      <c r="BH83" s="127"/>
      <c r="BI83" s="127"/>
      <c r="BJ83" s="127"/>
      <c r="BK83" s="127"/>
      <c r="BL83" s="127"/>
    </row>
    <row r="84" spans="1:64" x14ac:dyDescent="0.25">
      <c r="A84" s="127"/>
      <c r="B84" s="127"/>
      <c r="C84" s="127"/>
      <c r="D84" s="127"/>
      <c r="E84" s="127"/>
      <c r="F84" s="127"/>
      <c r="G84" s="127"/>
      <c r="H84" s="127"/>
      <c r="I84" s="127"/>
      <c r="J84" s="127"/>
      <c r="K84" s="127"/>
      <c r="L84" s="127"/>
      <c r="M84" s="127"/>
      <c r="N84" s="127"/>
      <c r="O84" s="127"/>
      <c r="P84" s="127"/>
      <c r="Q84" s="127"/>
      <c r="R84" s="127"/>
      <c r="S84" s="127"/>
      <c r="T84" s="127"/>
      <c r="U84" s="127"/>
      <c r="V84" s="127"/>
      <c r="W84" s="127"/>
      <c r="X84" s="127"/>
      <c r="Y84" s="127"/>
      <c r="Z84" s="127"/>
      <c r="AA84" s="127"/>
      <c r="AB84" s="127"/>
      <c r="AC84" s="127"/>
      <c r="AD84" s="127"/>
      <c r="AE84" s="127"/>
      <c r="AF84" s="127"/>
      <c r="AG84" s="127"/>
      <c r="AH84" s="127"/>
      <c r="AI84" s="127"/>
      <c r="AJ84" s="127"/>
      <c r="AK84" s="127"/>
      <c r="AL84" s="127"/>
      <c r="AM84" s="127"/>
      <c r="AN84" s="127"/>
      <c r="AO84" s="127"/>
      <c r="AP84" s="127"/>
      <c r="AQ84" s="127"/>
      <c r="AR84" s="127"/>
      <c r="AS84" s="127"/>
      <c r="AT84" s="127"/>
      <c r="AU84" s="127"/>
      <c r="AV84" s="127"/>
      <c r="AW84" s="127"/>
      <c r="AX84" s="127"/>
      <c r="AY84" s="127"/>
      <c r="AZ84" s="127"/>
      <c r="BA84" s="127"/>
      <c r="BB84" s="136"/>
      <c r="BC84" s="127"/>
      <c r="BD84" s="127"/>
      <c r="BE84" s="127"/>
      <c r="BF84" s="127"/>
      <c r="BG84" s="127"/>
      <c r="BH84" s="127"/>
      <c r="BI84" s="127"/>
      <c r="BJ84" s="127"/>
      <c r="BK84" s="127"/>
      <c r="BL84" s="127"/>
    </row>
    <row r="85" spans="1:64" x14ac:dyDescent="0.25">
      <c r="A85" s="127"/>
      <c r="B85" s="127"/>
      <c r="C85" s="127"/>
      <c r="D85" s="127"/>
      <c r="E85" s="127"/>
      <c r="F85" s="127"/>
      <c r="G85" s="127"/>
      <c r="H85" s="127"/>
      <c r="I85" s="127"/>
      <c r="J85" s="127"/>
      <c r="K85" s="127"/>
      <c r="L85" s="127"/>
      <c r="M85" s="127"/>
      <c r="N85" s="127"/>
      <c r="O85" s="127"/>
      <c r="P85" s="127"/>
      <c r="Q85" s="127"/>
      <c r="R85" s="127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7"/>
      <c r="AM85" s="127"/>
      <c r="AN85" s="127"/>
      <c r="AO85" s="127"/>
      <c r="AP85" s="127"/>
      <c r="AQ85" s="127"/>
      <c r="AR85" s="127"/>
      <c r="AS85" s="127"/>
      <c r="AT85" s="127"/>
      <c r="AU85" s="127"/>
      <c r="AV85" s="127"/>
      <c r="AW85" s="127"/>
      <c r="AX85" s="127"/>
      <c r="AY85" s="127"/>
      <c r="AZ85" s="127"/>
      <c r="BA85" s="127"/>
      <c r="BB85" s="136"/>
      <c r="BC85" s="127"/>
      <c r="BD85" s="127"/>
      <c r="BE85" s="127"/>
      <c r="BF85" s="127"/>
      <c r="BG85" s="127"/>
      <c r="BH85" s="127"/>
      <c r="BI85" s="127"/>
      <c r="BJ85" s="127"/>
      <c r="BK85" s="127"/>
      <c r="BL85" s="127"/>
    </row>
    <row r="86" spans="1:64" x14ac:dyDescent="0.25">
      <c r="A86" s="127"/>
      <c r="B86" s="126" t="s">
        <v>483</v>
      </c>
      <c r="C86" s="127"/>
      <c r="D86" s="127"/>
      <c r="E86" s="127"/>
      <c r="F86" s="127"/>
      <c r="G86" s="127"/>
      <c r="H86" s="127"/>
      <c r="I86" s="127"/>
      <c r="J86" s="127"/>
      <c r="K86" s="127"/>
      <c r="L86" s="127"/>
      <c r="M86" s="127"/>
      <c r="N86" s="127"/>
      <c r="O86" s="127"/>
      <c r="P86" s="127"/>
      <c r="Q86" s="127"/>
      <c r="R86" s="127"/>
      <c r="S86" s="127"/>
      <c r="T86" s="127"/>
      <c r="U86" s="127"/>
      <c r="V86" s="127"/>
      <c r="W86" s="127"/>
      <c r="X86" s="127"/>
      <c r="Y86" s="127"/>
      <c r="Z86" s="127"/>
      <c r="AA86" s="127"/>
      <c r="AB86" s="127"/>
      <c r="AC86" s="127"/>
      <c r="AD86" s="127"/>
      <c r="AE86" s="127"/>
      <c r="AF86" s="127"/>
      <c r="AG86" s="127"/>
      <c r="AH86" s="127"/>
      <c r="AI86" s="127"/>
      <c r="AJ86" s="127"/>
      <c r="AK86" s="127"/>
      <c r="AL86" s="127"/>
      <c r="AM86" s="127"/>
      <c r="AN86" s="127"/>
      <c r="AO86" s="127"/>
      <c r="AP86" s="127"/>
      <c r="AQ86" s="127"/>
      <c r="AR86" s="127"/>
      <c r="AS86" s="127"/>
      <c r="AT86" s="127"/>
      <c r="AU86" s="127"/>
      <c r="AV86" s="127"/>
      <c r="AW86" s="127"/>
      <c r="AX86" s="127"/>
      <c r="AY86" s="127"/>
      <c r="AZ86" s="127"/>
      <c r="BA86" s="127"/>
      <c r="BB86" s="136"/>
      <c r="BC86" s="127"/>
      <c r="BD86" s="127"/>
      <c r="BE86" s="127"/>
      <c r="BF86" s="127"/>
      <c r="BG86" s="127"/>
      <c r="BH86" s="127"/>
      <c r="BI86" s="127"/>
      <c r="BJ86" s="127"/>
      <c r="BK86" s="127"/>
      <c r="BL86" s="127"/>
    </row>
    <row r="87" spans="1:64" x14ac:dyDescent="0.25">
      <c r="A87" s="127"/>
      <c r="B87" s="128" t="s">
        <v>484</v>
      </c>
      <c r="C87" s="150" t="str">
        <f>+Leasing!F5</f>
        <v>A1 M6</v>
      </c>
      <c r="D87" s="138">
        <f>VLOOKUP($C87,$BA$5:$BB$38,2,FALSE)</f>
        <v>6</v>
      </c>
      <c r="E87" s="127"/>
      <c r="F87" s="127"/>
      <c r="G87" s="127"/>
      <c r="H87" s="127"/>
      <c r="I87" s="127"/>
      <c r="J87" s="127"/>
      <c r="K87" s="127"/>
      <c r="L87" s="127"/>
      <c r="M87" s="127"/>
      <c r="N87" s="127"/>
      <c r="O87" s="127"/>
      <c r="P87" s="127"/>
      <c r="Q87" s="127"/>
      <c r="R87" s="127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7"/>
      <c r="AM87" s="127"/>
      <c r="AN87" s="127"/>
      <c r="AO87" s="127"/>
      <c r="AP87" s="127"/>
      <c r="AQ87" s="127"/>
      <c r="AR87" s="127"/>
      <c r="AS87" s="127"/>
      <c r="AT87" s="127"/>
      <c r="AU87" s="127"/>
      <c r="AV87" s="127"/>
      <c r="AW87" s="127"/>
      <c r="AX87" s="127"/>
      <c r="AY87" s="127"/>
      <c r="AZ87" s="127"/>
      <c r="BA87" s="127"/>
      <c r="BB87" s="136"/>
      <c r="BC87" s="127"/>
      <c r="BD87" s="127"/>
      <c r="BE87" s="127"/>
      <c r="BF87" s="127"/>
      <c r="BG87" s="127"/>
      <c r="BH87" s="127"/>
      <c r="BI87" s="127"/>
      <c r="BJ87" s="127"/>
      <c r="BK87" s="127"/>
      <c r="BL87" s="127"/>
    </row>
    <row r="88" spans="1:64" x14ac:dyDescent="0.25">
      <c r="A88" s="127"/>
      <c r="B88" s="128" t="s">
        <v>486</v>
      </c>
      <c r="C88" s="157">
        <f>+Leasing!F6</f>
        <v>0.09</v>
      </c>
      <c r="D88" s="127"/>
      <c r="E88" s="127"/>
      <c r="F88" s="127"/>
      <c r="G88" s="127"/>
      <c r="H88" s="127"/>
      <c r="I88" s="127"/>
      <c r="J88" s="127"/>
      <c r="K88" s="127"/>
      <c r="L88" s="127"/>
      <c r="M88" s="127"/>
      <c r="N88" s="127"/>
      <c r="O88" s="127"/>
      <c r="P88" s="127"/>
      <c r="Q88" s="127"/>
      <c r="R88" s="127"/>
      <c r="S88" s="127"/>
      <c r="T88" s="127"/>
      <c r="U88" s="127"/>
      <c r="V88" s="127"/>
      <c r="W88" s="127"/>
      <c r="X88" s="127"/>
      <c r="Y88" s="127"/>
      <c r="Z88" s="127"/>
      <c r="AA88" s="127"/>
      <c r="AB88" s="127"/>
      <c r="AC88" s="127"/>
      <c r="AD88" s="127"/>
      <c r="AE88" s="127"/>
      <c r="AF88" s="127"/>
      <c r="AG88" s="127"/>
      <c r="AH88" s="127"/>
      <c r="AI88" s="127"/>
      <c r="AJ88" s="127"/>
      <c r="AK88" s="127"/>
      <c r="AL88" s="127"/>
      <c r="AM88" s="127"/>
      <c r="AN88" s="127"/>
      <c r="AO88" s="127"/>
      <c r="AP88" s="127"/>
      <c r="AQ88" s="127"/>
      <c r="AR88" s="127"/>
      <c r="AS88" s="127"/>
      <c r="AT88" s="127"/>
      <c r="AU88" s="127"/>
      <c r="AV88" s="127"/>
      <c r="AW88" s="127"/>
      <c r="AX88" s="127"/>
      <c r="AY88" s="127"/>
      <c r="AZ88" s="127"/>
      <c r="BA88" s="127"/>
      <c r="BB88" s="136"/>
      <c r="BC88" s="127"/>
      <c r="BD88" s="127"/>
      <c r="BE88" s="127"/>
      <c r="BF88" s="127"/>
      <c r="BG88" s="127"/>
      <c r="BH88" s="127"/>
      <c r="BI88" s="127"/>
      <c r="BJ88" s="127"/>
      <c r="BK88" s="127"/>
      <c r="BL88" s="127"/>
    </row>
    <row r="89" spans="1:64" x14ac:dyDescent="0.25">
      <c r="A89" s="127"/>
      <c r="B89" s="129" t="s">
        <v>501</v>
      </c>
      <c r="C89" s="158">
        <f>+Leasing!F7</f>
        <v>20000</v>
      </c>
      <c r="D89" s="127"/>
      <c r="E89" s="127"/>
      <c r="F89" s="127"/>
      <c r="G89" s="127"/>
      <c r="H89" s="127"/>
      <c r="I89" s="127"/>
      <c r="J89" s="127"/>
      <c r="K89" s="127"/>
      <c r="L89" s="127"/>
      <c r="M89" s="127"/>
      <c r="N89" s="127"/>
      <c r="O89" s="127"/>
      <c r="P89" s="127"/>
      <c r="Q89" s="127"/>
      <c r="R89" s="127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7"/>
      <c r="AM89" s="127"/>
      <c r="AN89" s="127"/>
      <c r="AO89" s="127"/>
      <c r="AP89" s="127"/>
      <c r="AQ89" s="127"/>
      <c r="AR89" s="127"/>
      <c r="AS89" s="127"/>
      <c r="AT89" s="127"/>
      <c r="AU89" s="127"/>
      <c r="AV89" s="127"/>
      <c r="AW89" s="127"/>
      <c r="AX89" s="127"/>
      <c r="AY89" s="127"/>
      <c r="AZ89" s="127"/>
      <c r="BA89" s="127"/>
      <c r="BB89" s="136"/>
      <c r="BC89" s="127"/>
      <c r="BD89" s="127"/>
      <c r="BE89" s="127"/>
      <c r="BF89" s="127"/>
      <c r="BG89" s="127"/>
      <c r="BH89" s="127"/>
      <c r="BI89" s="127"/>
      <c r="BJ89" s="127"/>
      <c r="BK89" s="127"/>
      <c r="BL89" s="127"/>
    </row>
    <row r="90" spans="1:64" x14ac:dyDescent="0.25">
      <c r="A90" s="127"/>
      <c r="B90" s="129" t="s">
        <v>502</v>
      </c>
      <c r="C90" s="157">
        <f>+Leasing!F8</f>
        <v>0.1</v>
      </c>
      <c r="D90" s="127"/>
      <c r="E90" s="127"/>
      <c r="F90" s="127"/>
      <c r="G90" s="127"/>
      <c r="H90" s="127"/>
      <c r="I90" s="127"/>
      <c r="J90" s="127"/>
      <c r="K90" s="127"/>
      <c r="L90" s="127"/>
      <c r="M90" s="127"/>
      <c r="N90" s="127"/>
      <c r="O90" s="127"/>
      <c r="P90" s="127"/>
      <c r="Q90" s="127"/>
      <c r="R90" s="127"/>
      <c r="S90" s="127"/>
      <c r="T90" s="127"/>
      <c r="U90" s="127"/>
      <c r="V90" s="127"/>
      <c r="W90" s="127"/>
      <c r="X90" s="127"/>
      <c r="Y90" s="127"/>
      <c r="Z90" s="127"/>
      <c r="AA90" s="127"/>
      <c r="AB90" s="127"/>
      <c r="AC90" s="127"/>
      <c r="AD90" s="127"/>
      <c r="AE90" s="127"/>
      <c r="AF90" s="127"/>
      <c r="AG90" s="127"/>
      <c r="AH90" s="127"/>
      <c r="AI90" s="127"/>
      <c r="AJ90" s="127"/>
      <c r="AK90" s="127"/>
      <c r="AL90" s="127"/>
      <c r="AM90" s="127"/>
      <c r="AN90" s="127"/>
      <c r="AO90" s="127"/>
      <c r="AP90" s="127"/>
      <c r="AQ90" s="127"/>
      <c r="AR90" s="127"/>
      <c r="AS90" s="127"/>
      <c r="AT90" s="127"/>
      <c r="AU90" s="127"/>
      <c r="AV90" s="127"/>
      <c r="AW90" s="127"/>
      <c r="AX90" s="127"/>
      <c r="AY90" s="127"/>
      <c r="AZ90" s="127"/>
      <c r="BA90" s="127"/>
      <c r="BB90" s="136"/>
      <c r="BC90" s="127"/>
      <c r="BD90" s="127"/>
      <c r="BE90" s="127"/>
      <c r="BF90" s="127"/>
      <c r="BG90" s="127"/>
      <c r="BH90" s="127"/>
      <c r="BI90" s="127"/>
      <c r="BJ90" s="127"/>
      <c r="BK90" s="127"/>
      <c r="BL90" s="127"/>
    </row>
    <row r="91" spans="1:64" x14ac:dyDescent="0.25">
      <c r="A91" s="127"/>
      <c r="B91" s="129" t="s">
        <v>503</v>
      </c>
      <c r="C91" s="157">
        <f>+Leasing!F9</f>
        <v>0.1</v>
      </c>
      <c r="D91" s="127"/>
      <c r="E91" s="127"/>
      <c r="F91" s="127"/>
      <c r="G91" s="127"/>
      <c r="H91" s="127"/>
      <c r="I91" s="127"/>
      <c r="J91" s="127"/>
      <c r="K91" s="127"/>
      <c r="L91" s="127"/>
      <c r="M91" s="127"/>
      <c r="N91" s="127"/>
      <c r="O91" s="127"/>
      <c r="P91" s="127"/>
      <c r="Q91" s="127"/>
      <c r="R91" s="127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7"/>
      <c r="AM91" s="127"/>
      <c r="AN91" s="127"/>
      <c r="AO91" s="127"/>
      <c r="AP91" s="127"/>
      <c r="AQ91" s="127"/>
      <c r="AR91" s="127"/>
      <c r="AS91" s="127"/>
      <c r="AT91" s="127"/>
      <c r="AU91" s="127"/>
      <c r="AV91" s="127"/>
      <c r="AW91" s="127"/>
      <c r="AX91" s="127"/>
      <c r="AY91" s="127"/>
      <c r="AZ91" s="127"/>
      <c r="BA91" s="127"/>
      <c r="BB91" s="136"/>
      <c r="BC91" s="127"/>
      <c r="BD91" s="127"/>
      <c r="BE91" s="127"/>
      <c r="BF91" s="127"/>
      <c r="BG91" s="127"/>
      <c r="BH91" s="127"/>
      <c r="BI91" s="127"/>
      <c r="BJ91" s="127"/>
      <c r="BK91" s="127"/>
      <c r="BL91" s="127"/>
    </row>
    <row r="92" spans="1:64" x14ac:dyDescent="0.25">
      <c r="A92" s="127"/>
      <c r="B92" s="130" t="s">
        <v>488</v>
      </c>
      <c r="C92" s="138">
        <f>+Leasing!F10</f>
        <v>48</v>
      </c>
      <c r="D92" s="127"/>
      <c r="E92" s="127"/>
      <c r="F92" s="127"/>
      <c r="G92" s="127"/>
      <c r="H92" s="127"/>
      <c r="I92" s="127"/>
      <c r="J92" s="127"/>
      <c r="K92" s="127"/>
      <c r="L92" s="127"/>
      <c r="M92" s="127"/>
      <c r="N92" s="127"/>
      <c r="O92" s="127"/>
      <c r="P92" s="127"/>
      <c r="Q92" s="127"/>
      <c r="R92" s="127"/>
      <c r="S92" s="127"/>
      <c r="T92" s="127"/>
      <c r="U92" s="127"/>
      <c r="V92" s="127"/>
      <c r="W92" s="127"/>
      <c r="X92" s="127"/>
      <c r="Y92" s="127"/>
      <c r="Z92" s="127"/>
      <c r="AA92" s="127"/>
      <c r="AB92" s="127"/>
      <c r="AC92" s="127"/>
      <c r="AD92" s="127"/>
      <c r="AE92" s="127"/>
      <c r="AF92" s="127"/>
      <c r="AG92" s="127"/>
      <c r="AH92" s="127"/>
      <c r="AI92" s="127"/>
      <c r="AJ92" s="127"/>
      <c r="AK92" s="127"/>
      <c r="AL92" s="127"/>
      <c r="AM92" s="127"/>
      <c r="AN92" s="127"/>
      <c r="AO92" s="127"/>
      <c r="AP92" s="127"/>
      <c r="AQ92" s="127"/>
      <c r="AR92" s="127"/>
      <c r="AS92" s="127"/>
      <c r="AT92" s="127"/>
      <c r="AU92" s="127"/>
      <c r="AV92" s="127"/>
      <c r="AW92" s="127"/>
      <c r="AX92" s="127"/>
      <c r="AY92" s="127"/>
      <c r="AZ92" s="127"/>
      <c r="BA92" s="127"/>
      <c r="BB92" s="136"/>
      <c r="BC92" s="127"/>
      <c r="BD92" s="127"/>
      <c r="BE92" s="127"/>
      <c r="BF92" s="127"/>
      <c r="BG92" s="127"/>
      <c r="BH92" s="127"/>
      <c r="BI92" s="127"/>
      <c r="BJ92" s="127"/>
      <c r="BK92" s="127"/>
      <c r="BL92" s="127"/>
    </row>
    <row r="93" spans="1:64" x14ac:dyDescent="0.25">
      <c r="A93" s="127"/>
      <c r="B93" s="127"/>
      <c r="C93" s="127"/>
      <c r="D93" s="127"/>
      <c r="E93" s="127"/>
      <c r="F93" s="127"/>
      <c r="G93" s="127"/>
      <c r="H93" s="127"/>
      <c r="I93" s="127"/>
      <c r="J93" s="127"/>
      <c r="K93" s="127"/>
      <c r="L93" s="127"/>
      <c r="M93" s="127"/>
      <c r="N93" s="127"/>
      <c r="O93" s="127"/>
      <c r="P93" s="127"/>
      <c r="Q93" s="127"/>
      <c r="R93" s="127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7"/>
      <c r="AM93" s="127"/>
      <c r="AN93" s="127"/>
      <c r="AO93" s="127"/>
      <c r="AP93" s="127"/>
      <c r="AQ93" s="127"/>
      <c r="AR93" s="127"/>
      <c r="AS93" s="127"/>
      <c r="AT93" s="127"/>
      <c r="AU93" s="127"/>
      <c r="AV93" s="127"/>
      <c r="AW93" s="127"/>
      <c r="AX93" s="127"/>
      <c r="AY93" s="127"/>
      <c r="AZ93" s="127"/>
      <c r="BA93" s="127"/>
      <c r="BB93" s="136"/>
      <c r="BC93" s="127"/>
      <c r="BD93" s="127"/>
      <c r="BE93" s="127"/>
      <c r="BF93" s="127"/>
      <c r="BG93" s="127"/>
      <c r="BH93" s="127"/>
      <c r="BI93" s="127"/>
      <c r="BJ93" s="127"/>
      <c r="BK93" s="127"/>
      <c r="BL93" s="127"/>
    </row>
    <row r="94" spans="1:64" x14ac:dyDescent="0.25">
      <c r="A94" s="127"/>
      <c r="B94" s="126" t="s">
        <v>521</v>
      </c>
      <c r="C94" s="126" t="s">
        <v>522</v>
      </c>
      <c r="D94" s="139">
        <f>((1+C88)^(1/12))-1</f>
        <v>7.2073233161367156E-3</v>
      </c>
      <c r="E94" s="127"/>
      <c r="F94" s="127"/>
      <c r="G94" s="127"/>
      <c r="H94" s="127"/>
      <c r="I94" s="127"/>
      <c r="J94" s="127"/>
      <c r="K94" s="127"/>
      <c r="L94" s="127"/>
      <c r="M94" s="127"/>
      <c r="N94" s="127"/>
      <c r="O94" s="127"/>
      <c r="P94" s="127"/>
      <c r="Q94" s="127"/>
      <c r="R94" s="127"/>
      <c r="S94" s="127"/>
      <c r="T94" s="127"/>
      <c r="U94" s="127"/>
      <c r="V94" s="127"/>
      <c r="W94" s="127"/>
      <c r="X94" s="127"/>
      <c r="Y94" s="127"/>
      <c r="Z94" s="127"/>
      <c r="AA94" s="127"/>
      <c r="AB94" s="127"/>
      <c r="AC94" s="127"/>
      <c r="AD94" s="127"/>
      <c r="AE94" s="127"/>
      <c r="AF94" s="127"/>
      <c r="AG94" s="127"/>
      <c r="AH94" s="127"/>
      <c r="AI94" s="127"/>
      <c r="AJ94" s="127"/>
      <c r="AK94" s="127"/>
      <c r="AL94" s="127"/>
      <c r="AM94" s="127"/>
      <c r="AN94" s="127"/>
      <c r="AO94" s="127"/>
      <c r="AP94" s="127"/>
      <c r="AQ94" s="127"/>
      <c r="AR94" s="127"/>
      <c r="AS94" s="127"/>
      <c r="AT94" s="127"/>
      <c r="AU94" s="127"/>
      <c r="AV94" s="127"/>
      <c r="AW94" s="127"/>
      <c r="AX94" s="127"/>
      <c r="AY94" s="127"/>
      <c r="AZ94" s="127"/>
      <c r="BA94" s="127"/>
      <c r="BB94" s="136"/>
      <c r="BC94" s="127"/>
      <c r="BD94" s="127"/>
      <c r="BE94" s="127"/>
      <c r="BF94" s="127"/>
      <c r="BG94" s="127"/>
      <c r="BH94" s="127"/>
      <c r="BI94" s="127"/>
      <c r="BJ94" s="127"/>
      <c r="BK94" s="127"/>
      <c r="BL94" s="127"/>
    </row>
    <row r="95" spans="1:64" x14ac:dyDescent="0.25">
      <c r="A95" s="127"/>
      <c r="B95" s="127"/>
      <c r="C95" s="127"/>
      <c r="D95" s="127"/>
      <c r="E95" s="127"/>
      <c r="F95" s="127"/>
      <c r="G95" s="127"/>
      <c r="H95" s="127"/>
      <c r="I95" s="127"/>
      <c r="J95" s="127"/>
      <c r="K95" s="127"/>
      <c r="L95" s="127"/>
      <c r="M95" s="127"/>
      <c r="N95" s="127"/>
      <c r="O95" s="127"/>
      <c r="P95" s="127"/>
      <c r="Q95" s="127"/>
      <c r="R95" s="127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7"/>
      <c r="AM95" s="127"/>
      <c r="AN95" s="127"/>
      <c r="AO95" s="127"/>
      <c r="AP95" s="127"/>
      <c r="AQ95" s="127"/>
      <c r="AR95" s="127"/>
      <c r="AS95" s="127"/>
      <c r="AT95" s="127"/>
      <c r="AU95" s="127"/>
      <c r="AV95" s="127"/>
      <c r="AW95" s="127"/>
      <c r="AX95" s="127"/>
      <c r="AY95" s="127"/>
      <c r="AZ95" s="127"/>
      <c r="BA95" s="127"/>
      <c r="BB95" s="136"/>
      <c r="BC95" s="127"/>
      <c r="BD95" s="127"/>
      <c r="BE95" s="127"/>
      <c r="BF95" s="127"/>
      <c r="BG95" s="127"/>
      <c r="BH95" s="127"/>
      <c r="BI95" s="127"/>
      <c r="BJ95" s="127"/>
      <c r="BK95" s="127"/>
      <c r="BL95" s="127"/>
    </row>
    <row r="96" spans="1:64" x14ac:dyDescent="0.25">
      <c r="A96" s="127"/>
      <c r="B96" s="126" t="s">
        <v>525</v>
      </c>
      <c r="C96" s="126" t="s">
        <v>522</v>
      </c>
      <c r="D96" s="140">
        <f>(C89-(C89*C90)-(C89*C91))/((1-(1+D94)^(-C92))/D94)</f>
        <v>395.49775026664986</v>
      </c>
      <c r="E96" s="127"/>
      <c r="F96" s="127"/>
      <c r="G96" s="127"/>
      <c r="H96" s="127"/>
      <c r="I96" s="127"/>
      <c r="J96" s="127"/>
      <c r="K96" s="127"/>
      <c r="L96" s="127"/>
      <c r="M96" s="127"/>
      <c r="N96" s="127"/>
      <c r="O96" s="127"/>
      <c r="P96" s="127"/>
      <c r="Q96" s="127"/>
      <c r="R96" s="127"/>
      <c r="S96" s="127"/>
      <c r="T96" s="127"/>
      <c r="U96" s="127"/>
      <c r="V96" s="127"/>
      <c r="W96" s="127"/>
      <c r="X96" s="127"/>
      <c r="Y96" s="127"/>
      <c r="Z96" s="127"/>
      <c r="AA96" s="127"/>
      <c r="AB96" s="127"/>
      <c r="AC96" s="127"/>
      <c r="AD96" s="127"/>
      <c r="AE96" s="127"/>
      <c r="AF96" s="127"/>
      <c r="AG96" s="127"/>
      <c r="AH96" s="127"/>
      <c r="AI96" s="127"/>
      <c r="AJ96" s="127"/>
      <c r="AK96" s="127"/>
      <c r="AL96" s="127"/>
      <c r="AM96" s="127"/>
      <c r="AN96" s="127"/>
      <c r="AO96" s="127"/>
      <c r="AP96" s="127"/>
      <c r="AQ96" s="127"/>
      <c r="AR96" s="127"/>
      <c r="AS96" s="127"/>
      <c r="AT96" s="127"/>
      <c r="AU96" s="127"/>
      <c r="AV96" s="127"/>
      <c r="AW96" s="127"/>
      <c r="AX96" s="127"/>
      <c r="AY96" s="127"/>
      <c r="AZ96" s="127"/>
      <c r="BA96" s="127"/>
      <c r="BB96" s="136"/>
      <c r="BC96" s="127"/>
      <c r="BD96" s="127"/>
      <c r="BE96" s="127"/>
      <c r="BF96" s="127"/>
      <c r="BG96" s="127"/>
      <c r="BH96" s="127"/>
      <c r="BI96" s="127"/>
      <c r="BJ96" s="127"/>
      <c r="BK96" s="127"/>
      <c r="BL96" s="127"/>
    </row>
    <row r="97" spans="1:64" x14ac:dyDescent="0.25">
      <c r="A97" s="127"/>
      <c r="B97" s="127"/>
      <c r="C97" s="66">
        <v>41275</v>
      </c>
      <c r="D97" s="66">
        <v>41306</v>
      </c>
      <c r="E97" s="66">
        <v>41336</v>
      </c>
      <c r="F97" s="66">
        <v>41367</v>
      </c>
      <c r="G97" s="66">
        <v>41397</v>
      </c>
      <c r="H97" s="66">
        <v>41428</v>
      </c>
      <c r="I97" s="66">
        <v>41458</v>
      </c>
      <c r="J97" s="66">
        <v>41489</v>
      </c>
      <c r="K97" s="66">
        <v>41519</v>
      </c>
      <c r="L97" s="66">
        <v>41550</v>
      </c>
      <c r="M97" s="66">
        <v>41580</v>
      </c>
      <c r="N97" s="66">
        <v>41611</v>
      </c>
      <c r="O97" s="66">
        <v>41641</v>
      </c>
      <c r="P97" s="66">
        <v>41672</v>
      </c>
      <c r="Q97" s="66">
        <v>41702</v>
      </c>
      <c r="R97" s="66">
        <v>41733</v>
      </c>
      <c r="S97" s="66">
        <v>41763</v>
      </c>
      <c r="T97" s="66">
        <v>41794</v>
      </c>
      <c r="U97" s="66">
        <v>41824</v>
      </c>
      <c r="V97" s="66">
        <v>41855</v>
      </c>
      <c r="W97" s="66">
        <v>41885</v>
      </c>
      <c r="X97" s="66">
        <v>41916</v>
      </c>
      <c r="Y97" s="66">
        <v>41946</v>
      </c>
      <c r="Z97" s="66">
        <v>41977</v>
      </c>
      <c r="AA97" s="66">
        <v>42007</v>
      </c>
      <c r="AB97" s="66">
        <v>42038</v>
      </c>
      <c r="AC97" s="66">
        <v>42068</v>
      </c>
      <c r="AD97" s="66">
        <v>42099</v>
      </c>
      <c r="AE97" s="66">
        <v>42129</v>
      </c>
      <c r="AF97" s="66">
        <v>42160</v>
      </c>
      <c r="AG97" s="66">
        <v>42190</v>
      </c>
      <c r="AH97" s="66">
        <v>42221</v>
      </c>
      <c r="AI97" s="66">
        <v>42251</v>
      </c>
      <c r="AJ97" s="66">
        <v>42282</v>
      </c>
      <c r="AK97" s="66">
        <v>42312</v>
      </c>
      <c r="AL97" s="66">
        <v>42343</v>
      </c>
      <c r="AM97" s="66">
        <v>42373</v>
      </c>
      <c r="AN97" s="66">
        <v>42404</v>
      </c>
      <c r="AO97" s="66">
        <v>42434</v>
      </c>
      <c r="AP97" s="66">
        <v>42465</v>
      </c>
      <c r="AQ97" s="66">
        <v>42495</v>
      </c>
      <c r="AR97" s="66">
        <v>42526</v>
      </c>
      <c r="AS97" s="66">
        <v>42556</v>
      </c>
      <c r="AT97" s="66">
        <v>42587</v>
      </c>
      <c r="AU97" s="66">
        <v>42617</v>
      </c>
      <c r="AV97" s="66">
        <v>42648</v>
      </c>
      <c r="AW97" s="66">
        <v>42678</v>
      </c>
      <c r="AX97" s="66">
        <v>42709</v>
      </c>
      <c r="AY97" s="127"/>
      <c r="AZ97" s="127"/>
      <c r="BA97" s="127"/>
      <c r="BB97" s="136"/>
      <c r="BC97" s="127"/>
      <c r="BD97" s="127"/>
      <c r="BE97" s="127"/>
      <c r="BF97" s="127"/>
      <c r="BG97" s="127"/>
      <c r="BH97" s="127"/>
      <c r="BI97" s="127"/>
      <c r="BJ97" s="127"/>
      <c r="BK97" s="127"/>
      <c r="BL97" s="127"/>
    </row>
    <row r="98" spans="1:64" x14ac:dyDescent="0.25">
      <c r="A98" s="127"/>
      <c r="B98" s="127"/>
      <c r="C98" s="138">
        <v>1</v>
      </c>
      <c r="D98" s="138">
        <f>+C98+1</f>
        <v>2</v>
      </c>
      <c r="E98" s="138">
        <f t="shared" ref="E98:AX98" si="35">+D98+1</f>
        <v>3</v>
      </c>
      <c r="F98" s="138">
        <f t="shared" si="35"/>
        <v>4</v>
      </c>
      <c r="G98" s="138">
        <f t="shared" si="35"/>
        <v>5</v>
      </c>
      <c r="H98" s="138">
        <f t="shared" si="35"/>
        <v>6</v>
      </c>
      <c r="I98" s="138">
        <f t="shared" si="35"/>
        <v>7</v>
      </c>
      <c r="J98" s="138">
        <f t="shared" si="35"/>
        <v>8</v>
      </c>
      <c r="K98" s="138">
        <f t="shared" si="35"/>
        <v>9</v>
      </c>
      <c r="L98" s="138">
        <f t="shared" si="35"/>
        <v>10</v>
      </c>
      <c r="M98" s="138">
        <f t="shared" si="35"/>
        <v>11</v>
      </c>
      <c r="N98" s="138">
        <f t="shared" si="35"/>
        <v>12</v>
      </c>
      <c r="O98" s="138">
        <f t="shared" si="35"/>
        <v>13</v>
      </c>
      <c r="P98" s="138">
        <f t="shared" si="35"/>
        <v>14</v>
      </c>
      <c r="Q98" s="138">
        <f t="shared" si="35"/>
        <v>15</v>
      </c>
      <c r="R98" s="138">
        <f t="shared" si="35"/>
        <v>16</v>
      </c>
      <c r="S98" s="138">
        <f t="shared" si="35"/>
        <v>17</v>
      </c>
      <c r="T98" s="138">
        <f t="shared" si="35"/>
        <v>18</v>
      </c>
      <c r="U98" s="138">
        <f t="shared" si="35"/>
        <v>19</v>
      </c>
      <c r="V98" s="138">
        <f t="shared" si="35"/>
        <v>20</v>
      </c>
      <c r="W98" s="138">
        <f t="shared" si="35"/>
        <v>21</v>
      </c>
      <c r="X98" s="138">
        <f t="shared" si="35"/>
        <v>22</v>
      </c>
      <c r="Y98" s="138">
        <f t="shared" si="35"/>
        <v>23</v>
      </c>
      <c r="Z98" s="138">
        <f t="shared" si="35"/>
        <v>24</v>
      </c>
      <c r="AA98" s="138">
        <f t="shared" si="35"/>
        <v>25</v>
      </c>
      <c r="AB98" s="138">
        <f t="shared" si="35"/>
        <v>26</v>
      </c>
      <c r="AC98" s="138">
        <f t="shared" si="35"/>
        <v>27</v>
      </c>
      <c r="AD98" s="138">
        <f t="shared" si="35"/>
        <v>28</v>
      </c>
      <c r="AE98" s="138">
        <f t="shared" si="35"/>
        <v>29</v>
      </c>
      <c r="AF98" s="138">
        <f t="shared" si="35"/>
        <v>30</v>
      </c>
      <c r="AG98" s="138">
        <f t="shared" si="35"/>
        <v>31</v>
      </c>
      <c r="AH98" s="138">
        <f t="shared" si="35"/>
        <v>32</v>
      </c>
      <c r="AI98" s="138">
        <f t="shared" si="35"/>
        <v>33</v>
      </c>
      <c r="AJ98" s="138">
        <f t="shared" si="35"/>
        <v>34</v>
      </c>
      <c r="AK98" s="138">
        <f t="shared" si="35"/>
        <v>35</v>
      </c>
      <c r="AL98" s="138">
        <f t="shared" si="35"/>
        <v>36</v>
      </c>
      <c r="AM98" s="138">
        <f t="shared" si="35"/>
        <v>37</v>
      </c>
      <c r="AN98" s="138">
        <f t="shared" si="35"/>
        <v>38</v>
      </c>
      <c r="AO98" s="138">
        <f t="shared" si="35"/>
        <v>39</v>
      </c>
      <c r="AP98" s="138">
        <f t="shared" si="35"/>
        <v>40</v>
      </c>
      <c r="AQ98" s="138">
        <f t="shared" si="35"/>
        <v>41</v>
      </c>
      <c r="AR98" s="138">
        <f t="shared" si="35"/>
        <v>42</v>
      </c>
      <c r="AS98" s="138">
        <f t="shared" si="35"/>
        <v>43</v>
      </c>
      <c r="AT98" s="138">
        <f t="shared" si="35"/>
        <v>44</v>
      </c>
      <c r="AU98" s="138">
        <f t="shared" si="35"/>
        <v>45</v>
      </c>
      <c r="AV98" s="138">
        <f t="shared" si="35"/>
        <v>46</v>
      </c>
      <c r="AW98" s="138">
        <f t="shared" si="35"/>
        <v>47</v>
      </c>
      <c r="AX98" s="138">
        <f t="shared" si="35"/>
        <v>48</v>
      </c>
      <c r="AY98" s="127"/>
      <c r="AZ98" s="127"/>
      <c r="BA98" s="127"/>
      <c r="BB98" s="136"/>
      <c r="BC98" s="127"/>
      <c r="BD98" s="127"/>
      <c r="BE98" s="127"/>
      <c r="BF98" s="127"/>
      <c r="BG98" s="127"/>
      <c r="BH98" s="127"/>
      <c r="BI98" s="127"/>
      <c r="BJ98" s="127"/>
      <c r="BK98" s="127"/>
      <c r="BL98" s="127"/>
    </row>
    <row r="99" spans="1:64" x14ac:dyDescent="0.25">
      <c r="A99" s="127"/>
      <c r="B99" s="141" t="s">
        <v>589</v>
      </c>
      <c r="C99" s="142" t="s">
        <v>515</v>
      </c>
      <c r="D99" s="142" t="s">
        <v>516</v>
      </c>
      <c r="E99" s="142" t="s">
        <v>517</v>
      </c>
      <c r="F99" s="142" t="s">
        <v>518</v>
      </c>
      <c r="G99" s="142" t="s">
        <v>519</v>
      </c>
      <c r="H99" s="142" t="s">
        <v>520</v>
      </c>
      <c r="I99" s="142" t="s">
        <v>523</v>
      </c>
      <c r="J99" s="142" t="s">
        <v>524</v>
      </c>
      <c r="K99" s="142" t="s">
        <v>485</v>
      </c>
      <c r="L99" s="142" t="s">
        <v>526</v>
      </c>
      <c r="M99" s="142" t="s">
        <v>527</v>
      </c>
      <c r="N99" s="142" t="s">
        <v>500</v>
      </c>
      <c r="O99" s="142" t="s">
        <v>528</v>
      </c>
      <c r="P99" s="142" t="s">
        <v>529</v>
      </c>
      <c r="Q99" s="142" t="s">
        <v>530</v>
      </c>
      <c r="R99" s="142" t="s">
        <v>531</v>
      </c>
      <c r="S99" s="142" t="s">
        <v>532</v>
      </c>
      <c r="T99" s="142" t="s">
        <v>533</v>
      </c>
      <c r="U99" s="142" t="s">
        <v>534</v>
      </c>
      <c r="V99" s="142" t="s">
        <v>535</v>
      </c>
      <c r="W99" s="142" t="s">
        <v>536</v>
      </c>
      <c r="X99" s="142" t="s">
        <v>537</v>
      </c>
      <c r="Y99" s="142" t="s">
        <v>538</v>
      </c>
      <c r="Z99" s="142" t="s">
        <v>539</v>
      </c>
      <c r="AA99" s="142" t="s">
        <v>540</v>
      </c>
      <c r="AB99" s="142" t="s">
        <v>541</v>
      </c>
      <c r="AC99" s="142" t="s">
        <v>542</v>
      </c>
      <c r="AD99" s="142" t="s">
        <v>543</v>
      </c>
      <c r="AE99" s="142" t="s">
        <v>544</v>
      </c>
      <c r="AF99" s="142" t="s">
        <v>545</v>
      </c>
      <c r="AG99" s="142" t="s">
        <v>546</v>
      </c>
      <c r="AH99" s="142" t="s">
        <v>547</v>
      </c>
      <c r="AI99" s="142" t="s">
        <v>548</v>
      </c>
      <c r="AJ99" s="142" t="s">
        <v>549</v>
      </c>
      <c r="AK99" s="142" t="s">
        <v>550</v>
      </c>
      <c r="AL99" s="142" t="s">
        <v>551</v>
      </c>
      <c r="AM99" s="142" t="s">
        <v>552</v>
      </c>
      <c r="AN99" s="142" t="s">
        <v>553</v>
      </c>
      <c r="AO99" s="142" t="s">
        <v>554</v>
      </c>
      <c r="AP99" s="142" t="s">
        <v>555</v>
      </c>
      <c r="AQ99" s="142" t="s">
        <v>556</v>
      </c>
      <c r="AR99" s="142" t="s">
        <v>557</v>
      </c>
      <c r="AS99" s="142" t="s">
        <v>558</v>
      </c>
      <c r="AT99" s="142" t="s">
        <v>559</v>
      </c>
      <c r="AU99" s="142" t="s">
        <v>560</v>
      </c>
      <c r="AV99" s="142" t="s">
        <v>561</v>
      </c>
      <c r="AW99" s="142" t="s">
        <v>562</v>
      </c>
      <c r="AX99" s="142" t="s">
        <v>563</v>
      </c>
      <c r="AY99" s="127"/>
      <c r="AZ99" s="127"/>
      <c r="BA99" s="127"/>
      <c r="BB99" s="136"/>
      <c r="BC99" s="127"/>
      <c r="BD99" s="127"/>
      <c r="BE99" s="127"/>
      <c r="BF99" s="127"/>
      <c r="BG99" s="127"/>
      <c r="BH99" s="127"/>
      <c r="BI99" s="127"/>
      <c r="BJ99" s="127"/>
      <c r="BK99" s="127"/>
      <c r="BL99" s="127"/>
    </row>
    <row r="100" spans="1:64" x14ac:dyDescent="0.25">
      <c r="A100" s="127"/>
      <c r="B100" s="129" t="s">
        <v>590</v>
      </c>
      <c r="C100" s="140">
        <f t="shared" ref="C100:AX100" si="36">IF(C99=$C87,$C89*$C91,0)</f>
        <v>0</v>
      </c>
      <c r="D100" s="140">
        <f t="shared" si="36"/>
        <v>0</v>
      </c>
      <c r="E100" s="140">
        <f t="shared" si="36"/>
        <v>0</v>
      </c>
      <c r="F100" s="140">
        <f t="shared" si="36"/>
        <v>0</v>
      </c>
      <c r="G100" s="140">
        <f t="shared" si="36"/>
        <v>0</v>
      </c>
      <c r="H100" s="140">
        <f t="shared" si="36"/>
        <v>2000</v>
      </c>
      <c r="I100" s="140">
        <f t="shared" si="36"/>
        <v>0</v>
      </c>
      <c r="J100" s="140">
        <f t="shared" si="36"/>
        <v>0</v>
      </c>
      <c r="K100" s="140">
        <f t="shared" si="36"/>
        <v>0</v>
      </c>
      <c r="L100" s="140">
        <f t="shared" si="36"/>
        <v>0</v>
      </c>
      <c r="M100" s="140">
        <f t="shared" si="36"/>
        <v>0</v>
      </c>
      <c r="N100" s="140">
        <f t="shared" si="36"/>
        <v>0</v>
      </c>
      <c r="O100" s="140">
        <f t="shared" si="36"/>
        <v>0</v>
      </c>
      <c r="P100" s="140">
        <f t="shared" si="36"/>
        <v>0</v>
      </c>
      <c r="Q100" s="140">
        <f t="shared" si="36"/>
        <v>0</v>
      </c>
      <c r="R100" s="140">
        <f t="shared" si="36"/>
        <v>0</v>
      </c>
      <c r="S100" s="140">
        <f t="shared" si="36"/>
        <v>0</v>
      </c>
      <c r="T100" s="140">
        <f t="shared" si="36"/>
        <v>0</v>
      </c>
      <c r="U100" s="140">
        <f t="shared" si="36"/>
        <v>0</v>
      </c>
      <c r="V100" s="140">
        <f t="shared" si="36"/>
        <v>0</v>
      </c>
      <c r="W100" s="140">
        <f t="shared" si="36"/>
        <v>0</v>
      </c>
      <c r="X100" s="140">
        <f t="shared" si="36"/>
        <v>0</v>
      </c>
      <c r="Y100" s="140">
        <f t="shared" si="36"/>
        <v>0</v>
      </c>
      <c r="Z100" s="140">
        <f t="shared" si="36"/>
        <v>0</v>
      </c>
      <c r="AA100" s="140">
        <f t="shared" si="36"/>
        <v>0</v>
      </c>
      <c r="AB100" s="140">
        <f t="shared" si="36"/>
        <v>0</v>
      </c>
      <c r="AC100" s="140">
        <f t="shared" si="36"/>
        <v>0</v>
      </c>
      <c r="AD100" s="140">
        <f t="shared" si="36"/>
        <v>0</v>
      </c>
      <c r="AE100" s="140">
        <f t="shared" si="36"/>
        <v>0</v>
      </c>
      <c r="AF100" s="140">
        <f t="shared" si="36"/>
        <v>0</v>
      </c>
      <c r="AG100" s="140">
        <f t="shared" si="36"/>
        <v>0</v>
      </c>
      <c r="AH100" s="140">
        <f t="shared" si="36"/>
        <v>0</v>
      </c>
      <c r="AI100" s="140">
        <f t="shared" si="36"/>
        <v>0</v>
      </c>
      <c r="AJ100" s="140">
        <f t="shared" si="36"/>
        <v>0</v>
      </c>
      <c r="AK100" s="140">
        <f t="shared" si="36"/>
        <v>0</v>
      </c>
      <c r="AL100" s="140">
        <f t="shared" si="36"/>
        <v>0</v>
      </c>
      <c r="AM100" s="140">
        <f t="shared" si="36"/>
        <v>0</v>
      </c>
      <c r="AN100" s="140">
        <f t="shared" si="36"/>
        <v>0</v>
      </c>
      <c r="AO100" s="140">
        <f t="shared" si="36"/>
        <v>0</v>
      </c>
      <c r="AP100" s="140">
        <f t="shared" si="36"/>
        <v>0</v>
      </c>
      <c r="AQ100" s="140">
        <f t="shared" si="36"/>
        <v>0</v>
      </c>
      <c r="AR100" s="140">
        <f t="shared" si="36"/>
        <v>0</v>
      </c>
      <c r="AS100" s="140">
        <f t="shared" si="36"/>
        <v>0</v>
      </c>
      <c r="AT100" s="140">
        <f t="shared" si="36"/>
        <v>0</v>
      </c>
      <c r="AU100" s="140">
        <f t="shared" si="36"/>
        <v>0</v>
      </c>
      <c r="AV100" s="140">
        <f t="shared" si="36"/>
        <v>0</v>
      </c>
      <c r="AW100" s="140">
        <f t="shared" si="36"/>
        <v>0</v>
      </c>
      <c r="AX100" s="140">
        <f t="shared" si="36"/>
        <v>0</v>
      </c>
      <c r="AY100" s="127"/>
      <c r="AZ100" s="127"/>
      <c r="BA100" s="127"/>
      <c r="BB100" s="136"/>
      <c r="BC100" s="127"/>
      <c r="BD100" s="127"/>
      <c r="BE100" s="127"/>
      <c r="BF100" s="127"/>
      <c r="BG100" s="127"/>
      <c r="BH100" s="127"/>
      <c r="BI100" s="127"/>
      <c r="BJ100" s="127"/>
      <c r="BK100" s="127"/>
      <c r="BL100" s="127"/>
    </row>
    <row r="101" spans="1:64" x14ac:dyDescent="0.25">
      <c r="A101" s="127"/>
      <c r="B101" s="129" t="s">
        <v>564</v>
      </c>
      <c r="C101" s="140"/>
      <c r="D101" s="140">
        <f>+IF(D98&gt;=$D87,$D96,0)*IF(C105&lt;1,0,1)</f>
        <v>0</v>
      </c>
      <c r="E101" s="140">
        <f t="shared" ref="E101:AA101" si="37">+IF(E98&gt;=$D87,$D96,0)*IF(D105&lt;1,0,1)</f>
        <v>0</v>
      </c>
      <c r="F101" s="140">
        <f t="shared" si="37"/>
        <v>0</v>
      </c>
      <c r="G101" s="140">
        <f t="shared" si="37"/>
        <v>0</v>
      </c>
      <c r="H101" s="140">
        <f t="shared" si="37"/>
        <v>395.49775026664986</v>
      </c>
      <c r="I101" s="140">
        <f t="shared" si="37"/>
        <v>395.49775026664986</v>
      </c>
      <c r="J101" s="140">
        <f t="shared" si="37"/>
        <v>395.49775026664986</v>
      </c>
      <c r="K101" s="140">
        <f t="shared" si="37"/>
        <v>395.49775026664986</v>
      </c>
      <c r="L101" s="140">
        <f t="shared" si="37"/>
        <v>395.49775026664986</v>
      </c>
      <c r="M101" s="140">
        <f t="shared" si="37"/>
        <v>395.49775026664986</v>
      </c>
      <c r="N101" s="140">
        <f t="shared" si="37"/>
        <v>395.49775026664986</v>
      </c>
      <c r="O101" s="140">
        <f t="shared" si="37"/>
        <v>395.49775026664986</v>
      </c>
      <c r="P101" s="140">
        <f t="shared" si="37"/>
        <v>395.49775026664986</v>
      </c>
      <c r="Q101" s="140">
        <f t="shared" si="37"/>
        <v>395.49775026664986</v>
      </c>
      <c r="R101" s="140">
        <f t="shared" si="37"/>
        <v>395.49775026664986</v>
      </c>
      <c r="S101" s="140">
        <f t="shared" si="37"/>
        <v>395.49775026664986</v>
      </c>
      <c r="T101" s="140">
        <f t="shared" si="37"/>
        <v>395.49775026664986</v>
      </c>
      <c r="U101" s="140">
        <f t="shared" si="37"/>
        <v>395.49775026664986</v>
      </c>
      <c r="V101" s="140">
        <f t="shared" si="37"/>
        <v>395.49775026664986</v>
      </c>
      <c r="W101" s="140">
        <f t="shared" si="37"/>
        <v>395.49775026664986</v>
      </c>
      <c r="X101" s="140">
        <f t="shared" si="37"/>
        <v>395.49775026664986</v>
      </c>
      <c r="Y101" s="140">
        <f t="shared" si="37"/>
        <v>395.49775026664986</v>
      </c>
      <c r="Z101" s="140">
        <f t="shared" si="37"/>
        <v>395.49775026664986</v>
      </c>
      <c r="AA101" s="140">
        <f t="shared" si="37"/>
        <v>395.49775026664986</v>
      </c>
      <c r="AB101" s="140">
        <f>+IF(AB98&gt;=$D87,$D96,0)*IF(AA105&lt;1,0,1)</f>
        <v>395.49775026664986</v>
      </c>
      <c r="AC101" s="140">
        <f t="shared" ref="AC101:AX101" si="38">+IF(AC98&gt;=$D87,$D96,0)*IF(AB105&lt;1,0,1)</f>
        <v>395.49775026664986</v>
      </c>
      <c r="AD101" s="140">
        <f t="shared" si="38"/>
        <v>395.49775026664986</v>
      </c>
      <c r="AE101" s="140">
        <f t="shared" si="38"/>
        <v>395.49775026664986</v>
      </c>
      <c r="AF101" s="140">
        <f t="shared" si="38"/>
        <v>395.49775026664986</v>
      </c>
      <c r="AG101" s="140">
        <f t="shared" si="38"/>
        <v>395.49775026664986</v>
      </c>
      <c r="AH101" s="140">
        <f t="shared" si="38"/>
        <v>395.49775026664986</v>
      </c>
      <c r="AI101" s="140">
        <f t="shared" si="38"/>
        <v>395.49775026664986</v>
      </c>
      <c r="AJ101" s="140">
        <f t="shared" si="38"/>
        <v>395.49775026664986</v>
      </c>
      <c r="AK101" s="140">
        <f t="shared" si="38"/>
        <v>395.49775026664986</v>
      </c>
      <c r="AL101" s="140">
        <f t="shared" si="38"/>
        <v>395.49775026664986</v>
      </c>
      <c r="AM101" s="140">
        <f t="shared" si="38"/>
        <v>395.49775026664986</v>
      </c>
      <c r="AN101" s="140">
        <f t="shared" si="38"/>
        <v>395.49775026664986</v>
      </c>
      <c r="AO101" s="140">
        <f t="shared" si="38"/>
        <v>395.49775026664986</v>
      </c>
      <c r="AP101" s="140">
        <f t="shared" si="38"/>
        <v>395.49775026664986</v>
      </c>
      <c r="AQ101" s="140">
        <f t="shared" si="38"/>
        <v>395.49775026664986</v>
      </c>
      <c r="AR101" s="140">
        <f t="shared" si="38"/>
        <v>395.49775026664986</v>
      </c>
      <c r="AS101" s="140">
        <f t="shared" si="38"/>
        <v>395.49775026664986</v>
      </c>
      <c r="AT101" s="140">
        <f t="shared" si="38"/>
        <v>395.49775026664986</v>
      </c>
      <c r="AU101" s="140">
        <f t="shared" si="38"/>
        <v>395.49775026664986</v>
      </c>
      <c r="AV101" s="140">
        <f t="shared" si="38"/>
        <v>395.49775026664986</v>
      </c>
      <c r="AW101" s="140">
        <f t="shared" si="38"/>
        <v>395.49775026664986</v>
      </c>
      <c r="AX101" s="140">
        <f t="shared" si="38"/>
        <v>395.49775026664986</v>
      </c>
      <c r="AY101" s="127"/>
      <c r="AZ101" s="127"/>
      <c r="BA101" s="127"/>
      <c r="BB101" s="136"/>
      <c r="BC101" s="127"/>
      <c r="BD101" s="127"/>
      <c r="BE101" s="127"/>
      <c r="BF101" s="127"/>
      <c r="BG101" s="127"/>
      <c r="BH101" s="127"/>
      <c r="BI101" s="127"/>
      <c r="BJ101" s="127"/>
      <c r="BK101" s="127"/>
      <c r="BL101" s="127"/>
    </row>
    <row r="102" spans="1:64" x14ac:dyDescent="0.25">
      <c r="A102" s="127"/>
      <c r="B102" s="129" t="s">
        <v>565</v>
      </c>
      <c r="C102" s="140"/>
      <c r="D102" s="140">
        <f t="shared" ref="D102:AX102" si="39">D101-D104</f>
        <v>0</v>
      </c>
      <c r="E102" s="140">
        <f t="shared" si="39"/>
        <v>0</v>
      </c>
      <c r="F102" s="140">
        <f t="shared" si="39"/>
        <v>0</v>
      </c>
      <c r="G102" s="140">
        <f t="shared" si="39"/>
        <v>0</v>
      </c>
      <c r="H102" s="140">
        <f t="shared" si="39"/>
        <v>280.18057720846241</v>
      </c>
      <c r="I102" s="140">
        <f t="shared" si="39"/>
        <v>282.19992921530559</v>
      </c>
      <c r="J102" s="140">
        <f t="shared" si="39"/>
        <v>284.23383534495122</v>
      </c>
      <c r="K102" s="140">
        <f t="shared" si="39"/>
        <v>286.28240049366786</v>
      </c>
      <c r="L102" s="140">
        <f t="shared" si="39"/>
        <v>288.34573031374543</v>
      </c>
      <c r="M102" s="140">
        <f t="shared" si="39"/>
        <v>290.42393121894418</v>
      </c>
      <c r="N102" s="140">
        <f t="shared" si="39"/>
        <v>292.51711038998258</v>
      </c>
      <c r="O102" s="140">
        <f t="shared" si="39"/>
        <v>294.62537578006521</v>
      </c>
      <c r="P102" s="140">
        <f t="shared" si="39"/>
        <v>296.74883612045039</v>
      </c>
      <c r="Q102" s="140">
        <f t="shared" si="39"/>
        <v>298.88760092605776</v>
      </c>
      <c r="R102" s="140">
        <f t="shared" si="39"/>
        <v>301.04178050111631</v>
      </c>
      <c r="S102" s="140">
        <f t="shared" si="39"/>
        <v>303.21148594485328</v>
      </c>
      <c r="T102" s="140">
        <f t="shared" si="39"/>
        <v>305.39682915722415</v>
      </c>
      <c r="U102" s="140">
        <f t="shared" si="39"/>
        <v>307.59792284468318</v>
      </c>
      <c r="V102" s="140">
        <f t="shared" si="39"/>
        <v>309.8148805259969</v>
      </c>
      <c r="W102" s="140">
        <f t="shared" si="39"/>
        <v>312.04781653809806</v>
      </c>
      <c r="X102" s="140">
        <f t="shared" si="39"/>
        <v>314.29684604198263</v>
      </c>
      <c r="Y102" s="140">
        <f t="shared" si="39"/>
        <v>316.56208502864922</v>
      </c>
      <c r="Z102" s="140">
        <f t="shared" si="39"/>
        <v>318.84365032508106</v>
      </c>
      <c r="AA102" s="140">
        <f t="shared" si="39"/>
        <v>321.14165960027117</v>
      </c>
      <c r="AB102" s="140">
        <f t="shared" si="39"/>
        <v>323.45623137129104</v>
      </c>
      <c r="AC102" s="140">
        <f t="shared" si="39"/>
        <v>325.7874850094031</v>
      </c>
      <c r="AD102" s="140">
        <f t="shared" si="39"/>
        <v>328.13554074621686</v>
      </c>
      <c r="AE102" s="140">
        <f t="shared" si="39"/>
        <v>330.5005196798902</v>
      </c>
      <c r="AF102" s="140">
        <f t="shared" si="39"/>
        <v>332.88254378137441</v>
      </c>
      <c r="AG102" s="140">
        <f t="shared" si="39"/>
        <v>335.2817359007048</v>
      </c>
      <c r="AH102" s="140">
        <f t="shared" si="39"/>
        <v>337.69821977333675</v>
      </c>
      <c r="AI102" s="140">
        <f t="shared" si="39"/>
        <v>340.13212002652699</v>
      </c>
      <c r="AJ102" s="140">
        <f t="shared" si="39"/>
        <v>342.58356218576114</v>
      </c>
      <c r="AK102" s="140">
        <f t="shared" si="39"/>
        <v>345.05267268122776</v>
      </c>
      <c r="AL102" s="140">
        <f t="shared" si="39"/>
        <v>347.53957885433846</v>
      </c>
      <c r="AM102" s="140">
        <f t="shared" si="39"/>
        <v>350.04440896429571</v>
      </c>
      <c r="AN102" s="140">
        <f t="shared" si="39"/>
        <v>352.56729219470736</v>
      </c>
      <c r="AO102" s="140">
        <f t="shared" si="39"/>
        <v>355.10835866024945</v>
      </c>
      <c r="AP102" s="140">
        <f t="shared" si="39"/>
        <v>357.66773941337652</v>
      </c>
      <c r="AQ102" s="140">
        <f t="shared" si="39"/>
        <v>360.24556645108044</v>
      </c>
      <c r="AR102" s="140">
        <f t="shared" si="39"/>
        <v>362.8419727216982</v>
      </c>
      <c r="AS102" s="140">
        <f t="shared" si="39"/>
        <v>365.45709213176832</v>
      </c>
      <c r="AT102" s="140">
        <f t="shared" si="39"/>
        <v>368.09105955293717</v>
      </c>
      <c r="AU102" s="140">
        <f t="shared" si="39"/>
        <v>370.7440108289145</v>
      </c>
      <c r="AV102" s="140">
        <f t="shared" si="39"/>
        <v>373.41608278247975</v>
      </c>
      <c r="AW102" s="140">
        <f t="shared" si="39"/>
        <v>376.10741322253836</v>
      </c>
      <c r="AX102" s="140">
        <f t="shared" si="39"/>
        <v>378.81814095122905</v>
      </c>
      <c r="AY102" s="127"/>
      <c r="AZ102" s="127"/>
      <c r="BA102" s="127"/>
      <c r="BB102" s="136"/>
      <c r="BC102" s="127"/>
      <c r="BD102" s="127"/>
      <c r="BE102" s="127"/>
      <c r="BF102" s="127"/>
      <c r="BG102" s="127"/>
      <c r="BH102" s="127"/>
      <c r="BI102" s="127"/>
      <c r="BJ102" s="127"/>
      <c r="BK102" s="127"/>
      <c r="BL102" s="127"/>
    </row>
    <row r="103" spans="1:64" x14ac:dyDescent="0.25">
      <c r="A103" s="127"/>
      <c r="B103" s="129" t="s">
        <v>566</v>
      </c>
      <c r="C103" s="140"/>
      <c r="D103" s="140">
        <f t="shared" ref="D103:Q103" si="40">(D102+C103)*(IF(C105&lt;1,0,1))</f>
        <v>0</v>
      </c>
      <c r="E103" s="140">
        <f t="shared" si="40"/>
        <v>0</v>
      </c>
      <c r="F103" s="140">
        <f t="shared" si="40"/>
        <v>0</v>
      </c>
      <c r="G103" s="140">
        <f t="shared" si="40"/>
        <v>0</v>
      </c>
      <c r="H103" s="140">
        <f t="shared" si="40"/>
        <v>280.18057720846241</v>
      </c>
      <c r="I103" s="140">
        <f t="shared" si="40"/>
        <v>562.380506423768</v>
      </c>
      <c r="J103" s="140">
        <f t="shared" si="40"/>
        <v>846.61434176871921</v>
      </c>
      <c r="K103" s="140">
        <f t="shared" si="40"/>
        <v>1132.8967422623871</v>
      </c>
      <c r="L103" s="140">
        <f t="shared" si="40"/>
        <v>1421.2424725761325</v>
      </c>
      <c r="M103" s="140">
        <f t="shared" si="40"/>
        <v>1711.6664037950768</v>
      </c>
      <c r="N103" s="140">
        <f t="shared" si="40"/>
        <v>2004.1835141850593</v>
      </c>
      <c r="O103" s="140">
        <f t="shared" si="40"/>
        <v>2298.8088899651243</v>
      </c>
      <c r="P103" s="140">
        <f t="shared" si="40"/>
        <v>2595.5577260855748</v>
      </c>
      <c r="Q103" s="140">
        <f t="shared" si="40"/>
        <v>2894.4453270116328</v>
      </c>
      <c r="R103" s="140">
        <f>(R102+Q103)*(IF(Q105&lt;1,0,1))</f>
        <v>3195.4871075127489</v>
      </c>
      <c r="S103" s="140">
        <f t="shared" ref="S103:AX103" si="41">(S102+R103)*(IF(R105&lt;1,0,1))</f>
        <v>3498.6985934576023</v>
      </c>
      <c r="T103" s="140">
        <f t="shared" si="41"/>
        <v>3804.0954226148265</v>
      </c>
      <c r="U103" s="140">
        <f t="shared" si="41"/>
        <v>4111.6933454595101</v>
      </c>
      <c r="V103" s="140">
        <f t="shared" si="41"/>
        <v>4421.5082259855071</v>
      </c>
      <c r="W103" s="140">
        <f t="shared" si="41"/>
        <v>4733.5560425236054</v>
      </c>
      <c r="X103" s="140">
        <f t="shared" si="41"/>
        <v>5047.8528885655878</v>
      </c>
      <c r="Y103" s="140">
        <f t="shared" si="41"/>
        <v>5364.4149735942374</v>
      </c>
      <c r="Z103" s="140">
        <f t="shared" si="41"/>
        <v>5683.2586239193188</v>
      </c>
      <c r="AA103" s="140">
        <f t="shared" si="41"/>
        <v>6004.4002835195897</v>
      </c>
      <c r="AB103" s="140">
        <f t="shared" si="41"/>
        <v>6327.856514890881</v>
      </c>
      <c r="AC103" s="140">
        <f t="shared" si="41"/>
        <v>6653.6439999002841</v>
      </c>
      <c r="AD103" s="140">
        <f t="shared" si="41"/>
        <v>6981.7795406465011</v>
      </c>
      <c r="AE103" s="140">
        <f t="shared" si="41"/>
        <v>7312.2800603263913</v>
      </c>
      <c r="AF103" s="140">
        <f t="shared" si="41"/>
        <v>7645.1626041077661</v>
      </c>
      <c r="AG103" s="140">
        <f t="shared" si="41"/>
        <v>7980.444340008471</v>
      </c>
      <c r="AH103" s="140">
        <f t="shared" si="41"/>
        <v>8318.142559781807</v>
      </c>
      <c r="AI103" s="140">
        <f t="shared" si="41"/>
        <v>8658.2746798083335</v>
      </c>
      <c r="AJ103" s="140">
        <f t="shared" si="41"/>
        <v>9000.858241994094</v>
      </c>
      <c r="AK103" s="140">
        <f t="shared" si="41"/>
        <v>9345.9109146753217</v>
      </c>
      <c r="AL103" s="140">
        <f t="shared" si="41"/>
        <v>9693.4504935296609</v>
      </c>
      <c r="AM103" s="140">
        <f t="shared" si="41"/>
        <v>10043.494902493956</v>
      </c>
      <c r="AN103" s="140">
        <f t="shared" si="41"/>
        <v>10396.062194688664</v>
      </c>
      <c r="AO103" s="140">
        <f t="shared" si="41"/>
        <v>10751.170553348913</v>
      </c>
      <c r="AP103" s="140">
        <f t="shared" si="41"/>
        <v>11108.83829276229</v>
      </c>
      <c r="AQ103" s="140">
        <f t="shared" si="41"/>
        <v>11469.08385921337</v>
      </c>
      <c r="AR103" s="140">
        <f t="shared" si="41"/>
        <v>11831.925831935068</v>
      </c>
      <c r="AS103" s="140">
        <f t="shared" si="41"/>
        <v>12197.382924066836</v>
      </c>
      <c r="AT103" s="140">
        <f t="shared" si="41"/>
        <v>12565.473983619773</v>
      </c>
      <c r="AU103" s="140">
        <f t="shared" si="41"/>
        <v>12936.217994448687</v>
      </c>
      <c r="AV103" s="140">
        <f t="shared" si="41"/>
        <v>13309.634077231167</v>
      </c>
      <c r="AW103" s="140">
        <f t="shared" si="41"/>
        <v>13685.741490453705</v>
      </c>
      <c r="AX103" s="140">
        <f t="shared" si="41"/>
        <v>14064.559631404934</v>
      </c>
      <c r="AY103" s="127"/>
      <c r="AZ103" s="127"/>
      <c r="BA103" s="127"/>
      <c r="BB103" s="136"/>
      <c r="BC103" s="127"/>
      <c r="BD103" s="127"/>
      <c r="BE103" s="127"/>
      <c r="BF103" s="127"/>
      <c r="BG103" s="127"/>
      <c r="BH103" s="127"/>
      <c r="BI103" s="127"/>
      <c r="BJ103" s="127"/>
      <c r="BK103" s="127"/>
      <c r="BL103" s="127"/>
    </row>
    <row r="104" spans="1:64" x14ac:dyDescent="0.25">
      <c r="A104" s="127"/>
      <c r="B104" s="129" t="s">
        <v>567</v>
      </c>
      <c r="C104" s="140"/>
      <c r="D104" s="140">
        <f>IF(D101&gt;0,C105*$D94,0)</f>
        <v>0</v>
      </c>
      <c r="E104" s="140">
        <f t="shared" ref="E104:AX104" si="42">IF(E101&gt;0,D105*$D$13,0)</f>
        <v>0</v>
      </c>
      <c r="F104" s="140">
        <f t="shared" si="42"/>
        <v>0</v>
      </c>
      <c r="G104" s="140">
        <f t="shared" si="42"/>
        <v>0</v>
      </c>
      <c r="H104" s="140">
        <f t="shared" si="42"/>
        <v>115.31717305818745</v>
      </c>
      <c r="I104" s="140">
        <f t="shared" si="42"/>
        <v>113.29782105134426</v>
      </c>
      <c r="J104" s="140">
        <f t="shared" si="42"/>
        <v>111.26391492169866</v>
      </c>
      <c r="K104" s="140">
        <f t="shared" si="42"/>
        <v>109.21534977298202</v>
      </c>
      <c r="L104" s="140">
        <f t="shared" si="42"/>
        <v>107.15201995290442</v>
      </c>
      <c r="M104" s="140">
        <f t="shared" si="42"/>
        <v>105.0738190477057</v>
      </c>
      <c r="N104" s="140">
        <f t="shared" si="42"/>
        <v>102.98063987666731</v>
      </c>
      <c r="O104" s="140">
        <f t="shared" si="42"/>
        <v>100.87237448658466</v>
      </c>
      <c r="P104" s="140">
        <f t="shared" si="42"/>
        <v>98.748914146199439</v>
      </c>
      <c r="Q104" s="140">
        <f t="shared" si="42"/>
        <v>96.610149340592088</v>
      </c>
      <c r="R104" s="140">
        <f t="shared" si="42"/>
        <v>94.455969765533553</v>
      </c>
      <c r="S104" s="140">
        <f t="shared" si="42"/>
        <v>92.286264321796551</v>
      </c>
      <c r="T104" s="140">
        <f t="shared" si="42"/>
        <v>90.100921109425741</v>
      </c>
      <c r="U104" s="140">
        <f t="shared" si="42"/>
        <v>87.899827421966663</v>
      </c>
      <c r="V104" s="140">
        <f t="shared" si="42"/>
        <v>85.682869740652947</v>
      </c>
      <c r="W104" s="140">
        <f t="shared" si="42"/>
        <v>83.449933728551812</v>
      </c>
      <c r="X104" s="140">
        <f t="shared" si="42"/>
        <v>81.200904224667227</v>
      </c>
      <c r="Y104" s="140">
        <f t="shared" si="42"/>
        <v>78.935665238000624</v>
      </c>
      <c r="Z104" s="140">
        <f t="shared" si="42"/>
        <v>76.654099941568774</v>
      </c>
      <c r="AA104" s="140">
        <f t="shared" si="42"/>
        <v>74.356090666378677</v>
      </c>
      <c r="AB104" s="140">
        <f t="shared" si="42"/>
        <v>72.041518895358806</v>
      </c>
      <c r="AC104" s="140">
        <f t="shared" si="42"/>
        <v>69.710265257246775</v>
      </c>
      <c r="AD104" s="140">
        <f t="shared" si="42"/>
        <v>67.362209520432984</v>
      </c>
      <c r="AE104" s="140">
        <f t="shared" si="42"/>
        <v>64.997230586759628</v>
      </c>
      <c r="AF104" s="140">
        <f t="shared" si="42"/>
        <v>62.615206485275458</v>
      </c>
      <c r="AG104" s="140">
        <f t="shared" si="42"/>
        <v>60.216014365945064</v>
      </c>
      <c r="AH104" s="140">
        <f t="shared" si="42"/>
        <v>57.799530493313114</v>
      </c>
      <c r="AI104" s="140">
        <f t="shared" si="42"/>
        <v>55.36563024012289</v>
      </c>
      <c r="AJ104" s="140">
        <f t="shared" si="42"/>
        <v>52.914188080888692</v>
      </c>
      <c r="AK104" s="140">
        <f t="shared" si="42"/>
        <v>50.445077585422091</v>
      </c>
      <c r="AL104" s="140">
        <f t="shared" si="42"/>
        <v>47.958171412311387</v>
      </c>
      <c r="AM104" s="140">
        <f t="shared" si="42"/>
        <v>45.453341302354168</v>
      </c>
      <c r="AN104" s="140">
        <f t="shared" si="42"/>
        <v>42.93045807194251</v>
      </c>
      <c r="AO104" s="140">
        <f t="shared" si="42"/>
        <v>40.389391606400409</v>
      </c>
      <c r="AP104" s="140">
        <f t="shared" si="42"/>
        <v>37.830010853273357</v>
      </c>
      <c r="AQ104" s="140">
        <f t="shared" si="42"/>
        <v>35.252183815569417</v>
      </c>
      <c r="AR104" s="140">
        <f t="shared" si="42"/>
        <v>32.655777544951668</v>
      </c>
      <c r="AS104" s="140">
        <f t="shared" si="42"/>
        <v>30.040658134881525</v>
      </c>
      <c r="AT104" s="140">
        <f t="shared" si="42"/>
        <v>27.40669071371271</v>
      </c>
      <c r="AU104" s="140">
        <f t="shared" si="42"/>
        <v>24.753739437735359</v>
      </c>
      <c r="AV104" s="140">
        <f t="shared" si="42"/>
        <v>22.081667484170087</v>
      </c>
      <c r="AW104" s="140">
        <f t="shared" si="42"/>
        <v>19.39033704411148</v>
      </c>
      <c r="AX104" s="140">
        <f t="shared" si="42"/>
        <v>16.679609315420812</v>
      </c>
      <c r="AY104" s="127"/>
      <c r="AZ104" s="127"/>
      <c r="BA104" s="127"/>
      <c r="BB104" s="136"/>
      <c r="BC104" s="127"/>
      <c r="BD104" s="127"/>
      <c r="BE104" s="127"/>
      <c r="BF104" s="127"/>
      <c r="BG104" s="127"/>
      <c r="BH104" s="127"/>
      <c r="BI104" s="127"/>
      <c r="BJ104" s="127"/>
      <c r="BK104" s="127"/>
      <c r="BL104" s="127"/>
    </row>
    <row r="105" spans="1:64" x14ac:dyDescent="0.25">
      <c r="A105" s="127"/>
      <c r="B105" s="129" t="s">
        <v>568</v>
      </c>
      <c r="C105" s="140">
        <f>IF(D99=$C87,($C89-($C89*$C91)-($C89*$C90)),(($C89-($C89*$C91)-($C89*$C90))-C103)*IF(B105&lt;1,0,1))</f>
        <v>16000</v>
      </c>
      <c r="D105" s="140">
        <f>IF(E99=$C87,($C89-($C89*$C91)-($C89*$C90)),(($C89-($C89*$C91)-($C89*$C90))-D103)*IF(C105&lt;1,0,1))</f>
        <v>16000</v>
      </c>
      <c r="E105" s="140">
        <f>IF(F99=$C87,($C89-($C89*$C91)-($C89*$C90)),(($C89-($C89*$C91)-($C89*$C90))-E103)*IF(D105&lt;1,0,1))</f>
        <v>16000</v>
      </c>
      <c r="F105" s="140">
        <f>IF(G99=$C87,($C89-($C89*$C91)-($C89*$C90)),(($C89-($C89*$C91)-($C89*$C90))-F103)*IF(E105&lt;1,0,1))</f>
        <v>16000</v>
      </c>
      <c r="G105" s="140">
        <f t="shared" ref="G105:AX105" si="43">IF(H99=$C87,($C89-($C89*$C91)-($C89*$C90)),(($C89-($C89*$C91)-($C89*$C90))-G103)*IF(F105&lt;1,0,1))</f>
        <v>16000</v>
      </c>
      <c r="H105" s="140">
        <f t="shared" si="43"/>
        <v>15719.819422791537</v>
      </c>
      <c r="I105" s="140">
        <f t="shared" si="43"/>
        <v>15437.619493576232</v>
      </c>
      <c r="J105" s="140">
        <f t="shared" si="43"/>
        <v>15153.38565823128</v>
      </c>
      <c r="K105" s="140">
        <f t="shared" si="43"/>
        <v>14867.103257737614</v>
      </c>
      <c r="L105" s="140">
        <f t="shared" si="43"/>
        <v>14578.757527423868</v>
      </c>
      <c r="M105" s="140">
        <f t="shared" si="43"/>
        <v>14288.333596204924</v>
      </c>
      <c r="N105" s="140">
        <f t="shared" si="43"/>
        <v>13995.816485814941</v>
      </c>
      <c r="O105" s="140">
        <f t="shared" si="43"/>
        <v>13701.191110034875</v>
      </c>
      <c r="P105" s="140">
        <f t="shared" si="43"/>
        <v>13404.442273914425</v>
      </c>
      <c r="Q105" s="140">
        <f t="shared" si="43"/>
        <v>13105.554672988368</v>
      </c>
      <c r="R105" s="140">
        <f t="shared" si="43"/>
        <v>12804.512892487252</v>
      </c>
      <c r="S105" s="140">
        <f t="shared" si="43"/>
        <v>12501.301406542398</v>
      </c>
      <c r="T105" s="140">
        <f t="shared" si="43"/>
        <v>12195.904577385174</v>
      </c>
      <c r="U105" s="140">
        <f t="shared" si="43"/>
        <v>11888.306654540491</v>
      </c>
      <c r="V105" s="140">
        <f t="shared" si="43"/>
        <v>11578.491774014492</v>
      </c>
      <c r="W105" s="140">
        <f t="shared" si="43"/>
        <v>11266.443957476395</v>
      </c>
      <c r="X105" s="140">
        <f t="shared" si="43"/>
        <v>10952.147111434413</v>
      </c>
      <c r="Y105" s="140">
        <f t="shared" si="43"/>
        <v>10635.585026405763</v>
      </c>
      <c r="Z105" s="140">
        <f t="shared" si="43"/>
        <v>10316.741376080681</v>
      </c>
      <c r="AA105" s="140">
        <f t="shared" si="43"/>
        <v>9995.5997164804103</v>
      </c>
      <c r="AB105" s="140">
        <f t="shared" si="43"/>
        <v>9672.143485109118</v>
      </c>
      <c r="AC105" s="140">
        <f t="shared" si="43"/>
        <v>9346.3560000997168</v>
      </c>
      <c r="AD105" s="140">
        <f t="shared" si="43"/>
        <v>9018.2204593534989</v>
      </c>
      <c r="AE105" s="140">
        <f t="shared" si="43"/>
        <v>8687.7199396736087</v>
      </c>
      <c r="AF105" s="140">
        <f t="shared" si="43"/>
        <v>8354.8373958922348</v>
      </c>
      <c r="AG105" s="140">
        <f t="shared" si="43"/>
        <v>8019.555659991529</v>
      </c>
      <c r="AH105" s="140">
        <f t="shared" si="43"/>
        <v>7681.857440218193</v>
      </c>
      <c r="AI105" s="140">
        <f t="shared" si="43"/>
        <v>7341.7253201916665</v>
      </c>
      <c r="AJ105" s="140">
        <f t="shared" si="43"/>
        <v>6999.141758005906</v>
      </c>
      <c r="AK105" s="140">
        <f t="shared" si="43"/>
        <v>6654.0890853246783</v>
      </c>
      <c r="AL105" s="140">
        <f t="shared" si="43"/>
        <v>6306.5495064703391</v>
      </c>
      <c r="AM105" s="140">
        <f t="shared" si="43"/>
        <v>5956.505097506044</v>
      </c>
      <c r="AN105" s="140">
        <f t="shared" si="43"/>
        <v>5603.937805311336</v>
      </c>
      <c r="AO105" s="140">
        <f t="shared" si="43"/>
        <v>5248.829446651087</v>
      </c>
      <c r="AP105" s="140">
        <f t="shared" si="43"/>
        <v>4891.1617072377103</v>
      </c>
      <c r="AQ105" s="140">
        <f t="shared" si="43"/>
        <v>4530.9161407866304</v>
      </c>
      <c r="AR105" s="140">
        <f t="shared" si="43"/>
        <v>4168.0741680649317</v>
      </c>
      <c r="AS105" s="140">
        <f t="shared" si="43"/>
        <v>3802.6170759331635</v>
      </c>
      <c r="AT105" s="140">
        <f t="shared" si="43"/>
        <v>3434.5260163802268</v>
      </c>
      <c r="AU105" s="140">
        <f t="shared" si="43"/>
        <v>3063.782005551313</v>
      </c>
      <c r="AV105" s="140">
        <f t="shared" si="43"/>
        <v>2690.3659227688331</v>
      </c>
      <c r="AW105" s="140">
        <f t="shared" si="43"/>
        <v>2314.2585095462946</v>
      </c>
      <c r="AX105" s="140">
        <f t="shared" si="43"/>
        <v>1935.4403685950656</v>
      </c>
      <c r="AY105" s="127"/>
      <c r="AZ105" s="127"/>
      <c r="BA105" s="127"/>
      <c r="BB105" s="136"/>
      <c r="BC105" s="127"/>
      <c r="BD105" s="127"/>
      <c r="BE105" s="127"/>
      <c r="BF105" s="127"/>
      <c r="BG105" s="127"/>
      <c r="BH105" s="127"/>
      <c r="BI105" s="127"/>
      <c r="BJ105" s="127"/>
      <c r="BK105" s="127"/>
      <c r="BL105" s="127"/>
    </row>
    <row r="106" spans="1:64" x14ac:dyDescent="0.25">
      <c r="A106" s="127"/>
      <c r="B106" s="129" t="s">
        <v>591</v>
      </c>
      <c r="C106" s="140"/>
      <c r="D106" s="140">
        <f t="shared" ref="D106:Y106" si="44">IF(D105&lt;1,$C89*$C90,0)*IF(C105&lt;1,0,1)</f>
        <v>0</v>
      </c>
      <c r="E106" s="140">
        <f t="shared" si="44"/>
        <v>0</v>
      </c>
      <c r="F106" s="140">
        <f t="shared" si="44"/>
        <v>0</v>
      </c>
      <c r="G106" s="140">
        <f t="shared" si="44"/>
        <v>0</v>
      </c>
      <c r="H106" s="140">
        <f t="shared" si="44"/>
        <v>0</v>
      </c>
      <c r="I106" s="140">
        <f t="shared" si="44"/>
        <v>0</v>
      </c>
      <c r="J106" s="140">
        <f t="shared" si="44"/>
        <v>0</v>
      </c>
      <c r="K106" s="140">
        <f t="shared" si="44"/>
        <v>0</v>
      </c>
      <c r="L106" s="140">
        <f t="shared" si="44"/>
        <v>0</v>
      </c>
      <c r="M106" s="140">
        <f t="shared" si="44"/>
        <v>0</v>
      </c>
      <c r="N106" s="140">
        <f t="shared" si="44"/>
        <v>0</v>
      </c>
      <c r="O106" s="140">
        <f t="shared" si="44"/>
        <v>0</v>
      </c>
      <c r="P106" s="140">
        <f t="shared" si="44"/>
        <v>0</v>
      </c>
      <c r="Q106" s="140">
        <f t="shared" si="44"/>
        <v>0</v>
      </c>
      <c r="R106" s="140">
        <f t="shared" si="44"/>
        <v>0</v>
      </c>
      <c r="S106" s="140">
        <f t="shared" si="44"/>
        <v>0</v>
      </c>
      <c r="T106" s="140">
        <f t="shared" si="44"/>
        <v>0</v>
      </c>
      <c r="U106" s="140">
        <f t="shared" si="44"/>
        <v>0</v>
      </c>
      <c r="V106" s="140">
        <f t="shared" si="44"/>
        <v>0</v>
      </c>
      <c r="W106" s="140">
        <f t="shared" si="44"/>
        <v>0</v>
      </c>
      <c r="X106" s="140">
        <f t="shared" si="44"/>
        <v>0</v>
      </c>
      <c r="Y106" s="140">
        <f t="shared" si="44"/>
        <v>0</v>
      </c>
      <c r="Z106" s="140">
        <f t="shared" ref="Z106:AX106" si="45">IF(Z105&lt;1,$C$8*$C$9,0)*IF(Y105&lt;1,0,1)</f>
        <v>0</v>
      </c>
      <c r="AA106" s="140">
        <f t="shared" si="45"/>
        <v>0</v>
      </c>
      <c r="AB106" s="140">
        <f t="shared" si="45"/>
        <v>0</v>
      </c>
      <c r="AC106" s="140">
        <f t="shared" si="45"/>
        <v>0</v>
      </c>
      <c r="AD106" s="140">
        <f t="shared" si="45"/>
        <v>0</v>
      </c>
      <c r="AE106" s="140">
        <f t="shared" si="45"/>
        <v>0</v>
      </c>
      <c r="AF106" s="140">
        <f t="shared" si="45"/>
        <v>0</v>
      </c>
      <c r="AG106" s="140">
        <f t="shared" si="45"/>
        <v>0</v>
      </c>
      <c r="AH106" s="140">
        <f t="shared" si="45"/>
        <v>0</v>
      </c>
      <c r="AI106" s="140">
        <f t="shared" si="45"/>
        <v>0</v>
      </c>
      <c r="AJ106" s="140">
        <f t="shared" si="45"/>
        <v>0</v>
      </c>
      <c r="AK106" s="140">
        <f t="shared" si="45"/>
        <v>0</v>
      </c>
      <c r="AL106" s="140">
        <f t="shared" si="45"/>
        <v>0</v>
      </c>
      <c r="AM106" s="140">
        <f t="shared" si="45"/>
        <v>0</v>
      </c>
      <c r="AN106" s="140">
        <f t="shared" si="45"/>
        <v>0</v>
      </c>
      <c r="AO106" s="140">
        <f t="shared" si="45"/>
        <v>0</v>
      </c>
      <c r="AP106" s="140">
        <f t="shared" si="45"/>
        <v>0</v>
      </c>
      <c r="AQ106" s="140">
        <f t="shared" si="45"/>
        <v>0</v>
      </c>
      <c r="AR106" s="140">
        <f t="shared" si="45"/>
        <v>0</v>
      </c>
      <c r="AS106" s="140">
        <f t="shared" si="45"/>
        <v>0</v>
      </c>
      <c r="AT106" s="140">
        <f t="shared" si="45"/>
        <v>0</v>
      </c>
      <c r="AU106" s="140">
        <f t="shared" si="45"/>
        <v>0</v>
      </c>
      <c r="AV106" s="140">
        <f t="shared" si="45"/>
        <v>0</v>
      </c>
      <c r="AW106" s="140">
        <f t="shared" si="45"/>
        <v>0</v>
      </c>
      <c r="AX106" s="140">
        <f t="shared" si="45"/>
        <v>0</v>
      </c>
      <c r="AY106" s="127"/>
      <c r="AZ106" s="127"/>
      <c r="BA106" s="127"/>
      <c r="BB106" s="136"/>
      <c r="BC106" s="127"/>
      <c r="BD106" s="127"/>
      <c r="BE106" s="127"/>
      <c r="BF106" s="127"/>
      <c r="BG106" s="127"/>
      <c r="BH106" s="127"/>
      <c r="BI106" s="127"/>
      <c r="BJ106" s="127"/>
      <c r="BK106" s="127"/>
      <c r="BL106" s="127"/>
    </row>
    <row r="107" spans="1:64" x14ac:dyDescent="0.25">
      <c r="A107" s="127"/>
      <c r="B107" s="143" t="s">
        <v>592</v>
      </c>
      <c r="C107" s="140">
        <f>C100+C101+C106</f>
        <v>0</v>
      </c>
      <c r="D107" s="140">
        <f>D100+D101+D106</f>
        <v>0</v>
      </c>
      <c r="E107" s="140">
        <f t="shared" ref="E107:AX107" si="46">E100+E101+E106</f>
        <v>0</v>
      </c>
      <c r="F107" s="140">
        <f t="shared" si="46"/>
        <v>0</v>
      </c>
      <c r="G107" s="140">
        <f t="shared" si="46"/>
        <v>0</v>
      </c>
      <c r="H107" s="140">
        <f t="shared" si="46"/>
        <v>2395.4977502666497</v>
      </c>
      <c r="I107" s="140">
        <f t="shared" si="46"/>
        <v>395.49775026664986</v>
      </c>
      <c r="J107" s="140">
        <f t="shared" si="46"/>
        <v>395.49775026664986</v>
      </c>
      <c r="K107" s="140">
        <f t="shared" si="46"/>
        <v>395.49775026664986</v>
      </c>
      <c r="L107" s="140">
        <f t="shared" si="46"/>
        <v>395.49775026664986</v>
      </c>
      <c r="M107" s="140">
        <f t="shared" si="46"/>
        <v>395.49775026664986</v>
      </c>
      <c r="N107" s="140">
        <f t="shared" si="46"/>
        <v>395.49775026664986</v>
      </c>
      <c r="O107" s="140">
        <f t="shared" si="46"/>
        <v>395.49775026664986</v>
      </c>
      <c r="P107" s="140">
        <f t="shared" si="46"/>
        <v>395.49775026664986</v>
      </c>
      <c r="Q107" s="140">
        <f t="shared" si="46"/>
        <v>395.49775026664986</v>
      </c>
      <c r="R107" s="140">
        <f t="shared" si="46"/>
        <v>395.49775026664986</v>
      </c>
      <c r="S107" s="140">
        <f t="shared" si="46"/>
        <v>395.49775026664986</v>
      </c>
      <c r="T107" s="140">
        <f t="shared" si="46"/>
        <v>395.49775026664986</v>
      </c>
      <c r="U107" s="140">
        <f t="shared" si="46"/>
        <v>395.49775026664986</v>
      </c>
      <c r="V107" s="140">
        <f t="shared" si="46"/>
        <v>395.49775026664986</v>
      </c>
      <c r="W107" s="140">
        <f t="shared" si="46"/>
        <v>395.49775026664986</v>
      </c>
      <c r="X107" s="140">
        <f t="shared" si="46"/>
        <v>395.49775026664986</v>
      </c>
      <c r="Y107" s="140">
        <f t="shared" si="46"/>
        <v>395.49775026664986</v>
      </c>
      <c r="Z107" s="140">
        <f t="shared" si="46"/>
        <v>395.49775026664986</v>
      </c>
      <c r="AA107" s="140">
        <f t="shared" si="46"/>
        <v>395.49775026664986</v>
      </c>
      <c r="AB107" s="140">
        <f t="shared" si="46"/>
        <v>395.49775026664986</v>
      </c>
      <c r="AC107" s="140">
        <f t="shared" si="46"/>
        <v>395.49775026664986</v>
      </c>
      <c r="AD107" s="140">
        <f t="shared" si="46"/>
        <v>395.49775026664986</v>
      </c>
      <c r="AE107" s="140">
        <f t="shared" si="46"/>
        <v>395.49775026664986</v>
      </c>
      <c r="AF107" s="140">
        <f t="shared" si="46"/>
        <v>395.49775026664986</v>
      </c>
      <c r="AG107" s="140">
        <f t="shared" si="46"/>
        <v>395.49775026664986</v>
      </c>
      <c r="AH107" s="140">
        <f t="shared" si="46"/>
        <v>395.49775026664986</v>
      </c>
      <c r="AI107" s="140">
        <f t="shared" si="46"/>
        <v>395.49775026664986</v>
      </c>
      <c r="AJ107" s="140">
        <f t="shared" si="46"/>
        <v>395.49775026664986</v>
      </c>
      <c r="AK107" s="140">
        <f t="shared" si="46"/>
        <v>395.49775026664986</v>
      </c>
      <c r="AL107" s="140">
        <f t="shared" si="46"/>
        <v>395.49775026664986</v>
      </c>
      <c r="AM107" s="140">
        <f t="shared" si="46"/>
        <v>395.49775026664986</v>
      </c>
      <c r="AN107" s="140">
        <f t="shared" si="46"/>
        <v>395.49775026664986</v>
      </c>
      <c r="AO107" s="140">
        <f t="shared" si="46"/>
        <v>395.49775026664986</v>
      </c>
      <c r="AP107" s="140">
        <f t="shared" si="46"/>
        <v>395.49775026664986</v>
      </c>
      <c r="AQ107" s="140">
        <f t="shared" si="46"/>
        <v>395.49775026664986</v>
      </c>
      <c r="AR107" s="140">
        <f t="shared" si="46"/>
        <v>395.49775026664986</v>
      </c>
      <c r="AS107" s="140">
        <f t="shared" si="46"/>
        <v>395.49775026664986</v>
      </c>
      <c r="AT107" s="140">
        <f t="shared" si="46"/>
        <v>395.49775026664986</v>
      </c>
      <c r="AU107" s="140">
        <f t="shared" si="46"/>
        <v>395.49775026664986</v>
      </c>
      <c r="AV107" s="140">
        <f t="shared" si="46"/>
        <v>395.49775026664986</v>
      </c>
      <c r="AW107" s="140">
        <f t="shared" si="46"/>
        <v>395.49775026664986</v>
      </c>
      <c r="AX107" s="140">
        <f t="shared" si="46"/>
        <v>395.49775026664986</v>
      </c>
      <c r="AY107" s="127"/>
      <c r="AZ107" s="127"/>
      <c r="BA107" s="127"/>
      <c r="BB107" s="136"/>
      <c r="BC107" s="127"/>
      <c r="BD107" s="127"/>
      <c r="BE107" s="127"/>
      <c r="BF107" s="127"/>
      <c r="BG107" s="127"/>
      <c r="BH107" s="127"/>
      <c r="BI107" s="127"/>
      <c r="BJ107" s="127"/>
      <c r="BK107" s="127"/>
      <c r="BL107" s="127"/>
    </row>
    <row r="108" spans="1:64" x14ac:dyDescent="0.25">
      <c r="A108" s="127"/>
      <c r="B108" s="127"/>
      <c r="C108" s="127"/>
      <c r="D108" s="127"/>
      <c r="E108" s="127"/>
      <c r="F108" s="127"/>
      <c r="G108" s="127"/>
      <c r="H108" s="127"/>
      <c r="I108" s="127"/>
      <c r="J108" s="127"/>
      <c r="K108" s="127"/>
      <c r="L108" s="127"/>
      <c r="M108" s="127"/>
      <c r="N108" s="127"/>
      <c r="O108" s="127"/>
      <c r="P108" s="127"/>
      <c r="Q108" s="127"/>
      <c r="R108" s="127"/>
      <c r="S108" s="127"/>
      <c r="T108" s="127"/>
      <c r="U108" s="127"/>
      <c r="V108" s="127"/>
      <c r="W108" s="127"/>
      <c r="X108" s="127"/>
      <c r="Y108" s="127"/>
      <c r="Z108" s="127"/>
      <c r="AA108" s="127"/>
      <c r="AB108" s="127"/>
      <c r="AC108" s="127"/>
      <c r="AD108" s="127"/>
      <c r="AE108" s="127"/>
      <c r="AF108" s="127"/>
      <c r="AG108" s="127"/>
      <c r="AH108" s="127"/>
      <c r="AI108" s="127"/>
      <c r="AJ108" s="127"/>
      <c r="AK108" s="127"/>
      <c r="AL108" s="127"/>
      <c r="AM108" s="127"/>
      <c r="AN108" s="127"/>
      <c r="AO108" s="127"/>
      <c r="AP108" s="127"/>
      <c r="AQ108" s="127"/>
      <c r="AR108" s="127"/>
      <c r="AS108" s="127"/>
      <c r="AT108" s="127"/>
      <c r="AU108" s="127"/>
      <c r="AV108" s="127"/>
      <c r="AW108" s="127"/>
      <c r="AX108" s="127"/>
      <c r="AY108" s="127"/>
      <c r="AZ108" s="127"/>
      <c r="BA108" s="127"/>
      <c r="BB108" s="136"/>
      <c r="BC108" s="127"/>
      <c r="BD108" s="127"/>
      <c r="BE108" s="127"/>
      <c r="BF108" s="127"/>
      <c r="BG108" s="127"/>
      <c r="BH108" s="127"/>
      <c r="BI108" s="127"/>
      <c r="BJ108" s="127"/>
      <c r="BK108" s="127"/>
      <c r="BL108" s="127"/>
    </row>
    <row r="109" spans="1:64" x14ac:dyDescent="0.25">
      <c r="A109" s="127"/>
      <c r="B109" s="127"/>
      <c r="C109" s="127"/>
      <c r="D109" s="127"/>
      <c r="E109" s="127"/>
      <c r="F109" s="127"/>
      <c r="G109" s="127"/>
      <c r="H109" s="127"/>
      <c r="I109" s="127"/>
      <c r="J109" s="127"/>
      <c r="K109" s="127"/>
      <c r="L109" s="127"/>
      <c r="M109" s="127"/>
      <c r="N109" s="127"/>
      <c r="O109" s="127"/>
      <c r="P109" s="127"/>
      <c r="Q109" s="127"/>
      <c r="R109" s="127"/>
      <c r="S109" s="127"/>
      <c r="T109" s="127"/>
      <c r="U109" s="127"/>
      <c r="V109" s="127"/>
      <c r="W109" s="127"/>
      <c r="X109" s="127"/>
      <c r="Y109" s="127"/>
      <c r="Z109" s="127"/>
      <c r="AA109" s="127"/>
      <c r="AB109" s="127"/>
      <c r="AC109" s="127"/>
      <c r="AD109" s="127"/>
      <c r="AE109" s="127"/>
      <c r="AF109" s="127"/>
      <c r="AG109" s="127"/>
      <c r="AH109" s="127"/>
      <c r="AI109" s="127"/>
      <c r="AJ109" s="127"/>
      <c r="AK109" s="127"/>
      <c r="AL109" s="127"/>
      <c r="AM109" s="127"/>
      <c r="AN109" s="127"/>
      <c r="AO109" s="127"/>
      <c r="AP109" s="127"/>
      <c r="AQ109" s="127"/>
      <c r="AR109" s="127"/>
      <c r="AS109" s="127"/>
      <c r="AT109" s="127"/>
      <c r="AU109" s="127"/>
      <c r="AV109" s="127"/>
      <c r="AW109" s="127"/>
      <c r="AX109" s="127"/>
      <c r="AY109" s="127"/>
      <c r="AZ109" s="127"/>
      <c r="BA109" s="127"/>
      <c r="BB109" s="136"/>
      <c r="BC109" s="127"/>
      <c r="BD109" s="127"/>
      <c r="BE109" s="127"/>
      <c r="BF109" s="127"/>
      <c r="BG109" s="127"/>
      <c r="BH109" s="127"/>
      <c r="BI109" s="127"/>
      <c r="BJ109" s="127"/>
      <c r="BK109" s="127"/>
      <c r="BL109" s="127"/>
    </row>
    <row r="110" spans="1:64" x14ac:dyDescent="0.25">
      <c r="A110" s="127"/>
      <c r="B110" s="133" t="s">
        <v>596</v>
      </c>
      <c r="C110" s="133"/>
      <c r="D110" s="127"/>
      <c r="E110" s="127"/>
      <c r="F110" s="127"/>
      <c r="G110" s="127"/>
      <c r="H110" s="127"/>
      <c r="I110" s="127"/>
      <c r="J110" s="127"/>
      <c r="K110" s="127"/>
      <c r="L110" s="127"/>
      <c r="M110" s="127"/>
      <c r="N110" s="127"/>
      <c r="O110" s="127"/>
      <c r="P110" s="127"/>
      <c r="Q110" s="127"/>
      <c r="R110" s="127"/>
      <c r="S110" s="127"/>
      <c r="T110" s="127"/>
      <c r="U110" s="127"/>
      <c r="V110" s="127"/>
      <c r="W110" s="127"/>
      <c r="X110" s="127"/>
      <c r="Y110" s="127"/>
      <c r="Z110" s="127"/>
      <c r="AA110" s="127"/>
      <c r="AB110" s="127"/>
      <c r="AC110" s="127"/>
      <c r="AD110" s="127"/>
      <c r="AE110" s="127"/>
      <c r="AF110" s="127"/>
      <c r="AG110" s="127"/>
      <c r="AH110" s="127"/>
      <c r="AI110" s="127"/>
      <c r="AJ110" s="127"/>
      <c r="AK110" s="127"/>
      <c r="AL110" s="127"/>
      <c r="AM110" s="127"/>
      <c r="AN110" s="127"/>
      <c r="AO110" s="127"/>
      <c r="AP110" s="127"/>
      <c r="AQ110" s="127"/>
      <c r="AR110" s="127"/>
      <c r="AS110" s="127"/>
      <c r="AT110" s="127"/>
      <c r="AU110" s="127"/>
      <c r="AV110" s="127"/>
      <c r="AW110" s="127"/>
      <c r="AX110" s="127"/>
      <c r="AY110" s="127"/>
      <c r="AZ110" s="127"/>
      <c r="BA110" s="127"/>
      <c r="BB110" s="136"/>
      <c r="BC110" s="127"/>
      <c r="BD110" s="127"/>
      <c r="BE110" s="127"/>
      <c r="BF110" s="127"/>
      <c r="BG110" s="127"/>
      <c r="BH110" s="127"/>
      <c r="BI110" s="127"/>
      <c r="BJ110" s="127"/>
      <c r="BK110" s="127"/>
      <c r="BL110" s="127"/>
    </row>
    <row r="111" spans="1:64" x14ac:dyDescent="0.25">
      <c r="A111" s="127"/>
      <c r="B111" s="127"/>
      <c r="C111" s="127"/>
      <c r="D111" s="127"/>
      <c r="E111" s="127"/>
      <c r="F111" s="127"/>
      <c r="G111" s="127"/>
      <c r="H111" s="127"/>
      <c r="I111" s="127"/>
      <c r="J111" s="127"/>
      <c r="K111" s="127"/>
      <c r="L111" s="127"/>
      <c r="M111" s="127"/>
      <c r="N111" s="127"/>
      <c r="O111" s="127"/>
      <c r="P111" s="127"/>
      <c r="Q111" s="127"/>
      <c r="R111" s="127"/>
      <c r="S111" s="127"/>
      <c r="T111" s="127"/>
      <c r="U111" s="127"/>
      <c r="V111" s="127"/>
      <c r="W111" s="127"/>
      <c r="X111" s="127"/>
      <c r="Y111" s="127"/>
      <c r="Z111" s="127"/>
      <c r="AA111" s="127"/>
      <c r="AB111" s="127"/>
      <c r="AC111" s="127"/>
      <c r="AD111" s="127"/>
      <c r="AE111" s="127"/>
      <c r="AF111" s="127"/>
      <c r="AG111" s="127"/>
      <c r="AH111" s="127"/>
      <c r="AI111" s="127"/>
      <c r="AJ111" s="127"/>
      <c r="AK111" s="127"/>
      <c r="AL111" s="127"/>
      <c r="AM111" s="127"/>
      <c r="AN111" s="127"/>
      <c r="AO111" s="127"/>
      <c r="AP111" s="127"/>
      <c r="AQ111" s="127"/>
      <c r="AR111" s="127"/>
      <c r="AS111" s="127"/>
      <c r="AT111" s="127"/>
      <c r="AU111" s="127"/>
      <c r="AV111" s="127"/>
      <c r="AW111" s="127"/>
      <c r="AX111" s="127"/>
      <c r="AY111" s="127"/>
      <c r="AZ111" s="127"/>
      <c r="BA111" s="127"/>
      <c r="BB111" s="136"/>
      <c r="BC111" s="127"/>
      <c r="BD111" s="127"/>
      <c r="BE111" s="127"/>
      <c r="BF111" s="127"/>
      <c r="BG111" s="127"/>
      <c r="BH111" s="127"/>
      <c r="BI111" s="127"/>
      <c r="BJ111" s="127"/>
      <c r="BK111" s="127"/>
      <c r="BL111" s="127"/>
    </row>
    <row r="112" spans="1:64" x14ac:dyDescent="0.25">
      <c r="A112" s="127"/>
      <c r="B112" s="127"/>
      <c r="C112" s="127"/>
      <c r="D112" s="127"/>
      <c r="E112" s="127"/>
      <c r="F112" s="127"/>
      <c r="G112" s="127"/>
      <c r="H112" s="127"/>
      <c r="I112" s="127"/>
      <c r="J112" s="127"/>
      <c r="K112" s="127"/>
      <c r="L112" s="127"/>
      <c r="M112" s="127"/>
      <c r="N112" s="127"/>
      <c r="O112" s="127"/>
      <c r="P112" s="127"/>
      <c r="Q112" s="127"/>
      <c r="R112" s="127"/>
      <c r="S112" s="127"/>
      <c r="T112" s="127"/>
      <c r="U112" s="127"/>
      <c r="V112" s="127"/>
      <c r="W112" s="127"/>
      <c r="X112" s="127"/>
      <c r="Y112" s="127"/>
      <c r="Z112" s="127"/>
      <c r="AA112" s="127"/>
      <c r="AB112" s="127"/>
      <c r="AC112" s="127"/>
      <c r="AD112" s="127"/>
      <c r="AE112" s="127"/>
      <c r="AF112" s="127"/>
      <c r="AG112" s="127"/>
      <c r="AH112" s="127"/>
      <c r="AI112" s="127"/>
      <c r="AJ112" s="127"/>
      <c r="AK112" s="127"/>
      <c r="AL112" s="127"/>
      <c r="AM112" s="127"/>
      <c r="AN112" s="127"/>
      <c r="AO112" s="127"/>
      <c r="AP112" s="127"/>
      <c r="AQ112" s="127"/>
      <c r="AR112" s="127"/>
      <c r="AS112" s="127"/>
      <c r="AT112" s="127"/>
      <c r="AU112" s="127"/>
      <c r="AV112" s="127"/>
      <c r="AW112" s="127"/>
      <c r="AX112" s="127"/>
      <c r="AY112" s="127"/>
      <c r="AZ112" s="127"/>
      <c r="BA112" s="127"/>
      <c r="BB112" s="136"/>
      <c r="BC112" s="127"/>
      <c r="BD112" s="127"/>
      <c r="BE112" s="127"/>
      <c r="BF112" s="127"/>
      <c r="BG112" s="127"/>
      <c r="BH112" s="127"/>
      <c r="BI112" s="127"/>
      <c r="BJ112" s="127"/>
      <c r="BK112" s="127"/>
      <c r="BL112" s="127"/>
    </row>
    <row r="113" spans="1:64" x14ac:dyDescent="0.25">
      <c r="A113" s="127"/>
      <c r="B113" s="126" t="s">
        <v>483</v>
      </c>
      <c r="C113" s="127"/>
      <c r="D113" s="127"/>
      <c r="E113" s="127"/>
      <c r="F113" s="127"/>
      <c r="G113" s="127"/>
      <c r="H113" s="127"/>
      <c r="I113" s="127"/>
      <c r="J113" s="127"/>
      <c r="K113" s="127"/>
      <c r="L113" s="127"/>
      <c r="M113" s="127"/>
      <c r="N113" s="127"/>
      <c r="O113" s="127"/>
      <c r="P113" s="127"/>
      <c r="Q113" s="127"/>
      <c r="R113" s="127"/>
      <c r="S113" s="127"/>
      <c r="T113" s="127"/>
      <c r="U113" s="127"/>
      <c r="V113" s="127"/>
      <c r="W113" s="127"/>
      <c r="X113" s="127"/>
      <c r="Y113" s="127"/>
      <c r="Z113" s="127"/>
      <c r="AA113" s="127"/>
      <c r="AB113" s="127"/>
      <c r="AC113" s="127"/>
      <c r="AD113" s="127"/>
      <c r="AE113" s="127"/>
      <c r="AF113" s="127"/>
      <c r="AG113" s="127"/>
      <c r="AH113" s="127"/>
      <c r="AI113" s="127"/>
      <c r="AJ113" s="127"/>
      <c r="AK113" s="127"/>
      <c r="AL113" s="127"/>
      <c r="AM113" s="127"/>
      <c r="AN113" s="127"/>
      <c r="AO113" s="127"/>
      <c r="AP113" s="127"/>
      <c r="AQ113" s="127"/>
      <c r="AR113" s="127"/>
      <c r="AS113" s="127"/>
      <c r="AT113" s="127"/>
      <c r="AU113" s="127"/>
      <c r="AV113" s="127"/>
      <c r="AW113" s="127"/>
      <c r="AX113" s="127"/>
      <c r="AY113" s="127"/>
      <c r="AZ113" s="127"/>
      <c r="BA113" s="127"/>
      <c r="BB113" s="136"/>
      <c r="BC113" s="127"/>
      <c r="BD113" s="127"/>
      <c r="BE113" s="127"/>
      <c r="BF113" s="127"/>
      <c r="BG113" s="127"/>
      <c r="BH113" s="127"/>
      <c r="BI113" s="127"/>
      <c r="BJ113" s="127"/>
      <c r="BK113" s="127"/>
      <c r="BL113" s="127"/>
    </row>
    <row r="114" spans="1:64" x14ac:dyDescent="0.25">
      <c r="A114" s="127"/>
      <c r="B114" s="128" t="s">
        <v>484</v>
      </c>
      <c r="C114" s="150" t="str">
        <f>+Leasing!G5</f>
        <v>A2 M2</v>
      </c>
      <c r="D114" s="138">
        <f>VLOOKUP($C114,$BA$5:$BB$38,2,FALSE)</f>
        <v>14</v>
      </c>
      <c r="E114" s="127"/>
      <c r="F114" s="127"/>
      <c r="G114" s="127"/>
      <c r="H114" s="127"/>
      <c r="I114" s="127"/>
      <c r="J114" s="127"/>
      <c r="K114" s="127"/>
      <c r="L114" s="127"/>
      <c r="M114" s="127"/>
      <c r="N114" s="127"/>
      <c r="O114" s="127"/>
      <c r="P114" s="127"/>
      <c r="Q114" s="127"/>
      <c r="R114" s="127"/>
      <c r="S114" s="127"/>
      <c r="T114" s="127"/>
      <c r="U114" s="127"/>
      <c r="V114" s="127"/>
      <c r="W114" s="127"/>
      <c r="X114" s="127"/>
      <c r="Y114" s="127"/>
      <c r="Z114" s="127"/>
      <c r="AA114" s="127"/>
      <c r="AB114" s="127"/>
      <c r="AC114" s="127"/>
      <c r="AD114" s="127"/>
      <c r="AE114" s="127"/>
      <c r="AF114" s="127"/>
      <c r="AG114" s="127"/>
      <c r="AH114" s="127"/>
      <c r="AI114" s="127"/>
      <c r="AJ114" s="127"/>
      <c r="AK114" s="127"/>
      <c r="AL114" s="127"/>
      <c r="AM114" s="127"/>
      <c r="AN114" s="127"/>
      <c r="AO114" s="127"/>
      <c r="AP114" s="127"/>
      <c r="AQ114" s="127"/>
      <c r="AR114" s="127"/>
      <c r="AS114" s="127"/>
      <c r="AT114" s="127"/>
      <c r="AU114" s="127"/>
      <c r="AV114" s="127"/>
      <c r="AW114" s="127"/>
      <c r="AX114" s="127"/>
      <c r="AY114" s="127"/>
      <c r="AZ114" s="127"/>
      <c r="BA114" s="127"/>
      <c r="BB114" s="136"/>
      <c r="BC114" s="127"/>
      <c r="BD114" s="127"/>
      <c r="BE114" s="127"/>
      <c r="BF114" s="127"/>
      <c r="BG114" s="127"/>
      <c r="BH114" s="127"/>
      <c r="BI114" s="127"/>
      <c r="BJ114" s="127"/>
      <c r="BK114" s="127"/>
      <c r="BL114" s="127"/>
    </row>
    <row r="115" spans="1:64" x14ac:dyDescent="0.25">
      <c r="A115" s="127"/>
      <c r="B115" s="128" t="s">
        <v>486</v>
      </c>
      <c r="C115" s="157">
        <f>+Leasing!G6</f>
        <v>0.09</v>
      </c>
      <c r="D115" s="127"/>
      <c r="E115" s="127"/>
      <c r="F115" s="127"/>
      <c r="G115" s="127"/>
      <c r="H115" s="127"/>
      <c r="I115" s="127"/>
      <c r="J115" s="127"/>
      <c r="K115" s="127"/>
      <c r="L115" s="127"/>
      <c r="M115" s="127"/>
      <c r="N115" s="127"/>
      <c r="O115" s="127"/>
      <c r="P115" s="127"/>
      <c r="Q115" s="127"/>
      <c r="R115" s="127"/>
      <c r="S115" s="127"/>
      <c r="T115" s="127"/>
      <c r="U115" s="127"/>
      <c r="V115" s="127"/>
      <c r="W115" s="127"/>
      <c r="X115" s="127"/>
      <c r="Y115" s="127"/>
      <c r="Z115" s="127"/>
      <c r="AA115" s="127"/>
      <c r="AB115" s="127"/>
      <c r="AC115" s="127"/>
      <c r="AD115" s="127"/>
      <c r="AE115" s="127"/>
      <c r="AF115" s="127"/>
      <c r="AG115" s="127"/>
      <c r="AH115" s="127"/>
      <c r="AI115" s="127"/>
      <c r="AJ115" s="127"/>
      <c r="AK115" s="127"/>
      <c r="AL115" s="127"/>
      <c r="AM115" s="127"/>
      <c r="AN115" s="127"/>
      <c r="AO115" s="127"/>
      <c r="AP115" s="127"/>
      <c r="AQ115" s="127"/>
      <c r="AR115" s="127"/>
      <c r="AS115" s="127"/>
      <c r="AT115" s="127"/>
      <c r="AU115" s="127"/>
      <c r="AV115" s="127"/>
      <c r="AW115" s="127"/>
      <c r="AX115" s="127"/>
      <c r="AY115" s="127"/>
      <c r="AZ115" s="127"/>
      <c r="BA115" s="127"/>
      <c r="BB115" s="136"/>
      <c r="BC115" s="127"/>
      <c r="BD115" s="127"/>
      <c r="BE115" s="127"/>
      <c r="BF115" s="127"/>
      <c r="BG115" s="127"/>
      <c r="BH115" s="127"/>
      <c r="BI115" s="127"/>
      <c r="BJ115" s="127"/>
      <c r="BK115" s="127"/>
      <c r="BL115" s="127"/>
    </row>
    <row r="116" spans="1:64" x14ac:dyDescent="0.25">
      <c r="A116" s="127"/>
      <c r="B116" s="129" t="s">
        <v>501</v>
      </c>
      <c r="C116" s="158">
        <f>+Leasing!G7</f>
        <v>20000</v>
      </c>
      <c r="D116" s="127"/>
      <c r="E116" s="127"/>
      <c r="F116" s="127"/>
      <c r="G116" s="127"/>
      <c r="H116" s="127"/>
      <c r="I116" s="127"/>
      <c r="J116" s="127"/>
      <c r="K116" s="127"/>
      <c r="L116" s="127"/>
      <c r="M116" s="127"/>
      <c r="N116" s="127"/>
      <c r="O116" s="127"/>
      <c r="P116" s="127"/>
      <c r="Q116" s="127"/>
      <c r="R116" s="127"/>
      <c r="S116" s="127"/>
      <c r="T116" s="127"/>
      <c r="U116" s="127"/>
      <c r="V116" s="127"/>
      <c r="W116" s="127"/>
      <c r="X116" s="127"/>
      <c r="Y116" s="127"/>
      <c r="Z116" s="127"/>
      <c r="AA116" s="127"/>
      <c r="AB116" s="127"/>
      <c r="AC116" s="127"/>
      <c r="AD116" s="127"/>
      <c r="AE116" s="127"/>
      <c r="AF116" s="127"/>
      <c r="AG116" s="127"/>
      <c r="AH116" s="127"/>
      <c r="AI116" s="127"/>
      <c r="AJ116" s="127"/>
      <c r="AK116" s="127"/>
      <c r="AL116" s="127"/>
      <c r="AM116" s="127"/>
      <c r="AN116" s="127"/>
      <c r="AO116" s="127"/>
      <c r="AP116" s="127"/>
      <c r="AQ116" s="127"/>
      <c r="AR116" s="127"/>
      <c r="AS116" s="127"/>
      <c r="AT116" s="127"/>
      <c r="AU116" s="127"/>
      <c r="AV116" s="127"/>
      <c r="AW116" s="127"/>
      <c r="AX116" s="127"/>
      <c r="AY116" s="127"/>
      <c r="AZ116" s="127"/>
      <c r="BA116" s="127"/>
      <c r="BB116" s="136"/>
      <c r="BC116" s="127"/>
      <c r="BD116" s="127"/>
      <c r="BE116" s="127"/>
      <c r="BF116" s="127"/>
      <c r="BG116" s="127"/>
      <c r="BH116" s="127"/>
      <c r="BI116" s="127"/>
      <c r="BJ116" s="127"/>
      <c r="BK116" s="127"/>
      <c r="BL116" s="127"/>
    </row>
    <row r="117" spans="1:64" x14ac:dyDescent="0.25">
      <c r="A117" s="127"/>
      <c r="B117" s="129" t="s">
        <v>502</v>
      </c>
      <c r="C117" s="157">
        <f>+Leasing!G8</f>
        <v>0.1</v>
      </c>
      <c r="D117" s="127"/>
      <c r="E117" s="127"/>
      <c r="F117" s="127"/>
      <c r="G117" s="127"/>
      <c r="H117" s="127"/>
      <c r="I117" s="127"/>
      <c r="J117" s="127"/>
      <c r="K117" s="127"/>
      <c r="L117" s="127"/>
      <c r="M117" s="127"/>
      <c r="N117" s="127"/>
      <c r="O117" s="127"/>
      <c r="P117" s="127"/>
      <c r="Q117" s="127"/>
      <c r="R117" s="127"/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  <c r="AG117" s="127"/>
      <c r="AH117" s="127"/>
      <c r="AI117" s="127"/>
      <c r="AJ117" s="127"/>
      <c r="AK117" s="127"/>
      <c r="AL117" s="127"/>
      <c r="AM117" s="127"/>
      <c r="AN117" s="127"/>
      <c r="AO117" s="127"/>
      <c r="AP117" s="127"/>
      <c r="AQ117" s="127"/>
      <c r="AR117" s="127"/>
      <c r="AS117" s="127"/>
      <c r="AT117" s="127"/>
      <c r="AU117" s="127"/>
      <c r="AV117" s="127"/>
      <c r="AW117" s="127"/>
      <c r="AX117" s="127"/>
      <c r="AY117" s="127"/>
      <c r="AZ117" s="127"/>
      <c r="BA117" s="127"/>
      <c r="BB117" s="136"/>
      <c r="BC117" s="127"/>
      <c r="BD117" s="127"/>
      <c r="BE117" s="127"/>
      <c r="BF117" s="127"/>
      <c r="BG117" s="127"/>
      <c r="BH117" s="127"/>
      <c r="BI117" s="127"/>
      <c r="BJ117" s="127"/>
      <c r="BK117" s="127"/>
      <c r="BL117" s="127"/>
    </row>
    <row r="118" spans="1:64" x14ac:dyDescent="0.25">
      <c r="A118" s="127"/>
      <c r="B118" s="129" t="s">
        <v>503</v>
      </c>
      <c r="C118" s="157">
        <f>+Leasing!G9</f>
        <v>0.1</v>
      </c>
      <c r="D118" s="127"/>
      <c r="E118" s="127"/>
      <c r="F118" s="127"/>
      <c r="G118" s="127"/>
      <c r="H118" s="127"/>
      <c r="I118" s="127"/>
      <c r="J118" s="127"/>
      <c r="K118" s="127"/>
      <c r="L118" s="127"/>
      <c r="M118" s="127"/>
      <c r="N118" s="127"/>
      <c r="O118" s="127"/>
      <c r="P118" s="127"/>
      <c r="Q118" s="127"/>
      <c r="R118" s="127"/>
      <c r="S118" s="127"/>
      <c r="T118" s="127"/>
      <c r="U118" s="127"/>
      <c r="V118" s="127"/>
      <c r="W118" s="127"/>
      <c r="X118" s="127"/>
      <c r="Y118" s="127"/>
      <c r="Z118" s="127"/>
      <c r="AA118" s="127"/>
      <c r="AB118" s="127"/>
      <c r="AC118" s="127"/>
      <c r="AD118" s="127"/>
      <c r="AE118" s="127"/>
      <c r="AF118" s="127"/>
      <c r="AG118" s="127"/>
      <c r="AH118" s="127"/>
      <c r="AI118" s="127"/>
      <c r="AJ118" s="127"/>
      <c r="AK118" s="127"/>
      <c r="AL118" s="127"/>
      <c r="AM118" s="127"/>
      <c r="AN118" s="127"/>
      <c r="AO118" s="127"/>
      <c r="AP118" s="127"/>
      <c r="AQ118" s="127"/>
      <c r="AR118" s="127"/>
      <c r="AS118" s="127"/>
      <c r="AT118" s="127"/>
      <c r="AU118" s="127"/>
      <c r="AV118" s="127"/>
      <c r="AW118" s="127"/>
      <c r="AX118" s="127"/>
      <c r="AY118" s="127"/>
      <c r="AZ118" s="127"/>
      <c r="BA118" s="127"/>
      <c r="BB118" s="136"/>
      <c r="BC118" s="127"/>
      <c r="BD118" s="127"/>
      <c r="BE118" s="127"/>
      <c r="BF118" s="127"/>
      <c r="BG118" s="127"/>
      <c r="BH118" s="127"/>
      <c r="BI118" s="127"/>
      <c r="BJ118" s="127"/>
      <c r="BK118" s="127"/>
      <c r="BL118" s="127"/>
    </row>
    <row r="119" spans="1:64" x14ac:dyDescent="0.25">
      <c r="A119" s="127"/>
      <c r="B119" s="130" t="s">
        <v>488</v>
      </c>
      <c r="C119" s="138">
        <f>+Leasing!G10</f>
        <v>48</v>
      </c>
      <c r="D119" s="127"/>
      <c r="E119" s="127"/>
      <c r="F119" s="127"/>
      <c r="G119" s="127"/>
      <c r="H119" s="127"/>
      <c r="I119" s="127"/>
      <c r="J119" s="127"/>
      <c r="K119" s="127"/>
      <c r="L119" s="127"/>
      <c r="M119" s="127"/>
      <c r="N119" s="127"/>
      <c r="O119" s="127"/>
      <c r="P119" s="127"/>
      <c r="Q119" s="127"/>
      <c r="R119" s="127"/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  <c r="AG119" s="127"/>
      <c r="AH119" s="127"/>
      <c r="AI119" s="127"/>
      <c r="AJ119" s="127"/>
      <c r="AK119" s="127"/>
      <c r="AL119" s="127"/>
      <c r="AM119" s="127"/>
      <c r="AN119" s="127"/>
      <c r="AO119" s="127"/>
      <c r="AP119" s="127"/>
      <c r="AQ119" s="127"/>
      <c r="AR119" s="127"/>
      <c r="AS119" s="127"/>
      <c r="AT119" s="127"/>
      <c r="AU119" s="127"/>
      <c r="AV119" s="127"/>
      <c r="AW119" s="127"/>
      <c r="AX119" s="127"/>
      <c r="AY119" s="127"/>
      <c r="AZ119" s="127"/>
      <c r="BA119" s="127"/>
      <c r="BB119" s="136"/>
      <c r="BC119" s="127"/>
      <c r="BD119" s="127"/>
      <c r="BE119" s="127"/>
      <c r="BF119" s="127"/>
      <c r="BG119" s="127"/>
      <c r="BH119" s="127"/>
      <c r="BI119" s="127"/>
      <c r="BJ119" s="127"/>
      <c r="BK119" s="127"/>
      <c r="BL119" s="127"/>
    </row>
    <row r="120" spans="1:64" x14ac:dyDescent="0.25">
      <c r="A120" s="127"/>
      <c r="B120" s="127"/>
      <c r="C120" s="127"/>
      <c r="D120" s="127"/>
      <c r="E120" s="127"/>
      <c r="F120" s="127"/>
      <c r="G120" s="127"/>
      <c r="H120" s="127"/>
      <c r="I120" s="127"/>
      <c r="J120" s="127"/>
      <c r="K120" s="127"/>
      <c r="L120" s="127"/>
      <c r="M120" s="127"/>
      <c r="N120" s="127"/>
      <c r="O120" s="127"/>
      <c r="P120" s="127"/>
      <c r="Q120" s="127"/>
      <c r="R120" s="127"/>
      <c r="S120" s="127"/>
      <c r="T120" s="127"/>
      <c r="U120" s="127"/>
      <c r="V120" s="127"/>
      <c r="W120" s="127"/>
      <c r="X120" s="127"/>
      <c r="Y120" s="127"/>
      <c r="Z120" s="127"/>
      <c r="AA120" s="127"/>
      <c r="AB120" s="127"/>
      <c r="AC120" s="127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  <c r="BA120" s="127"/>
      <c r="BB120" s="136"/>
      <c r="BC120" s="127"/>
      <c r="BD120" s="127"/>
      <c r="BE120" s="127"/>
      <c r="BF120" s="127"/>
      <c r="BG120" s="127"/>
      <c r="BH120" s="127"/>
      <c r="BI120" s="127"/>
      <c r="BJ120" s="127"/>
      <c r="BK120" s="127"/>
      <c r="BL120" s="127"/>
    </row>
    <row r="121" spans="1:64" x14ac:dyDescent="0.25">
      <c r="A121" s="127"/>
      <c r="B121" s="126" t="s">
        <v>521</v>
      </c>
      <c r="C121" s="126" t="s">
        <v>522</v>
      </c>
      <c r="D121" s="139">
        <f>((1+C115)^(1/12))-1</f>
        <v>7.2073233161367156E-3</v>
      </c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  <c r="Y121" s="127"/>
      <c r="Z121" s="127"/>
      <c r="AA121" s="127"/>
      <c r="AB121" s="127"/>
      <c r="AC121" s="127"/>
      <c r="AD121" s="127"/>
      <c r="AE121" s="127"/>
      <c r="AF121" s="127"/>
      <c r="AG121" s="127"/>
      <c r="AH121" s="127"/>
      <c r="AI121" s="127"/>
      <c r="AJ121" s="127"/>
      <c r="AK121" s="127"/>
      <c r="AL121" s="127"/>
      <c r="AM121" s="127"/>
      <c r="AN121" s="127"/>
      <c r="AO121" s="127"/>
      <c r="AP121" s="127"/>
      <c r="AQ121" s="127"/>
      <c r="AR121" s="127"/>
      <c r="AS121" s="127"/>
      <c r="AT121" s="127"/>
      <c r="AU121" s="127"/>
      <c r="AV121" s="127"/>
      <c r="AW121" s="127"/>
      <c r="AX121" s="127"/>
      <c r="AY121" s="127"/>
      <c r="AZ121" s="127"/>
      <c r="BA121" s="127"/>
      <c r="BB121" s="136"/>
      <c r="BC121" s="127"/>
      <c r="BD121" s="127"/>
      <c r="BE121" s="127"/>
      <c r="BF121" s="127"/>
      <c r="BG121" s="127"/>
      <c r="BH121" s="127"/>
      <c r="BI121" s="127"/>
      <c r="BJ121" s="127"/>
      <c r="BK121" s="127"/>
      <c r="BL121" s="127"/>
    </row>
    <row r="122" spans="1:64" x14ac:dyDescent="0.25">
      <c r="A122" s="127"/>
      <c r="B122" s="127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  <c r="Y122" s="127"/>
      <c r="Z122" s="127"/>
      <c r="AA122" s="127"/>
      <c r="AB122" s="127"/>
      <c r="AC122" s="127"/>
      <c r="AD122" s="127"/>
      <c r="AE122" s="127"/>
      <c r="AF122" s="127"/>
      <c r="AG122" s="127"/>
      <c r="AH122" s="127"/>
      <c r="AI122" s="127"/>
      <c r="AJ122" s="127"/>
      <c r="AK122" s="127"/>
      <c r="AL122" s="127"/>
      <c r="AM122" s="127"/>
      <c r="AN122" s="127"/>
      <c r="AO122" s="127"/>
      <c r="AP122" s="127"/>
      <c r="AQ122" s="127"/>
      <c r="AR122" s="127"/>
      <c r="AS122" s="127"/>
      <c r="AT122" s="127"/>
      <c r="AU122" s="127"/>
      <c r="AV122" s="127"/>
      <c r="AW122" s="127"/>
      <c r="AX122" s="127"/>
      <c r="AY122" s="127"/>
      <c r="AZ122" s="127"/>
      <c r="BA122" s="127"/>
      <c r="BB122" s="136"/>
      <c r="BC122" s="127"/>
      <c r="BD122" s="127"/>
      <c r="BE122" s="127"/>
      <c r="BF122" s="127"/>
      <c r="BG122" s="127"/>
      <c r="BH122" s="127"/>
      <c r="BI122" s="127"/>
      <c r="BJ122" s="127"/>
      <c r="BK122" s="127"/>
      <c r="BL122" s="127"/>
    </row>
    <row r="123" spans="1:64" x14ac:dyDescent="0.25">
      <c r="A123" s="127"/>
      <c r="B123" s="126" t="s">
        <v>525</v>
      </c>
      <c r="C123" s="126" t="s">
        <v>522</v>
      </c>
      <c r="D123" s="140">
        <f>(C116-(C116*C117)-(C116*C118))/((1-(1+D121)^(-C119))/D121)</f>
        <v>395.49775026664986</v>
      </c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  <c r="Y123" s="127"/>
      <c r="Z123" s="127"/>
      <c r="AA123" s="127"/>
      <c r="AB123" s="127"/>
      <c r="AC123" s="127"/>
      <c r="AD123" s="127"/>
      <c r="AE123" s="127"/>
      <c r="AF123" s="127"/>
      <c r="AG123" s="127"/>
      <c r="AH123" s="127"/>
      <c r="AI123" s="127"/>
      <c r="AJ123" s="127"/>
      <c r="AK123" s="127"/>
      <c r="AL123" s="127"/>
      <c r="AM123" s="127"/>
      <c r="AN123" s="127"/>
      <c r="AO123" s="127"/>
      <c r="AP123" s="127"/>
      <c r="AQ123" s="127"/>
      <c r="AR123" s="127"/>
      <c r="AS123" s="127"/>
      <c r="AT123" s="127"/>
      <c r="AU123" s="127"/>
      <c r="AV123" s="127"/>
      <c r="AW123" s="127"/>
      <c r="AX123" s="127"/>
      <c r="AY123" s="127"/>
      <c r="AZ123" s="127"/>
      <c r="BA123" s="127"/>
      <c r="BB123" s="136"/>
      <c r="BC123" s="127"/>
      <c r="BD123" s="127"/>
      <c r="BE123" s="127"/>
      <c r="BF123" s="127"/>
      <c r="BG123" s="127"/>
      <c r="BH123" s="127"/>
      <c r="BI123" s="127"/>
      <c r="BJ123" s="127"/>
      <c r="BK123" s="127"/>
      <c r="BL123" s="127"/>
    </row>
    <row r="124" spans="1:64" x14ac:dyDescent="0.25">
      <c r="A124" s="127"/>
      <c r="B124" s="127"/>
      <c r="C124" s="66">
        <v>41275</v>
      </c>
      <c r="D124" s="66">
        <v>41306</v>
      </c>
      <c r="E124" s="66">
        <v>41336</v>
      </c>
      <c r="F124" s="66">
        <v>41367</v>
      </c>
      <c r="G124" s="66">
        <v>41397</v>
      </c>
      <c r="H124" s="66">
        <v>41428</v>
      </c>
      <c r="I124" s="66">
        <v>41458</v>
      </c>
      <c r="J124" s="66">
        <v>41489</v>
      </c>
      <c r="K124" s="66">
        <v>41519</v>
      </c>
      <c r="L124" s="66">
        <v>41550</v>
      </c>
      <c r="M124" s="66">
        <v>41580</v>
      </c>
      <c r="N124" s="66">
        <v>41611</v>
      </c>
      <c r="O124" s="66">
        <v>41641</v>
      </c>
      <c r="P124" s="66">
        <v>41672</v>
      </c>
      <c r="Q124" s="66">
        <v>41702</v>
      </c>
      <c r="R124" s="66">
        <v>41733</v>
      </c>
      <c r="S124" s="66">
        <v>41763</v>
      </c>
      <c r="T124" s="66">
        <v>41794</v>
      </c>
      <c r="U124" s="66">
        <v>41824</v>
      </c>
      <c r="V124" s="66">
        <v>41855</v>
      </c>
      <c r="W124" s="66">
        <v>41885</v>
      </c>
      <c r="X124" s="66">
        <v>41916</v>
      </c>
      <c r="Y124" s="66">
        <v>41946</v>
      </c>
      <c r="Z124" s="66">
        <v>41977</v>
      </c>
      <c r="AA124" s="66">
        <v>42007</v>
      </c>
      <c r="AB124" s="66">
        <v>42038</v>
      </c>
      <c r="AC124" s="66">
        <v>42068</v>
      </c>
      <c r="AD124" s="66">
        <v>42099</v>
      </c>
      <c r="AE124" s="66">
        <v>42129</v>
      </c>
      <c r="AF124" s="66">
        <v>42160</v>
      </c>
      <c r="AG124" s="66">
        <v>42190</v>
      </c>
      <c r="AH124" s="66">
        <v>42221</v>
      </c>
      <c r="AI124" s="66">
        <v>42251</v>
      </c>
      <c r="AJ124" s="66">
        <v>42282</v>
      </c>
      <c r="AK124" s="66">
        <v>42312</v>
      </c>
      <c r="AL124" s="66">
        <v>42343</v>
      </c>
      <c r="AM124" s="66">
        <v>42373</v>
      </c>
      <c r="AN124" s="66">
        <v>42404</v>
      </c>
      <c r="AO124" s="66">
        <v>42434</v>
      </c>
      <c r="AP124" s="66">
        <v>42465</v>
      </c>
      <c r="AQ124" s="66">
        <v>42495</v>
      </c>
      <c r="AR124" s="66">
        <v>42526</v>
      </c>
      <c r="AS124" s="66">
        <v>42556</v>
      </c>
      <c r="AT124" s="66">
        <v>42587</v>
      </c>
      <c r="AU124" s="66">
        <v>42617</v>
      </c>
      <c r="AV124" s="66">
        <v>42648</v>
      </c>
      <c r="AW124" s="66">
        <v>42678</v>
      </c>
      <c r="AX124" s="66">
        <v>42709</v>
      </c>
      <c r="AY124" s="127"/>
      <c r="AZ124" s="127"/>
      <c r="BA124" s="127"/>
      <c r="BB124" s="136"/>
      <c r="BC124" s="127"/>
      <c r="BD124" s="127"/>
      <c r="BE124" s="127"/>
      <c r="BF124" s="127"/>
      <c r="BG124" s="127"/>
      <c r="BH124" s="127"/>
      <c r="BI124" s="127"/>
      <c r="BJ124" s="127"/>
      <c r="BK124" s="127"/>
      <c r="BL124" s="127"/>
    </row>
    <row r="125" spans="1:64" x14ac:dyDescent="0.25">
      <c r="A125" s="127"/>
      <c r="B125" s="127"/>
      <c r="C125" s="138">
        <v>1</v>
      </c>
      <c r="D125" s="138">
        <f>+C125+1</f>
        <v>2</v>
      </c>
      <c r="E125" s="138">
        <f t="shared" ref="E125:AX125" si="47">+D125+1</f>
        <v>3</v>
      </c>
      <c r="F125" s="138">
        <f t="shared" si="47"/>
        <v>4</v>
      </c>
      <c r="G125" s="138">
        <f t="shared" si="47"/>
        <v>5</v>
      </c>
      <c r="H125" s="138">
        <f t="shared" si="47"/>
        <v>6</v>
      </c>
      <c r="I125" s="138">
        <f t="shared" si="47"/>
        <v>7</v>
      </c>
      <c r="J125" s="138">
        <f t="shared" si="47"/>
        <v>8</v>
      </c>
      <c r="K125" s="138">
        <f t="shared" si="47"/>
        <v>9</v>
      </c>
      <c r="L125" s="138">
        <f t="shared" si="47"/>
        <v>10</v>
      </c>
      <c r="M125" s="138">
        <f t="shared" si="47"/>
        <v>11</v>
      </c>
      <c r="N125" s="138">
        <f t="shared" si="47"/>
        <v>12</v>
      </c>
      <c r="O125" s="138">
        <f t="shared" si="47"/>
        <v>13</v>
      </c>
      <c r="P125" s="138">
        <f t="shared" si="47"/>
        <v>14</v>
      </c>
      <c r="Q125" s="138">
        <f t="shared" si="47"/>
        <v>15</v>
      </c>
      <c r="R125" s="138">
        <f t="shared" si="47"/>
        <v>16</v>
      </c>
      <c r="S125" s="138">
        <f t="shared" si="47"/>
        <v>17</v>
      </c>
      <c r="T125" s="138">
        <f t="shared" si="47"/>
        <v>18</v>
      </c>
      <c r="U125" s="138">
        <f t="shared" si="47"/>
        <v>19</v>
      </c>
      <c r="V125" s="138">
        <f t="shared" si="47"/>
        <v>20</v>
      </c>
      <c r="W125" s="138">
        <f t="shared" si="47"/>
        <v>21</v>
      </c>
      <c r="X125" s="138">
        <f t="shared" si="47"/>
        <v>22</v>
      </c>
      <c r="Y125" s="138">
        <f t="shared" si="47"/>
        <v>23</v>
      </c>
      <c r="Z125" s="138">
        <f t="shared" si="47"/>
        <v>24</v>
      </c>
      <c r="AA125" s="138">
        <f t="shared" si="47"/>
        <v>25</v>
      </c>
      <c r="AB125" s="138">
        <f t="shared" si="47"/>
        <v>26</v>
      </c>
      <c r="AC125" s="138">
        <f t="shared" si="47"/>
        <v>27</v>
      </c>
      <c r="AD125" s="138">
        <f t="shared" si="47"/>
        <v>28</v>
      </c>
      <c r="AE125" s="138">
        <f t="shared" si="47"/>
        <v>29</v>
      </c>
      <c r="AF125" s="138">
        <f t="shared" si="47"/>
        <v>30</v>
      </c>
      <c r="AG125" s="138">
        <f t="shared" si="47"/>
        <v>31</v>
      </c>
      <c r="AH125" s="138">
        <f t="shared" si="47"/>
        <v>32</v>
      </c>
      <c r="AI125" s="138">
        <f t="shared" si="47"/>
        <v>33</v>
      </c>
      <c r="AJ125" s="138">
        <f t="shared" si="47"/>
        <v>34</v>
      </c>
      <c r="AK125" s="138">
        <f t="shared" si="47"/>
        <v>35</v>
      </c>
      <c r="AL125" s="138">
        <f t="shared" si="47"/>
        <v>36</v>
      </c>
      <c r="AM125" s="138">
        <f t="shared" si="47"/>
        <v>37</v>
      </c>
      <c r="AN125" s="138">
        <f t="shared" si="47"/>
        <v>38</v>
      </c>
      <c r="AO125" s="138">
        <f t="shared" si="47"/>
        <v>39</v>
      </c>
      <c r="AP125" s="138">
        <f t="shared" si="47"/>
        <v>40</v>
      </c>
      <c r="AQ125" s="138">
        <f t="shared" si="47"/>
        <v>41</v>
      </c>
      <c r="AR125" s="138">
        <f t="shared" si="47"/>
        <v>42</v>
      </c>
      <c r="AS125" s="138">
        <f t="shared" si="47"/>
        <v>43</v>
      </c>
      <c r="AT125" s="138">
        <f t="shared" si="47"/>
        <v>44</v>
      </c>
      <c r="AU125" s="138">
        <f t="shared" si="47"/>
        <v>45</v>
      </c>
      <c r="AV125" s="138">
        <f t="shared" si="47"/>
        <v>46</v>
      </c>
      <c r="AW125" s="138">
        <f t="shared" si="47"/>
        <v>47</v>
      </c>
      <c r="AX125" s="138">
        <f t="shared" si="47"/>
        <v>48</v>
      </c>
      <c r="AY125" s="127"/>
      <c r="AZ125" s="127"/>
      <c r="BA125" s="127"/>
      <c r="BB125" s="136"/>
      <c r="BC125" s="127"/>
      <c r="BD125" s="127"/>
      <c r="BE125" s="127"/>
      <c r="BF125" s="127"/>
      <c r="BG125" s="127"/>
      <c r="BH125" s="127"/>
      <c r="BI125" s="127"/>
      <c r="BJ125" s="127"/>
      <c r="BK125" s="127"/>
      <c r="BL125" s="127"/>
    </row>
    <row r="126" spans="1:64" x14ac:dyDescent="0.25">
      <c r="A126" s="127"/>
      <c r="B126" s="141" t="s">
        <v>589</v>
      </c>
      <c r="C126" s="142" t="s">
        <v>515</v>
      </c>
      <c r="D126" s="142" t="s">
        <v>516</v>
      </c>
      <c r="E126" s="142" t="s">
        <v>517</v>
      </c>
      <c r="F126" s="142" t="s">
        <v>518</v>
      </c>
      <c r="G126" s="142" t="s">
        <v>519</v>
      </c>
      <c r="H126" s="142" t="s">
        <v>520</v>
      </c>
      <c r="I126" s="142" t="s">
        <v>523</v>
      </c>
      <c r="J126" s="142" t="s">
        <v>524</v>
      </c>
      <c r="K126" s="142" t="s">
        <v>485</v>
      </c>
      <c r="L126" s="142" t="s">
        <v>526</v>
      </c>
      <c r="M126" s="142" t="s">
        <v>527</v>
      </c>
      <c r="N126" s="142" t="s">
        <v>500</v>
      </c>
      <c r="O126" s="142" t="s">
        <v>528</v>
      </c>
      <c r="P126" s="142" t="s">
        <v>529</v>
      </c>
      <c r="Q126" s="142" t="s">
        <v>530</v>
      </c>
      <c r="R126" s="142" t="s">
        <v>531</v>
      </c>
      <c r="S126" s="142" t="s">
        <v>532</v>
      </c>
      <c r="T126" s="142" t="s">
        <v>533</v>
      </c>
      <c r="U126" s="142" t="s">
        <v>534</v>
      </c>
      <c r="V126" s="142" t="s">
        <v>535</v>
      </c>
      <c r="W126" s="142" t="s">
        <v>536</v>
      </c>
      <c r="X126" s="142" t="s">
        <v>537</v>
      </c>
      <c r="Y126" s="142" t="s">
        <v>538</v>
      </c>
      <c r="Z126" s="142" t="s">
        <v>539</v>
      </c>
      <c r="AA126" s="142" t="s">
        <v>540</v>
      </c>
      <c r="AB126" s="142" t="s">
        <v>541</v>
      </c>
      <c r="AC126" s="142" t="s">
        <v>542</v>
      </c>
      <c r="AD126" s="142" t="s">
        <v>543</v>
      </c>
      <c r="AE126" s="142" t="s">
        <v>544</v>
      </c>
      <c r="AF126" s="142" t="s">
        <v>545</v>
      </c>
      <c r="AG126" s="142" t="s">
        <v>546</v>
      </c>
      <c r="AH126" s="142" t="s">
        <v>547</v>
      </c>
      <c r="AI126" s="142" t="s">
        <v>548</v>
      </c>
      <c r="AJ126" s="142" t="s">
        <v>549</v>
      </c>
      <c r="AK126" s="142" t="s">
        <v>550</v>
      </c>
      <c r="AL126" s="142" t="s">
        <v>551</v>
      </c>
      <c r="AM126" s="142" t="s">
        <v>552</v>
      </c>
      <c r="AN126" s="142" t="s">
        <v>553</v>
      </c>
      <c r="AO126" s="142" t="s">
        <v>554</v>
      </c>
      <c r="AP126" s="142" t="s">
        <v>555</v>
      </c>
      <c r="AQ126" s="142" t="s">
        <v>556</v>
      </c>
      <c r="AR126" s="142" t="s">
        <v>557</v>
      </c>
      <c r="AS126" s="142" t="s">
        <v>558</v>
      </c>
      <c r="AT126" s="142" t="s">
        <v>559</v>
      </c>
      <c r="AU126" s="142" t="s">
        <v>560</v>
      </c>
      <c r="AV126" s="142" t="s">
        <v>561</v>
      </c>
      <c r="AW126" s="142" t="s">
        <v>562</v>
      </c>
      <c r="AX126" s="142" t="s">
        <v>563</v>
      </c>
      <c r="AY126" s="127"/>
      <c r="AZ126" s="127"/>
      <c r="BA126" s="127"/>
      <c r="BB126" s="136"/>
      <c r="BC126" s="127"/>
      <c r="BD126" s="127"/>
      <c r="BE126" s="127"/>
      <c r="BF126" s="127"/>
      <c r="BG126" s="127"/>
      <c r="BH126" s="127"/>
      <c r="BI126" s="127"/>
      <c r="BJ126" s="127"/>
      <c r="BK126" s="127"/>
      <c r="BL126" s="127"/>
    </row>
    <row r="127" spans="1:64" x14ac:dyDescent="0.25">
      <c r="A127" s="127"/>
      <c r="B127" s="129" t="s">
        <v>590</v>
      </c>
      <c r="C127" s="140">
        <f t="shared" ref="C127:AX127" si="48">IF(C126=$C114,$C116*$C118,0)</f>
        <v>0</v>
      </c>
      <c r="D127" s="140">
        <f t="shared" si="48"/>
        <v>0</v>
      </c>
      <c r="E127" s="140">
        <f t="shared" si="48"/>
        <v>0</v>
      </c>
      <c r="F127" s="140">
        <f t="shared" si="48"/>
        <v>0</v>
      </c>
      <c r="G127" s="140">
        <f t="shared" si="48"/>
        <v>0</v>
      </c>
      <c r="H127" s="140">
        <f t="shared" si="48"/>
        <v>0</v>
      </c>
      <c r="I127" s="140">
        <f t="shared" si="48"/>
        <v>0</v>
      </c>
      <c r="J127" s="140">
        <f t="shared" si="48"/>
        <v>0</v>
      </c>
      <c r="K127" s="140">
        <f t="shared" si="48"/>
        <v>0</v>
      </c>
      <c r="L127" s="140">
        <f t="shared" si="48"/>
        <v>0</v>
      </c>
      <c r="M127" s="140">
        <f t="shared" si="48"/>
        <v>0</v>
      </c>
      <c r="N127" s="140">
        <f t="shared" si="48"/>
        <v>0</v>
      </c>
      <c r="O127" s="140">
        <f t="shared" si="48"/>
        <v>0</v>
      </c>
      <c r="P127" s="140">
        <f t="shared" si="48"/>
        <v>2000</v>
      </c>
      <c r="Q127" s="140">
        <f t="shared" si="48"/>
        <v>0</v>
      </c>
      <c r="R127" s="140">
        <f t="shared" si="48"/>
        <v>0</v>
      </c>
      <c r="S127" s="140">
        <f t="shared" si="48"/>
        <v>0</v>
      </c>
      <c r="T127" s="140">
        <f t="shared" si="48"/>
        <v>0</v>
      </c>
      <c r="U127" s="140">
        <f t="shared" si="48"/>
        <v>0</v>
      </c>
      <c r="V127" s="140">
        <f t="shared" si="48"/>
        <v>0</v>
      </c>
      <c r="W127" s="140">
        <f t="shared" si="48"/>
        <v>0</v>
      </c>
      <c r="X127" s="140">
        <f t="shared" si="48"/>
        <v>0</v>
      </c>
      <c r="Y127" s="140">
        <f t="shared" si="48"/>
        <v>0</v>
      </c>
      <c r="Z127" s="140">
        <f t="shared" si="48"/>
        <v>0</v>
      </c>
      <c r="AA127" s="140">
        <f t="shared" si="48"/>
        <v>0</v>
      </c>
      <c r="AB127" s="140">
        <f t="shared" si="48"/>
        <v>0</v>
      </c>
      <c r="AC127" s="140">
        <f t="shared" si="48"/>
        <v>0</v>
      </c>
      <c r="AD127" s="140">
        <f t="shared" si="48"/>
        <v>0</v>
      </c>
      <c r="AE127" s="140">
        <f t="shared" si="48"/>
        <v>0</v>
      </c>
      <c r="AF127" s="140">
        <f t="shared" si="48"/>
        <v>0</v>
      </c>
      <c r="AG127" s="140">
        <f t="shared" si="48"/>
        <v>0</v>
      </c>
      <c r="AH127" s="140">
        <f t="shared" si="48"/>
        <v>0</v>
      </c>
      <c r="AI127" s="140">
        <f t="shared" si="48"/>
        <v>0</v>
      </c>
      <c r="AJ127" s="140">
        <f t="shared" si="48"/>
        <v>0</v>
      </c>
      <c r="AK127" s="140">
        <f t="shared" si="48"/>
        <v>0</v>
      </c>
      <c r="AL127" s="140">
        <f t="shared" si="48"/>
        <v>0</v>
      </c>
      <c r="AM127" s="140">
        <f t="shared" si="48"/>
        <v>0</v>
      </c>
      <c r="AN127" s="140">
        <f t="shared" si="48"/>
        <v>0</v>
      </c>
      <c r="AO127" s="140">
        <f t="shared" si="48"/>
        <v>0</v>
      </c>
      <c r="AP127" s="140">
        <f t="shared" si="48"/>
        <v>0</v>
      </c>
      <c r="AQ127" s="140">
        <f t="shared" si="48"/>
        <v>0</v>
      </c>
      <c r="AR127" s="140">
        <f t="shared" si="48"/>
        <v>0</v>
      </c>
      <c r="AS127" s="140">
        <f t="shared" si="48"/>
        <v>0</v>
      </c>
      <c r="AT127" s="140">
        <f t="shared" si="48"/>
        <v>0</v>
      </c>
      <c r="AU127" s="140">
        <f t="shared" si="48"/>
        <v>0</v>
      </c>
      <c r="AV127" s="140">
        <f t="shared" si="48"/>
        <v>0</v>
      </c>
      <c r="AW127" s="140">
        <f t="shared" si="48"/>
        <v>0</v>
      </c>
      <c r="AX127" s="140">
        <f t="shared" si="48"/>
        <v>0</v>
      </c>
      <c r="AY127" s="127"/>
      <c r="AZ127" s="127"/>
      <c r="BA127" s="127"/>
      <c r="BB127" s="136"/>
      <c r="BC127" s="127"/>
      <c r="BD127" s="127"/>
      <c r="BE127" s="127"/>
      <c r="BF127" s="127"/>
      <c r="BG127" s="127"/>
      <c r="BH127" s="127"/>
      <c r="BI127" s="127"/>
      <c r="BJ127" s="127"/>
      <c r="BK127" s="127"/>
      <c r="BL127" s="127"/>
    </row>
    <row r="128" spans="1:64" x14ac:dyDescent="0.25">
      <c r="A128" s="127"/>
      <c r="B128" s="129" t="s">
        <v>564</v>
      </c>
      <c r="C128" s="140"/>
      <c r="D128" s="140">
        <f>+IF(D125&gt;=$D114,$D123,0)*IF(C132&lt;1,0,1)</f>
        <v>0</v>
      </c>
      <c r="E128" s="140">
        <f t="shared" ref="E128:AA128" si="49">+IF(E125&gt;=$D114,$D123,0)*IF(D132&lt;1,0,1)</f>
        <v>0</v>
      </c>
      <c r="F128" s="140">
        <f t="shared" si="49"/>
        <v>0</v>
      </c>
      <c r="G128" s="140">
        <f t="shared" si="49"/>
        <v>0</v>
      </c>
      <c r="H128" s="140">
        <f t="shared" si="49"/>
        <v>0</v>
      </c>
      <c r="I128" s="140">
        <f t="shared" si="49"/>
        <v>0</v>
      </c>
      <c r="J128" s="140">
        <f t="shared" si="49"/>
        <v>0</v>
      </c>
      <c r="K128" s="140">
        <f t="shared" si="49"/>
        <v>0</v>
      </c>
      <c r="L128" s="140">
        <f t="shared" si="49"/>
        <v>0</v>
      </c>
      <c r="M128" s="140">
        <f t="shared" si="49"/>
        <v>0</v>
      </c>
      <c r="N128" s="140">
        <f t="shared" si="49"/>
        <v>0</v>
      </c>
      <c r="O128" s="140">
        <f t="shared" si="49"/>
        <v>0</v>
      </c>
      <c r="P128" s="140">
        <f t="shared" si="49"/>
        <v>395.49775026664986</v>
      </c>
      <c r="Q128" s="140">
        <f t="shared" si="49"/>
        <v>395.49775026664986</v>
      </c>
      <c r="R128" s="140">
        <f t="shared" si="49"/>
        <v>395.49775026664986</v>
      </c>
      <c r="S128" s="140">
        <f t="shared" si="49"/>
        <v>395.49775026664986</v>
      </c>
      <c r="T128" s="140">
        <f t="shared" si="49"/>
        <v>395.49775026664986</v>
      </c>
      <c r="U128" s="140">
        <f t="shared" si="49"/>
        <v>395.49775026664986</v>
      </c>
      <c r="V128" s="140">
        <f t="shared" si="49"/>
        <v>395.49775026664986</v>
      </c>
      <c r="W128" s="140">
        <f t="shared" si="49"/>
        <v>395.49775026664986</v>
      </c>
      <c r="X128" s="140">
        <f t="shared" si="49"/>
        <v>395.49775026664986</v>
      </c>
      <c r="Y128" s="140">
        <f t="shared" si="49"/>
        <v>395.49775026664986</v>
      </c>
      <c r="Z128" s="140">
        <f t="shared" si="49"/>
        <v>395.49775026664986</v>
      </c>
      <c r="AA128" s="140">
        <f t="shared" si="49"/>
        <v>395.49775026664986</v>
      </c>
      <c r="AB128" s="140">
        <f>+IF(AB125&gt;=$D114,$D123,0)*IF(AA132&lt;1,0,1)</f>
        <v>395.49775026664986</v>
      </c>
      <c r="AC128" s="140">
        <f t="shared" ref="AC128:AX128" si="50">+IF(AC125&gt;=$D114,$D123,0)*IF(AB132&lt;1,0,1)</f>
        <v>395.49775026664986</v>
      </c>
      <c r="AD128" s="140">
        <f t="shared" si="50"/>
        <v>395.49775026664986</v>
      </c>
      <c r="AE128" s="140">
        <f t="shared" si="50"/>
        <v>395.49775026664986</v>
      </c>
      <c r="AF128" s="140">
        <f t="shared" si="50"/>
        <v>395.49775026664986</v>
      </c>
      <c r="AG128" s="140">
        <f t="shared" si="50"/>
        <v>395.49775026664986</v>
      </c>
      <c r="AH128" s="140">
        <f t="shared" si="50"/>
        <v>395.49775026664986</v>
      </c>
      <c r="AI128" s="140">
        <f t="shared" si="50"/>
        <v>395.49775026664986</v>
      </c>
      <c r="AJ128" s="140">
        <f t="shared" si="50"/>
        <v>395.49775026664986</v>
      </c>
      <c r="AK128" s="140">
        <f t="shared" si="50"/>
        <v>395.49775026664986</v>
      </c>
      <c r="AL128" s="140">
        <f t="shared" si="50"/>
        <v>395.49775026664986</v>
      </c>
      <c r="AM128" s="140">
        <f t="shared" si="50"/>
        <v>395.49775026664986</v>
      </c>
      <c r="AN128" s="140">
        <f t="shared" si="50"/>
        <v>395.49775026664986</v>
      </c>
      <c r="AO128" s="140">
        <f t="shared" si="50"/>
        <v>395.49775026664986</v>
      </c>
      <c r="AP128" s="140">
        <f t="shared" si="50"/>
        <v>395.49775026664986</v>
      </c>
      <c r="AQ128" s="140">
        <f t="shared" si="50"/>
        <v>395.49775026664986</v>
      </c>
      <c r="AR128" s="140">
        <f t="shared" si="50"/>
        <v>395.49775026664986</v>
      </c>
      <c r="AS128" s="140">
        <f t="shared" si="50"/>
        <v>395.49775026664986</v>
      </c>
      <c r="AT128" s="140">
        <f t="shared" si="50"/>
        <v>395.49775026664986</v>
      </c>
      <c r="AU128" s="140">
        <f t="shared" si="50"/>
        <v>395.49775026664986</v>
      </c>
      <c r="AV128" s="140">
        <f t="shared" si="50"/>
        <v>395.49775026664986</v>
      </c>
      <c r="AW128" s="140">
        <f t="shared" si="50"/>
        <v>395.49775026664986</v>
      </c>
      <c r="AX128" s="140">
        <f t="shared" si="50"/>
        <v>395.49775026664986</v>
      </c>
      <c r="AY128" s="127"/>
      <c r="AZ128" s="127"/>
      <c r="BA128" s="127"/>
      <c r="BB128" s="136"/>
      <c r="BC128" s="127"/>
      <c r="BD128" s="127"/>
      <c r="BE128" s="127"/>
      <c r="BF128" s="127"/>
      <c r="BG128" s="127"/>
      <c r="BH128" s="127"/>
      <c r="BI128" s="127"/>
      <c r="BJ128" s="127"/>
      <c r="BK128" s="127"/>
      <c r="BL128" s="127"/>
    </row>
    <row r="129" spans="1:64" x14ac:dyDescent="0.25">
      <c r="A129" s="127"/>
      <c r="B129" s="129" t="s">
        <v>565</v>
      </c>
      <c r="C129" s="140"/>
      <c r="D129" s="140">
        <f t="shared" ref="D129:AX129" si="51">D128-D131</f>
        <v>0</v>
      </c>
      <c r="E129" s="140">
        <f t="shared" si="51"/>
        <v>0</v>
      </c>
      <c r="F129" s="140">
        <f t="shared" si="51"/>
        <v>0</v>
      </c>
      <c r="G129" s="140">
        <f t="shared" si="51"/>
        <v>0</v>
      </c>
      <c r="H129" s="140">
        <f t="shared" si="51"/>
        <v>0</v>
      </c>
      <c r="I129" s="140">
        <f t="shared" si="51"/>
        <v>0</v>
      </c>
      <c r="J129" s="140">
        <f t="shared" si="51"/>
        <v>0</v>
      </c>
      <c r="K129" s="140">
        <f t="shared" si="51"/>
        <v>0</v>
      </c>
      <c r="L129" s="140">
        <f t="shared" si="51"/>
        <v>0</v>
      </c>
      <c r="M129" s="140">
        <f t="shared" si="51"/>
        <v>0</v>
      </c>
      <c r="N129" s="140">
        <f t="shared" si="51"/>
        <v>0</v>
      </c>
      <c r="O129" s="140">
        <f t="shared" si="51"/>
        <v>0</v>
      </c>
      <c r="P129" s="140">
        <f t="shared" si="51"/>
        <v>280.18057720846241</v>
      </c>
      <c r="Q129" s="140">
        <f t="shared" si="51"/>
        <v>282.19992921530559</v>
      </c>
      <c r="R129" s="140">
        <f t="shared" si="51"/>
        <v>284.23383534495122</v>
      </c>
      <c r="S129" s="140">
        <f t="shared" si="51"/>
        <v>286.28240049366786</v>
      </c>
      <c r="T129" s="140">
        <f t="shared" si="51"/>
        <v>288.34573031374543</v>
      </c>
      <c r="U129" s="140">
        <f t="shared" si="51"/>
        <v>290.42393121894418</v>
      </c>
      <c r="V129" s="140">
        <f t="shared" si="51"/>
        <v>292.51711038998258</v>
      </c>
      <c r="W129" s="140">
        <f t="shared" si="51"/>
        <v>294.62537578006521</v>
      </c>
      <c r="X129" s="140">
        <f t="shared" si="51"/>
        <v>296.74883612045039</v>
      </c>
      <c r="Y129" s="140">
        <f t="shared" si="51"/>
        <v>298.88760092605776</v>
      </c>
      <c r="Z129" s="140">
        <f t="shared" si="51"/>
        <v>301.04178050111631</v>
      </c>
      <c r="AA129" s="140">
        <f t="shared" si="51"/>
        <v>303.21148594485328</v>
      </c>
      <c r="AB129" s="140">
        <f t="shared" si="51"/>
        <v>305.39682915722415</v>
      </c>
      <c r="AC129" s="140">
        <f t="shared" si="51"/>
        <v>307.59792284468318</v>
      </c>
      <c r="AD129" s="140">
        <f t="shared" si="51"/>
        <v>309.8148805259969</v>
      </c>
      <c r="AE129" s="140">
        <f t="shared" si="51"/>
        <v>312.04781653809806</v>
      </c>
      <c r="AF129" s="140">
        <f t="shared" si="51"/>
        <v>314.29684604198263</v>
      </c>
      <c r="AG129" s="140">
        <f t="shared" si="51"/>
        <v>316.56208502864922</v>
      </c>
      <c r="AH129" s="140">
        <f t="shared" si="51"/>
        <v>318.84365032508106</v>
      </c>
      <c r="AI129" s="140">
        <f t="shared" si="51"/>
        <v>321.14165960027117</v>
      </c>
      <c r="AJ129" s="140">
        <f t="shared" si="51"/>
        <v>323.45623137129104</v>
      </c>
      <c r="AK129" s="140">
        <f t="shared" si="51"/>
        <v>325.7874850094031</v>
      </c>
      <c r="AL129" s="140">
        <f t="shared" si="51"/>
        <v>328.13554074621686</v>
      </c>
      <c r="AM129" s="140">
        <f t="shared" si="51"/>
        <v>330.5005196798902</v>
      </c>
      <c r="AN129" s="140">
        <f t="shared" si="51"/>
        <v>332.88254378137441</v>
      </c>
      <c r="AO129" s="140">
        <f t="shared" si="51"/>
        <v>335.2817359007048</v>
      </c>
      <c r="AP129" s="140">
        <f t="shared" si="51"/>
        <v>337.69821977333675</v>
      </c>
      <c r="AQ129" s="140">
        <f t="shared" si="51"/>
        <v>340.13212002652699</v>
      </c>
      <c r="AR129" s="140">
        <f t="shared" si="51"/>
        <v>342.58356218576114</v>
      </c>
      <c r="AS129" s="140">
        <f t="shared" si="51"/>
        <v>345.05267268122776</v>
      </c>
      <c r="AT129" s="140">
        <f t="shared" si="51"/>
        <v>347.53957885433846</v>
      </c>
      <c r="AU129" s="140">
        <f t="shared" si="51"/>
        <v>350.04440896429571</v>
      </c>
      <c r="AV129" s="140">
        <f t="shared" si="51"/>
        <v>352.56729219470736</v>
      </c>
      <c r="AW129" s="140">
        <f t="shared" si="51"/>
        <v>355.10835866024945</v>
      </c>
      <c r="AX129" s="140">
        <f t="shared" si="51"/>
        <v>357.66773941337652</v>
      </c>
      <c r="AY129" s="127"/>
      <c r="AZ129" s="127"/>
      <c r="BA129" s="127"/>
      <c r="BB129" s="136"/>
      <c r="BC129" s="127"/>
      <c r="BD129" s="127"/>
      <c r="BE129" s="127"/>
      <c r="BF129" s="127"/>
      <c r="BG129" s="127"/>
      <c r="BH129" s="127"/>
      <c r="BI129" s="127"/>
      <c r="BJ129" s="127"/>
      <c r="BK129" s="127"/>
      <c r="BL129" s="127"/>
    </row>
    <row r="130" spans="1:64" x14ac:dyDescent="0.25">
      <c r="A130" s="127"/>
      <c r="B130" s="129" t="s">
        <v>566</v>
      </c>
      <c r="C130" s="140"/>
      <c r="D130" s="140">
        <f t="shared" ref="D130:Q130" si="52">(D129+C130)*(IF(C132&lt;1,0,1))</f>
        <v>0</v>
      </c>
      <c r="E130" s="140">
        <f t="shared" si="52"/>
        <v>0</v>
      </c>
      <c r="F130" s="140">
        <f t="shared" si="52"/>
        <v>0</v>
      </c>
      <c r="G130" s="140">
        <f t="shared" si="52"/>
        <v>0</v>
      </c>
      <c r="H130" s="140">
        <f t="shared" si="52"/>
        <v>0</v>
      </c>
      <c r="I130" s="140">
        <f t="shared" si="52"/>
        <v>0</v>
      </c>
      <c r="J130" s="140">
        <f t="shared" si="52"/>
        <v>0</v>
      </c>
      <c r="K130" s="140">
        <f t="shared" si="52"/>
        <v>0</v>
      </c>
      <c r="L130" s="140">
        <f t="shared" si="52"/>
        <v>0</v>
      </c>
      <c r="M130" s="140">
        <f t="shared" si="52"/>
        <v>0</v>
      </c>
      <c r="N130" s="140">
        <f t="shared" si="52"/>
        <v>0</v>
      </c>
      <c r="O130" s="140">
        <f t="shared" si="52"/>
        <v>0</v>
      </c>
      <c r="P130" s="140">
        <f t="shared" si="52"/>
        <v>280.18057720846241</v>
      </c>
      <c r="Q130" s="140">
        <f t="shared" si="52"/>
        <v>562.380506423768</v>
      </c>
      <c r="R130" s="140">
        <f>(R129+Q130)*(IF(Q132&lt;1,0,1))</f>
        <v>846.61434176871921</v>
      </c>
      <c r="S130" s="140">
        <f t="shared" ref="S130:AX130" si="53">(S129+R130)*(IF(R132&lt;1,0,1))</f>
        <v>1132.8967422623871</v>
      </c>
      <c r="T130" s="140">
        <f t="shared" si="53"/>
        <v>1421.2424725761325</v>
      </c>
      <c r="U130" s="140">
        <f t="shared" si="53"/>
        <v>1711.6664037950768</v>
      </c>
      <c r="V130" s="140">
        <f t="shared" si="53"/>
        <v>2004.1835141850593</v>
      </c>
      <c r="W130" s="140">
        <f t="shared" si="53"/>
        <v>2298.8088899651243</v>
      </c>
      <c r="X130" s="140">
        <f t="shared" si="53"/>
        <v>2595.5577260855748</v>
      </c>
      <c r="Y130" s="140">
        <f t="shared" si="53"/>
        <v>2894.4453270116328</v>
      </c>
      <c r="Z130" s="140">
        <f t="shared" si="53"/>
        <v>3195.4871075127489</v>
      </c>
      <c r="AA130" s="140">
        <f t="shared" si="53"/>
        <v>3498.6985934576023</v>
      </c>
      <c r="AB130" s="140">
        <f t="shared" si="53"/>
        <v>3804.0954226148265</v>
      </c>
      <c r="AC130" s="140">
        <f t="shared" si="53"/>
        <v>4111.6933454595101</v>
      </c>
      <c r="AD130" s="140">
        <f t="shared" si="53"/>
        <v>4421.5082259855071</v>
      </c>
      <c r="AE130" s="140">
        <f t="shared" si="53"/>
        <v>4733.5560425236054</v>
      </c>
      <c r="AF130" s="140">
        <f t="shared" si="53"/>
        <v>5047.8528885655878</v>
      </c>
      <c r="AG130" s="140">
        <f t="shared" si="53"/>
        <v>5364.4149735942374</v>
      </c>
      <c r="AH130" s="140">
        <f t="shared" si="53"/>
        <v>5683.2586239193188</v>
      </c>
      <c r="AI130" s="140">
        <f t="shared" si="53"/>
        <v>6004.4002835195897</v>
      </c>
      <c r="AJ130" s="140">
        <f t="shared" si="53"/>
        <v>6327.856514890881</v>
      </c>
      <c r="AK130" s="140">
        <f t="shared" si="53"/>
        <v>6653.6439999002841</v>
      </c>
      <c r="AL130" s="140">
        <f t="shared" si="53"/>
        <v>6981.7795406465011</v>
      </c>
      <c r="AM130" s="140">
        <f t="shared" si="53"/>
        <v>7312.2800603263913</v>
      </c>
      <c r="AN130" s="140">
        <f t="shared" si="53"/>
        <v>7645.1626041077661</v>
      </c>
      <c r="AO130" s="140">
        <f t="shared" si="53"/>
        <v>7980.444340008471</v>
      </c>
      <c r="AP130" s="140">
        <f t="shared" si="53"/>
        <v>8318.142559781807</v>
      </c>
      <c r="AQ130" s="140">
        <f t="shared" si="53"/>
        <v>8658.2746798083335</v>
      </c>
      <c r="AR130" s="140">
        <f t="shared" si="53"/>
        <v>9000.858241994094</v>
      </c>
      <c r="AS130" s="140">
        <f t="shared" si="53"/>
        <v>9345.9109146753217</v>
      </c>
      <c r="AT130" s="140">
        <f t="shared" si="53"/>
        <v>9693.4504935296609</v>
      </c>
      <c r="AU130" s="140">
        <f t="shared" si="53"/>
        <v>10043.494902493956</v>
      </c>
      <c r="AV130" s="140">
        <f t="shared" si="53"/>
        <v>10396.062194688664</v>
      </c>
      <c r="AW130" s="140">
        <f t="shared" si="53"/>
        <v>10751.170553348913</v>
      </c>
      <c r="AX130" s="140">
        <f t="shared" si="53"/>
        <v>11108.83829276229</v>
      </c>
      <c r="AY130" s="127"/>
      <c r="AZ130" s="127"/>
      <c r="BA130" s="127"/>
      <c r="BB130" s="136"/>
      <c r="BC130" s="127"/>
      <c r="BD130" s="127"/>
      <c r="BE130" s="127"/>
      <c r="BF130" s="127"/>
      <c r="BG130" s="127"/>
      <c r="BH130" s="127"/>
      <c r="BI130" s="127"/>
      <c r="BJ130" s="127"/>
      <c r="BK130" s="127"/>
      <c r="BL130" s="127"/>
    </row>
    <row r="131" spans="1:64" x14ac:dyDescent="0.25">
      <c r="A131" s="127"/>
      <c r="B131" s="129" t="s">
        <v>567</v>
      </c>
      <c r="C131" s="140"/>
      <c r="D131" s="140">
        <f>IF(D128&gt;0,C132*$D121,0)</f>
        <v>0</v>
      </c>
      <c r="E131" s="140">
        <f t="shared" ref="E131:AX131" si="54">IF(E128&gt;0,D132*$D$13,0)</f>
        <v>0</v>
      </c>
      <c r="F131" s="140">
        <f t="shared" si="54"/>
        <v>0</v>
      </c>
      <c r="G131" s="140">
        <f t="shared" si="54"/>
        <v>0</v>
      </c>
      <c r="H131" s="140">
        <f t="shared" si="54"/>
        <v>0</v>
      </c>
      <c r="I131" s="140">
        <f t="shared" si="54"/>
        <v>0</v>
      </c>
      <c r="J131" s="140">
        <f t="shared" si="54"/>
        <v>0</v>
      </c>
      <c r="K131" s="140">
        <f t="shared" si="54"/>
        <v>0</v>
      </c>
      <c r="L131" s="140">
        <f t="shared" si="54"/>
        <v>0</v>
      </c>
      <c r="M131" s="140">
        <f t="shared" si="54"/>
        <v>0</v>
      </c>
      <c r="N131" s="140">
        <f t="shared" si="54"/>
        <v>0</v>
      </c>
      <c r="O131" s="140">
        <f t="shared" si="54"/>
        <v>0</v>
      </c>
      <c r="P131" s="140">
        <f t="shared" si="54"/>
        <v>115.31717305818745</v>
      </c>
      <c r="Q131" s="140">
        <f t="shared" si="54"/>
        <v>113.29782105134426</v>
      </c>
      <c r="R131" s="140">
        <f t="shared" si="54"/>
        <v>111.26391492169866</v>
      </c>
      <c r="S131" s="140">
        <f t="shared" si="54"/>
        <v>109.21534977298202</v>
      </c>
      <c r="T131" s="140">
        <f t="shared" si="54"/>
        <v>107.15201995290442</v>
      </c>
      <c r="U131" s="140">
        <f t="shared" si="54"/>
        <v>105.0738190477057</v>
      </c>
      <c r="V131" s="140">
        <f t="shared" si="54"/>
        <v>102.98063987666731</v>
      </c>
      <c r="W131" s="140">
        <f t="shared" si="54"/>
        <v>100.87237448658466</v>
      </c>
      <c r="X131" s="140">
        <f t="shared" si="54"/>
        <v>98.748914146199439</v>
      </c>
      <c r="Y131" s="140">
        <f t="shared" si="54"/>
        <v>96.610149340592088</v>
      </c>
      <c r="Z131" s="140">
        <f t="shared" si="54"/>
        <v>94.455969765533553</v>
      </c>
      <c r="AA131" s="140">
        <f t="shared" si="54"/>
        <v>92.286264321796551</v>
      </c>
      <c r="AB131" s="140">
        <f t="shared" si="54"/>
        <v>90.100921109425741</v>
      </c>
      <c r="AC131" s="140">
        <f t="shared" si="54"/>
        <v>87.899827421966663</v>
      </c>
      <c r="AD131" s="140">
        <f t="shared" si="54"/>
        <v>85.682869740652947</v>
      </c>
      <c r="AE131" s="140">
        <f t="shared" si="54"/>
        <v>83.449933728551812</v>
      </c>
      <c r="AF131" s="140">
        <f t="shared" si="54"/>
        <v>81.200904224667227</v>
      </c>
      <c r="AG131" s="140">
        <f t="shared" si="54"/>
        <v>78.935665238000624</v>
      </c>
      <c r="AH131" s="140">
        <f t="shared" si="54"/>
        <v>76.654099941568774</v>
      </c>
      <c r="AI131" s="140">
        <f t="shared" si="54"/>
        <v>74.356090666378677</v>
      </c>
      <c r="AJ131" s="140">
        <f t="shared" si="54"/>
        <v>72.041518895358806</v>
      </c>
      <c r="AK131" s="140">
        <f t="shared" si="54"/>
        <v>69.710265257246775</v>
      </c>
      <c r="AL131" s="140">
        <f t="shared" si="54"/>
        <v>67.362209520432984</v>
      </c>
      <c r="AM131" s="140">
        <f t="shared" si="54"/>
        <v>64.997230586759628</v>
      </c>
      <c r="AN131" s="140">
        <f t="shared" si="54"/>
        <v>62.615206485275458</v>
      </c>
      <c r="AO131" s="140">
        <f t="shared" si="54"/>
        <v>60.216014365945064</v>
      </c>
      <c r="AP131" s="140">
        <f t="shared" si="54"/>
        <v>57.799530493313114</v>
      </c>
      <c r="AQ131" s="140">
        <f t="shared" si="54"/>
        <v>55.36563024012289</v>
      </c>
      <c r="AR131" s="140">
        <f t="shared" si="54"/>
        <v>52.914188080888692</v>
      </c>
      <c r="AS131" s="140">
        <f t="shared" si="54"/>
        <v>50.445077585422091</v>
      </c>
      <c r="AT131" s="140">
        <f t="shared" si="54"/>
        <v>47.958171412311387</v>
      </c>
      <c r="AU131" s="140">
        <f t="shared" si="54"/>
        <v>45.453341302354168</v>
      </c>
      <c r="AV131" s="140">
        <f t="shared" si="54"/>
        <v>42.93045807194251</v>
      </c>
      <c r="AW131" s="140">
        <f t="shared" si="54"/>
        <v>40.389391606400409</v>
      </c>
      <c r="AX131" s="140">
        <f t="shared" si="54"/>
        <v>37.830010853273357</v>
      </c>
      <c r="AY131" s="127"/>
      <c r="AZ131" s="127"/>
      <c r="BA131" s="127"/>
      <c r="BB131" s="136"/>
      <c r="BC131" s="127"/>
      <c r="BD131" s="127"/>
      <c r="BE131" s="127"/>
      <c r="BF131" s="127"/>
      <c r="BG131" s="127"/>
      <c r="BH131" s="127"/>
      <c r="BI131" s="127"/>
      <c r="BJ131" s="127"/>
      <c r="BK131" s="127"/>
      <c r="BL131" s="127"/>
    </row>
    <row r="132" spans="1:64" x14ac:dyDescent="0.25">
      <c r="A132" s="127"/>
      <c r="B132" s="129" t="s">
        <v>568</v>
      </c>
      <c r="C132" s="140">
        <f>IF(D126=$C114,($C116-($C116*$C118)-($C116*$C117)),(($C116-($C116*$C118)-($C116*$C117))-C130)*IF(B132&lt;1,0,1))</f>
        <v>16000</v>
      </c>
      <c r="D132" s="140">
        <f>IF(E126=$C114,($C116-($C116*$C118)-($C116*$C117)),(($C116-($C116*$C118)-($C116*$C117))-D130)*IF(C132&lt;1,0,1))</f>
        <v>16000</v>
      </c>
      <c r="E132" s="140">
        <f>IF(F126=$C114,($C116-($C116*$C118)-($C116*$C117)),(($C116-($C116*$C118)-($C116*$C117))-E130)*IF(D132&lt;1,0,1))</f>
        <v>16000</v>
      </c>
      <c r="F132" s="140">
        <f>IF(G126=$C114,($C116-($C116*$C118)-($C116*$C117)),(($C116-($C116*$C118)-($C116*$C117))-F130)*IF(E132&lt;1,0,1))</f>
        <v>16000</v>
      </c>
      <c r="G132" s="140">
        <f t="shared" ref="G132:AX132" si="55">IF(H126=$C114,($C116-($C116*$C118)-($C116*$C117)),(($C116-($C116*$C118)-($C116*$C117))-G130)*IF(F132&lt;1,0,1))</f>
        <v>16000</v>
      </c>
      <c r="H132" s="140">
        <f t="shared" si="55"/>
        <v>16000</v>
      </c>
      <c r="I132" s="140">
        <f t="shared" si="55"/>
        <v>16000</v>
      </c>
      <c r="J132" s="140">
        <f t="shared" si="55"/>
        <v>16000</v>
      </c>
      <c r="K132" s="140">
        <f t="shared" si="55"/>
        <v>16000</v>
      </c>
      <c r="L132" s="140">
        <f t="shared" si="55"/>
        <v>16000</v>
      </c>
      <c r="M132" s="140">
        <f t="shared" si="55"/>
        <v>16000</v>
      </c>
      <c r="N132" s="140">
        <f t="shared" si="55"/>
        <v>16000</v>
      </c>
      <c r="O132" s="140">
        <f t="shared" si="55"/>
        <v>16000</v>
      </c>
      <c r="P132" s="140">
        <f t="shared" si="55"/>
        <v>15719.819422791537</v>
      </c>
      <c r="Q132" s="140">
        <f t="shared" si="55"/>
        <v>15437.619493576232</v>
      </c>
      <c r="R132" s="140">
        <f t="shared" si="55"/>
        <v>15153.38565823128</v>
      </c>
      <c r="S132" s="140">
        <f t="shared" si="55"/>
        <v>14867.103257737614</v>
      </c>
      <c r="T132" s="140">
        <f t="shared" si="55"/>
        <v>14578.757527423868</v>
      </c>
      <c r="U132" s="140">
        <f t="shared" si="55"/>
        <v>14288.333596204924</v>
      </c>
      <c r="V132" s="140">
        <f t="shared" si="55"/>
        <v>13995.816485814941</v>
      </c>
      <c r="W132" s="140">
        <f t="shared" si="55"/>
        <v>13701.191110034875</v>
      </c>
      <c r="X132" s="140">
        <f t="shared" si="55"/>
        <v>13404.442273914425</v>
      </c>
      <c r="Y132" s="140">
        <f t="shared" si="55"/>
        <v>13105.554672988368</v>
      </c>
      <c r="Z132" s="140">
        <f t="shared" si="55"/>
        <v>12804.512892487252</v>
      </c>
      <c r="AA132" s="140">
        <f t="shared" si="55"/>
        <v>12501.301406542398</v>
      </c>
      <c r="AB132" s="140">
        <f t="shared" si="55"/>
        <v>12195.904577385174</v>
      </c>
      <c r="AC132" s="140">
        <f t="shared" si="55"/>
        <v>11888.306654540491</v>
      </c>
      <c r="AD132" s="140">
        <f t="shared" si="55"/>
        <v>11578.491774014492</v>
      </c>
      <c r="AE132" s="140">
        <f t="shared" si="55"/>
        <v>11266.443957476395</v>
      </c>
      <c r="AF132" s="140">
        <f t="shared" si="55"/>
        <v>10952.147111434413</v>
      </c>
      <c r="AG132" s="140">
        <f t="shared" si="55"/>
        <v>10635.585026405763</v>
      </c>
      <c r="AH132" s="140">
        <f t="shared" si="55"/>
        <v>10316.741376080681</v>
      </c>
      <c r="AI132" s="140">
        <f t="shared" si="55"/>
        <v>9995.5997164804103</v>
      </c>
      <c r="AJ132" s="140">
        <f t="shared" si="55"/>
        <v>9672.143485109118</v>
      </c>
      <c r="AK132" s="140">
        <f t="shared" si="55"/>
        <v>9346.3560000997168</v>
      </c>
      <c r="AL132" s="140">
        <f t="shared" si="55"/>
        <v>9018.2204593534989</v>
      </c>
      <c r="AM132" s="140">
        <f t="shared" si="55"/>
        <v>8687.7199396736087</v>
      </c>
      <c r="AN132" s="140">
        <f t="shared" si="55"/>
        <v>8354.8373958922348</v>
      </c>
      <c r="AO132" s="140">
        <f t="shared" si="55"/>
        <v>8019.555659991529</v>
      </c>
      <c r="AP132" s="140">
        <f t="shared" si="55"/>
        <v>7681.857440218193</v>
      </c>
      <c r="AQ132" s="140">
        <f t="shared" si="55"/>
        <v>7341.7253201916665</v>
      </c>
      <c r="AR132" s="140">
        <f t="shared" si="55"/>
        <v>6999.141758005906</v>
      </c>
      <c r="AS132" s="140">
        <f t="shared" si="55"/>
        <v>6654.0890853246783</v>
      </c>
      <c r="AT132" s="140">
        <f t="shared" si="55"/>
        <v>6306.5495064703391</v>
      </c>
      <c r="AU132" s="140">
        <f t="shared" si="55"/>
        <v>5956.505097506044</v>
      </c>
      <c r="AV132" s="140">
        <f t="shared" si="55"/>
        <v>5603.937805311336</v>
      </c>
      <c r="AW132" s="140">
        <f t="shared" si="55"/>
        <v>5248.829446651087</v>
      </c>
      <c r="AX132" s="140">
        <f t="shared" si="55"/>
        <v>4891.1617072377103</v>
      </c>
      <c r="AY132" s="127"/>
      <c r="AZ132" s="127"/>
      <c r="BA132" s="127"/>
      <c r="BB132" s="136"/>
      <c r="BC132" s="127"/>
      <c r="BD132" s="127"/>
      <c r="BE132" s="127"/>
      <c r="BF132" s="127"/>
      <c r="BG132" s="127"/>
      <c r="BH132" s="127"/>
      <c r="BI132" s="127"/>
      <c r="BJ132" s="127"/>
      <c r="BK132" s="127"/>
      <c r="BL132" s="127"/>
    </row>
    <row r="133" spans="1:64" x14ac:dyDescent="0.25">
      <c r="A133" s="127"/>
      <c r="B133" s="129" t="s">
        <v>591</v>
      </c>
      <c r="C133" s="140"/>
      <c r="D133" s="140">
        <f t="shared" ref="D133:Y133" si="56">IF(D132&lt;1,$C116*$C117,0)*IF(C132&lt;1,0,1)</f>
        <v>0</v>
      </c>
      <c r="E133" s="140">
        <f t="shared" si="56"/>
        <v>0</v>
      </c>
      <c r="F133" s="140">
        <f t="shared" si="56"/>
        <v>0</v>
      </c>
      <c r="G133" s="140">
        <f t="shared" si="56"/>
        <v>0</v>
      </c>
      <c r="H133" s="140">
        <f t="shared" si="56"/>
        <v>0</v>
      </c>
      <c r="I133" s="140">
        <f t="shared" si="56"/>
        <v>0</v>
      </c>
      <c r="J133" s="140">
        <f t="shared" si="56"/>
        <v>0</v>
      </c>
      <c r="K133" s="140">
        <f t="shared" si="56"/>
        <v>0</v>
      </c>
      <c r="L133" s="140">
        <f t="shared" si="56"/>
        <v>0</v>
      </c>
      <c r="M133" s="140">
        <f t="shared" si="56"/>
        <v>0</v>
      </c>
      <c r="N133" s="140">
        <f t="shared" si="56"/>
        <v>0</v>
      </c>
      <c r="O133" s="140">
        <f t="shared" si="56"/>
        <v>0</v>
      </c>
      <c r="P133" s="140">
        <f t="shared" si="56"/>
        <v>0</v>
      </c>
      <c r="Q133" s="140">
        <f t="shared" si="56"/>
        <v>0</v>
      </c>
      <c r="R133" s="140">
        <f t="shared" si="56"/>
        <v>0</v>
      </c>
      <c r="S133" s="140">
        <f t="shared" si="56"/>
        <v>0</v>
      </c>
      <c r="T133" s="140">
        <f t="shared" si="56"/>
        <v>0</v>
      </c>
      <c r="U133" s="140">
        <f t="shared" si="56"/>
        <v>0</v>
      </c>
      <c r="V133" s="140">
        <f t="shared" si="56"/>
        <v>0</v>
      </c>
      <c r="W133" s="140">
        <f t="shared" si="56"/>
        <v>0</v>
      </c>
      <c r="X133" s="140">
        <f t="shared" si="56"/>
        <v>0</v>
      </c>
      <c r="Y133" s="140">
        <f t="shared" si="56"/>
        <v>0</v>
      </c>
      <c r="Z133" s="140">
        <f t="shared" ref="Z133:AX133" si="57">IF(Z132&lt;1,$C$8*$C$9,0)*IF(Y132&lt;1,0,1)</f>
        <v>0</v>
      </c>
      <c r="AA133" s="140">
        <f t="shared" si="57"/>
        <v>0</v>
      </c>
      <c r="AB133" s="140">
        <f t="shared" si="57"/>
        <v>0</v>
      </c>
      <c r="AC133" s="140">
        <f t="shared" si="57"/>
        <v>0</v>
      </c>
      <c r="AD133" s="140">
        <f t="shared" si="57"/>
        <v>0</v>
      </c>
      <c r="AE133" s="140">
        <f t="shared" si="57"/>
        <v>0</v>
      </c>
      <c r="AF133" s="140">
        <f t="shared" si="57"/>
        <v>0</v>
      </c>
      <c r="AG133" s="140">
        <f t="shared" si="57"/>
        <v>0</v>
      </c>
      <c r="AH133" s="140">
        <f t="shared" si="57"/>
        <v>0</v>
      </c>
      <c r="AI133" s="140">
        <f t="shared" si="57"/>
        <v>0</v>
      </c>
      <c r="AJ133" s="140">
        <f t="shared" si="57"/>
        <v>0</v>
      </c>
      <c r="AK133" s="140">
        <f t="shared" si="57"/>
        <v>0</v>
      </c>
      <c r="AL133" s="140">
        <f t="shared" si="57"/>
        <v>0</v>
      </c>
      <c r="AM133" s="140">
        <f t="shared" si="57"/>
        <v>0</v>
      </c>
      <c r="AN133" s="140">
        <f t="shared" si="57"/>
        <v>0</v>
      </c>
      <c r="AO133" s="140">
        <f t="shared" si="57"/>
        <v>0</v>
      </c>
      <c r="AP133" s="140">
        <f t="shared" si="57"/>
        <v>0</v>
      </c>
      <c r="AQ133" s="140">
        <f t="shared" si="57"/>
        <v>0</v>
      </c>
      <c r="AR133" s="140">
        <f t="shared" si="57"/>
        <v>0</v>
      </c>
      <c r="AS133" s="140">
        <f t="shared" si="57"/>
        <v>0</v>
      </c>
      <c r="AT133" s="140">
        <f t="shared" si="57"/>
        <v>0</v>
      </c>
      <c r="AU133" s="140">
        <f t="shared" si="57"/>
        <v>0</v>
      </c>
      <c r="AV133" s="140">
        <f t="shared" si="57"/>
        <v>0</v>
      </c>
      <c r="AW133" s="140">
        <f t="shared" si="57"/>
        <v>0</v>
      </c>
      <c r="AX133" s="140">
        <f t="shared" si="57"/>
        <v>0</v>
      </c>
      <c r="AY133" s="127"/>
      <c r="AZ133" s="127"/>
      <c r="BA133" s="127"/>
      <c r="BB133" s="136"/>
      <c r="BC133" s="127"/>
      <c r="BD133" s="127"/>
      <c r="BE133" s="127"/>
      <c r="BF133" s="127"/>
      <c r="BG133" s="127"/>
      <c r="BH133" s="127"/>
      <c r="BI133" s="127"/>
      <c r="BJ133" s="127"/>
      <c r="BK133" s="127"/>
      <c r="BL133" s="127"/>
    </row>
    <row r="134" spans="1:64" x14ac:dyDescent="0.25">
      <c r="A134" s="127"/>
      <c r="B134" s="143" t="s">
        <v>592</v>
      </c>
      <c r="C134" s="140">
        <f>C127+C128+C133</f>
        <v>0</v>
      </c>
      <c r="D134" s="140">
        <f>D127+D128+D133</f>
        <v>0</v>
      </c>
      <c r="E134" s="140">
        <f t="shared" ref="E134:AX134" si="58">E127+E128+E133</f>
        <v>0</v>
      </c>
      <c r="F134" s="140">
        <f t="shared" si="58"/>
        <v>0</v>
      </c>
      <c r="G134" s="140">
        <f t="shared" si="58"/>
        <v>0</v>
      </c>
      <c r="H134" s="140">
        <f t="shared" si="58"/>
        <v>0</v>
      </c>
      <c r="I134" s="140">
        <f t="shared" si="58"/>
        <v>0</v>
      </c>
      <c r="J134" s="140">
        <f t="shared" si="58"/>
        <v>0</v>
      </c>
      <c r="K134" s="140">
        <f t="shared" si="58"/>
        <v>0</v>
      </c>
      <c r="L134" s="140">
        <f t="shared" si="58"/>
        <v>0</v>
      </c>
      <c r="M134" s="140">
        <f t="shared" si="58"/>
        <v>0</v>
      </c>
      <c r="N134" s="140">
        <f t="shared" si="58"/>
        <v>0</v>
      </c>
      <c r="O134" s="140">
        <f t="shared" si="58"/>
        <v>0</v>
      </c>
      <c r="P134" s="140">
        <f t="shared" si="58"/>
        <v>2395.4977502666497</v>
      </c>
      <c r="Q134" s="140">
        <f t="shared" si="58"/>
        <v>395.49775026664986</v>
      </c>
      <c r="R134" s="140">
        <f t="shared" si="58"/>
        <v>395.49775026664986</v>
      </c>
      <c r="S134" s="140">
        <f t="shared" si="58"/>
        <v>395.49775026664986</v>
      </c>
      <c r="T134" s="140">
        <f t="shared" si="58"/>
        <v>395.49775026664986</v>
      </c>
      <c r="U134" s="140">
        <f t="shared" si="58"/>
        <v>395.49775026664986</v>
      </c>
      <c r="V134" s="140">
        <f t="shared" si="58"/>
        <v>395.49775026664986</v>
      </c>
      <c r="W134" s="140">
        <f t="shared" si="58"/>
        <v>395.49775026664986</v>
      </c>
      <c r="X134" s="140">
        <f t="shared" si="58"/>
        <v>395.49775026664986</v>
      </c>
      <c r="Y134" s="140">
        <f t="shared" si="58"/>
        <v>395.49775026664986</v>
      </c>
      <c r="Z134" s="140">
        <f t="shared" si="58"/>
        <v>395.49775026664986</v>
      </c>
      <c r="AA134" s="140">
        <f t="shared" si="58"/>
        <v>395.49775026664986</v>
      </c>
      <c r="AB134" s="140">
        <f t="shared" si="58"/>
        <v>395.49775026664986</v>
      </c>
      <c r="AC134" s="140">
        <f t="shared" si="58"/>
        <v>395.49775026664986</v>
      </c>
      <c r="AD134" s="140">
        <f t="shared" si="58"/>
        <v>395.49775026664986</v>
      </c>
      <c r="AE134" s="140">
        <f t="shared" si="58"/>
        <v>395.49775026664986</v>
      </c>
      <c r="AF134" s="140">
        <f t="shared" si="58"/>
        <v>395.49775026664986</v>
      </c>
      <c r="AG134" s="140">
        <f t="shared" si="58"/>
        <v>395.49775026664986</v>
      </c>
      <c r="AH134" s="140">
        <f t="shared" si="58"/>
        <v>395.49775026664986</v>
      </c>
      <c r="AI134" s="140">
        <f t="shared" si="58"/>
        <v>395.49775026664986</v>
      </c>
      <c r="AJ134" s="140">
        <f t="shared" si="58"/>
        <v>395.49775026664986</v>
      </c>
      <c r="AK134" s="140">
        <f t="shared" si="58"/>
        <v>395.49775026664986</v>
      </c>
      <c r="AL134" s="140">
        <f t="shared" si="58"/>
        <v>395.49775026664986</v>
      </c>
      <c r="AM134" s="140">
        <f t="shared" si="58"/>
        <v>395.49775026664986</v>
      </c>
      <c r="AN134" s="140">
        <f t="shared" si="58"/>
        <v>395.49775026664986</v>
      </c>
      <c r="AO134" s="140">
        <f t="shared" si="58"/>
        <v>395.49775026664986</v>
      </c>
      <c r="AP134" s="140">
        <f t="shared" si="58"/>
        <v>395.49775026664986</v>
      </c>
      <c r="AQ134" s="140">
        <f t="shared" si="58"/>
        <v>395.49775026664986</v>
      </c>
      <c r="AR134" s="140">
        <f t="shared" si="58"/>
        <v>395.49775026664986</v>
      </c>
      <c r="AS134" s="140">
        <f t="shared" si="58"/>
        <v>395.49775026664986</v>
      </c>
      <c r="AT134" s="140">
        <f t="shared" si="58"/>
        <v>395.49775026664986</v>
      </c>
      <c r="AU134" s="140">
        <f t="shared" si="58"/>
        <v>395.49775026664986</v>
      </c>
      <c r="AV134" s="140">
        <f t="shared" si="58"/>
        <v>395.49775026664986</v>
      </c>
      <c r="AW134" s="140">
        <f t="shared" si="58"/>
        <v>395.49775026664986</v>
      </c>
      <c r="AX134" s="140">
        <f t="shared" si="58"/>
        <v>395.49775026664986</v>
      </c>
      <c r="AY134" s="127"/>
      <c r="AZ134" s="127"/>
      <c r="BA134" s="127"/>
      <c r="BB134" s="136"/>
      <c r="BC134" s="127"/>
      <c r="BD134" s="127"/>
      <c r="BE134" s="127"/>
      <c r="BF134" s="127"/>
      <c r="BG134" s="127"/>
      <c r="BH134" s="127"/>
      <c r="BI134" s="127"/>
      <c r="BJ134" s="127"/>
      <c r="BK134" s="127"/>
      <c r="BL134" s="127"/>
    </row>
    <row r="135" spans="1:64" x14ac:dyDescent="0.25">
      <c r="A135" s="127"/>
      <c r="B135" s="127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7"/>
      <c r="V135" s="127"/>
      <c r="W135" s="127"/>
      <c r="X135" s="127"/>
      <c r="Y135" s="127"/>
      <c r="Z135" s="127"/>
      <c r="AA135" s="127"/>
      <c r="AB135" s="127"/>
      <c r="AC135" s="127"/>
      <c r="AD135" s="127"/>
      <c r="AE135" s="127"/>
      <c r="AF135" s="127"/>
      <c r="AG135" s="127"/>
      <c r="AH135" s="127"/>
      <c r="AI135" s="127"/>
      <c r="AJ135" s="127"/>
      <c r="AK135" s="127"/>
      <c r="AL135" s="127"/>
      <c r="AM135" s="127"/>
      <c r="AN135" s="127"/>
      <c r="AO135" s="127"/>
      <c r="AP135" s="127"/>
      <c r="AQ135" s="127"/>
      <c r="AR135" s="127"/>
      <c r="AS135" s="127"/>
      <c r="AT135" s="127"/>
      <c r="AU135" s="127"/>
      <c r="AV135" s="127"/>
      <c r="AW135" s="127"/>
      <c r="AX135" s="127"/>
      <c r="AY135" s="127"/>
      <c r="AZ135" s="127"/>
      <c r="BA135" s="127"/>
      <c r="BB135" s="136"/>
      <c r="BC135" s="127"/>
      <c r="BD135" s="127"/>
      <c r="BE135" s="127"/>
      <c r="BF135" s="127"/>
      <c r="BG135" s="127"/>
      <c r="BH135" s="127"/>
      <c r="BI135" s="127"/>
      <c r="BJ135" s="127"/>
      <c r="BK135" s="127"/>
      <c r="BL135" s="127"/>
    </row>
    <row r="136" spans="1:64" x14ac:dyDescent="0.25">
      <c r="A136" s="127"/>
      <c r="B136" s="127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7"/>
      <c r="V136" s="127"/>
      <c r="W136" s="127"/>
      <c r="X136" s="127"/>
      <c r="Y136" s="127"/>
      <c r="Z136" s="127"/>
      <c r="AA136" s="127"/>
      <c r="AB136" s="127"/>
      <c r="AC136" s="127"/>
      <c r="AD136" s="127"/>
      <c r="AE136" s="127"/>
      <c r="AF136" s="127"/>
      <c r="AG136" s="127"/>
      <c r="AH136" s="127"/>
      <c r="AI136" s="127"/>
      <c r="AJ136" s="127"/>
      <c r="AK136" s="127"/>
      <c r="AL136" s="127"/>
      <c r="AM136" s="127"/>
      <c r="AN136" s="127"/>
      <c r="AO136" s="127"/>
      <c r="AP136" s="127"/>
      <c r="AQ136" s="127"/>
      <c r="AR136" s="127"/>
      <c r="AS136" s="127"/>
      <c r="AT136" s="127"/>
      <c r="AU136" s="127"/>
      <c r="AV136" s="127"/>
      <c r="AW136" s="127"/>
      <c r="AX136" s="127"/>
      <c r="AY136" s="127"/>
      <c r="AZ136" s="127"/>
      <c r="BA136" s="127"/>
      <c r="BB136" s="136"/>
      <c r="BC136" s="127"/>
      <c r="BD136" s="127"/>
      <c r="BE136" s="127"/>
      <c r="BF136" s="127"/>
      <c r="BG136" s="127"/>
      <c r="BH136" s="127"/>
      <c r="BI136" s="127"/>
      <c r="BJ136" s="127"/>
      <c r="BK136" s="127"/>
      <c r="BL136" s="127"/>
    </row>
    <row r="137" spans="1:64" x14ac:dyDescent="0.25">
      <c r="A137" s="127"/>
      <c r="B137" s="133" t="s">
        <v>597</v>
      </c>
      <c r="C137" s="133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7"/>
      <c r="V137" s="127"/>
      <c r="W137" s="127"/>
      <c r="X137" s="127"/>
      <c r="Y137" s="127"/>
      <c r="Z137" s="127"/>
      <c r="AA137" s="127"/>
      <c r="AB137" s="127"/>
      <c r="AC137" s="127"/>
      <c r="AD137" s="127"/>
      <c r="AE137" s="127"/>
      <c r="AF137" s="127"/>
      <c r="AG137" s="127"/>
      <c r="AH137" s="127"/>
      <c r="AI137" s="127"/>
      <c r="AJ137" s="127"/>
      <c r="AK137" s="127"/>
      <c r="AL137" s="127"/>
      <c r="AM137" s="127"/>
      <c r="AN137" s="127"/>
      <c r="AO137" s="127"/>
      <c r="AP137" s="127"/>
      <c r="AQ137" s="127"/>
      <c r="AR137" s="127"/>
      <c r="AS137" s="127"/>
      <c r="AT137" s="127"/>
      <c r="AU137" s="127"/>
      <c r="AV137" s="127"/>
      <c r="AW137" s="127"/>
      <c r="AX137" s="127"/>
      <c r="AY137" s="127"/>
      <c r="AZ137" s="127"/>
      <c r="BA137" s="127"/>
      <c r="BB137" s="136"/>
      <c r="BC137" s="127"/>
      <c r="BD137" s="127"/>
      <c r="BE137" s="127"/>
      <c r="BF137" s="127"/>
      <c r="BG137" s="127"/>
      <c r="BH137" s="127"/>
      <c r="BI137" s="127"/>
      <c r="BJ137" s="127"/>
      <c r="BK137" s="127"/>
      <c r="BL137" s="127"/>
    </row>
    <row r="138" spans="1:64" x14ac:dyDescent="0.25">
      <c r="A138" s="127"/>
      <c r="B138" s="127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27"/>
      <c r="X138" s="127"/>
      <c r="Y138" s="127"/>
      <c r="Z138" s="127"/>
      <c r="AA138" s="127"/>
      <c r="AB138" s="127"/>
      <c r="AC138" s="127"/>
      <c r="AD138" s="127"/>
      <c r="AE138" s="127"/>
      <c r="AF138" s="127"/>
      <c r="AG138" s="127"/>
      <c r="AH138" s="127"/>
      <c r="AI138" s="127"/>
      <c r="AJ138" s="127"/>
      <c r="AK138" s="127"/>
      <c r="AL138" s="127"/>
      <c r="AM138" s="127"/>
      <c r="AN138" s="127"/>
      <c r="AO138" s="127"/>
      <c r="AP138" s="127"/>
      <c r="AQ138" s="127"/>
      <c r="AR138" s="127"/>
      <c r="AS138" s="127"/>
      <c r="AT138" s="127"/>
      <c r="AU138" s="127"/>
      <c r="AV138" s="127"/>
      <c r="AW138" s="127"/>
      <c r="AX138" s="127"/>
      <c r="AY138" s="127"/>
      <c r="AZ138" s="127"/>
      <c r="BA138" s="127"/>
      <c r="BB138" s="136"/>
      <c r="BC138" s="127"/>
      <c r="BD138" s="127"/>
      <c r="BE138" s="127"/>
      <c r="BF138" s="127"/>
      <c r="BG138" s="127"/>
      <c r="BH138" s="127"/>
      <c r="BI138" s="127"/>
      <c r="BJ138" s="127"/>
      <c r="BK138" s="127"/>
      <c r="BL138" s="127"/>
    </row>
    <row r="139" spans="1:64" x14ac:dyDescent="0.25">
      <c r="A139" s="127"/>
      <c r="B139" s="127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7"/>
      <c r="V139" s="127"/>
      <c r="W139" s="127"/>
      <c r="X139" s="127"/>
      <c r="Y139" s="127"/>
      <c r="Z139" s="127"/>
      <c r="AA139" s="127"/>
      <c r="AB139" s="127"/>
      <c r="AC139" s="127"/>
      <c r="AD139" s="127"/>
      <c r="AE139" s="127"/>
      <c r="AF139" s="127"/>
      <c r="AG139" s="127"/>
      <c r="AH139" s="127"/>
      <c r="AI139" s="127"/>
      <c r="AJ139" s="127"/>
      <c r="AK139" s="127"/>
      <c r="AL139" s="127"/>
      <c r="AM139" s="127"/>
      <c r="AN139" s="127"/>
      <c r="AO139" s="127"/>
      <c r="AP139" s="127"/>
      <c r="AQ139" s="127"/>
      <c r="AR139" s="127"/>
      <c r="AS139" s="127"/>
      <c r="AT139" s="127"/>
      <c r="AU139" s="127"/>
      <c r="AV139" s="127"/>
      <c r="AW139" s="127"/>
      <c r="AX139" s="127"/>
      <c r="AY139" s="127"/>
      <c r="AZ139" s="127"/>
      <c r="BA139" s="127"/>
      <c r="BB139" s="127"/>
      <c r="BC139" s="127"/>
      <c r="BD139" s="127"/>
      <c r="BE139" s="127"/>
      <c r="BF139" s="127"/>
      <c r="BG139" s="127"/>
      <c r="BH139" s="127"/>
      <c r="BI139" s="127"/>
      <c r="BJ139" s="127"/>
      <c r="BK139" s="127"/>
      <c r="BL139" s="127"/>
    </row>
    <row r="140" spans="1:64" x14ac:dyDescent="0.25">
      <c r="A140" s="127"/>
      <c r="B140" s="126" t="s">
        <v>483</v>
      </c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  <c r="X140" s="127"/>
      <c r="Y140" s="127"/>
      <c r="Z140" s="127"/>
      <c r="AA140" s="127"/>
      <c r="AB140" s="127"/>
      <c r="AC140" s="127"/>
      <c r="AD140" s="127"/>
      <c r="AE140" s="127"/>
      <c r="AF140" s="127"/>
      <c r="AG140" s="127"/>
      <c r="AH140" s="127"/>
      <c r="AI140" s="127"/>
      <c r="AJ140" s="127"/>
      <c r="AK140" s="127"/>
      <c r="AL140" s="127"/>
      <c r="AM140" s="127"/>
      <c r="AN140" s="127"/>
      <c r="AO140" s="127"/>
      <c r="AP140" s="127"/>
      <c r="AQ140" s="127"/>
      <c r="AR140" s="127"/>
      <c r="AS140" s="127"/>
      <c r="AT140" s="127"/>
      <c r="AU140" s="127"/>
      <c r="AV140" s="127"/>
      <c r="AW140" s="127"/>
      <c r="AX140" s="127"/>
      <c r="AY140" s="127"/>
      <c r="AZ140" s="127"/>
      <c r="BA140" s="127"/>
      <c r="BB140" s="127"/>
      <c r="BC140" s="127"/>
      <c r="BD140" s="127"/>
      <c r="BE140" s="127"/>
      <c r="BF140" s="127"/>
      <c r="BG140" s="127"/>
      <c r="BH140" s="127"/>
      <c r="BI140" s="127"/>
      <c r="BJ140" s="127"/>
      <c r="BK140" s="127"/>
      <c r="BL140" s="127"/>
    </row>
    <row r="141" spans="1:64" x14ac:dyDescent="0.25">
      <c r="A141" s="127"/>
      <c r="B141" s="128" t="s">
        <v>484</v>
      </c>
      <c r="C141" s="150" t="str">
        <f>+Leasing!H5</f>
        <v>A1 M5</v>
      </c>
      <c r="D141" s="138">
        <f>VLOOKUP($C141,$BA$5:$BB$38,2,FALSE)</f>
        <v>5</v>
      </c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  <c r="Y141" s="127"/>
      <c r="Z141" s="127"/>
      <c r="AA141" s="127"/>
      <c r="AB141" s="127"/>
      <c r="AC141" s="127"/>
      <c r="AD141" s="127"/>
      <c r="AE141" s="127"/>
      <c r="AF141" s="127"/>
      <c r="AG141" s="127"/>
      <c r="AH141" s="127"/>
      <c r="AI141" s="127"/>
      <c r="AJ141" s="127"/>
      <c r="AK141" s="127"/>
      <c r="AL141" s="127"/>
      <c r="AM141" s="127"/>
      <c r="AN141" s="127"/>
      <c r="AO141" s="127"/>
      <c r="AP141" s="127"/>
      <c r="AQ141" s="127"/>
      <c r="AR141" s="127"/>
      <c r="AS141" s="127"/>
      <c r="AT141" s="127"/>
      <c r="AU141" s="127"/>
      <c r="AV141" s="127"/>
      <c r="AW141" s="127"/>
      <c r="AX141" s="127"/>
      <c r="AY141" s="127"/>
      <c r="AZ141" s="127"/>
      <c r="BA141" s="127"/>
      <c r="BB141" s="127"/>
      <c r="BC141" s="127"/>
      <c r="BD141" s="127"/>
      <c r="BE141" s="127"/>
      <c r="BF141" s="127"/>
      <c r="BG141" s="127"/>
      <c r="BH141" s="127"/>
      <c r="BI141" s="127"/>
      <c r="BJ141" s="127"/>
      <c r="BK141" s="127"/>
      <c r="BL141" s="127"/>
    </row>
    <row r="142" spans="1:64" x14ac:dyDescent="0.25">
      <c r="A142" s="127"/>
      <c r="B142" s="128" t="s">
        <v>486</v>
      </c>
      <c r="C142" s="157">
        <f>+Leasing!H6</f>
        <v>0.09</v>
      </c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  <c r="Y142" s="127"/>
      <c r="Z142" s="127"/>
      <c r="AA142" s="127"/>
      <c r="AB142" s="127"/>
      <c r="AC142" s="127"/>
      <c r="AD142" s="127"/>
      <c r="AE142" s="127"/>
      <c r="AF142" s="127"/>
      <c r="AG142" s="127"/>
      <c r="AH142" s="127"/>
      <c r="AI142" s="127"/>
      <c r="AJ142" s="127"/>
      <c r="AK142" s="127"/>
      <c r="AL142" s="127"/>
      <c r="AM142" s="127"/>
      <c r="AN142" s="127"/>
      <c r="AO142" s="127"/>
      <c r="AP142" s="127"/>
      <c r="AQ142" s="127"/>
      <c r="AR142" s="127"/>
      <c r="AS142" s="127"/>
      <c r="AT142" s="127"/>
      <c r="AU142" s="127"/>
      <c r="AV142" s="127"/>
      <c r="AW142" s="127"/>
      <c r="AX142" s="127"/>
      <c r="AY142" s="127"/>
      <c r="AZ142" s="127"/>
      <c r="BA142" s="127"/>
      <c r="BB142" s="127"/>
      <c r="BC142" s="127"/>
      <c r="BD142" s="127"/>
      <c r="BE142" s="127"/>
      <c r="BF142" s="127"/>
      <c r="BG142" s="127"/>
      <c r="BH142" s="127"/>
      <c r="BI142" s="127"/>
      <c r="BJ142" s="127"/>
      <c r="BK142" s="127"/>
      <c r="BL142" s="127"/>
    </row>
    <row r="143" spans="1:64" x14ac:dyDescent="0.25">
      <c r="A143" s="127"/>
      <c r="B143" s="129" t="s">
        <v>501</v>
      </c>
      <c r="C143" s="158">
        <f>+Leasing!H7</f>
        <v>20000</v>
      </c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  <c r="Y143" s="127"/>
      <c r="Z143" s="127"/>
      <c r="AA143" s="127"/>
      <c r="AB143" s="127"/>
      <c r="AC143" s="127"/>
      <c r="AD143" s="127"/>
      <c r="AE143" s="127"/>
      <c r="AF143" s="127"/>
      <c r="AG143" s="127"/>
      <c r="AH143" s="127"/>
      <c r="AI143" s="127"/>
      <c r="AJ143" s="127"/>
      <c r="AK143" s="127"/>
      <c r="AL143" s="127"/>
      <c r="AM143" s="127"/>
      <c r="AN143" s="127"/>
      <c r="AO143" s="127"/>
      <c r="AP143" s="127"/>
      <c r="AQ143" s="127"/>
      <c r="AR143" s="127"/>
      <c r="AS143" s="127"/>
      <c r="AT143" s="127"/>
      <c r="AU143" s="127"/>
      <c r="AV143" s="127"/>
      <c r="AW143" s="127"/>
      <c r="AX143" s="127"/>
      <c r="AY143" s="127"/>
      <c r="AZ143" s="127"/>
      <c r="BA143" s="127"/>
      <c r="BB143" s="127"/>
      <c r="BC143" s="127"/>
      <c r="BD143" s="127"/>
      <c r="BE143" s="127"/>
      <c r="BF143" s="127"/>
      <c r="BG143" s="127"/>
      <c r="BH143" s="127"/>
      <c r="BI143" s="127"/>
      <c r="BJ143" s="127"/>
      <c r="BK143" s="127"/>
      <c r="BL143" s="127"/>
    </row>
    <row r="144" spans="1:64" x14ac:dyDescent="0.25">
      <c r="A144" s="127"/>
      <c r="B144" s="129" t="s">
        <v>502</v>
      </c>
      <c r="C144" s="157">
        <f>+Leasing!H8</f>
        <v>0.1</v>
      </c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  <c r="Y144" s="127"/>
      <c r="Z144" s="127"/>
      <c r="AA144" s="127"/>
      <c r="AB144" s="127"/>
      <c r="AC144" s="127"/>
      <c r="AD144" s="127"/>
      <c r="AE144" s="127"/>
      <c r="AF144" s="127"/>
      <c r="AG144" s="127"/>
      <c r="AH144" s="127"/>
      <c r="AI144" s="127"/>
      <c r="AJ144" s="127"/>
      <c r="AK144" s="127"/>
      <c r="AL144" s="127"/>
      <c r="AM144" s="127"/>
      <c r="AN144" s="127"/>
      <c r="AO144" s="127"/>
      <c r="AP144" s="127"/>
      <c r="AQ144" s="127"/>
      <c r="AR144" s="127"/>
      <c r="AS144" s="127"/>
      <c r="AT144" s="127"/>
      <c r="AU144" s="127"/>
      <c r="AV144" s="127"/>
      <c r="AW144" s="127"/>
      <c r="AX144" s="127"/>
      <c r="AY144" s="127"/>
      <c r="AZ144" s="127"/>
      <c r="BA144" s="127"/>
      <c r="BB144" s="127"/>
      <c r="BC144" s="127"/>
      <c r="BD144" s="127"/>
      <c r="BE144" s="127"/>
      <c r="BF144" s="127"/>
      <c r="BG144" s="127"/>
      <c r="BH144" s="127"/>
      <c r="BI144" s="127"/>
      <c r="BJ144" s="127"/>
      <c r="BK144" s="127"/>
      <c r="BL144" s="127"/>
    </row>
    <row r="145" spans="1:64" x14ac:dyDescent="0.25">
      <c r="A145" s="127"/>
      <c r="B145" s="129" t="s">
        <v>503</v>
      </c>
      <c r="C145" s="157">
        <f>+Leasing!H9</f>
        <v>0.1</v>
      </c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  <c r="Y145" s="127"/>
      <c r="Z145" s="127"/>
      <c r="AA145" s="127"/>
      <c r="AB145" s="127"/>
      <c r="AC145" s="127"/>
      <c r="AD145" s="127"/>
      <c r="AE145" s="127"/>
      <c r="AF145" s="127"/>
      <c r="AG145" s="127"/>
      <c r="AH145" s="127"/>
      <c r="AI145" s="127"/>
      <c r="AJ145" s="127"/>
      <c r="AK145" s="127"/>
      <c r="AL145" s="127"/>
      <c r="AM145" s="127"/>
      <c r="AN145" s="127"/>
      <c r="AO145" s="127"/>
      <c r="AP145" s="127"/>
      <c r="AQ145" s="127"/>
      <c r="AR145" s="127"/>
      <c r="AS145" s="127"/>
      <c r="AT145" s="127"/>
      <c r="AU145" s="127"/>
      <c r="AV145" s="127"/>
      <c r="AW145" s="127"/>
      <c r="AX145" s="127"/>
      <c r="AY145" s="127"/>
      <c r="AZ145" s="127"/>
      <c r="BA145" s="127"/>
      <c r="BB145" s="127"/>
      <c r="BC145" s="127"/>
      <c r="BD145" s="127"/>
      <c r="BE145" s="127"/>
      <c r="BF145" s="127"/>
      <c r="BG145" s="127"/>
      <c r="BH145" s="127"/>
      <c r="BI145" s="127"/>
      <c r="BJ145" s="127"/>
      <c r="BK145" s="127"/>
      <c r="BL145" s="127"/>
    </row>
    <row r="146" spans="1:64" x14ac:dyDescent="0.25">
      <c r="A146" s="127"/>
      <c r="B146" s="130" t="s">
        <v>488</v>
      </c>
      <c r="C146" s="138">
        <f>+Leasing!H10</f>
        <v>48</v>
      </c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  <c r="Y146" s="127"/>
      <c r="Z146" s="127"/>
      <c r="AA146" s="127"/>
      <c r="AB146" s="127"/>
      <c r="AC146" s="127"/>
      <c r="AD146" s="127"/>
      <c r="AE146" s="127"/>
      <c r="AF146" s="127"/>
      <c r="AG146" s="127"/>
      <c r="AH146" s="127"/>
      <c r="AI146" s="127"/>
      <c r="AJ146" s="127"/>
      <c r="AK146" s="127"/>
      <c r="AL146" s="127"/>
      <c r="AM146" s="127"/>
      <c r="AN146" s="127"/>
      <c r="AO146" s="127"/>
      <c r="AP146" s="127"/>
      <c r="AQ146" s="127"/>
      <c r="AR146" s="127"/>
      <c r="AS146" s="127"/>
      <c r="AT146" s="127"/>
      <c r="AU146" s="127"/>
      <c r="AV146" s="127"/>
      <c r="AW146" s="127"/>
      <c r="AX146" s="127"/>
      <c r="AY146" s="127"/>
      <c r="AZ146" s="127"/>
      <c r="BA146" s="127"/>
      <c r="BB146" s="127"/>
      <c r="BC146" s="127"/>
      <c r="BD146" s="127"/>
      <c r="BE146" s="127"/>
      <c r="BF146" s="127"/>
      <c r="BG146" s="127"/>
      <c r="BH146" s="127"/>
      <c r="BI146" s="127"/>
      <c r="BJ146" s="127"/>
      <c r="BK146" s="127"/>
      <c r="BL146" s="127"/>
    </row>
    <row r="147" spans="1:64" x14ac:dyDescent="0.25">
      <c r="A147" s="127"/>
      <c r="B147" s="127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  <c r="Y147" s="127"/>
      <c r="Z147" s="127"/>
      <c r="AA147" s="127"/>
      <c r="AB147" s="127"/>
      <c r="AC147" s="127"/>
      <c r="AD147" s="127"/>
      <c r="AE147" s="127"/>
      <c r="AF147" s="127"/>
      <c r="AG147" s="127"/>
      <c r="AH147" s="127"/>
      <c r="AI147" s="127"/>
      <c r="AJ147" s="127"/>
      <c r="AK147" s="127"/>
      <c r="AL147" s="127"/>
      <c r="AM147" s="127"/>
      <c r="AN147" s="127"/>
      <c r="AO147" s="127"/>
      <c r="AP147" s="127"/>
      <c r="AQ147" s="127"/>
      <c r="AR147" s="127"/>
      <c r="AS147" s="127"/>
      <c r="AT147" s="127"/>
      <c r="AU147" s="127"/>
      <c r="AV147" s="127"/>
      <c r="AW147" s="127"/>
      <c r="AX147" s="127"/>
      <c r="AY147" s="127"/>
      <c r="AZ147" s="127"/>
      <c r="BA147" s="127"/>
      <c r="BB147" s="127"/>
      <c r="BC147" s="127"/>
      <c r="BD147" s="127"/>
      <c r="BE147" s="127"/>
      <c r="BF147" s="127"/>
      <c r="BG147" s="127"/>
      <c r="BH147" s="127"/>
      <c r="BI147" s="127"/>
      <c r="BJ147" s="127"/>
      <c r="BK147" s="127"/>
      <c r="BL147" s="127"/>
    </row>
    <row r="148" spans="1:64" x14ac:dyDescent="0.25">
      <c r="A148" s="127"/>
      <c r="B148" s="126" t="s">
        <v>521</v>
      </c>
      <c r="C148" s="126" t="s">
        <v>522</v>
      </c>
      <c r="D148" s="139">
        <f>((1+C142)^(1/12))-1</f>
        <v>7.2073233161367156E-3</v>
      </c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  <c r="Y148" s="127"/>
      <c r="Z148" s="127"/>
      <c r="AA148" s="127"/>
      <c r="AB148" s="127"/>
      <c r="AC148" s="127"/>
      <c r="AD148" s="127"/>
      <c r="AE148" s="127"/>
      <c r="AF148" s="127"/>
      <c r="AG148" s="127"/>
      <c r="AH148" s="127"/>
      <c r="AI148" s="127"/>
      <c r="AJ148" s="127"/>
      <c r="AK148" s="127"/>
      <c r="AL148" s="127"/>
      <c r="AM148" s="127"/>
      <c r="AN148" s="127"/>
      <c r="AO148" s="127"/>
      <c r="AP148" s="127"/>
      <c r="AQ148" s="127"/>
      <c r="AR148" s="127"/>
      <c r="AS148" s="127"/>
      <c r="AT148" s="127"/>
      <c r="AU148" s="127"/>
      <c r="AV148" s="127"/>
      <c r="AW148" s="127"/>
      <c r="AX148" s="127"/>
      <c r="AY148" s="127"/>
      <c r="AZ148" s="127"/>
      <c r="BA148" s="127"/>
      <c r="BB148" s="127"/>
      <c r="BC148" s="127"/>
      <c r="BD148" s="127"/>
      <c r="BE148" s="127"/>
      <c r="BF148" s="127"/>
      <c r="BG148" s="127"/>
      <c r="BH148" s="127"/>
      <c r="BI148" s="127"/>
      <c r="BJ148" s="127"/>
      <c r="BK148" s="127"/>
      <c r="BL148" s="127"/>
    </row>
    <row r="149" spans="1:64" x14ac:dyDescent="0.25">
      <c r="A149" s="127"/>
      <c r="B149" s="127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  <c r="Y149" s="127"/>
      <c r="Z149" s="127"/>
      <c r="AA149" s="127"/>
      <c r="AB149" s="127"/>
      <c r="AC149" s="127"/>
      <c r="AD149" s="127"/>
      <c r="AE149" s="127"/>
      <c r="AF149" s="127"/>
      <c r="AG149" s="127"/>
      <c r="AH149" s="127"/>
      <c r="AI149" s="127"/>
      <c r="AJ149" s="127"/>
      <c r="AK149" s="127"/>
      <c r="AL149" s="127"/>
      <c r="AM149" s="127"/>
      <c r="AN149" s="127"/>
      <c r="AO149" s="127"/>
      <c r="AP149" s="127"/>
      <c r="AQ149" s="127"/>
      <c r="AR149" s="127"/>
      <c r="AS149" s="127"/>
      <c r="AT149" s="127"/>
      <c r="AU149" s="127"/>
      <c r="AV149" s="127"/>
      <c r="AW149" s="127"/>
      <c r="AX149" s="127"/>
      <c r="AY149" s="127"/>
      <c r="AZ149" s="127"/>
      <c r="BA149" s="127"/>
      <c r="BB149" s="127"/>
      <c r="BC149" s="127"/>
      <c r="BD149" s="127"/>
      <c r="BE149" s="127"/>
      <c r="BF149" s="127"/>
      <c r="BG149" s="127"/>
      <c r="BH149" s="127"/>
      <c r="BI149" s="127"/>
      <c r="BJ149" s="127"/>
      <c r="BK149" s="127"/>
      <c r="BL149" s="127"/>
    </row>
    <row r="150" spans="1:64" x14ac:dyDescent="0.25">
      <c r="A150" s="127"/>
      <c r="B150" s="126" t="s">
        <v>525</v>
      </c>
      <c r="C150" s="126" t="s">
        <v>522</v>
      </c>
      <c r="D150" s="140">
        <f>(C143-(C143*C144)-(C143*C145))/((1-(1+D148)^(-C146))/D148)</f>
        <v>395.49775026664986</v>
      </c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  <c r="Y150" s="127"/>
      <c r="Z150" s="127"/>
      <c r="AA150" s="127"/>
      <c r="AB150" s="127"/>
      <c r="AC150" s="127"/>
      <c r="AD150" s="127"/>
      <c r="AE150" s="127"/>
      <c r="AF150" s="127"/>
      <c r="AG150" s="127"/>
      <c r="AH150" s="127"/>
      <c r="AI150" s="127"/>
      <c r="AJ150" s="127"/>
      <c r="AK150" s="127"/>
      <c r="AL150" s="127"/>
      <c r="AM150" s="127"/>
      <c r="AN150" s="127"/>
      <c r="AO150" s="127"/>
      <c r="AP150" s="127"/>
      <c r="AQ150" s="127"/>
      <c r="AR150" s="127"/>
      <c r="AS150" s="127"/>
      <c r="AT150" s="127"/>
      <c r="AU150" s="127"/>
      <c r="AV150" s="127"/>
      <c r="AW150" s="127"/>
      <c r="AX150" s="127"/>
      <c r="AY150" s="127"/>
      <c r="AZ150" s="127"/>
      <c r="BA150" s="127"/>
      <c r="BB150" s="127"/>
      <c r="BC150" s="127"/>
      <c r="BD150" s="127"/>
      <c r="BE150" s="127"/>
      <c r="BF150" s="127"/>
      <c r="BG150" s="127"/>
      <c r="BH150" s="127"/>
      <c r="BI150" s="127"/>
      <c r="BJ150" s="127"/>
      <c r="BK150" s="127"/>
      <c r="BL150" s="127"/>
    </row>
    <row r="151" spans="1:64" x14ac:dyDescent="0.25">
      <c r="A151" s="127"/>
      <c r="B151" s="127"/>
      <c r="C151" s="66">
        <v>41275</v>
      </c>
      <c r="D151" s="66">
        <v>41306</v>
      </c>
      <c r="E151" s="66">
        <v>41336</v>
      </c>
      <c r="F151" s="66">
        <v>41367</v>
      </c>
      <c r="G151" s="66">
        <v>41397</v>
      </c>
      <c r="H151" s="66">
        <v>41428</v>
      </c>
      <c r="I151" s="66">
        <v>41458</v>
      </c>
      <c r="J151" s="66">
        <v>41489</v>
      </c>
      <c r="K151" s="66">
        <v>41519</v>
      </c>
      <c r="L151" s="66">
        <v>41550</v>
      </c>
      <c r="M151" s="66">
        <v>41580</v>
      </c>
      <c r="N151" s="66">
        <v>41611</v>
      </c>
      <c r="O151" s="66">
        <v>41641</v>
      </c>
      <c r="P151" s="66">
        <v>41672</v>
      </c>
      <c r="Q151" s="66">
        <v>41702</v>
      </c>
      <c r="R151" s="66">
        <v>41733</v>
      </c>
      <c r="S151" s="66">
        <v>41763</v>
      </c>
      <c r="T151" s="66">
        <v>41794</v>
      </c>
      <c r="U151" s="66">
        <v>41824</v>
      </c>
      <c r="V151" s="66">
        <v>41855</v>
      </c>
      <c r="W151" s="66">
        <v>41885</v>
      </c>
      <c r="X151" s="66">
        <v>41916</v>
      </c>
      <c r="Y151" s="66">
        <v>41946</v>
      </c>
      <c r="Z151" s="66">
        <v>41977</v>
      </c>
      <c r="AA151" s="66">
        <v>42007</v>
      </c>
      <c r="AB151" s="66">
        <v>42038</v>
      </c>
      <c r="AC151" s="66">
        <v>42068</v>
      </c>
      <c r="AD151" s="66">
        <v>42099</v>
      </c>
      <c r="AE151" s="66">
        <v>42129</v>
      </c>
      <c r="AF151" s="66">
        <v>42160</v>
      </c>
      <c r="AG151" s="66">
        <v>42190</v>
      </c>
      <c r="AH151" s="66">
        <v>42221</v>
      </c>
      <c r="AI151" s="66">
        <v>42251</v>
      </c>
      <c r="AJ151" s="66">
        <v>42282</v>
      </c>
      <c r="AK151" s="66">
        <v>42312</v>
      </c>
      <c r="AL151" s="66">
        <v>42343</v>
      </c>
      <c r="AM151" s="66">
        <v>42373</v>
      </c>
      <c r="AN151" s="66">
        <v>42404</v>
      </c>
      <c r="AO151" s="66">
        <v>42434</v>
      </c>
      <c r="AP151" s="66">
        <v>42465</v>
      </c>
      <c r="AQ151" s="66">
        <v>42495</v>
      </c>
      <c r="AR151" s="66">
        <v>42526</v>
      </c>
      <c r="AS151" s="66">
        <v>42556</v>
      </c>
      <c r="AT151" s="66">
        <v>42587</v>
      </c>
      <c r="AU151" s="66">
        <v>42617</v>
      </c>
      <c r="AV151" s="66">
        <v>42648</v>
      </c>
      <c r="AW151" s="66">
        <v>42678</v>
      </c>
      <c r="AX151" s="66">
        <v>42709</v>
      </c>
      <c r="AY151" s="127"/>
      <c r="AZ151" s="127"/>
      <c r="BA151" s="127"/>
      <c r="BB151" s="127"/>
      <c r="BC151" s="127"/>
      <c r="BD151" s="127"/>
      <c r="BE151" s="127"/>
      <c r="BF151" s="127"/>
      <c r="BG151" s="127"/>
      <c r="BH151" s="127"/>
      <c r="BI151" s="127"/>
      <c r="BJ151" s="127"/>
      <c r="BK151" s="127"/>
      <c r="BL151" s="127"/>
    </row>
    <row r="152" spans="1:64" x14ac:dyDescent="0.25">
      <c r="A152" s="127"/>
      <c r="B152" s="127"/>
      <c r="C152" s="138">
        <v>1</v>
      </c>
      <c r="D152" s="138">
        <f>+C152+1</f>
        <v>2</v>
      </c>
      <c r="E152" s="138">
        <f t="shared" ref="E152:AX152" si="59">+D152+1</f>
        <v>3</v>
      </c>
      <c r="F152" s="138">
        <f t="shared" si="59"/>
        <v>4</v>
      </c>
      <c r="G152" s="138">
        <f t="shared" si="59"/>
        <v>5</v>
      </c>
      <c r="H152" s="138">
        <f t="shared" si="59"/>
        <v>6</v>
      </c>
      <c r="I152" s="138">
        <f t="shared" si="59"/>
        <v>7</v>
      </c>
      <c r="J152" s="138">
        <f t="shared" si="59"/>
        <v>8</v>
      </c>
      <c r="K152" s="138">
        <f t="shared" si="59"/>
        <v>9</v>
      </c>
      <c r="L152" s="138">
        <f t="shared" si="59"/>
        <v>10</v>
      </c>
      <c r="M152" s="138">
        <f t="shared" si="59"/>
        <v>11</v>
      </c>
      <c r="N152" s="138">
        <f t="shared" si="59"/>
        <v>12</v>
      </c>
      <c r="O152" s="138">
        <f t="shared" si="59"/>
        <v>13</v>
      </c>
      <c r="P152" s="138">
        <f t="shared" si="59"/>
        <v>14</v>
      </c>
      <c r="Q152" s="138">
        <f t="shared" si="59"/>
        <v>15</v>
      </c>
      <c r="R152" s="138">
        <f t="shared" si="59"/>
        <v>16</v>
      </c>
      <c r="S152" s="138">
        <f t="shared" si="59"/>
        <v>17</v>
      </c>
      <c r="T152" s="138">
        <f t="shared" si="59"/>
        <v>18</v>
      </c>
      <c r="U152" s="138">
        <f t="shared" si="59"/>
        <v>19</v>
      </c>
      <c r="V152" s="138">
        <f t="shared" si="59"/>
        <v>20</v>
      </c>
      <c r="W152" s="138">
        <f t="shared" si="59"/>
        <v>21</v>
      </c>
      <c r="X152" s="138">
        <f t="shared" si="59"/>
        <v>22</v>
      </c>
      <c r="Y152" s="138">
        <f t="shared" si="59"/>
        <v>23</v>
      </c>
      <c r="Z152" s="138">
        <f t="shared" si="59"/>
        <v>24</v>
      </c>
      <c r="AA152" s="138">
        <f t="shared" si="59"/>
        <v>25</v>
      </c>
      <c r="AB152" s="138">
        <f t="shared" si="59"/>
        <v>26</v>
      </c>
      <c r="AC152" s="138">
        <f t="shared" si="59"/>
        <v>27</v>
      </c>
      <c r="AD152" s="138">
        <f t="shared" si="59"/>
        <v>28</v>
      </c>
      <c r="AE152" s="138">
        <f t="shared" si="59"/>
        <v>29</v>
      </c>
      <c r="AF152" s="138">
        <f t="shared" si="59"/>
        <v>30</v>
      </c>
      <c r="AG152" s="138">
        <f t="shared" si="59"/>
        <v>31</v>
      </c>
      <c r="AH152" s="138">
        <f t="shared" si="59"/>
        <v>32</v>
      </c>
      <c r="AI152" s="138">
        <f t="shared" si="59"/>
        <v>33</v>
      </c>
      <c r="AJ152" s="138">
        <f t="shared" si="59"/>
        <v>34</v>
      </c>
      <c r="AK152" s="138">
        <f t="shared" si="59"/>
        <v>35</v>
      </c>
      <c r="AL152" s="138">
        <f t="shared" si="59"/>
        <v>36</v>
      </c>
      <c r="AM152" s="138">
        <f t="shared" si="59"/>
        <v>37</v>
      </c>
      <c r="AN152" s="138">
        <f t="shared" si="59"/>
        <v>38</v>
      </c>
      <c r="AO152" s="138">
        <f t="shared" si="59"/>
        <v>39</v>
      </c>
      <c r="AP152" s="138">
        <f t="shared" si="59"/>
        <v>40</v>
      </c>
      <c r="AQ152" s="138">
        <f t="shared" si="59"/>
        <v>41</v>
      </c>
      <c r="AR152" s="138">
        <f t="shared" si="59"/>
        <v>42</v>
      </c>
      <c r="AS152" s="138">
        <f t="shared" si="59"/>
        <v>43</v>
      </c>
      <c r="AT152" s="138">
        <f t="shared" si="59"/>
        <v>44</v>
      </c>
      <c r="AU152" s="138">
        <f t="shared" si="59"/>
        <v>45</v>
      </c>
      <c r="AV152" s="138">
        <f t="shared" si="59"/>
        <v>46</v>
      </c>
      <c r="AW152" s="138">
        <f t="shared" si="59"/>
        <v>47</v>
      </c>
      <c r="AX152" s="138">
        <f t="shared" si="59"/>
        <v>48</v>
      </c>
      <c r="AY152" s="127"/>
      <c r="AZ152" s="127"/>
      <c r="BA152" s="127"/>
      <c r="BB152" s="127"/>
      <c r="BC152" s="127"/>
      <c r="BD152" s="127"/>
      <c r="BE152" s="127"/>
      <c r="BF152" s="127"/>
      <c r="BG152" s="127"/>
      <c r="BH152" s="127"/>
      <c r="BI152" s="127"/>
      <c r="BJ152" s="127"/>
      <c r="BK152" s="127"/>
      <c r="BL152" s="127"/>
    </row>
    <row r="153" spans="1:64" x14ac:dyDescent="0.25">
      <c r="A153" s="127"/>
      <c r="B153" s="141" t="s">
        <v>589</v>
      </c>
      <c r="C153" s="142" t="s">
        <v>515</v>
      </c>
      <c r="D153" s="142" t="s">
        <v>516</v>
      </c>
      <c r="E153" s="142" t="s">
        <v>517</v>
      </c>
      <c r="F153" s="142" t="s">
        <v>518</v>
      </c>
      <c r="G153" s="142" t="s">
        <v>519</v>
      </c>
      <c r="H153" s="142" t="s">
        <v>520</v>
      </c>
      <c r="I153" s="142" t="s">
        <v>523</v>
      </c>
      <c r="J153" s="142" t="s">
        <v>524</v>
      </c>
      <c r="K153" s="142" t="s">
        <v>485</v>
      </c>
      <c r="L153" s="142" t="s">
        <v>526</v>
      </c>
      <c r="M153" s="142" t="s">
        <v>527</v>
      </c>
      <c r="N153" s="142" t="s">
        <v>500</v>
      </c>
      <c r="O153" s="142" t="s">
        <v>528</v>
      </c>
      <c r="P153" s="142" t="s">
        <v>529</v>
      </c>
      <c r="Q153" s="142" t="s">
        <v>530</v>
      </c>
      <c r="R153" s="142" t="s">
        <v>531</v>
      </c>
      <c r="S153" s="142" t="s">
        <v>532</v>
      </c>
      <c r="T153" s="142" t="s">
        <v>533</v>
      </c>
      <c r="U153" s="142" t="s">
        <v>534</v>
      </c>
      <c r="V153" s="142" t="s">
        <v>535</v>
      </c>
      <c r="W153" s="142" t="s">
        <v>536</v>
      </c>
      <c r="X153" s="142" t="s">
        <v>537</v>
      </c>
      <c r="Y153" s="142" t="s">
        <v>538</v>
      </c>
      <c r="Z153" s="142" t="s">
        <v>539</v>
      </c>
      <c r="AA153" s="142" t="s">
        <v>540</v>
      </c>
      <c r="AB153" s="142" t="s">
        <v>541</v>
      </c>
      <c r="AC153" s="142" t="s">
        <v>542</v>
      </c>
      <c r="AD153" s="142" t="s">
        <v>543</v>
      </c>
      <c r="AE153" s="142" t="s">
        <v>544</v>
      </c>
      <c r="AF153" s="142" t="s">
        <v>545</v>
      </c>
      <c r="AG153" s="142" t="s">
        <v>546</v>
      </c>
      <c r="AH153" s="142" t="s">
        <v>547</v>
      </c>
      <c r="AI153" s="142" t="s">
        <v>548</v>
      </c>
      <c r="AJ153" s="142" t="s">
        <v>549</v>
      </c>
      <c r="AK153" s="142" t="s">
        <v>550</v>
      </c>
      <c r="AL153" s="142" t="s">
        <v>551</v>
      </c>
      <c r="AM153" s="142" t="s">
        <v>552</v>
      </c>
      <c r="AN153" s="142" t="s">
        <v>553</v>
      </c>
      <c r="AO153" s="142" t="s">
        <v>554</v>
      </c>
      <c r="AP153" s="142" t="s">
        <v>555</v>
      </c>
      <c r="AQ153" s="142" t="s">
        <v>556</v>
      </c>
      <c r="AR153" s="142" t="s">
        <v>557</v>
      </c>
      <c r="AS153" s="142" t="s">
        <v>558</v>
      </c>
      <c r="AT153" s="142" t="s">
        <v>559</v>
      </c>
      <c r="AU153" s="142" t="s">
        <v>560</v>
      </c>
      <c r="AV153" s="142" t="s">
        <v>561</v>
      </c>
      <c r="AW153" s="142" t="s">
        <v>562</v>
      </c>
      <c r="AX153" s="142" t="s">
        <v>563</v>
      </c>
      <c r="AY153" s="127"/>
      <c r="AZ153" s="127"/>
      <c r="BA153" s="127"/>
      <c r="BB153" s="127"/>
      <c r="BC153" s="127"/>
      <c r="BD153" s="127"/>
      <c r="BE153" s="127"/>
      <c r="BF153" s="127"/>
      <c r="BG153" s="127"/>
      <c r="BH153" s="127"/>
      <c r="BI153" s="127"/>
      <c r="BJ153" s="127"/>
      <c r="BK153" s="127"/>
      <c r="BL153" s="127"/>
    </row>
    <row r="154" spans="1:64" x14ac:dyDescent="0.25">
      <c r="A154" s="127"/>
      <c r="B154" s="129" t="s">
        <v>590</v>
      </c>
      <c r="C154" s="140">
        <f t="shared" ref="C154:AX154" si="60">IF(C153=$C141,$C143*$C145,0)</f>
        <v>0</v>
      </c>
      <c r="D154" s="140">
        <f t="shared" si="60"/>
        <v>0</v>
      </c>
      <c r="E154" s="140">
        <f t="shared" si="60"/>
        <v>0</v>
      </c>
      <c r="F154" s="140">
        <f t="shared" si="60"/>
        <v>0</v>
      </c>
      <c r="G154" s="140">
        <f t="shared" si="60"/>
        <v>2000</v>
      </c>
      <c r="H154" s="140">
        <f t="shared" si="60"/>
        <v>0</v>
      </c>
      <c r="I154" s="140">
        <f t="shared" si="60"/>
        <v>0</v>
      </c>
      <c r="J154" s="140">
        <f t="shared" si="60"/>
        <v>0</v>
      </c>
      <c r="K154" s="140">
        <f t="shared" si="60"/>
        <v>0</v>
      </c>
      <c r="L154" s="140">
        <f t="shared" si="60"/>
        <v>0</v>
      </c>
      <c r="M154" s="140">
        <f t="shared" si="60"/>
        <v>0</v>
      </c>
      <c r="N154" s="140">
        <f t="shared" si="60"/>
        <v>0</v>
      </c>
      <c r="O154" s="140">
        <f t="shared" si="60"/>
        <v>0</v>
      </c>
      <c r="P154" s="140">
        <f t="shared" si="60"/>
        <v>0</v>
      </c>
      <c r="Q154" s="140">
        <f t="shared" si="60"/>
        <v>0</v>
      </c>
      <c r="R154" s="140">
        <f t="shared" si="60"/>
        <v>0</v>
      </c>
      <c r="S154" s="140">
        <f t="shared" si="60"/>
        <v>0</v>
      </c>
      <c r="T154" s="140">
        <f t="shared" si="60"/>
        <v>0</v>
      </c>
      <c r="U154" s="140">
        <f t="shared" si="60"/>
        <v>0</v>
      </c>
      <c r="V154" s="140">
        <f t="shared" si="60"/>
        <v>0</v>
      </c>
      <c r="W154" s="140">
        <f t="shared" si="60"/>
        <v>0</v>
      </c>
      <c r="X154" s="140">
        <f t="shared" si="60"/>
        <v>0</v>
      </c>
      <c r="Y154" s="140">
        <f t="shared" si="60"/>
        <v>0</v>
      </c>
      <c r="Z154" s="140">
        <f t="shared" si="60"/>
        <v>0</v>
      </c>
      <c r="AA154" s="140">
        <f t="shared" si="60"/>
        <v>0</v>
      </c>
      <c r="AB154" s="140">
        <f t="shared" si="60"/>
        <v>0</v>
      </c>
      <c r="AC154" s="140">
        <f t="shared" si="60"/>
        <v>0</v>
      </c>
      <c r="AD154" s="140">
        <f t="shared" si="60"/>
        <v>0</v>
      </c>
      <c r="AE154" s="140">
        <f t="shared" si="60"/>
        <v>0</v>
      </c>
      <c r="AF154" s="140">
        <f t="shared" si="60"/>
        <v>0</v>
      </c>
      <c r="AG154" s="140">
        <f t="shared" si="60"/>
        <v>0</v>
      </c>
      <c r="AH154" s="140">
        <f t="shared" si="60"/>
        <v>0</v>
      </c>
      <c r="AI154" s="140">
        <f t="shared" si="60"/>
        <v>0</v>
      </c>
      <c r="AJ154" s="140">
        <f t="shared" si="60"/>
        <v>0</v>
      </c>
      <c r="AK154" s="140">
        <f t="shared" si="60"/>
        <v>0</v>
      </c>
      <c r="AL154" s="140">
        <f t="shared" si="60"/>
        <v>0</v>
      </c>
      <c r="AM154" s="140">
        <f t="shared" si="60"/>
        <v>0</v>
      </c>
      <c r="AN154" s="140">
        <f t="shared" si="60"/>
        <v>0</v>
      </c>
      <c r="AO154" s="140">
        <f t="shared" si="60"/>
        <v>0</v>
      </c>
      <c r="AP154" s="140">
        <f t="shared" si="60"/>
        <v>0</v>
      </c>
      <c r="AQ154" s="140">
        <f t="shared" si="60"/>
        <v>0</v>
      </c>
      <c r="AR154" s="140">
        <f t="shared" si="60"/>
        <v>0</v>
      </c>
      <c r="AS154" s="140">
        <f t="shared" si="60"/>
        <v>0</v>
      </c>
      <c r="AT154" s="140">
        <f t="shared" si="60"/>
        <v>0</v>
      </c>
      <c r="AU154" s="140">
        <f t="shared" si="60"/>
        <v>0</v>
      </c>
      <c r="AV154" s="140">
        <f t="shared" si="60"/>
        <v>0</v>
      </c>
      <c r="AW154" s="140">
        <f t="shared" si="60"/>
        <v>0</v>
      </c>
      <c r="AX154" s="140">
        <f t="shared" si="60"/>
        <v>0</v>
      </c>
      <c r="AY154" s="127"/>
      <c r="AZ154" s="127"/>
      <c r="BA154" s="127"/>
      <c r="BB154" s="127"/>
      <c r="BC154" s="127"/>
      <c r="BD154" s="127"/>
      <c r="BE154" s="127"/>
      <c r="BF154" s="127"/>
      <c r="BG154" s="127"/>
      <c r="BH154" s="127"/>
      <c r="BI154" s="127"/>
      <c r="BJ154" s="127"/>
      <c r="BK154" s="127"/>
      <c r="BL154" s="127"/>
    </row>
    <row r="155" spans="1:64" x14ac:dyDescent="0.25">
      <c r="A155" s="127"/>
      <c r="B155" s="129" t="s">
        <v>564</v>
      </c>
      <c r="C155" s="140"/>
      <c r="D155" s="140">
        <f>+IF(D152&gt;=$D141,$D150,0)*IF(C159&lt;1,0,1)</f>
        <v>0</v>
      </c>
      <c r="E155" s="140">
        <f t="shared" ref="E155:AA155" si="61">+IF(E152&gt;=$D141,$D150,0)*IF(D159&lt;1,0,1)</f>
        <v>0</v>
      </c>
      <c r="F155" s="140">
        <f t="shared" si="61"/>
        <v>0</v>
      </c>
      <c r="G155" s="140">
        <f t="shared" si="61"/>
        <v>395.49775026664986</v>
      </c>
      <c r="H155" s="140">
        <f t="shared" si="61"/>
        <v>395.49775026664986</v>
      </c>
      <c r="I155" s="140">
        <f t="shared" si="61"/>
        <v>395.49775026664986</v>
      </c>
      <c r="J155" s="140">
        <f t="shared" si="61"/>
        <v>395.49775026664986</v>
      </c>
      <c r="K155" s="140">
        <f t="shared" si="61"/>
        <v>395.49775026664986</v>
      </c>
      <c r="L155" s="140">
        <f t="shared" si="61"/>
        <v>395.49775026664986</v>
      </c>
      <c r="M155" s="140">
        <f t="shared" si="61"/>
        <v>395.49775026664986</v>
      </c>
      <c r="N155" s="140">
        <f t="shared" si="61"/>
        <v>395.49775026664986</v>
      </c>
      <c r="O155" s="140">
        <f t="shared" si="61"/>
        <v>395.49775026664986</v>
      </c>
      <c r="P155" s="140">
        <f t="shared" si="61"/>
        <v>395.49775026664986</v>
      </c>
      <c r="Q155" s="140">
        <f t="shared" si="61"/>
        <v>395.49775026664986</v>
      </c>
      <c r="R155" s="140">
        <f t="shared" si="61"/>
        <v>395.49775026664986</v>
      </c>
      <c r="S155" s="140">
        <f t="shared" si="61"/>
        <v>395.49775026664986</v>
      </c>
      <c r="T155" s="140">
        <f t="shared" si="61"/>
        <v>395.49775026664986</v>
      </c>
      <c r="U155" s="140">
        <f t="shared" si="61"/>
        <v>395.49775026664986</v>
      </c>
      <c r="V155" s="140">
        <f t="shared" si="61"/>
        <v>395.49775026664986</v>
      </c>
      <c r="W155" s="140">
        <f t="shared" si="61"/>
        <v>395.49775026664986</v>
      </c>
      <c r="X155" s="140">
        <f t="shared" si="61"/>
        <v>395.49775026664986</v>
      </c>
      <c r="Y155" s="140">
        <f t="shared" si="61"/>
        <v>395.49775026664986</v>
      </c>
      <c r="Z155" s="140">
        <f t="shared" si="61"/>
        <v>395.49775026664986</v>
      </c>
      <c r="AA155" s="140">
        <f t="shared" si="61"/>
        <v>395.49775026664986</v>
      </c>
      <c r="AB155" s="140">
        <f>+IF(AB152&gt;=$D141,$D150,0)*IF(AA159&lt;1,0,1)</f>
        <v>395.49775026664986</v>
      </c>
      <c r="AC155" s="140">
        <f t="shared" ref="AC155:AX155" si="62">+IF(AC152&gt;=$D141,$D150,0)*IF(AB159&lt;1,0,1)</f>
        <v>395.49775026664986</v>
      </c>
      <c r="AD155" s="140">
        <f t="shared" si="62"/>
        <v>395.49775026664986</v>
      </c>
      <c r="AE155" s="140">
        <f t="shared" si="62"/>
        <v>395.49775026664986</v>
      </c>
      <c r="AF155" s="140">
        <f t="shared" si="62"/>
        <v>395.49775026664986</v>
      </c>
      <c r="AG155" s="140">
        <f t="shared" si="62"/>
        <v>395.49775026664986</v>
      </c>
      <c r="AH155" s="140">
        <f t="shared" si="62"/>
        <v>395.49775026664986</v>
      </c>
      <c r="AI155" s="140">
        <f t="shared" si="62"/>
        <v>395.49775026664986</v>
      </c>
      <c r="AJ155" s="140">
        <f t="shared" si="62"/>
        <v>395.49775026664986</v>
      </c>
      <c r="AK155" s="140">
        <f t="shared" si="62"/>
        <v>395.49775026664986</v>
      </c>
      <c r="AL155" s="140">
        <f t="shared" si="62"/>
        <v>395.49775026664986</v>
      </c>
      <c r="AM155" s="140">
        <f t="shared" si="62"/>
        <v>395.49775026664986</v>
      </c>
      <c r="AN155" s="140">
        <f t="shared" si="62"/>
        <v>395.49775026664986</v>
      </c>
      <c r="AO155" s="140">
        <f t="shared" si="62"/>
        <v>395.49775026664986</v>
      </c>
      <c r="AP155" s="140">
        <f t="shared" si="62"/>
        <v>395.49775026664986</v>
      </c>
      <c r="AQ155" s="140">
        <f t="shared" si="62"/>
        <v>395.49775026664986</v>
      </c>
      <c r="AR155" s="140">
        <f t="shared" si="62"/>
        <v>395.49775026664986</v>
      </c>
      <c r="AS155" s="140">
        <f t="shared" si="62"/>
        <v>395.49775026664986</v>
      </c>
      <c r="AT155" s="140">
        <f t="shared" si="62"/>
        <v>395.49775026664986</v>
      </c>
      <c r="AU155" s="140">
        <f t="shared" si="62"/>
        <v>395.49775026664986</v>
      </c>
      <c r="AV155" s="140">
        <f t="shared" si="62"/>
        <v>395.49775026664986</v>
      </c>
      <c r="AW155" s="140">
        <f t="shared" si="62"/>
        <v>395.49775026664986</v>
      </c>
      <c r="AX155" s="140">
        <f t="shared" si="62"/>
        <v>395.49775026664986</v>
      </c>
      <c r="AY155" s="127"/>
      <c r="AZ155" s="127"/>
      <c r="BA155" s="127"/>
      <c r="BB155" s="127"/>
      <c r="BC155" s="127"/>
      <c r="BD155" s="127"/>
      <c r="BE155" s="127"/>
      <c r="BF155" s="127"/>
      <c r="BG155" s="127"/>
      <c r="BH155" s="127"/>
      <c r="BI155" s="127"/>
      <c r="BJ155" s="127"/>
      <c r="BK155" s="127"/>
      <c r="BL155" s="127"/>
    </row>
    <row r="156" spans="1:64" x14ac:dyDescent="0.25">
      <c r="A156" s="127"/>
      <c r="B156" s="129" t="s">
        <v>565</v>
      </c>
      <c r="C156" s="140"/>
      <c r="D156" s="140">
        <f t="shared" ref="D156:AX156" si="63">D155-D158</f>
        <v>0</v>
      </c>
      <c r="E156" s="140">
        <f t="shared" si="63"/>
        <v>0</v>
      </c>
      <c r="F156" s="140">
        <f t="shared" si="63"/>
        <v>0</v>
      </c>
      <c r="G156" s="140">
        <f t="shared" si="63"/>
        <v>280.18057720846241</v>
      </c>
      <c r="H156" s="140">
        <f t="shared" si="63"/>
        <v>282.19992921530559</v>
      </c>
      <c r="I156" s="140">
        <f t="shared" si="63"/>
        <v>284.23383534495122</v>
      </c>
      <c r="J156" s="140">
        <f t="shared" si="63"/>
        <v>286.28240049366786</v>
      </c>
      <c r="K156" s="140">
        <f t="shared" si="63"/>
        <v>288.34573031374543</v>
      </c>
      <c r="L156" s="140">
        <f t="shared" si="63"/>
        <v>290.42393121894418</v>
      </c>
      <c r="M156" s="140">
        <f t="shared" si="63"/>
        <v>292.51711038998258</v>
      </c>
      <c r="N156" s="140">
        <f t="shared" si="63"/>
        <v>294.62537578006521</v>
      </c>
      <c r="O156" s="140">
        <f t="shared" si="63"/>
        <v>296.74883612045039</v>
      </c>
      <c r="P156" s="140">
        <f t="shared" si="63"/>
        <v>298.88760092605776</v>
      </c>
      <c r="Q156" s="140">
        <f t="shared" si="63"/>
        <v>301.04178050111631</v>
      </c>
      <c r="R156" s="140">
        <f t="shared" si="63"/>
        <v>303.21148594485328</v>
      </c>
      <c r="S156" s="140">
        <f t="shared" si="63"/>
        <v>305.39682915722415</v>
      </c>
      <c r="T156" s="140">
        <f t="shared" si="63"/>
        <v>307.59792284468318</v>
      </c>
      <c r="U156" s="140">
        <f t="shared" si="63"/>
        <v>309.8148805259969</v>
      </c>
      <c r="V156" s="140">
        <f t="shared" si="63"/>
        <v>312.04781653809806</v>
      </c>
      <c r="W156" s="140">
        <f t="shared" si="63"/>
        <v>314.29684604198263</v>
      </c>
      <c r="X156" s="140">
        <f t="shared" si="63"/>
        <v>316.56208502864922</v>
      </c>
      <c r="Y156" s="140">
        <f t="shared" si="63"/>
        <v>318.84365032508106</v>
      </c>
      <c r="Z156" s="140">
        <f t="shared" si="63"/>
        <v>321.14165960027117</v>
      </c>
      <c r="AA156" s="140">
        <f t="shared" si="63"/>
        <v>323.45623137129104</v>
      </c>
      <c r="AB156" s="140">
        <f t="shared" si="63"/>
        <v>325.7874850094031</v>
      </c>
      <c r="AC156" s="140">
        <f t="shared" si="63"/>
        <v>328.13554074621686</v>
      </c>
      <c r="AD156" s="140">
        <f t="shared" si="63"/>
        <v>330.5005196798902</v>
      </c>
      <c r="AE156" s="140">
        <f t="shared" si="63"/>
        <v>332.88254378137441</v>
      </c>
      <c r="AF156" s="140">
        <f t="shared" si="63"/>
        <v>335.2817359007048</v>
      </c>
      <c r="AG156" s="140">
        <f t="shared" si="63"/>
        <v>337.69821977333675</v>
      </c>
      <c r="AH156" s="140">
        <f t="shared" si="63"/>
        <v>340.13212002652699</v>
      </c>
      <c r="AI156" s="140">
        <f t="shared" si="63"/>
        <v>342.58356218576114</v>
      </c>
      <c r="AJ156" s="140">
        <f t="shared" si="63"/>
        <v>345.05267268122776</v>
      </c>
      <c r="AK156" s="140">
        <f t="shared" si="63"/>
        <v>347.53957885433846</v>
      </c>
      <c r="AL156" s="140">
        <f t="shared" si="63"/>
        <v>350.04440896429571</v>
      </c>
      <c r="AM156" s="140">
        <f t="shared" si="63"/>
        <v>352.56729219470736</v>
      </c>
      <c r="AN156" s="140">
        <f t="shared" si="63"/>
        <v>355.10835866024945</v>
      </c>
      <c r="AO156" s="140">
        <f t="shared" si="63"/>
        <v>357.66773941337652</v>
      </c>
      <c r="AP156" s="140">
        <f t="shared" si="63"/>
        <v>360.24556645108044</v>
      </c>
      <c r="AQ156" s="140">
        <f t="shared" si="63"/>
        <v>362.8419727216982</v>
      </c>
      <c r="AR156" s="140">
        <f t="shared" si="63"/>
        <v>365.45709213176832</v>
      </c>
      <c r="AS156" s="140">
        <f t="shared" si="63"/>
        <v>368.09105955293717</v>
      </c>
      <c r="AT156" s="140">
        <f t="shared" si="63"/>
        <v>370.7440108289145</v>
      </c>
      <c r="AU156" s="140">
        <f t="shared" si="63"/>
        <v>373.41608278247975</v>
      </c>
      <c r="AV156" s="140">
        <f t="shared" si="63"/>
        <v>376.10741322253836</v>
      </c>
      <c r="AW156" s="140">
        <f t="shared" si="63"/>
        <v>378.81814095122905</v>
      </c>
      <c r="AX156" s="140">
        <f t="shared" si="63"/>
        <v>381.5484057710824</v>
      </c>
      <c r="AY156" s="127"/>
      <c r="AZ156" s="127"/>
      <c r="BA156" s="127"/>
      <c r="BB156" s="127"/>
      <c r="BC156" s="127"/>
      <c r="BD156" s="127"/>
      <c r="BE156" s="127"/>
      <c r="BF156" s="127"/>
      <c r="BG156" s="127"/>
      <c r="BH156" s="127"/>
      <c r="BI156" s="127"/>
      <c r="BJ156" s="127"/>
      <c r="BK156" s="127"/>
      <c r="BL156" s="127"/>
    </row>
    <row r="157" spans="1:64" x14ac:dyDescent="0.25">
      <c r="A157" s="127"/>
      <c r="B157" s="129" t="s">
        <v>566</v>
      </c>
      <c r="C157" s="140"/>
      <c r="D157" s="140">
        <f t="shared" ref="D157:Q157" si="64">(D156+C157)*(IF(C159&lt;1,0,1))</f>
        <v>0</v>
      </c>
      <c r="E157" s="140">
        <f t="shared" si="64"/>
        <v>0</v>
      </c>
      <c r="F157" s="140">
        <f t="shared" si="64"/>
        <v>0</v>
      </c>
      <c r="G157" s="140">
        <f t="shared" si="64"/>
        <v>280.18057720846241</v>
      </c>
      <c r="H157" s="140">
        <f t="shared" si="64"/>
        <v>562.380506423768</v>
      </c>
      <c r="I157" s="140">
        <f t="shared" si="64"/>
        <v>846.61434176871921</v>
      </c>
      <c r="J157" s="140">
        <f t="shared" si="64"/>
        <v>1132.8967422623871</v>
      </c>
      <c r="K157" s="140">
        <f t="shared" si="64"/>
        <v>1421.2424725761325</v>
      </c>
      <c r="L157" s="140">
        <f t="shared" si="64"/>
        <v>1711.6664037950768</v>
      </c>
      <c r="M157" s="140">
        <f t="shared" si="64"/>
        <v>2004.1835141850593</v>
      </c>
      <c r="N157" s="140">
        <f t="shared" si="64"/>
        <v>2298.8088899651243</v>
      </c>
      <c r="O157" s="140">
        <f t="shared" si="64"/>
        <v>2595.5577260855748</v>
      </c>
      <c r="P157" s="140">
        <f t="shared" si="64"/>
        <v>2894.4453270116328</v>
      </c>
      <c r="Q157" s="140">
        <f t="shared" si="64"/>
        <v>3195.4871075127489</v>
      </c>
      <c r="R157" s="140">
        <f>(R156+Q157)*(IF(Q159&lt;1,0,1))</f>
        <v>3498.6985934576023</v>
      </c>
      <c r="S157" s="140">
        <f t="shared" ref="S157:AX157" si="65">(S156+R157)*(IF(R159&lt;1,0,1))</f>
        <v>3804.0954226148265</v>
      </c>
      <c r="T157" s="140">
        <f t="shared" si="65"/>
        <v>4111.6933454595101</v>
      </c>
      <c r="U157" s="140">
        <f t="shared" si="65"/>
        <v>4421.5082259855071</v>
      </c>
      <c r="V157" s="140">
        <f t="shared" si="65"/>
        <v>4733.5560425236054</v>
      </c>
      <c r="W157" s="140">
        <f t="shared" si="65"/>
        <v>5047.8528885655878</v>
      </c>
      <c r="X157" s="140">
        <f t="shared" si="65"/>
        <v>5364.4149735942374</v>
      </c>
      <c r="Y157" s="140">
        <f t="shared" si="65"/>
        <v>5683.2586239193188</v>
      </c>
      <c r="Z157" s="140">
        <f t="shared" si="65"/>
        <v>6004.4002835195897</v>
      </c>
      <c r="AA157" s="140">
        <f t="shared" si="65"/>
        <v>6327.856514890881</v>
      </c>
      <c r="AB157" s="140">
        <f t="shared" si="65"/>
        <v>6653.6439999002841</v>
      </c>
      <c r="AC157" s="140">
        <f t="shared" si="65"/>
        <v>6981.7795406465011</v>
      </c>
      <c r="AD157" s="140">
        <f t="shared" si="65"/>
        <v>7312.2800603263913</v>
      </c>
      <c r="AE157" s="140">
        <f t="shared" si="65"/>
        <v>7645.1626041077661</v>
      </c>
      <c r="AF157" s="140">
        <f t="shared" si="65"/>
        <v>7980.444340008471</v>
      </c>
      <c r="AG157" s="140">
        <f t="shared" si="65"/>
        <v>8318.142559781807</v>
      </c>
      <c r="AH157" s="140">
        <f t="shared" si="65"/>
        <v>8658.2746798083335</v>
      </c>
      <c r="AI157" s="140">
        <f t="shared" si="65"/>
        <v>9000.858241994094</v>
      </c>
      <c r="AJ157" s="140">
        <f t="shared" si="65"/>
        <v>9345.9109146753217</v>
      </c>
      <c r="AK157" s="140">
        <f t="shared" si="65"/>
        <v>9693.4504935296609</v>
      </c>
      <c r="AL157" s="140">
        <f t="shared" si="65"/>
        <v>10043.494902493956</v>
      </c>
      <c r="AM157" s="140">
        <f t="shared" si="65"/>
        <v>10396.062194688664</v>
      </c>
      <c r="AN157" s="140">
        <f t="shared" si="65"/>
        <v>10751.170553348913</v>
      </c>
      <c r="AO157" s="140">
        <f t="shared" si="65"/>
        <v>11108.83829276229</v>
      </c>
      <c r="AP157" s="140">
        <f t="shared" si="65"/>
        <v>11469.08385921337</v>
      </c>
      <c r="AQ157" s="140">
        <f t="shared" si="65"/>
        <v>11831.925831935068</v>
      </c>
      <c r="AR157" s="140">
        <f t="shared" si="65"/>
        <v>12197.382924066836</v>
      </c>
      <c r="AS157" s="140">
        <f t="shared" si="65"/>
        <v>12565.473983619773</v>
      </c>
      <c r="AT157" s="140">
        <f t="shared" si="65"/>
        <v>12936.217994448687</v>
      </c>
      <c r="AU157" s="140">
        <f t="shared" si="65"/>
        <v>13309.634077231167</v>
      </c>
      <c r="AV157" s="140">
        <f t="shared" si="65"/>
        <v>13685.741490453705</v>
      </c>
      <c r="AW157" s="140">
        <f t="shared" si="65"/>
        <v>14064.559631404934</v>
      </c>
      <c r="AX157" s="140">
        <f t="shared" si="65"/>
        <v>14446.108037176016</v>
      </c>
      <c r="AY157" s="127"/>
      <c r="AZ157" s="127"/>
      <c r="BA157" s="127"/>
      <c r="BB157" s="127"/>
      <c r="BC157" s="127"/>
      <c r="BD157" s="127"/>
      <c r="BE157" s="127"/>
      <c r="BF157" s="127"/>
      <c r="BG157" s="127"/>
      <c r="BH157" s="127"/>
      <c r="BI157" s="127"/>
      <c r="BJ157" s="127"/>
      <c r="BK157" s="127"/>
      <c r="BL157" s="127"/>
    </row>
    <row r="158" spans="1:64" x14ac:dyDescent="0.25">
      <c r="A158" s="127"/>
      <c r="B158" s="129" t="s">
        <v>567</v>
      </c>
      <c r="C158" s="140"/>
      <c r="D158" s="140">
        <f>IF(D155&gt;0,C159*$D148,0)</f>
        <v>0</v>
      </c>
      <c r="E158" s="140">
        <f t="shared" ref="E158:AX158" si="66">IF(E155&gt;0,D159*$D$13,0)</f>
        <v>0</v>
      </c>
      <c r="F158" s="140">
        <f t="shared" si="66"/>
        <v>0</v>
      </c>
      <c r="G158" s="140">
        <f t="shared" si="66"/>
        <v>115.31717305818745</v>
      </c>
      <c r="H158" s="140">
        <f t="shared" si="66"/>
        <v>113.29782105134426</v>
      </c>
      <c r="I158" s="140">
        <f t="shared" si="66"/>
        <v>111.26391492169866</v>
      </c>
      <c r="J158" s="140">
        <f t="shared" si="66"/>
        <v>109.21534977298202</v>
      </c>
      <c r="K158" s="140">
        <f t="shared" si="66"/>
        <v>107.15201995290442</v>
      </c>
      <c r="L158" s="140">
        <f t="shared" si="66"/>
        <v>105.0738190477057</v>
      </c>
      <c r="M158" s="140">
        <f t="shared" si="66"/>
        <v>102.98063987666731</v>
      </c>
      <c r="N158" s="140">
        <f t="shared" si="66"/>
        <v>100.87237448658466</v>
      </c>
      <c r="O158" s="140">
        <f t="shared" si="66"/>
        <v>98.748914146199439</v>
      </c>
      <c r="P158" s="140">
        <f t="shared" si="66"/>
        <v>96.610149340592088</v>
      </c>
      <c r="Q158" s="140">
        <f t="shared" si="66"/>
        <v>94.455969765533553</v>
      </c>
      <c r="R158" s="140">
        <f t="shared" si="66"/>
        <v>92.286264321796551</v>
      </c>
      <c r="S158" s="140">
        <f t="shared" si="66"/>
        <v>90.100921109425741</v>
      </c>
      <c r="T158" s="140">
        <f t="shared" si="66"/>
        <v>87.899827421966663</v>
      </c>
      <c r="U158" s="140">
        <f t="shared" si="66"/>
        <v>85.682869740652947</v>
      </c>
      <c r="V158" s="140">
        <f t="shared" si="66"/>
        <v>83.449933728551812</v>
      </c>
      <c r="W158" s="140">
        <f t="shared" si="66"/>
        <v>81.200904224667227</v>
      </c>
      <c r="X158" s="140">
        <f t="shared" si="66"/>
        <v>78.935665238000624</v>
      </c>
      <c r="Y158" s="140">
        <f t="shared" si="66"/>
        <v>76.654099941568774</v>
      </c>
      <c r="Z158" s="140">
        <f t="shared" si="66"/>
        <v>74.356090666378677</v>
      </c>
      <c r="AA158" s="140">
        <f t="shared" si="66"/>
        <v>72.041518895358806</v>
      </c>
      <c r="AB158" s="140">
        <f t="shared" si="66"/>
        <v>69.710265257246775</v>
      </c>
      <c r="AC158" s="140">
        <f t="shared" si="66"/>
        <v>67.362209520432984</v>
      </c>
      <c r="AD158" s="140">
        <f t="shared" si="66"/>
        <v>64.997230586759628</v>
      </c>
      <c r="AE158" s="140">
        <f t="shared" si="66"/>
        <v>62.615206485275458</v>
      </c>
      <c r="AF158" s="140">
        <f t="shared" si="66"/>
        <v>60.216014365945064</v>
      </c>
      <c r="AG158" s="140">
        <f t="shared" si="66"/>
        <v>57.799530493313114</v>
      </c>
      <c r="AH158" s="140">
        <f t="shared" si="66"/>
        <v>55.36563024012289</v>
      </c>
      <c r="AI158" s="140">
        <f t="shared" si="66"/>
        <v>52.914188080888692</v>
      </c>
      <c r="AJ158" s="140">
        <f t="shared" si="66"/>
        <v>50.445077585422091</v>
      </c>
      <c r="AK158" s="140">
        <f t="shared" si="66"/>
        <v>47.958171412311387</v>
      </c>
      <c r="AL158" s="140">
        <f t="shared" si="66"/>
        <v>45.453341302354168</v>
      </c>
      <c r="AM158" s="140">
        <f t="shared" si="66"/>
        <v>42.93045807194251</v>
      </c>
      <c r="AN158" s="140">
        <f t="shared" si="66"/>
        <v>40.389391606400409</v>
      </c>
      <c r="AO158" s="140">
        <f t="shared" si="66"/>
        <v>37.830010853273357</v>
      </c>
      <c r="AP158" s="140">
        <f t="shared" si="66"/>
        <v>35.252183815569417</v>
      </c>
      <c r="AQ158" s="140">
        <f t="shared" si="66"/>
        <v>32.655777544951668</v>
      </c>
      <c r="AR158" s="140">
        <f t="shared" si="66"/>
        <v>30.040658134881525</v>
      </c>
      <c r="AS158" s="140">
        <f t="shared" si="66"/>
        <v>27.40669071371271</v>
      </c>
      <c r="AT158" s="140">
        <f t="shared" si="66"/>
        <v>24.753739437735359</v>
      </c>
      <c r="AU158" s="140">
        <f t="shared" si="66"/>
        <v>22.081667484170087</v>
      </c>
      <c r="AV158" s="140">
        <f t="shared" si="66"/>
        <v>19.39033704411148</v>
      </c>
      <c r="AW158" s="140">
        <f t="shared" si="66"/>
        <v>16.679609315420812</v>
      </c>
      <c r="AX158" s="140">
        <f t="shared" si="66"/>
        <v>13.949344495567455</v>
      </c>
      <c r="AY158" s="127"/>
      <c r="AZ158" s="127"/>
      <c r="BA158" s="127"/>
      <c r="BB158" s="127"/>
      <c r="BC158" s="127"/>
      <c r="BD158" s="127"/>
      <c r="BE158" s="127"/>
      <c r="BF158" s="127"/>
      <c r="BG158" s="127"/>
      <c r="BH158" s="127"/>
      <c r="BI158" s="127"/>
      <c r="BJ158" s="127"/>
      <c r="BK158" s="127"/>
      <c r="BL158" s="127"/>
    </row>
    <row r="159" spans="1:64" x14ac:dyDescent="0.25">
      <c r="A159" s="127"/>
      <c r="B159" s="129" t="s">
        <v>568</v>
      </c>
      <c r="C159" s="140">
        <f>IF(D153=$C141,($C143-($C143*$C145)-($C143*$C144)),(($C143-($C143*$C145)-($C143*$C144))-C157)*IF(B159&lt;1,0,1))</f>
        <v>16000</v>
      </c>
      <c r="D159" s="140">
        <f>IF(E153=$C141,($C143-($C143*$C145)-($C143*$C144)),(($C143-($C143*$C145)-($C143*$C144))-D157)*IF(C159&lt;1,0,1))</f>
        <v>16000</v>
      </c>
      <c r="E159" s="140">
        <f>IF(F153=$C141,($C143-($C143*$C145)-($C143*$C144)),(($C143-($C143*$C145)-($C143*$C144))-E157)*IF(D159&lt;1,0,1))</f>
        <v>16000</v>
      </c>
      <c r="F159" s="140">
        <f>IF(G153=$C141,($C143-($C143*$C145)-($C143*$C144)),(($C143-($C143*$C145)-($C143*$C144))-F157)*IF(E159&lt;1,0,1))</f>
        <v>16000</v>
      </c>
      <c r="G159" s="140">
        <f t="shared" ref="G159:AX159" si="67">IF(H153=$C141,($C143-($C143*$C145)-($C143*$C144)),(($C143-($C143*$C145)-($C143*$C144))-G157)*IF(F159&lt;1,0,1))</f>
        <v>15719.819422791537</v>
      </c>
      <c r="H159" s="140">
        <f t="shared" si="67"/>
        <v>15437.619493576232</v>
      </c>
      <c r="I159" s="140">
        <f t="shared" si="67"/>
        <v>15153.38565823128</v>
      </c>
      <c r="J159" s="140">
        <f t="shared" si="67"/>
        <v>14867.103257737614</v>
      </c>
      <c r="K159" s="140">
        <f t="shared" si="67"/>
        <v>14578.757527423868</v>
      </c>
      <c r="L159" s="140">
        <f t="shared" si="67"/>
        <v>14288.333596204924</v>
      </c>
      <c r="M159" s="140">
        <f t="shared" si="67"/>
        <v>13995.816485814941</v>
      </c>
      <c r="N159" s="140">
        <f t="shared" si="67"/>
        <v>13701.191110034875</v>
      </c>
      <c r="O159" s="140">
        <f t="shared" si="67"/>
        <v>13404.442273914425</v>
      </c>
      <c r="P159" s="140">
        <f t="shared" si="67"/>
        <v>13105.554672988368</v>
      </c>
      <c r="Q159" s="140">
        <f t="shared" si="67"/>
        <v>12804.512892487252</v>
      </c>
      <c r="R159" s="140">
        <f t="shared" si="67"/>
        <v>12501.301406542398</v>
      </c>
      <c r="S159" s="140">
        <f t="shared" si="67"/>
        <v>12195.904577385174</v>
      </c>
      <c r="T159" s="140">
        <f t="shared" si="67"/>
        <v>11888.306654540491</v>
      </c>
      <c r="U159" s="140">
        <f t="shared" si="67"/>
        <v>11578.491774014492</v>
      </c>
      <c r="V159" s="140">
        <f t="shared" si="67"/>
        <v>11266.443957476395</v>
      </c>
      <c r="W159" s="140">
        <f t="shared" si="67"/>
        <v>10952.147111434413</v>
      </c>
      <c r="X159" s="140">
        <f t="shared" si="67"/>
        <v>10635.585026405763</v>
      </c>
      <c r="Y159" s="140">
        <f t="shared" si="67"/>
        <v>10316.741376080681</v>
      </c>
      <c r="Z159" s="140">
        <f t="shared" si="67"/>
        <v>9995.5997164804103</v>
      </c>
      <c r="AA159" s="140">
        <f t="shared" si="67"/>
        <v>9672.143485109118</v>
      </c>
      <c r="AB159" s="140">
        <f t="shared" si="67"/>
        <v>9346.3560000997168</v>
      </c>
      <c r="AC159" s="140">
        <f t="shared" si="67"/>
        <v>9018.2204593534989</v>
      </c>
      <c r="AD159" s="140">
        <f t="shared" si="67"/>
        <v>8687.7199396736087</v>
      </c>
      <c r="AE159" s="140">
        <f t="shared" si="67"/>
        <v>8354.8373958922348</v>
      </c>
      <c r="AF159" s="140">
        <f t="shared" si="67"/>
        <v>8019.555659991529</v>
      </c>
      <c r="AG159" s="140">
        <f t="shared" si="67"/>
        <v>7681.857440218193</v>
      </c>
      <c r="AH159" s="140">
        <f t="shared" si="67"/>
        <v>7341.7253201916665</v>
      </c>
      <c r="AI159" s="140">
        <f t="shared" si="67"/>
        <v>6999.141758005906</v>
      </c>
      <c r="AJ159" s="140">
        <f t="shared" si="67"/>
        <v>6654.0890853246783</v>
      </c>
      <c r="AK159" s="140">
        <f t="shared" si="67"/>
        <v>6306.5495064703391</v>
      </c>
      <c r="AL159" s="140">
        <f t="shared" si="67"/>
        <v>5956.505097506044</v>
      </c>
      <c r="AM159" s="140">
        <f t="shared" si="67"/>
        <v>5603.937805311336</v>
      </c>
      <c r="AN159" s="140">
        <f t="shared" si="67"/>
        <v>5248.829446651087</v>
      </c>
      <c r="AO159" s="140">
        <f t="shared" si="67"/>
        <v>4891.1617072377103</v>
      </c>
      <c r="AP159" s="140">
        <f t="shared" si="67"/>
        <v>4530.9161407866304</v>
      </c>
      <c r="AQ159" s="140">
        <f t="shared" si="67"/>
        <v>4168.0741680649317</v>
      </c>
      <c r="AR159" s="140">
        <f t="shared" si="67"/>
        <v>3802.6170759331635</v>
      </c>
      <c r="AS159" s="140">
        <f t="shared" si="67"/>
        <v>3434.5260163802268</v>
      </c>
      <c r="AT159" s="140">
        <f t="shared" si="67"/>
        <v>3063.782005551313</v>
      </c>
      <c r="AU159" s="140">
        <f t="shared" si="67"/>
        <v>2690.3659227688331</v>
      </c>
      <c r="AV159" s="140">
        <f t="shared" si="67"/>
        <v>2314.2585095462946</v>
      </c>
      <c r="AW159" s="140">
        <f t="shared" si="67"/>
        <v>1935.4403685950656</v>
      </c>
      <c r="AX159" s="140">
        <f t="shared" si="67"/>
        <v>1553.8919628239837</v>
      </c>
      <c r="AY159" s="127"/>
      <c r="AZ159" s="127"/>
      <c r="BA159" s="127"/>
      <c r="BB159" s="127"/>
      <c r="BC159" s="127"/>
      <c r="BD159" s="127"/>
      <c r="BE159" s="127"/>
      <c r="BF159" s="127"/>
      <c r="BG159" s="127"/>
      <c r="BH159" s="127"/>
      <c r="BI159" s="127"/>
      <c r="BJ159" s="127"/>
      <c r="BK159" s="127"/>
      <c r="BL159" s="127"/>
    </row>
    <row r="160" spans="1:64" x14ac:dyDescent="0.25">
      <c r="A160" s="127"/>
      <c r="B160" s="129" t="s">
        <v>591</v>
      </c>
      <c r="C160" s="140"/>
      <c r="D160" s="140">
        <f t="shared" ref="D160:Y160" si="68">IF(D159&lt;1,$C143*$C144,0)*IF(C159&lt;1,0,1)</f>
        <v>0</v>
      </c>
      <c r="E160" s="140">
        <f t="shared" si="68"/>
        <v>0</v>
      </c>
      <c r="F160" s="140">
        <f t="shared" si="68"/>
        <v>0</v>
      </c>
      <c r="G160" s="140">
        <f t="shared" si="68"/>
        <v>0</v>
      </c>
      <c r="H160" s="140">
        <f t="shared" si="68"/>
        <v>0</v>
      </c>
      <c r="I160" s="140">
        <f t="shared" si="68"/>
        <v>0</v>
      </c>
      <c r="J160" s="140">
        <f t="shared" si="68"/>
        <v>0</v>
      </c>
      <c r="K160" s="140">
        <f t="shared" si="68"/>
        <v>0</v>
      </c>
      <c r="L160" s="140">
        <f t="shared" si="68"/>
        <v>0</v>
      </c>
      <c r="M160" s="140">
        <f t="shared" si="68"/>
        <v>0</v>
      </c>
      <c r="N160" s="140">
        <f t="shared" si="68"/>
        <v>0</v>
      </c>
      <c r="O160" s="140">
        <f t="shared" si="68"/>
        <v>0</v>
      </c>
      <c r="P160" s="140">
        <f t="shared" si="68"/>
        <v>0</v>
      </c>
      <c r="Q160" s="140">
        <f t="shared" si="68"/>
        <v>0</v>
      </c>
      <c r="R160" s="140">
        <f t="shared" si="68"/>
        <v>0</v>
      </c>
      <c r="S160" s="140">
        <f t="shared" si="68"/>
        <v>0</v>
      </c>
      <c r="T160" s="140">
        <f t="shared" si="68"/>
        <v>0</v>
      </c>
      <c r="U160" s="140">
        <f t="shared" si="68"/>
        <v>0</v>
      </c>
      <c r="V160" s="140">
        <f t="shared" si="68"/>
        <v>0</v>
      </c>
      <c r="W160" s="140">
        <f t="shared" si="68"/>
        <v>0</v>
      </c>
      <c r="X160" s="140">
        <f t="shared" si="68"/>
        <v>0</v>
      </c>
      <c r="Y160" s="140">
        <f t="shared" si="68"/>
        <v>0</v>
      </c>
      <c r="Z160" s="140">
        <f t="shared" ref="Z160:AX160" si="69">IF(Z159&lt;1,$C$8*$C$9,0)*IF(Y159&lt;1,0,1)</f>
        <v>0</v>
      </c>
      <c r="AA160" s="140">
        <f t="shared" si="69"/>
        <v>0</v>
      </c>
      <c r="AB160" s="140">
        <f t="shared" si="69"/>
        <v>0</v>
      </c>
      <c r="AC160" s="140">
        <f t="shared" si="69"/>
        <v>0</v>
      </c>
      <c r="AD160" s="140">
        <f t="shared" si="69"/>
        <v>0</v>
      </c>
      <c r="AE160" s="140">
        <f t="shared" si="69"/>
        <v>0</v>
      </c>
      <c r="AF160" s="140">
        <f t="shared" si="69"/>
        <v>0</v>
      </c>
      <c r="AG160" s="140">
        <f t="shared" si="69"/>
        <v>0</v>
      </c>
      <c r="AH160" s="140">
        <f t="shared" si="69"/>
        <v>0</v>
      </c>
      <c r="AI160" s="140">
        <f t="shared" si="69"/>
        <v>0</v>
      </c>
      <c r="AJ160" s="140">
        <f t="shared" si="69"/>
        <v>0</v>
      </c>
      <c r="AK160" s="140">
        <f t="shared" si="69"/>
        <v>0</v>
      </c>
      <c r="AL160" s="140">
        <f t="shared" si="69"/>
        <v>0</v>
      </c>
      <c r="AM160" s="140">
        <f t="shared" si="69"/>
        <v>0</v>
      </c>
      <c r="AN160" s="140">
        <f t="shared" si="69"/>
        <v>0</v>
      </c>
      <c r="AO160" s="140">
        <f t="shared" si="69"/>
        <v>0</v>
      </c>
      <c r="AP160" s="140">
        <f t="shared" si="69"/>
        <v>0</v>
      </c>
      <c r="AQ160" s="140">
        <f t="shared" si="69"/>
        <v>0</v>
      </c>
      <c r="AR160" s="140">
        <f t="shared" si="69"/>
        <v>0</v>
      </c>
      <c r="AS160" s="140">
        <f t="shared" si="69"/>
        <v>0</v>
      </c>
      <c r="AT160" s="140">
        <f t="shared" si="69"/>
        <v>0</v>
      </c>
      <c r="AU160" s="140">
        <f t="shared" si="69"/>
        <v>0</v>
      </c>
      <c r="AV160" s="140">
        <f t="shared" si="69"/>
        <v>0</v>
      </c>
      <c r="AW160" s="140">
        <f t="shared" si="69"/>
        <v>0</v>
      </c>
      <c r="AX160" s="140">
        <f t="shared" si="69"/>
        <v>0</v>
      </c>
      <c r="AY160" s="127"/>
      <c r="AZ160" s="127"/>
      <c r="BA160" s="127"/>
      <c r="BB160" s="127"/>
      <c r="BC160" s="127"/>
      <c r="BD160" s="127"/>
      <c r="BE160" s="127"/>
      <c r="BF160" s="127"/>
      <c r="BG160" s="127"/>
      <c r="BH160" s="127"/>
      <c r="BI160" s="127"/>
      <c r="BJ160" s="127"/>
      <c r="BK160" s="127"/>
      <c r="BL160" s="127"/>
    </row>
    <row r="161" spans="1:64" x14ac:dyDescent="0.25">
      <c r="A161" s="127"/>
      <c r="B161" s="143" t="s">
        <v>592</v>
      </c>
      <c r="C161" s="140">
        <f>C154+C155+C160</f>
        <v>0</v>
      </c>
      <c r="D161" s="140">
        <f>D154+D155+D160</f>
        <v>0</v>
      </c>
      <c r="E161" s="140">
        <f t="shared" ref="E161:AX161" si="70">E154+E155+E160</f>
        <v>0</v>
      </c>
      <c r="F161" s="140">
        <f t="shared" si="70"/>
        <v>0</v>
      </c>
      <c r="G161" s="140">
        <f t="shared" si="70"/>
        <v>2395.4977502666497</v>
      </c>
      <c r="H161" s="140">
        <f t="shared" si="70"/>
        <v>395.49775026664986</v>
      </c>
      <c r="I161" s="140">
        <f t="shared" si="70"/>
        <v>395.49775026664986</v>
      </c>
      <c r="J161" s="140">
        <f t="shared" si="70"/>
        <v>395.49775026664986</v>
      </c>
      <c r="K161" s="140">
        <f t="shared" si="70"/>
        <v>395.49775026664986</v>
      </c>
      <c r="L161" s="140">
        <f t="shared" si="70"/>
        <v>395.49775026664986</v>
      </c>
      <c r="M161" s="140">
        <f t="shared" si="70"/>
        <v>395.49775026664986</v>
      </c>
      <c r="N161" s="140">
        <f t="shared" si="70"/>
        <v>395.49775026664986</v>
      </c>
      <c r="O161" s="140">
        <f t="shared" si="70"/>
        <v>395.49775026664986</v>
      </c>
      <c r="P161" s="140">
        <f t="shared" si="70"/>
        <v>395.49775026664986</v>
      </c>
      <c r="Q161" s="140">
        <f t="shared" si="70"/>
        <v>395.49775026664986</v>
      </c>
      <c r="R161" s="140">
        <f t="shared" si="70"/>
        <v>395.49775026664986</v>
      </c>
      <c r="S161" s="140">
        <f t="shared" si="70"/>
        <v>395.49775026664986</v>
      </c>
      <c r="T161" s="140">
        <f t="shared" si="70"/>
        <v>395.49775026664986</v>
      </c>
      <c r="U161" s="140">
        <f t="shared" si="70"/>
        <v>395.49775026664986</v>
      </c>
      <c r="V161" s="140">
        <f t="shared" si="70"/>
        <v>395.49775026664986</v>
      </c>
      <c r="W161" s="140">
        <f t="shared" si="70"/>
        <v>395.49775026664986</v>
      </c>
      <c r="X161" s="140">
        <f t="shared" si="70"/>
        <v>395.49775026664986</v>
      </c>
      <c r="Y161" s="140">
        <f t="shared" si="70"/>
        <v>395.49775026664986</v>
      </c>
      <c r="Z161" s="140">
        <f t="shared" si="70"/>
        <v>395.49775026664986</v>
      </c>
      <c r="AA161" s="140">
        <f t="shared" si="70"/>
        <v>395.49775026664986</v>
      </c>
      <c r="AB161" s="140">
        <f t="shared" si="70"/>
        <v>395.49775026664986</v>
      </c>
      <c r="AC161" s="140">
        <f t="shared" si="70"/>
        <v>395.49775026664986</v>
      </c>
      <c r="AD161" s="140">
        <f t="shared" si="70"/>
        <v>395.49775026664986</v>
      </c>
      <c r="AE161" s="140">
        <f t="shared" si="70"/>
        <v>395.49775026664986</v>
      </c>
      <c r="AF161" s="140">
        <f t="shared" si="70"/>
        <v>395.49775026664986</v>
      </c>
      <c r="AG161" s="140">
        <f t="shared" si="70"/>
        <v>395.49775026664986</v>
      </c>
      <c r="AH161" s="140">
        <f t="shared" si="70"/>
        <v>395.49775026664986</v>
      </c>
      <c r="AI161" s="140">
        <f t="shared" si="70"/>
        <v>395.49775026664986</v>
      </c>
      <c r="AJ161" s="140">
        <f t="shared" si="70"/>
        <v>395.49775026664986</v>
      </c>
      <c r="AK161" s="140">
        <f t="shared" si="70"/>
        <v>395.49775026664986</v>
      </c>
      <c r="AL161" s="140">
        <f t="shared" si="70"/>
        <v>395.49775026664986</v>
      </c>
      <c r="AM161" s="140">
        <f t="shared" si="70"/>
        <v>395.49775026664986</v>
      </c>
      <c r="AN161" s="140">
        <f t="shared" si="70"/>
        <v>395.49775026664986</v>
      </c>
      <c r="AO161" s="140">
        <f t="shared" si="70"/>
        <v>395.49775026664986</v>
      </c>
      <c r="AP161" s="140">
        <f t="shared" si="70"/>
        <v>395.49775026664986</v>
      </c>
      <c r="AQ161" s="140">
        <f t="shared" si="70"/>
        <v>395.49775026664986</v>
      </c>
      <c r="AR161" s="140">
        <f t="shared" si="70"/>
        <v>395.49775026664986</v>
      </c>
      <c r="AS161" s="140">
        <f t="shared" si="70"/>
        <v>395.49775026664986</v>
      </c>
      <c r="AT161" s="140">
        <f t="shared" si="70"/>
        <v>395.49775026664986</v>
      </c>
      <c r="AU161" s="140">
        <f t="shared" si="70"/>
        <v>395.49775026664986</v>
      </c>
      <c r="AV161" s="140">
        <f t="shared" si="70"/>
        <v>395.49775026664986</v>
      </c>
      <c r="AW161" s="140">
        <f t="shared" si="70"/>
        <v>395.49775026664986</v>
      </c>
      <c r="AX161" s="140">
        <f t="shared" si="70"/>
        <v>395.49775026664986</v>
      </c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</row>
    <row r="162" spans="1:64" x14ac:dyDescent="0.25">
      <c r="A162" s="127"/>
      <c r="B162" s="127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  <c r="Y162" s="127"/>
      <c r="Z162" s="127"/>
      <c r="AA162" s="127"/>
      <c r="AB162" s="127"/>
      <c r="AC162" s="127"/>
      <c r="AD162" s="127"/>
      <c r="AE162" s="127"/>
      <c r="AF162" s="127"/>
      <c r="AG162" s="127"/>
      <c r="AH162" s="127"/>
      <c r="AI162" s="127"/>
      <c r="AJ162" s="127"/>
      <c r="AK162" s="127"/>
      <c r="AL162" s="127"/>
      <c r="AM162" s="127"/>
      <c r="AN162" s="127"/>
      <c r="AO162" s="127"/>
      <c r="AP162" s="127"/>
      <c r="AQ162" s="127"/>
      <c r="AR162" s="127"/>
      <c r="AS162" s="127"/>
      <c r="AT162" s="127"/>
      <c r="AU162" s="127"/>
      <c r="AV162" s="127"/>
      <c r="AW162" s="127"/>
      <c r="AX162" s="127"/>
      <c r="AY162" s="127"/>
      <c r="AZ162" s="127"/>
      <c r="BA162" s="127"/>
      <c r="BB162" s="127"/>
      <c r="BC162" s="127"/>
      <c r="BD162" s="127"/>
      <c r="BE162" s="127"/>
      <c r="BF162" s="127"/>
      <c r="BG162" s="127"/>
      <c r="BH162" s="127"/>
      <c r="BI162" s="127"/>
      <c r="BJ162" s="127"/>
      <c r="BK162" s="127"/>
      <c r="BL162" s="127"/>
    </row>
    <row r="163" spans="1:64" x14ac:dyDescent="0.25">
      <c r="A163" s="127"/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  <c r="Y163" s="127"/>
      <c r="Z163" s="127"/>
      <c r="AA163" s="127"/>
      <c r="AB163" s="127"/>
      <c r="AC163" s="127"/>
      <c r="AD163" s="127"/>
      <c r="AE163" s="127"/>
      <c r="AF163" s="127"/>
      <c r="AG163" s="127"/>
      <c r="AH163" s="127"/>
      <c r="AI163" s="127"/>
      <c r="AJ163" s="127"/>
      <c r="AK163" s="127"/>
      <c r="AL163" s="127"/>
      <c r="AM163" s="127"/>
      <c r="AN163" s="127"/>
      <c r="AO163" s="127"/>
      <c r="AP163" s="127"/>
      <c r="AQ163" s="127"/>
      <c r="AR163" s="127"/>
      <c r="AS163" s="127"/>
      <c r="AT163" s="127"/>
      <c r="AU163" s="127"/>
      <c r="AV163" s="127"/>
      <c r="AW163" s="127"/>
      <c r="AX163" s="127"/>
      <c r="AY163" s="127"/>
      <c r="AZ163" s="127"/>
      <c r="BA163" s="127"/>
      <c r="BB163" s="127"/>
      <c r="BC163" s="127"/>
      <c r="BD163" s="127"/>
      <c r="BE163" s="127"/>
      <c r="BF163" s="127"/>
      <c r="BG163" s="127"/>
      <c r="BH163" s="127"/>
      <c r="BI163" s="127"/>
      <c r="BJ163" s="127"/>
      <c r="BK163" s="127"/>
      <c r="BL163" s="127"/>
    </row>
    <row r="164" spans="1:64" x14ac:dyDescent="0.25">
      <c r="A164" s="127"/>
      <c r="B164" s="133" t="s">
        <v>598</v>
      </c>
      <c r="C164" s="133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7"/>
      <c r="AH164" s="127"/>
      <c r="AI164" s="127"/>
      <c r="AJ164" s="127"/>
      <c r="AK164" s="127"/>
      <c r="AL164" s="127"/>
      <c r="AM164" s="127"/>
      <c r="AN164" s="127"/>
      <c r="AO164" s="127"/>
      <c r="AP164" s="127"/>
      <c r="AQ164" s="127"/>
      <c r="AR164" s="127"/>
      <c r="AS164" s="127"/>
      <c r="AT164" s="127"/>
      <c r="AU164" s="127"/>
      <c r="AV164" s="127"/>
      <c r="AW164" s="127"/>
      <c r="AX164" s="127"/>
      <c r="AY164" s="127"/>
      <c r="AZ164" s="127"/>
      <c r="BA164" s="127"/>
      <c r="BB164" s="127"/>
      <c r="BC164" s="127"/>
      <c r="BD164" s="127"/>
      <c r="BE164" s="127"/>
      <c r="BF164" s="127"/>
      <c r="BG164" s="127"/>
      <c r="BH164" s="127"/>
      <c r="BI164" s="127"/>
      <c r="BJ164" s="127"/>
      <c r="BK164" s="127"/>
      <c r="BL164" s="127"/>
    </row>
    <row r="165" spans="1:64" x14ac:dyDescent="0.25">
      <c r="A165" s="127"/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  <c r="Y165" s="127"/>
      <c r="Z165" s="127"/>
      <c r="AA165" s="127"/>
      <c r="AB165" s="127"/>
      <c r="AC165" s="127"/>
      <c r="AD165" s="127"/>
      <c r="AE165" s="127"/>
      <c r="AF165" s="127"/>
      <c r="AG165" s="127"/>
      <c r="AH165" s="127"/>
      <c r="AI165" s="127"/>
      <c r="AJ165" s="127"/>
      <c r="AK165" s="127"/>
      <c r="AL165" s="127"/>
      <c r="AM165" s="127"/>
      <c r="AN165" s="127"/>
      <c r="AO165" s="127"/>
      <c r="AP165" s="127"/>
      <c r="AQ165" s="127"/>
      <c r="AR165" s="127"/>
      <c r="AS165" s="127"/>
      <c r="AT165" s="127"/>
      <c r="AU165" s="127"/>
      <c r="AV165" s="127"/>
      <c r="AW165" s="127"/>
      <c r="AX165" s="127"/>
      <c r="AY165" s="127"/>
      <c r="AZ165" s="127"/>
      <c r="BA165" s="127"/>
      <c r="BB165" s="127"/>
      <c r="BC165" s="127"/>
      <c r="BD165" s="127"/>
      <c r="BE165" s="127"/>
      <c r="BF165" s="127"/>
      <c r="BG165" s="127"/>
      <c r="BH165" s="127"/>
      <c r="BI165" s="127"/>
      <c r="BJ165" s="127"/>
      <c r="BK165" s="127"/>
      <c r="BL165" s="127"/>
    </row>
    <row r="166" spans="1:64" x14ac:dyDescent="0.25">
      <c r="A166" s="127"/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  <c r="Y166" s="127"/>
      <c r="Z166" s="127"/>
      <c r="AA166" s="127"/>
      <c r="AB166" s="127"/>
      <c r="AC166" s="127"/>
      <c r="AD166" s="127"/>
      <c r="AE166" s="127"/>
      <c r="AF166" s="127"/>
      <c r="AG166" s="127"/>
      <c r="AH166" s="127"/>
      <c r="AI166" s="127"/>
      <c r="AJ166" s="127"/>
      <c r="AK166" s="127"/>
      <c r="AL166" s="127"/>
      <c r="AM166" s="127"/>
      <c r="AN166" s="127"/>
      <c r="AO166" s="127"/>
      <c r="AP166" s="127"/>
      <c r="AQ166" s="127"/>
      <c r="AR166" s="127"/>
      <c r="AS166" s="127"/>
      <c r="AT166" s="127"/>
      <c r="AU166" s="127"/>
      <c r="AV166" s="127"/>
      <c r="AW166" s="127"/>
      <c r="AX166" s="127"/>
      <c r="AY166" s="127"/>
      <c r="AZ166" s="127"/>
      <c r="BA166" s="127"/>
      <c r="BB166" s="127"/>
      <c r="BC166" s="127"/>
      <c r="BD166" s="127"/>
      <c r="BE166" s="127"/>
      <c r="BF166" s="127"/>
      <c r="BG166" s="127"/>
      <c r="BH166" s="127"/>
      <c r="BI166" s="127"/>
      <c r="BJ166" s="127"/>
      <c r="BK166" s="127"/>
      <c r="BL166" s="127"/>
    </row>
    <row r="167" spans="1:64" x14ac:dyDescent="0.25">
      <c r="A167" s="127"/>
      <c r="B167" s="126" t="s">
        <v>483</v>
      </c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  <c r="Y167" s="127"/>
      <c r="Z167" s="127"/>
      <c r="AA167" s="127"/>
      <c r="AB167" s="127"/>
      <c r="AC167" s="127"/>
      <c r="AD167" s="127"/>
      <c r="AE167" s="127"/>
      <c r="AF167" s="127"/>
      <c r="AG167" s="127"/>
      <c r="AH167" s="127"/>
      <c r="AI167" s="127"/>
      <c r="AJ167" s="127"/>
      <c r="AK167" s="127"/>
      <c r="AL167" s="127"/>
      <c r="AM167" s="127"/>
      <c r="AN167" s="127"/>
      <c r="AO167" s="127"/>
      <c r="AP167" s="127"/>
      <c r="AQ167" s="127"/>
      <c r="AR167" s="127"/>
      <c r="AS167" s="127"/>
      <c r="AT167" s="127"/>
      <c r="AU167" s="127"/>
      <c r="AV167" s="127"/>
      <c r="AW167" s="127"/>
      <c r="AX167" s="127"/>
      <c r="AY167" s="127"/>
      <c r="AZ167" s="127"/>
      <c r="BA167" s="127"/>
      <c r="BB167" s="127"/>
      <c r="BC167" s="127"/>
      <c r="BD167" s="127"/>
      <c r="BE167" s="127"/>
      <c r="BF167" s="127"/>
      <c r="BG167" s="127"/>
      <c r="BH167" s="127"/>
      <c r="BI167" s="127"/>
      <c r="BJ167" s="127"/>
      <c r="BK167" s="127"/>
      <c r="BL167" s="127"/>
    </row>
    <row r="168" spans="1:64" x14ac:dyDescent="0.25">
      <c r="A168" s="127"/>
      <c r="B168" s="128" t="s">
        <v>484</v>
      </c>
      <c r="C168" s="150" t="str">
        <f>+Leasing!I5</f>
        <v>A1 M8</v>
      </c>
      <c r="D168" s="138">
        <f>VLOOKUP($C168,$BA$5:$BB$38,2,FALSE)</f>
        <v>8</v>
      </c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  <c r="Y168" s="127"/>
      <c r="Z168" s="127"/>
      <c r="AA168" s="127"/>
      <c r="AB168" s="127"/>
      <c r="AC168" s="127"/>
      <c r="AD168" s="127"/>
      <c r="AE168" s="127"/>
      <c r="AF168" s="127"/>
      <c r="AG168" s="127"/>
      <c r="AH168" s="127"/>
      <c r="AI168" s="127"/>
      <c r="AJ168" s="127"/>
      <c r="AK168" s="127"/>
      <c r="AL168" s="127"/>
      <c r="AM168" s="127"/>
      <c r="AN168" s="127"/>
      <c r="AO168" s="127"/>
      <c r="AP168" s="127"/>
      <c r="AQ168" s="127"/>
      <c r="AR168" s="127"/>
      <c r="AS168" s="127"/>
      <c r="AT168" s="127"/>
      <c r="AU168" s="127"/>
      <c r="AV168" s="127"/>
      <c r="AW168" s="127"/>
      <c r="AX168" s="127"/>
      <c r="AY168" s="127"/>
      <c r="AZ168" s="127"/>
      <c r="BA168" s="127"/>
      <c r="BB168" s="127"/>
      <c r="BC168" s="127"/>
      <c r="BD168" s="127"/>
      <c r="BE168" s="127"/>
      <c r="BF168" s="127"/>
      <c r="BG168" s="127"/>
      <c r="BH168" s="127"/>
      <c r="BI168" s="127"/>
      <c r="BJ168" s="127"/>
      <c r="BK168" s="127"/>
      <c r="BL168" s="127"/>
    </row>
    <row r="169" spans="1:64" x14ac:dyDescent="0.25">
      <c r="A169" s="127"/>
      <c r="B169" s="128" t="s">
        <v>486</v>
      </c>
      <c r="C169" s="157">
        <f>+Leasing!I6</f>
        <v>0.09</v>
      </c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  <c r="Y169" s="127"/>
      <c r="Z169" s="127"/>
      <c r="AA169" s="127"/>
      <c r="AB169" s="127"/>
      <c r="AC169" s="127"/>
      <c r="AD169" s="127"/>
      <c r="AE169" s="127"/>
      <c r="AF169" s="127"/>
      <c r="AG169" s="127"/>
      <c r="AH169" s="127"/>
      <c r="AI169" s="127"/>
      <c r="AJ169" s="127"/>
      <c r="AK169" s="127"/>
      <c r="AL169" s="127"/>
      <c r="AM169" s="127"/>
      <c r="AN169" s="127"/>
      <c r="AO169" s="127"/>
      <c r="AP169" s="127"/>
      <c r="AQ169" s="127"/>
      <c r="AR169" s="127"/>
      <c r="AS169" s="127"/>
      <c r="AT169" s="127"/>
      <c r="AU169" s="127"/>
      <c r="AV169" s="127"/>
      <c r="AW169" s="127"/>
      <c r="AX169" s="127"/>
      <c r="AY169" s="127"/>
      <c r="AZ169" s="127"/>
      <c r="BA169" s="127"/>
      <c r="BB169" s="127"/>
      <c r="BC169" s="127"/>
      <c r="BD169" s="127"/>
      <c r="BE169" s="127"/>
      <c r="BF169" s="127"/>
      <c r="BG169" s="127"/>
      <c r="BH169" s="127"/>
      <c r="BI169" s="127"/>
      <c r="BJ169" s="127"/>
      <c r="BK169" s="127"/>
      <c r="BL169" s="127"/>
    </row>
    <row r="170" spans="1:64" x14ac:dyDescent="0.25">
      <c r="A170" s="127"/>
      <c r="B170" s="129" t="s">
        <v>501</v>
      </c>
      <c r="C170" s="158">
        <f>+Leasing!I7</f>
        <v>20000</v>
      </c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  <c r="Y170" s="127"/>
      <c r="Z170" s="127"/>
      <c r="AA170" s="127"/>
      <c r="AB170" s="127"/>
      <c r="AC170" s="127"/>
      <c r="AD170" s="127"/>
      <c r="AE170" s="127"/>
      <c r="AF170" s="127"/>
      <c r="AG170" s="127"/>
      <c r="AH170" s="127"/>
      <c r="AI170" s="127"/>
      <c r="AJ170" s="127"/>
      <c r="AK170" s="127"/>
      <c r="AL170" s="127"/>
      <c r="AM170" s="127"/>
      <c r="AN170" s="127"/>
      <c r="AO170" s="127"/>
      <c r="AP170" s="127"/>
      <c r="AQ170" s="127"/>
      <c r="AR170" s="127"/>
      <c r="AS170" s="127"/>
      <c r="AT170" s="127"/>
      <c r="AU170" s="127"/>
      <c r="AV170" s="127"/>
      <c r="AW170" s="127"/>
      <c r="AX170" s="127"/>
      <c r="AY170" s="127"/>
      <c r="AZ170" s="127"/>
      <c r="BA170" s="127"/>
      <c r="BB170" s="127"/>
      <c r="BC170" s="127"/>
      <c r="BD170" s="127"/>
      <c r="BE170" s="127"/>
      <c r="BF170" s="127"/>
      <c r="BG170" s="127"/>
      <c r="BH170" s="127"/>
      <c r="BI170" s="127"/>
      <c r="BJ170" s="127"/>
      <c r="BK170" s="127"/>
      <c r="BL170" s="127"/>
    </row>
    <row r="171" spans="1:64" x14ac:dyDescent="0.25">
      <c r="A171" s="127"/>
      <c r="B171" s="129" t="s">
        <v>502</v>
      </c>
      <c r="C171" s="157">
        <f>+Leasing!I8</f>
        <v>0.1</v>
      </c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</row>
    <row r="172" spans="1:64" x14ac:dyDescent="0.25">
      <c r="A172" s="127"/>
      <c r="B172" s="129" t="s">
        <v>503</v>
      </c>
      <c r="C172" s="157">
        <f>+Leasing!I9</f>
        <v>0.1</v>
      </c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  <c r="Y172" s="127"/>
      <c r="Z172" s="127"/>
      <c r="AA172" s="127"/>
      <c r="AB172" s="127"/>
      <c r="AC172" s="127"/>
      <c r="AD172" s="127"/>
      <c r="AE172" s="127"/>
      <c r="AF172" s="127"/>
      <c r="AG172" s="127"/>
      <c r="AH172" s="127"/>
      <c r="AI172" s="127"/>
      <c r="AJ172" s="127"/>
      <c r="AK172" s="127"/>
      <c r="AL172" s="127"/>
      <c r="AM172" s="127"/>
      <c r="AN172" s="127"/>
      <c r="AO172" s="127"/>
      <c r="AP172" s="127"/>
      <c r="AQ172" s="127"/>
      <c r="AR172" s="127"/>
      <c r="AS172" s="127"/>
      <c r="AT172" s="127"/>
      <c r="AU172" s="127"/>
      <c r="AV172" s="127"/>
      <c r="AW172" s="127"/>
      <c r="AX172" s="127"/>
      <c r="AY172" s="127"/>
      <c r="AZ172" s="127"/>
      <c r="BA172" s="127"/>
      <c r="BB172" s="127"/>
      <c r="BC172" s="127"/>
      <c r="BD172" s="127"/>
      <c r="BE172" s="127"/>
      <c r="BF172" s="127"/>
      <c r="BG172" s="127"/>
      <c r="BH172" s="127"/>
      <c r="BI172" s="127"/>
      <c r="BJ172" s="127"/>
      <c r="BK172" s="127"/>
      <c r="BL172" s="127"/>
    </row>
    <row r="173" spans="1:64" x14ac:dyDescent="0.25">
      <c r="A173" s="127"/>
      <c r="B173" s="130" t="s">
        <v>488</v>
      </c>
      <c r="C173" s="138">
        <f>+Leasing!I10</f>
        <v>48</v>
      </c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  <c r="Y173" s="127"/>
      <c r="Z173" s="127"/>
      <c r="AA173" s="127"/>
      <c r="AB173" s="127"/>
      <c r="AC173" s="127"/>
      <c r="AD173" s="127"/>
      <c r="AE173" s="127"/>
      <c r="AF173" s="127"/>
      <c r="AG173" s="127"/>
      <c r="AH173" s="127"/>
      <c r="AI173" s="127"/>
      <c r="AJ173" s="127"/>
      <c r="AK173" s="127"/>
      <c r="AL173" s="127"/>
      <c r="AM173" s="127"/>
      <c r="AN173" s="127"/>
      <c r="AO173" s="127"/>
      <c r="AP173" s="127"/>
      <c r="AQ173" s="127"/>
      <c r="AR173" s="127"/>
      <c r="AS173" s="127"/>
      <c r="AT173" s="127"/>
      <c r="AU173" s="127"/>
      <c r="AV173" s="127"/>
      <c r="AW173" s="127"/>
      <c r="AX173" s="127"/>
      <c r="AY173" s="127"/>
      <c r="AZ173" s="127"/>
      <c r="BA173" s="127"/>
      <c r="BB173" s="127"/>
      <c r="BC173" s="127"/>
      <c r="BD173" s="127"/>
      <c r="BE173" s="127"/>
      <c r="BF173" s="127"/>
      <c r="BG173" s="127"/>
      <c r="BH173" s="127"/>
      <c r="BI173" s="127"/>
      <c r="BJ173" s="127"/>
      <c r="BK173" s="127"/>
      <c r="BL173" s="127"/>
    </row>
    <row r="174" spans="1:64" x14ac:dyDescent="0.25">
      <c r="A174" s="127"/>
      <c r="B174" s="127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  <c r="Y174" s="127"/>
      <c r="Z174" s="127"/>
      <c r="AA174" s="127"/>
      <c r="AB174" s="127"/>
      <c r="AC174" s="127"/>
      <c r="AD174" s="127"/>
      <c r="AE174" s="127"/>
      <c r="AF174" s="127"/>
      <c r="AG174" s="127"/>
      <c r="AH174" s="127"/>
      <c r="AI174" s="127"/>
      <c r="AJ174" s="127"/>
      <c r="AK174" s="127"/>
      <c r="AL174" s="127"/>
      <c r="AM174" s="127"/>
      <c r="AN174" s="127"/>
      <c r="AO174" s="127"/>
      <c r="AP174" s="127"/>
      <c r="AQ174" s="127"/>
      <c r="AR174" s="127"/>
      <c r="AS174" s="127"/>
      <c r="AT174" s="127"/>
      <c r="AU174" s="127"/>
      <c r="AV174" s="127"/>
      <c r="AW174" s="127"/>
      <c r="AX174" s="127"/>
      <c r="AY174" s="127"/>
      <c r="AZ174" s="127"/>
      <c r="BA174" s="127"/>
      <c r="BB174" s="127"/>
      <c r="BC174" s="127"/>
      <c r="BD174" s="127"/>
      <c r="BE174" s="127"/>
      <c r="BF174" s="127"/>
      <c r="BG174" s="127"/>
      <c r="BH174" s="127"/>
      <c r="BI174" s="127"/>
      <c r="BJ174" s="127"/>
      <c r="BK174" s="127"/>
      <c r="BL174" s="127"/>
    </row>
    <row r="175" spans="1:64" x14ac:dyDescent="0.25">
      <c r="A175" s="127"/>
      <c r="B175" s="126" t="s">
        <v>521</v>
      </c>
      <c r="C175" s="126" t="s">
        <v>522</v>
      </c>
      <c r="D175" s="139">
        <f>((1+C169)^(1/12))-1</f>
        <v>7.2073233161367156E-3</v>
      </c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  <c r="Y175" s="127"/>
      <c r="Z175" s="127"/>
      <c r="AA175" s="127"/>
      <c r="AB175" s="127"/>
      <c r="AC175" s="127"/>
      <c r="AD175" s="127"/>
      <c r="AE175" s="127"/>
      <c r="AF175" s="127"/>
      <c r="AG175" s="127"/>
      <c r="AH175" s="127"/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  <c r="AU175" s="127"/>
      <c r="AV175" s="127"/>
      <c r="AW175" s="127"/>
      <c r="AX175" s="127"/>
      <c r="AY175" s="127"/>
      <c r="AZ175" s="127"/>
      <c r="BA175" s="127"/>
      <c r="BB175" s="127"/>
      <c r="BC175" s="127"/>
      <c r="BD175" s="127"/>
      <c r="BE175" s="127"/>
      <c r="BF175" s="127"/>
      <c r="BG175" s="127"/>
      <c r="BH175" s="127"/>
      <c r="BI175" s="127"/>
      <c r="BJ175" s="127"/>
      <c r="BK175" s="127"/>
      <c r="BL175" s="127"/>
    </row>
    <row r="176" spans="1:64" x14ac:dyDescent="0.25">
      <c r="A176" s="127"/>
      <c r="B176" s="127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7"/>
      <c r="X176" s="127"/>
      <c r="Y176" s="127"/>
      <c r="Z176" s="127"/>
      <c r="AA176" s="127"/>
      <c r="AB176" s="127"/>
      <c r="AC176" s="127"/>
      <c r="AD176" s="127"/>
      <c r="AE176" s="127"/>
      <c r="AF176" s="127"/>
      <c r="AG176" s="127"/>
      <c r="AH176" s="127"/>
      <c r="AI176" s="127"/>
      <c r="AJ176" s="127"/>
      <c r="AK176" s="127"/>
      <c r="AL176" s="127"/>
      <c r="AM176" s="127"/>
      <c r="AN176" s="127"/>
      <c r="AO176" s="127"/>
      <c r="AP176" s="127"/>
      <c r="AQ176" s="127"/>
      <c r="AR176" s="127"/>
      <c r="AS176" s="127"/>
      <c r="AT176" s="127"/>
      <c r="AU176" s="127"/>
      <c r="AV176" s="127"/>
      <c r="AW176" s="127"/>
      <c r="AX176" s="127"/>
      <c r="AY176" s="127"/>
      <c r="AZ176" s="127"/>
      <c r="BA176" s="127"/>
      <c r="BB176" s="127"/>
      <c r="BC176" s="127"/>
      <c r="BD176" s="127"/>
      <c r="BE176" s="127"/>
      <c r="BF176" s="127"/>
      <c r="BG176" s="127"/>
      <c r="BH176" s="127"/>
      <c r="BI176" s="127"/>
      <c r="BJ176" s="127"/>
      <c r="BK176" s="127"/>
      <c r="BL176" s="127"/>
    </row>
    <row r="177" spans="1:64" x14ac:dyDescent="0.25">
      <c r="A177" s="127"/>
      <c r="B177" s="126" t="s">
        <v>525</v>
      </c>
      <c r="C177" s="126" t="s">
        <v>522</v>
      </c>
      <c r="D177" s="140">
        <f>(C170-(C170*C171)-(C170*C172))/((1-(1+D175)^(-C173))/D175)</f>
        <v>395.49775026664986</v>
      </c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  <c r="Y177" s="127"/>
      <c r="Z177" s="127"/>
      <c r="AA177" s="127"/>
      <c r="AB177" s="127"/>
      <c r="AC177" s="127"/>
      <c r="AD177" s="127"/>
      <c r="AE177" s="127"/>
      <c r="AF177" s="127"/>
      <c r="AG177" s="127"/>
      <c r="AH177" s="127"/>
      <c r="AI177" s="127"/>
      <c r="AJ177" s="127"/>
      <c r="AK177" s="127"/>
      <c r="AL177" s="127"/>
      <c r="AM177" s="127"/>
      <c r="AN177" s="127"/>
      <c r="AO177" s="127"/>
      <c r="AP177" s="127"/>
      <c r="AQ177" s="127"/>
      <c r="AR177" s="127"/>
      <c r="AS177" s="127"/>
      <c r="AT177" s="127"/>
      <c r="AU177" s="127"/>
      <c r="AV177" s="127"/>
      <c r="AW177" s="127"/>
      <c r="AX177" s="127"/>
      <c r="AY177" s="127"/>
      <c r="AZ177" s="127"/>
      <c r="BA177" s="127"/>
      <c r="BB177" s="127"/>
      <c r="BC177" s="127"/>
      <c r="BD177" s="127"/>
      <c r="BE177" s="127"/>
      <c r="BF177" s="127"/>
      <c r="BG177" s="127"/>
      <c r="BH177" s="127"/>
      <c r="BI177" s="127"/>
      <c r="BJ177" s="127"/>
      <c r="BK177" s="127"/>
      <c r="BL177" s="127"/>
    </row>
    <row r="178" spans="1:64" x14ac:dyDescent="0.25">
      <c r="A178" s="127"/>
      <c r="B178" s="127"/>
      <c r="C178" s="66">
        <v>41275</v>
      </c>
      <c r="D178" s="66">
        <v>41306</v>
      </c>
      <c r="E178" s="66">
        <v>41336</v>
      </c>
      <c r="F178" s="66">
        <v>41367</v>
      </c>
      <c r="G178" s="66">
        <v>41397</v>
      </c>
      <c r="H178" s="66">
        <v>41428</v>
      </c>
      <c r="I178" s="66">
        <v>41458</v>
      </c>
      <c r="J178" s="66">
        <v>41489</v>
      </c>
      <c r="K178" s="66">
        <v>41519</v>
      </c>
      <c r="L178" s="66">
        <v>41550</v>
      </c>
      <c r="M178" s="66">
        <v>41580</v>
      </c>
      <c r="N178" s="66">
        <v>41611</v>
      </c>
      <c r="O178" s="66">
        <v>41641</v>
      </c>
      <c r="P178" s="66">
        <v>41672</v>
      </c>
      <c r="Q178" s="66">
        <v>41702</v>
      </c>
      <c r="R178" s="66">
        <v>41733</v>
      </c>
      <c r="S178" s="66">
        <v>41763</v>
      </c>
      <c r="T178" s="66">
        <v>41794</v>
      </c>
      <c r="U178" s="66">
        <v>41824</v>
      </c>
      <c r="V178" s="66">
        <v>41855</v>
      </c>
      <c r="W178" s="66">
        <v>41885</v>
      </c>
      <c r="X178" s="66">
        <v>41916</v>
      </c>
      <c r="Y178" s="66">
        <v>41946</v>
      </c>
      <c r="Z178" s="66">
        <v>41977</v>
      </c>
      <c r="AA178" s="66">
        <v>42007</v>
      </c>
      <c r="AB178" s="66">
        <v>42038</v>
      </c>
      <c r="AC178" s="66">
        <v>42068</v>
      </c>
      <c r="AD178" s="66">
        <v>42099</v>
      </c>
      <c r="AE178" s="66">
        <v>42129</v>
      </c>
      <c r="AF178" s="66">
        <v>42160</v>
      </c>
      <c r="AG178" s="66">
        <v>42190</v>
      </c>
      <c r="AH178" s="66">
        <v>42221</v>
      </c>
      <c r="AI178" s="66">
        <v>42251</v>
      </c>
      <c r="AJ178" s="66">
        <v>42282</v>
      </c>
      <c r="AK178" s="66">
        <v>42312</v>
      </c>
      <c r="AL178" s="66">
        <v>42343</v>
      </c>
      <c r="AM178" s="66">
        <v>42373</v>
      </c>
      <c r="AN178" s="66">
        <v>42404</v>
      </c>
      <c r="AO178" s="66">
        <v>42434</v>
      </c>
      <c r="AP178" s="66">
        <v>42465</v>
      </c>
      <c r="AQ178" s="66">
        <v>42495</v>
      </c>
      <c r="AR178" s="66">
        <v>42526</v>
      </c>
      <c r="AS178" s="66">
        <v>42556</v>
      </c>
      <c r="AT178" s="66">
        <v>42587</v>
      </c>
      <c r="AU178" s="66">
        <v>42617</v>
      </c>
      <c r="AV178" s="66">
        <v>42648</v>
      </c>
      <c r="AW178" s="66">
        <v>42678</v>
      </c>
      <c r="AX178" s="66">
        <v>42709</v>
      </c>
      <c r="AY178" s="127"/>
      <c r="AZ178" s="127"/>
      <c r="BA178" s="127"/>
      <c r="BB178" s="127"/>
      <c r="BC178" s="127"/>
      <c r="BD178" s="127"/>
      <c r="BE178" s="127"/>
      <c r="BF178" s="127"/>
      <c r="BG178" s="127"/>
      <c r="BH178" s="127"/>
      <c r="BI178" s="127"/>
      <c r="BJ178" s="127"/>
      <c r="BK178" s="127"/>
      <c r="BL178" s="127"/>
    </row>
    <row r="179" spans="1:64" x14ac:dyDescent="0.25">
      <c r="A179" s="127"/>
      <c r="B179" s="127"/>
      <c r="C179" s="138">
        <v>1</v>
      </c>
      <c r="D179" s="138">
        <f>+C179+1</f>
        <v>2</v>
      </c>
      <c r="E179" s="138">
        <f t="shared" ref="E179:AX179" si="71">+D179+1</f>
        <v>3</v>
      </c>
      <c r="F179" s="138">
        <f t="shared" si="71"/>
        <v>4</v>
      </c>
      <c r="G179" s="138">
        <f t="shared" si="71"/>
        <v>5</v>
      </c>
      <c r="H179" s="138">
        <f t="shared" si="71"/>
        <v>6</v>
      </c>
      <c r="I179" s="138">
        <f t="shared" si="71"/>
        <v>7</v>
      </c>
      <c r="J179" s="138">
        <f t="shared" si="71"/>
        <v>8</v>
      </c>
      <c r="K179" s="138">
        <f t="shared" si="71"/>
        <v>9</v>
      </c>
      <c r="L179" s="138">
        <f t="shared" si="71"/>
        <v>10</v>
      </c>
      <c r="M179" s="138">
        <f t="shared" si="71"/>
        <v>11</v>
      </c>
      <c r="N179" s="138">
        <f t="shared" si="71"/>
        <v>12</v>
      </c>
      <c r="O179" s="138">
        <f t="shared" si="71"/>
        <v>13</v>
      </c>
      <c r="P179" s="138">
        <f t="shared" si="71"/>
        <v>14</v>
      </c>
      <c r="Q179" s="138">
        <f t="shared" si="71"/>
        <v>15</v>
      </c>
      <c r="R179" s="138">
        <f t="shared" si="71"/>
        <v>16</v>
      </c>
      <c r="S179" s="138">
        <f t="shared" si="71"/>
        <v>17</v>
      </c>
      <c r="T179" s="138">
        <f t="shared" si="71"/>
        <v>18</v>
      </c>
      <c r="U179" s="138">
        <f t="shared" si="71"/>
        <v>19</v>
      </c>
      <c r="V179" s="138">
        <f t="shared" si="71"/>
        <v>20</v>
      </c>
      <c r="W179" s="138">
        <f t="shared" si="71"/>
        <v>21</v>
      </c>
      <c r="X179" s="138">
        <f t="shared" si="71"/>
        <v>22</v>
      </c>
      <c r="Y179" s="138">
        <f t="shared" si="71"/>
        <v>23</v>
      </c>
      <c r="Z179" s="138">
        <f t="shared" si="71"/>
        <v>24</v>
      </c>
      <c r="AA179" s="138">
        <f t="shared" si="71"/>
        <v>25</v>
      </c>
      <c r="AB179" s="138">
        <f t="shared" si="71"/>
        <v>26</v>
      </c>
      <c r="AC179" s="138">
        <f t="shared" si="71"/>
        <v>27</v>
      </c>
      <c r="AD179" s="138">
        <f t="shared" si="71"/>
        <v>28</v>
      </c>
      <c r="AE179" s="138">
        <f t="shared" si="71"/>
        <v>29</v>
      </c>
      <c r="AF179" s="138">
        <f t="shared" si="71"/>
        <v>30</v>
      </c>
      <c r="AG179" s="138">
        <f t="shared" si="71"/>
        <v>31</v>
      </c>
      <c r="AH179" s="138">
        <f t="shared" si="71"/>
        <v>32</v>
      </c>
      <c r="AI179" s="138">
        <f t="shared" si="71"/>
        <v>33</v>
      </c>
      <c r="AJ179" s="138">
        <f t="shared" si="71"/>
        <v>34</v>
      </c>
      <c r="AK179" s="138">
        <f t="shared" si="71"/>
        <v>35</v>
      </c>
      <c r="AL179" s="138">
        <f t="shared" si="71"/>
        <v>36</v>
      </c>
      <c r="AM179" s="138">
        <f t="shared" si="71"/>
        <v>37</v>
      </c>
      <c r="AN179" s="138">
        <f t="shared" si="71"/>
        <v>38</v>
      </c>
      <c r="AO179" s="138">
        <f t="shared" si="71"/>
        <v>39</v>
      </c>
      <c r="AP179" s="138">
        <f t="shared" si="71"/>
        <v>40</v>
      </c>
      <c r="AQ179" s="138">
        <f t="shared" si="71"/>
        <v>41</v>
      </c>
      <c r="AR179" s="138">
        <f t="shared" si="71"/>
        <v>42</v>
      </c>
      <c r="AS179" s="138">
        <f t="shared" si="71"/>
        <v>43</v>
      </c>
      <c r="AT179" s="138">
        <f t="shared" si="71"/>
        <v>44</v>
      </c>
      <c r="AU179" s="138">
        <f t="shared" si="71"/>
        <v>45</v>
      </c>
      <c r="AV179" s="138">
        <f t="shared" si="71"/>
        <v>46</v>
      </c>
      <c r="AW179" s="138">
        <f t="shared" si="71"/>
        <v>47</v>
      </c>
      <c r="AX179" s="138">
        <f t="shared" si="71"/>
        <v>48</v>
      </c>
      <c r="AY179" s="127"/>
      <c r="AZ179" s="127"/>
      <c r="BA179" s="127"/>
      <c r="BB179" s="127"/>
      <c r="BC179" s="127"/>
      <c r="BD179" s="127"/>
      <c r="BE179" s="127"/>
      <c r="BF179" s="127"/>
      <c r="BG179" s="127"/>
      <c r="BH179" s="127"/>
      <c r="BI179" s="127"/>
      <c r="BJ179" s="127"/>
      <c r="BK179" s="127"/>
      <c r="BL179" s="127"/>
    </row>
    <row r="180" spans="1:64" x14ac:dyDescent="0.25">
      <c r="A180" s="127"/>
      <c r="B180" s="141" t="s">
        <v>589</v>
      </c>
      <c r="C180" s="142" t="s">
        <v>515</v>
      </c>
      <c r="D180" s="142" t="s">
        <v>516</v>
      </c>
      <c r="E180" s="142" t="s">
        <v>517</v>
      </c>
      <c r="F180" s="142" t="s">
        <v>518</v>
      </c>
      <c r="G180" s="142" t="s">
        <v>519</v>
      </c>
      <c r="H180" s="142" t="s">
        <v>520</v>
      </c>
      <c r="I180" s="142" t="s">
        <v>523</v>
      </c>
      <c r="J180" s="142" t="s">
        <v>524</v>
      </c>
      <c r="K180" s="142" t="s">
        <v>485</v>
      </c>
      <c r="L180" s="142" t="s">
        <v>526</v>
      </c>
      <c r="M180" s="142" t="s">
        <v>527</v>
      </c>
      <c r="N180" s="142" t="s">
        <v>500</v>
      </c>
      <c r="O180" s="142" t="s">
        <v>528</v>
      </c>
      <c r="P180" s="142" t="s">
        <v>529</v>
      </c>
      <c r="Q180" s="142" t="s">
        <v>530</v>
      </c>
      <c r="R180" s="142" t="s">
        <v>531</v>
      </c>
      <c r="S180" s="142" t="s">
        <v>532</v>
      </c>
      <c r="T180" s="142" t="s">
        <v>533</v>
      </c>
      <c r="U180" s="142" t="s">
        <v>534</v>
      </c>
      <c r="V180" s="142" t="s">
        <v>535</v>
      </c>
      <c r="W180" s="142" t="s">
        <v>536</v>
      </c>
      <c r="X180" s="142" t="s">
        <v>537</v>
      </c>
      <c r="Y180" s="142" t="s">
        <v>538</v>
      </c>
      <c r="Z180" s="142" t="s">
        <v>539</v>
      </c>
      <c r="AA180" s="142" t="s">
        <v>540</v>
      </c>
      <c r="AB180" s="142" t="s">
        <v>541</v>
      </c>
      <c r="AC180" s="142" t="s">
        <v>542</v>
      </c>
      <c r="AD180" s="142" t="s">
        <v>543</v>
      </c>
      <c r="AE180" s="142" t="s">
        <v>544</v>
      </c>
      <c r="AF180" s="142" t="s">
        <v>545</v>
      </c>
      <c r="AG180" s="142" t="s">
        <v>546</v>
      </c>
      <c r="AH180" s="142" t="s">
        <v>547</v>
      </c>
      <c r="AI180" s="142" t="s">
        <v>548</v>
      </c>
      <c r="AJ180" s="142" t="s">
        <v>549</v>
      </c>
      <c r="AK180" s="142" t="s">
        <v>550</v>
      </c>
      <c r="AL180" s="142" t="s">
        <v>551</v>
      </c>
      <c r="AM180" s="142" t="s">
        <v>552</v>
      </c>
      <c r="AN180" s="142" t="s">
        <v>553</v>
      </c>
      <c r="AO180" s="142" t="s">
        <v>554</v>
      </c>
      <c r="AP180" s="142" t="s">
        <v>555</v>
      </c>
      <c r="AQ180" s="142" t="s">
        <v>556</v>
      </c>
      <c r="AR180" s="142" t="s">
        <v>557</v>
      </c>
      <c r="AS180" s="142" t="s">
        <v>558</v>
      </c>
      <c r="AT180" s="142" t="s">
        <v>559</v>
      </c>
      <c r="AU180" s="142" t="s">
        <v>560</v>
      </c>
      <c r="AV180" s="142" t="s">
        <v>561</v>
      </c>
      <c r="AW180" s="142" t="s">
        <v>562</v>
      </c>
      <c r="AX180" s="142" t="s">
        <v>563</v>
      </c>
      <c r="AY180" s="127"/>
      <c r="AZ180" s="127"/>
      <c r="BA180" s="127"/>
      <c r="BB180" s="127"/>
      <c r="BC180" s="127"/>
      <c r="BD180" s="127"/>
      <c r="BE180" s="127"/>
      <c r="BF180" s="127"/>
      <c r="BG180" s="127"/>
      <c r="BH180" s="127"/>
      <c r="BI180" s="127"/>
      <c r="BJ180" s="127"/>
      <c r="BK180" s="127"/>
      <c r="BL180" s="127"/>
    </row>
    <row r="181" spans="1:64" x14ac:dyDescent="0.25">
      <c r="A181" s="127"/>
      <c r="B181" s="129" t="s">
        <v>590</v>
      </c>
      <c r="C181" s="140">
        <f t="shared" ref="C181:AX181" si="72">IF(C180=$C168,$C170*$C172,0)</f>
        <v>0</v>
      </c>
      <c r="D181" s="140">
        <f t="shared" si="72"/>
        <v>0</v>
      </c>
      <c r="E181" s="140">
        <f t="shared" si="72"/>
        <v>0</v>
      </c>
      <c r="F181" s="140">
        <f t="shared" si="72"/>
        <v>0</v>
      </c>
      <c r="G181" s="140">
        <f t="shared" si="72"/>
        <v>0</v>
      </c>
      <c r="H181" s="140">
        <f t="shared" si="72"/>
        <v>0</v>
      </c>
      <c r="I181" s="140">
        <f t="shared" si="72"/>
        <v>0</v>
      </c>
      <c r="J181" s="140">
        <f t="shared" si="72"/>
        <v>2000</v>
      </c>
      <c r="K181" s="140">
        <f t="shared" si="72"/>
        <v>0</v>
      </c>
      <c r="L181" s="140">
        <f t="shared" si="72"/>
        <v>0</v>
      </c>
      <c r="M181" s="140">
        <f t="shared" si="72"/>
        <v>0</v>
      </c>
      <c r="N181" s="140">
        <f t="shared" si="72"/>
        <v>0</v>
      </c>
      <c r="O181" s="140">
        <f t="shared" si="72"/>
        <v>0</v>
      </c>
      <c r="P181" s="140">
        <f t="shared" si="72"/>
        <v>0</v>
      </c>
      <c r="Q181" s="140">
        <f t="shared" si="72"/>
        <v>0</v>
      </c>
      <c r="R181" s="140">
        <f t="shared" si="72"/>
        <v>0</v>
      </c>
      <c r="S181" s="140">
        <f t="shared" si="72"/>
        <v>0</v>
      </c>
      <c r="T181" s="140">
        <f t="shared" si="72"/>
        <v>0</v>
      </c>
      <c r="U181" s="140">
        <f t="shared" si="72"/>
        <v>0</v>
      </c>
      <c r="V181" s="140">
        <f t="shared" si="72"/>
        <v>0</v>
      </c>
      <c r="W181" s="140">
        <f t="shared" si="72"/>
        <v>0</v>
      </c>
      <c r="X181" s="140">
        <f t="shared" si="72"/>
        <v>0</v>
      </c>
      <c r="Y181" s="140">
        <f t="shared" si="72"/>
        <v>0</v>
      </c>
      <c r="Z181" s="140">
        <f t="shared" si="72"/>
        <v>0</v>
      </c>
      <c r="AA181" s="140">
        <f t="shared" si="72"/>
        <v>0</v>
      </c>
      <c r="AB181" s="140">
        <f t="shared" si="72"/>
        <v>0</v>
      </c>
      <c r="AC181" s="140">
        <f t="shared" si="72"/>
        <v>0</v>
      </c>
      <c r="AD181" s="140">
        <f t="shared" si="72"/>
        <v>0</v>
      </c>
      <c r="AE181" s="140">
        <f t="shared" si="72"/>
        <v>0</v>
      </c>
      <c r="AF181" s="140">
        <f t="shared" si="72"/>
        <v>0</v>
      </c>
      <c r="AG181" s="140">
        <f t="shared" si="72"/>
        <v>0</v>
      </c>
      <c r="AH181" s="140">
        <f t="shared" si="72"/>
        <v>0</v>
      </c>
      <c r="AI181" s="140">
        <f t="shared" si="72"/>
        <v>0</v>
      </c>
      <c r="AJ181" s="140">
        <f t="shared" si="72"/>
        <v>0</v>
      </c>
      <c r="AK181" s="140">
        <f t="shared" si="72"/>
        <v>0</v>
      </c>
      <c r="AL181" s="140">
        <f t="shared" si="72"/>
        <v>0</v>
      </c>
      <c r="AM181" s="140">
        <f t="shared" si="72"/>
        <v>0</v>
      </c>
      <c r="AN181" s="140">
        <f t="shared" si="72"/>
        <v>0</v>
      </c>
      <c r="AO181" s="140">
        <f t="shared" si="72"/>
        <v>0</v>
      </c>
      <c r="AP181" s="140">
        <f t="shared" si="72"/>
        <v>0</v>
      </c>
      <c r="AQ181" s="140">
        <f t="shared" si="72"/>
        <v>0</v>
      </c>
      <c r="AR181" s="140">
        <f t="shared" si="72"/>
        <v>0</v>
      </c>
      <c r="AS181" s="140">
        <f t="shared" si="72"/>
        <v>0</v>
      </c>
      <c r="AT181" s="140">
        <f t="shared" si="72"/>
        <v>0</v>
      </c>
      <c r="AU181" s="140">
        <f t="shared" si="72"/>
        <v>0</v>
      </c>
      <c r="AV181" s="140">
        <f t="shared" si="72"/>
        <v>0</v>
      </c>
      <c r="AW181" s="140">
        <f t="shared" si="72"/>
        <v>0</v>
      </c>
      <c r="AX181" s="140">
        <f t="shared" si="72"/>
        <v>0</v>
      </c>
      <c r="AY181" s="127"/>
      <c r="AZ181" s="127"/>
      <c r="BA181" s="127"/>
      <c r="BB181" s="127"/>
      <c r="BC181" s="127"/>
      <c r="BD181" s="127"/>
      <c r="BE181" s="127"/>
      <c r="BF181" s="127"/>
      <c r="BG181" s="127"/>
      <c r="BH181" s="127"/>
      <c r="BI181" s="127"/>
      <c r="BJ181" s="127"/>
      <c r="BK181" s="127"/>
      <c r="BL181" s="127"/>
    </row>
    <row r="182" spans="1:64" x14ac:dyDescent="0.25">
      <c r="A182" s="127"/>
      <c r="B182" s="129" t="s">
        <v>564</v>
      </c>
      <c r="C182" s="140"/>
      <c r="D182" s="140">
        <f>+IF(D179&gt;=$D168,$D177,0)*IF(C186&lt;1,0,1)</f>
        <v>0</v>
      </c>
      <c r="E182" s="140">
        <f t="shared" ref="E182:AA182" si="73">+IF(E179&gt;=$D168,$D177,0)*IF(D186&lt;1,0,1)</f>
        <v>0</v>
      </c>
      <c r="F182" s="140">
        <f t="shared" si="73"/>
        <v>0</v>
      </c>
      <c r="G182" s="140">
        <f t="shared" si="73"/>
        <v>0</v>
      </c>
      <c r="H182" s="140">
        <f t="shared" si="73"/>
        <v>0</v>
      </c>
      <c r="I182" s="140">
        <f t="shared" si="73"/>
        <v>0</v>
      </c>
      <c r="J182" s="140">
        <f t="shared" si="73"/>
        <v>395.49775026664986</v>
      </c>
      <c r="K182" s="140">
        <f t="shared" si="73"/>
        <v>395.49775026664986</v>
      </c>
      <c r="L182" s="140">
        <f t="shared" si="73"/>
        <v>395.49775026664986</v>
      </c>
      <c r="M182" s="140">
        <f t="shared" si="73"/>
        <v>395.49775026664986</v>
      </c>
      <c r="N182" s="140">
        <f t="shared" si="73"/>
        <v>395.49775026664986</v>
      </c>
      <c r="O182" s="140">
        <f t="shared" si="73"/>
        <v>395.49775026664986</v>
      </c>
      <c r="P182" s="140">
        <f t="shared" si="73"/>
        <v>395.49775026664986</v>
      </c>
      <c r="Q182" s="140">
        <f t="shared" si="73"/>
        <v>395.49775026664986</v>
      </c>
      <c r="R182" s="140">
        <f t="shared" si="73"/>
        <v>395.49775026664986</v>
      </c>
      <c r="S182" s="140">
        <f t="shared" si="73"/>
        <v>395.49775026664986</v>
      </c>
      <c r="T182" s="140">
        <f t="shared" si="73"/>
        <v>395.49775026664986</v>
      </c>
      <c r="U182" s="140">
        <f t="shared" si="73"/>
        <v>395.49775026664986</v>
      </c>
      <c r="V182" s="140">
        <f t="shared" si="73"/>
        <v>395.49775026664986</v>
      </c>
      <c r="W182" s="140">
        <f t="shared" si="73"/>
        <v>395.49775026664986</v>
      </c>
      <c r="X182" s="140">
        <f t="shared" si="73"/>
        <v>395.49775026664986</v>
      </c>
      <c r="Y182" s="140">
        <f t="shared" si="73"/>
        <v>395.49775026664986</v>
      </c>
      <c r="Z182" s="140">
        <f t="shared" si="73"/>
        <v>395.49775026664986</v>
      </c>
      <c r="AA182" s="140">
        <f t="shared" si="73"/>
        <v>395.49775026664986</v>
      </c>
      <c r="AB182" s="140">
        <f>+IF(AB179&gt;=$D168,$D177,0)*IF(AA186&lt;1,0,1)</f>
        <v>395.49775026664986</v>
      </c>
      <c r="AC182" s="140">
        <f t="shared" ref="AC182:AX182" si="74">+IF(AC179&gt;=$D168,$D177,0)*IF(AB186&lt;1,0,1)</f>
        <v>395.49775026664986</v>
      </c>
      <c r="AD182" s="140">
        <f t="shared" si="74"/>
        <v>395.49775026664986</v>
      </c>
      <c r="AE182" s="140">
        <f t="shared" si="74"/>
        <v>395.49775026664986</v>
      </c>
      <c r="AF182" s="140">
        <f t="shared" si="74"/>
        <v>395.49775026664986</v>
      </c>
      <c r="AG182" s="140">
        <f t="shared" si="74"/>
        <v>395.49775026664986</v>
      </c>
      <c r="AH182" s="140">
        <f t="shared" si="74"/>
        <v>395.49775026664986</v>
      </c>
      <c r="AI182" s="140">
        <f t="shared" si="74"/>
        <v>395.49775026664986</v>
      </c>
      <c r="AJ182" s="140">
        <f t="shared" si="74"/>
        <v>395.49775026664986</v>
      </c>
      <c r="AK182" s="140">
        <f t="shared" si="74"/>
        <v>395.49775026664986</v>
      </c>
      <c r="AL182" s="140">
        <f t="shared" si="74"/>
        <v>395.49775026664986</v>
      </c>
      <c r="AM182" s="140">
        <f t="shared" si="74"/>
        <v>395.49775026664986</v>
      </c>
      <c r="AN182" s="140">
        <f t="shared" si="74"/>
        <v>395.49775026664986</v>
      </c>
      <c r="AO182" s="140">
        <f t="shared" si="74"/>
        <v>395.49775026664986</v>
      </c>
      <c r="AP182" s="140">
        <f t="shared" si="74"/>
        <v>395.49775026664986</v>
      </c>
      <c r="AQ182" s="140">
        <f t="shared" si="74"/>
        <v>395.49775026664986</v>
      </c>
      <c r="AR182" s="140">
        <f t="shared" si="74"/>
        <v>395.49775026664986</v>
      </c>
      <c r="AS182" s="140">
        <f t="shared" si="74"/>
        <v>395.49775026664986</v>
      </c>
      <c r="AT182" s="140">
        <f t="shared" si="74"/>
        <v>395.49775026664986</v>
      </c>
      <c r="AU182" s="140">
        <f t="shared" si="74"/>
        <v>395.49775026664986</v>
      </c>
      <c r="AV182" s="140">
        <f t="shared" si="74"/>
        <v>395.49775026664986</v>
      </c>
      <c r="AW182" s="140">
        <f t="shared" si="74"/>
        <v>395.49775026664986</v>
      </c>
      <c r="AX182" s="140">
        <f t="shared" si="74"/>
        <v>395.49775026664986</v>
      </c>
      <c r="AY182" s="127"/>
      <c r="AZ182" s="127"/>
      <c r="BA182" s="127"/>
      <c r="BB182" s="127"/>
      <c r="BC182" s="127"/>
      <c r="BD182" s="127"/>
      <c r="BE182" s="127"/>
      <c r="BF182" s="127"/>
      <c r="BG182" s="127"/>
      <c r="BH182" s="127"/>
      <c r="BI182" s="127"/>
      <c r="BJ182" s="127"/>
      <c r="BK182" s="127"/>
      <c r="BL182" s="127"/>
    </row>
    <row r="183" spans="1:64" x14ac:dyDescent="0.25">
      <c r="A183" s="127"/>
      <c r="B183" s="129" t="s">
        <v>565</v>
      </c>
      <c r="C183" s="140"/>
      <c r="D183" s="140">
        <f t="shared" ref="D183:AX183" si="75">D182-D185</f>
        <v>0</v>
      </c>
      <c r="E183" s="140">
        <f t="shared" si="75"/>
        <v>0</v>
      </c>
      <c r="F183" s="140">
        <f t="shared" si="75"/>
        <v>0</v>
      </c>
      <c r="G183" s="140">
        <f t="shared" si="75"/>
        <v>0</v>
      </c>
      <c r="H183" s="140">
        <f t="shared" si="75"/>
        <v>0</v>
      </c>
      <c r="I183" s="140">
        <f t="shared" si="75"/>
        <v>0</v>
      </c>
      <c r="J183" s="140">
        <f t="shared" si="75"/>
        <v>280.18057720846241</v>
      </c>
      <c r="K183" s="140">
        <f t="shared" si="75"/>
        <v>282.19992921530559</v>
      </c>
      <c r="L183" s="140">
        <f t="shared" si="75"/>
        <v>284.23383534495122</v>
      </c>
      <c r="M183" s="140">
        <f t="shared" si="75"/>
        <v>286.28240049366786</v>
      </c>
      <c r="N183" s="140">
        <f t="shared" si="75"/>
        <v>288.34573031374543</v>
      </c>
      <c r="O183" s="140">
        <f t="shared" si="75"/>
        <v>290.42393121894418</v>
      </c>
      <c r="P183" s="140">
        <f t="shared" si="75"/>
        <v>292.51711038998258</v>
      </c>
      <c r="Q183" s="140">
        <f t="shared" si="75"/>
        <v>294.62537578006521</v>
      </c>
      <c r="R183" s="140">
        <f t="shared" si="75"/>
        <v>296.74883612045039</v>
      </c>
      <c r="S183" s="140">
        <f t="shared" si="75"/>
        <v>298.88760092605776</v>
      </c>
      <c r="T183" s="140">
        <f t="shared" si="75"/>
        <v>301.04178050111631</v>
      </c>
      <c r="U183" s="140">
        <f t="shared" si="75"/>
        <v>303.21148594485328</v>
      </c>
      <c r="V183" s="140">
        <f t="shared" si="75"/>
        <v>305.39682915722415</v>
      </c>
      <c r="W183" s="140">
        <f t="shared" si="75"/>
        <v>307.59792284468318</v>
      </c>
      <c r="X183" s="140">
        <f t="shared" si="75"/>
        <v>309.8148805259969</v>
      </c>
      <c r="Y183" s="140">
        <f t="shared" si="75"/>
        <v>312.04781653809806</v>
      </c>
      <c r="Z183" s="140">
        <f t="shared" si="75"/>
        <v>314.29684604198263</v>
      </c>
      <c r="AA183" s="140">
        <f t="shared" si="75"/>
        <v>316.56208502864922</v>
      </c>
      <c r="AB183" s="140">
        <f t="shared" si="75"/>
        <v>318.84365032508106</v>
      </c>
      <c r="AC183" s="140">
        <f t="shared" si="75"/>
        <v>321.14165960027117</v>
      </c>
      <c r="AD183" s="140">
        <f t="shared" si="75"/>
        <v>323.45623137129104</v>
      </c>
      <c r="AE183" s="140">
        <f t="shared" si="75"/>
        <v>325.7874850094031</v>
      </c>
      <c r="AF183" s="140">
        <f t="shared" si="75"/>
        <v>328.13554074621686</v>
      </c>
      <c r="AG183" s="140">
        <f t="shared" si="75"/>
        <v>330.5005196798902</v>
      </c>
      <c r="AH183" s="140">
        <f t="shared" si="75"/>
        <v>332.88254378137441</v>
      </c>
      <c r="AI183" s="140">
        <f t="shared" si="75"/>
        <v>335.2817359007048</v>
      </c>
      <c r="AJ183" s="140">
        <f t="shared" si="75"/>
        <v>337.69821977333675</v>
      </c>
      <c r="AK183" s="140">
        <f t="shared" si="75"/>
        <v>340.13212002652699</v>
      </c>
      <c r="AL183" s="140">
        <f t="shared" si="75"/>
        <v>342.58356218576114</v>
      </c>
      <c r="AM183" s="140">
        <f t="shared" si="75"/>
        <v>345.05267268122776</v>
      </c>
      <c r="AN183" s="140">
        <f t="shared" si="75"/>
        <v>347.53957885433846</v>
      </c>
      <c r="AO183" s="140">
        <f t="shared" si="75"/>
        <v>350.04440896429571</v>
      </c>
      <c r="AP183" s="140">
        <f t="shared" si="75"/>
        <v>352.56729219470736</v>
      </c>
      <c r="AQ183" s="140">
        <f t="shared" si="75"/>
        <v>355.10835866024945</v>
      </c>
      <c r="AR183" s="140">
        <f t="shared" si="75"/>
        <v>357.66773941337652</v>
      </c>
      <c r="AS183" s="140">
        <f t="shared" si="75"/>
        <v>360.24556645108044</v>
      </c>
      <c r="AT183" s="140">
        <f t="shared" si="75"/>
        <v>362.8419727216982</v>
      </c>
      <c r="AU183" s="140">
        <f t="shared" si="75"/>
        <v>365.45709213176832</v>
      </c>
      <c r="AV183" s="140">
        <f t="shared" si="75"/>
        <v>368.09105955293717</v>
      </c>
      <c r="AW183" s="140">
        <f t="shared" si="75"/>
        <v>370.7440108289145</v>
      </c>
      <c r="AX183" s="140">
        <f t="shared" si="75"/>
        <v>373.41608278247975</v>
      </c>
      <c r="AY183" s="127"/>
      <c r="AZ183" s="127"/>
      <c r="BA183" s="127"/>
      <c r="BB183" s="127"/>
      <c r="BC183" s="127"/>
      <c r="BD183" s="127"/>
      <c r="BE183" s="127"/>
      <c r="BF183" s="127"/>
      <c r="BG183" s="127"/>
      <c r="BH183" s="127"/>
      <c r="BI183" s="127"/>
      <c r="BJ183" s="127"/>
      <c r="BK183" s="127"/>
      <c r="BL183" s="127"/>
    </row>
    <row r="184" spans="1:64" x14ac:dyDescent="0.25">
      <c r="A184" s="127"/>
      <c r="B184" s="129" t="s">
        <v>566</v>
      </c>
      <c r="C184" s="140"/>
      <c r="D184" s="140">
        <f t="shared" ref="D184:Q184" si="76">(D183+C184)*(IF(C186&lt;1,0,1))</f>
        <v>0</v>
      </c>
      <c r="E184" s="140">
        <f t="shared" si="76"/>
        <v>0</v>
      </c>
      <c r="F184" s="140">
        <f t="shared" si="76"/>
        <v>0</v>
      </c>
      <c r="G184" s="140">
        <f t="shared" si="76"/>
        <v>0</v>
      </c>
      <c r="H184" s="140">
        <f t="shared" si="76"/>
        <v>0</v>
      </c>
      <c r="I184" s="140">
        <f t="shared" si="76"/>
        <v>0</v>
      </c>
      <c r="J184" s="140">
        <f t="shared" si="76"/>
        <v>280.18057720846241</v>
      </c>
      <c r="K184" s="140">
        <f t="shared" si="76"/>
        <v>562.380506423768</v>
      </c>
      <c r="L184" s="140">
        <f t="shared" si="76"/>
        <v>846.61434176871921</v>
      </c>
      <c r="M184" s="140">
        <f t="shared" si="76"/>
        <v>1132.8967422623871</v>
      </c>
      <c r="N184" s="140">
        <f t="shared" si="76"/>
        <v>1421.2424725761325</v>
      </c>
      <c r="O184" s="140">
        <f t="shared" si="76"/>
        <v>1711.6664037950768</v>
      </c>
      <c r="P184" s="140">
        <f t="shared" si="76"/>
        <v>2004.1835141850593</v>
      </c>
      <c r="Q184" s="140">
        <f t="shared" si="76"/>
        <v>2298.8088899651243</v>
      </c>
      <c r="R184" s="140">
        <f>(R183+Q184)*(IF(Q186&lt;1,0,1))</f>
        <v>2595.5577260855748</v>
      </c>
      <c r="S184" s="140">
        <f t="shared" ref="S184:AX184" si="77">(S183+R184)*(IF(R186&lt;1,0,1))</f>
        <v>2894.4453270116328</v>
      </c>
      <c r="T184" s="140">
        <f t="shared" si="77"/>
        <v>3195.4871075127489</v>
      </c>
      <c r="U184" s="140">
        <f t="shared" si="77"/>
        <v>3498.6985934576023</v>
      </c>
      <c r="V184" s="140">
        <f t="shared" si="77"/>
        <v>3804.0954226148265</v>
      </c>
      <c r="W184" s="140">
        <f t="shared" si="77"/>
        <v>4111.6933454595101</v>
      </c>
      <c r="X184" s="140">
        <f t="shared" si="77"/>
        <v>4421.5082259855071</v>
      </c>
      <c r="Y184" s="140">
        <f t="shared" si="77"/>
        <v>4733.5560425236054</v>
      </c>
      <c r="Z184" s="140">
        <f t="shared" si="77"/>
        <v>5047.8528885655878</v>
      </c>
      <c r="AA184" s="140">
        <f t="shared" si="77"/>
        <v>5364.4149735942374</v>
      </c>
      <c r="AB184" s="140">
        <f t="shared" si="77"/>
        <v>5683.2586239193188</v>
      </c>
      <c r="AC184" s="140">
        <f t="shared" si="77"/>
        <v>6004.4002835195897</v>
      </c>
      <c r="AD184" s="140">
        <f t="shared" si="77"/>
        <v>6327.856514890881</v>
      </c>
      <c r="AE184" s="140">
        <f t="shared" si="77"/>
        <v>6653.6439999002841</v>
      </c>
      <c r="AF184" s="140">
        <f t="shared" si="77"/>
        <v>6981.7795406465011</v>
      </c>
      <c r="AG184" s="140">
        <f t="shared" si="77"/>
        <v>7312.2800603263913</v>
      </c>
      <c r="AH184" s="140">
        <f t="shared" si="77"/>
        <v>7645.1626041077661</v>
      </c>
      <c r="AI184" s="140">
        <f t="shared" si="77"/>
        <v>7980.444340008471</v>
      </c>
      <c r="AJ184" s="140">
        <f t="shared" si="77"/>
        <v>8318.142559781807</v>
      </c>
      <c r="AK184" s="140">
        <f t="shared" si="77"/>
        <v>8658.2746798083335</v>
      </c>
      <c r="AL184" s="140">
        <f t="shared" si="77"/>
        <v>9000.858241994094</v>
      </c>
      <c r="AM184" s="140">
        <f t="shared" si="77"/>
        <v>9345.9109146753217</v>
      </c>
      <c r="AN184" s="140">
        <f t="shared" si="77"/>
        <v>9693.4504935296609</v>
      </c>
      <c r="AO184" s="140">
        <f t="shared" si="77"/>
        <v>10043.494902493956</v>
      </c>
      <c r="AP184" s="140">
        <f t="shared" si="77"/>
        <v>10396.062194688664</v>
      </c>
      <c r="AQ184" s="140">
        <f t="shared" si="77"/>
        <v>10751.170553348913</v>
      </c>
      <c r="AR184" s="140">
        <f t="shared" si="77"/>
        <v>11108.83829276229</v>
      </c>
      <c r="AS184" s="140">
        <f t="shared" si="77"/>
        <v>11469.08385921337</v>
      </c>
      <c r="AT184" s="140">
        <f t="shared" si="77"/>
        <v>11831.925831935068</v>
      </c>
      <c r="AU184" s="140">
        <f t="shared" si="77"/>
        <v>12197.382924066836</v>
      </c>
      <c r="AV184" s="140">
        <f t="shared" si="77"/>
        <v>12565.473983619773</v>
      </c>
      <c r="AW184" s="140">
        <f t="shared" si="77"/>
        <v>12936.217994448687</v>
      </c>
      <c r="AX184" s="140">
        <f t="shared" si="77"/>
        <v>13309.634077231167</v>
      </c>
      <c r="AY184" s="127"/>
      <c r="AZ184" s="127"/>
      <c r="BA184" s="127"/>
      <c r="BB184" s="127"/>
      <c r="BC184" s="127"/>
      <c r="BD184" s="127"/>
      <c r="BE184" s="127"/>
      <c r="BF184" s="127"/>
      <c r="BG184" s="127"/>
      <c r="BH184" s="127"/>
      <c r="BI184" s="127"/>
      <c r="BJ184" s="127"/>
      <c r="BK184" s="127"/>
      <c r="BL184" s="127"/>
    </row>
    <row r="185" spans="1:64" x14ac:dyDescent="0.25">
      <c r="A185" s="127"/>
      <c r="B185" s="129" t="s">
        <v>567</v>
      </c>
      <c r="C185" s="140"/>
      <c r="D185" s="140">
        <f>IF(D182&gt;0,C186*$D175,0)</f>
        <v>0</v>
      </c>
      <c r="E185" s="140">
        <f t="shared" ref="E185:AX185" si="78">IF(E182&gt;0,D186*$D$13,0)</f>
        <v>0</v>
      </c>
      <c r="F185" s="140">
        <f t="shared" si="78"/>
        <v>0</v>
      </c>
      <c r="G185" s="140">
        <f t="shared" si="78"/>
        <v>0</v>
      </c>
      <c r="H185" s="140">
        <f t="shared" si="78"/>
        <v>0</v>
      </c>
      <c r="I185" s="140">
        <f t="shared" si="78"/>
        <v>0</v>
      </c>
      <c r="J185" s="140">
        <f t="shared" si="78"/>
        <v>115.31717305818745</v>
      </c>
      <c r="K185" s="140">
        <f t="shared" si="78"/>
        <v>113.29782105134426</v>
      </c>
      <c r="L185" s="140">
        <f t="shared" si="78"/>
        <v>111.26391492169866</v>
      </c>
      <c r="M185" s="140">
        <f t="shared" si="78"/>
        <v>109.21534977298202</v>
      </c>
      <c r="N185" s="140">
        <f t="shared" si="78"/>
        <v>107.15201995290442</v>
      </c>
      <c r="O185" s="140">
        <f t="shared" si="78"/>
        <v>105.0738190477057</v>
      </c>
      <c r="P185" s="140">
        <f t="shared" si="78"/>
        <v>102.98063987666731</v>
      </c>
      <c r="Q185" s="140">
        <f t="shared" si="78"/>
        <v>100.87237448658466</v>
      </c>
      <c r="R185" s="140">
        <f t="shared" si="78"/>
        <v>98.748914146199439</v>
      </c>
      <c r="S185" s="140">
        <f t="shared" si="78"/>
        <v>96.610149340592088</v>
      </c>
      <c r="T185" s="140">
        <f t="shared" si="78"/>
        <v>94.455969765533553</v>
      </c>
      <c r="U185" s="140">
        <f t="shared" si="78"/>
        <v>92.286264321796551</v>
      </c>
      <c r="V185" s="140">
        <f t="shared" si="78"/>
        <v>90.100921109425741</v>
      </c>
      <c r="W185" s="140">
        <f t="shared" si="78"/>
        <v>87.899827421966663</v>
      </c>
      <c r="X185" s="140">
        <f t="shared" si="78"/>
        <v>85.682869740652947</v>
      </c>
      <c r="Y185" s="140">
        <f t="shared" si="78"/>
        <v>83.449933728551812</v>
      </c>
      <c r="Z185" s="140">
        <f t="shared" si="78"/>
        <v>81.200904224667227</v>
      </c>
      <c r="AA185" s="140">
        <f t="shared" si="78"/>
        <v>78.935665238000624</v>
      </c>
      <c r="AB185" s="140">
        <f t="shared" si="78"/>
        <v>76.654099941568774</v>
      </c>
      <c r="AC185" s="140">
        <f t="shared" si="78"/>
        <v>74.356090666378677</v>
      </c>
      <c r="AD185" s="140">
        <f t="shared" si="78"/>
        <v>72.041518895358806</v>
      </c>
      <c r="AE185" s="140">
        <f t="shared" si="78"/>
        <v>69.710265257246775</v>
      </c>
      <c r="AF185" s="140">
        <f t="shared" si="78"/>
        <v>67.362209520432984</v>
      </c>
      <c r="AG185" s="140">
        <f t="shared" si="78"/>
        <v>64.997230586759628</v>
      </c>
      <c r="AH185" s="140">
        <f t="shared" si="78"/>
        <v>62.615206485275458</v>
      </c>
      <c r="AI185" s="140">
        <f t="shared" si="78"/>
        <v>60.216014365945064</v>
      </c>
      <c r="AJ185" s="140">
        <f t="shared" si="78"/>
        <v>57.799530493313114</v>
      </c>
      <c r="AK185" s="140">
        <f t="shared" si="78"/>
        <v>55.36563024012289</v>
      </c>
      <c r="AL185" s="140">
        <f t="shared" si="78"/>
        <v>52.914188080888692</v>
      </c>
      <c r="AM185" s="140">
        <f t="shared" si="78"/>
        <v>50.445077585422091</v>
      </c>
      <c r="AN185" s="140">
        <f t="shared" si="78"/>
        <v>47.958171412311387</v>
      </c>
      <c r="AO185" s="140">
        <f t="shared" si="78"/>
        <v>45.453341302354168</v>
      </c>
      <c r="AP185" s="140">
        <f t="shared" si="78"/>
        <v>42.93045807194251</v>
      </c>
      <c r="AQ185" s="140">
        <f t="shared" si="78"/>
        <v>40.389391606400409</v>
      </c>
      <c r="AR185" s="140">
        <f t="shared" si="78"/>
        <v>37.830010853273357</v>
      </c>
      <c r="AS185" s="140">
        <f t="shared" si="78"/>
        <v>35.252183815569417</v>
      </c>
      <c r="AT185" s="140">
        <f t="shared" si="78"/>
        <v>32.655777544951668</v>
      </c>
      <c r="AU185" s="140">
        <f t="shared" si="78"/>
        <v>30.040658134881525</v>
      </c>
      <c r="AV185" s="140">
        <f t="shared" si="78"/>
        <v>27.40669071371271</v>
      </c>
      <c r="AW185" s="140">
        <f t="shared" si="78"/>
        <v>24.753739437735359</v>
      </c>
      <c r="AX185" s="140">
        <f t="shared" si="78"/>
        <v>22.081667484170087</v>
      </c>
      <c r="AY185" s="127"/>
      <c r="AZ185" s="127"/>
      <c r="BA185" s="127"/>
      <c r="BB185" s="127"/>
      <c r="BC185" s="127"/>
      <c r="BD185" s="127"/>
      <c r="BE185" s="127"/>
      <c r="BF185" s="127"/>
      <c r="BG185" s="127"/>
      <c r="BH185" s="127"/>
      <c r="BI185" s="127"/>
      <c r="BJ185" s="127"/>
      <c r="BK185" s="127"/>
      <c r="BL185" s="127"/>
    </row>
    <row r="186" spans="1:64" x14ac:dyDescent="0.25">
      <c r="A186" s="127"/>
      <c r="B186" s="129" t="s">
        <v>568</v>
      </c>
      <c r="C186" s="140">
        <f>IF(D180=$C168,($C170-($C170*$C172)-($C170*$C171)),(($C170-($C170*$C172)-($C170*$C171))-C184)*IF(B186&lt;1,0,1))</f>
        <v>16000</v>
      </c>
      <c r="D186" s="140">
        <f>IF(E180=$C168,($C170-($C170*$C172)-($C170*$C171)),(($C170-($C170*$C172)-($C170*$C171))-D184)*IF(C186&lt;1,0,1))</f>
        <v>16000</v>
      </c>
      <c r="E186" s="140">
        <f>IF(F180=$C168,($C170-($C170*$C172)-($C170*$C171)),(($C170-($C170*$C172)-($C170*$C171))-E184)*IF(D186&lt;1,0,1))</f>
        <v>16000</v>
      </c>
      <c r="F186" s="140">
        <f>IF(G180=$C168,($C170-($C170*$C172)-($C170*$C171)),(($C170-($C170*$C172)-($C170*$C171))-F184)*IF(E186&lt;1,0,1))</f>
        <v>16000</v>
      </c>
      <c r="G186" s="140">
        <f t="shared" ref="G186:AX186" si="79">IF(H180=$C168,($C170-($C170*$C172)-($C170*$C171)),(($C170-($C170*$C172)-($C170*$C171))-G184)*IF(F186&lt;1,0,1))</f>
        <v>16000</v>
      </c>
      <c r="H186" s="140">
        <f t="shared" si="79"/>
        <v>16000</v>
      </c>
      <c r="I186" s="140">
        <f t="shared" si="79"/>
        <v>16000</v>
      </c>
      <c r="J186" s="140">
        <f t="shared" si="79"/>
        <v>15719.819422791537</v>
      </c>
      <c r="K186" s="140">
        <f t="shared" si="79"/>
        <v>15437.619493576232</v>
      </c>
      <c r="L186" s="140">
        <f t="shared" si="79"/>
        <v>15153.38565823128</v>
      </c>
      <c r="M186" s="140">
        <f t="shared" si="79"/>
        <v>14867.103257737614</v>
      </c>
      <c r="N186" s="140">
        <f t="shared" si="79"/>
        <v>14578.757527423868</v>
      </c>
      <c r="O186" s="140">
        <f t="shared" si="79"/>
        <v>14288.333596204924</v>
      </c>
      <c r="P186" s="140">
        <f t="shared" si="79"/>
        <v>13995.816485814941</v>
      </c>
      <c r="Q186" s="140">
        <f t="shared" si="79"/>
        <v>13701.191110034875</v>
      </c>
      <c r="R186" s="140">
        <f t="shared" si="79"/>
        <v>13404.442273914425</v>
      </c>
      <c r="S186" s="140">
        <f t="shared" si="79"/>
        <v>13105.554672988368</v>
      </c>
      <c r="T186" s="140">
        <f t="shared" si="79"/>
        <v>12804.512892487252</v>
      </c>
      <c r="U186" s="140">
        <f t="shared" si="79"/>
        <v>12501.301406542398</v>
      </c>
      <c r="V186" s="140">
        <f t="shared" si="79"/>
        <v>12195.904577385174</v>
      </c>
      <c r="W186" s="140">
        <f t="shared" si="79"/>
        <v>11888.306654540491</v>
      </c>
      <c r="X186" s="140">
        <f t="shared" si="79"/>
        <v>11578.491774014492</v>
      </c>
      <c r="Y186" s="140">
        <f t="shared" si="79"/>
        <v>11266.443957476395</v>
      </c>
      <c r="Z186" s="140">
        <f t="shared" si="79"/>
        <v>10952.147111434413</v>
      </c>
      <c r="AA186" s="140">
        <f t="shared" si="79"/>
        <v>10635.585026405763</v>
      </c>
      <c r="AB186" s="140">
        <f t="shared" si="79"/>
        <v>10316.741376080681</v>
      </c>
      <c r="AC186" s="140">
        <f t="shared" si="79"/>
        <v>9995.5997164804103</v>
      </c>
      <c r="AD186" s="140">
        <f t="shared" si="79"/>
        <v>9672.143485109118</v>
      </c>
      <c r="AE186" s="140">
        <f t="shared" si="79"/>
        <v>9346.3560000997168</v>
      </c>
      <c r="AF186" s="140">
        <f t="shared" si="79"/>
        <v>9018.2204593534989</v>
      </c>
      <c r="AG186" s="140">
        <f t="shared" si="79"/>
        <v>8687.7199396736087</v>
      </c>
      <c r="AH186" s="140">
        <f t="shared" si="79"/>
        <v>8354.8373958922348</v>
      </c>
      <c r="AI186" s="140">
        <f t="shared" si="79"/>
        <v>8019.555659991529</v>
      </c>
      <c r="AJ186" s="140">
        <f t="shared" si="79"/>
        <v>7681.857440218193</v>
      </c>
      <c r="AK186" s="140">
        <f t="shared" si="79"/>
        <v>7341.7253201916665</v>
      </c>
      <c r="AL186" s="140">
        <f t="shared" si="79"/>
        <v>6999.141758005906</v>
      </c>
      <c r="AM186" s="140">
        <f t="shared" si="79"/>
        <v>6654.0890853246783</v>
      </c>
      <c r="AN186" s="140">
        <f t="shared" si="79"/>
        <v>6306.5495064703391</v>
      </c>
      <c r="AO186" s="140">
        <f t="shared" si="79"/>
        <v>5956.505097506044</v>
      </c>
      <c r="AP186" s="140">
        <f t="shared" si="79"/>
        <v>5603.937805311336</v>
      </c>
      <c r="AQ186" s="140">
        <f t="shared" si="79"/>
        <v>5248.829446651087</v>
      </c>
      <c r="AR186" s="140">
        <f t="shared" si="79"/>
        <v>4891.1617072377103</v>
      </c>
      <c r="AS186" s="140">
        <f t="shared" si="79"/>
        <v>4530.9161407866304</v>
      </c>
      <c r="AT186" s="140">
        <f t="shared" si="79"/>
        <v>4168.0741680649317</v>
      </c>
      <c r="AU186" s="140">
        <f t="shared" si="79"/>
        <v>3802.6170759331635</v>
      </c>
      <c r="AV186" s="140">
        <f t="shared" si="79"/>
        <v>3434.5260163802268</v>
      </c>
      <c r="AW186" s="140">
        <f t="shared" si="79"/>
        <v>3063.782005551313</v>
      </c>
      <c r="AX186" s="140">
        <f t="shared" si="79"/>
        <v>2690.3659227688331</v>
      </c>
      <c r="AY186" s="127"/>
      <c r="AZ186" s="127"/>
      <c r="BA186" s="127"/>
      <c r="BB186" s="127"/>
      <c r="BC186" s="127"/>
      <c r="BD186" s="127"/>
      <c r="BE186" s="127"/>
      <c r="BF186" s="127"/>
      <c r="BG186" s="127"/>
      <c r="BH186" s="127"/>
      <c r="BI186" s="127"/>
      <c r="BJ186" s="127"/>
      <c r="BK186" s="127"/>
      <c r="BL186" s="127"/>
    </row>
    <row r="187" spans="1:64" x14ac:dyDescent="0.25">
      <c r="A187" s="127"/>
      <c r="B187" s="129" t="s">
        <v>591</v>
      </c>
      <c r="C187" s="140"/>
      <c r="D187" s="140">
        <f t="shared" ref="D187:Y187" si="80">IF(D186&lt;1,$C170*$C171,0)*IF(C186&lt;1,0,1)</f>
        <v>0</v>
      </c>
      <c r="E187" s="140">
        <f t="shared" si="80"/>
        <v>0</v>
      </c>
      <c r="F187" s="140">
        <f t="shared" si="80"/>
        <v>0</v>
      </c>
      <c r="G187" s="140">
        <f t="shared" si="80"/>
        <v>0</v>
      </c>
      <c r="H187" s="140">
        <f t="shared" si="80"/>
        <v>0</v>
      </c>
      <c r="I187" s="140">
        <f t="shared" si="80"/>
        <v>0</v>
      </c>
      <c r="J187" s="140">
        <f t="shared" si="80"/>
        <v>0</v>
      </c>
      <c r="K187" s="140">
        <f t="shared" si="80"/>
        <v>0</v>
      </c>
      <c r="L187" s="140">
        <f t="shared" si="80"/>
        <v>0</v>
      </c>
      <c r="M187" s="140">
        <f t="shared" si="80"/>
        <v>0</v>
      </c>
      <c r="N187" s="140">
        <f t="shared" si="80"/>
        <v>0</v>
      </c>
      <c r="O187" s="140">
        <f t="shared" si="80"/>
        <v>0</v>
      </c>
      <c r="P187" s="140">
        <f t="shared" si="80"/>
        <v>0</v>
      </c>
      <c r="Q187" s="140">
        <f t="shared" si="80"/>
        <v>0</v>
      </c>
      <c r="R187" s="140">
        <f t="shared" si="80"/>
        <v>0</v>
      </c>
      <c r="S187" s="140">
        <f t="shared" si="80"/>
        <v>0</v>
      </c>
      <c r="T187" s="140">
        <f t="shared" si="80"/>
        <v>0</v>
      </c>
      <c r="U187" s="140">
        <f t="shared" si="80"/>
        <v>0</v>
      </c>
      <c r="V187" s="140">
        <f t="shared" si="80"/>
        <v>0</v>
      </c>
      <c r="W187" s="140">
        <f t="shared" si="80"/>
        <v>0</v>
      </c>
      <c r="X187" s="140">
        <f t="shared" si="80"/>
        <v>0</v>
      </c>
      <c r="Y187" s="140">
        <f t="shared" si="80"/>
        <v>0</v>
      </c>
      <c r="Z187" s="140">
        <f t="shared" ref="Z187:AX187" si="81">IF(Z186&lt;1,$C$8*$C$9,0)*IF(Y186&lt;1,0,1)</f>
        <v>0</v>
      </c>
      <c r="AA187" s="140">
        <f t="shared" si="81"/>
        <v>0</v>
      </c>
      <c r="AB187" s="140">
        <f t="shared" si="81"/>
        <v>0</v>
      </c>
      <c r="AC187" s="140">
        <f t="shared" si="81"/>
        <v>0</v>
      </c>
      <c r="AD187" s="140">
        <f t="shared" si="81"/>
        <v>0</v>
      </c>
      <c r="AE187" s="140">
        <f t="shared" si="81"/>
        <v>0</v>
      </c>
      <c r="AF187" s="140">
        <f t="shared" si="81"/>
        <v>0</v>
      </c>
      <c r="AG187" s="140">
        <f t="shared" si="81"/>
        <v>0</v>
      </c>
      <c r="AH187" s="140">
        <f t="shared" si="81"/>
        <v>0</v>
      </c>
      <c r="AI187" s="140">
        <f t="shared" si="81"/>
        <v>0</v>
      </c>
      <c r="AJ187" s="140">
        <f t="shared" si="81"/>
        <v>0</v>
      </c>
      <c r="AK187" s="140">
        <f t="shared" si="81"/>
        <v>0</v>
      </c>
      <c r="AL187" s="140">
        <f t="shared" si="81"/>
        <v>0</v>
      </c>
      <c r="AM187" s="140">
        <f t="shared" si="81"/>
        <v>0</v>
      </c>
      <c r="AN187" s="140">
        <f t="shared" si="81"/>
        <v>0</v>
      </c>
      <c r="AO187" s="140">
        <f t="shared" si="81"/>
        <v>0</v>
      </c>
      <c r="AP187" s="140">
        <f t="shared" si="81"/>
        <v>0</v>
      </c>
      <c r="AQ187" s="140">
        <f t="shared" si="81"/>
        <v>0</v>
      </c>
      <c r="AR187" s="140">
        <f t="shared" si="81"/>
        <v>0</v>
      </c>
      <c r="AS187" s="140">
        <f t="shared" si="81"/>
        <v>0</v>
      </c>
      <c r="AT187" s="140">
        <f t="shared" si="81"/>
        <v>0</v>
      </c>
      <c r="AU187" s="140">
        <f t="shared" si="81"/>
        <v>0</v>
      </c>
      <c r="AV187" s="140">
        <f t="shared" si="81"/>
        <v>0</v>
      </c>
      <c r="AW187" s="140">
        <f t="shared" si="81"/>
        <v>0</v>
      </c>
      <c r="AX187" s="140">
        <f t="shared" si="81"/>
        <v>0</v>
      </c>
      <c r="AY187" s="127"/>
      <c r="AZ187" s="127"/>
      <c r="BA187" s="127"/>
      <c r="BB187" s="127"/>
      <c r="BC187" s="127"/>
      <c r="BD187" s="127"/>
      <c r="BE187" s="127"/>
      <c r="BF187" s="127"/>
      <c r="BG187" s="127"/>
      <c r="BH187" s="127"/>
      <c r="BI187" s="127"/>
      <c r="BJ187" s="127"/>
      <c r="BK187" s="127"/>
      <c r="BL187" s="127"/>
    </row>
    <row r="188" spans="1:64" x14ac:dyDescent="0.25">
      <c r="A188" s="127"/>
      <c r="B188" s="143" t="s">
        <v>592</v>
      </c>
      <c r="C188" s="140">
        <f>C181+C182+C187</f>
        <v>0</v>
      </c>
      <c r="D188" s="140">
        <f>D181+D182+D187</f>
        <v>0</v>
      </c>
      <c r="E188" s="140">
        <f t="shared" ref="E188:AX188" si="82">E181+E182+E187</f>
        <v>0</v>
      </c>
      <c r="F188" s="140">
        <f t="shared" si="82"/>
        <v>0</v>
      </c>
      <c r="G188" s="140">
        <f t="shared" si="82"/>
        <v>0</v>
      </c>
      <c r="H188" s="140">
        <f t="shared" si="82"/>
        <v>0</v>
      </c>
      <c r="I188" s="140">
        <f t="shared" si="82"/>
        <v>0</v>
      </c>
      <c r="J188" s="140">
        <f t="shared" si="82"/>
        <v>2395.4977502666497</v>
      </c>
      <c r="K188" s="140">
        <f t="shared" si="82"/>
        <v>395.49775026664986</v>
      </c>
      <c r="L188" s="140">
        <f t="shared" si="82"/>
        <v>395.49775026664986</v>
      </c>
      <c r="M188" s="140">
        <f t="shared" si="82"/>
        <v>395.49775026664986</v>
      </c>
      <c r="N188" s="140">
        <f t="shared" si="82"/>
        <v>395.49775026664986</v>
      </c>
      <c r="O188" s="140">
        <f t="shared" si="82"/>
        <v>395.49775026664986</v>
      </c>
      <c r="P188" s="140">
        <f t="shared" si="82"/>
        <v>395.49775026664986</v>
      </c>
      <c r="Q188" s="140">
        <f t="shared" si="82"/>
        <v>395.49775026664986</v>
      </c>
      <c r="R188" s="140">
        <f t="shared" si="82"/>
        <v>395.49775026664986</v>
      </c>
      <c r="S188" s="140">
        <f t="shared" si="82"/>
        <v>395.49775026664986</v>
      </c>
      <c r="T188" s="140">
        <f t="shared" si="82"/>
        <v>395.49775026664986</v>
      </c>
      <c r="U188" s="140">
        <f t="shared" si="82"/>
        <v>395.49775026664986</v>
      </c>
      <c r="V188" s="140">
        <f t="shared" si="82"/>
        <v>395.49775026664986</v>
      </c>
      <c r="W188" s="140">
        <f t="shared" si="82"/>
        <v>395.49775026664986</v>
      </c>
      <c r="X188" s="140">
        <f t="shared" si="82"/>
        <v>395.49775026664986</v>
      </c>
      <c r="Y188" s="140">
        <f t="shared" si="82"/>
        <v>395.49775026664986</v>
      </c>
      <c r="Z188" s="140">
        <f t="shared" si="82"/>
        <v>395.49775026664986</v>
      </c>
      <c r="AA188" s="140">
        <f t="shared" si="82"/>
        <v>395.49775026664986</v>
      </c>
      <c r="AB188" s="140">
        <f t="shared" si="82"/>
        <v>395.49775026664986</v>
      </c>
      <c r="AC188" s="140">
        <f t="shared" si="82"/>
        <v>395.49775026664986</v>
      </c>
      <c r="AD188" s="140">
        <f t="shared" si="82"/>
        <v>395.49775026664986</v>
      </c>
      <c r="AE188" s="140">
        <f t="shared" si="82"/>
        <v>395.49775026664986</v>
      </c>
      <c r="AF188" s="140">
        <f t="shared" si="82"/>
        <v>395.49775026664986</v>
      </c>
      <c r="AG188" s="140">
        <f t="shared" si="82"/>
        <v>395.49775026664986</v>
      </c>
      <c r="AH188" s="140">
        <f t="shared" si="82"/>
        <v>395.49775026664986</v>
      </c>
      <c r="AI188" s="140">
        <f t="shared" si="82"/>
        <v>395.49775026664986</v>
      </c>
      <c r="AJ188" s="140">
        <f t="shared" si="82"/>
        <v>395.49775026664986</v>
      </c>
      <c r="AK188" s="140">
        <f t="shared" si="82"/>
        <v>395.49775026664986</v>
      </c>
      <c r="AL188" s="140">
        <f t="shared" si="82"/>
        <v>395.49775026664986</v>
      </c>
      <c r="AM188" s="140">
        <f t="shared" si="82"/>
        <v>395.49775026664986</v>
      </c>
      <c r="AN188" s="140">
        <f t="shared" si="82"/>
        <v>395.49775026664986</v>
      </c>
      <c r="AO188" s="140">
        <f t="shared" si="82"/>
        <v>395.49775026664986</v>
      </c>
      <c r="AP188" s="140">
        <f t="shared" si="82"/>
        <v>395.49775026664986</v>
      </c>
      <c r="AQ188" s="140">
        <f t="shared" si="82"/>
        <v>395.49775026664986</v>
      </c>
      <c r="AR188" s="140">
        <f t="shared" si="82"/>
        <v>395.49775026664986</v>
      </c>
      <c r="AS188" s="140">
        <f t="shared" si="82"/>
        <v>395.49775026664986</v>
      </c>
      <c r="AT188" s="140">
        <f t="shared" si="82"/>
        <v>395.49775026664986</v>
      </c>
      <c r="AU188" s="140">
        <f t="shared" si="82"/>
        <v>395.49775026664986</v>
      </c>
      <c r="AV188" s="140">
        <f t="shared" si="82"/>
        <v>395.49775026664986</v>
      </c>
      <c r="AW188" s="140">
        <f t="shared" si="82"/>
        <v>395.49775026664986</v>
      </c>
      <c r="AX188" s="140">
        <f t="shared" si="82"/>
        <v>395.49775026664986</v>
      </c>
      <c r="AY188" s="127"/>
      <c r="AZ188" s="127"/>
      <c r="BA188" s="127"/>
      <c r="BB188" s="127"/>
      <c r="BC188" s="127"/>
      <c r="BD188" s="127"/>
      <c r="BE188" s="127"/>
      <c r="BF188" s="127"/>
      <c r="BG188" s="127"/>
      <c r="BH188" s="127"/>
      <c r="BI188" s="127"/>
      <c r="BJ188" s="127"/>
      <c r="BK188" s="127"/>
      <c r="BL188" s="127"/>
    </row>
    <row r="189" spans="1:64" x14ac:dyDescent="0.25">
      <c r="A189" s="127"/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7"/>
      <c r="AY189" s="127"/>
      <c r="AZ189" s="127"/>
      <c r="BA189" s="127"/>
      <c r="BB189" s="127"/>
      <c r="BC189" s="127"/>
      <c r="BD189" s="127"/>
      <c r="BE189" s="127"/>
      <c r="BF189" s="127"/>
      <c r="BG189" s="127"/>
      <c r="BH189" s="127"/>
      <c r="BI189" s="127"/>
      <c r="BJ189" s="127"/>
      <c r="BK189" s="127"/>
      <c r="BL189" s="127"/>
    </row>
    <row r="190" spans="1:64" x14ac:dyDescent="0.25">
      <c r="A190" s="127"/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Q190" s="127"/>
      <c r="AR190" s="127"/>
      <c r="AS190" s="127"/>
      <c r="AT190" s="127"/>
      <c r="AU190" s="127"/>
      <c r="AV190" s="127"/>
      <c r="AW190" s="127"/>
      <c r="AX190" s="127"/>
      <c r="AY190" s="127"/>
      <c r="AZ190" s="127"/>
      <c r="BA190" s="127"/>
      <c r="BB190" s="127"/>
      <c r="BC190" s="127"/>
      <c r="BD190" s="127"/>
      <c r="BE190" s="127"/>
      <c r="BF190" s="127"/>
      <c r="BG190" s="127"/>
      <c r="BH190" s="127"/>
      <c r="BI190" s="127"/>
      <c r="BJ190" s="127"/>
      <c r="BK190" s="127"/>
      <c r="BL190" s="127"/>
    </row>
    <row r="191" spans="1:64" x14ac:dyDescent="0.25">
      <c r="A191" s="127"/>
      <c r="B191" s="133" t="s">
        <v>599</v>
      </c>
      <c r="C191" s="133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  <c r="Y191" s="127"/>
      <c r="Z191" s="127"/>
      <c r="AA191" s="127"/>
      <c r="AB191" s="127"/>
      <c r="AC191" s="127"/>
      <c r="AD191" s="127"/>
      <c r="AE191" s="127"/>
      <c r="AF191" s="127"/>
      <c r="AG191" s="127"/>
      <c r="AH191" s="127"/>
      <c r="AI191" s="127"/>
      <c r="AJ191" s="127"/>
      <c r="AK191" s="127"/>
      <c r="AL191" s="127"/>
      <c r="AM191" s="127"/>
      <c r="AN191" s="127"/>
      <c r="AO191" s="127"/>
      <c r="AP191" s="127"/>
      <c r="AQ191" s="127"/>
      <c r="AR191" s="127"/>
      <c r="AS191" s="127"/>
      <c r="AT191" s="127"/>
      <c r="AU191" s="127"/>
      <c r="AV191" s="127"/>
      <c r="AW191" s="127"/>
      <c r="AX191" s="127"/>
      <c r="AY191" s="127"/>
      <c r="AZ191" s="127"/>
      <c r="BA191" s="127"/>
      <c r="BB191" s="127"/>
      <c r="BC191" s="127"/>
      <c r="BD191" s="127"/>
      <c r="BE191" s="127"/>
      <c r="BF191" s="127"/>
      <c r="BG191" s="127"/>
      <c r="BH191" s="127"/>
      <c r="BI191" s="127"/>
      <c r="BJ191" s="127"/>
      <c r="BK191" s="127"/>
      <c r="BL191" s="127"/>
    </row>
    <row r="192" spans="1:64" x14ac:dyDescent="0.25">
      <c r="A192" s="127"/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  <c r="Y192" s="127"/>
      <c r="Z192" s="127"/>
      <c r="AA192" s="127"/>
      <c r="AB192" s="127"/>
      <c r="AC192" s="127"/>
      <c r="AD192" s="127"/>
      <c r="AE192" s="127"/>
      <c r="AF192" s="127"/>
      <c r="AG192" s="127"/>
      <c r="AH192" s="127"/>
      <c r="AI192" s="127"/>
      <c r="AJ192" s="127"/>
      <c r="AK192" s="127"/>
      <c r="AL192" s="127"/>
      <c r="AM192" s="127"/>
      <c r="AN192" s="127"/>
      <c r="AO192" s="127"/>
      <c r="AP192" s="127"/>
      <c r="AQ192" s="127"/>
      <c r="AR192" s="127"/>
      <c r="AS192" s="127"/>
      <c r="AT192" s="127"/>
      <c r="AU192" s="127"/>
      <c r="AV192" s="127"/>
      <c r="AW192" s="127"/>
      <c r="AX192" s="127"/>
      <c r="AY192" s="127"/>
      <c r="AZ192" s="127"/>
      <c r="BA192" s="127"/>
      <c r="BB192" s="127"/>
      <c r="BC192" s="127"/>
      <c r="BD192" s="127"/>
      <c r="BE192" s="127"/>
      <c r="BF192" s="127"/>
      <c r="BG192" s="127"/>
      <c r="BH192" s="127"/>
      <c r="BI192" s="127"/>
      <c r="BJ192" s="127"/>
      <c r="BK192" s="127"/>
      <c r="BL192" s="127"/>
    </row>
    <row r="193" spans="1:64" x14ac:dyDescent="0.25">
      <c r="A193" s="127"/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  <c r="Z193" s="127"/>
      <c r="AA193" s="127"/>
      <c r="AB193" s="127"/>
      <c r="AC193" s="127"/>
      <c r="AD193" s="127"/>
      <c r="AE193" s="127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/>
      <c r="AP193" s="127"/>
      <c r="AQ193" s="127"/>
      <c r="AR193" s="127"/>
      <c r="AS193" s="127"/>
      <c r="AT193" s="127"/>
      <c r="AU193" s="127"/>
      <c r="AV193" s="127"/>
      <c r="AW193" s="127"/>
      <c r="AX193" s="127"/>
      <c r="AY193" s="127"/>
      <c r="AZ193" s="127"/>
      <c r="BA193" s="127"/>
      <c r="BB193" s="127"/>
      <c r="BC193" s="127"/>
      <c r="BD193" s="127"/>
      <c r="BE193" s="127"/>
      <c r="BF193" s="127"/>
      <c r="BG193" s="127"/>
      <c r="BH193" s="127"/>
      <c r="BI193" s="127"/>
      <c r="BJ193" s="127"/>
      <c r="BK193" s="127"/>
      <c r="BL193" s="127"/>
    </row>
    <row r="194" spans="1:64" x14ac:dyDescent="0.25">
      <c r="A194" s="127"/>
      <c r="B194" s="126" t="s">
        <v>483</v>
      </c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</row>
    <row r="195" spans="1:64" x14ac:dyDescent="0.25">
      <c r="A195" s="127"/>
      <c r="B195" s="128" t="s">
        <v>484</v>
      </c>
      <c r="C195" s="150" t="str">
        <f>+Leasing!J5</f>
        <v>A2 M12</v>
      </c>
      <c r="D195" s="138">
        <f>VLOOKUP($C195,$BA$5:$BB$38,2,FALSE)</f>
        <v>24</v>
      </c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7"/>
      <c r="AR195" s="127"/>
      <c r="AS195" s="127"/>
      <c r="AT195" s="127"/>
      <c r="AU195" s="127"/>
      <c r="AV195" s="127"/>
      <c r="AW195" s="127"/>
      <c r="AX195" s="127"/>
      <c r="AY195" s="127"/>
      <c r="AZ195" s="127"/>
      <c r="BA195" s="127"/>
      <c r="BB195" s="127"/>
      <c r="BC195" s="127"/>
      <c r="BD195" s="127"/>
      <c r="BE195" s="127"/>
      <c r="BF195" s="127"/>
      <c r="BG195" s="127"/>
      <c r="BH195" s="127"/>
      <c r="BI195" s="127"/>
      <c r="BJ195" s="127"/>
      <c r="BK195" s="127"/>
      <c r="BL195" s="127"/>
    </row>
    <row r="196" spans="1:64" x14ac:dyDescent="0.25">
      <c r="A196" s="127"/>
      <c r="B196" s="128" t="s">
        <v>486</v>
      </c>
      <c r="C196" s="157">
        <f>+Leasing!J6</f>
        <v>0.09</v>
      </c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  <c r="AA196" s="127"/>
      <c r="AB196" s="127"/>
      <c r="AC196" s="127"/>
      <c r="AD196" s="127"/>
      <c r="AE196" s="127"/>
      <c r="AF196" s="127"/>
      <c r="AG196" s="127"/>
      <c r="AH196" s="127"/>
      <c r="AI196" s="127"/>
      <c r="AJ196" s="127"/>
      <c r="AK196" s="127"/>
      <c r="AL196" s="127"/>
      <c r="AM196" s="127"/>
      <c r="AN196" s="127"/>
      <c r="AO196" s="127"/>
      <c r="AP196" s="127"/>
      <c r="AQ196" s="127"/>
      <c r="AR196" s="127"/>
      <c r="AS196" s="127"/>
      <c r="AT196" s="127"/>
      <c r="AU196" s="127"/>
      <c r="AV196" s="127"/>
      <c r="AW196" s="127"/>
      <c r="AX196" s="127"/>
      <c r="AY196" s="127"/>
      <c r="AZ196" s="127"/>
      <c r="BA196" s="127"/>
      <c r="BB196" s="127"/>
      <c r="BC196" s="127"/>
      <c r="BD196" s="127"/>
      <c r="BE196" s="127"/>
      <c r="BF196" s="127"/>
      <c r="BG196" s="127"/>
      <c r="BH196" s="127"/>
      <c r="BI196" s="127"/>
      <c r="BJ196" s="127"/>
      <c r="BK196" s="127"/>
      <c r="BL196" s="127"/>
    </row>
    <row r="197" spans="1:64" x14ac:dyDescent="0.25">
      <c r="A197" s="127"/>
      <c r="B197" s="129" t="s">
        <v>501</v>
      </c>
      <c r="C197" s="158">
        <f>+Leasing!J7</f>
        <v>20000</v>
      </c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  <c r="AP197" s="127"/>
      <c r="AQ197" s="127"/>
      <c r="AR197" s="127"/>
      <c r="AS197" s="127"/>
      <c r="AT197" s="127"/>
      <c r="AU197" s="127"/>
      <c r="AV197" s="127"/>
      <c r="AW197" s="127"/>
      <c r="AX197" s="127"/>
      <c r="AY197" s="127"/>
      <c r="AZ197" s="127"/>
      <c r="BA197" s="127"/>
      <c r="BB197" s="127"/>
      <c r="BC197" s="127"/>
      <c r="BD197" s="127"/>
      <c r="BE197" s="127"/>
      <c r="BF197" s="127"/>
      <c r="BG197" s="127"/>
      <c r="BH197" s="127"/>
      <c r="BI197" s="127"/>
      <c r="BJ197" s="127"/>
      <c r="BK197" s="127"/>
      <c r="BL197" s="127"/>
    </row>
    <row r="198" spans="1:64" x14ac:dyDescent="0.25">
      <c r="A198" s="127"/>
      <c r="B198" s="129" t="s">
        <v>502</v>
      </c>
      <c r="C198" s="157">
        <f>+Leasing!J8</f>
        <v>0.1</v>
      </c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  <c r="Y198" s="127"/>
      <c r="Z198" s="127"/>
      <c r="AA198" s="127"/>
      <c r="AB198" s="127"/>
      <c r="AC198" s="127"/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  <c r="AQ198" s="127"/>
      <c r="AR198" s="127"/>
      <c r="AS198" s="127"/>
      <c r="AT198" s="127"/>
      <c r="AU198" s="127"/>
      <c r="AV198" s="127"/>
      <c r="AW198" s="127"/>
      <c r="AX198" s="127"/>
      <c r="AY198" s="127"/>
      <c r="AZ198" s="127"/>
      <c r="BA198" s="127"/>
      <c r="BB198" s="127"/>
      <c r="BC198" s="127"/>
      <c r="BD198" s="127"/>
      <c r="BE198" s="127"/>
      <c r="BF198" s="127"/>
      <c r="BG198" s="127"/>
      <c r="BH198" s="127"/>
      <c r="BI198" s="127"/>
      <c r="BJ198" s="127"/>
      <c r="BK198" s="127"/>
      <c r="BL198" s="127"/>
    </row>
    <row r="199" spans="1:64" x14ac:dyDescent="0.25">
      <c r="A199" s="127"/>
      <c r="B199" s="129" t="s">
        <v>503</v>
      </c>
      <c r="C199" s="157">
        <f>+Leasing!J9</f>
        <v>0.1</v>
      </c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  <c r="Y199" s="127"/>
      <c r="Z199" s="127"/>
      <c r="AA199" s="127"/>
      <c r="AB199" s="127"/>
      <c r="AC199" s="127"/>
      <c r="AD199" s="127"/>
      <c r="AE199" s="127"/>
      <c r="AF199" s="127"/>
      <c r="AG199" s="127"/>
      <c r="AH199" s="127"/>
      <c r="AI199" s="127"/>
      <c r="AJ199" s="127"/>
      <c r="AK199" s="127"/>
      <c r="AL199" s="127"/>
      <c r="AM199" s="127"/>
      <c r="AN199" s="127"/>
      <c r="AO199" s="127"/>
      <c r="AP199" s="127"/>
      <c r="AQ199" s="127"/>
      <c r="AR199" s="127"/>
      <c r="AS199" s="127"/>
      <c r="AT199" s="127"/>
      <c r="AU199" s="127"/>
      <c r="AV199" s="127"/>
      <c r="AW199" s="127"/>
      <c r="AX199" s="127"/>
      <c r="AY199" s="127"/>
      <c r="AZ199" s="127"/>
      <c r="BA199" s="127"/>
      <c r="BB199" s="127"/>
      <c r="BC199" s="127"/>
      <c r="BD199" s="127"/>
      <c r="BE199" s="127"/>
      <c r="BF199" s="127"/>
      <c r="BG199" s="127"/>
      <c r="BH199" s="127"/>
      <c r="BI199" s="127"/>
      <c r="BJ199" s="127"/>
      <c r="BK199" s="127"/>
      <c r="BL199" s="127"/>
    </row>
    <row r="200" spans="1:64" x14ac:dyDescent="0.25">
      <c r="A200" s="127"/>
      <c r="B200" s="130" t="s">
        <v>488</v>
      </c>
      <c r="C200" s="138">
        <f>+Leasing!J10</f>
        <v>48</v>
      </c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  <c r="Y200" s="127"/>
      <c r="Z200" s="127"/>
      <c r="AA200" s="127"/>
      <c r="AB200" s="127"/>
      <c r="AC200" s="127"/>
      <c r="AD200" s="127"/>
      <c r="AE200" s="127"/>
      <c r="AF200" s="127"/>
      <c r="AG200" s="127"/>
      <c r="AH200" s="127"/>
      <c r="AI200" s="127"/>
      <c r="AJ200" s="127"/>
      <c r="AK200" s="127"/>
      <c r="AL200" s="127"/>
      <c r="AM200" s="127"/>
      <c r="AN200" s="127"/>
      <c r="AO200" s="127"/>
      <c r="AP200" s="127"/>
      <c r="AQ200" s="127"/>
      <c r="AR200" s="127"/>
      <c r="AS200" s="127"/>
      <c r="AT200" s="127"/>
      <c r="AU200" s="127"/>
      <c r="AV200" s="127"/>
      <c r="AW200" s="127"/>
      <c r="AX200" s="127"/>
      <c r="AY200" s="127"/>
      <c r="AZ200" s="127"/>
      <c r="BA200" s="127"/>
      <c r="BB200" s="127"/>
      <c r="BC200" s="127"/>
      <c r="BD200" s="127"/>
      <c r="BE200" s="127"/>
      <c r="BF200" s="127"/>
      <c r="BG200" s="127"/>
      <c r="BH200" s="127"/>
      <c r="BI200" s="127"/>
      <c r="BJ200" s="127"/>
      <c r="BK200" s="127"/>
      <c r="BL200" s="127"/>
    </row>
    <row r="201" spans="1:64" x14ac:dyDescent="0.25">
      <c r="A201" s="127"/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  <c r="Y201" s="127"/>
      <c r="Z201" s="127"/>
      <c r="AA201" s="127"/>
      <c r="AB201" s="127"/>
      <c r="AC201" s="127"/>
      <c r="AD201" s="127"/>
      <c r="AE201" s="127"/>
      <c r="AF201" s="127"/>
      <c r="AG201" s="127"/>
      <c r="AH201" s="127"/>
      <c r="AI201" s="127"/>
      <c r="AJ201" s="127"/>
      <c r="AK201" s="127"/>
      <c r="AL201" s="127"/>
      <c r="AM201" s="127"/>
      <c r="AN201" s="127"/>
      <c r="AO201" s="127"/>
      <c r="AP201" s="127"/>
      <c r="AQ201" s="127"/>
      <c r="AR201" s="127"/>
      <c r="AS201" s="127"/>
      <c r="AT201" s="127"/>
      <c r="AU201" s="127"/>
      <c r="AV201" s="127"/>
      <c r="AW201" s="127"/>
      <c r="AX201" s="127"/>
      <c r="AY201" s="127"/>
      <c r="AZ201" s="127"/>
      <c r="BA201" s="127"/>
      <c r="BB201" s="127"/>
      <c r="BC201" s="127"/>
      <c r="BD201" s="127"/>
      <c r="BE201" s="127"/>
      <c r="BF201" s="127"/>
      <c r="BG201" s="127"/>
      <c r="BH201" s="127"/>
      <c r="BI201" s="127"/>
      <c r="BJ201" s="127"/>
      <c r="BK201" s="127"/>
      <c r="BL201" s="127"/>
    </row>
    <row r="202" spans="1:64" x14ac:dyDescent="0.25">
      <c r="A202" s="127"/>
      <c r="B202" s="126" t="s">
        <v>521</v>
      </c>
      <c r="C202" s="126" t="s">
        <v>522</v>
      </c>
      <c r="D202" s="139">
        <f>((1+C196)^(1/12))-1</f>
        <v>7.2073233161367156E-3</v>
      </c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  <c r="Y202" s="127"/>
      <c r="Z202" s="127"/>
      <c r="AA202" s="127"/>
      <c r="AB202" s="127"/>
      <c r="AC202" s="127"/>
      <c r="AD202" s="127"/>
      <c r="AE202" s="127"/>
      <c r="AF202" s="127"/>
      <c r="AG202" s="127"/>
      <c r="AH202" s="127"/>
      <c r="AI202" s="127"/>
      <c r="AJ202" s="127"/>
      <c r="AK202" s="127"/>
      <c r="AL202" s="127"/>
      <c r="AM202" s="127"/>
      <c r="AN202" s="127"/>
      <c r="AO202" s="127"/>
      <c r="AP202" s="127"/>
      <c r="AQ202" s="127"/>
      <c r="AR202" s="127"/>
      <c r="AS202" s="127"/>
      <c r="AT202" s="127"/>
      <c r="AU202" s="127"/>
      <c r="AV202" s="127"/>
      <c r="AW202" s="127"/>
      <c r="AX202" s="127"/>
      <c r="AY202" s="127"/>
      <c r="AZ202" s="127"/>
      <c r="BA202" s="127"/>
      <c r="BB202" s="127"/>
      <c r="BC202" s="127"/>
      <c r="BD202" s="127"/>
      <c r="BE202" s="127"/>
      <c r="BF202" s="127"/>
      <c r="BG202" s="127"/>
      <c r="BH202" s="127"/>
      <c r="BI202" s="127"/>
      <c r="BJ202" s="127"/>
      <c r="BK202" s="127"/>
      <c r="BL202" s="127"/>
    </row>
    <row r="203" spans="1:64" x14ac:dyDescent="0.25">
      <c r="A203" s="127"/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  <c r="Y203" s="127"/>
      <c r="Z203" s="127"/>
      <c r="AA203" s="127"/>
      <c r="AB203" s="127"/>
      <c r="AC203" s="127"/>
      <c r="AD203" s="127"/>
      <c r="AE203" s="127"/>
      <c r="AF203" s="127"/>
      <c r="AG203" s="127"/>
      <c r="AH203" s="127"/>
      <c r="AI203" s="127"/>
      <c r="AJ203" s="127"/>
      <c r="AK203" s="127"/>
      <c r="AL203" s="127"/>
      <c r="AM203" s="127"/>
      <c r="AN203" s="127"/>
      <c r="AO203" s="127"/>
      <c r="AP203" s="127"/>
      <c r="AQ203" s="127"/>
      <c r="AR203" s="127"/>
      <c r="AS203" s="127"/>
      <c r="AT203" s="127"/>
      <c r="AU203" s="127"/>
      <c r="AV203" s="127"/>
      <c r="AW203" s="127"/>
      <c r="AX203" s="127"/>
      <c r="AY203" s="127"/>
      <c r="AZ203" s="127"/>
      <c r="BA203" s="127"/>
      <c r="BB203" s="127"/>
      <c r="BC203" s="127"/>
      <c r="BD203" s="127"/>
      <c r="BE203" s="127"/>
      <c r="BF203" s="127"/>
      <c r="BG203" s="127"/>
      <c r="BH203" s="127"/>
      <c r="BI203" s="127"/>
      <c r="BJ203" s="127"/>
      <c r="BK203" s="127"/>
      <c r="BL203" s="127"/>
    </row>
    <row r="204" spans="1:64" x14ac:dyDescent="0.25">
      <c r="A204" s="127"/>
      <c r="B204" s="126" t="s">
        <v>525</v>
      </c>
      <c r="C204" s="126" t="s">
        <v>522</v>
      </c>
      <c r="D204" s="140">
        <f>(C197-(C197*C198)-(C197*C199))/((1-(1+D202)^(-C200))/D202)</f>
        <v>395.49775026664986</v>
      </c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  <c r="Y204" s="127"/>
      <c r="Z204" s="127"/>
      <c r="AA204" s="127"/>
      <c r="AB204" s="127"/>
      <c r="AC204" s="127"/>
      <c r="AD204" s="127"/>
      <c r="AE204" s="127"/>
      <c r="AF204" s="127"/>
      <c r="AG204" s="127"/>
      <c r="AH204" s="127"/>
      <c r="AI204" s="127"/>
      <c r="AJ204" s="127"/>
      <c r="AK204" s="127"/>
      <c r="AL204" s="127"/>
      <c r="AM204" s="127"/>
      <c r="AN204" s="127"/>
      <c r="AO204" s="127"/>
      <c r="AP204" s="127"/>
      <c r="AQ204" s="127"/>
      <c r="AR204" s="127"/>
      <c r="AS204" s="127"/>
      <c r="AT204" s="127"/>
      <c r="AU204" s="127"/>
      <c r="AV204" s="127"/>
      <c r="AW204" s="127"/>
      <c r="AX204" s="127"/>
      <c r="AY204" s="127"/>
      <c r="AZ204" s="127"/>
      <c r="BA204" s="127"/>
      <c r="BB204" s="127"/>
      <c r="BC204" s="127"/>
      <c r="BD204" s="127"/>
      <c r="BE204" s="127"/>
      <c r="BF204" s="127"/>
      <c r="BG204" s="127"/>
      <c r="BH204" s="127"/>
      <c r="BI204" s="127"/>
      <c r="BJ204" s="127"/>
      <c r="BK204" s="127"/>
      <c r="BL204" s="127"/>
    </row>
    <row r="205" spans="1:64" x14ac:dyDescent="0.25">
      <c r="A205" s="127"/>
      <c r="B205" s="127"/>
      <c r="C205" s="66">
        <v>41275</v>
      </c>
      <c r="D205" s="66">
        <v>41306</v>
      </c>
      <c r="E205" s="66">
        <v>41336</v>
      </c>
      <c r="F205" s="66">
        <v>41367</v>
      </c>
      <c r="G205" s="66">
        <v>41397</v>
      </c>
      <c r="H205" s="66">
        <v>41428</v>
      </c>
      <c r="I205" s="66">
        <v>41458</v>
      </c>
      <c r="J205" s="66">
        <v>41489</v>
      </c>
      <c r="K205" s="66">
        <v>41519</v>
      </c>
      <c r="L205" s="66">
        <v>41550</v>
      </c>
      <c r="M205" s="66">
        <v>41580</v>
      </c>
      <c r="N205" s="66">
        <v>41611</v>
      </c>
      <c r="O205" s="66">
        <v>41641</v>
      </c>
      <c r="P205" s="66">
        <v>41672</v>
      </c>
      <c r="Q205" s="66">
        <v>41702</v>
      </c>
      <c r="R205" s="66">
        <v>41733</v>
      </c>
      <c r="S205" s="66">
        <v>41763</v>
      </c>
      <c r="T205" s="66">
        <v>41794</v>
      </c>
      <c r="U205" s="66">
        <v>41824</v>
      </c>
      <c r="V205" s="66">
        <v>41855</v>
      </c>
      <c r="W205" s="66">
        <v>41885</v>
      </c>
      <c r="X205" s="66">
        <v>41916</v>
      </c>
      <c r="Y205" s="66">
        <v>41946</v>
      </c>
      <c r="Z205" s="66">
        <v>41977</v>
      </c>
      <c r="AA205" s="66">
        <v>42007</v>
      </c>
      <c r="AB205" s="66">
        <v>42038</v>
      </c>
      <c r="AC205" s="66">
        <v>42068</v>
      </c>
      <c r="AD205" s="66">
        <v>42099</v>
      </c>
      <c r="AE205" s="66">
        <v>42129</v>
      </c>
      <c r="AF205" s="66">
        <v>42160</v>
      </c>
      <c r="AG205" s="66">
        <v>42190</v>
      </c>
      <c r="AH205" s="66">
        <v>42221</v>
      </c>
      <c r="AI205" s="66">
        <v>42251</v>
      </c>
      <c r="AJ205" s="66">
        <v>42282</v>
      </c>
      <c r="AK205" s="66">
        <v>42312</v>
      </c>
      <c r="AL205" s="66">
        <v>42343</v>
      </c>
      <c r="AM205" s="66">
        <v>42373</v>
      </c>
      <c r="AN205" s="66">
        <v>42404</v>
      </c>
      <c r="AO205" s="66">
        <v>42434</v>
      </c>
      <c r="AP205" s="66">
        <v>42465</v>
      </c>
      <c r="AQ205" s="66">
        <v>42495</v>
      </c>
      <c r="AR205" s="66">
        <v>42526</v>
      </c>
      <c r="AS205" s="66">
        <v>42556</v>
      </c>
      <c r="AT205" s="66">
        <v>42587</v>
      </c>
      <c r="AU205" s="66">
        <v>42617</v>
      </c>
      <c r="AV205" s="66">
        <v>42648</v>
      </c>
      <c r="AW205" s="66">
        <v>42678</v>
      </c>
      <c r="AX205" s="66">
        <v>42709</v>
      </c>
      <c r="AY205" s="127"/>
      <c r="AZ205" s="127"/>
      <c r="BA205" s="127"/>
      <c r="BB205" s="127"/>
      <c r="BC205" s="127"/>
      <c r="BD205" s="127"/>
      <c r="BE205" s="127"/>
      <c r="BF205" s="127"/>
      <c r="BG205" s="127"/>
      <c r="BH205" s="127"/>
      <c r="BI205" s="127"/>
      <c r="BJ205" s="127"/>
      <c r="BK205" s="127"/>
      <c r="BL205" s="127"/>
    </row>
    <row r="206" spans="1:64" x14ac:dyDescent="0.25">
      <c r="A206" s="127"/>
      <c r="B206" s="127"/>
      <c r="C206" s="138">
        <v>1</v>
      </c>
      <c r="D206" s="138">
        <f>+C206+1</f>
        <v>2</v>
      </c>
      <c r="E206" s="138">
        <f t="shared" ref="E206:AX206" si="83">+D206+1</f>
        <v>3</v>
      </c>
      <c r="F206" s="138">
        <f t="shared" si="83"/>
        <v>4</v>
      </c>
      <c r="G206" s="138">
        <f t="shared" si="83"/>
        <v>5</v>
      </c>
      <c r="H206" s="138">
        <f t="shared" si="83"/>
        <v>6</v>
      </c>
      <c r="I206" s="138">
        <f t="shared" si="83"/>
        <v>7</v>
      </c>
      <c r="J206" s="138">
        <f t="shared" si="83"/>
        <v>8</v>
      </c>
      <c r="K206" s="138">
        <f t="shared" si="83"/>
        <v>9</v>
      </c>
      <c r="L206" s="138">
        <f t="shared" si="83"/>
        <v>10</v>
      </c>
      <c r="M206" s="138">
        <f t="shared" si="83"/>
        <v>11</v>
      </c>
      <c r="N206" s="138">
        <f t="shared" si="83"/>
        <v>12</v>
      </c>
      <c r="O206" s="138">
        <f t="shared" si="83"/>
        <v>13</v>
      </c>
      <c r="P206" s="138">
        <f t="shared" si="83"/>
        <v>14</v>
      </c>
      <c r="Q206" s="138">
        <f t="shared" si="83"/>
        <v>15</v>
      </c>
      <c r="R206" s="138">
        <f t="shared" si="83"/>
        <v>16</v>
      </c>
      <c r="S206" s="138">
        <f t="shared" si="83"/>
        <v>17</v>
      </c>
      <c r="T206" s="138">
        <f t="shared" si="83"/>
        <v>18</v>
      </c>
      <c r="U206" s="138">
        <f t="shared" si="83"/>
        <v>19</v>
      </c>
      <c r="V206" s="138">
        <f t="shared" si="83"/>
        <v>20</v>
      </c>
      <c r="W206" s="138">
        <f t="shared" si="83"/>
        <v>21</v>
      </c>
      <c r="X206" s="138">
        <f t="shared" si="83"/>
        <v>22</v>
      </c>
      <c r="Y206" s="138">
        <f t="shared" si="83"/>
        <v>23</v>
      </c>
      <c r="Z206" s="138">
        <f t="shared" si="83"/>
        <v>24</v>
      </c>
      <c r="AA206" s="138">
        <f t="shared" si="83"/>
        <v>25</v>
      </c>
      <c r="AB206" s="138">
        <f t="shared" si="83"/>
        <v>26</v>
      </c>
      <c r="AC206" s="138">
        <f t="shared" si="83"/>
        <v>27</v>
      </c>
      <c r="AD206" s="138">
        <f t="shared" si="83"/>
        <v>28</v>
      </c>
      <c r="AE206" s="138">
        <f t="shared" si="83"/>
        <v>29</v>
      </c>
      <c r="AF206" s="138">
        <f t="shared" si="83"/>
        <v>30</v>
      </c>
      <c r="AG206" s="138">
        <f t="shared" si="83"/>
        <v>31</v>
      </c>
      <c r="AH206" s="138">
        <f t="shared" si="83"/>
        <v>32</v>
      </c>
      <c r="AI206" s="138">
        <f t="shared" si="83"/>
        <v>33</v>
      </c>
      <c r="AJ206" s="138">
        <f t="shared" si="83"/>
        <v>34</v>
      </c>
      <c r="AK206" s="138">
        <f t="shared" si="83"/>
        <v>35</v>
      </c>
      <c r="AL206" s="138">
        <f t="shared" si="83"/>
        <v>36</v>
      </c>
      <c r="AM206" s="138">
        <f t="shared" si="83"/>
        <v>37</v>
      </c>
      <c r="AN206" s="138">
        <f t="shared" si="83"/>
        <v>38</v>
      </c>
      <c r="AO206" s="138">
        <f t="shared" si="83"/>
        <v>39</v>
      </c>
      <c r="AP206" s="138">
        <f t="shared" si="83"/>
        <v>40</v>
      </c>
      <c r="AQ206" s="138">
        <f t="shared" si="83"/>
        <v>41</v>
      </c>
      <c r="AR206" s="138">
        <f t="shared" si="83"/>
        <v>42</v>
      </c>
      <c r="AS206" s="138">
        <f t="shared" si="83"/>
        <v>43</v>
      </c>
      <c r="AT206" s="138">
        <f t="shared" si="83"/>
        <v>44</v>
      </c>
      <c r="AU206" s="138">
        <f t="shared" si="83"/>
        <v>45</v>
      </c>
      <c r="AV206" s="138">
        <f t="shared" si="83"/>
        <v>46</v>
      </c>
      <c r="AW206" s="138">
        <f t="shared" si="83"/>
        <v>47</v>
      </c>
      <c r="AX206" s="138">
        <f t="shared" si="83"/>
        <v>48</v>
      </c>
      <c r="AY206" s="127"/>
      <c r="AZ206" s="127"/>
      <c r="BA206" s="127"/>
      <c r="BB206" s="127"/>
      <c r="BC206" s="127"/>
      <c r="BD206" s="127"/>
      <c r="BE206" s="127"/>
      <c r="BF206" s="127"/>
      <c r="BG206" s="127"/>
      <c r="BH206" s="127"/>
      <c r="BI206" s="127"/>
      <c r="BJ206" s="127"/>
      <c r="BK206" s="127"/>
      <c r="BL206" s="127"/>
    </row>
    <row r="207" spans="1:64" x14ac:dyDescent="0.25">
      <c r="A207" s="127"/>
      <c r="B207" s="141" t="s">
        <v>589</v>
      </c>
      <c r="C207" s="142" t="s">
        <v>515</v>
      </c>
      <c r="D207" s="142" t="s">
        <v>516</v>
      </c>
      <c r="E207" s="142" t="s">
        <v>517</v>
      </c>
      <c r="F207" s="142" t="s">
        <v>518</v>
      </c>
      <c r="G207" s="142" t="s">
        <v>519</v>
      </c>
      <c r="H207" s="142" t="s">
        <v>520</v>
      </c>
      <c r="I207" s="142" t="s">
        <v>523</v>
      </c>
      <c r="J207" s="142" t="s">
        <v>524</v>
      </c>
      <c r="K207" s="142" t="s">
        <v>485</v>
      </c>
      <c r="L207" s="142" t="s">
        <v>526</v>
      </c>
      <c r="M207" s="142" t="s">
        <v>527</v>
      </c>
      <c r="N207" s="142" t="s">
        <v>500</v>
      </c>
      <c r="O207" s="142" t="s">
        <v>528</v>
      </c>
      <c r="P207" s="142" t="s">
        <v>529</v>
      </c>
      <c r="Q207" s="142" t="s">
        <v>530</v>
      </c>
      <c r="R207" s="142" t="s">
        <v>531</v>
      </c>
      <c r="S207" s="142" t="s">
        <v>532</v>
      </c>
      <c r="T207" s="142" t="s">
        <v>533</v>
      </c>
      <c r="U207" s="142" t="s">
        <v>534</v>
      </c>
      <c r="V207" s="142" t="s">
        <v>535</v>
      </c>
      <c r="W207" s="142" t="s">
        <v>536</v>
      </c>
      <c r="X207" s="142" t="s">
        <v>537</v>
      </c>
      <c r="Y207" s="142" t="s">
        <v>538</v>
      </c>
      <c r="Z207" s="142" t="s">
        <v>539</v>
      </c>
      <c r="AA207" s="142" t="s">
        <v>540</v>
      </c>
      <c r="AB207" s="142" t="s">
        <v>541</v>
      </c>
      <c r="AC207" s="142" t="s">
        <v>542</v>
      </c>
      <c r="AD207" s="142" t="s">
        <v>543</v>
      </c>
      <c r="AE207" s="142" t="s">
        <v>544</v>
      </c>
      <c r="AF207" s="142" t="s">
        <v>545</v>
      </c>
      <c r="AG207" s="142" t="s">
        <v>546</v>
      </c>
      <c r="AH207" s="142" t="s">
        <v>547</v>
      </c>
      <c r="AI207" s="142" t="s">
        <v>548</v>
      </c>
      <c r="AJ207" s="142" t="s">
        <v>549</v>
      </c>
      <c r="AK207" s="142" t="s">
        <v>550</v>
      </c>
      <c r="AL207" s="142" t="s">
        <v>551</v>
      </c>
      <c r="AM207" s="142" t="s">
        <v>552</v>
      </c>
      <c r="AN207" s="142" t="s">
        <v>553</v>
      </c>
      <c r="AO207" s="142" t="s">
        <v>554</v>
      </c>
      <c r="AP207" s="142" t="s">
        <v>555</v>
      </c>
      <c r="AQ207" s="142" t="s">
        <v>556</v>
      </c>
      <c r="AR207" s="142" t="s">
        <v>557</v>
      </c>
      <c r="AS207" s="142" t="s">
        <v>558</v>
      </c>
      <c r="AT207" s="142" t="s">
        <v>559</v>
      </c>
      <c r="AU207" s="142" t="s">
        <v>560</v>
      </c>
      <c r="AV207" s="142" t="s">
        <v>561</v>
      </c>
      <c r="AW207" s="142" t="s">
        <v>562</v>
      </c>
      <c r="AX207" s="142" t="s">
        <v>563</v>
      </c>
      <c r="AY207" s="127"/>
      <c r="AZ207" s="127"/>
      <c r="BA207" s="127"/>
      <c r="BB207" s="127"/>
      <c r="BC207" s="127"/>
      <c r="BD207" s="127"/>
      <c r="BE207" s="127"/>
      <c r="BF207" s="127"/>
      <c r="BG207" s="127"/>
      <c r="BH207" s="127"/>
      <c r="BI207" s="127"/>
      <c r="BJ207" s="127"/>
      <c r="BK207" s="127"/>
      <c r="BL207" s="127"/>
    </row>
    <row r="208" spans="1:64" x14ac:dyDescent="0.25">
      <c r="A208" s="127"/>
      <c r="B208" s="129" t="s">
        <v>590</v>
      </c>
      <c r="C208" s="140">
        <f t="shared" ref="C208:AX208" si="84">IF(C207=$C195,$C197*$C199,0)</f>
        <v>0</v>
      </c>
      <c r="D208" s="140">
        <f t="shared" si="84"/>
        <v>0</v>
      </c>
      <c r="E208" s="140">
        <f t="shared" si="84"/>
        <v>0</v>
      </c>
      <c r="F208" s="140">
        <f t="shared" si="84"/>
        <v>0</v>
      </c>
      <c r="G208" s="140">
        <f t="shared" si="84"/>
        <v>0</v>
      </c>
      <c r="H208" s="140">
        <f t="shared" si="84"/>
        <v>0</v>
      </c>
      <c r="I208" s="140">
        <f t="shared" si="84"/>
        <v>0</v>
      </c>
      <c r="J208" s="140">
        <f t="shared" si="84"/>
        <v>0</v>
      </c>
      <c r="K208" s="140">
        <f t="shared" si="84"/>
        <v>0</v>
      </c>
      <c r="L208" s="140">
        <f t="shared" si="84"/>
        <v>0</v>
      </c>
      <c r="M208" s="140">
        <f t="shared" si="84"/>
        <v>0</v>
      </c>
      <c r="N208" s="140">
        <f t="shared" si="84"/>
        <v>0</v>
      </c>
      <c r="O208" s="140">
        <f t="shared" si="84"/>
        <v>0</v>
      </c>
      <c r="P208" s="140">
        <f t="shared" si="84"/>
        <v>0</v>
      </c>
      <c r="Q208" s="140">
        <f t="shared" si="84"/>
        <v>0</v>
      </c>
      <c r="R208" s="140">
        <f t="shared" si="84"/>
        <v>0</v>
      </c>
      <c r="S208" s="140">
        <f t="shared" si="84"/>
        <v>0</v>
      </c>
      <c r="T208" s="140">
        <f t="shared" si="84"/>
        <v>0</v>
      </c>
      <c r="U208" s="140">
        <f t="shared" si="84"/>
        <v>0</v>
      </c>
      <c r="V208" s="140">
        <f t="shared" si="84"/>
        <v>0</v>
      </c>
      <c r="W208" s="140">
        <f t="shared" si="84"/>
        <v>0</v>
      </c>
      <c r="X208" s="140">
        <f t="shared" si="84"/>
        <v>0</v>
      </c>
      <c r="Y208" s="140">
        <f t="shared" si="84"/>
        <v>0</v>
      </c>
      <c r="Z208" s="140">
        <f t="shared" si="84"/>
        <v>2000</v>
      </c>
      <c r="AA208" s="140">
        <f t="shared" si="84"/>
        <v>0</v>
      </c>
      <c r="AB208" s="140">
        <f t="shared" si="84"/>
        <v>0</v>
      </c>
      <c r="AC208" s="140">
        <f t="shared" si="84"/>
        <v>0</v>
      </c>
      <c r="AD208" s="140">
        <f t="shared" si="84"/>
        <v>0</v>
      </c>
      <c r="AE208" s="140">
        <f t="shared" si="84"/>
        <v>0</v>
      </c>
      <c r="AF208" s="140">
        <f t="shared" si="84"/>
        <v>0</v>
      </c>
      <c r="AG208" s="140">
        <f t="shared" si="84"/>
        <v>0</v>
      </c>
      <c r="AH208" s="140">
        <f t="shared" si="84"/>
        <v>0</v>
      </c>
      <c r="AI208" s="140">
        <f t="shared" si="84"/>
        <v>0</v>
      </c>
      <c r="AJ208" s="140">
        <f t="shared" si="84"/>
        <v>0</v>
      </c>
      <c r="AK208" s="140">
        <f t="shared" si="84"/>
        <v>0</v>
      </c>
      <c r="AL208" s="140">
        <f t="shared" si="84"/>
        <v>0</v>
      </c>
      <c r="AM208" s="140">
        <f t="shared" si="84"/>
        <v>0</v>
      </c>
      <c r="AN208" s="140">
        <f t="shared" si="84"/>
        <v>0</v>
      </c>
      <c r="AO208" s="140">
        <f t="shared" si="84"/>
        <v>0</v>
      </c>
      <c r="AP208" s="140">
        <f t="shared" si="84"/>
        <v>0</v>
      </c>
      <c r="AQ208" s="140">
        <f t="shared" si="84"/>
        <v>0</v>
      </c>
      <c r="AR208" s="140">
        <f t="shared" si="84"/>
        <v>0</v>
      </c>
      <c r="AS208" s="140">
        <f t="shared" si="84"/>
        <v>0</v>
      </c>
      <c r="AT208" s="140">
        <f t="shared" si="84"/>
        <v>0</v>
      </c>
      <c r="AU208" s="140">
        <f t="shared" si="84"/>
        <v>0</v>
      </c>
      <c r="AV208" s="140">
        <f t="shared" si="84"/>
        <v>0</v>
      </c>
      <c r="AW208" s="140">
        <f t="shared" si="84"/>
        <v>0</v>
      </c>
      <c r="AX208" s="140">
        <f t="shared" si="84"/>
        <v>0</v>
      </c>
      <c r="AY208" s="127"/>
      <c r="AZ208" s="127"/>
      <c r="BA208" s="127"/>
      <c r="BB208" s="127"/>
      <c r="BC208" s="127"/>
      <c r="BD208" s="127"/>
      <c r="BE208" s="127"/>
      <c r="BF208" s="127"/>
      <c r="BG208" s="127"/>
      <c r="BH208" s="127"/>
      <c r="BI208" s="127"/>
      <c r="BJ208" s="127"/>
      <c r="BK208" s="127"/>
      <c r="BL208" s="127"/>
    </row>
    <row r="209" spans="1:64" x14ac:dyDescent="0.25">
      <c r="A209" s="127"/>
      <c r="B209" s="129" t="s">
        <v>564</v>
      </c>
      <c r="C209" s="140"/>
      <c r="D209" s="140">
        <f>+IF(D206&gt;=$D195,$D204,0)*IF(C213&lt;1,0,1)</f>
        <v>0</v>
      </c>
      <c r="E209" s="140">
        <f t="shared" ref="E209:AA209" si="85">+IF(E206&gt;=$D195,$D204,0)*IF(D213&lt;1,0,1)</f>
        <v>0</v>
      </c>
      <c r="F209" s="140">
        <f t="shared" si="85"/>
        <v>0</v>
      </c>
      <c r="G209" s="140">
        <f t="shared" si="85"/>
        <v>0</v>
      </c>
      <c r="H209" s="140">
        <f t="shared" si="85"/>
        <v>0</v>
      </c>
      <c r="I209" s="140">
        <f t="shared" si="85"/>
        <v>0</v>
      </c>
      <c r="J209" s="140">
        <f t="shared" si="85"/>
        <v>0</v>
      </c>
      <c r="K209" s="140">
        <f t="shared" si="85"/>
        <v>0</v>
      </c>
      <c r="L209" s="140">
        <f t="shared" si="85"/>
        <v>0</v>
      </c>
      <c r="M209" s="140">
        <f t="shared" si="85"/>
        <v>0</v>
      </c>
      <c r="N209" s="140">
        <f t="shared" si="85"/>
        <v>0</v>
      </c>
      <c r="O209" s="140">
        <f t="shared" si="85"/>
        <v>0</v>
      </c>
      <c r="P209" s="140">
        <f t="shared" si="85"/>
        <v>0</v>
      </c>
      <c r="Q209" s="140">
        <f t="shared" si="85"/>
        <v>0</v>
      </c>
      <c r="R209" s="140">
        <f t="shared" si="85"/>
        <v>0</v>
      </c>
      <c r="S209" s="140">
        <f t="shared" si="85"/>
        <v>0</v>
      </c>
      <c r="T209" s="140">
        <f t="shared" si="85"/>
        <v>0</v>
      </c>
      <c r="U209" s="140">
        <f t="shared" si="85"/>
        <v>0</v>
      </c>
      <c r="V209" s="140">
        <f t="shared" si="85"/>
        <v>0</v>
      </c>
      <c r="W209" s="140">
        <f t="shared" si="85"/>
        <v>0</v>
      </c>
      <c r="X209" s="140">
        <f t="shared" si="85"/>
        <v>0</v>
      </c>
      <c r="Y209" s="140">
        <f t="shared" si="85"/>
        <v>0</v>
      </c>
      <c r="Z209" s="140">
        <f t="shared" si="85"/>
        <v>395.49775026664986</v>
      </c>
      <c r="AA209" s="140">
        <f t="shared" si="85"/>
        <v>395.49775026664986</v>
      </c>
      <c r="AB209" s="140">
        <f>+IF(AB206&gt;=$D195,$D204,0)*IF(AA213&lt;1,0,1)</f>
        <v>395.49775026664986</v>
      </c>
      <c r="AC209" s="140">
        <f t="shared" ref="AC209:AX209" si="86">+IF(AC206&gt;=$D195,$D204,0)*IF(AB213&lt;1,0,1)</f>
        <v>395.49775026664986</v>
      </c>
      <c r="AD209" s="140">
        <f t="shared" si="86"/>
        <v>395.49775026664986</v>
      </c>
      <c r="AE209" s="140">
        <f t="shared" si="86"/>
        <v>395.49775026664986</v>
      </c>
      <c r="AF209" s="140">
        <f t="shared" si="86"/>
        <v>395.49775026664986</v>
      </c>
      <c r="AG209" s="140">
        <f t="shared" si="86"/>
        <v>395.49775026664986</v>
      </c>
      <c r="AH209" s="140">
        <f t="shared" si="86"/>
        <v>395.49775026664986</v>
      </c>
      <c r="AI209" s="140">
        <f t="shared" si="86"/>
        <v>395.49775026664986</v>
      </c>
      <c r="AJ209" s="140">
        <f t="shared" si="86"/>
        <v>395.49775026664986</v>
      </c>
      <c r="AK209" s="140">
        <f t="shared" si="86"/>
        <v>395.49775026664986</v>
      </c>
      <c r="AL209" s="140">
        <f t="shared" si="86"/>
        <v>395.49775026664986</v>
      </c>
      <c r="AM209" s="140">
        <f t="shared" si="86"/>
        <v>395.49775026664986</v>
      </c>
      <c r="AN209" s="140">
        <f t="shared" si="86"/>
        <v>395.49775026664986</v>
      </c>
      <c r="AO209" s="140">
        <f t="shared" si="86"/>
        <v>395.49775026664986</v>
      </c>
      <c r="AP209" s="140">
        <f t="shared" si="86"/>
        <v>395.49775026664986</v>
      </c>
      <c r="AQ209" s="140">
        <f t="shared" si="86"/>
        <v>395.49775026664986</v>
      </c>
      <c r="AR209" s="140">
        <f t="shared" si="86"/>
        <v>395.49775026664986</v>
      </c>
      <c r="AS209" s="140">
        <f t="shared" si="86"/>
        <v>395.49775026664986</v>
      </c>
      <c r="AT209" s="140">
        <f t="shared" si="86"/>
        <v>395.49775026664986</v>
      </c>
      <c r="AU209" s="140">
        <f t="shared" si="86"/>
        <v>395.49775026664986</v>
      </c>
      <c r="AV209" s="140">
        <f t="shared" si="86"/>
        <v>395.49775026664986</v>
      </c>
      <c r="AW209" s="140">
        <f t="shared" si="86"/>
        <v>395.49775026664986</v>
      </c>
      <c r="AX209" s="140">
        <f t="shared" si="86"/>
        <v>395.49775026664986</v>
      </c>
      <c r="AY209" s="127"/>
      <c r="AZ209" s="127"/>
      <c r="BA209" s="127"/>
      <c r="BB209" s="127"/>
      <c r="BC209" s="127"/>
      <c r="BD209" s="127"/>
      <c r="BE209" s="127"/>
      <c r="BF209" s="127"/>
      <c r="BG209" s="127"/>
      <c r="BH209" s="127"/>
      <c r="BI209" s="127"/>
      <c r="BJ209" s="127"/>
      <c r="BK209" s="127"/>
      <c r="BL209" s="127"/>
    </row>
    <row r="210" spans="1:64" x14ac:dyDescent="0.25">
      <c r="A210" s="127"/>
      <c r="B210" s="129" t="s">
        <v>565</v>
      </c>
      <c r="C210" s="140"/>
      <c r="D210" s="140">
        <f t="shared" ref="D210:AX210" si="87">D209-D212</f>
        <v>0</v>
      </c>
      <c r="E210" s="140">
        <f t="shared" si="87"/>
        <v>0</v>
      </c>
      <c r="F210" s="140">
        <f t="shared" si="87"/>
        <v>0</v>
      </c>
      <c r="G210" s="140">
        <f t="shared" si="87"/>
        <v>0</v>
      </c>
      <c r="H210" s="140">
        <f t="shared" si="87"/>
        <v>0</v>
      </c>
      <c r="I210" s="140">
        <f t="shared" si="87"/>
        <v>0</v>
      </c>
      <c r="J210" s="140">
        <f t="shared" si="87"/>
        <v>0</v>
      </c>
      <c r="K210" s="140">
        <f t="shared" si="87"/>
        <v>0</v>
      </c>
      <c r="L210" s="140">
        <f t="shared" si="87"/>
        <v>0</v>
      </c>
      <c r="M210" s="140">
        <f t="shared" si="87"/>
        <v>0</v>
      </c>
      <c r="N210" s="140">
        <f t="shared" si="87"/>
        <v>0</v>
      </c>
      <c r="O210" s="140">
        <f t="shared" si="87"/>
        <v>0</v>
      </c>
      <c r="P210" s="140">
        <f t="shared" si="87"/>
        <v>0</v>
      </c>
      <c r="Q210" s="140">
        <f t="shared" si="87"/>
        <v>0</v>
      </c>
      <c r="R210" s="140">
        <f t="shared" si="87"/>
        <v>0</v>
      </c>
      <c r="S210" s="140">
        <f t="shared" si="87"/>
        <v>0</v>
      </c>
      <c r="T210" s="140">
        <f t="shared" si="87"/>
        <v>0</v>
      </c>
      <c r="U210" s="140">
        <f t="shared" si="87"/>
        <v>0</v>
      </c>
      <c r="V210" s="140">
        <f t="shared" si="87"/>
        <v>0</v>
      </c>
      <c r="W210" s="140">
        <f t="shared" si="87"/>
        <v>0</v>
      </c>
      <c r="X210" s="140">
        <f t="shared" si="87"/>
        <v>0</v>
      </c>
      <c r="Y210" s="140">
        <f t="shared" si="87"/>
        <v>0</v>
      </c>
      <c r="Z210" s="140">
        <f t="shared" si="87"/>
        <v>280.18057720846241</v>
      </c>
      <c r="AA210" s="140">
        <f t="shared" si="87"/>
        <v>282.19992921530559</v>
      </c>
      <c r="AB210" s="140">
        <f t="shared" si="87"/>
        <v>284.23383534495122</v>
      </c>
      <c r="AC210" s="140">
        <f t="shared" si="87"/>
        <v>286.28240049366786</v>
      </c>
      <c r="AD210" s="140">
        <f t="shared" si="87"/>
        <v>288.34573031374543</v>
      </c>
      <c r="AE210" s="140">
        <f t="shared" si="87"/>
        <v>290.42393121894418</v>
      </c>
      <c r="AF210" s="140">
        <f t="shared" si="87"/>
        <v>292.51711038998258</v>
      </c>
      <c r="AG210" s="140">
        <f t="shared" si="87"/>
        <v>294.62537578006521</v>
      </c>
      <c r="AH210" s="140">
        <f t="shared" si="87"/>
        <v>296.74883612045039</v>
      </c>
      <c r="AI210" s="140">
        <f t="shared" si="87"/>
        <v>298.88760092605776</v>
      </c>
      <c r="AJ210" s="140">
        <f t="shared" si="87"/>
        <v>301.04178050111631</v>
      </c>
      <c r="AK210" s="140">
        <f t="shared" si="87"/>
        <v>303.21148594485328</v>
      </c>
      <c r="AL210" s="140">
        <f t="shared" si="87"/>
        <v>305.39682915722415</v>
      </c>
      <c r="AM210" s="140">
        <f t="shared" si="87"/>
        <v>307.59792284468318</v>
      </c>
      <c r="AN210" s="140">
        <f t="shared" si="87"/>
        <v>309.8148805259969</v>
      </c>
      <c r="AO210" s="140">
        <f t="shared" si="87"/>
        <v>312.04781653809806</v>
      </c>
      <c r="AP210" s="140">
        <f t="shared" si="87"/>
        <v>314.29684604198263</v>
      </c>
      <c r="AQ210" s="140">
        <f t="shared" si="87"/>
        <v>316.56208502864922</v>
      </c>
      <c r="AR210" s="140">
        <f t="shared" si="87"/>
        <v>318.84365032508106</v>
      </c>
      <c r="AS210" s="140">
        <f t="shared" si="87"/>
        <v>321.14165960027117</v>
      </c>
      <c r="AT210" s="140">
        <f t="shared" si="87"/>
        <v>323.45623137129104</v>
      </c>
      <c r="AU210" s="140">
        <f t="shared" si="87"/>
        <v>325.7874850094031</v>
      </c>
      <c r="AV210" s="140">
        <f t="shared" si="87"/>
        <v>328.13554074621686</v>
      </c>
      <c r="AW210" s="140">
        <f t="shared" si="87"/>
        <v>330.5005196798902</v>
      </c>
      <c r="AX210" s="140">
        <f t="shared" si="87"/>
        <v>332.88254378137441</v>
      </c>
      <c r="AY210" s="127"/>
      <c r="AZ210" s="127"/>
      <c r="BA210" s="127"/>
      <c r="BB210" s="127"/>
      <c r="BC210" s="127"/>
      <c r="BD210" s="127"/>
      <c r="BE210" s="127"/>
      <c r="BF210" s="127"/>
      <c r="BG210" s="127"/>
      <c r="BH210" s="127"/>
      <c r="BI210" s="127"/>
      <c r="BJ210" s="127"/>
      <c r="BK210" s="127"/>
      <c r="BL210" s="127"/>
    </row>
    <row r="211" spans="1:64" x14ac:dyDescent="0.25">
      <c r="A211" s="127"/>
      <c r="B211" s="129" t="s">
        <v>566</v>
      </c>
      <c r="C211" s="140"/>
      <c r="D211" s="140">
        <f t="shared" ref="D211:Q211" si="88">(D210+C211)*(IF(C213&lt;1,0,1))</f>
        <v>0</v>
      </c>
      <c r="E211" s="140">
        <f t="shared" si="88"/>
        <v>0</v>
      </c>
      <c r="F211" s="140">
        <f t="shared" si="88"/>
        <v>0</v>
      </c>
      <c r="G211" s="140">
        <f t="shared" si="88"/>
        <v>0</v>
      </c>
      <c r="H211" s="140">
        <f t="shared" si="88"/>
        <v>0</v>
      </c>
      <c r="I211" s="140">
        <f t="shared" si="88"/>
        <v>0</v>
      </c>
      <c r="J211" s="140">
        <f t="shared" si="88"/>
        <v>0</v>
      </c>
      <c r="K211" s="140">
        <f t="shared" si="88"/>
        <v>0</v>
      </c>
      <c r="L211" s="140">
        <f t="shared" si="88"/>
        <v>0</v>
      </c>
      <c r="M211" s="140">
        <f t="shared" si="88"/>
        <v>0</v>
      </c>
      <c r="N211" s="140">
        <f t="shared" si="88"/>
        <v>0</v>
      </c>
      <c r="O211" s="140">
        <f t="shared" si="88"/>
        <v>0</v>
      </c>
      <c r="P211" s="140">
        <f t="shared" si="88"/>
        <v>0</v>
      </c>
      <c r="Q211" s="140">
        <f t="shared" si="88"/>
        <v>0</v>
      </c>
      <c r="R211" s="140">
        <f>(R210+Q211)*(IF(Q213&lt;1,0,1))</f>
        <v>0</v>
      </c>
      <c r="S211" s="140">
        <f t="shared" ref="S211:AX211" si="89">(S210+R211)*(IF(R213&lt;1,0,1))</f>
        <v>0</v>
      </c>
      <c r="T211" s="140">
        <f t="shared" si="89"/>
        <v>0</v>
      </c>
      <c r="U211" s="140">
        <f t="shared" si="89"/>
        <v>0</v>
      </c>
      <c r="V211" s="140">
        <f t="shared" si="89"/>
        <v>0</v>
      </c>
      <c r="W211" s="140">
        <f t="shared" si="89"/>
        <v>0</v>
      </c>
      <c r="X211" s="140">
        <f t="shared" si="89"/>
        <v>0</v>
      </c>
      <c r="Y211" s="140">
        <f t="shared" si="89"/>
        <v>0</v>
      </c>
      <c r="Z211" s="140">
        <f t="shared" si="89"/>
        <v>280.18057720846241</v>
      </c>
      <c r="AA211" s="140">
        <f t="shared" si="89"/>
        <v>562.380506423768</v>
      </c>
      <c r="AB211" s="140">
        <f t="shared" si="89"/>
        <v>846.61434176871921</v>
      </c>
      <c r="AC211" s="140">
        <f t="shared" si="89"/>
        <v>1132.8967422623871</v>
      </c>
      <c r="AD211" s="140">
        <f t="shared" si="89"/>
        <v>1421.2424725761325</v>
      </c>
      <c r="AE211" s="140">
        <f t="shared" si="89"/>
        <v>1711.6664037950768</v>
      </c>
      <c r="AF211" s="140">
        <f t="shared" si="89"/>
        <v>2004.1835141850593</v>
      </c>
      <c r="AG211" s="140">
        <f t="shared" si="89"/>
        <v>2298.8088899651243</v>
      </c>
      <c r="AH211" s="140">
        <f t="shared" si="89"/>
        <v>2595.5577260855748</v>
      </c>
      <c r="AI211" s="140">
        <f t="shared" si="89"/>
        <v>2894.4453270116328</v>
      </c>
      <c r="AJ211" s="140">
        <f t="shared" si="89"/>
        <v>3195.4871075127489</v>
      </c>
      <c r="AK211" s="140">
        <f t="shared" si="89"/>
        <v>3498.6985934576023</v>
      </c>
      <c r="AL211" s="140">
        <f t="shared" si="89"/>
        <v>3804.0954226148265</v>
      </c>
      <c r="AM211" s="140">
        <f t="shared" si="89"/>
        <v>4111.6933454595101</v>
      </c>
      <c r="AN211" s="140">
        <f t="shared" si="89"/>
        <v>4421.5082259855071</v>
      </c>
      <c r="AO211" s="140">
        <f t="shared" si="89"/>
        <v>4733.5560425236054</v>
      </c>
      <c r="AP211" s="140">
        <f t="shared" si="89"/>
        <v>5047.8528885655878</v>
      </c>
      <c r="AQ211" s="140">
        <f t="shared" si="89"/>
        <v>5364.4149735942374</v>
      </c>
      <c r="AR211" s="140">
        <f t="shared" si="89"/>
        <v>5683.2586239193188</v>
      </c>
      <c r="AS211" s="140">
        <f t="shared" si="89"/>
        <v>6004.4002835195897</v>
      </c>
      <c r="AT211" s="140">
        <f t="shared" si="89"/>
        <v>6327.856514890881</v>
      </c>
      <c r="AU211" s="140">
        <f t="shared" si="89"/>
        <v>6653.6439999002841</v>
      </c>
      <c r="AV211" s="140">
        <f t="shared" si="89"/>
        <v>6981.7795406465011</v>
      </c>
      <c r="AW211" s="140">
        <f t="shared" si="89"/>
        <v>7312.2800603263913</v>
      </c>
      <c r="AX211" s="140">
        <f t="shared" si="89"/>
        <v>7645.1626041077661</v>
      </c>
      <c r="AY211" s="127"/>
      <c r="AZ211" s="127"/>
      <c r="BA211" s="127"/>
      <c r="BB211" s="127"/>
      <c r="BC211" s="127"/>
      <c r="BD211" s="127"/>
      <c r="BE211" s="127"/>
      <c r="BF211" s="127"/>
      <c r="BG211" s="127"/>
      <c r="BH211" s="127"/>
      <c r="BI211" s="127"/>
      <c r="BJ211" s="127"/>
      <c r="BK211" s="127"/>
      <c r="BL211" s="127"/>
    </row>
    <row r="212" spans="1:64" x14ac:dyDescent="0.25">
      <c r="A212" s="127"/>
      <c r="B212" s="129" t="s">
        <v>567</v>
      </c>
      <c r="C212" s="140"/>
      <c r="D212" s="140">
        <f>IF(D209&gt;0,C213*$D202,0)</f>
        <v>0</v>
      </c>
      <c r="E212" s="140">
        <f t="shared" ref="E212:AX212" si="90">IF(E209&gt;0,D213*$D$13,0)</f>
        <v>0</v>
      </c>
      <c r="F212" s="140">
        <f t="shared" si="90"/>
        <v>0</v>
      </c>
      <c r="G212" s="140">
        <f t="shared" si="90"/>
        <v>0</v>
      </c>
      <c r="H212" s="140">
        <f t="shared" si="90"/>
        <v>0</v>
      </c>
      <c r="I212" s="140">
        <f t="shared" si="90"/>
        <v>0</v>
      </c>
      <c r="J212" s="140">
        <f t="shared" si="90"/>
        <v>0</v>
      </c>
      <c r="K212" s="140">
        <f t="shared" si="90"/>
        <v>0</v>
      </c>
      <c r="L212" s="140">
        <f t="shared" si="90"/>
        <v>0</v>
      </c>
      <c r="M212" s="140">
        <f t="shared" si="90"/>
        <v>0</v>
      </c>
      <c r="N212" s="140">
        <f t="shared" si="90"/>
        <v>0</v>
      </c>
      <c r="O212" s="140">
        <f t="shared" si="90"/>
        <v>0</v>
      </c>
      <c r="P212" s="140">
        <f t="shared" si="90"/>
        <v>0</v>
      </c>
      <c r="Q212" s="140">
        <f t="shared" si="90"/>
        <v>0</v>
      </c>
      <c r="R212" s="140">
        <f t="shared" si="90"/>
        <v>0</v>
      </c>
      <c r="S212" s="140">
        <f t="shared" si="90"/>
        <v>0</v>
      </c>
      <c r="T212" s="140">
        <f t="shared" si="90"/>
        <v>0</v>
      </c>
      <c r="U212" s="140">
        <f t="shared" si="90"/>
        <v>0</v>
      </c>
      <c r="V212" s="140">
        <f t="shared" si="90"/>
        <v>0</v>
      </c>
      <c r="W212" s="140">
        <f t="shared" si="90"/>
        <v>0</v>
      </c>
      <c r="X212" s="140">
        <f t="shared" si="90"/>
        <v>0</v>
      </c>
      <c r="Y212" s="140">
        <f t="shared" si="90"/>
        <v>0</v>
      </c>
      <c r="Z212" s="140">
        <f t="shared" si="90"/>
        <v>115.31717305818745</v>
      </c>
      <c r="AA212" s="140">
        <f t="shared" si="90"/>
        <v>113.29782105134426</v>
      </c>
      <c r="AB212" s="140">
        <f t="shared" si="90"/>
        <v>111.26391492169866</v>
      </c>
      <c r="AC212" s="140">
        <f t="shared" si="90"/>
        <v>109.21534977298202</v>
      </c>
      <c r="AD212" s="140">
        <f t="shared" si="90"/>
        <v>107.15201995290442</v>
      </c>
      <c r="AE212" s="140">
        <f t="shared" si="90"/>
        <v>105.0738190477057</v>
      </c>
      <c r="AF212" s="140">
        <f t="shared" si="90"/>
        <v>102.98063987666731</v>
      </c>
      <c r="AG212" s="140">
        <f t="shared" si="90"/>
        <v>100.87237448658466</v>
      </c>
      <c r="AH212" s="140">
        <f t="shared" si="90"/>
        <v>98.748914146199439</v>
      </c>
      <c r="AI212" s="140">
        <f t="shared" si="90"/>
        <v>96.610149340592088</v>
      </c>
      <c r="AJ212" s="140">
        <f t="shared" si="90"/>
        <v>94.455969765533553</v>
      </c>
      <c r="AK212" s="140">
        <f t="shared" si="90"/>
        <v>92.286264321796551</v>
      </c>
      <c r="AL212" s="140">
        <f t="shared" si="90"/>
        <v>90.100921109425741</v>
      </c>
      <c r="AM212" s="140">
        <f t="shared" si="90"/>
        <v>87.899827421966663</v>
      </c>
      <c r="AN212" s="140">
        <f t="shared" si="90"/>
        <v>85.682869740652947</v>
      </c>
      <c r="AO212" s="140">
        <f t="shared" si="90"/>
        <v>83.449933728551812</v>
      </c>
      <c r="AP212" s="140">
        <f t="shared" si="90"/>
        <v>81.200904224667227</v>
      </c>
      <c r="AQ212" s="140">
        <f t="shared" si="90"/>
        <v>78.935665238000624</v>
      </c>
      <c r="AR212" s="140">
        <f t="shared" si="90"/>
        <v>76.654099941568774</v>
      </c>
      <c r="AS212" s="140">
        <f t="shared" si="90"/>
        <v>74.356090666378677</v>
      </c>
      <c r="AT212" s="140">
        <f t="shared" si="90"/>
        <v>72.041518895358806</v>
      </c>
      <c r="AU212" s="140">
        <f t="shared" si="90"/>
        <v>69.710265257246775</v>
      </c>
      <c r="AV212" s="140">
        <f t="shared" si="90"/>
        <v>67.362209520432984</v>
      </c>
      <c r="AW212" s="140">
        <f t="shared" si="90"/>
        <v>64.997230586759628</v>
      </c>
      <c r="AX212" s="140">
        <f t="shared" si="90"/>
        <v>62.615206485275458</v>
      </c>
      <c r="AY212" s="127"/>
      <c r="AZ212" s="127"/>
      <c r="BA212" s="127"/>
      <c r="BB212" s="127"/>
      <c r="BC212" s="127"/>
      <c r="BD212" s="127"/>
      <c r="BE212" s="127"/>
      <c r="BF212" s="127"/>
      <c r="BG212" s="127"/>
      <c r="BH212" s="127"/>
      <c r="BI212" s="127"/>
      <c r="BJ212" s="127"/>
      <c r="BK212" s="127"/>
      <c r="BL212" s="127"/>
    </row>
    <row r="213" spans="1:64" x14ac:dyDescent="0.25">
      <c r="A213" s="127"/>
      <c r="B213" s="129" t="s">
        <v>568</v>
      </c>
      <c r="C213" s="140">
        <f>IF(D207=$C195,($C197-($C197*$C199)-($C197*$C198)),(($C197-($C197*$C199)-($C197*$C198))-C211)*IF(B213&lt;1,0,1))</f>
        <v>16000</v>
      </c>
      <c r="D213" s="140">
        <f>IF(E207=$C195,($C197-($C197*$C199)-($C197*$C198)),(($C197-($C197*$C199)-($C197*$C198))-D211)*IF(C213&lt;1,0,1))</f>
        <v>16000</v>
      </c>
      <c r="E213" s="140">
        <f>IF(F207=$C195,($C197-($C197*$C199)-($C197*$C198)),(($C197-($C197*$C199)-($C197*$C198))-E211)*IF(D213&lt;1,0,1))</f>
        <v>16000</v>
      </c>
      <c r="F213" s="140">
        <f>IF(G207=$C195,($C197-($C197*$C199)-($C197*$C198)),(($C197-($C197*$C199)-($C197*$C198))-F211)*IF(E213&lt;1,0,1))</f>
        <v>16000</v>
      </c>
      <c r="G213" s="140">
        <f t="shared" ref="G213:AX213" si="91">IF(H207=$C195,($C197-($C197*$C199)-($C197*$C198)),(($C197-($C197*$C199)-($C197*$C198))-G211)*IF(F213&lt;1,0,1))</f>
        <v>16000</v>
      </c>
      <c r="H213" s="140">
        <f t="shared" si="91"/>
        <v>16000</v>
      </c>
      <c r="I213" s="140">
        <f t="shared" si="91"/>
        <v>16000</v>
      </c>
      <c r="J213" s="140">
        <f t="shared" si="91"/>
        <v>16000</v>
      </c>
      <c r="K213" s="140">
        <f t="shared" si="91"/>
        <v>16000</v>
      </c>
      <c r="L213" s="140">
        <f t="shared" si="91"/>
        <v>16000</v>
      </c>
      <c r="M213" s="140">
        <f t="shared" si="91"/>
        <v>16000</v>
      </c>
      <c r="N213" s="140">
        <f t="shared" si="91"/>
        <v>16000</v>
      </c>
      <c r="O213" s="140">
        <f t="shared" si="91"/>
        <v>16000</v>
      </c>
      <c r="P213" s="140">
        <f t="shared" si="91"/>
        <v>16000</v>
      </c>
      <c r="Q213" s="140">
        <f t="shared" si="91"/>
        <v>16000</v>
      </c>
      <c r="R213" s="140">
        <f t="shared" si="91"/>
        <v>16000</v>
      </c>
      <c r="S213" s="140">
        <f t="shared" si="91"/>
        <v>16000</v>
      </c>
      <c r="T213" s="140">
        <f t="shared" si="91"/>
        <v>16000</v>
      </c>
      <c r="U213" s="140">
        <f t="shared" si="91"/>
        <v>16000</v>
      </c>
      <c r="V213" s="140">
        <f t="shared" si="91"/>
        <v>16000</v>
      </c>
      <c r="W213" s="140">
        <f t="shared" si="91"/>
        <v>16000</v>
      </c>
      <c r="X213" s="140">
        <f t="shared" si="91"/>
        <v>16000</v>
      </c>
      <c r="Y213" s="140">
        <f t="shared" si="91"/>
        <v>16000</v>
      </c>
      <c r="Z213" s="140">
        <f t="shared" si="91"/>
        <v>15719.819422791537</v>
      </c>
      <c r="AA213" s="140">
        <f t="shared" si="91"/>
        <v>15437.619493576232</v>
      </c>
      <c r="AB213" s="140">
        <f t="shared" si="91"/>
        <v>15153.38565823128</v>
      </c>
      <c r="AC213" s="140">
        <f t="shared" si="91"/>
        <v>14867.103257737614</v>
      </c>
      <c r="AD213" s="140">
        <f t="shared" si="91"/>
        <v>14578.757527423868</v>
      </c>
      <c r="AE213" s="140">
        <f t="shared" si="91"/>
        <v>14288.333596204924</v>
      </c>
      <c r="AF213" s="140">
        <f t="shared" si="91"/>
        <v>13995.816485814941</v>
      </c>
      <c r="AG213" s="140">
        <f t="shared" si="91"/>
        <v>13701.191110034875</v>
      </c>
      <c r="AH213" s="140">
        <f t="shared" si="91"/>
        <v>13404.442273914425</v>
      </c>
      <c r="AI213" s="140">
        <f t="shared" si="91"/>
        <v>13105.554672988368</v>
      </c>
      <c r="AJ213" s="140">
        <f t="shared" si="91"/>
        <v>12804.512892487252</v>
      </c>
      <c r="AK213" s="140">
        <f t="shared" si="91"/>
        <v>12501.301406542398</v>
      </c>
      <c r="AL213" s="140">
        <f t="shared" si="91"/>
        <v>12195.904577385174</v>
      </c>
      <c r="AM213" s="140">
        <f t="shared" si="91"/>
        <v>11888.306654540491</v>
      </c>
      <c r="AN213" s="140">
        <f t="shared" si="91"/>
        <v>11578.491774014492</v>
      </c>
      <c r="AO213" s="140">
        <f t="shared" si="91"/>
        <v>11266.443957476395</v>
      </c>
      <c r="AP213" s="140">
        <f t="shared" si="91"/>
        <v>10952.147111434413</v>
      </c>
      <c r="AQ213" s="140">
        <f t="shared" si="91"/>
        <v>10635.585026405763</v>
      </c>
      <c r="AR213" s="140">
        <f t="shared" si="91"/>
        <v>10316.741376080681</v>
      </c>
      <c r="AS213" s="140">
        <f t="shared" si="91"/>
        <v>9995.5997164804103</v>
      </c>
      <c r="AT213" s="140">
        <f t="shared" si="91"/>
        <v>9672.143485109118</v>
      </c>
      <c r="AU213" s="140">
        <f t="shared" si="91"/>
        <v>9346.3560000997168</v>
      </c>
      <c r="AV213" s="140">
        <f t="shared" si="91"/>
        <v>9018.2204593534989</v>
      </c>
      <c r="AW213" s="140">
        <f t="shared" si="91"/>
        <v>8687.7199396736087</v>
      </c>
      <c r="AX213" s="140">
        <f t="shared" si="91"/>
        <v>8354.8373958922348</v>
      </c>
      <c r="AY213" s="127"/>
      <c r="AZ213" s="127"/>
      <c r="BA213" s="127"/>
      <c r="BB213" s="127"/>
      <c r="BC213" s="127"/>
      <c r="BD213" s="127"/>
      <c r="BE213" s="127"/>
      <c r="BF213" s="127"/>
      <c r="BG213" s="127"/>
      <c r="BH213" s="127"/>
      <c r="BI213" s="127"/>
      <c r="BJ213" s="127"/>
      <c r="BK213" s="127"/>
      <c r="BL213" s="127"/>
    </row>
    <row r="214" spans="1:64" x14ac:dyDescent="0.25">
      <c r="A214" s="127"/>
      <c r="B214" s="129" t="s">
        <v>591</v>
      </c>
      <c r="C214" s="140"/>
      <c r="D214" s="140">
        <f t="shared" ref="D214:Y214" si="92">IF(D213&lt;1,$C197*$C198,0)*IF(C213&lt;1,0,1)</f>
        <v>0</v>
      </c>
      <c r="E214" s="140">
        <f t="shared" si="92"/>
        <v>0</v>
      </c>
      <c r="F214" s="140">
        <f t="shared" si="92"/>
        <v>0</v>
      </c>
      <c r="G214" s="140">
        <f t="shared" si="92"/>
        <v>0</v>
      </c>
      <c r="H214" s="140">
        <f t="shared" si="92"/>
        <v>0</v>
      </c>
      <c r="I214" s="140">
        <f t="shared" si="92"/>
        <v>0</v>
      </c>
      <c r="J214" s="140">
        <f t="shared" si="92"/>
        <v>0</v>
      </c>
      <c r="K214" s="140">
        <f t="shared" si="92"/>
        <v>0</v>
      </c>
      <c r="L214" s="140">
        <f t="shared" si="92"/>
        <v>0</v>
      </c>
      <c r="M214" s="140">
        <f t="shared" si="92"/>
        <v>0</v>
      </c>
      <c r="N214" s="140">
        <f t="shared" si="92"/>
        <v>0</v>
      </c>
      <c r="O214" s="140">
        <f t="shared" si="92"/>
        <v>0</v>
      </c>
      <c r="P214" s="140">
        <f t="shared" si="92"/>
        <v>0</v>
      </c>
      <c r="Q214" s="140">
        <f t="shared" si="92"/>
        <v>0</v>
      </c>
      <c r="R214" s="140">
        <f t="shared" si="92"/>
        <v>0</v>
      </c>
      <c r="S214" s="140">
        <f t="shared" si="92"/>
        <v>0</v>
      </c>
      <c r="T214" s="140">
        <f t="shared" si="92"/>
        <v>0</v>
      </c>
      <c r="U214" s="140">
        <f t="shared" si="92"/>
        <v>0</v>
      </c>
      <c r="V214" s="140">
        <f t="shared" si="92"/>
        <v>0</v>
      </c>
      <c r="W214" s="140">
        <f t="shared" si="92"/>
        <v>0</v>
      </c>
      <c r="X214" s="140">
        <f t="shared" si="92"/>
        <v>0</v>
      </c>
      <c r="Y214" s="140">
        <f t="shared" si="92"/>
        <v>0</v>
      </c>
      <c r="Z214" s="140">
        <f t="shared" ref="Z214:AX214" si="93">IF(Z213&lt;1,$C$8*$C$9,0)*IF(Y213&lt;1,0,1)</f>
        <v>0</v>
      </c>
      <c r="AA214" s="140">
        <f t="shared" si="93"/>
        <v>0</v>
      </c>
      <c r="AB214" s="140">
        <f t="shared" si="93"/>
        <v>0</v>
      </c>
      <c r="AC214" s="140">
        <f t="shared" si="93"/>
        <v>0</v>
      </c>
      <c r="AD214" s="140">
        <f t="shared" si="93"/>
        <v>0</v>
      </c>
      <c r="AE214" s="140">
        <f t="shared" si="93"/>
        <v>0</v>
      </c>
      <c r="AF214" s="140">
        <f t="shared" si="93"/>
        <v>0</v>
      </c>
      <c r="AG214" s="140">
        <f t="shared" si="93"/>
        <v>0</v>
      </c>
      <c r="AH214" s="140">
        <f t="shared" si="93"/>
        <v>0</v>
      </c>
      <c r="AI214" s="140">
        <f t="shared" si="93"/>
        <v>0</v>
      </c>
      <c r="AJ214" s="140">
        <f t="shared" si="93"/>
        <v>0</v>
      </c>
      <c r="AK214" s="140">
        <f t="shared" si="93"/>
        <v>0</v>
      </c>
      <c r="AL214" s="140">
        <f t="shared" si="93"/>
        <v>0</v>
      </c>
      <c r="AM214" s="140">
        <f t="shared" si="93"/>
        <v>0</v>
      </c>
      <c r="AN214" s="140">
        <f t="shared" si="93"/>
        <v>0</v>
      </c>
      <c r="AO214" s="140">
        <f t="shared" si="93"/>
        <v>0</v>
      </c>
      <c r="AP214" s="140">
        <f t="shared" si="93"/>
        <v>0</v>
      </c>
      <c r="AQ214" s="140">
        <f t="shared" si="93"/>
        <v>0</v>
      </c>
      <c r="AR214" s="140">
        <f t="shared" si="93"/>
        <v>0</v>
      </c>
      <c r="AS214" s="140">
        <f t="shared" si="93"/>
        <v>0</v>
      </c>
      <c r="AT214" s="140">
        <f t="shared" si="93"/>
        <v>0</v>
      </c>
      <c r="AU214" s="140">
        <f t="shared" si="93"/>
        <v>0</v>
      </c>
      <c r="AV214" s="140">
        <f t="shared" si="93"/>
        <v>0</v>
      </c>
      <c r="AW214" s="140">
        <f t="shared" si="93"/>
        <v>0</v>
      </c>
      <c r="AX214" s="140">
        <f t="shared" si="93"/>
        <v>0</v>
      </c>
      <c r="AY214" s="127"/>
      <c r="AZ214" s="127"/>
      <c r="BA214" s="127"/>
      <c r="BB214" s="127"/>
      <c r="BC214" s="127"/>
      <c r="BD214" s="127"/>
      <c r="BE214" s="127"/>
      <c r="BF214" s="127"/>
      <c r="BG214" s="127"/>
      <c r="BH214" s="127"/>
      <c r="BI214" s="127"/>
      <c r="BJ214" s="127"/>
      <c r="BK214" s="127"/>
      <c r="BL214" s="127"/>
    </row>
    <row r="215" spans="1:64" x14ac:dyDescent="0.25">
      <c r="A215" s="127"/>
      <c r="B215" s="143" t="s">
        <v>592</v>
      </c>
      <c r="C215" s="140">
        <f>C208+C209+C214</f>
        <v>0</v>
      </c>
      <c r="D215" s="140">
        <f>D208+D209+D214</f>
        <v>0</v>
      </c>
      <c r="E215" s="140">
        <f t="shared" ref="E215:AX215" si="94">E208+E209+E214</f>
        <v>0</v>
      </c>
      <c r="F215" s="140">
        <f t="shared" si="94"/>
        <v>0</v>
      </c>
      <c r="G215" s="140">
        <f t="shared" si="94"/>
        <v>0</v>
      </c>
      <c r="H215" s="140">
        <f t="shared" si="94"/>
        <v>0</v>
      </c>
      <c r="I215" s="140">
        <f t="shared" si="94"/>
        <v>0</v>
      </c>
      <c r="J215" s="140">
        <f t="shared" si="94"/>
        <v>0</v>
      </c>
      <c r="K215" s="140">
        <f t="shared" si="94"/>
        <v>0</v>
      </c>
      <c r="L215" s="140">
        <f t="shared" si="94"/>
        <v>0</v>
      </c>
      <c r="M215" s="140">
        <f t="shared" si="94"/>
        <v>0</v>
      </c>
      <c r="N215" s="140">
        <f t="shared" si="94"/>
        <v>0</v>
      </c>
      <c r="O215" s="140">
        <f t="shared" si="94"/>
        <v>0</v>
      </c>
      <c r="P215" s="140">
        <f t="shared" si="94"/>
        <v>0</v>
      </c>
      <c r="Q215" s="140">
        <f t="shared" si="94"/>
        <v>0</v>
      </c>
      <c r="R215" s="140">
        <f t="shared" si="94"/>
        <v>0</v>
      </c>
      <c r="S215" s="140">
        <f t="shared" si="94"/>
        <v>0</v>
      </c>
      <c r="T215" s="140">
        <f t="shared" si="94"/>
        <v>0</v>
      </c>
      <c r="U215" s="140">
        <f t="shared" si="94"/>
        <v>0</v>
      </c>
      <c r="V215" s="140">
        <f t="shared" si="94"/>
        <v>0</v>
      </c>
      <c r="W215" s="140">
        <f t="shared" si="94"/>
        <v>0</v>
      </c>
      <c r="X215" s="140">
        <f t="shared" si="94"/>
        <v>0</v>
      </c>
      <c r="Y215" s="140">
        <f t="shared" si="94"/>
        <v>0</v>
      </c>
      <c r="Z215" s="140">
        <f t="shared" si="94"/>
        <v>2395.4977502666497</v>
      </c>
      <c r="AA215" s="140">
        <f t="shared" si="94"/>
        <v>395.49775026664986</v>
      </c>
      <c r="AB215" s="140">
        <f t="shared" si="94"/>
        <v>395.49775026664986</v>
      </c>
      <c r="AC215" s="140">
        <f t="shared" si="94"/>
        <v>395.49775026664986</v>
      </c>
      <c r="AD215" s="140">
        <f t="shared" si="94"/>
        <v>395.49775026664986</v>
      </c>
      <c r="AE215" s="140">
        <f t="shared" si="94"/>
        <v>395.49775026664986</v>
      </c>
      <c r="AF215" s="140">
        <f t="shared" si="94"/>
        <v>395.49775026664986</v>
      </c>
      <c r="AG215" s="140">
        <f t="shared" si="94"/>
        <v>395.49775026664986</v>
      </c>
      <c r="AH215" s="140">
        <f t="shared" si="94"/>
        <v>395.49775026664986</v>
      </c>
      <c r="AI215" s="140">
        <f t="shared" si="94"/>
        <v>395.49775026664986</v>
      </c>
      <c r="AJ215" s="140">
        <f t="shared" si="94"/>
        <v>395.49775026664986</v>
      </c>
      <c r="AK215" s="140">
        <f t="shared" si="94"/>
        <v>395.49775026664986</v>
      </c>
      <c r="AL215" s="140">
        <f t="shared" si="94"/>
        <v>395.49775026664986</v>
      </c>
      <c r="AM215" s="140">
        <f t="shared" si="94"/>
        <v>395.49775026664986</v>
      </c>
      <c r="AN215" s="140">
        <f t="shared" si="94"/>
        <v>395.49775026664986</v>
      </c>
      <c r="AO215" s="140">
        <f t="shared" si="94"/>
        <v>395.49775026664986</v>
      </c>
      <c r="AP215" s="140">
        <f t="shared" si="94"/>
        <v>395.49775026664986</v>
      </c>
      <c r="AQ215" s="140">
        <f t="shared" si="94"/>
        <v>395.49775026664986</v>
      </c>
      <c r="AR215" s="140">
        <f t="shared" si="94"/>
        <v>395.49775026664986</v>
      </c>
      <c r="AS215" s="140">
        <f t="shared" si="94"/>
        <v>395.49775026664986</v>
      </c>
      <c r="AT215" s="140">
        <f t="shared" si="94"/>
        <v>395.49775026664986</v>
      </c>
      <c r="AU215" s="140">
        <f t="shared" si="94"/>
        <v>395.49775026664986</v>
      </c>
      <c r="AV215" s="140">
        <f t="shared" si="94"/>
        <v>395.49775026664986</v>
      </c>
      <c r="AW215" s="140">
        <f t="shared" si="94"/>
        <v>395.49775026664986</v>
      </c>
      <c r="AX215" s="140">
        <f t="shared" si="94"/>
        <v>395.49775026664986</v>
      </c>
      <c r="AY215" s="127"/>
      <c r="AZ215" s="127"/>
      <c r="BA215" s="127"/>
      <c r="BB215" s="127"/>
      <c r="BC215" s="127"/>
      <c r="BD215" s="127"/>
      <c r="BE215" s="127"/>
      <c r="BF215" s="127"/>
      <c r="BG215" s="127"/>
      <c r="BH215" s="127"/>
      <c r="BI215" s="127"/>
      <c r="BJ215" s="127"/>
      <c r="BK215" s="127"/>
      <c r="BL215" s="127"/>
    </row>
    <row r="216" spans="1:64" x14ac:dyDescent="0.25">
      <c r="A216" s="127"/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/>
      <c r="AA216" s="127"/>
      <c r="AB216" s="127"/>
      <c r="AC216" s="127"/>
      <c r="AD216" s="127"/>
      <c r="AE216" s="127"/>
      <c r="AF216" s="127"/>
      <c r="AG216" s="127"/>
      <c r="AH216" s="127"/>
      <c r="AI216" s="127"/>
      <c r="AJ216" s="127"/>
      <c r="AK216" s="127"/>
      <c r="AL216" s="127"/>
      <c r="AM216" s="127"/>
      <c r="AN216" s="127"/>
      <c r="AO216" s="127"/>
      <c r="AP216" s="127"/>
      <c r="AQ216" s="127"/>
      <c r="AR216" s="127"/>
      <c r="AS216" s="127"/>
      <c r="AT216" s="127"/>
      <c r="AU216" s="127"/>
      <c r="AV216" s="127"/>
      <c r="AW216" s="127"/>
      <c r="AX216" s="127"/>
      <c r="AY216" s="127"/>
      <c r="AZ216" s="127"/>
      <c r="BA216" s="127"/>
      <c r="BB216" s="127"/>
      <c r="BC216" s="127"/>
      <c r="BD216" s="127"/>
      <c r="BE216" s="127"/>
      <c r="BF216" s="127"/>
      <c r="BG216" s="127"/>
      <c r="BH216" s="127"/>
      <c r="BI216" s="127"/>
      <c r="BJ216" s="127"/>
      <c r="BK216" s="127"/>
      <c r="BL216" s="127"/>
    </row>
    <row r="217" spans="1:64" x14ac:dyDescent="0.25">
      <c r="A217" s="127"/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  <c r="Y217" s="127"/>
      <c r="Z217" s="127"/>
      <c r="AA217" s="127"/>
      <c r="AB217" s="127"/>
      <c r="AC217" s="127"/>
      <c r="AD217" s="127"/>
      <c r="AE217" s="127"/>
      <c r="AF217" s="127"/>
      <c r="AG217" s="127"/>
      <c r="AH217" s="127"/>
      <c r="AI217" s="127"/>
      <c r="AJ217" s="127"/>
      <c r="AK217" s="127"/>
      <c r="AL217" s="127"/>
      <c r="AM217" s="127"/>
      <c r="AN217" s="127"/>
      <c r="AO217" s="127"/>
      <c r="AP217" s="127"/>
      <c r="AQ217" s="127"/>
      <c r="AR217" s="127"/>
      <c r="AS217" s="127"/>
      <c r="AT217" s="127"/>
      <c r="AU217" s="127"/>
      <c r="AV217" s="127"/>
      <c r="AW217" s="127"/>
      <c r="AX217" s="127"/>
      <c r="AY217" s="127"/>
      <c r="AZ217" s="127"/>
      <c r="BA217" s="127"/>
      <c r="BB217" s="127"/>
      <c r="BC217" s="127"/>
      <c r="BD217" s="127"/>
      <c r="BE217" s="127"/>
      <c r="BF217" s="127"/>
      <c r="BG217" s="127"/>
      <c r="BH217" s="127"/>
      <c r="BI217" s="127"/>
      <c r="BJ217" s="127"/>
      <c r="BK217" s="127"/>
      <c r="BL217" s="127"/>
    </row>
    <row r="218" spans="1:64" x14ac:dyDescent="0.25">
      <c r="A218" s="127"/>
      <c r="B218" s="133" t="s">
        <v>600</v>
      </c>
      <c r="C218" s="133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  <c r="Y218" s="127"/>
      <c r="Z218" s="127"/>
      <c r="AA218" s="127"/>
      <c r="AB218" s="127"/>
      <c r="AC218" s="127"/>
      <c r="AD218" s="127"/>
      <c r="AE218" s="127"/>
      <c r="AF218" s="127"/>
      <c r="AG218" s="127"/>
      <c r="AH218" s="127"/>
      <c r="AI218" s="127"/>
      <c r="AJ218" s="127"/>
      <c r="AK218" s="127"/>
      <c r="AL218" s="127"/>
      <c r="AM218" s="127"/>
      <c r="AN218" s="127"/>
      <c r="AO218" s="127"/>
      <c r="AP218" s="127"/>
      <c r="AQ218" s="127"/>
      <c r="AR218" s="127"/>
      <c r="AS218" s="127"/>
      <c r="AT218" s="127"/>
      <c r="AU218" s="127"/>
      <c r="AV218" s="127"/>
      <c r="AW218" s="127"/>
      <c r="AX218" s="127"/>
      <c r="AY218" s="127"/>
      <c r="AZ218" s="127"/>
      <c r="BA218" s="127"/>
      <c r="BB218" s="127"/>
      <c r="BC218" s="127"/>
      <c r="BD218" s="127"/>
      <c r="BE218" s="127"/>
      <c r="BF218" s="127"/>
      <c r="BG218" s="127"/>
      <c r="BH218" s="127"/>
      <c r="BI218" s="127"/>
      <c r="BJ218" s="127"/>
      <c r="BK218" s="127"/>
      <c r="BL218" s="127"/>
    </row>
    <row r="219" spans="1:64" x14ac:dyDescent="0.25">
      <c r="A219" s="127"/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  <c r="Z219" s="127"/>
      <c r="AA219" s="127"/>
      <c r="AB219" s="127"/>
      <c r="AC219" s="127"/>
      <c r="AD219" s="127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/>
      <c r="AO219" s="127"/>
      <c r="AP219" s="127"/>
      <c r="AQ219" s="127"/>
      <c r="AR219" s="127"/>
      <c r="AS219" s="127"/>
      <c r="AT219" s="127"/>
      <c r="AU219" s="127"/>
      <c r="AV219" s="127"/>
      <c r="AW219" s="127"/>
      <c r="AX219" s="127"/>
      <c r="AY219" s="127"/>
      <c r="AZ219" s="127"/>
      <c r="BA219" s="127"/>
      <c r="BB219" s="127"/>
      <c r="BC219" s="127"/>
      <c r="BD219" s="127"/>
      <c r="BE219" s="127"/>
      <c r="BF219" s="127"/>
      <c r="BG219" s="127"/>
      <c r="BH219" s="127"/>
      <c r="BI219" s="127"/>
      <c r="BJ219" s="127"/>
      <c r="BK219" s="127"/>
      <c r="BL219" s="127"/>
    </row>
    <row r="220" spans="1:64" x14ac:dyDescent="0.25">
      <c r="A220" s="127"/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  <c r="AA220" s="127"/>
      <c r="AB220" s="127"/>
      <c r="AC220" s="127"/>
      <c r="AD220" s="127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Q220" s="127"/>
      <c r="AR220" s="127"/>
      <c r="AS220" s="127"/>
      <c r="AT220" s="127"/>
      <c r="AU220" s="127"/>
      <c r="AV220" s="127"/>
      <c r="AW220" s="127"/>
      <c r="AX220" s="127"/>
      <c r="AY220" s="127"/>
      <c r="AZ220" s="127"/>
      <c r="BA220" s="127"/>
      <c r="BB220" s="127"/>
      <c r="BC220" s="127"/>
      <c r="BD220" s="127"/>
      <c r="BE220" s="127"/>
      <c r="BF220" s="127"/>
      <c r="BG220" s="127"/>
      <c r="BH220" s="127"/>
      <c r="BI220" s="127"/>
      <c r="BJ220" s="127"/>
      <c r="BK220" s="127"/>
      <c r="BL220" s="127"/>
    </row>
    <row r="221" spans="1:64" x14ac:dyDescent="0.25">
      <c r="A221" s="127"/>
      <c r="B221" s="126" t="s">
        <v>483</v>
      </c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/>
      <c r="AA221" s="127"/>
      <c r="AB221" s="127"/>
      <c r="AC221" s="127"/>
      <c r="AD221" s="127"/>
      <c r="AE221" s="127"/>
      <c r="AF221" s="127"/>
      <c r="AG221" s="127"/>
      <c r="AH221" s="127"/>
      <c r="AI221" s="127"/>
      <c r="AJ221" s="127"/>
      <c r="AK221" s="127"/>
      <c r="AL221" s="127"/>
      <c r="AM221" s="127"/>
      <c r="AN221" s="127"/>
      <c r="AO221" s="127"/>
      <c r="AP221" s="127"/>
      <c r="AQ221" s="127"/>
      <c r="AR221" s="127"/>
      <c r="AS221" s="127"/>
      <c r="AT221" s="127"/>
      <c r="AU221" s="127"/>
      <c r="AV221" s="127"/>
      <c r="AW221" s="127"/>
      <c r="AX221" s="127"/>
      <c r="AY221" s="127"/>
      <c r="AZ221" s="127"/>
      <c r="BA221" s="127"/>
      <c r="BB221" s="127"/>
      <c r="BC221" s="127"/>
      <c r="BD221" s="127"/>
      <c r="BE221" s="127"/>
      <c r="BF221" s="127"/>
      <c r="BG221" s="127"/>
      <c r="BH221" s="127"/>
      <c r="BI221" s="127"/>
      <c r="BJ221" s="127"/>
      <c r="BK221" s="127"/>
      <c r="BL221" s="127"/>
    </row>
    <row r="222" spans="1:64" x14ac:dyDescent="0.25">
      <c r="A222" s="127"/>
      <c r="B222" s="128" t="s">
        <v>484</v>
      </c>
      <c r="C222" s="150" t="str">
        <f>+Leasing!K5</f>
        <v>A2 M7</v>
      </c>
      <c r="D222" s="138">
        <f>VLOOKUP($C222,$BA$5:$BB$38,2,FALSE)</f>
        <v>19</v>
      </c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  <c r="Y222" s="127"/>
      <c r="Z222" s="127"/>
      <c r="AA222" s="127"/>
      <c r="AB222" s="127"/>
      <c r="AC222" s="127"/>
      <c r="AD222" s="127"/>
      <c r="AE222" s="127"/>
      <c r="AF222" s="127"/>
      <c r="AG222" s="127"/>
      <c r="AH222" s="127"/>
      <c r="AI222" s="127"/>
      <c r="AJ222" s="127"/>
      <c r="AK222" s="127"/>
      <c r="AL222" s="127"/>
      <c r="AM222" s="127"/>
      <c r="AN222" s="127"/>
      <c r="AO222" s="127"/>
      <c r="AP222" s="127"/>
      <c r="AQ222" s="127"/>
      <c r="AR222" s="127"/>
      <c r="AS222" s="127"/>
      <c r="AT222" s="127"/>
      <c r="AU222" s="127"/>
      <c r="AV222" s="127"/>
      <c r="AW222" s="127"/>
      <c r="AX222" s="127"/>
      <c r="AY222" s="127"/>
      <c r="AZ222" s="127"/>
      <c r="BA222" s="127"/>
      <c r="BB222" s="127"/>
      <c r="BC222" s="127"/>
      <c r="BD222" s="127"/>
      <c r="BE222" s="127"/>
      <c r="BF222" s="127"/>
      <c r="BG222" s="127"/>
      <c r="BH222" s="127"/>
      <c r="BI222" s="127"/>
      <c r="BJ222" s="127"/>
      <c r="BK222" s="127"/>
      <c r="BL222" s="127"/>
    </row>
    <row r="223" spans="1:64" x14ac:dyDescent="0.25">
      <c r="A223" s="127"/>
      <c r="B223" s="128" t="s">
        <v>486</v>
      </c>
      <c r="C223" s="157">
        <f>+Leasing!K6</f>
        <v>0.09</v>
      </c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  <c r="Z223" s="127"/>
      <c r="AA223" s="127"/>
      <c r="AB223" s="127"/>
      <c r="AC223" s="127"/>
      <c r="AD223" s="127"/>
      <c r="AE223" s="127"/>
      <c r="AF223" s="127"/>
      <c r="AG223" s="127"/>
      <c r="AH223" s="127"/>
      <c r="AI223" s="127"/>
      <c r="AJ223" s="127"/>
      <c r="AK223" s="127"/>
      <c r="AL223" s="127"/>
      <c r="AM223" s="127"/>
      <c r="AN223" s="127"/>
      <c r="AO223" s="127"/>
      <c r="AP223" s="127"/>
      <c r="AQ223" s="127"/>
      <c r="AR223" s="127"/>
      <c r="AS223" s="127"/>
      <c r="AT223" s="127"/>
      <c r="AU223" s="127"/>
      <c r="AV223" s="127"/>
      <c r="AW223" s="127"/>
      <c r="AX223" s="127"/>
      <c r="AY223" s="127"/>
      <c r="AZ223" s="127"/>
      <c r="BA223" s="127"/>
      <c r="BB223" s="127"/>
      <c r="BC223" s="127"/>
      <c r="BD223" s="127"/>
      <c r="BE223" s="127"/>
      <c r="BF223" s="127"/>
      <c r="BG223" s="127"/>
      <c r="BH223" s="127"/>
      <c r="BI223" s="127"/>
      <c r="BJ223" s="127"/>
      <c r="BK223" s="127"/>
      <c r="BL223" s="127"/>
    </row>
    <row r="224" spans="1:64" x14ac:dyDescent="0.25">
      <c r="A224" s="127"/>
      <c r="B224" s="129" t="s">
        <v>501</v>
      </c>
      <c r="C224" s="158">
        <f>+Leasing!K7</f>
        <v>20000</v>
      </c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  <c r="Y224" s="127"/>
      <c r="Z224" s="127"/>
      <c r="AA224" s="127"/>
      <c r="AB224" s="127"/>
      <c r="AC224" s="127"/>
      <c r="AD224" s="127"/>
      <c r="AE224" s="127"/>
      <c r="AF224" s="127"/>
      <c r="AG224" s="127"/>
      <c r="AH224" s="127"/>
      <c r="AI224" s="127"/>
      <c r="AJ224" s="127"/>
      <c r="AK224" s="127"/>
      <c r="AL224" s="127"/>
      <c r="AM224" s="127"/>
      <c r="AN224" s="127"/>
      <c r="AO224" s="127"/>
      <c r="AP224" s="127"/>
      <c r="AQ224" s="127"/>
      <c r="AR224" s="127"/>
      <c r="AS224" s="127"/>
      <c r="AT224" s="127"/>
      <c r="AU224" s="127"/>
      <c r="AV224" s="127"/>
      <c r="AW224" s="127"/>
      <c r="AX224" s="127"/>
      <c r="AY224" s="127"/>
      <c r="AZ224" s="127"/>
      <c r="BA224" s="127"/>
      <c r="BB224" s="127"/>
      <c r="BC224" s="127"/>
      <c r="BD224" s="127"/>
      <c r="BE224" s="127"/>
      <c r="BF224" s="127"/>
      <c r="BG224" s="127"/>
      <c r="BH224" s="127"/>
      <c r="BI224" s="127"/>
      <c r="BJ224" s="127"/>
      <c r="BK224" s="127"/>
      <c r="BL224" s="127"/>
    </row>
    <row r="225" spans="1:64" x14ac:dyDescent="0.25">
      <c r="A225" s="127"/>
      <c r="B225" s="129" t="s">
        <v>502</v>
      </c>
      <c r="C225" s="157">
        <f>+Leasing!K8</f>
        <v>0.1</v>
      </c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  <c r="AA225" s="127"/>
      <c r="AB225" s="127"/>
      <c r="AC225" s="127"/>
      <c r="AD225" s="127"/>
      <c r="AE225" s="127"/>
      <c r="AF225" s="127"/>
      <c r="AG225" s="127"/>
      <c r="AH225" s="127"/>
      <c r="AI225" s="127"/>
      <c r="AJ225" s="127"/>
      <c r="AK225" s="127"/>
      <c r="AL225" s="127"/>
      <c r="AM225" s="127"/>
      <c r="AN225" s="127"/>
      <c r="AO225" s="127"/>
      <c r="AP225" s="127"/>
      <c r="AQ225" s="127"/>
      <c r="AR225" s="127"/>
      <c r="AS225" s="127"/>
      <c r="AT225" s="127"/>
      <c r="AU225" s="127"/>
      <c r="AV225" s="127"/>
      <c r="AW225" s="127"/>
      <c r="AX225" s="127"/>
      <c r="AY225" s="127"/>
      <c r="AZ225" s="127"/>
      <c r="BA225" s="127"/>
      <c r="BB225" s="127"/>
      <c r="BC225" s="127"/>
      <c r="BD225" s="127"/>
      <c r="BE225" s="127"/>
      <c r="BF225" s="127"/>
      <c r="BG225" s="127"/>
      <c r="BH225" s="127"/>
      <c r="BI225" s="127"/>
      <c r="BJ225" s="127"/>
      <c r="BK225" s="127"/>
      <c r="BL225" s="127"/>
    </row>
    <row r="226" spans="1:64" x14ac:dyDescent="0.25">
      <c r="A226" s="127"/>
      <c r="B226" s="129" t="s">
        <v>503</v>
      </c>
      <c r="C226" s="157">
        <f>+Leasing!K9</f>
        <v>0.1</v>
      </c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  <c r="Y226" s="127"/>
      <c r="Z226" s="127"/>
      <c r="AA226" s="127"/>
      <c r="AB226" s="127"/>
      <c r="AC226" s="127"/>
      <c r="AD226" s="127"/>
      <c r="AE226" s="127"/>
      <c r="AF226" s="127"/>
      <c r="AG226" s="127"/>
      <c r="AH226" s="127"/>
      <c r="AI226" s="127"/>
      <c r="AJ226" s="127"/>
      <c r="AK226" s="127"/>
      <c r="AL226" s="127"/>
      <c r="AM226" s="127"/>
      <c r="AN226" s="127"/>
      <c r="AO226" s="127"/>
      <c r="AP226" s="127"/>
      <c r="AQ226" s="127"/>
      <c r="AR226" s="127"/>
      <c r="AS226" s="127"/>
      <c r="AT226" s="127"/>
      <c r="AU226" s="127"/>
      <c r="AV226" s="127"/>
      <c r="AW226" s="127"/>
      <c r="AX226" s="127"/>
      <c r="AY226" s="127"/>
      <c r="AZ226" s="127"/>
      <c r="BA226" s="127"/>
      <c r="BB226" s="127"/>
      <c r="BC226" s="127"/>
      <c r="BD226" s="127"/>
      <c r="BE226" s="127"/>
      <c r="BF226" s="127"/>
      <c r="BG226" s="127"/>
      <c r="BH226" s="127"/>
      <c r="BI226" s="127"/>
      <c r="BJ226" s="127"/>
      <c r="BK226" s="127"/>
      <c r="BL226" s="127"/>
    </row>
    <row r="227" spans="1:64" x14ac:dyDescent="0.25">
      <c r="A227" s="127"/>
      <c r="B227" s="130" t="s">
        <v>488</v>
      </c>
      <c r="C227" s="138">
        <f>+Leasing!K10</f>
        <v>48</v>
      </c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  <c r="Y227" s="127"/>
      <c r="Z227" s="127"/>
      <c r="AA227" s="127"/>
      <c r="AB227" s="127"/>
      <c r="AC227" s="127"/>
      <c r="AD227" s="127"/>
      <c r="AE227" s="127"/>
      <c r="AF227" s="127"/>
      <c r="AG227" s="127"/>
      <c r="AH227" s="127"/>
      <c r="AI227" s="127"/>
      <c r="AJ227" s="127"/>
      <c r="AK227" s="127"/>
      <c r="AL227" s="127"/>
      <c r="AM227" s="127"/>
      <c r="AN227" s="127"/>
      <c r="AO227" s="127"/>
      <c r="AP227" s="127"/>
      <c r="AQ227" s="127"/>
      <c r="AR227" s="127"/>
      <c r="AS227" s="127"/>
      <c r="AT227" s="127"/>
      <c r="AU227" s="127"/>
      <c r="AV227" s="127"/>
      <c r="AW227" s="127"/>
      <c r="AX227" s="127"/>
      <c r="AY227" s="127"/>
      <c r="AZ227" s="127"/>
      <c r="BA227" s="127"/>
      <c r="BB227" s="127"/>
      <c r="BC227" s="127"/>
      <c r="BD227" s="127"/>
      <c r="BE227" s="127"/>
      <c r="BF227" s="127"/>
      <c r="BG227" s="127"/>
      <c r="BH227" s="127"/>
      <c r="BI227" s="127"/>
      <c r="BJ227" s="127"/>
      <c r="BK227" s="127"/>
      <c r="BL227" s="127"/>
    </row>
    <row r="228" spans="1:64" x14ac:dyDescent="0.25">
      <c r="A228" s="127"/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  <c r="Y228" s="127"/>
      <c r="Z228" s="127"/>
      <c r="AA228" s="127"/>
      <c r="AB228" s="127"/>
      <c r="AC228" s="127"/>
      <c r="AD228" s="127"/>
      <c r="AE228" s="127"/>
      <c r="AF228" s="127"/>
      <c r="AG228" s="127"/>
      <c r="AH228" s="127"/>
      <c r="AI228" s="127"/>
      <c r="AJ228" s="127"/>
      <c r="AK228" s="127"/>
      <c r="AL228" s="127"/>
      <c r="AM228" s="127"/>
      <c r="AN228" s="127"/>
      <c r="AO228" s="127"/>
      <c r="AP228" s="127"/>
      <c r="AQ228" s="127"/>
      <c r="AR228" s="127"/>
      <c r="AS228" s="127"/>
      <c r="AT228" s="127"/>
      <c r="AU228" s="127"/>
      <c r="AV228" s="127"/>
      <c r="AW228" s="127"/>
      <c r="AX228" s="127"/>
      <c r="AY228" s="127"/>
      <c r="AZ228" s="127"/>
      <c r="BA228" s="127"/>
      <c r="BB228" s="127"/>
      <c r="BC228" s="127"/>
      <c r="BD228" s="127"/>
      <c r="BE228" s="127"/>
      <c r="BF228" s="127"/>
      <c r="BG228" s="127"/>
      <c r="BH228" s="127"/>
      <c r="BI228" s="127"/>
      <c r="BJ228" s="127"/>
      <c r="BK228" s="127"/>
      <c r="BL228" s="127"/>
    </row>
    <row r="229" spans="1:64" x14ac:dyDescent="0.25">
      <c r="A229" s="127"/>
      <c r="B229" s="126" t="s">
        <v>521</v>
      </c>
      <c r="C229" s="126" t="s">
        <v>522</v>
      </c>
      <c r="D229" s="139">
        <f>((1+C223)^(1/12))-1</f>
        <v>7.2073233161367156E-3</v>
      </c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  <c r="Y229" s="127"/>
      <c r="Z229" s="127"/>
      <c r="AA229" s="127"/>
      <c r="AB229" s="127"/>
      <c r="AC229" s="127"/>
      <c r="AD229" s="127"/>
      <c r="AE229" s="127"/>
      <c r="AF229" s="127"/>
      <c r="AG229" s="127"/>
      <c r="AH229" s="127"/>
      <c r="AI229" s="127"/>
      <c r="AJ229" s="127"/>
      <c r="AK229" s="127"/>
      <c r="AL229" s="127"/>
      <c r="AM229" s="127"/>
      <c r="AN229" s="127"/>
      <c r="AO229" s="127"/>
      <c r="AP229" s="127"/>
      <c r="AQ229" s="127"/>
      <c r="AR229" s="127"/>
      <c r="AS229" s="127"/>
      <c r="AT229" s="127"/>
      <c r="AU229" s="127"/>
      <c r="AV229" s="127"/>
      <c r="AW229" s="127"/>
      <c r="AX229" s="127"/>
      <c r="AY229" s="127"/>
      <c r="AZ229" s="127"/>
      <c r="BA229" s="127"/>
      <c r="BB229" s="127"/>
      <c r="BC229" s="127"/>
      <c r="BD229" s="127"/>
      <c r="BE229" s="127"/>
      <c r="BF229" s="127"/>
      <c r="BG229" s="127"/>
      <c r="BH229" s="127"/>
      <c r="BI229" s="127"/>
      <c r="BJ229" s="127"/>
      <c r="BK229" s="127"/>
      <c r="BL229" s="127"/>
    </row>
    <row r="230" spans="1:64" x14ac:dyDescent="0.25">
      <c r="A230" s="127"/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  <c r="AA230" s="127"/>
      <c r="AB230" s="127"/>
      <c r="AC230" s="127"/>
      <c r="AD230" s="127"/>
      <c r="AE230" s="127"/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  <c r="AP230" s="127"/>
      <c r="AQ230" s="127"/>
      <c r="AR230" s="127"/>
      <c r="AS230" s="127"/>
      <c r="AT230" s="127"/>
      <c r="AU230" s="127"/>
      <c r="AV230" s="127"/>
      <c r="AW230" s="127"/>
      <c r="AX230" s="127"/>
      <c r="AY230" s="127"/>
      <c r="AZ230" s="127"/>
      <c r="BA230" s="127"/>
      <c r="BB230" s="127"/>
      <c r="BC230" s="127"/>
      <c r="BD230" s="127"/>
      <c r="BE230" s="127"/>
      <c r="BF230" s="127"/>
      <c r="BG230" s="127"/>
      <c r="BH230" s="127"/>
      <c r="BI230" s="127"/>
      <c r="BJ230" s="127"/>
      <c r="BK230" s="127"/>
      <c r="BL230" s="127"/>
    </row>
    <row r="231" spans="1:64" x14ac:dyDescent="0.25">
      <c r="A231" s="127"/>
      <c r="B231" s="126" t="s">
        <v>525</v>
      </c>
      <c r="C231" s="126" t="s">
        <v>522</v>
      </c>
      <c r="D231" s="140">
        <f>(C224-(C224*C225)-(C224*C226))/((1-(1+D229)^(-C227))/D229)</f>
        <v>395.49775026664986</v>
      </c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  <c r="AA231" s="127"/>
      <c r="AB231" s="127"/>
      <c r="AC231" s="127"/>
      <c r="AD231" s="127"/>
      <c r="AE231" s="127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  <c r="AU231" s="127"/>
      <c r="AV231" s="127"/>
      <c r="AW231" s="127"/>
      <c r="AX231" s="127"/>
      <c r="AY231" s="127"/>
      <c r="AZ231" s="127"/>
      <c r="BA231" s="127"/>
      <c r="BB231" s="127"/>
      <c r="BC231" s="127"/>
      <c r="BD231" s="127"/>
      <c r="BE231" s="127"/>
      <c r="BF231" s="127"/>
      <c r="BG231" s="127"/>
      <c r="BH231" s="127"/>
      <c r="BI231" s="127"/>
      <c r="BJ231" s="127"/>
      <c r="BK231" s="127"/>
      <c r="BL231" s="127"/>
    </row>
    <row r="232" spans="1:64" x14ac:dyDescent="0.25">
      <c r="A232" s="127"/>
      <c r="B232" s="127"/>
      <c r="C232" s="66">
        <v>41275</v>
      </c>
      <c r="D232" s="66">
        <v>41306</v>
      </c>
      <c r="E232" s="66">
        <v>41336</v>
      </c>
      <c r="F232" s="66">
        <v>41367</v>
      </c>
      <c r="G232" s="66">
        <v>41397</v>
      </c>
      <c r="H232" s="66">
        <v>41428</v>
      </c>
      <c r="I232" s="66">
        <v>41458</v>
      </c>
      <c r="J232" s="66">
        <v>41489</v>
      </c>
      <c r="K232" s="66">
        <v>41519</v>
      </c>
      <c r="L232" s="66">
        <v>41550</v>
      </c>
      <c r="M232" s="66">
        <v>41580</v>
      </c>
      <c r="N232" s="66">
        <v>41611</v>
      </c>
      <c r="O232" s="66">
        <v>41641</v>
      </c>
      <c r="P232" s="66">
        <v>41672</v>
      </c>
      <c r="Q232" s="66">
        <v>41702</v>
      </c>
      <c r="R232" s="66">
        <v>41733</v>
      </c>
      <c r="S232" s="66">
        <v>41763</v>
      </c>
      <c r="T232" s="66">
        <v>41794</v>
      </c>
      <c r="U232" s="66">
        <v>41824</v>
      </c>
      <c r="V232" s="66">
        <v>41855</v>
      </c>
      <c r="W232" s="66">
        <v>41885</v>
      </c>
      <c r="X232" s="66">
        <v>41916</v>
      </c>
      <c r="Y232" s="66">
        <v>41946</v>
      </c>
      <c r="Z232" s="66">
        <v>41977</v>
      </c>
      <c r="AA232" s="66">
        <v>42007</v>
      </c>
      <c r="AB232" s="66">
        <v>42038</v>
      </c>
      <c r="AC232" s="66">
        <v>42068</v>
      </c>
      <c r="AD232" s="66">
        <v>42099</v>
      </c>
      <c r="AE232" s="66">
        <v>42129</v>
      </c>
      <c r="AF232" s="66">
        <v>42160</v>
      </c>
      <c r="AG232" s="66">
        <v>42190</v>
      </c>
      <c r="AH232" s="66">
        <v>42221</v>
      </c>
      <c r="AI232" s="66">
        <v>42251</v>
      </c>
      <c r="AJ232" s="66">
        <v>42282</v>
      </c>
      <c r="AK232" s="66">
        <v>42312</v>
      </c>
      <c r="AL232" s="66">
        <v>42343</v>
      </c>
      <c r="AM232" s="66">
        <v>42373</v>
      </c>
      <c r="AN232" s="66">
        <v>42404</v>
      </c>
      <c r="AO232" s="66">
        <v>42434</v>
      </c>
      <c r="AP232" s="66">
        <v>42465</v>
      </c>
      <c r="AQ232" s="66">
        <v>42495</v>
      </c>
      <c r="AR232" s="66">
        <v>42526</v>
      </c>
      <c r="AS232" s="66">
        <v>42556</v>
      </c>
      <c r="AT232" s="66">
        <v>42587</v>
      </c>
      <c r="AU232" s="66">
        <v>42617</v>
      </c>
      <c r="AV232" s="66">
        <v>42648</v>
      </c>
      <c r="AW232" s="66">
        <v>42678</v>
      </c>
      <c r="AX232" s="66">
        <v>42709</v>
      </c>
      <c r="AY232" s="127"/>
      <c r="AZ232" s="127"/>
      <c r="BA232" s="127"/>
      <c r="BB232" s="127"/>
      <c r="BC232" s="127"/>
      <c r="BD232" s="127"/>
      <c r="BE232" s="127"/>
      <c r="BF232" s="127"/>
      <c r="BG232" s="127"/>
      <c r="BH232" s="127"/>
      <c r="BI232" s="127"/>
      <c r="BJ232" s="127"/>
      <c r="BK232" s="127"/>
      <c r="BL232" s="127"/>
    </row>
    <row r="233" spans="1:64" x14ac:dyDescent="0.25">
      <c r="A233" s="127"/>
      <c r="B233" s="127"/>
      <c r="C233" s="138">
        <v>1</v>
      </c>
      <c r="D233" s="138">
        <f>+C233+1</f>
        <v>2</v>
      </c>
      <c r="E233" s="138">
        <f t="shared" ref="E233:AX233" si="95">+D233+1</f>
        <v>3</v>
      </c>
      <c r="F233" s="138">
        <f t="shared" si="95"/>
        <v>4</v>
      </c>
      <c r="G233" s="138">
        <f t="shared" si="95"/>
        <v>5</v>
      </c>
      <c r="H233" s="138">
        <f t="shared" si="95"/>
        <v>6</v>
      </c>
      <c r="I233" s="138">
        <f t="shared" si="95"/>
        <v>7</v>
      </c>
      <c r="J233" s="138">
        <f t="shared" si="95"/>
        <v>8</v>
      </c>
      <c r="K233" s="138">
        <f t="shared" si="95"/>
        <v>9</v>
      </c>
      <c r="L233" s="138">
        <f t="shared" si="95"/>
        <v>10</v>
      </c>
      <c r="M233" s="138">
        <f t="shared" si="95"/>
        <v>11</v>
      </c>
      <c r="N233" s="138">
        <f t="shared" si="95"/>
        <v>12</v>
      </c>
      <c r="O233" s="138">
        <f t="shared" si="95"/>
        <v>13</v>
      </c>
      <c r="P233" s="138">
        <f t="shared" si="95"/>
        <v>14</v>
      </c>
      <c r="Q233" s="138">
        <f t="shared" si="95"/>
        <v>15</v>
      </c>
      <c r="R233" s="138">
        <f t="shared" si="95"/>
        <v>16</v>
      </c>
      <c r="S233" s="138">
        <f t="shared" si="95"/>
        <v>17</v>
      </c>
      <c r="T233" s="138">
        <f t="shared" si="95"/>
        <v>18</v>
      </c>
      <c r="U233" s="138">
        <f t="shared" si="95"/>
        <v>19</v>
      </c>
      <c r="V233" s="138">
        <f t="shared" si="95"/>
        <v>20</v>
      </c>
      <c r="W233" s="138">
        <f t="shared" si="95"/>
        <v>21</v>
      </c>
      <c r="X233" s="138">
        <f t="shared" si="95"/>
        <v>22</v>
      </c>
      <c r="Y233" s="138">
        <f t="shared" si="95"/>
        <v>23</v>
      </c>
      <c r="Z233" s="138">
        <f t="shared" si="95"/>
        <v>24</v>
      </c>
      <c r="AA233" s="138">
        <f t="shared" si="95"/>
        <v>25</v>
      </c>
      <c r="AB233" s="138">
        <f t="shared" si="95"/>
        <v>26</v>
      </c>
      <c r="AC233" s="138">
        <f t="shared" si="95"/>
        <v>27</v>
      </c>
      <c r="AD233" s="138">
        <f t="shared" si="95"/>
        <v>28</v>
      </c>
      <c r="AE233" s="138">
        <f t="shared" si="95"/>
        <v>29</v>
      </c>
      <c r="AF233" s="138">
        <f t="shared" si="95"/>
        <v>30</v>
      </c>
      <c r="AG233" s="138">
        <f t="shared" si="95"/>
        <v>31</v>
      </c>
      <c r="AH233" s="138">
        <f t="shared" si="95"/>
        <v>32</v>
      </c>
      <c r="AI233" s="138">
        <f t="shared" si="95"/>
        <v>33</v>
      </c>
      <c r="AJ233" s="138">
        <f t="shared" si="95"/>
        <v>34</v>
      </c>
      <c r="AK233" s="138">
        <f t="shared" si="95"/>
        <v>35</v>
      </c>
      <c r="AL233" s="138">
        <f t="shared" si="95"/>
        <v>36</v>
      </c>
      <c r="AM233" s="138">
        <f t="shared" si="95"/>
        <v>37</v>
      </c>
      <c r="AN233" s="138">
        <f t="shared" si="95"/>
        <v>38</v>
      </c>
      <c r="AO233" s="138">
        <f t="shared" si="95"/>
        <v>39</v>
      </c>
      <c r="AP233" s="138">
        <f t="shared" si="95"/>
        <v>40</v>
      </c>
      <c r="AQ233" s="138">
        <f t="shared" si="95"/>
        <v>41</v>
      </c>
      <c r="AR233" s="138">
        <f t="shared" si="95"/>
        <v>42</v>
      </c>
      <c r="AS233" s="138">
        <f t="shared" si="95"/>
        <v>43</v>
      </c>
      <c r="AT233" s="138">
        <f t="shared" si="95"/>
        <v>44</v>
      </c>
      <c r="AU233" s="138">
        <f t="shared" si="95"/>
        <v>45</v>
      </c>
      <c r="AV233" s="138">
        <f t="shared" si="95"/>
        <v>46</v>
      </c>
      <c r="AW233" s="138">
        <f t="shared" si="95"/>
        <v>47</v>
      </c>
      <c r="AX233" s="138">
        <f t="shared" si="95"/>
        <v>48</v>
      </c>
      <c r="AY233" s="127"/>
      <c r="AZ233" s="127"/>
      <c r="BA233" s="127"/>
      <c r="BB233" s="127"/>
      <c r="BC233" s="127"/>
      <c r="BD233" s="127"/>
      <c r="BE233" s="127"/>
      <c r="BF233" s="127"/>
      <c r="BG233" s="127"/>
      <c r="BH233" s="127"/>
      <c r="BI233" s="127"/>
      <c r="BJ233" s="127"/>
      <c r="BK233" s="127"/>
      <c r="BL233" s="127"/>
    </row>
    <row r="234" spans="1:64" x14ac:dyDescent="0.25">
      <c r="A234" s="127"/>
      <c r="B234" s="141" t="s">
        <v>589</v>
      </c>
      <c r="C234" s="142" t="s">
        <v>515</v>
      </c>
      <c r="D234" s="142" t="s">
        <v>516</v>
      </c>
      <c r="E234" s="142" t="s">
        <v>517</v>
      </c>
      <c r="F234" s="142" t="s">
        <v>518</v>
      </c>
      <c r="G234" s="142" t="s">
        <v>519</v>
      </c>
      <c r="H234" s="142" t="s">
        <v>520</v>
      </c>
      <c r="I234" s="142" t="s">
        <v>523</v>
      </c>
      <c r="J234" s="142" t="s">
        <v>524</v>
      </c>
      <c r="K234" s="142" t="s">
        <v>485</v>
      </c>
      <c r="L234" s="142" t="s">
        <v>526</v>
      </c>
      <c r="M234" s="142" t="s">
        <v>527</v>
      </c>
      <c r="N234" s="142" t="s">
        <v>500</v>
      </c>
      <c r="O234" s="142" t="s">
        <v>528</v>
      </c>
      <c r="P234" s="142" t="s">
        <v>529</v>
      </c>
      <c r="Q234" s="142" t="s">
        <v>530</v>
      </c>
      <c r="R234" s="142" t="s">
        <v>531</v>
      </c>
      <c r="S234" s="142" t="s">
        <v>532</v>
      </c>
      <c r="T234" s="142" t="s">
        <v>533</v>
      </c>
      <c r="U234" s="142" t="s">
        <v>534</v>
      </c>
      <c r="V234" s="142" t="s">
        <v>535</v>
      </c>
      <c r="W234" s="142" t="s">
        <v>536</v>
      </c>
      <c r="X234" s="142" t="s">
        <v>537</v>
      </c>
      <c r="Y234" s="142" t="s">
        <v>538</v>
      </c>
      <c r="Z234" s="142" t="s">
        <v>539</v>
      </c>
      <c r="AA234" s="142" t="s">
        <v>540</v>
      </c>
      <c r="AB234" s="142" t="s">
        <v>541</v>
      </c>
      <c r="AC234" s="142" t="s">
        <v>542</v>
      </c>
      <c r="AD234" s="142" t="s">
        <v>543</v>
      </c>
      <c r="AE234" s="142" t="s">
        <v>544</v>
      </c>
      <c r="AF234" s="142" t="s">
        <v>545</v>
      </c>
      <c r="AG234" s="142" t="s">
        <v>546</v>
      </c>
      <c r="AH234" s="142" t="s">
        <v>547</v>
      </c>
      <c r="AI234" s="142" t="s">
        <v>548</v>
      </c>
      <c r="AJ234" s="142" t="s">
        <v>549</v>
      </c>
      <c r="AK234" s="142" t="s">
        <v>550</v>
      </c>
      <c r="AL234" s="142" t="s">
        <v>551</v>
      </c>
      <c r="AM234" s="142" t="s">
        <v>552</v>
      </c>
      <c r="AN234" s="142" t="s">
        <v>553</v>
      </c>
      <c r="AO234" s="142" t="s">
        <v>554</v>
      </c>
      <c r="AP234" s="142" t="s">
        <v>555</v>
      </c>
      <c r="AQ234" s="142" t="s">
        <v>556</v>
      </c>
      <c r="AR234" s="142" t="s">
        <v>557</v>
      </c>
      <c r="AS234" s="142" t="s">
        <v>558</v>
      </c>
      <c r="AT234" s="142" t="s">
        <v>559</v>
      </c>
      <c r="AU234" s="142" t="s">
        <v>560</v>
      </c>
      <c r="AV234" s="142" t="s">
        <v>561</v>
      </c>
      <c r="AW234" s="142" t="s">
        <v>562</v>
      </c>
      <c r="AX234" s="142" t="s">
        <v>563</v>
      </c>
      <c r="AY234" s="127"/>
      <c r="AZ234" s="127"/>
      <c r="BA234" s="127"/>
      <c r="BB234" s="127"/>
      <c r="BC234" s="127"/>
      <c r="BD234" s="127"/>
      <c r="BE234" s="127"/>
      <c r="BF234" s="127"/>
      <c r="BG234" s="127"/>
      <c r="BH234" s="127"/>
      <c r="BI234" s="127"/>
      <c r="BJ234" s="127"/>
      <c r="BK234" s="127"/>
      <c r="BL234" s="127"/>
    </row>
    <row r="235" spans="1:64" x14ac:dyDescent="0.25">
      <c r="A235" s="127"/>
      <c r="B235" s="129" t="s">
        <v>590</v>
      </c>
      <c r="C235" s="140">
        <f t="shared" ref="C235:AX235" si="96">IF(C234=$C222,$C224*$C226,0)</f>
        <v>0</v>
      </c>
      <c r="D235" s="140">
        <f t="shared" si="96"/>
        <v>0</v>
      </c>
      <c r="E235" s="140">
        <f t="shared" si="96"/>
        <v>0</v>
      </c>
      <c r="F235" s="140">
        <f t="shared" si="96"/>
        <v>0</v>
      </c>
      <c r="G235" s="140">
        <f t="shared" si="96"/>
        <v>0</v>
      </c>
      <c r="H235" s="140">
        <f t="shared" si="96"/>
        <v>0</v>
      </c>
      <c r="I235" s="140">
        <f t="shared" si="96"/>
        <v>0</v>
      </c>
      <c r="J235" s="140">
        <f t="shared" si="96"/>
        <v>0</v>
      </c>
      <c r="K235" s="140">
        <f t="shared" si="96"/>
        <v>0</v>
      </c>
      <c r="L235" s="140">
        <f t="shared" si="96"/>
        <v>0</v>
      </c>
      <c r="M235" s="140">
        <f t="shared" si="96"/>
        <v>0</v>
      </c>
      <c r="N235" s="140">
        <f t="shared" si="96"/>
        <v>0</v>
      </c>
      <c r="O235" s="140">
        <f t="shared" si="96"/>
        <v>0</v>
      </c>
      <c r="P235" s="140">
        <f t="shared" si="96"/>
        <v>0</v>
      </c>
      <c r="Q235" s="140">
        <f t="shared" si="96"/>
        <v>0</v>
      </c>
      <c r="R235" s="140">
        <f t="shared" si="96"/>
        <v>0</v>
      </c>
      <c r="S235" s="140">
        <f t="shared" si="96"/>
        <v>0</v>
      </c>
      <c r="T235" s="140">
        <f t="shared" si="96"/>
        <v>0</v>
      </c>
      <c r="U235" s="140">
        <f t="shared" si="96"/>
        <v>2000</v>
      </c>
      <c r="V235" s="140">
        <f t="shared" si="96"/>
        <v>0</v>
      </c>
      <c r="W235" s="140">
        <f t="shared" si="96"/>
        <v>0</v>
      </c>
      <c r="X235" s="140">
        <f t="shared" si="96"/>
        <v>0</v>
      </c>
      <c r="Y235" s="140">
        <f t="shared" si="96"/>
        <v>0</v>
      </c>
      <c r="Z235" s="140">
        <f t="shared" si="96"/>
        <v>0</v>
      </c>
      <c r="AA235" s="140">
        <f t="shared" si="96"/>
        <v>0</v>
      </c>
      <c r="AB235" s="140">
        <f t="shared" si="96"/>
        <v>0</v>
      </c>
      <c r="AC235" s="140">
        <f t="shared" si="96"/>
        <v>0</v>
      </c>
      <c r="AD235" s="140">
        <f t="shared" si="96"/>
        <v>0</v>
      </c>
      <c r="AE235" s="140">
        <f t="shared" si="96"/>
        <v>0</v>
      </c>
      <c r="AF235" s="140">
        <f t="shared" si="96"/>
        <v>0</v>
      </c>
      <c r="AG235" s="140">
        <f t="shared" si="96"/>
        <v>0</v>
      </c>
      <c r="AH235" s="140">
        <f t="shared" si="96"/>
        <v>0</v>
      </c>
      <c r="AI235" s="140">
        <f t="shared" si="96"/>
        <v>0</v>
      </c>
      <c r="AJ235" s="140">
        <f t="shared" si="96"/>
        <v>0</v>
      </c>
      <c r="AK235" s="140">
        <f t="shared" si="96"/>
        <v>0</v>
      </c>
      <c r="AL235" s="140">
        <f t="shared" si="96"/>
        <v>0</v>
      </c>
      <c r="AM235" s="140">
        <f t="shared" si="96"/>
        <v>0</v>
      </c>
      <c r="AN235" s="140">
        <f t="shared" si="96"/>
        <v>0</v>
      </c>
      <c r="AO235" s="140">
        <f t="shared" si="96"/>
        <v>0</v>
      </c>
      <c r="AP235" s="140">
        <f t="shared" si="96"/>
        <v>0</v>
      </c>
      <c r="AQ235" s="140">
        <f t="shared" si="96"/>
        <v>0</v>
      </c>
      <c r="AR235" s="140">
        <f t="shared" si="96"/>
        <v>0</v>
      </c>
      <c r="AS235" s="140">
        <f t="shared" si="96"/>
        <v>0</v>
      </c>
      <c r="AT235" s="140">
        <f t="shared" si="96"/>
        <v>0</v>
      </c>
      <c r="AU235" s="140">
        <f t="shared" si="96"/>
        <v>0</v>
      </c>
      <c r="AV235" s="140">
        <f t="shared" si="96"/>
        <v>0</v>
      </c>
      <c r="AW235" s="140">
        <f t="shared" si="96"/>
        <v>0</v>
      </c>
      <c r="AX235" s="140">
        <f t="shared" si="96"/>
        <v>0</v>
      </c>
      <c r="AY235" s="127"/>
      <c r="AZ235" s="127"/>
      <c r="BA235" s="127"/>
      <c r="BB235" s="127"/>
      <c r="BC235" s="127"/>
      <c r="BD235" s="127"/>
      <c r="BE235" s="127"/>
      <c r="BF235" s="127"/>
      <c r="BG235" s="127"/>
      <c r="BH235" s="127"/>
      <c r="BI235" s="127"/>
      <c r="BJ235" s="127"/>
      <c r="BK235" s="127"/>
      <c r="BL235" s="127"/>
    </row>
    <row r="236" spans="1:64" x14ac:dyDescent="0.25">
      <c r="A236" s="127"/>
      <c r="B236" s="129" t="s">
        <v>564</v>
      </c>
      <c r="C236" s="140"/>
      <c r="D236" s="140">
        <f>+IF(D233&gt;=$D222,$D231,0)*IF(C240&lt;1,0,1)</f>
        <v>0</v>
      </c>
      <c r="E236" s="140">
        <f t="shared" ref="E236:AA236" si="97">+IF(E233&gt;=$D222,$D231,0)*IF(D240&lt;1,0,1)</f>
        <v>0</v>
      </c>
      <c r="F236" s="140">
        <f t="shared" si="97"/>
        <v>0</v>
      </c>
      <c r="G236" s="140">
        <f t="shared" si="97"/>
        <v>0</v>
      </c>
      <c r="H236" s="140">
        <f t="shared" si="97"/>
        <v>0</v>
      </c>
      <c r="I236" s="140">
        <f t="shared" si="97"/>
        <v>0</v>
      </c>
      <c r="J236" s="140">
        <f t="shared" si="97"/>
        <v>0</v>
      </c>
      <c r="K236" s="140">
        <f t="shared" si="97"/>
        <v>0</v>
      </c>
      <c r="L236" s="140">
        <f t="shared" si="97"/>
        <v>0</v>
      </c>
      <c r="M236" s="140">
        <f t="shared" si="97"/>
        <v>0</v>
      </c>
      <c r="N236" s="140">
        <f t="shared" si="97"/>
        <v>0</v>
      </c>
      <c r="O236" s="140">
        <f t="shared" si="97"/>
        <v>0</v>
      </c>
      <c r="P236" s="140">
        <f t="shared" si="97"/>
        <v>0</v>
      </c>
      <c r="Q236" s="140">
        <f t="shared" si="97"/>
        <v>0</v>
      </c>
      <c r="R236" s="140">
        <f t="shared" si="97"/>
        <v>0</v>
      </c>
      <c r="S236" s="140">
        <f t="shared" si="97"/>
        <v>0</v>
      </c>
      <c r="T236" s="140">
        <f t="shared" si="97"/>
        <v>0</v>
      </c>
      <c r="U236" s="140">
        <f t="shared" si="97"/>
        <v>395.49775026664986</v>
      </c>
      <c r="V236" s="140">
        <f t="shared" si="97"/>
        <v>395.49775026664986</v>
      </c>
      <c r="W236" s="140">
        <f t="shared" si="97"/>
        <v>395.49775026664986</v>
      </c>
      <c r="X236" s="140">
        <f t="shared" si="97"/>
        <v>395.49775026664986</v>
      </c>
      <c r="Y236" s="140">
        <f t="shared" si="97"/>
        <v>395.49775026664986</v>
      </c>
      <c r="Z236" s="140">
        <f t="shared" si="97"/>
        <v>395.49775026664986</v>
      </c>
      <c r="AA236" s="140">
        <f t="shared" si="97"/>
        <v>395.49775026664986</v>
      </c>
      <c r="AB236" s="140">
        <f>+IF(AB233&gt;=$D222,$D231,0)*IF(AA240&lt;1,0,1)</f>
        <v>395.49775026664986</v>
      </c>
      <c r="AC236" s="140">
        <f t="shared" ref="AC236:AX236" si="98">+IF(AC233&gt;=$D222,$D231,0)*IF(AB240&lt;1,0,1)</f>
        <v>395.49775026664986</v>
      </c>
      <c r="AD236" s="140">
        <f t="shared" si="98"/>
        <v>395.49775026664986</v>
      </c>
      <c r="AE236" s="140">
        <f t="shared" si="98"/>
        <v>395.49775026664986</v>
      </c>
      <c r="AF236" s="140">
        <f t="shared" si="98"/>
        <v>395.49775026664986</v>
      </c>
      <c r="AG236" s="140">
        <f t="shared" si="98"/>
        <v>395.49775026664986</v>
      </c>
      <c r="AH236" s="140">
        <f t="shared" si="98"/>
        <v>395.49775026664986</v>
      </c>
      <c r="AI236" s="140">
        <f t="shared" si="98"/>
        <v>395.49775026664986</v>
      </c>
      <c r="AJ236" s="140">
        <f t="shared" si="98"/>
        <v>395.49775026664986</v>
      </c>
      <c r="AK236" s="140">
        <f t="shared" si="98"/>
        <v>395.49775026664986</v>
      </c>
      <c r="AL236" s="140">
        <f t="shared" si="98"/>
        <v>395.49775026664986</v>
      </c>
      <c r="AM236" s="140">
        <f t="shared" si="98"/>
        <v>395.49775026664986</v>
      </c>
      <c r="AN236" s="140">
        <f t="shared" si="98"/>
        <v>395.49775026664986</v>
      </c>
      <c r="AO236" s="140">
        <f t="shared" si="98"/>
        <v>395.49775026664986</v>
      </c>
      <c r="AP236" s="140">
        <f t="shared" si="98"/>
        <v>395.49775026664986</v>
      </c>
      <c r="AQ236" s="140">
        <f t="shared" si="98"/>
        <v>395.49775026664986</v>
      </c>
      <c r="AR236" s="140">
        <f t="shared" si="98"/>
        <v>395.49775026664986</v>
      </c>
      <c r="AS236" s="140">
        <f t="shared" si="98"/>
        <v>395.49775026664986</v>
      </c>
      <c r="AT236" s="140">
        <f t="shared" si="98"/>
        <v>395.49775026664986</v>
      </c>
      <c r="AU236" s="140">
        <f t="shared" si="98"/>
        <v>395.49775026664986</v>
      </c>
      <c r="AV236" s="140">
        <f t="shared" si="98"/>
        <v>395.49775026664986</v>
      </c>
      <c r="AW236" s="140">
        <f t="shared" si="98"/>
        <v>395.49775026664986</v>
      </c>
      <c r="AX236" s="140">
        <f t="shared" si="98"/>
        <v>395.49775026664986</v>
      </c>
      <c r="AY236" s="127"/>
      <c r="AZ236" s="127"/>
      <c r="BA236" s="127"/>
      <c r="BB236" s="127"/>
      <c r="BC236" s="127"/>
      <c r="BD236" s="127"/>
      <c r="BE236" s="127"/>
      <c r="BF236" s="127"/>
      <c r="BG236" s="127"/>
      <c r="BH236" s="127"/>
      <c r="BI236" s="127"/>
      <c r="BJ236" s="127"/>
      <c r="BK236" s="127"/>
      <c r="BL236" s="127"/>
    </row>
    <row r="237" spans="1:64" x14ac:dyDescent="0.25">
      <c r="A237" s="127"/>
      <c r="B237" s="129" t="s">
        <v>565</v>
      </c>
      <c r="C237" s="140"/>
      <c r="D237" s="140">
        <f t="shared" ref="D237:AX237" si="99">D236-D239</f>
        <v>0</v>
      </c>
      <c r="E237" s="140">
        <f t="shared" si="99"/>
        <v>0</v>
      </c>
      <c r="F237" s="140">
        <f t="shared" si="99"/>
        <v>0</v>
      </c>
      <c r="G237" s="140">
        <f t="shared" si="99"/>
        <v>0</v>
      </c>
      <c r="H237" s="140">
        <f t="shared" si="99"/>
        <v>0</v>
      </c>
      <c r="I237" s="140">
        <f t="shared" si="99"/>
        <v>0</v>
      </c>
      <c r="J237" s="140">
        <f t="shared" si="99"/>
        <v>0</v>
      </c>
      <c r="K237" s="140">
        <f t="shared" si="99"/>
        <v>0</v>
      </c>
      <c r="L237" s="140">
        <f t="shared" si="99"/>
        <v>0</v>
      </c>
      <c r="M237" s="140">
        <f t="shared" si="99"/>
        <v>0</v>
      </c>
      <c r="N237" s="140">
        <f t="shared" si="99"/>
        <v>0</v>
      </c>
      <c r="O237" s="140">
        <f t="shared" si="99"/>
        <v>0</v>
      </c>
      <c r="P237" s="140">
        <f t="shared" si="99"/>
        <v>0</v>
      </c>
      <c r="Q237" s="140">
        <f t="shared" si="99"/>
        <v>0</v>
      </c>
      <c r="R237" s="140">
        <f t="shared" si="99"/>
        <v>0</v>
      </c>
      <c r="S237" s="140">
        <f t="shared" si="99"/>
        <v>0</v>
      </c>
      <c r="T237" s="140">
        <f t="shared" si="99"/>
        <v>0</v>
      </c>
      <c r="U237" s="140">
        <f t="shared" si="99"/>
        <v>280.18057720846241</v>
      </c>
      <c r="V237" s="140">
        <f t="shared" si="99"/>
        <v>282.19992921530559</v>
      </c>
      <c r="W237" s="140">
        <f t="shared" si="99"/>
        <v>284.23383534495122</v>
      </c>
      <c r="X237" s="140">
        <f t="shared" si="99"/>
        <v>286.28240049366786</v>
      </c>
      <c r="Y237" s="140">
        <f t="shared" si="99"/>
        <v>288.34573031374543</v>
      </c>
      <c r="Z237" s="140">
        <f t="shared" si="99"/>
        <v>290.42393121894418</v>
      </c>
      <c r="AA237" s="140">
        <f t="shared" si="99"/>
        <v>292.51711038998258</v>
      </c>
      <c r="AB237" s="140">
        <f t="shared" si="99"/>
        <v>294.62537578006521</v>
      </c>
      <c r="AC237" s="140">
        <f t="shared" si="99"/>
        <v>296.74883612045039</v>
      </c>
      <c r="AD237" s="140">
        <f t="shared" si="99"/>
        <v>298.88760092605776</v>
      </c>
      <c r="AE237" s="140">
        <f t="shared" si="99"/>
        <v>301.04178050111631</v>
      </c>
      <c r="AF237" s="140">
        <f t="shared" si="99"/>
        <v>303.21148594485328</v>
      </c>
      <c r="AG237" s="140">
        <f t="shared" si="99"/>
        <v>305.39682915722415</v>
      </c>
      <c r="AH237" s="140">
        <f t="shared" si="99"/>
        <v>307.59792284468318</v>
      </c>
      <c r="AI237" s="140">
        <f t="shared" si="99"/>
        <v>309.8148805259969</v>
      </c>
      <c r="AJ237" s="140">
        <f t="shared" si="99"/>
        <v>312.04781653809806</v>
      </c>
      <c r="AK237" s="140">
        <f t="shared" si="99"/>
        <v>314.29684604198263</v>
      </c>
      <c r="AL237" s="140">
        <f t="shared" si="99"/>
        <v>316.56208502864922</v>
      </c>
      <c r="AM237" s="140">
        <f t="shared" si="99"/>
        <v>318.84365032508106</v>
      </c>
      <c r="AN237" s="140">
        <f t="shared" si="99"/>
        <v>321.14165960027117</v>
      </c>
      <c r="AO237" s="140">
        <f t="shared" si="99"/>
        <v>323.45623137129104</v>
      </c>
      <c r="AP237" s="140">
        <f t="shared" si="99"/>
        <v>325.7874850094031</v>
      </c>
      <c r="AQ237" s="140">
        <f t="shared" si="99"/>
        <v>328.13554074621686</v>
      </c>
      <c r="AR237" s="140">
        <f t="shared" si="99"/>
        <v>330.5005196798902</v>
      </c>
      <c r="AS237" s="140">
        <f t="shared" si="99"/>
        <v>332.88254378137441</v>
      </c>
      <c r="AT237" s="140">
        <f t="shared" si="99"/>
        <v>335.2817359007048</v>
      </c>
      <c r="AU237" s="140">
        <f t="shared" si="99"/>
        <v>337.69821977333675</v>
      </c>
      <c r="AV237" s="140">
        <f t="shared" si="99"/>
        <v>340.13212002652699</v>
      </c>
      <c r="AW237" s="140">
        <f t="shared" si="99"/>
        <v>342.58356218576114</v>
      </c>
      <c r="AX237" s="140">
        <f t="shared" si="99"/>
        <v>345.05267268122776</v>
      </c>
      <c r="AY237" s="127"/>
      <c r="AZ237" s="127"/>
      <c r="BA237" s="127"/>
      <c r="BB237" s="127"/>
      <c r="BC237" s="127"/>
      <c r="BD237" s="127"/>
      <c r="BE237" s="127"/>
      <c r="BF237" s="127"/>
      <c r="BG237" s="127"/>
      <c r="BH237" s="127"/>
      <c r="BI237" s="127"/>
      <c r="BJ237" s="127"/>
      <c r="BK237" s="127"/>
      <c r="BL237" s="127"/>
    </row>
    <row r="238" spans="1:64" x14ac:dyDescent="0.25">
      <c r="A238" s="127"/>
      <c r="B238" s="129" t="s">
        <v>566</v>
      </c>
      <c r="C238" s="140"/>
      <c r="D238" s="140">
        <f t="shared" ref="D238:Q238" si="100">(D237+C238)*(IF(C240&lt;1,0,1))</f>
        <v>0</v>
      </c>
      <c r="E238" s="140">
        <f t="shared" si="100"/>
        <v>0</v>
      </c>
      <c r="F238" s="140">
        <f t="shared" si="100"/>
        <v>0</v>
      </c>
      <c r="G238" s="140">
        <f t="shared" si="100"/>
        <v>0</v>
      </c>
      <c r="H238" s="140">
        <f t="shared" si="100"/>
        <v>0</v>
      </c>
      <c r="I238" s="140">
        <f t="shared" si="100"/>
        <v>0</v>
      </c>
      <c r="J238" s="140">
        <f t="shared" si="100"/>
        <v>0</v>
      </c>
      <c r="K238" s="140">
        <f t="shared" si="100"/>
        <v>0</v>
      </c>
      <c r="L238" s="140">
        <f t="shared" si="100"/>
        <v>0</v>
      </c>
      <c r="M238" s="140">
        <f t="shared" si="100"/>
        <v>0</v>
      </c>
      <c r="N238" s="140">
        <f t="shared" si="100"/>
        <v>0</v>
      </c>
      <c r="O238" s="140">
        <f t="shared" si="100"/>
        <v>0</v>
      </c>
      <c r="P238" s="140">
        <f t="shared" si="100"/>
        <v>0</v>
      </c>
      <c r="Q238" s="140">
        <f t="shared" si="100"/>
        <v>0</v>
      </c>
      <c r="R238" s="140">
        <f>(R237+Q238)*(IF(Q240&lt;1,0,1))</f>
        <v>0</v>
      </c>
      <c r="S238" s="140">
        <f t="shared" ref="S238:AX238" si="101">(S237+R238)*(IF(R240&lt;1,0,1))</f>
        <v>0</v>
      </c>
      <c r="T238" s="140">
        <f t="shared" si="101"/>
        <v>0</v>
      </c>
      <c r="U238" s="140">
        <f t="shared" si="101"/>
        <v>280.18057720846241</v>
      </c>
      <c r="V238" s="140">
        <f t="shared" si="101"/>
        <v>562.380506423768</v>
      </c>
      <c r="W238" s="140">
        <f t="shared" si="101"/>
        <v>846.61434176871921</v>
      </c>
      <c r="X238" s="140">
        <f t="shared" si="101"/>
        <v>1132.8967422623871</v>
      </c>
      <c r="Y238" s="140">
        <f t="shared" si="101"/>
        <v>1421.2424725761325</v>
      </c>
      <c r="Z238" s="140">
        <f t="shared" si="101"/>
        <v>1711.6664037950768</v>
      </c>
      <c r="AA238" s="140">
        <f t="shared" si="101"/>
        <v>2004.1835141850593</v>
      </c>
      <c r="AB238" s="140">
        <f t="shared" si="101"/>
        <v>2298.8088899651243</v>
      </c>
      <c r="AC238" s="140">
        <f t="shared" si="101"/>
        <v>2595.5577260855748</v>
      </c>
      <c r="AD238" s="140">
        <f t="shared" si="101"/>
        <v>2894.4453270116328</v>
      </c>
      <c r="AE238" s="140">
        <f t="shared" si="101"/>
        <v>3195.4871075127489</v>
      </c>
      <c r="AF238" s="140">
        <f t="shared" si="101"/>
        <v>3498.6985934576023</v>
      </c>
      <c r="AG238" s="140">
        <f t="shared" si="101"/>
        <v>3804.0954226148265</v>
      </c>
      <c r="AH238" s="140">
        <f t="shared" si="101"/>
        <v>4111.6933454595101</v>
      </c>
      <c r="AI238" s="140">
        <f t="shared" si="101"/>
        <v>4421.5082259855071</v>
      </c>
      <c r="AJ238" s="140">
        <f t="shared" si="101"/>
        <v>4733.5560425236054</v>
      </c>
      <c r="AK238" s="140">
        <f t="shared" si="101"/>
        <v>5047.8528885655878</v>
      </c>
      <c r="AL238" s="140">
        <f t="shared" si="101"/>
        <v>5364.4149735942374</v>
      </c>
      <c r="AM238" s="140">
        <f t="shared" si="101"/>
        <v>5683.2586239193188</v>
      </c>
      <c r="AN238" s="140">
        <f t="shared" si="101"/>
        <v>6004.4002835195897</v>
      </c>
      <c r="AO238" s="140">
        <f t="shared" si="101"/>
        <v>6327.856514890881</v>
      </c>
      <c r="AP238" s="140">
        <f t="shared" si="101"/>
        <v>6653.6439999002841</v>
      </c>
      <c r="AQ238" s="140">
        <f t="shared" si="101"/>
        <v>6981.7795406465011</v>
      </c>
      <c r="AR238" s="140">
        <f t="shared" si="101"/>
        <v>7312.2800603263913</v>
      </c>
      <c r="AS238" s="140">
        <f t="shared" si="101"/>
        <v>7645.1626041077661</v>
      </c>
      <c r="AT238" s="140">
        <f t="shared" si="101"/>
        <v>7980.444340008471</v>
      </c>
      <c r="AU238" s="140">
        <f t="shared" si="101"/>
        <v>8318.142559781807</v>
      </c>
      <c r="AV238" s="140">
        <f t="shared" si="101"/>
        <v>8658.2746798083335</v>
      </c>
      <c r="AW238" s="140">
        <f t="shared" si="101"/>
        <v>9000.858241994094</v>
      </c>
      <c r="AX238" s="140">
        <f t="shared" si="101"/>
        <v>9345.9109146753217</v>
      </c>
      <c r="AY238" s="127"/>
      <c r="AZ238" s="127"/>
      <c r="BA238" s="127"/>
      <c r="BB238" s="127"/>
      <c r="BC238" s="127"/>
      <c r="BD238" s="127"/>
      <c r="BE238" s="127"/>
      <c r="BF238" s="127"/>
      <c r="BG238" s="127"/>
      <c r="BH238" s="127"/>
      <c r="BI238" s="127"/>
      <c r="BJ238" s="127"/>
      <c r="BK238" s="127"/>
      <c r="BL238" s="127"/>
    </row>
    <row r="239" spans="1:64" x14ac:dyDescent="0.25">
      <c r="A239" s="127"/>
      <c r="B239" s="129" t="s">
        <v>567</v>
      </c>
      <c r="C239" s="140"/>
      <c r="D239" s="140">
        <f>IF(D236&gt;0,C240*$D229,0)</f>
        <v>0</v>
      </c>
      <c r="E239" s="140">
        <f t="shared" ref="E239:AX239" si="102">IF(E236&gt;0,D240*$D$13,0)</f>
        <v>0</v>
      </c>
      <c r="F239" s="140">
        <f t="shared" si="102"/>
        <v>0</v>
      </c>
      <c r="G239" s="140">
        <f t="shared" si="102"/>
        <v>0</v>
      </c>
      <c r="H239" s="140">
        <f t="shared" si="102"/>
        <v>0</v>
      </c>
      <c r="I239" s="140">
        <f t="shared" si="102"/>
        <v>0</v>
      </c>
      <c r="J239" s="140">
        <f t="shared" si="102"/>
        <v>0</v>
      </c>
      <c r="K239" s="140">
        <f t="shared" si="102"/>
        <v>0</v>
      </c>
      <c r="L239" s="140">
        <f t="shared" si="102"/>
        <v>0</v>
      </c>
      <c r="M239" s="140">
        <f t="shared" si="102"/>
        <v>0</v>
      </c>
      <c r="N239" s="140">
        <f t="shared" si="102"/>
        <v>0</v>
      </c>
      <c r="O239" s="140">
        <f t="shared" si="102"/>
        <v>0</v>
      </c>
      <c r="P239" s="140">
        <f t="shared" si="102"/>
        <v>0</v>
      </c>
      <c r="Q239" s="140">
        <f t="shared" si="102"/>
        <v>0</v>
      </c>
      <c r="R239" s="140">
        <f t="shared" si="102"/>
        <v>0</v>
      </c>
      <c r="S239" s="140">
        <f t="shared" si="102"/>
        <v>0</v>
      </c>
      <c r="T239" s="140">
        <f t="shared" si="102"/>
        <v>0</v>
      </c>
      <c r="U239" s="140">
        <f t="shared" si="102"/>
        <v>115.31717305818745</v>
      </c>
      <c r="V239" s="140">
        <f t="shared" si="102"/>
        <v>113.29782105134426</v>
      </c>
      <c r="W239" s="140">
        <f t="shared" si="102"/>
        <v>111.26391492169866</v>
      </c>
      <c r="X239" s="140">
        <f t="shared" si="102"/>
        <v>109.21534977298202</v>
      </c>
      <c r="Y239" s="140">
        <f t="shared" si="102"/>
        <v>107.15201995290442</v>
      </c>
      <c r="Z239" s="140">
        <f t="shared" si="102"/>
        <v>105.0738190477057</v>
      </c>
      <c r="AA239" s="140">
        <f t="shared" si="102"/>
        <v>102.98063987666731</v>
      </c>
      <c r="AB239" s="140">
        <f t="shared" si="102"/>
        <v>100.87237448658466</v>
      </c>
      <c r="AC239" s="140">
        <f t="shared" si="102"/>
        <v>98.748914146199439</v>
      </c>
      <c r="AD239" s="140">
        <f t="shared" si="102"/>
        <v>96.610149340592088</v>
      </c>
      <c r="AE239" s="140">
        <f t="shared" si="102"/>
        <v>94.455969765533553</v>
      </c>
      <c r="AF239" s="140">
        <f t="shared" si="102"/>
        <v>92.286264321796551</v>
      </c>
      <c r="AG239" s="140">
        <f t="shared" si="102"/>
        <v>90.100921109425741</v>
      </c>
      <c r="AH239" s="140">
        <f t="shared" si="102"/>
        <v>87.899827421966663</v>
      </c>
      <c r="AI239" s="140">
        <f t="shared" si="102"/>
        <v>85.682869740652947</v>
      </c>
      <c r="AJ239" s="140">
        <f t="shared" si="102"/>
        <v>83.449933728551812</v>
      </c>
      <c r="AK239" s="140">
        <f t="shared" si="102"/>
        <v>81.200904224667227</v>
      </c>
      <c r="AL239" s="140">
        <f t="shared" si="102"/>
        <v>78.935665238000624</v>
      </c>
      <c r="AM239" s="140">
        <f t="shared" si="102"/>
        <v>76.654099941568774</v>
      </c>
      <c r="AN239" s="140">
        <f t="shared" si="102"/>
        <v>74.356090666378677</v>
      </c>
      <c r="AO239" s="140">
        <f t="shared" si="102"/>
        <v>72.041518895358806</v>
      </c>
      <c r="AP239" s="140">
        <f t="shared" si="102"/>
        <v>69.710265257246775</v>
      </c>
      <c r="AQ239" s="140">
        <f t="shared" si="102"/>
        <v>67.362209520432984</v>
      </c>
      <c r="AR239" s="140">
        <f t="shared" si="102"/>
        <v>64.997230586759628</v>
      </c>
      <c r="AS239" s="140">
        <f t="shared" si="102"/>
        <v>62.615206485275458</v>
      </c>
      <c r="AT239" s="140">
        <f t="shared" si="102"/>
        <v>60.216014365945064</v>
      </c>
      <c r="AU239" s="140">
        <f t="shared" si="102"/>
        <v>57.799530493313114</v>
      </c>
      <c r="AV239" s="140">
        <f t="shared" si="102"/>
        <v>55.36563024012289</v>
      </c>
      <c r="AW239" s="140">
        <f t="shared" si="102"/>
        <v>52.914188080888692</v>
      </c>
      <c r="AX239" s="140">
        <f t="shared" si="102"/>
        <v>50.445077585422091</v>
      </c>
      <c r="AY239" s="127"/>
      <c r="AZ239" s="127"/>
      <c r="BA239" s="127"/>
      <c r="BB239" s="127"/>
      <c r="BC239" s="127"/>
      <c r="BD239" s="127"/>
      <c r="BE239" s="127"/>
      <c r="BF239" s="127"/>
      <c r="BG239" s="127"/>
      <c r="BH239" s="127"/>
      <c r="BI239" s="127"/>
      <c r="BJ239" s="127"/>
      <c r="BK239" s="127"/>
      <c r="BL239" s="127"/>
    </row>
    <row r="240" spans="1:64" x14ac:dyDescent="0.25">
      <c r="A240" s="127"/>
      <c r="B240" s="129" t="s">
        <v>568</v>
      </c>
      <c r="C240" s="140">
        <f>IF(D234=$C222,($C224-($C224*$C226)-($C224*$C225)),(($C224-($C224*$C226)-($C224*$C225))-C238)*IF(B240&lt;1,0,1))</f>
        <v>16000</v>
      </c>
      <c r="D240" s="140">
        <f>IF(E234=$C222,($C224-($C224*$C226)-($C224*$C225)),(($C224-($C224*$C226)-($C224*$C225))-D238)*IF(C240&lt;1,0,1))</f>
        <v>16000</v>
      </c>
      <c r="E240" s="140">
        <f>IF(F234=$C222,($C224-($C224*$C226)-($C224*$C225)),(($C224-($C224*$C226)-($C224*$C225))-E238)*IF(D240&lt;1,0,1))</f>
        <v>16000</v>
      </c>
      <c r="F240" s="140">
        <f>IF(G234=$C222,($C224-($C224*$C226)-($C224*$C225)),(($C224-($C224*$C226)-($C224*$C225))-F238)*IF(E240&lt;1,0,1))</f>
        <v>16000</v>
      </c>
      <c r="G240" s="140">
        <f t="shared" ref="G240:AX240" si="103">IF(H234=$C222,($C224-($C224*$C226)-($C224*$C225)),(($C224-($C224*$C226)-($C224*$C225))-G238)*IF(F240&lt;1,0,1))</f>
        <v>16000</v>
      </c>
      <c r="H240" s="140">
        <f t="shared" si="103"/>
        <v>16000</v>
      </c>
      <c r="I240" s="140">
        <f t="shared" si="103"/>
        <v>16000</v>
      </c>
      <c r="J240" s="140">
        <f t="shared" si="103"/>
        <v>16000</v>
      </c>
      <c r="K240" s="140">
        <f t="shared" si="103"/>
        <v>16000</v>
      </c>
      <c r="L240" s="140">
        <f t="shared" si="103"/>
        <v>16000</v>
      </c>
      <c r="M240" s="140">
        <f t="shared" si="103"/>
        <v>16000</v>
      </c>
      <c r="N240" s="140">
        <f t="shared" si="103"/>
        <v>16000</v>
      </c>
      <c r="O240" s="140">
        <f t="shared" si="103"/>
        <v>16000</v>
      </c>
      <c r="P240" s="140">
        <f t="shared" si="103"/>
        <v>16000</v>
      </c>
      <c r="Q240" s="140">
        <f t="shared" si="103"/>
        <v>16000</v>
      </c>
      <c r="R240" s="140">
        <f t="shared" si="103"/>
        <v>16000</v>
      </c>
      <c r="S240" s="140">
        <f t="shared" si="103"/>
        <v>16000</v>
      </c>
      <c r="T240" s="140">
        <f t="shared" si="103"/>
        <v>16000</v>
      </c>
      <c r="U240" s="140">
        <f t="shared" si="103"/>
        <v>15719.819422791537</v>
      </c>
      <c r="V240" s="140">
        <f t="shared" si="103"/>
        <v>15437.619493576232</v>
      </c>
      <c r="W240" s="140">
        <f t="shared" si="103"/>
        <v>15153.38565823128</v>
      </c>
      <c r="X240" s="140">
        <f t="shared" si="103"/>
        <v>14867.103257737614</v>
      </c>
      <c r="Y240" s="140">
        <f t="shared" si="103"/>
        <v>14578.757527423868</v>
      </c>
      <c r="Z240" s="140">
        <f t="shared" si="103"/>
        <v>14288.333596204924</v>
      </c>
      <c r="AA240" s="140">
        <f t="shared" si="103"/>
        <v>13995.816485814941</v>
      </c>
      <c r="AB240" s="140">
        <f t="shared" si="103"/>
        <v>13701.191110034875</v>
      </c>
      <c r="AC240" s="140">
        <f t="shared" si="103"/>
        <v>13404.442273914425</v>
      </c>
      <c r="AD240" s="140">
        <f t="shared" si="103"/>
        <v>13105.554672988368</v>
      </c>
      <c r="AE240" s="140">
        <f t="shared" si="103"/>
        <v>12804.512892487252</v>
      </c>
      <c r="AF240" s="140">
        <f t="shared" si="103"/>
        <v>12501.301406542398</v>
      </c>
      <c r="AG240" s="140">
        <f t="shared" si="103"/>
        <v>12195.904577385174</v>
      </c>
      <c r="AH240" s="140">
        <f t="shared" si="103"/>
        <v>11888.306654540491</v>
      </c>
      <c r="AI240" s="140">
        <f t="shared" si="103"/>
        <v>11578.491774014492</v>
      </c>
      <c r="AJ240" s="140">
        <f t="shared" si="103"/>
        <v>11266.443957476395</v>
      </c>
      <c r="AK240" s="140">
        <f t="shared" si="103"/>
        <v>10952.147111434413</v>
      </c>
      <c r="AL240" s="140">
        <f t="shared" si="103"/>
        <v>10635.585026405763</v>
      </c>
      <c r="AM240" s="140">
        <f t="shared" si="103"/>
        <v>10316.741376080681</v>
      </c>
      <c r="AN240" s="140">
        <f t="shared" si="103"/>
        <v>9995.5997164804103</v>
      </c>
      <c r="AO240" s="140">
        <f t="shared" si="103"/>
        <v>9672.143485109118</v>
      </c>
      <c r="AP240" s="140">
        <f t="shared" si="103"/>
        <v>9346.3560000997168</v>
      </c>
      <c r="AQ240" s="140">
        <f t="shared" si="103"/>
        <v>9018.2204593534989</v>
      </c>
      <c r="AR240" s="140">
        <f t="shared" si="103"/>
        <v>8687.7199396736087</v>
      </c>
      <c r="AS240" s="140">
        <f t="shared" si="103"/>
        <v>8354.8373958922348</v>
      </c>
      <c r="AT240" s="140">
        <f t="shared" si="103"/>
        <v>8019.555659991529</v>
      </c>
      <c r="AU240" s="140">
        <f t="shared" si="103"/>
        <v>7681.857440218193</v>
      </c>
      <c r="AV240" s="140">
        <f t="shared" si="103"/>
        <v>7341.7253201916665</v>
      </c>
      <c r="AW240" s="140">
        <f t="shared" si="103"/>
        <v>6999.141758005906</v>
      </c>
      <c r="AX240" s="140">
        <f t="shared" si="103"/>
        <v>6654.0890853246783</v>
      </c>
      <c r="AY240" s="127"/>
      <c r="AZ240" s="127"/>
      <c r="BA240" s="127"/>
      <c r="BB240" s="127"/>
      <c r="BC240" s="127"/>
      <c r="BD240" s="127"/>
      <c r="BE240" s="127"/>
      <c r="BF240" s="127"/>
      <c r="BG240" s="127"/>
      <c r="BH240" s="127"/>
      <c r="BI240" s="127"/>
      <c r="BJ240" s="127"/>
      <c r="BK240" s="127"/>
      <c r="BL240" s="127"/>
    </row>
    <row r="241" spans="1:64" x14ac:dyDescent="0.25">
      <c r="A241" s="127"/>
      <c r="B241" s="129" t="s">
        <v>591</v>
      </c>
      <c r="C241" s="140"/>
      <c r="D241" s="140">
        <f t="shared" ref="D241:Y241" si="104">IF(D240&lt;1,$C224*$C225,0)*IF(C240&lt;1,0,1)</f>
        <v>0</v>
      </c>
      <c r="E241" s="140">
        <f t="shared" si="104"/>
        <v>0</v>
      </c>
      <c r="F241" s="140">
        <f t="shared" si="104"/>
        <v>0</v>
      </c>
      <c r="G241" s="140">
        <f t="shared" si="104"/>
        <v>0</v>
      </c>
      <c r="H241" s="140">
        <f t="shared" si="104"/>
        <v>0</v>
      </c>
      <c r="I241" s="140">
        <f t="shared" si="104"/>
        <v>0</v>
      </c>
      <c r="J241" s="140">
        <f t="shared" si="104"/>
        <v>0</v>
      </c>
      <c r="K241" s="140">
        <f t="shared" si="104"/>
        <v>0</v>
      </c>
      <c r="L241" s="140">
        <f t="shared" si="104"/>
        <v>0</v>
      </c>
      <c r="M241" s="140">
        <f t="shared" si="104"/>
        <v>0</v>
      </c>
      <c r="N241" s="140">
        <f t="shared" si="104"/>
        <v>0</v>
      </c>
      <c r="O241" s="140">
        <f t="shared" si="104"/>
        <v>0</v>
      </c>
      <c r="P241" s="140">
        <f t="shared" si="104"/>
        <v>0</v>
      </c>
      <c r="Q241" s="140">
        <f t="shared" si="104"/>
        <v>0</v>
      </c>
      <c r="R241" s="140">
        <f t="shared" si="104"/>
        <v>0</v>
      </c>
      <c r="S241" s="140">
        <f t="shared" si="104"/>
        <v>0</v>
      </c>
      <c r="T241" s="140">
        <f t="shared" si="104"/>
        <v>0</v>
      </c>
      <c r="U241" s="140">
        <f t="shared" si="104"/>
        <v>0</v>
      </c>
      <c r="V241" s="140">
        <f t="shared" si="104"/>
        <v>0</v>
      </c>
      <c r="W241" s="140">
        <f t="shared" si="104"/>
        <v>0</v>
      </c>
      <c r="X241" s="140">
        <f t="shared" si="104"/>
        <v>0</v>
      </c>
      <c r="Y241" s="140">
        <f t="shared" si="104"/>
        <v>0</v>
      </c>
      <c r="Z241" s="140">
        <f t="shared" ref="Z241:AX241" si="105">IF(Z240&lt;1,$C$8*$C$9,0)*IF(Y240&lt;1,0,1)</f>
        <v>0</v>
      </c>
      <c r="AA241" s="140">
        <f t="shared" si="105"/>
        <v>0</v>
      </c>
      <c r="AB241" s="140">
        <f t="shared" si="105"/>
        <v>0</v>
      </c>
      <c r="AC241" s="140">
        <f t="shared" si="105"/>
        <v>0</v>
      </c>
      <c r="AD241" s="140">
        <f t="shared" si="105"/>
        <v>0</v>
      </c>
      <c r="AE241" s="140">
        <f t="shared" si="105"/>
        <v>0</v>
      </c>
      <c r="AF241" s="140">
        <f t="shared" si="105"/>
        <v>0</v>
      </c>
      <c r="AG241" s="140">
        <f t="shared" si="105"/>
        <v>0</v>
      </c>
      <c r="AH241" s="140">
        <f t="shared" si="105"/>
        <v>0</v>
      </c>
      <c r="AI241" s="140">
        <f t="shared" si="105"/>
        <v>0</v>
      </c>
      <c r="AJ241" s="140">
        <f t="shared" si="105"/>
        <v>0</v>
      </c>
      <c r="AK241" s="140">
        <f t="shared" si="105"/>
        <v>0</v>
      </c>
      <c r="AL241" s="140">
        <f t="shared" si="105"/>
        <v>0</v>
      </c>
      <c r="AM241" s="140">
        <f t="shared" si="105"/>
        <v>0</v>
      </c>
      <c r="AN241" s="140">
        <f t="shared" si="105"/>
        <v>0</v>
      </c>
      <c r="AO241" s="140">
        <f t="shared" si="105"/>
        <v>0</v>
      </c>
      <c r="AP241" s="140">
        <f t="shared" si="105"/>
        <v>0</v>
      </c>
      <c r="AQ241" s="140">
        <f t="shared" si="105"/>
        <v>0</v>
      </c>
      <c r="AR241" s="140">
        <f t="shared" si="105"/>
        <v>0</v>
      </c>
      <c r="AS241" s="140">
        <f t="shared" si="105"/>
        <v>0</v>
      </c>
      <c r="AT241" s="140">
        <f t="shared" si="105"/>
        <v>0</v>
      </c>
      <c r="AU241" s="140">
        <f t="shared" si="105"/>
        <v>0</v>
      </c>
      <c r="AV241" s="140">
        <f t="shared" si="105"/>
        <v>0</v>
      </c>
      <c r="AW241" s="140">
        <f t="shared" si="105"/>
        <v>0</v>
      </c>
      <c r="AX241" s="140">
        <f t="shared" si="105"/>
        <v>0</v>
      </c>
      <c r="AY241" s="127"/>
      <c r="AZ241" s="127"/>
      <c r="BA241" s="127"/>
      <c r="BB241" s="127"/>
      <c r="BC241" s="127"/>
      <c r="BD241" s="127"/>
      <c r="BE241" s="127"/>
      <c r="BF241" s="127"/>
      <c r="BG241" s="127"/>
      <c r="BH241" s="127"/>
      <c r="BI241" s="127"/>
      <c r="BJ241" s="127"/>
      <c r="BK241" s="127"/>
      <c r="BL241" s="127"/>
    </row>
    <row r="242" spans="1:64" x14ac:dyDescent="0.25">
      <c r="A242" s="127"/>
      <c r="B242" s="143" t="s">
        <v>592</v>
      </c>
      <c r="C242" s="140">
        <f>C235+C236+C241</f>
        <v>0</v>
      </c>
      <c r="D242" s="140">
        <f>D235+D236+D241</f>
        <v>0</v>
      </c>
      <c r="E242" s="140">
        <f t="shared" ref="E242:AX242" si="106">E235+E236+E241</f>
        <v>0</v>
      </c>
      <c r="F242" s="140">
        <f t="shared" si="106"/>
        <v>0</v>
      </c>
      <c r="G242" s="140">
        <f t="shared" si="106"/>
        <v>0</v>
      </c>
      <c r="H242" s="140">
        <f t="shared" si="106"/>
        <v>0</v>
      </c>
      <c r="I242" s="140">
        <f t="shared" si="106"/>
        <v>0</v>
      </c>
      <c r="J242" s="140">
        <f t="shared" si="106"/>
        <v>0</v>
      </c>
      <c r="K242" s="140">
        <f t="shared" si="106"/>
        <v>0</v>
      </c>
      <c r="L242" s="140">
        <f t="shared" si="106"/>
        <v>0</v>
      </c>
      <c r="M242" s="140">
        <f t="shared" si="106"/>
        <v>0</v>
      </c>
      <c r="N242" s="140">
        <f t="shared" si="106"/>
        <v>0</v>
      </c>
      <c r="O242" s="140">
        <f t="shared" si="106"/>
        <v>0</v>
      </c>
      <c r="P242" s="140">
        <f t="shared" si="106"/>
        <v>0</v>
      </c>
      <c r="Q242" s="140">
        <f t="shared" si="106"/>
        <v>0</v>
      </c>
      <c r="R242" s="140">
        <f t="shared" si="106"/>
        <v>0</v>
      </c>
      <c r="S242" s="140">
        <f t="shared" si="106"/>
        <v>0</v>
      </c>
      <c r="T242" s="140">
        <f t="shared" si="106"/>
        <v>0</v>
      </c>
      <c r="U242" s="140">
        <f t="shared" si="106"/>
        <v>2395.4977502666497</v>
      </c>
      <c r="V242" s="140">
        <f t="shared" si="106"/>
        <v>395.49775026664986</v>
      </c>
      <c r="W242" s="140">
        <f t="shared" si="106"/>
        <v>395.49775026664986</v>
      </c>
      <c r="X242" s="140">
        <f t="shared" si="106"/>
        <v>395.49775026664986</v>
      </c>
      <c r="Y242" s="140">
        <f t="shared" si="106"/>
        <v>395.49775026664986</v>
      </c>
      <c r="Z242" s="140">
        <f t="shared" si="106"/>
        <v>395.49775026664986</v>
      </c>
      <c r="AA242" s="140">
        <f t="shared" si="106"/>
        <v>395.49775026664986</v>
      </c>
      <c r="AB242" s="140">
        <f t="shared" si="106"/>
        <v>395.49775026664986</v>
      </c>
      <c r="AC242" s="140">
        <f t="shared" si="106"/>
        <v>395.49775026664986</v>
      </c>
      <c r="AD242" s="140">
        <f t="shared" si="106"/>
        <v>395.49775026664986</v>
      </c>
      <c r="AE242" s="140">
        <f t="shared" si="106"/>
        <v>395.49775026664986</v>
      </c>
      <c r="AF242" s="140">
        <f t="shared" si="106"/>
        <v>395.49775026664986</v>
      </c>
      <c r="AG242" s="140">
        <f t="shared" si="106"/>
        <v>395.49775026664986</v>
      </c>
      <c r="AH242" s="140">
        <f t="shared" si="106"/>
        <v>395.49775026664986</v>
      </c>
      <c r="AI242" s="140">
        <f t="shared" si="106"/>
        <v>395.49775026664986</v>
      </c>
      <c r="AJ242" s="140">
        <f t="shared" si="106"/>
        <v>395.49775026664986</v>
      </c>
      <c r="AK242" s="140">
        <f t="shared" si="106"/>
        <v>395.49775026664986</v>
      </c>
      <c r="AL242" s="140">
        <f t="shared" si="106"/>
        <v>395.49775026664986</v>
      </c>
      <c r="AM242" s="140">
        <f t="shared" si="106"/>
        <v>395.49775026664986</v>
      </c>
      <c r="AN242" s="140">
        <f t="shared" si="106"/>
        <v>395.49775026664986</v>
      </c>
      <c r="AO242" s="140">
        <f t="shared" si="106"/>
        <v>395.49775026664986</v>
      </c>
      <c r="AP242" s="140">
        <f t="shared" si="106"/>
        <v>395.49775026664986</v>
      </c>
      <c r="AQ242" s="140">
        <f t="shared" si="106"/>
        <v>395.49775026664986</v>
      </c>
      <c r="AR242" s="140">
        <f t="shared" si="106"/>
        <v>395.49775026664986</v>
      </c>
      <c r="AS242" s="140">
        <f t="shared" si="106"/>
        <v>395.49775026664986</v>
      </c>
      <c r="AT242" s="140">
        <f t="shared" si="106"/>
        <v>395.49775026664986</v>
      </c>
      <c r="AU242" s="140">
        <f t="shared" si="106"/>
        <v>395.49775026664986</v>
      </c>
      <c r="AV242" s="140">
        <f t="shared" si="106"/>
        <v>395.49775026664986</v>
      </c>
      <c r="AW242" s="140">
        <f t="shared" si="106"/>
        <v>395.49775026664986</v>
      </c>
      <c r="AX242" s="140">
        <f t="shared" si="106"/>
        <v>395.49775026664986</v>
      </c>
      <c r="AY242" s="127"/>
      <c r="AZ242" s="127"/>
      <c r="BA242" s="127"/>
      <c r="BB242" s="127"/>
      <c r="BC242" s="127"/>
      <c r="BD242" s="127"/>
      <c r="BE242" s="127"/>
      <c r="BF242" s="127"/>
      <c r="BG242" s="127"/>
      <c r="BH242" s="127"/>
      <c r="BI242" s="127"/>
      <c r="BJ242" s="127"/>
      <c r="BK242" s="127"/>
      <c r="BL242" s="127"/>
    </row>
    <row r="243" spans="1:64" x14ac:dyDescent="0.25">
      <c r="A243" s="127"/>
      <c r="B243" s="127"/>
      <c r="C243" s="127"/>
      <c r="D243" s="127"/>
      <c r="E243" s="127"/>
      <c r="F243" s="127"/>
      <c r="G243" s="127"/>
      <c r="H243" s="127"/>
      <c r="I243" s="127"/>
      <c r="J243" s="127"/>
      <c r="K243" s="127"/>
      <c r="L243" s="127"/>
      <c r="M243" s="127"/>
      <c r="N243" s="127"/>
      <c r="O243" s="127"/>
      <c r="P243" s="127"/>
      <c r="Q243" s="127"/>
      <c r="R243" s="127"/>
      <c r="S243" s="127"/>
      <c r="T243" s="127"/>
      <c r="U243" s="127"/>
      <c r="V243" s="127"/>
      <c r="W243" s="127"/>
      <c r="X243" s="127"/>
      <c r="Y243" s="127"/>
      <c r="Z243" s="127"/>
      <c r="AA243" s="127"/>
      <c r="AB243" s="127"/>
      <c r="AC243" s="127"/>
      <c r="AD243" s="127"/>
      <c r="AE243" s="127"/>
      <c r="AF243" s="127"/>
      <c r="AG243" s="127"/>
      <c r="AH243" s="127"/>
      <c r="AI243" s="127"/>
      <c r="AJ243" s="127"/>
      <c r="AK243" s="127"/>
      <c r="AL243" s="127"/>
      <c r="AM243" s="127"/>
      <c r="AN243" s="127"/>
      <c r="AO243" s="127"/>
      <c r="AP243" s="127"/>
      <c r="AQ243" s="127"/>
      <c r="AR243" s="127"/>
      <c r="AS243" s="127"/>
      <c r="AT243" s="127"/>
      <c r="AU243" s="127"/>
      <c r="AV243" s="127"/>
      <c r="AW243" s="127"/>
      <c r="AX243" s="127"/>
      <c r="AY243" s="127"/>
      <c r="AZ243" s="127"/>
      <c r="BA243" s="127"/>
      <c r="BB243" s="127"/>
      <c r="BC243" s="127"/>
      <c r="BD243" s="127"/>
      <c r="BE243" s="127"/>
      <c r="BF243" s="127"/>
      <c r="BG243" s="127"/>
      <c r="BH243" s="127"/>
      <c r="BI243" s="127"/>
      <c r="BJ243" s="127"/>
      <c r="BK243" s="127"/>
      <c r="BL243" s="127"/>
    </row>
    <row r="244" spans="1:64" x14ac:dyDescent="0.25">
      <c r="A244" s="127"/>
      <c r="B244" s="127"/>
      <c r="C244" s="127"/>
      <c r="D244" s="127"/>
      <c r="E244" s="127"/>
      <c r="F244" s="127"/>
      <c r="G244" s="127"/>
      <c r="H244" s="127"/>
      <c r="I244" s="127"/>
      <c r="J244" s="127"/>
      <c r="K244" s="127"/>
      <c r="L244" s="127"/>
      <c r="M244" s="127"/>
      <c r="N244" s="127"/>
      <c r="O244" s="127"/>
      <c r="P244" s="127"/>
      <c r="Q244" s="127"/>
      <c r="R244" s="127"/>
      <c r="S244" s="127"/>
      <c r="T244" s="127"/>
      <c r="U244" s="127"/>
      <c r="V244" s="127"/>
      <c r="W244" s="127"/>
      <c r="X244" s="127"/>
      <c r="Y244" s="127"/>
      <c r="Z244" s="127"/>
      <c r="AA244" s="127"/>
      <c r="AB244" s="127"/>
      <c r="AC244" s="127"/>
      <c r="AD244" s="127"/>
      <c r="AE244" s="127"/>
      <c r="AF244" s="127"/>
      <c r="AG244" s="127"/>
      <c r="AH244" s="127"/>
      <c r="AI244" s="127"/>
      <c r="AJ244" s="127"/>
      <c r="AK244" s="127"/>
      <c r="AL244" s="127"/>
      <c r="AM244" s="127"/>
      <c r="AN244" s="127"/>
      <c r="AO244" s="127"/>
      <c r="AP244" s="127"/>
      <c r="AQ244" s="127"/>
      <c r="AR244" s="127"/>
      <c r="AS244" s="127"/>
      <c r="AT244" s="127"/>
      <c r="AU244" s="127"/>
      <c r="AV244" s="127"/>
      <c r="AW244" s="127"/>
      <c r="AX244" s="127"/>
      <c r="AY244" s="127"/>
      <c r="AZ244" s="127"/>
      <c r="BA244" s="127"/>
      <c r="BB244" s="127"/>
      <c r="BC244" s="127"/>
      <c r="BD244" s="127"/>
      <c r="BE244" s="127"/>
      <c r="BF244" s="127"/>
      <c r="BG244" s="127"/>
      <c r="BH244" s="127"/>
      <c r="BI244" s="127"/>
      <c r="BJ244" s="127"/>
      <c r="BK244" s="127"/>
      <c r="BL244" s="127"/>
    </row>
    <row r="245" spans="1:64" x14ac:dyDescent="0.25">
      <c r="A245" s="127"/>
      <c r="B245" s="133" t="s">
        <v>601</v>
      </c>
      <c r="C245" s="133"/>
      <c r="D245" s="127"/>
      <c r="E245" s="127"/>
      <c r="F245" s="127"/>
      <c r="G245" s="127"/>
      <c r="H245" s="127"/>
      <c r="I245" s="127"/>
      <c r="J245" s="127"/>
      <c r="K245" s="127"/>
      <c r="L245" s="127"/>
      <c r="M245" s="127"/>
      <c r="N245" s="127"/>
      <c r="O245" s="127"/>
      <c r="P245" s="127"/>
      <c r="Q245" s="127"/>
      <c r="R245" s="127"/>
      <c r="S245" s="127"/>
      <c r="T245" s="127"/>
      <c r="U245" s="127"/>
      <c r="V245" s="127"/>
      <c r="W245" s="127"/>
      <c r="X245" s="127"/>
      <c r="Y245" s="127"/>
      <c r="Z245" s="127"/>
      <c r="AA245" s="127"/>
      <c r="AB245" s="127"/>
      <c r="AC245" s="127"/>
      <c r="AD245" s="127"/>
      <c r="AE245" s="127"/>
      <c r="AF245" s="127"/>
      <c r="AG245" s="127"/>
      <c r="AH245" s="127"/>
      <c r="AI245" s="127"/>
      <c r="AJ245" s="127"/>
      <c r="AK245" s="127"/>
      <c r="AL245" s="127"/>
      <c r="AM245" s="127"/>
      <c r="AN245" s="127"/>
      <c r="AO245" s="127"/>
      <c r="AP245" s="127"/>
      <c r="AQ245" s="127"/>
      <c r="AR245" s="127"/>
      <c r="AS245" s="127"/>
      <c r="AT245" s="127"/>
      <c r="AU245" s="127"/>
      <c r="AV245" s="127"/>
      <c r="AW245" s="127"/>
      <c r="AX245" s="127"/>
      <c r="AY245" s="127"/>
      <c r="AZ245" s="127"/>
      <c r="BA245" s="127"/>
      <c r="BB245" s="127"/>
      <c r="BC245" s="127"/>
      <c r="BD245" s="127"/>
      <c r="BE245" s="127"/>
      <c r="BF245" s="127"/>
      <c r="BG245" s="127"/>
      <c r="BH245" s="127"/>
      <c r="BI245" s="127"/>
      <c r="BJ245" s="127"/>
      <c r="BK245" s="127"/>
      <c r="BL245" s="127"/>
    </row>
    <row r="246" spans="1:64" x14ac:dyDescent="0.25">
      <c r="A246" s="127"/>
      <c r="B246" s="127"/>
      <c r="C246" s="127"/>
      <c r="D246" s="127"/>
      <c r="E246" s="127"/>
      <c r="F246" s="127"/>
      <c r="G246" s="127"/>
      <c r="H246" s="127"/>
      <c r="I246" s="127"/>
      <c r="J246" s="127"/>
      <c r="K246" s="127"/>
      <c r="L246" s="127"/>
      <c r="M246" s="127"/>
      <c r="N246" s="127"/>
      <c r="O246" s="127"/>
      <c r="P246" s="127"/>
      <c r="Q246" s="127"/>
      <c r="R246" s="127"/>
      <c r="S246" s="127"/>
      <c r="T246" s="127"/>
      <c r="U246" s="127"/>
      <c r="V246" s="127"/>
      <c r="W246" s="127"/>
      <c r="X246" s="127"/>
      <c r="Y246" s="127"/>
      <c r="Z246" s="127"/>
      <c r="AA246" s="127"/>
      <c r="AB246" s="127"/>
      <c r="AC246" s="127"/>
      <c r="AD246" s="127"/>
      <c r="AE246" s="127"/>
      <c r="AF246" s="127"/>
      <c r="AG246" s="127"/>
      <c r="AH246" s="127"/>
      <c r="AI246" s="127"/>
      <c r="AJ246" s="127"/>
      <c r="AK246" s="127"/>
      <c r="AL246" s="127"/>
      <c r="AM246" s="127"/>
      <c r="AN246" s="127"/>
      <c r="AO246" s="127"/>
      <c r="AP246" s="127"/>
      <c r="AQ246" s="127"/>
      <c r="AR246" s="127"/>
      <c r="AS246" s="127"/>
      <c r="AT246" s="127"/>
      <c r="AU246" s="127"/>
      <c r="AV246" s="127"/>
      <c r="AW246" s="127"/>
      <c r="AX246" s="127"/>
      <c r="AY246" s="127"/>
      <c r="AZ246" s="127"/>
      <c r="BA246" s="127"/>
      <c r="BB246" s="127"/>
      <c r="BC246" s="127"/>
      <c r="BD246" s="127"/>
      <c r="BE246" s="127"/>
      <c r="BF246" s="127"/>
      <c r="BG246" s="127"/>
      <c r="BH246" s="127"/>
      <c r="BI246" s="127"/>
      <c r="BJ246" s="127"/>
      <c r="BK246" s="127"/>
      <c r="BL246" s="127"/>
    </row>
    <row r="247" spans="1:64" x14ac:dyDescent="0.25">
      <c r="A247" s="127"/>
      <c r="B247" s="127"/>
      <c r="C247" s="127"/>
      <c r="D247" s="127"/>
      <c r="E247" s="127"/>
      <c r="F247" s="127"/>
      <c r="G247" s="127"/>
      <c r="H247" s="127"/>
      <c r="I247" s="127"/>
      <c r="J247" s="127"/>
      <c r="K247" s="127"/>
      <c r="L247" s="127"/>
      <c r="M247" s="127"/>
      <c r="N247" s="127"/>
      <c r="O247" s="127"/>
      <c r="P247" s="127"/>
      <c r="Q247" s="127"/>
      <c r="R247" s="127"/>
      <c r="S247" s="127"/>
      <c r="T247" s="127"/>
      <c r="U247" s="127"/>
      <c r="V247" s="127"/>
      <c r="W247" s="127"/>
      <c r="X247" s="127"/>
      <c r="Y247" s="127"/>
      <c r="Z247" s="127"/>
      <c r="AA247" s="127"/>
      <c r="AB247" s="127"/>
      <c r="AC247" s="127"/>
      <c r="AD247" s="127"/>
      <c r="AE247" s="127"/>
      <c r="AF247" s="127"/>
      <c r="AG247" s="127"/>
      <c r="AH247" s="127"/>
      <c r="AI247" s="127"/>
      <c r="AJ247" s="127"/>
      <c r="AK247" s="127"/>
      <c r="AL247" s="127"/>
      <c r="AM247" s="127"/>
      <c r="AN247" s="127"/>
      <c r="AO247" s="127"/>
      <c r="AP247" s="127"/>
      <c r="AQ247" s="127"/>
      <c r="AR247" s="127"/>
      <c r="AS247" s="127"/>
      <c r="AT247" s="127"/>
      <c r="AU247" s="127"/>
      <c r="AV247" s="127"/>
      <c r="AW247" s="127"/>
      <c r="AX247" s="127"/>
      <c r="AY247" s="127"/>
      <c r="AZ247" s="127"/>
      <c r="BA247" s="127"/>
      <c r="BB247" s="127"/>
      <c r="BC247" s="127"/>
      <c r="BD247" s="127"/>
      <c r="BE247" s="127"/>
      <c r="BF247" s="127"/>
      <c r="BG247" s="127"/>
      <c r="BH247" s="127"/>
      <c r="BI247" s="127"/>
      <c r="BJ247" s="127"/>
      <c r="BK247" s="127"/>
      <c r="BL247" s="127"/>
    </row>
    <row r="248" spans="1:64" x14ac:dyDescent="0.25">
      <c r="A248" s="127"/>
      <c r="B248" s="126" t="s">
        <v>483</v>
      </c>
      <c r="C248" s="127"/>
      <c r="D248" s="127"/>
      <c r="E248" s="127"/>
      <c r="F248" s="127"/>
      <c r="G248" s="127"/>
      <c r="H248" s="127"/>
      <c r="I248" s="127"/>
      <c r="J248" s="127"/>
      <c r="K248" s="127"/>
      <c r="L248" s="127"/>
      <c r="M248" s="127"/>
      <c r="N248" s="127"/>
      <c r="O248" s="127"/>
      <c r="P248" s="127"/>
      <c r="Q248" s="127"/>
      <c r="R248" s="127"/>
      <c r="S248" s="127"/>
      <c r="T248" s="127"/>
      <c r="U248" s="127"/>
      <c r="V248" s="127"/>
      <c r="W248" s="127"/>
      <c r="X248" s="127"/>
      <c r="Y248" s="127"/>
      <c r="Z248" s="127"/>
      <c r="AA248" s="127"/>
      <c r="AB248" s="127"/>
      <c r="AC248" s="127"/>
      <c r="AD248" s="127"/>
      <c r="AE248" s="127"/>
      <c r="AF248" s="127"/>
      <c r="AG248" s="127"/>
      <c r="AH248" s="127"/>
      <c r="AI248" s="127"/>
      <c r="AJ248" s="127"/>
      <c r="AK248" s="127"/>
      <c r="AL248" s="127"/>
      <c r="AM248" s="127"/>
      <c r="AN248" s="127"/>
      <c r="AO248" s="127"/>
      <c r="AP248" s="127"/>
      <c r="AQ248" s="127"/>
      <c r="AR248" s="127"/>
      <c r="AS248" s="127"/>
      <c r="AT248" s="127"/>
      <c r="AU248" s="127"/>
      <c r="AV248" s="127"/>
      <c r="AW248" s="127"/>
      <c r="AX248" s="127"/>
      <c r="AY248" s="127"/>
      <c r="AZ248" s="127"/>
      <c r="BA248" s="127"/>
      <c r="BB248" s="127"/>
      <c r="BC248" s="127"/>
      <c r="BD248" s="127"/>
      <c r="BE248" s="127"/>
      <c r="BF248" s="127"/>
      <c r="BG248" s="127"/>
      <c r="BH248" s="127"/>
      <c r="BI248" s="127"/>
      <c r="BJ248" s="127"/>
      <c r="BK248" s="127"/>
      <c r="BL248" s="127"/>
    </row>
    <row r="249" spans="1:64" x14ac:dyDescent="0.25">
      <c r="A249" s="127"/>
      <c r="B249" s="128" t="s">
        <v>484</v>
      </c>
      <c r="C249" s="150" t="str">
        <f>+Leasing!L5</f>
        <v>A1 M4</v>
      </c>
      <c r="D249" s="138">
        <f>VLOOKUP($C249,$BA$5:$BB$38,2,FALSE)</f>
        <v>4</v>
      </c>
      <c r="E249" s="127"/>
      <c r="F249" s="127"/>
      <c r="G249" s="127"/>
      <c r="H249" s="127"/>
      <c r="I249" s="127"/>
      <c r="J249" s="127"/>
      <c r="K249" s="127"/>
      <c r="L249" s="127"/>
      <c r="M249" s="127"/>
      <c r="N249" s="127"/>
      <c r="O249" s="127"/>
      <c r="P249" s="127"/>
      <c r="Q249" s="127"/>
      <c r="R249" s="127"/>
      <c r="S249" s="127"/>
      <c r="T249" s="127"/>
      <c r="U249" s="127"/>
      <c r="V249" s="127"/>
      <c r="W249" s="127"/>
      <c r="X249" s="127"/>
      <c r="Y249" s="127"/>
      <c r="Z249" s="127"/>
      <c r="AA249" s="127"/>
      <c r="AB249" s="127"/>
      <c r="AC249" s="127"/>
      <c r="AD249" s="127"/>
      <c r="AE249" s="127"/>
      <c r="AF249" s="127"/>
      <c r="AG249" s="127"/>
      <c r="AH249" s="127"/>
      <c r="AI249" s="127"/>
      <c r="AJ249" s="127"/>
      <c r="AK249" s="127"/>
      <c r="AL249" s="127"/>
      <c r="AM249" s="127"/>
      <c r="AN249" s="127"/>
      <c r="AO249" s="127"/>
      <c r="AP249" s="127"/>
      <c r="AQ249" s="127"/>
      <c r="AR249" s="127"/>
      <c r="AS249" s="127"/>
      <c r="AT249" s="127"/>
      <c r="AU249" s="127"/>
      <c r="AV249" s="127"/>
      <c r="AW249" s="127"/>
      <c r="AX249" s="127"/>
      <c r="AY249" s="127"/>
      <c r="AZ249" s="127"/>
      <c r="BA249" s="127"/>
      <c r="BB249" s="127"/>
      <c r="BC249" s="127"/>
      <c r="BD249" s="127"/>
      <c r="BE249" s="127"/>
      <c r="BF249" s="127"/>
      <c r="BG249" s="127"/>
      <c r="BH249" s="127"/>
      <c r="BI249" s="127"/>
      <c r="BJ249" s="127"/>
      <c r="BK249" s="127"/>
      <c r="BL249" s="127"/>
    </row>
    <row r="250" spans="1:64" x14ac:dyDescent="0.25">
      <c r="A250" s="127"/>
      <c r="B250" s="128" t="s">
        <v>486</v>
      </c>
      <c r="C250" s="157">
        <f>+Leasing!L6</f>
        <v>0.09</v>
      </c>
      <c r="D250" s="127"/>
      <c r="E250" s="127"/>
      <c r="F250" s="127"/>
      <c r="G250" s="127"/>
      <c r="H250" s="127"/>
      <c r="I250" s="127"/>
      <c r="J250" s="127"/>
      <c r="K250" s="127"/>
      <c r="L250" s="127"/>
      <c r="M250" s="127"/>
      <c r="N250" s="127"/>
      <c r="O250" s="127"/>
      <c r="P250" s="127"/>
      <c r="Q250" s="127"/>
      <c r="R250" s="127"/>
      <c r="S250" s="127"/>
      <c r="T250" s="127"/>
      <c r="U250" s="127"/>
      <c r="V250" s="127"/>
      <c r="W250" s="127"/>
      <c r="X250" s="127"/>
      <c r="Y250" s="127"/>
      <c r="Z250" s="127"/>
      <c r="AA250" s="127"/>
      <c r="AB250" s="127"/>
      <c r="AC250" s="127"/>
      <c r="AD250" s="127"/>
      <c r="AE250" s="127"/>
      <c r="AF250" s="127"/>
      <c r="AG250" s="127"/>
      <c r="AH250" s="127"/>
      <c r="AI250" s="127"/>
      <c r="AJ250" s="127"/>
      <c r="AK250" s="127"/>
      <c r="AL250" s="127"/>
      <c r="AM250" s="127"/>
      <c r="AN250" s="127"/>
      <c r="AO250" s="127"/>
      <c r="AP250" s="127"/>
      <c r="AQ250" s="127"/>
      <c r="AR250" s="127"/>
      <c r="AS250" s="127"/>
      <c r="AT250" s="127"/>
      <c r="AU250" s="127"/>
      <c r="AV250" s="127"/>
      <c r="AW250" s="127"/>
      <c r="AX250" s="127"/>
      <c r="AY250" s="127"/>
      <c r="AZ250" s="127"/>
      <c r="BA250" s="127"/>
      <c r="BB250" s="127"/>
      <c r="BC250" s="127"/>
      <c r="BD250" s="127"/>
      <c r="BE250" s="127"/>
      <c r="BF250" s="127"/>
      <c r="BG250" s="127"/>
      <c r="BH250" s="127"/>
      <c r="BI250" s="127"/>
      <c r="BJ250" s="127"/>
      <c r="BK250" s="127"/>
      <c r="BL250" s="127"/>
    </row>
    <row r="251" spans="1:64" x14ac:dyDescent="0.25">
      <c r="A251" s="127"/>
      <c r="B251" s="129" t="s">
        <v>501</v>
      </c>
      <c r="C251" s="158">
        <f>+Leasing!L7</f>
        <v>20000</v>
      </c>
      <c r="D251" s="127"/>
      <c r="E251" s="127"/>
      <c r="F251" s="127"/>
      <c r="G251" s="127"/>
      <c r="H251" s="127"/>
      <c r="I251" s="127"/>
      <c r="J251" s="127"/>
      <c r="K251" s="127"/>
      <c r="L251" s="127"/>
      <c r="M251" s="127"/>
      <c r="N251" s="127"/>
      <c r="O251" s="127"/>
      <c r="P251" s="127"/>
      <c r="Q251" s="127"/>
      <c r="R251" s="127"/>
      <c r="S251" s="127"/>
      <c r="T251" s="127"/>
      <c r="U251" s="127"/>
      <c r="V251" s="127"/>
      <c r="W251" s="127"/>
      <c r="X251" s="127"/>
      <c r="Y251" s="127"/>
      <c r="Z251" s="127"/>
      <c r="AA251" s="127"/>
      <c r="AB251" s="127"/>
      <c r="AC251" s="127"/>
      <c r="AD251" s="127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127"/>
      <c r="AO251" s="127"/>
      <c r="AP251" s="127"/>
      <c r="AQ251" s="127"/>
      <c r="AR251" s="127"/>
      <c r="AS251" s="127"/>
      <c r="AT251" s="127"/>
      <c r="AU251" s="127"/>
      <c r="AV251" s="127"/>
      <c r="AW251" s="127"/>
      <c r="AX251" s="127"/>
      <c r="AY251" s="127"/>
      <c r="AZ251" s="127"/>
      <c r="BA251" s="127"/>
      <c r="BB251" s="127"/>
      <c r="BC251" s="127"/>
      <c r="BD251" s="127"/>
      <c r="BE251" s="127"/>
      <c r="BF251" s="127"/>
      <c r="BG251" s="127"/>
      <c r="BH251" s="127"/>
      <c r="BI251" s="127"/>
      <c r="BJ251" s="127"/>
      <c r="BK251" s="127"/>
      <c r="BL251" s="127"/>
    </row>
    <row r="252" spans="1:64" x14ac:dyDescent="0.25">
      <c r="A252" s="127"/>
      <c r="B252" s="129" t="s">
        <v>502</v>
      </c>
      <c r="C252" s="157">
        <f>+Leasing!L8</f>
        <v>0.1</v>
      </c>
      <c r="D252" s="127"/>
      <c r="E252" s="127"/>
      <c r="F252" s="127"/>
      <c r="G252" s="127"/>
      <c r="H252" s="127"/>
      <c r="I252" s="127"/>
      <c r="J252" s="127"/>
      <c r="K252" s="127"/>
      <c r="L252" s="127"/>
      <c r="M252" s="127"/>
      <c r="N252" s="127"/>
      <c r="O252" s="127"/>
      <c r="P252" s="127"/>
      <c r="Q252" s="127"/>
      <c r="R252" s="127"/>
      <c r="S252" s="127"/>
      <c r="T252" s="127"/>
      <c r="U252" s="127"/>
      <c r="V252" s="127"/>
      <c r="W252" s="127"/>
      <c r="X252" s="127"/>
      <c r="Y252" s="127"/>
      <c r="Z252" s="127"/>
      <c r="AA252" s="127"/>
      <c r="AB252" s="127"/>
      <c r="AC252" s="127"/>
      <c r="AD252" s="127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127"/>
      <c r="AO252" s="127"/>
      <c r="AP252" s="127"/>
      <c r="AQ252" s="127"/>
      <c r="AR252" s="127"/>
      <c r="AS252" s="127"/>
      <c r="AT252" s="127"/>
      <c r="AU252" s="127"/>
      <c r="AV252" s="127"/>
      <c r="AW252" s="127"/>
      <c r="AX252" s="127"/>
      <c r="AY252" s="127"/>
      <c r="AZ252" s="127"/>
      <c r="BA252" s="127"/>
      <c r="BB252" s="127"/>
      <c r="BC252" s="127"/>
      <c r="BD252" s="127"/>
      <c r="BE252" s="127"/>
      <c r="BF252" s="127"/>
      <c r="BG252" s="127"/>
      <c r="BH252" s="127"/>
      <c r="BI252" s="127"/>
      <c r="BJ252" s="127"/>
      <c r="BK252" s="127"/>
      <c r="BL252" s="127"/>
    </row>
    <row r="253" spans="1:64" x14ac:dyDescent="0.25">
      <c r="A253" s="127"/>
      <c r="B253" s="129" t="s">
        <v>503</v>
      </c>
      <c r="C253" s="157">
        <f>+Leasing!L9</f>
        <v>0.1</v>
      </c>
      <c r="D253" s="127"/>
      <c r="E253" s="127"/>
      <c r="F253" s="127"/>
      <c r="G253" s="127"/>
      <c r="H253" s="127"/>
      <c r="I253" s="127"/>
      <c r="J253" s="127"/>
      <c r="K253" s="127"/>
      <c r="L253" s="127"/>
      <c r="M253" s="127"/>
      <c r="N253" s="127"/>
      <c r="O253" s="127"/>
      <c r="P253" s="127"/>
      <c r="Q253" s="127"/>
      <c r="R253" s="127"/>
      <c r="S253" s="127"/>
      <c r="T253" s="127"/>
      <c r="U253" s="127"/>
      <c r="V253" s="127"/>
      <c r="W253" s="127"/>
      <c r="X253" s="127"/>
      <c r="Y253" s="127"/>
      <c r="Z253" s="127"/>
      <c r="AA253" s="127"/>
      <c r="AB253" s="127"/>
      <c r="AC253" s="127"/>
      <c r="AD253" s="127"/>
      <c r="AE253" s="127"/>
      <c r="AF253" s="127"/>
      <c r="AG253" s="127"/>
      <c r="AH253" s="127"/>
      <c r="AI253" s="127"/>
      <c r="AJ253" s="127"/>
      <c r="AK253" s="127"/>
      <c r="AL253" s="127"/>
      <c r="AM253" s="127"/>
      <c r="AN253" s="127"/>
      <c r="AO253" s="127"/>
      <c r="AP253" s="127"/>
      <c r="AQ253" s="127"/>
      <c r="AR253" s="127"/>
      <c r="AS253" s="127"/>
      <c r="AT253" s="127"/>
      <c r="AU253" s="127"/>
      <c r="AV253" s="127"/>
      <c r="AW253" s="127"/>
      <c r="AX253" s="127"/>
      <c r="AY253" s="127"/>
      <c r="AZ253" s="127"/>
      <c r="BA253" s="127"/>
      <c r="BB253" s="127"/>
      <c r="BC253" s="127"/>
      <c r="BD253" s="127"/>
      <c r="BE253" s="127"/>
      <c r="BF253" s="127"/>
      <c r="BG253" s="127"/>
      <c r="BH253" s="127"/>
      <c r="BI253" s="127"/>
      <c r="BJ253" s="127"/>
      <c r="BK253" s="127"/>
      <c r="BL253" s="127"/>
    </row>
    <row r="254" spans="1:64" x14ac:dyDescent="0.25">
      <c r="A254" s="127"/>
      <c r="B254" s="130" t="s">
        <v>488</v>
      </c>
      <c r="C254" s="138">
        <f>+Leasing!L10</f>
        <v>48</v>
      </c>
      <c r="D254" s="127"/>
      <c r="E254" s="127"/>
      <c r="F254" s="127"/>
      <c r="G254" s="127"/>
      <c r="H254" s="127"/>
      <c r="I254" s="127"/>
      <c r="J254" s="127"/>
      <c r="K254" s="127"/>
      <c r="L254" s="127"/>
      <c r="M254" s="127"/>
      <c r="N254" s="127"/>
      <c r="O254" s="127"/>
      <c r="P254" s="127"/>
      <c r="Q254" s="127"/>
      <c r="R254" s="127"/>
      <c r="S254" s="127"/>
      <c r="T254" s="127"/>
      <c r="U254" s="127"/>
      <c r="V254" s="127"/>
      <c r="W254" s="127"/>
      <c r="X254" s="127"/>
      <c r="Y254" s="127"/>
      <c r="Z254" s="127"/>
      <c r="AA254" s="127"/>
      <c r="AB254" s="127"/>
      <c r="AC254" s="127"/>
      <c r="AD254" s="127"/>
      <c r="AE254" s="127"/>
      <c r="AF254" s="127"/>
      <c r="AG254" s="127"/>
      <c r="AH254" s="127"/>
      <c r="AI254" s="127"/>
      <c r="AJ254" s="127"/>
      <c r="AK254" s="127"/>
      <c r="AL254" s="127"/>
      <c r="AM254" s="127"/>
      <c r="AN254" s="127"/>
      <c r="AO254" s="127"/>
      <c r="AP254" s="127"/>
      <c r="AQ254" s="127"/>
      <c r="AR254" s="127"/>
      <c r="AS254" s="127"/>
      <c r="AT254" s="127"/>
      <c r="AU254" s="127"/>
      <c r="AV254" s="127"/>
      <c r="AW254" s="127"/>
      <c r="AX254" s="127"/>
      <c r="AY254" s="127"/>
      <c r="AZ254" s="127"/>
      <c r="BA254" s="127"/>
      <c r="BB254" s="127"/>
      <c r="BC254" s="127"/>
      <c r="BD254" s="127"/>
      <c r="BE254" s="127"/>
      <c r="BF254" s="127"/>
      <c r="BG254" s="127"/>
      <c r="BH254" s="127"/>
      <c r="BI254" s="127"/>
      <c r="BJ254" s="127"/>
      <c r="BK254" s="127"/>
      <c r="BL254" s="127"/>
    </row>
    <row r="255" spans="1:64" x14ac:dyDescent="0.25">
      <c r="A255" s="127"/>
      <c r="B255" s="127"/>
      <c r="C255" s="127"/>
      <c r="D255" s="127"/>
      <c r="E255" s="127"/>
      <c r="F255" s="127"/>
      <c r="G255" s="127"/>
      <c r="H255" s="127"/>
      <c r="I255" s="127"/>
      <c r="J255" s="127"/>
      <c r="K255" s="127"/>
      <c r="L255" s="127"/>
      <c r="M255" s="127"/>
      <c r="N255" s="127"/>
      <c r="O255" s="127"/>
      <c r="P255" s="127"/>
      <c r="Q255" s="127"/>
      <c r="R255" s="127"/>
      <c r="S255" s="127"/>
      <c r="T255" s="127"/>
      <c r="U255" s="127"/>
      <c r="V255" s="127"/>
      <c r="W255" s="127"/>
      <c r="X255" s="127"/>
      <c r="Y255" s="127"/>
      <c r="Z255" s="127"/>
      <c r="AA255" s="127"/>
      <c r="AB255" s="127"/>
      <c r="AC255" s="127"/>
      <c r="AD255" s="127"/>
      <c r="AE255" s="127"/>
      <c r="AF255" s="127"/>
      <c r="AG255" s="127"/>
      <c r="AH255" s="127"/>
      <c r="AI255" s="127"/>
      <c r="AJ255" s="127"/>
      <c r="AK255" s="127"/>
      <c r="AL255" s="127"/>
      <c r="AM255" s="127"/>
      <c r="AN255" s="127"/>
      <c r="AO255" s="127"/>
      <c r="AP255" s="127"/>
      <c r="AQ255" s="127"/>
      <c r="AR255" s="127"/>
      <c r="AS255" s="127"/>
      <c r="AT255" s="127"/>
      <c r="AU255" s="127"/>
      <c r="AV255" s="127"/>
      <c r="AW255" s="127"/>
      <c r="AX255" s="127"/>
      <c r="AY255" s="127"/>
      <c r="AZ255" s="127"/>
      <c r="BA255" s="127"/>
      <c r="BB255" s="127"/>
      <c r="BC255" s="127"/>
      <c r="BD255" s="127"/>
      <c r="BE255" s="127"/>
      <c r="BF255" s="127"/>
      <c r="BG255" s="127"/>
      <c r="BH255" s="127"/>
      <c r="BI255" s="127"/>
      <c r="BJ255" s="127"/>
      <c r="BK255" s="127"/>
      <c r="BL255" s="127"/>
    </row>
    <row r="256" spans="1:64" x14ac:dyDescent="0.25">
      <c r="A256" s="127"/>
      <c r="B256" s="126" t="s">
        <v>521</v>
      </c>
      <c r="C256" s="126" t="s">
        <v>522</v>
      </c>
      <c r="D256" s="139">
        <f>((1+C250)^(1/12))-1</f>
        <v>7.2073233161367156E-3</v>
      </c>
      <c r="E256" s="127"/>
      <c r="F256" s="127"/>
      <c r="G256" s="127"/>
      <c r="H256" s="127"/>
      <c r="I256" s="127"/>
      <c r="J256" s="127"/>
      <c r="K256" s="127"/>
      <c r="L256" s="127"/>
      <c r="M256" s="127"/>
      <c r="N256" s="127"/>
      <c r="O256" s="127"/>
      <c r="P256" s="127"/>
      <c r="Q256" s="127"/>
      <c r="R256" s="127"/>
      <c r="S256" s="127"/>
      <c r="T256" s="127"/>
      <c r="U256" s="127"/>
      <c r="V256" s="127"/>
      <c r="W256" s="127"/>
      <c r="X256" s="127"/>
      <c r="Y256" s="127"/>
      <c r="Z256" s="127"/>
      <c r="AA256" s="127"/>
      <c r="AB256" s="127"/>
      <c r="AC256" s="127"/>
      <c r="AD256" s="127"/>
      <c r="AE256" s="127"/>
      <c r="AF256" s="127"/>
      <c r="AG256" s="127"/>
      <c r="AH256" s="127"/>
      <c r="AI256" s="127"/>
      <c r="AJ256" s="127"/>
      <c r="AK256" s="127"/>
      <c r="AL256" s="127"/>
      <c r="AM256" s="127"/>
      <c r="AN256" s="127"/>
      <c r="AO256" s="127"/>
      <c r="AP256" s="127"/>
      <c r="AQ256" s="127"/>
      <c r="AR256" s="127"/>
      <c r="AS256" s="127"/>
      <c r="AT256" s="127"/>
      <c r="AU256" s="127"/>
      <c r="AV256" s="127"/>
      <c r="AW256" s="127"/>
      <c r="AX256" s="127"/>
      <c r="AY256" s="127"/>
      <c r="AZ256" s="127"/>
      <c r="BA256" s="127"/>
      <c r="BB256" s="127"/>
      <c r="BC256" s="127"/>
      <c r="BD256" s="127"/>
      <c r="BE256" s="127"/>
      <c r="BF256" s="127"/>
      <c r="BG256" s="127"/>
      <c r="BH256" s="127"/>
      <c r="BI256" s="127"/>
      <c r="BJ256" s="127"/>
      <c r="BK256" s="127"/>
      <c r="BL256" s="127"/>
    </row>
    <row r="257" spans="1:64" x14ac:dyDescent="0.25">
      <c r="A257" s="127"/>
      <c r="B257" s="127"/>
      <c r="C257" s="127"/>
      <c r="D257" s="127"/>
      <c r="E257" s="127"/>
      <c r="F257" s="127"/>
      <c r="G257" s="127"/>
      <c r="H257" s="127"/>
      <c r="I257" s="127"/>
      <c r="J257" s="127"/>
      <c r="K257" s="127"/>
      <c r="L257" s="127"/>
      <c r="M257" s="127"/>
      <c r="N257" s="127"/>
      <c r="O257" s="127"/>
      <c r="P257" s="127"/>
      <c r="Q257" s="127"/>
      <c r="R257" s="127"/>
      <c r="S257" s="127"/>
      <c r="T257" s="127"/>
      <c r="U257" s="127"/>
      <c r="V257" s="127"/>
      <c r="W257" s="127"/>
      <c r="X257" s="127"/>
      <c r="Y257" s="127"/>
      <c r="Z257" s="127"/>
      <c r="AA257" s="127"/>
      <c r="AB257" s="127"/>
      <c r="AC257" s="127"/>
      <c r="AD257" s="127"/>
      <c r="AE257" s="127"/>
      <c r="AF257" s="127"/>
      <c r="AG257" s="127"/>
      <c r="AH257" s="127"/>
      <c r="AI257" s="127"/>
      <c r="AJ257" s="127"/>
      <c r="AK257" s="127"/>
      <c r="AL257" s="127"/>
      <c r="AM257" s="127"/>
      <c r="AN257" s="127"/>
      <c r="AO257" s="127"/>
      <c r="AP257" s="127"/>
      <c r="AQ257" s="127"/>
      <c r="AR257" s="127"/>
      <c r="AS257" s="127"/>
      <c r="AT257" s="127"/>
      <c r="AU257" s="127"/>
      <c r="AV257" s="127"/>
      <c r="AW257" s="127"/>
      <c r="AX257" s="127"/>
      <c r="AY257" s="127"/>
      <c r="AZ257" s="127"/>
      <c r="BA257" s="127"/>
      <c r="BB257" s="127"/>
      <c r="BC257" s="127"/>
      <c r="BD257" s="127"/>
      <c r="BE257" s="127"/>
      <c r="BF257" s="127"/>
      <c r="BG257" s="127"/>
      <c r="BH257" s="127"/>
      <c r="BI257" s="127"/>
      <c r="BJ257" s="127"/>
      <c r="BK257" s="127"/>
      <c r="BL257" s="127"/>
    </row>
    <row r="258" spans="1:64" x14ac:dyDescent="0.25">
      <c r="A258" s="127"/>
      <c r="B258" s="126" t="s">
        <v>525</v>
      </c>
      <c r="C258" s="126" t="s">
        <v>522</v>
      </c>
      <c r="D258" s="140">
        <f>(C251-(C251*C252)-(C251*C253))/((1-(1+D256)^(-C254))/D256)</f>
        <v>395.49775026664986</v>
      </c>
      <c r="E258" s="127"/>
      <c r="F258" s="127"/>
      <c r="G258" s="127"/>
      <c r="H258" s="127"/>
      <c r="I258" s="127"/>
      <c r="J258" s="127"/>
      <c r="K258" s="127"/>
      <c r="L258" s="127"/>
      <c r="M258" s="127"/>
      <c r="N258" s="127"/>
      <c r="O258" s="127"/>
      <c r="P258" s="127"/>
      <c r="Q258" s="127"/>
      <c r="R258" s="127"/>
      <c r="S258" s="127"/>
      <c r="T258" s="127"/>
      <c r="U258" s="127"/>
      <c r="V258" s="127"/>
      <c r="W258" s="127"/>
      <c r="X258" s="127"/>
      <c r="Y258" s="127"/>
      <c r="Z258" s="127"/>
      <c r="AA258" s="127"/>
      <c r="AB258" s="127"/>
      <c r="AC258" s="127"/>
      <c r="AD258" s="127"/>
      <c r="AE258" s="127"/>
      <c r="AF258" s="127"/>
      <c r="AG258" s="127"/>
      <c r="AH258" s="127"/>
      <c r="AI258" s="127"/>
      <c r="AJ258" s="127"/>
      <c r="AK258" s="127"/>
      <c r="AL258" s="127"/>
      <c r="AM258" s="127"/>
      <c r="AN258" s="127"/>
      <c r="AO258" s="127"/>
      <c r="AP258" s="127"/>
      <c r="AQ258" s="127"/>
      <c r="AR258" s="127"/>
      <c r="AS258" s="127"/>
      <c r="AT258" s="127"/>
      <c r="AU258" s="127"/>
      <c r="AV258" s="127"/>
      <c r="AW258" s="127"/>
      <c r="AX258" s="127"/>
      <c r="AY258" s="127"/>
      <c r="AZ258" s="127"/>
      <c r="BA258" s="127"/>
      <c r="BB258" s="127"/>
      <c r="BC258" s="127"/>
      <c r="BD258" s="127"/>
      <c r="BE258" s="127"/>
      <c r="BF258" s="127"/>
      <c r="BG258" s="127"/>
      <c r="BH258" s="127"/>
      <c r="BI258" s="127"/>
      <c r="BJ258" s="127"/>
      <c r="BK258" s="127"/>
      <c r="BL258" s="127"/>
    </row>
    <row r="259" spans="1:64" x14ac:dyDescent="0.25">
      <c r="A259" s="127"/>
      <c r="B259" s="127"/>
      <c r="C259" s="66">
        <v>41275</v>
      </c>
      <c r="D259" s="66">
        <v>41306</v>
      </c>
      <c r="E259" s="66">
        <v>41336</v>
      </c>
      <c r="F259" s="66">
        <v>41367</v>
      </c>
      <c r="G259" s="66">
        <v>41397</v>
      </c>
      <c r="H259" s="66">
        <v>41428</v>
      </c>
      <c r="I259" s="66">
        <v>41458</v>
      </c>
      <c r="J259" s="66">
        <v>41489</v>
      </c>
      <c r="K259" s="66">
        <v>41519</v>
      </c>
      <c r="L259" s="66">
        <v>41550</v>
      </c>
      <c r="M259" s="66">
        <v>41580</v>
      </c>
      <c r="N259" s="66">
        <v>41611</v>
      </c>
      <c r="O259" s="66">
        <v>41641</v>
      </c>
      <c r="P259" s="66">
        <v>41672</v>
      </c>
      <c r="Q259" s="66">
        <v>41702</v>
      </c>
      <c r="R259" s="66">
        <v>41733</v>
      </c>
      <c r="S259" s="66">
        <v>41763</v>
      </c>
      <c r="T259" s="66">
        <v>41794</v>
      </c>
      <c r="U259" s="66">
        <v>41824</v>
      </c>
      <c r="V259" s="66">
        <v>41855</v>
      </c>
      <c r="W259" s="66">
        <v>41885</v>
      </c>
      <c r="X259" s="66">
        <v>41916</v>
      </c>
      <c r="Y259" s="66">
        <v>41946</v>
      </c>
      <c r="Z259" s="66">
        <v>41977</v>
      </c>
      <c r="AA259" s="66">
        <v>42007</v>
      </c>
      <c r="AB259" s="66">
        <v>42038</v>
      </c>
      <c r="AC259" s="66">
        <v>42068</v>
      </c>
      <c r="AD259" s="66">
        <v>42099</v>
      </c>
      <c r="AE259" s="66">
        <v>42129</v>
      </c>
      <c r="AF259" s="66">
        <v>42160</v>
      </c>
      <c r="AG259" s="66">
        <v>42190</v>
      </c>
      <c r="AH259" s="66">
        <v>42221</v>
      </c>
      <c r="AI259" s="66">
        <v>42251</v>
      </c>
      <c r="AJ259" s="66">
        <v>42282</v>
      </c>
      <c r="AK259" s="66">
        <v>42312</v>
      </c>
      <c r="AL259" s="66">
        <v>42343</v>
      </c>
      <c r="AM259" s="66">
        <v>42373</v>
      </c>
      <c r="AN259" s="66">
        <v>42404</v>
      </c>
      <c r="AO259" s="66">
        <v>42434</v>
      </c>
      <c r="AP259" s="66">
        <v>42465</v>
      </c>
      <c r="AQ259" s="66">
        <v>42495</v>
      </c>
      <c r="AR259" s="66">
        <v>42526</v>
      </c>
      <c r="AS259" s="66">
        <v>42556</v>
      </c>
      <c r="AT259" s="66">
        <v>42587</v>
      </c>
      <c r="AU259" s="66">
        <v>42617</v>
      </c>
      <c r="AV259" s="66">
        <v>42648</v>
      </c>
      <c r="AW259" s="66">
        <v>42678</v>
      </c>
      <c r="AX259" s="66">
        <v>42709</v>
      </c>
      <c r="AY259" s="127"/>
      <c r="AZ259" s="127"/>
      <c r="BA259" s="127"/>
      <c r="BB259" s="127"/>
      <c r="BC259" s="127"/>
      <c r="BD259" s="127"/>
      <c r="BE259" s="127"/>
      <c r="BF259" s="127"/>
      <c r="BG259" s="127"/>
      <c r="BH259" s="127"/>
      <c r="BI259" s="127"/>
      <c r="BJ259" s="127"/>
      <c r="BK259" s="127"/>
      <c r="BL259" s="127"/>
    </row>
    <row r="260" spans="1:64" x14ac:dyDescent="0.25">
      <c r="A260" s="127"/>
      <c r="B260" s="127"/>
      <c r="C260" s="138">
        <v>1</v>
      </c>
      <c r="D260" s="138">
        <f>+C260+1</f>
        <v>2</v>
      </c>
      <c r="E260" s="138">
        <f t="shared" ref="E260:AX260" si="107">+D260+1</f>
        <v>3</v>
      </c>
      <c r="F260" s="138">
        <f t="shared" si="107"/>
        <v>4</v>
      </c>
      <c r="G260" s="138">
        <f t="shared" si="107"/>
        <v>5</v>
      </c>
      <c r="H260" s="138">
        <f t="shared" si="107"/>
        <v>6</v>
      </c>
      <c r="I260" s="138">
        <f t="shared" si="107"/>
        <v>7</v>
      </c>
      <c r="J260" s="138">
        <f t="shared" si="107"/>
        <v>8</v>
      </c>
      <c r="K260" s="138">
        <f t="shared" si="107"/>
        <v>9</v>
      </c>
      <c r="L260" s="138">
        <f t="shared" si="107"/>
        <v>10</v>
      </c>
      <c r="M260" s="138">
        <f t="shared" si="107"/>
        <v>11</v>
      </c>
      <c r="N260" s="138">
        <f t="shared" si="107"/>
        <v>12</v>
      </c>
      <c r="O260" s="138">
        <f t="shared" si="107"/>
        <v>13</v>
      </c>
      <c r="P260" s="138">
        <f t="shared" si="107"/>
        <v>14</v>
      </c>
      <c r="Q260" s="138">
        <f t="shared" si="107"/>
        <v>15</v>
      </c>
      <c r="R260" s="138">
        <f t="shared" si="107"/>
        <v>16</v>
      </c>
      <c r="S260" s="138">
        <f t="shared" si="107"/>
        <v>17</v>
      </c>
      <c r="T260" s="138">
        <f t="shared" si="107"/>
        <v>18</v>
      </c>
      <c r="U260" s="138">
        <f t="shared" si="107"/>
        <v>19</v>
      </c>
      <c r="V260" s="138">
        <f t="shared" si="107"/>
        <v>20</v>
      </c>
      <c r="W260" s="138">
        <f t="shared" si="107"/>
        <v>21</v>
      </c>
      <c r="X260" s="138">
        <f t="shared" si="107"/>
        <v>22</v>
      </c>
      <c r="Y260" s="138">
        <f t="shared" si="107"/>
        <v>23</v>
      </c>
      <c r="Z260" s="138">
        <f t="shared" si="107"/>
        <v>24</v>
      </c>
      <c r="AA260" s="138">
        <f t="shared" si="107"/>
        <v>25</v>
      </c>
      <c r="AB260" s="138">
        <f t="shared" si="107"/>
        <v>26</v>
      </c>
      <c r="AC260" s="138">
        <f t="shared" si="107"/>
        <v>27</v>
      </c>
      <c r="AD260" s="138">
        <f t="shared" si="107"/>
        <v>28</v>
      </c>
      <c r="AE260" s="138">
        <f t="shared" si="107"/>
        <v>29</v>
      </c>
      <c r="AF260" s="138">
        <f t="shared" si="107"/>
        <v>30</v>
      </c>
      <c r="AG260" s="138">
        <f t="shared" si="107"/>
        <v>31</v>
      </c>
      <c r="AH260" s="138">
        <f t="shared" si="107"/>
        <v>32</v>
      </c>
      <c r="AI260" s="138">
        <f t="shared" si="107"/>
        <v>33</v>
      </c>
      <c r="AJ260" s="138">
        <f t="shared" si="107"/>
        <v>34</v>
      </c>
      <c r="AK260" s="138">
        <f t="shared" si="107"/>
        <v>35</v>
      </c>
      <c r="AL260" s="138">
        <f t="shared" si="107"/>
        <v>36</v>
      </c>
      <c r="AM260" s="138">
        <f t="shared" si="107"/>
        <v>37</v>
      </c>
      <c r="AN260" s="138">
        <f t="shared" si="107"/>
        <v>38</v>
      </c>
      <c r="AO260" s="138">
        <f t="shared" si="107"/>
        <v>39</v>
      </c>
      <c r="AP260" s="138">
        <f t="shared" si="107"/>
        <v>40</v>
      </c>
      <c r="AQ260" s="138">
        <f t="shared" si="107"/>
        <v>41</v>
      </c>
      <c r="AR260" s="138">
        <f t="shared" si="107"/>
        <v>42</v>
      </c>
      <c r="AS260" s="138">
        <f t="shared" si="107"/>
        <v>43</v>
      </c>
      <c r="AT260" s="138">
        <f t="shared" si="107"/>
        <v>44</v>
      </c>
      <c r="AU260" s="138">
        <f t="shared" si="107"/>
        <v>45</v>
      </c>
      <c r="AV260" s="138">
        <f t="shared" si="107"/>
        <v>46</v>
      </c>
      <c r="AW260" s="138">
        <f t="shared" si="107"/>
        <v>47</v>
      </c>
      <c r="AX260" s="138">
        <f t="shared" si="107"/>
        <v>48</v>
      </c>
      <c r="AY260" s="127"/>
      <c r="AZ260" s="127"/>
      <c r="BA260" s="127"/>
      <c r="BB260" s="127"/>
      <c r="BC260" s="127"/>
      <c r="BD260" s="127"/>
      <c r="BE260" s="127"/>
      <c r="BF260" s="127"/>
      <c r="BG260" s="127"/>
      <c r="BH260" s="127"/>
      <c r="BI260" s="127"/>
      <c r="BJ260" s="127"/>
      <c r="BK260" s="127"/>
      <c r="BL260" s="127"/>
    </row>
    <row r="261" spans="1:64" x14ac:dyDescent="0.25">
      <c r="A261" s="127"/>
      <c r="B261" s="141" t="s">
        <v>589</v>
      </c>
      <c r="C261" s="142" t="s">
        <v>515</v>
      </c>
      <c r="D261" s="142" t="s">
        <v>516</v>
      </c>
      <c r="E261" s="142" t="s">
        <v>517</v>
      </c>
      <c r="F261" s="142" t="s">
        <v>518</v>
      </c>
      <c r="G261" s="142" t="s">
        <v>519</v>
      </c>
      <c r="H261" s="142" t="s">
        <v>520</v>
      </c>
      <c r="I261" s="142" t="s">
        <v>523</v>
      </c>
      <c r="J261" s="142" t="s">
        <v>524</v>
      </c>
      <c r="K261" s="142" t="s">
        <v>485</v>
      </c>
      <c r="L261" s="142" t="s">
        <v>526</v>
      </c>
      <c r="M261" s="142" t="s">
        <v>527</v>
      </c>
      <c r="N261" s="142" t="s">
        <v>500</v>
      </c>
      <c r="O261" s="142" t="s">
        <v>528</v>
      </c>
      <c r="P261" s="142" t="s">
        <v>529</v>
      </c>
      <c r="Q261" s="142" t="s">
        <v>530</v>
      </c>
      <c r="R261" s="142" t="s">
        <v>531</v>
      </c>
      <c r="S261" s="142" t="s">
        <v>532</v>
      </c>
      <c r="T261" s="142" t="s">
        <v>533</v>
      </c>
      <c r="U261" s="142" t="s">
        <v>534</v>
      </c>
      <c r="V261" s="142" t="s">
        <v>535</v>
      </c>
      <c r="W261" s="142" t="s">
        <v>536</v>
      </c>
      <c r="X261" s="142" t="s">
        <v>537</v>
      </c>
      <c r="Y261" s="142" t="s">
        <v>538</v>
      </c>
      <c r="Z261" s="142" t="s">
        <v>539</v>
      </c>
      <c r="AA261" s="142" t="s">
        <v>540</v>
      </c>
      <c r="AB261" s="142" t="s">
        <v>541</v>
      </c>
      <c r="AC261" s="142" t="s">
        <v>542</v>
      </c>
      <c r="AD261" s="142" t="s">
        <v>543</v>
      </c>
      <c r="AE261" s="142" t="s">
        <v>544</v>
      </c>
      <c r="AF261" s="142" t="s">
        <v>545</v>
      </c>
      <c r="AG261" s="142" t="s">
        <v>546</v>
      </c>
      <c r="AH261" s="142" t="s">
        <v>547</v>
      </c>
      <c r="AI261" s="142" t="s">
        <v>548</v>
      </c>
      <c r="AJ261" s="142" t="s">
        <v>549</v>
      </c>
      <c r="AK261" s="142" t="s">
        <v>550</v>
      </c>
      <c r="AL261" s="142" t="s">
        <v>551</v>
      </c>
      <c r="AM261" s="142" t="s">
        <v>552</v>
      </c>
      <c r="AN261" s="142" t="s">
        <v>553</v>
      </c>
      <c r="AO261" s="142" t="s">
        <v>554</v>
      </c>
      <c r="AP261" s="142" t="s">
        <v>555</v>
      </c>
      <c r="AQ261" s="142" t="s">
        <v>556</v>
      </c>
      <c r="AR261" s="142" t="s">
        <v>557</v>
      </c>
      <c r="AS261" s="142" t="s">
        <v>558</v>
      </c>
      <c r="AT261" s="142" t="s">
        <v>559</v>
      </c>
      <c r="AU261" s="142" t="s">
        <v>560</v>
      </c>
      <c r="AV261" s="142" t="s">
        <v>561</v>
      </c>
      <c r="AW261" s="142" t="s">
        <v>562</v>
      </c>
      <c r="AX261" s="142" t="s">
        <v>563</v>
      </c>
      <c r="AY261" s="127"/>
      <c r="AZ261" s="127"/>
      <c r="BA261" s="127"/>
      <c r="BB261" s="127"/>
      <c r="BC261" s="127"/>
      <c r="BD261" s="127"/>
      <c r="BE261" s="127"/>
      <c r="BF261" s="127"/>
      <c r="BG261" s="127"/>
      <c r="BH261" s="127"/>
      <c r="BI261" s="127"/>
      <c r="BJ261" s="127"/>
      <c r="BK261" s="127"/>
      <c r="BL261" s="127"/>
    </row>
    <row r="262" spans="1:64" x14ac:dyDescent="0.25">
      <c r="A262" s="127"/>
      <c r="B262" s="129" t="s">
        <v>590</v>
      </c>
      <c r="C262" s="140">
        <f t="shared" ref="C262:AX262" si="108">IF(C261=$C249,$C251*$C253,0)</f>
        <v>0</v>
      </c>
      <c r="D262" s="140">
        <f t="shared" si="108"/>
        <v>0</v>
      </c>
      <c r="E262" s="140">
        <f t="shared" si="108"/>
        <v>0</v>
      </c>
      <c r="F262" s="140">
        <f t="shared" si="108"/>
        <v>2000</v>
      </c>
      <c r="G262" s="140">
        <f t="shared" si="108"/>
        <v>0</v>
      </c>
      <c r="H262" s="140">
        <f t="shared" si="108"/>
        <v>0</v>
      </c>
      <c r="I262" s="140">
        <f t="shared" si="108"/>
        <v>0</v>
      </c>
      <c r="J262" s="140">
        <f t="shared" si="108"/>
        <v>0</v>
      </c>
      <c r="K262" s="140">
        <f t="shared" si="108"/>
        <v>0</v>
      </c>
      <c r="L262" s="140">
        <f t="shared" si="108"/>
        <v>0</v>
      </c>
      <c r="M262" s="140">
        <f t="shared" si="108"/>
        <v>0</v>
      </c>
      <c r="N262" s="140">
        <f t="shared" si="108"/>
        <v>0</v>
      </c>
      <c r="O262" s="140">
        <f t="shared" si="108"/>
        <v>0</v>
      </c>
      <c r="P262" s="140">
        <f t="shared" si="108"/>
        <v>0</v>
      </c>
      <c r="Q262" s="140">
        <f t="shared" si="108"/>
        <v>0</v>
      </c>
      <c r="R262" s="140">
        <f t="shared" si="108"/>
        <v>0</v>
      </c>
      <c r="S262" s="140">
        <f t="shared" si="108"/>
        <v>0</v>
      </c>
      <c r="T262" s="140">
        <f t="shared" si="108"/>
        <v>0</v>
      </c>
      <c r="U262" s="140">
        <f t="shared" si="108"/>
        <v>0</v>
      </c>
      <c r="V262" s="140">
        <f t="shared" si="108"/>
        <v>0</v>
      </c>
      <c r="W262" s="140">
        <f t="shared" si="108"/>
        <v>0</v>
      </c>
      <c r="X262" s="140">
        <f t="shared" si="108"/>
        <v>0</v>
      </c>
      <c r="Y262" s="140">
        <f t="shared" si="108"/>
        <v>0</v>
      </c>
      <c r="Z262" s="140">
        <f t="shared" si="108"/>
        <v>0</v>
      </c>
      <c r="AA262" s="140">
        <f t="shared" si="108"/>
        <v>0</v>
      </c>
      <c r="AB262" s="140">
        <f t="shared" si="108"/>
        <v>0</v>
      </c>
      <c r="AC262" s="140">
        <f t="shared" si="108"/>
        <v>0</v>
      </c>
      <c r="AD262" s="140">
        <f t="shared" si="108"/>
        <v>0</v>
      </c>
      <c r="AE262" s="140">
        <f t="shared" si="108"/>
        <v>0</v>
      </c>
      <c r="AF262" s="140">
        <f t="shared" si="108"/>
        <v>0</v>
      </c>
      <c r="AG262" s="140">
        <f t="shared" si="108"/>
        <v>0</v>
      </c>
      <c r="AH262" s="140">
        <f t="shared" si="108"/>
        <v>0</v>
      </c>
      <c r="AI262" s="140">
        <f t="shared" si="108"/>
        <v>0</v>
      </c>
      <c r="AJ262" s="140">
        <f t="shared" si="108"/>
        <v>0</v>
      </c>
      <c r="AK262" s="140">
        <f t="shared" si="108"/>
        <v>0</v>
      </c>
      <c r="AL262" s="140">
        <f t="shared" si="108"/>
        <v>0</v>
      </c>
      <c r="AM262" s="140">
        <f t="shared" si="108"/>
        <v>0</v>
      </c>
      <c r="AN262" s="140">
        <f t="shared" si="108"/>
        <v>0</v>
      </c>
      <c r="AO262" s="140">
        <f t="shared" si="108"/>
        <v>0</v>
      </c>
      <c r="AP262" s="140">
        <f t="shared" si="108"/>
        <v>0</v>
      </c>
      <c r="AQ262" s="140">
        <f t="shared" si="108"/>
        <v>0</v>
      </c>
      <c r="AR262" s="140">
        <f t="shared" si="108"/>
        <v>0</v>
      </c>
      <c r="AS262" s="140">
        <f t="shared" si="108"/>
        <v>0</v>
      </c>
      <c r="AT262" s="140">
        <f t="shared" si="108"/>
        <v>0</v>
      </c>
      <c r="AU262" s="140">
        <f t="shared" si="108"/>
        <v>0</v>
      </c>
      <c r="AV262" s="140">
        <f t="shared" si="108"/>
        <v>0</v>
      </c>
      <c r="AW262" s="140">
        <f t="shared" si="108"/>
        <v>0</v>
      </c>
      <c r="AX262" s="140">
        <f t="shared" si="108"/>
        <v>0</v>
      </c>
      <c r="AY262" s="127"/>
      <c r="AZ262" s="127"/>
      <c r="BA262" s="127"/>
      <c r="BB262" s="127"/>
      <c r="BC262" s="127"/>
      <c r="BD262" s="127"/>
      <c r="BE262" s="127"/>
      <c r="BF262" s="127"/>
      <c r="BG262" s="127"/>
      <c r="BH262" s="127"/>
      <c r="BI262" s="127"/>
      <c r="BJ262" s="127"/>
      <c r="BK262" s="127"/>
      <c r="BL262" s="127"/>
    </row>
    <row r="263" spans="1:64" x14ac:dyDescent="0.25">
      <c r="A263" s="127"/>
      <c r="B263" s="129" t="s">
        <v>564</v>
      </c>
      <c r="C263" s="140"/>
      <c r="D263" s="140">
        <f>+IF(D260&gt;=$D249,$D258,0)*IF(C267&lt;1,0,1)</f>
        <v>0</v>
      </c>
      <c r="E263" s="140">
        <f t="shared" ref="E263:AA263" si="109">+IF(E260&gt;=$D249,$D258,0)*IF(D267&lt;1,0,1)</f>
        <v>0</v>
      </c>
      <c r="F263" s="140">
        <f t="shared" si="109"/>
        <v>395.49775026664986</v>
      </c>
      <c r="G263" s="140">
        <f t="shared" si="109"/>
        <v>395.49775026664986</v>
      </c>
      <c r="H263" s="140">
        <f t="shared" si="109"/>
        <v>395.49775026664986</v>
      </c>
      <c r="I263" s="140">
        <f t="shared" si="109"/>
        <v>395.49775026664986</v>
      </c>
      <c r="J263" s="140">
        <f t="shared" si="109"/>
        <v>395.49775026664986</v>
      </c>
      <c r="K263" s="140">
        <f t="shared" si="109"/>
        <v>395.49775026664986</v>
      </c>
      <c r="L263" s="140">
        <f t="shared" si="109"/>
        <v>395.49775026664986</v>
      </c>
      <c r="M263" s="140">
        <f t="shared" si="109"/>
        <v>395.49775026664986</v>
      </c>
      <c r="N263" s="140">
        <f t="shared" si="109"/>
        <v>395.49775026664986</v>
      </c>
      <c r="O263" s="140">
        <f t="shared" si="109"/>
        <v>395.49775026664986</v>
      </c>
      <c r="P263" s="140">
        <f t="shared" si="109"/>
        <v>395.49775026664986</v>
      </c>
      <c r="Q263" s="140">
        <f t="shared" si="109"/>
        <v>395.49775026664986</v>
      </c>
      <c r="R263" s="140">
        <f t="shared" si="109"/>
        <v>395.49775026664986</v>
      </c>
      <c r="S263" s="140">
        <f t="shared" si="109"/>
        <v>395.49775026664986</v>
      </c>
      <c r="T263" s="140">
        <f t="shared" si="109"/>
        <v>395.49775026664986</v>
      </c>
      <c r="U263" s="140">
        <f t="shared" si="109"/>
        <v>395.49775026664986</v>
      </c>
      <c r="V263" s="140">
        <f t="shared" si="109"/>
        <v>395.49775026664986</v>
      </c>
      <c r="W263" s="140">
        <f t="shared" si="109"/>
        <v>395.49775026664986</v>
      </c>
      <c r="X263" s="140">
        <f t="shared" si="109"/>
        <v>395.49775026664986</v>
      </c>
      <c r="Y263" s="140">
        <f t="shared" si="109"/>
        <v>395.49775026664986</v>
      </c>
      <c r="Z263" s="140">
        <f t="shared" si="109"/>
        <v>395.49775026664986</v>
      </c>
      <c r="AA263" s="140">
        <f t="shared" si="109"/>
        <v>395.49775026664986</v>
      </c>
      <c r="AB263" s="140">
        <f>+IF(AB260&gt;=$D249,$D258,0)*IF(AA267&lt;1,0,1)</f>
        <v>395.49775026664986</v>
      </c>
      <c r="AC263" s="140">
        <f t="shared" ref="AC263:AX263" si="110">+IF(AC260&gt;=$D249,$D258,0)*IF(AB267&lt;1,0,1)</f>
        <v>395.49775026664986</v>
      </c>
      <c r="AD263" s="140">
        <f t="shared" si="110"/>
        <v>395.49775026664986</v>
      </c>
      <c r="AE263" s="140">
        <f t="shared" si="110"/>
        <v>395.49775026664986</v>
      </c>
      <c r="AF263" s="140">
        <f t="shared" si="110"/>
        <v>395.49775026664986</v>
      </c>
      <c r="AG263" s="140">
        <f t="shared" si="110"/>
        <v>395.49775026664986</v>
      </c>
      <c r="AH263" s="140">
        <f t="shared" si="110"/>
        <v>395.49775026664986</v>
      </c>
      <c r="AI263" s="140">
        <f t="shared" si="110"/>
        <v>395.49775026664986</v>
      </c>
      <c r="AJ263" s="140">
        <f t="shared" si="110"/>
        <v>395.49775026664986</v>
      </c>
      <c r="AK263" s="140">
        <f t="shared" si="110"/>
        <v>395.49775026664986</v>
      </c>
      <c r="AL263" s="140">
        <f t="shared" si="110"/>
        <v>395.49775026664986</v>
      </c>
      <c r="AM263" s="140">
        <f t="shared" si="110"/>
        <v>395.49775026664986</v>
      </c>
      <c r="AN263" s="140">
        <f t="shared" si="110"/>
        <v>395.49775026664986</v>
      </c>
      <c r="AO263" s="140">
        <f t="shared" si="110"/>
        <v>395.49775026664986</v>
      </c>
      <c r="AP263" s="140">
        <f t="shared" si="110"/>
        <v>395.49775026664986</v>
      </c>
      <c r="AQ263" s="140">
        <f t="shared" si="110"/>
        <v>395.49775026664986</v>
      </c>
      <c r="AR263" s="140">
        <f t="shared" si="110"/>
        <v>395.49775026664986</v>
      </c>
      <c r="AS263" s="140">
        <f t="shared" si="110"/>
        <v>395.49775026664986</v>
      </c>
      <c r="AT263" s="140">
        <f t="shared" si="110"/>
        <v>395.49775026664986</v>
      </c>
      <c r="AU263" s="140">
        <f t="shared" si="110"/>
        <v>395.49775026664986</v>
      </c>
      <c r="AV263" s="140">
        <f t="shared" si="110"/>
        <v>395.49775026664986</v>
      </c>
      <c r="AW263" s="140">
        <f t="shared" si="110"/>
        <v>395.49775026664986</v>
      </c>
      <c r="AX263" s="140">
        <f t="shared" si="110"/>
        <v>395.49775026664986</v>
      </c>
      <c r="AY263" s="127"/>
      <c r="AZ263" s="127"/>
      <c r="BA263" s="127"/>
      <c r="BB263" s="127"/>
      <c r="BC263" s="127"/>
      <c r="BD263" s="127"/>
      <c r="BE263" s="127"/>
      <c r="BF263" s="127"/>
      <c r="BG263" s="127"/>
      <c r="BH263" s="127"/>
      <c r="BI263" s="127"/>
      <c r="BJ263" s="127"/>
      <c r="BK263" s="127"/>
      <c r="BL263" s="127"/>
    </row>
    <row r="264" spans="1:64" x14ac:dyDescent="0.25">
      <c r="A264" s="127"/>
      <c r="B264" s="129" t="s">
        <v>565</v>
      </c>
      <c r="C264" s="140"/>
      <c r="D264" s="140">
        <f t="shared" ref="D264:AX264" si="111">D263-D266</f>
        <v>0</v>
      </c>
      <c r="E264" s="140">
        <f t="shared" si="111"/>
        <v>0</v>
      </c>
      <c r="F264" s="140">
        <f t="shared" si="111"/>
        <v>280.18057720846241</v>
      </c>
      <c r="G264" s="140">
        <f t="shared" si="111"/>
        <v>282.19992921530559</v>
      </c>
      <c r="H264" s="140">
        <f t="shared" si="111"/>
        <v>284.23383534495122</v>
      </c>
      <c r="I264" s="140">
        <f t="shared" si="111"/>
        <v>286.28240049366786</v>
      </c>
      <c r="J264" s="140">
        <f t="shared" si="111"/>
        <v>288.34573031374543</v>
      </c>
      <c r="K264" s="140">
        <f t="shared" si="111"/>
        <v>290.42393121894418</v>
      </c>
      <c r="L264" s="140">
        <f t="shared" si="111"/>
        <v>292.51711038998258</v>
      </c>
      <c r="M264" s="140">
        <f t="shared" si="111"/>
        <v>294.62537578006521</v>
      </c>
      <c r="N264" s="140">
        <f t="shared" si="111"/>
        <v>296.74883612045039</v>
      </c>
      <c r="O264" s="140">
        <f t="shared" si="111"/>
        <v>298.88760092605776</v>
      </c>
      <c r="P264" s="140">
        <f t="shared" si="111"/>
        <v>301.04178050111631</v>
      </c>
      <c r="Q264" s="140">
        <f t="shared" si="111"/>
        <v>303.21148594485328</v>
      </c>
      <c r="R264" s="140">
        <f t="shared" si="111"/>
        <v>305.39682915722415</v>
      </c>
      <c r="S264" s="140">
        <f t="shared" si="111"/>
        <v>307.59792284468318</v>
      </c>
      <c r="T264" s="140">
        <f t="shared" si="111"/>
        <v>309.8148805259969</v>
      </c>
      <c r="U264" s="140">
        <f t="shared" si="111"/>
        <v>312.04781653809806</v>
      </c>
      <c r="V264" s="140">
        <f t="shared" si="111"/>
        <v>314.29684604198263</v>
      </c>
      <c r="W264" s="140">
        <f t="shared" si="111"/>
        <v>316.56208502864922</v>
      </c>
      <c r="X264" s="140">
        <f t="shared" si="111"/>
        <v>318.84365032508106</v>
      </c>
      <c r="Y264" s="140">
        <f t="shared" si="111"/>
        <v>321.14165960027117</v>
      </c>
      <c r="Z264" s="140">
        <f t="shared" si="111"/>
        <v>323.45623137129104</v>
      </c>
      <c r="AA264" s="140">
        <f t="shared" si="111"/>
        <v>325.7874850094031</v>
      </c>
      <c r="AB264" s="140">
        <f t="shared" si="111"/>
        <v>328.13554074621686</v>
      </c>
      <c r="AC264" s="140">
        <f t="shared" si="111"/>
        <v>330.5005196798902</v>
      </c>
      <c r="AD264" s="140">
        <f t="shared" si="111"/>
        <v>332.88254378137441</v>
      </c>
      <c r="AE264" s="140">
        <f t="shared" si="111"/>
        <v>335.2817359007048</v>
      </c>
      <c r="AF264" s="140">
        <f t="shared" si="111"/>
        <v>337.69821977333675</v>
      </c>
      <c r="AG264" s="140">
        <f t="shared" si="111"/>
        <v>340.13212002652699</v>
      </c>
      <c r="AH264" s="140">
        <f t="shared" si="111"/>
        <v>342.58356218576114</v>
      </c>
      <c r="AI264" s="140">
        <f t="shared" si="111"/>
        <v>345.05267268122776</v>
      </c>
      <c r="AJ264" s="140">
        <f t="shared" si="111"/>
        <v>347.53957885433846</v>
      </c>
      <c r="AK264" s="140">
        <f t="shared" si="111"/>
        <v>350.04440896429571</v>
      </c>
      <c r="AL264" s="140">
        <f t="shared" si="111"/>
        <v>352.56729219470736</v>
      </c>
      <c r="AM264" s="140">
        <f t="shared" si="111"/>
        <v>355.10835866024945</v>
      </c>
      <c r="AN264" s="140">
        <f t="shared" si="111"/>
        <v>357.66773941337652</v>
      </c>
      <c r="AO264" s="140">
        <f t="shared" si="111"/>
        <v>360.24556645108044</v>
      </c>
      <c r="AP264" s="140">
        <f t="shared" si="111"/>
        <v>362.8419727216982</v>
      </c>
      <c r="AQ264" s="140">
        <f t="shared" si="111"/>
        <v>365.45709213176832</v>
      </c>
      <c r="AR264" s="140">
        <f t="shared" si="111"/>
        <v>368.09105955293717</v>
      </c>
      <c r="AS264" s="140">
        <f t="shared" si="111"/>
        <v>370.7440108289145</v>
      </c>
      <c r="AT264" s="140">
        <f t="shared" si="111"/>
        <v>373.41608278247975</v>
      </c>
      <c r="AU264" s="140">
        <f t="shared" si="111"/>
        <v>376.10741322253836</v>
      </c>
      <c r="AV264" s="140">
        <f t="shared" si="111"/>
        <v>378.81814095122905</v>
      </c>
      <c r="AW264" s="140">
        <f t="shared" si="111"/>
        <v>381.5484057710824</v>
      </c>
      <c r="AX264" s="140">
        <f t="shared" si="111"/>
        <v>384.29834849223113</v>
      </c>
      <c r="AY264" s="127"/>
      <c r="AZ264" s="127"/>
      <c r="BA264" s="127"/>
      <c r="BB264" s="127"/>
      <c r="BC264" s="127"/>
      <c r="BD264" s="127"/>
      <c r="BE264" s="127"/>
      <c r="BF264" s="127"/>
      <c r="BG264" s="127"/>
      <c r="BH264" s="127"/>
      <c r="BI264" s="127"/>
      <c r="BJ264" s="127"/>
      <c r="BK264" s="127"/>
      <c r="BL264" s="127"/>
    </row>
    <row r="265" spans="1:64" x14ac:dyDescent="0.25">
      <c r="A265" s="127"/>
      <c r="B265" s="129" t="s">
        <v>566</v>
      </c>
      <c r="C265" s="140"/>
      <c r="D265" s="140">
        <f t="shared" ref="D265:Q265" si="112">(D264+C265)*(IF(C267&lt;1,0,1))</f>
        <v>0</v>
      </c>
      <c r="E265" s="140">
        <f t="shared" si="112"/>
        <v>0</v>
      </c>
      <c r="F265" s="140">
        <f t="shared" si="112"/>
        <v>280.18057720846241</v>
      </c>
      <c r="G265" s="140">
        <f t="shared" si="112"/>
        <v>562.380506423768</v>
      </c>
      <c r="H265" s="140">
        <f t="shared" si="112"/>
        <v>846.61434176871921</v>
      </c>
      <c r="I265" s="140">
        <f t="shared" si="112"/>
        <v>1132.8967422623871</v>
      </c>
      <c r="J265" s="140">
        <f t="shared" si="112"/>
        <v>1421.2424725761325</v>
      </c>
      <c r="K265" s="140">
        <f t="shared" si="112"/>
        <v>1711.6664037950768</v>
      </c>
      <c r="L265" s="140">
        <f t="shared" si="112"/>
        <v>2004.1835141850593</v>
      </c>
      <c r="M265" s="140">
        <f t="shared" si="112"/>
        <v>2298.8088899651243</v>
      </c>
      <c r="N265" s="140">
        <f t="shared" si="112"/>
        <v>2595.5577260855748</v>
      </c>
      <c r="O265" s="140">
        <f t="shared" si="112"/>
        <v>2894.4453270116328</v>
      </c>
      <c r="P265" s="140">
        <f t="shared" si="112"/>
        <v>3195.4871075127489</v>
      </c>
      <c r="Q265" s="140">
        <f t="shared" si="112"/>
        <v>3498.6985934576023</v>
      </c>
      <c r="R265" s="140">
        <f>(R264+Q265)*(IF(Q267&lt;1,0,1))</f>
        <v>3804.0954226148265</v>
      </c>
      <c r="S265" s="140">
        <f t="shared" ref="S265:AX265" si="113">(S264+R265)*(IF(R267&lt;1,0,1))</f>
        <v>4111.6933454595101</v>
      </c>
      <c r="T265" s="140">
        <f t="shared" si="113"/>
        <v>4421.5082259855071</v>
      </c>
      <c r="U265" s="140">
        <f t="shared" si="113"/>
        <v>4733.5560425236054</v>
      </c>
      <c r="V265" s="140">
        <f t="shared" si="113"/>
        <v>5047.8528885655878</v>
      </c>
      <c r="W265" s="140">
        <f t="shared" si="113"/>
        <v>5364.4149735942374</v>
      </c>
      <c r="X265" s="140">
        <f t="shared" si="113"/>
        <v>5683.2586239193188</v>
      </c>
      <c r="Y265" s="140">
        <f t="shared" si="113"/>
        <v>6004.4002835195897</v>
      </c>
      <c r="Z265" s="140">
        <f t="shared" si="113"/>
        <v>6327.856514890881</v>
      </c>
      <c r="AA265" s="140">
        <f t="shared" si="113"/>
        <v>6653.6439999002841</v>
      </c>
      <c r="AB265" s="140">
        <f t="shared" si="113"/>
        <v>6981.7795406465011</v>
      </c>
      <c r="AC265" s="140">
        <f t="shared" si="113"/>
        <v>7312.2800603263913</v>
      </c>
      <c r="AD265" s="140">
        <f t="shared" si="113"/>
        <v>7645.1626041077661</v>
      </c>
      <c r="AE265" s="140">
        <f t="shared" si="113"/>
        <v>7980.444340008471</v>
      </c>
      <c r="AF265" s="140">
        <f t="shared" si="113"/>
        <v>8318.142559781807</v>
      </c>
      <c r="AG265" s="140">
        <f t="shared" si="113"/>
        <v>8658.2746798083335</v>
      </c>
      <c r="AH265" s="140">
        <f t="shared" si="113"/>
        <v>9000.858241994094</v>
      </c>
      <c r="AI265" s="140">
        <f t="shared" si="113"/>
        <v>9345.9109146753217</v>
      </c>
      <c r="AJ265" s="140">
        <f t="shared" si="113"/>
        <v>9693.4504935296609</v>
      </c>
      <c r="AK265" s="140">
        <f t="shared" si="113"/>
        <v>10043.494902493956</v>
      </c>
      <c r="AL265" s="140">
        <f t="shared" si="113"/>
        <v>10396.062194688664</v>
      </c>
      <c r="AM265" s="140">
        <f t="shared" si="113"/>
        <v>10751.170553348913</v>
      </c>
      <c r="AN265" s="140">
        <f t="shared" si="113"/>
        <v>11108.83829276229</v>
      </c>
      <c r="AO265" s="140">
        <f t="shared" si="113"/>
        <v>11469.08385921337</v>
      </c>
      <c r="AP265" s="140">
        <f t="shared" si="113"/>
        <v>11831.925831935068</v>
      </c>
      <c r="AQ265" s="140">
        <f t="shared" si="113"/>
        <v>12197.382924066836</v>
      </c>
      <c r="AR265" s="140">
        <f t="shared" si="113"/>
        <v>12565.473983619773</v>
      </c>
      <c r="AS265" s="140">
        <f t="shared" si="113"/>
        <v>12936.217994448687</v>
      </c>
      <c r="AT265" s="140">
        <f t="shared" si="113"/>
        <v>13309.634077231167</v>
      </c>
      <c r="AU265" s="140">
        <f t="shared" si="113"/>
        <v>13685.741490453705</v>
      </c>
      <c r="AV265" s="140">
        <f t="shared" si="113"/>
        <v>14064.559631404934</v>
      </c>
      <c r="AW265" s="140">
        <f t="shared" si="113"/>
        <v>14446.108037176016</v>
      </c>
      <c r="AX265" s="140">
        <f t="shared" si="113"/>
        <v>14830.406385668248</v>
      </c>
      <c r="AY265" s="127"/>
      <c r="AZ265" s="127"/>
      <c r="BA265" s="127"/>
      <c r="BB265" s="127"/>
      <c r="BC265" s="127"/>
      <c r="BD265" s="127"/>
      <c r="BE265" s="127"/>
      <c r="BF265" s="127"/>
      <c r="BG265" s="127"/>
      <c r="BH265" s="127"/>
      <c r="BI265" s="127"/>
      <c r="BJ265" s="127"/>
      <c r="BK265" s="127"/>
      <c r="BL265" s="127"/>
    </row>
    <row r="266" spans="1:64" x14ac:dyDescent="0.25">
      <c r="A266" s="127"/>
      <c r="B266" s="129" t="s">
        <v>567</v>
      </c>
      <c r="C266" s="140"/>
      <c r="D266" s="140">
        <f>IF(D263&gt;0,C267*$D256,0)</f>
        <v>0</v>
      </c>
      <c r="E266" s="140">
        <f t="shared" ref="E266:AX266" si="114">IF(E263&gt;0,D267*$D$13,0)</f>
        <v>0</v>
      </c>
      <c r="F266" s="140">
        <f t="shared" si="114"/>
        <v>115.31717305818745</v>
      </c>
      <c r="G266" s="140">
        <f t="shared" si="114"/>
        <v>113.29782105134426</v>
      </c>
      <c r="H266" s="140">
        <f t="shared" si="114"/>
        <v>111.26391492169866</v>
      </c>
      <c r="I266" s="140">
        <f t="shared" si="114"/>
        <v>109.21534977298202</v>
      </c>
      <c r="J266" s="140">
        <f t="shared" si="114"/>
        <v>107.15201995290442</v>
      </c>
      <c r="K266" s="140">
        <f t="shared" si="114"/>
        <v>105.0738190477057</v>
      </c>
      <c r="L266" s="140">
        <f t="shared" si="114"/>
        <v>102.98063987666731</v>
      </c>
      <c r="M266" s="140">
        <f t="shared" si="114"/>
        <v>100.87237448658466</v>
      </c>
      <c r="N266" s="140">
        <f t="shared" si="114"/>
        <v>98.748914146199439</v>
      </c>
      <c r="O266" s="140">
        <f t="shared" si="114"/>
        <v>96.610149340592088</v>
      </c>
      <c r="P266" s="140">
        <f t="shared" si="114"/>
        <v>94.455969765533553</v>
      </c>
      <c r="Q266" s="140">
        <f t="shared" si="114"/>
        <v>92.286264321796551</v>
      </c>
      <c r="R266" s="140">
        <f t="shared" si="114"/>
        <v>90.100921109425741</v>
      </c>
      <c r="S266" s="140">
        <f t="shared" si="114"/>
        <v>87.899827421966663</v>
      </c>
      <c r="T266" s="140">
        <f t="shared" si="114"/>
        <v>85.682869740652947</v>
      </c>
      <c r="U266" s="140">
        <f t="shared" si="114"/>
        <v>83.449933728551812</v>
      </c>
      <c r="V266" s="140">
        <f t="shared" si="114"/>
        <v>81.200904224667227</v>
      </c>
      <c r="W266" s="140">
        <f t="shared" si="114"/>
        <v>78.935665238000624</v>
      </c>
      <c r="X266" s="140">
        <f t="shared" si="114"/>
        <v>76.654099941568774</v>
      </c>
      <c r="Y266" s="140">
        <f t="shared" si="114"/>
        <v>74.356090666378677</v>
      </c>
      <c r="Z266" s="140">
        <f t="shared" si="114"/>
        <v>72.041518895358806</v>
      </c>
      <c r="AA266" s="140">
        <f t="shared" si="114"/>
        <v>69.710265257246775</v>
      </c>
      <c r="AB266" s="140">
        <f t="shared" si="114"/>
        <v>67.362209520432984</v>
      </c>
      <c r="AC266" s="140">
        <f t="shared" si="114"/>
        <v>64.997230586759628</v>
      </c>
      <c r="AD266" s="140">
        <f t="shared" si="114"/>
        <v>62.615206485275458</v>
      </c>
      <c r="AE266" s="140">
        <f t="shared" si="114"/>
        <v>60.216014365945064</v>
      </c>
      <c r="AF266" s="140">
        <f t="shared" si="114"/>
        <v>57.799530493313114</v>
      </c>
      <c r="AG266" s="140">
        <f t="shared" si="114"/>
        <v>55.36563024012289</v>
      </c>
      <c r="AH266" s="140">
        <f t="shared" si="114"/>
        <v>52.914188080888692</v>
      </c>
      <c r="AI266" s="140">
        <f t="shared" si="114"/>
        <v>50.445077585422091</v>
      </c>
      <c r="AJ266" s="140">
        <f t="shared" si="114"/>
        <v>47.958171412311387</v>
      </c>
      <c r="AK266" s="140">
        <f t="shared" si="114"/>
        <v>45.453341302354168</v>
      </c>
      <c r="AL266" s="140">
        <f t="shared" si="114"/>
        <v>42.93045807194251</v>
      </c>
      <c r="AM266" s="140">
        <f t="shared" si="114"/>
        <v>40.389391606400409</v>
      </c>
      <c r="AN266" s="140">
        <f t="shared" si="114"/>
        <v>37.830010853273357</v>
      </c>
      <c r="AO266" s="140">
        <f t="shared" si="114"/>
        <v>35.252183815569417</v>
      </c>
      <c r="AP266" s="140">
        <f t="shared" si="114"/>
        <v>32.655777544951668</v>
      </c>
      <c r="AQ266" s="140">
        <f t="shared" si="114"/>
        <v>30.040658134881525</v>
      </c>
      <c r="AR266" s="140">
        <f t="shared" si="114"/>
        <v>27.40669071371271</v>
      </c>
      <c r="AS266" s="140">
        <f t="shared" si="114"/>
        <v>24.753739437735359</v>
      </c>
      <c r="AT266" s="140">
        <f t="shared" si="114"/>
        <v>22.081667484170087</v>
      </c>
      <c r="AU266" s="140">
        <f t="shared" si="114"/>
        <v>19.39033704411148</v>
      </c>
      <c r="AV266" s="140">
        <f t="shared" si="114"/>
        <v>16.679609315420812</v>
      </c>
      <c r="AW266" s="140">
        <f t="shared" si="114"/>
        <v>13.949344495567455</v>
      </c>
      <c r="AX266" s="140">
        <f t="shared" si="114"/>
        <v>11.199401774418744</v>
      </c>
      <c r="AY266" s="127"/>
      <c r="AZ266" s="127"/>
      <c r="BA266" s="127"/>
      <c r="BB266" s="127"/>
      <c r="BC266" s="127"/>
      <c r="BD266" s="127"/>
      <c r="BE266" s="127"/>
      <c r="BF266" s="127"/>
      <c r="BG266" s="127"/>
      <c r="BH266" s="127"/>
      <c r="BI266" s="127"/>
      <c r="BJ266" s="127"/>
      <c r="BK266" s="127"/>
      <c r="BL266" s="127"/>
    </row>
    <row r="267" spans="1:64" x14ac:dyDescent="0.25">
      <c r="A267" s="127"/>
      <c r="B267" s="129" t="s">
        <v>568</v>
      </c>
      <c r="C267" s="140">
        <f>IF(D261=$C249,($C251-($C251*$C253)-($C251*$C252)),(($C251-($C251*$C253)-($C251*$C252))-C265)*IF(B267&lt;1,0,1))</f>
        <v>16000</v>
      </c>
      <c r="D267" s="140">
        <f>IF(E261=$C249,($C251-($C251*$C253)-($C251*$C252)),(($C251-($C251*$C253)-($C251*$C252))-D265)*IF(C267&lt;1,0,1))</f>
        <v>16000</v>
      </c>
      <c r="E267" s="140">
        <f>IF(F261=$C249,($C251-($C251*$C253)-($C251*$C252)),(($C251-($C251*$C253)-($C251*$C252))-E265)*IF(D267&lt;1,0,1))</f>
        <v>16000</v>
      </c>
      <c r="F267" s="140">
        <f>IF(G261=$C249,($C251-($C251*$C253)-($C251*$C252)),(($C251-($C251*$C253)-($C251*$C252))-F265)*IF(E267&lt;1,0,1))</f>
        <v>15719.819422791537</v>
      </c>
      <c r="G267" s="140">
        <f t="shared" ref="G267:AX267" si="115">IF(H261=$C249,($C251-($C251*$C253)-($C251*$C252)),(($C251-($C251*$C253)-($C251*$C252))-G265)*IF(F267&lt;1,0,1))</f>
        <v>15437.619493576232</v>
      </c>
      <c r="H267" s="140">
        <f t="shared" si="115"/>
        <v>15153.38565823128</v>
      </c>
      <c r="I267" s="140">
        <f t="shared" si="115"/>
        <v>14867.103257737614</v>
      </c>
      <c r="J267" s="140">
        <f t="shared" si="115"/>
        <v>14578.757527423868</v>
      </c>
      <c r="K267" s="140">
        <f t="shared" si="115"/>
        <v>14288.333596204924</v>
      </c>
      <c r="L267" s="140">
        <f t="shared" si="115"/>
        <v>13995.816485814941</v>
      </c>
      <c r="M267" s="140">
        <f t="shared" si="115"/>
        <v>13701.191110034875</v>
      </c>
      <c r="N267" s="140">
        <f t="shared" si="115"/>
        <v>13404.442273914425</v>
      </c>
      <c r="O267" s="140">
        <f t="shared" si="115"/>
        <v>13105.554672988368</v>
      </c>
      <c r="P267" s="140">
        <f t="shared" si="115"/>
        <v>12804.512892487252</v>
      </c>
      <c r="Q267" s="140">
        <f t="shared" si="115"/>
        <v>12501.301406542398</v>
      </c>
      <c r="R267" s="140">
        <f t="shared" si="115"/>
        <v>12195.904577385174</v>
      </c>
      <c r="S267" s="140">
        <f t="shared" si="115"/>
        <v>11888.306654540491</v>
      </c>
      <c r="T267" s="140">
        <f t="shared" si="115"/>
        <v>11578.491774014492</v>
      </c>
      <c r="U267" s="140">
        <f t="shared" si="115"/>
        <v>11266.443957476395</v>
      </c>
      <c r="V267" s="140">
        <f t="shared" si="115"/>
        <v>10952.147111434413</v>
      </c>
      <c r="W267" s="140">
        <f t="shared" si="115"/>
        <v>10635.585026405763</v>
      </c>
      <c r="X267" s="140">
        <f t="shared" si="115"/>
        <v>10316.741376080681</v>
      </c>
      <c r="Y267" s="140">
        <f t="shared" si="115"/>
        <v>9995.5997164804103</v>
      </c>
      <c r="Z267" s="140">
        <f t="shared" si="115"/>
        <v>9672.143485109118</v>
      </c>
      <c r="AA267" s="140">
        <f t="shared" si="115"/>
        <v>9346.3560000997168</v>
      </c>
      <c r="AB267" s="140">
        <f t="shared" si="115"/>
        <v>9018.2204593534989</v>
      </c>
      <c r="AC267" s="140">
        <f t="shared" si="115"/>
        <v>8687.7199396736087</v>
      </c>
      <c r="AD267" s="140">
        <f t="shared" si="115"/>
        <v>8354.8373958922348</v>
      </c>
      <c r="AE267" s="140">
        <f t="shared" si="115"/>
        <v>8019.555659991529</v>
      </c>
      <c r="AF267" s="140">
        <f t="shared" si="115"/>
        <v>7681.857440218193</v>
      </c>
      <c r="AG267" s="140">
        <f t="shared" si="115"/>
        <v>7341.7253201916665</v>
      </c>
      <c r="AH267" s="140">
        <f t="shared" si="115"/>
        <v>6999.141758005906</v>
      </c>
      <c r="AI267" s="140">
        <f t="shared" si="115"/>
        <v>6654.0890853246783</v>
      </c>
      <c r="AJ267" s="140">
        <f t="shared" si="115"/>
        <v>6306.5495064703391</v>
      </c>
      <c r="AK267" s="140">
        <f t="shared" si="115"/>
        <v>5956.505097506044</v>
      </c>
      <c r="AL267" s="140">
        <f t="shared" si="115"/>
        <v>5603.937805311336</v>
      </c>
      <c r="AM267" s="140">
        <f t="shared" si="115"/>
        <v>5248.829446651087</v>
      </c>
      <c r="AN267" s="140">
        <f t="shared" si="115"/>
        <v>4891.1617072377103</v>
      </c>
      <c r="AO267" s="140">
        <f t="shared" si="115"/>
        <v>4530.9161407866304</v>
      </c>
      <c r="AP267" s="140">
        <f t="shared" si="115"/>
        <v>4168.0741680649317</v>
      </c>
      <c r="AQ267" s="140">
        <f t="shared" si="115"/>
        <v>3802.6170759331635</v>
      </c>
      <c r="AR267" s="140">
        <f t="shared" si="115"/>
        <v>3434.5260163802268</v>
      </c>
      <c r="AS267" s="140">
        <f t="shared" si="115"/>
        <v>3063.782005551313</v>
      </c>
      <c r="AT267" s="140">
        <f t="shared" si="115"/>
        <v>2690.3659227688331</v>
      </c>
      <c r="AU267" s="140">
        <f t="shared" si="115"/>
        <v>2314.2585095462946</v>
      </c>
      <c r="AV267" s="140">
        <f t="shared" si="115"/>
        <v>1935.4403685950656</v>
      </c>
      <c r="AW267" s="140">
        <f t="shared" si="115"/>
        <v>1553.8919628239837</v>
      </c>
      <c r="AX267" s="140">
        <f t="shared" si="115"/>
        <v>1169.5936143317522</v>
      </c>
      <c r="AY267" s="127"/>
      <c r="AZ267" s="127"/>
      <c r="BA267" s="127"/>
      <c r="BB267" s="127"/>
      <c r="BC267" s="127"/>
      <c r="BD267" s="127"/>
      <c r="BE267" s="127"/>
      <c r="BF267" s="127"/>
      <c r="BG267" s="127"/>
      <c r="BH267" s="127"/>
      <c r="BI267" s="127"/>
      <c r="BJ267" s="127"/>
      <c r="BK267" s="127"/>
      <c r="BL267" s="127"/>
    </row>
    <row r="268" spans="1:64" x14ac:dyDescent="0.25">
      <c r="A268" s="127"/>
      <c r="B268" s="129" t="s">
        <v>591</v>
      </c>
      <c r="C268" s="140"/>
      <c r="D268" s="140">
        <f t="shared" ref="D268:Y268" si="116">IF(D267&lt;1,$C251*$C252,0)*IF(C267&lt;1,0,1)</f>
        <v>0</v>
      </c>
      <c r="E268" s="140">
        <f t="shared" si="116"/>
        <v>0</v>
      </c>
      <c r="F268" s="140">
        <f t="shared" si="116"/>
        <v>0</v>
      </c>
      <c r="G268" s="140">
        <f t="shared" si="116"/>
        <v>0</v>
      </c>
      <c r="H268" s="140">
        <f t="shared" si="116"/>
        <v>0</v>
      </c>
      <c r="I268" s="140">
        <f t="shared" si="116"/>
        <v>0</v>
      </c>
      <c r="J268" s="140">
        <f t="shared" si="116"/>
        <v>0</v>
      </c>
      <c r="K268" s="140">
        <f t="shared" si="116"/>
        <v>0</v>
      </c>
      <c r="L268" s="140">
        <f t="shared" si="116"/>
        <v>0</v>
      </c>
      <c r="M268" s="140">
        <f t="shared" si="116"/>
        <v>0</v>
      </c>
      <c r="N268" s="140">
        <f t="shared" si="116"/>
        <v>0</v>
      </c>
      <c r="O268" s="140">
        <f t="shared" si="116"/>
        <v>0</v>
      </c>
      <c r="P268" s="140">
        <f t="shared" si="116"/>
        <v>0</v>
      </c>
      <c r="Q268" s="140">
        <f t="shared" si="116"/>
        <v>0</v>
      </c>
      <c r="R268" s="140">
        <f t="shared" si="116"/>
        <v>0</v>
      </c>
      <c r="S268" s="140">
        <f t="shared" si="116"/>
        <v>0</v>
      </c>
      <c r="T268" s="140">
        <f t="shared" si="116"/>
        <v>0</v>
      </c>
      <c r="U268" s="140">
        <f t="shared" si="116"/>
        <v>0</v>
      </c>
      <c r="V268" s="140">
        <f t="shared" si="116"/>
        <v>0</v>
      </c>
      <c r="W268" s="140">
        <f t="shared" si="116"/>
        <v>0</v>
      </c>
      <c r="X268" s="140">
        <f t="shared" si="116"/>
        <v>0</v>
      </c>
      <c r="Y268" s="140">
        <f t="shared" si="116"/>
        <v>0</v>
      </c>
      <c r="Z268" s="140">
        <f t="shared" ref="Z268:AX268" si="117">IF(Z267&lt;1,$C$8*$C$9,0)*IF(Y267&lt;1,0,1)</f>
        <v>0</v>
      </c>
      <c r="AA268" s="140">
        <f t="shared" si="117"/>
        <v>0</v>
      </c>
      <c r="AB268" s="140">
        <f t="shared" si="117"/>
        <v>0</v>
      </c>
      <c r="AC268" s="140">
        <f t="shared" si="117"/>
        <v>0</v>
      </c>
      <c r="AD268" s="140">
        <f t="shared" si="117"/>
        <v>0</v>
      </c>
      <c r="AE268" s="140">
        <f t="shared" si="117"/>
        <v>0</v>
      </c>
      <c r="AF268" s="140">
        <f t="shared" si="117"/>
        <v>0</v>
      </c>
      <c r="AG268" s="140">
        <f t="shared" si="117"/>
        <v>0</v>
      </c>
      <c r="AH268" s="140">
        <f t="shared" si="117"/>
        <v>0</v>
      </c>
      <c r="AI268" s="140">
        <f t="shared" si="117"/>
        <v>0</v>
      </c>
      <c r="AJ268" s="140">
        <f t="shared" si="117"/>
        <v>0</v>
      </c>
      <c r="AK268" s="140">
        <f t="shared" si="117"/>
        <v>0</v>
      </c>
      <c r="AL268" s="140">
        <f t="shared" si="117"/>
        <v>0</v>
      </c>
      <c r="AM268" s="140">
        <f t="shared" si="117"/>
        <v>0</v>
      </c>
      <c r="AN268" s="140">
        <f t="shared" si="117"/>
        <v>0</v>
      </c>
      <c r="AO268" s="140">
        <f t="shared" si="117"/>
        <v>0</v>
      </c>
      <c r="AP268" s="140">
        <f t="shared" si="117"/>
        <v>0</v>
      </c>
      <c r="AQ268" s="140">
        <f t="shared" si="117"/>
        <v>0</v>
      </c>
      <c r="AR268" s="140">
        <f t="shared" si="117"/>
        <v>0</v>
      </c>
      <c r="AS268" s="140">
        <f t="shared" si="117"/>
        <v>0</v>
      </c>
      <c r="AT268" s="140">
        <f t="shared" si="117"/>
        <v>0</v>
      </c>
      <c r="AU268" s="140">
        <f t="shared" si="117"/>
        <v>0</v>
      </c>
      <c r="AV268" s="140">
        <f t="shared" si="117"/>
        <v>0</v>
      </c>
      <c r="AW268" s="140">
        <f t="shared" si="117"/>
        <v>0</v>
      </c>
      <c r="AX268" s="140">
        <f t="shared" si="117"/>
        <v>0</v>
      </c>
      <c r="AY268" s="127"/>
      <c r="AZ268" s="127"/>
      <c r="BA268" s="127"/>
      <c r="BB268" s="127"/>
      <c r="BC268" s="127"/>
      <c r="BD268" s="127"/>
      <c r="BE268" s="127"/>
      <c r="BF268" s="127"/>
      <c r="BG268" s="127"/>
      <c r="BH268" s="127"/>
      <c r="BI268" s="127"/>
      <c r="BJ268" s="127"/>
      <c r="BK268" s="127"/>
      <c r="BL268" s="127"/>
    </row>
    <row r="269" spans="1:64" x14ac:dyDescent="0.25">
      <c r="A269" s="127"/>
      <c r="B269" s="143" t="s">
        <v>592</v>
      </c>
      <c r="C269" s="140">
        <f>C262+C263+C268</f>
        <v>0</v>
      </c>
      <c r="D269" s="140">
        <f>D262+D263+D268</f>
        <v>0</v>
      </c>
      <c r="E269" s="140">
        <f t="shared" ref="E269:AX269" si="118">E262+E263+E268</f>
        <v>0</v>
      </c>
      <c r="F269" s="140">
        <f t="shared" si="118"/>
        <v>2395.4977502666497</v>
      </c>
      <c r="G269" s="140">
        <f t="shared" si="118"/>
        <v>395.49775026664986</v>
      </c>
      <c r="H269" s="140">
        <f t="shared" si="118"/>
        <v>395.49775026664986</v>
      </c>
      <c r="I269" s="140">
        <f t="shared" si="118"/>
        <v>395.49775026664986</v>
      </c>
      <c r="J269" s="140">
        <f t="shared" si="118"/>
        <v>395.49775026664986</v>
      </c>
      <c r="K269" s="140">
        <f t="shared" si="118"/>
        <v>395.49775026664986</v>
      </c>
      <c r="L269" s="140">
        <f t="shared" si="118"/>
        <v>395.49775026664986</v>
      </c>
      <c r="M269" s="140">
        <f t="shared" si="118"/>
        <v>395.49775026664986</v>
      </c>
      <c r="N269" s="140">
        <f t="shared" si="118"/>
        <v>395.49775026664986</v>
      </c>
      <c r="O269" s="140">
        <f t="shared" si="118"/>
        <v>395.49775026664986</v>
      </c>
      <c r="P269" s="140">
        <f t="shared" si="118"/>
        <v>395.49775026664986</v>
      </c>
      <c r="Q269" s="140">
        <f t="shared" si="118"/>
        <v>395.49775026664986</v>
      </c>
      <c r="R269" s="140">
        <f t="shared" si="118"/>
        <v>395.49775026664986</v>
      </c>
      <c r="S269" s="140">
        <f t="shared" si="118"/>
        <v>395.49775026664986</v>
      </c>
      <c r="T269" s="140">
        <f t="shared" si="118"/>
        <v>395.49775026664986</v>
      </c>
      <c r="U269" s="140">
        <f t="shared" si="118"/>
        <v>395.49775026664986</v>
      </c>
      <c r="V269" s="140">
        <f t="shared" si="118"/>
        <v>395.49775026664986</v>
      </c>
      <c r="W269" s="140">
        <f t="shared" si="118"/>
        <v>395.49775026664986</v>
      </c>
      <c r="X269" s="140">
        <f t="shared" si="118"/>
        <v>395.49775026664986</v>
      </c>
      <c r="Y269" s="140">
        <f t="shared" si="118"/>
        <v>395.49775026664986</v>
      </c>
      <c r="Z269" s="140">
        <f t="shared" si="118"/>
        <v>395.49775026664986</v>
      </c>
      <c r="AA269" s="140">
        <f t="shared" si="118"/>
        <v>395.49775026664986</v>
      </c>
      <c r="AB269" s="140">
        <f t="shared" si="118"/>
        <v>395.49775026664986</v>
      </c>
      <c r="AC269" s="140">
        <f t="shared" si="118"/>
        <v>395.49775026664986</v>
      </c>
      <c r="AD269" s="140">
        <f t="shared" si="118"/>
        <v>395.49775026664986</v>
      </c>
      <c r="AE269" s="140">
        <f t="shared" si="118"/>
        <v>395.49775026664986</v>
      </c>
      <c r="AF269" s="140">
        <f t="shared" si="118"/>
        <v>395.49775026664986</v>
      </c>
      <c r="AG269" s="140">
        <f t="shared" si="118"/>
        <v>395.49775026664986</v>
      </c>
      <c r="AH269" s="140">
        <f t="shared" si="118"/>
        <v>395.49775026664986</v>
      </c>
      <c r="AI269" s="140">
        <f t="shared" si="118"/>
        <v>395.49775026664986</v>
      </c>
      <c r="AJ269" s="140">
        <f t="shared" si="118"/>
        <v>395.49775026664986</v>
      </c>
      <c r="AK269" s="140">
        <f t="shared" si="118"/>
        <v>395.49775026664986</v>
      </c>
      <c r="AL269" s="140">
        <f t="shared" si="118"/>
        <v>395.49775026664986</v>
      </c>
      <c r="AM269" s="140">
        <f t="shared" si="118"/>
        <v>395.49775026664986</v>
      </c>
      <c r="AN269" s="140">
        <f t="shared" si="118"/>
        <v>395.49775026664986</v>
      </c>
      <c r="AO269" s="140">
        <f t="shared" si="118"/>
        <v>395.49775026664986</v>
      </c>
      <c r="AP269" s="140">
        <f t="shared" si="118"/>
        <v>395.49775026664986</v>
      </c>
      <c r="AQ269" s="140">
        <f t="shared" si="118"/>
        <v>395.49775026664986</v>
      </c>
      <c r="AR269" s="140">
        <f t="shared" si="118"/>
        <v>395.49775026664986</v>
      </c>
      <c r="AS269" s="140">
        <f t="shared" si="118"/>
        <v>395.49775026664986</v>
      </c>
      <c r="AT269" s="140">
        <f t="shared" si="118"/>
        <v>395.49775026664986</v>
      </c>
      <c r="AU269" s="140">
        <f t="shared" si="118"/>
        <v>395.49775026664986</v>
      </c>
      <c r="AV269" s="140">
        <f t="shared" si="118"/>
        <v>395.49775026664986</v>
      </c>
      <c r="AW269" s="140">
        <f t="shared" si="118"/>
        <v>395.49775026664986</v>
      </c>
      <c r="AX269" s="140">
        <f t="shared" si="118"/>
        <v>395.49775026664986</v>
      </c>
      <c r="AY269" s="127"/>
      <c r="AZ269" s="127"/>
      <c r="BA269" s="127"/>
      <c r="BB269" s="127"/>
      <c r="BC269" s="127"/>
      <c r="BD269" s="127"/>
      <c r="BE269" s="127"/>
      <c r="BF269" s="127"/>
      <c r="BG269" s="127"/>
      <c r="BH269" s="127"/>
      <c r="BI269" s="127"/>
      <c r="BJ269" s="127"/>
      <c r="BK269" s="127"/>
      <c r="BL269" s="127"/>
    </row>
    <row r="270" spans="1:64" x14ac:dyDescent="0.25">
      <c r="A270" s="127"/>
      <c r="B270" s="127"/>
      <c r="C270" s="127"/>
      <c r="D270" s="127"/>
      <c r="E270" s="127"/>
      <c r="F270" s="127"/>
      <c r="G270" s="127"/>
      <c r="H270" s="127"/>
      <c r="I270" s="127"/>
      <c r="J270" s="127"/>
      <c r="K270" s="127"/>
      <c r="L270" s="127"/>
      <c r="M270" s="127"/>
      <c r="N270" s="127"/>
      <c r="O270" s="127"/>
      <c r="P270" s="127"/>
      <c r="Q270" s="127"/>
      <c r="R270" s="127"/>
      <c r="S270" s="127"/>
      <c r="T270" s="127"/>
      <c r="U270" s="127"/>
      <c r="V270" s="127"/>
      <c r="W270" s="127"/>
      <c r="X270" s="127"/>
      <c r="Y270" s="127"/>
      <c r="Z270" s="127"/>
      <c r="AA270" s="127"/>
      <c r="AB270" s="127"/>
      <c r="AC270" s="127"/>
      <c r="AD270" s="127"/>
      <c r="AE270" s="127"/>
      <c r="AF270" s="127"/>
      <c r="AG270" s="127"/>
      <c r="AH270" s="127"/>
      <c r="AI270" s="127"/>
      <c r="AJ270" s="127"/>
      <c r="AK270" s="127"/>
      <c r="AL270" s="127"/>
      <c r="AM270" s="127"/>
      <c r="AN270" s="127"/>
      <c r="AO270" s="127"/>
      <c r="AP270" s="127"/>
      <c r="AQ270" s="127"/>
      <c r="AR270" s="127"/>
      <c r="AS270" s="127"/>
      <c r="AT270" s="127"/>
      <c r="AU270" s="127"/>
      <c r="AV270" s="127"/>
      <c r="AW270" s="127"/>
      <c r="AX270" s="127"/>
      <c r="AY270" s="127"/>
      <c r="AZ270" s="127"/>
      <c r="BA270" s="127"/>
      <c r="BB270" s="127"/>
      <c r="BC270" s="127"/>
      <c r="BD270" s="127"/>
      <c r="BE270" s="127"/>
      <c r="BF270" s="127"/>
      <c r="BG270" s="127"/>
      <c r="BH270" s="127"/>
      <c r="BI270" s="127"/>
      <c r="BJ270" s="127"/>
      <c r="BK270" s="127"/>
      <c r="BL270" s="127"/>
    </row>
    <row r="271" spans="1:64" x14ac:dyDescent="0.25">
      <c r="A271" s="127"/>
      <c r="B271" s="127"/>
      <c r="C271" s="127"/>
      <c r="D271" s="127"/>
      <c r="E271" s="127"/>
      <c r="F271" s="127"/>
      <c r="G271" s="127"/>
      <c r="H271" s="127"/>
      <c r="I271" s="127"/>
      <c r="J271" s="127"/>
      <c r="K271" s="127"/>
      <c r="L271" s="127"/>
      <c r="M271" s="127"/>
      <c r="N271" s="127"/>
      <c r="O271" s="127"/>
      <c r="P271" s="127"/>
      <c r="Q271" s="127"/>
      <c r="R271" s="127"/>
      <c r="S271" s="127"/>
      <c r="T271" s="127"/>
      <c r="U271" s="127"/>
      <c r="V271" s="127"/>
      <c r="W271" s="127"/>
      <c r="X271" s="127"/>
      <c r="Y271" s="127"/>
      <c r="Z271" s="127"/>
      <c r="AA271" s="127"/>
      <c r="AB271" s="127"/>
      <c r="AC271" s="127"/>
      <c r="AD271" s="127"/>
      <c r="AE271" s="127"/>
      <c r="AF271" s="127"/>
      <c r="AG271" s="127"/>
      <c r="AH271" s="127"/>
      <c r="AI271" s="127"/>
      <c r="AJ271" s="127"/>
      <c r="AK271" s="127"/>
      <c r="AL271" s="127"/>
      <c r="AM271" s="127"/>
      <c r="AN271" s="127"/>
      <c r="AO271" s="127"/>
      <c r="AP271" s="127"/>
      <c r="AQ271" s="127"/>
      <c r="AR271" s="127"/>
      <c r="AS271" s="127"/>
      <c r="AT271" s="127"/>
      <c r="AU271" s="127"/>
      <c r="AV271" s="127"/>
      <c r="AW271" s="127"/>
      <c r="AX271" s="127"/>
      <c r="AY271" s="127"/>
      <c r="AZ271" s="127"/>
      <c r="BA271" s="127"/>
      <c r="BB271" s="127"/>
      <c r="BC271" s="127"/>
      <c r="BD271" s="127"/>
      <c r="BE271" s="127"/>
      <c r="BF271" s="127"/>
      <c r="BG271" s="127"/>
      <c r="BH271" s="127"/>
      <c r="BI271" s="127"/>
      <c r="BJ271" s="127"/>
      <c r="BK271" s="127"/>
      <c r="BL271" s="127"/>
    </row>
    <row r="272" spans="1:64" x14ac:dyDescent="0.25">
      <c r="A272" s="127"/>
      <c r="B272" s="127"/>
      <c r="C272" s="127"/>
      <c r="D272" s="127"/>
      <c r="E272" s="127"/>
      <c r="F272" s="127"/>
      <c r="G272" s="127"/>
      <c r="H272" s="127"/>
      <c r="I272" s="127"/>
      <c r="J272" s="127"/>
      <c r="K272" s="127"/>
      <c r="L272" s="127"/>
      <c r="M272" s="127"/>
      <c r="N272" s="127"/>
      <c r="O272" s="127"/>
      <c r="P272" s="127"/>
      <c r="Q272" s="127"/>
      <c r="R272" s="127"/>
      <c r="S272" s="127"/>
      <c r="T272" s="127"/>
      <c r="U272" s="127"/>
      <c r="V272" s="127"/>
      <c r="W272" s="127"/>
      <c r="X272" s="127"/>
      <c r="Y272" s="127"/>
      <c r="Z272" s="127"/>
      <c r="AA272" s="127"/>
      <c r="AB272" s="127"/>
      <c r="AC272" s="127"/>
      <c r="AD272" s="127"/>
      <c r="AE272" s="127"/>
      <c r="AF272" s="127"/>
      <c r="AG272" s="127"/>
      <c r="AH272" s="127"/>
      <c r="AI272" s="127"/>
      <c r="AJ272" s="127"/>
      <c r="AK272" s="127"/>
      <c r="AL272" s="127"/>
      <c r="AM272" s="127"/>
      <c r="AN272" s="127"/>
      <c r="AO272" s="127"/>
      <c r="AP272" s="127"/>
      <c r="AQ272" s="127"/>
      <c r="AR272" s="127"/>
      <c r="AS272" s="127"/>
      <c r="AT272" s="127"/>
      <c r="AU272" s="127"/>
      <c r="AV272" s="127"/>
      <c r="AW272" s="127"/>
      <c r="AX272" s="127"/>
      <c r="AY272" s="127"/>
      <c r="AZ272" s="127"/>
      <c r="BA272" s="127"/>
      <c r="BB272" s="127"/>
      <c r="BC272" s="127"/>
      <c r="BD272" s="127"/>
      <c r="BE272" s="127"/>
      <c r="BF272" s="127"/>
      <c r="BG272" s="127"/>
      <c r="BH272" s="127"/>
      <c r="BI272" s="127"/>
      <c r="BJ272" s="127"/>
      <c r="BK272" s="127"/>
      <c r="BL272" s="127"/>
    </row>
    <row r="273" spans="1:64" x14ac:dyDescent="0.25">
      <c r="A273" s="127"/>
      <c r="B273" s="127"/>
      <c r="C273" s="127"/>
      <c r="D273" s="127"/>
      <c r="E273" s="127"/>
      <c r="F273" s="127"/>
      <c r="G273" s="127"/>
      <c r="H273" s="127"/>
      <c r="I273" s="127"/>
      <c r="J273" s="127"/>
      <c r="K273" s="127"/>
      <c r="L273" s="127"/>
      <c r="M273" s="127"/>
      <c r="N273" s="127"/>
      <c r="O273" s="127"/>
      <c r="P273" s="127"/>
      <c r="Q273" s="127"/>
      <c r="R273" s="127"/>
      <c r="S273" s="127"/>
      <c r="T273" s="127"/>
      <c r="U273" s="127"/>
      <c r="V273" s="127"/>
      <c r="W273" s="127"/>
      <c r="X273" s="127"/>
      <c r="Y273" s="127"/>
      <c r="Z273" s="127"/>
      <c r="AA273" s="127"/>
      <c r="AB273" s="127"/>
      <c r="AC273" s="127"/>
      <c r="AD273" s="127"/>
      <c r="AE273" s="127"/>
      <c r="AF273" s="127"/>
      <c r="AG273" s="127"/>
      <c r="AH273" s="127"/>
      <c r="AI273" s="127"/>
      <c r="AJ273" s="127"/>
      <c r="AK273" s="127"/>
      <c r="AL273" s="127"/>
      <c r="AM273" s="127"/>
      <c r="AN273" s="127"/>
      <c r="AO273" s="127"/>
      <c r="AP273" s="127"/>
      <c r="AQ273" s="127"/>
      <c r="AR273" s="127"/>
      <c r="AS273" s="127"/>
      <c r="AT273" s="127"/>
      <c r="AU273" s="127"/>
      <c r="AV273" s="127"/>
      <c r="AW273" s="127"/>
      <c r="AX273" s="127"/>
      <c r="AY273" s="127"/>
      <c r="AZ273" s="127"/>
      <c r="BA273" s="127"/>
      <c r="BB273" s="127"/>
      <c r="BC273" s="127"/>
      <c r="BD273" s="127"/>
      <c r="BE273" s="127"/>
      <c r="BF273" s="127"/>
      <c r="BG273" s="127"/>
      <c r="BH273" s="127"/>
      <c r="BI273" s="127"/>
      <c r="BJ273" s="127"/>
      <c r="BK273" s="127"/>
      <c r="BL273" s="127"/>
    </row>
    <row r="274" spans="1:64" x14ac:dyDescent="0.25">
      <c r="A274" s="145"/>
      <c r="B274" s="145" t="s">
        <v>504</v>
      </c>
      <c r="C274" s="145" t="str">
        <f>+C261</f>
        <v>A1 m1</v>
      </c>
      <c r="D274" s="145" t="str">
        <f t="shared" ref="D274:AX274" si="119">+D261</f>
        <v>A1 m2</v>
      </c>
      <c r="E274" s="145" t="str">
        <f t="shared" si="119"/>
        <v>A1 m3</v>
      </c>
      <c r="F274" s="145" t="str">
        <f t="shared" si="119"/>
        <v>A1 m4</v>
      </c>
      <c r="G274" s="145" t="str">
        <f t="shared" si="119"/>
        <v>A1 m5</v>
      </c>
      <c r="H274" s="145" t="str">
        <f t="shared" si="119"/>
        <v>A1 m6</v>
      </c>
      <c r="I274" s="145" t="str">
        <f t="shared" si="119"/>
        <v>A1 m7</v>
      </c>
      <c r="J274" s="145" t="str">
        <f t="shared" si="119"/>
        <v>A1 m8</v>
      </c>
      <c r="K274" s="145" t="str">
        <f t="shared" si="119"/>
        <v>A1 m9</v>
      </c>
      <c r="L274" s="145" t="str">
        <f t="shared" si="119"/>
        <v>A1 m10</v>
      </c>
      <c r="M274" s="145" t="str">
        <f t="shared" si="119"/>
        <v>A1 m11</v>
      </c>
      <c r="N274" s="145" t="str">
        <f t="shared" si="119"/>
        <v>A1 m12</v>
      </c>
      <c r="O274" s="145" t="str">
        <f t="shared" si="119"/>
        <v>A2 m1</v>
      </c>
      <c r="P274" s="145" t="str">
        <f t="shared" si="119"/>
        <v>A2 m2</v>
      </c>
      <c r="Q274" s="145" t="str">
        <f t="shared" si="119"/>
        <v>A2 m3</v>
      </c>
      <c r="R274" s="145" t="str">
        <f t="shared" si="119"/>
        <v>A2 m4</v>
      </c>
      <c r="S274" s="145" t="str">
        <f t="shared" si="119"/>
        <v>A2 m5</v>
      </c>
      <c r="T274" s="145" t="str">
        <f t="shared" si="119"/>
        <v>A2 m6</v>
      </c>
      <c r="U274" s="145" t="str">
        <f t="shared" si="119"/>
        <v>A2 m7</v>
      </c>
      <c r="V274" s="145" t="str">
        <f t="shared" si="119"/>
        <v>A2 m8</v>
      </c>
      <c r="W274" s="145" t="str">
        <f t="shared" si="119"/>
        <v>A2 m9</v>
      </c>
      <c r="X274" s="145" t="str">
        <f t="shared" si="119"/>
        <v>A2 m10</v>
      </c>
      <c r="Y274" s="145" t="str">
        <f t="shared" si="119"/>
        <v>A2 m11</v>
      </c>
      <c r="Z274" s="145" t="str">
        <f t="shared" si="119"/>
        <v>A2 m12</v>
      </c>
      <c r="AA274" s="145" t="str">
        <f t="shared" si="119"/>
        <v>A3 m1</v>
      </c>
      <c r="AB274" s="145" t="str">
        <f t="shared" si="119"/>
        <v>A3 m2</v>
      </c>
      <c r="AC274" s="145" t="str">
        <f t="shared" si="119"/>
        <v>A3 m3</v>
      </c>
      <c r="AD274" s="145" t="str">
        <f t="shared" si="119"/>
        <v>A3 m4</v>
      </c>
      <c r="AE274" s="145" t="str">
        <f t="shared" si="119"/>
        <v>A3 m5</v>
      </c>
      <c r="AF274" s="145" t="str">
        <f t="shared" si="119"/>
        <v>A3 m6</v>
      </c>
      <c r="AG274" s="145" t="str">
        <f t="shared" si="119"/>
        <v>A3 m7</v>
      </c>
      <c r="AH274" s="145" t="str">
        <f t="shared" si="119"/>
        <v>A3 m8</v>
      </c>
      <c r="AI274" s="145" t="str">
        <f t="shared" si="119"/>
        <v>A3 m9</v>
      </c>
      <c r="AJ274" s="145" t="str">
        <f t="shared" si="119"/>
        <v>A3 m10</v>
      </c>
      <c r="AK274" s="145" t="str">
        <f t="shared" si="119"/>
        <v>A3 m11</v>
      </c>
      <c r="AL274" s="145" t="str">
        <f t="shared" si="119"/>
        <v>A3 m12</v>
      </c>
      <c r="AM274" s="145" t="str">
        <f t="shared" si="119"/>
        <v>A4 m1</v>
      </c>
      <c r="AN274" s="145" t="str">
        <f t="shared" si="119"/>
        <v>A4 m2</v>
      </c>
      <c r="AO274" s="145" t="str">
        <f t="shared" si="119"/>
        <v>A4 m3</v>
      </c>
      <c r="AP274" s="145" t="str">
        <f t="shared" si="119"/>
        <v>A4 m4</v>
      </c>
      <c r="AQ274" s="145" t="str">
        <f t="shared" si="119"/>
        <v>A4 m5</v>
      </c>
      <c r="AR274" s="145" t="str">
        <f t="shared" si="119"/>
        <v>A4 m6</v>
      </c>
      <c r="AS274" s="145" t="str">
        <f t="shared" si="119"/>
        <v>A4 m7</v>
      </c>
      <c r="AT274" s="145" t="str">
        <f t="shared" si="119"/>
        <v>A4 m8</v>
      </c>
      <c r="AU274" s="145" t="str">
        <f t="shared" si="119"/>
        <v>A4 m9</v>
      </c>
      <c r="AV274" s="145" t="str">
        <f t="shared" si="119"/>
        <v>A4 m10</v>
      </c>
      <c r="AW274" s="145" t="str">
        <f t="shared" si="119"/>
        <v>A4 m11</v>
      </c>
      <c r="AX274" s="145" t="str">
        <f t="shared" si="119"/>
        <v>A4 m12</v>
      </c>
      <c r="AY274" s="145"/>
      <c r="AZ274" s="145"/>
      <c r="BA274" s="145"/>
      <c r="BB274" s="145"/>
      <c r="BC274" s="145"/>
      <c r="BD274" s="145"/>
      <c r="BE274" s="145"/>
      <c r="BF274" s="145"/>
      <c r="BG274" s="145"/>
      <c r="BH274" s="145"/>
      <c r="BI274" s="145"/>
      <c r="BJ274" s="145"/>
      <c r="BK274" s="145"/>
      <c r="BL274" s="145"/>
    </row>
    <row r="275" spans="1:64" x14ac:dyDescent="0.25">
      <c r="A275" s="127"/>
      <c r="B275" s="127" t="s">
        <v>580</v>
      </c>
      <c r="C275" s="127">
        <f>+C20</f>
        <v>0</v>
      </c>
      <c r="D275" s="127">
        <f t="shared" ref="D275:AX275" si="120">+D20</f>
        <v>0</v>
      </c>
      <c r="E275" s="127">
        <f t="shared" si="120"/>
        <v>0</v>
      </c>
      <c r="F275" s="127">
        <f t="shared" si="120"/>
        <v>0</v>
      </c>
      <c r="G275" s="127">
        <f t="shared" si="120"/>
        <v>0</v>
      </c>
      <c r="H275" s="127">
        <f t="shared" si="120"/>
        <v>0</v>
      </c>
      <c r="I275" s="127">
        <f t="shared" si="120"/>
        <v>0</v>
      </c>
      <c r="J275" s="127">
        <f t="shared" si="120"/>
        <v>0</v>
      </c>
      <c r="K275" s="127">
        <f t="shared" si="120"/>
        <v>0</v>
      </c>
      <c r="L275" s="127">
        <f t="shared" si="120"/>
        <v>0</v>
      </c>
      <c r="M275" s="127">
        <f t="shared" si="120"/>
        <v>0</v>
      </c>
      <c r="N275" s="127">
        <f t="shared" si="120"/>
        <v>395.49775026664986</v>
      </c>
      <c r="O275" s="127">
        <f t="shared" si="120"/>
        <v>395.49775026664986</v>
      </c>
      <c r="P275" s="127">
        <f t="shared" si="120"/>
        <v>395.49775026664986</v>
      </c>
      <c r="Q275" s="127">
        <f t="shared" si="120"/>
        <v>395.49775026664986</v>
      </c>
      <c r="R275" s="127">
        <f t="shared" si="120"/>
        <v>395.49775026664986</v>
      </c>
      <c r="S275" s="127">
        <f t="shared" si="120"/>
        <v>395.49775026664986</v>
      </c>
      <c r="T275" s="127">
        <f t="shared" si="120"/>
        <v>395.49775026664986</v>
      </c>
      <c r="U275" s="127">
        <f t="shared" si="120"/>
        <v>395.49775026664986</v>
      </c>
      <c r="V275" s="127">
        <f t="shared" si="120"/>
        <v>395.49775026664986</v>
      </c>
      <c r="W275" s="127">
        <f t="shared" si="120"/>
        <v>395.49775026664986</v>
      </c>
      <c r="X275" s="127">
        <f t="shared" si="120"/>
        <v>395.49775026664986</v>
      </c>
      <c r="Y275" s="127">
        <f t="shared" si="120"/>
        <v>395.49775026664986</v>
      </c>
      <c r="Z275" s="127">
        <f t="shared" si="120"/>
        <v>395.49775026664986</v>
      </c>
      <c r="AA275" s="127">
        <f t="shared" si="120"/>
        <v>395.49775026664986</v>
      </c>
      <c r="AB275" s="127">
        <f t="shared" si="120"/>
        <v>395.49775026664986</v>
      </c>
      <c r="AC275" s="127">
        <f t="shared" si="120"/>
        <v>395.49775026664986</v>
      </c>
      <c r="AD275" s="127">
        <f t="shared" si="120"/>
        <v>395.49775026664986</v>
      </c>
      <c r="AE275" s="127">
        <f t="shared" si="120"/>
        <v>395.49775026664986</v>
      </c>
      <c r="AF275" s="127">
        <f t="shared" si="120"/>
        <v>395.49775026664986</v>
      </c>
      <c r="AG275" s="127">
        <f t="shared" si="120"/>
        <v>395.49775026664986</v>
      </c>
      <c r="AH275" s="127">
        <f t="shared" si="120"/>
        <v>395.49775026664986</v>
      </c>
      <c r="AI275" s="127">
        <f t="shared" si="120"/>
        <v>395.49775026664986</v>
      </c>
      <c r="AJ275" s="127">
        <f t="shared" si="120"/>
        <v>395.49775026664986</v>
      </c>
      <c r="AK275" s="127">
        <f t="shared" si="120"/>
        <v>395.49775026664986</v>
      </c>
      <c r="AL275" s="127">
        <f t="shared" si="120"/>
        <v>395.49775026664986</v>
      </c>
      <c r="AM275" s="127">
        <f t="shared" si="120"/>
        <v>395.49775026664986</v>
      </c>
      <c r="AN275" s="127">
        <f t="shared" si="120"/>
        <v>395.49775026664986</v>
      </c>
      <c r="AO275" s="127">
        <f t="shared" si="120"/>
        <v>395.49775026664986</v>
      </c>
      <c r="AP275" s="127">
        <f t="shared" si="120"/>
        <v>395.49775026664986</v>
      </c>
      <c r="AQ275" s="127">
        <f t="shared" si="120"/>
        <v>395.49775026664986</v>
      </c>
      <c r="AR275" s="127">
        <f t="shared" si="120"/>
        <v>395.49775026664986</v>
      </c>
      <c r="AS275" s="127">
        <f t="shared" si="120"/>
        <v>395.49775026664986</v>
      </c>
      <c r="AT275" s="127">
        <f t="shared" si="120"/>
        <v>395.49775026664986</v>
      </c>
      <c r="AU275" s="127">
        <f t="shared" si="120"/>
        <v>395.49775026664986</v>
      </c>
      <c r="AV275" s="127">
        <f t="shared" si="120"/>
        <v>395.49775026664986</v>
      </c>
      <c r="AW275" s="127">
        <f t="shared" si="120"/>
        <v>395.49775026664986</v>
      </c>
      <c r="AX275" s="127">
        <f t="shared" si="120"/>
        <v>395.49775026664986</v>
      </c>
      <c r="AY275" s="127"/>
      <c r="AZ275" s="127"/>
      <c r="BA275" s="127"/>
      <c r="BB275" s="127"/>
      <c r="BC275" s="127"/>
      <c r="BD275" s="127"/>
      <c r="BE275" s="127"/>
      <c r="BF275" s="127"/>
      <c r="BG275" s="127"/>
      <c r="BH275" s="127"/>
      <c r="BI275" s="127"/>
      <c r="BJ275" s="127"/>
      <c r="BK275" s="127"/>
      <c r="BL275" s="127"/>
    </row>
    <row r="276" spans="1:64" x14ac:dyDescent="0.25">
      <c r="A276" s="127" t="s">
        <v>602</v>
      </c>
      <c r="B276" s="127" t="s">
        <v>603</v>
      </c>
      <c r="C276" s="127">
        <f t="shared" ref="C276:I276" si="121">+IF(C20=0,0,(($C8*$C9)/$C11))</f>
        <v>0</v>
      </c>
      <c r="D276" s="127">
        <f t="shared" si="121"/>
        <v>0</v>
      </c>
      <c r="E276" s="127">
        <f t="shared" si="121"/>
        <v>0</v>
      </c>
      <c r="F276" s="127">
        <f t="shared" si="121"/>
        <v>0</v>
      </c>
      <c r="G276" s="127">
        <f t="shared" si="121"/>
        <v>0</v>
      </c>
      <c r="H276" s="127">
        <f t="shared" si="121"/>
        <v>0</v>
      </c>
      <c r="I276" s="127">
        <f t="shared" si="121"/>
        <v>0</v>
      </c>
      <c r="J276" s="127">
        <f>+IF(J20=0,0,(($C8*$C9)/$C11))</f>
        <v>0</v>
      </c>
      <c r="K276" s="127">
        <f t="shared" ref="K276:AX276" si="122">+IF(K20=0,0,(($C8*$C9)/$C11))</f>
        <v>0</v>
      </c>
      <c r="L276" s="127">
        <f t="shared" si="122"/>
        <v>0</v>
      </c>
      <c r="M276" s="127">
        <f t="shared" si="122"/>
        <v>0</v>
      </c>
      <c r="N276" s="127">
        <f>+IF(N20=0,0,(($C8*$C9)/$C11))</f>
        <v>41.666666666666664</v>
      </c>
      <c r="O276" s="127">
        <f t="shared" si="122"/>
        <v>41.666666666666664</v>
      </c>
      <c r="P276" s="127">
        <f t="shared" si="122"/>
        <v>41.666666666666664</v>
      </c>
      <c r="Q276" s="127">
        <f t="shared" si="122"/>
        <v>41.666666666666664</v>
      </c>
      <c r="R276" s="127">
        <f t="shared" si="122"/>
        <v>41.666666666666664</v>
      </c>
      <c r="S276" s="127">
        <f t="shared" si="122"/>
        <v>41.666666666666664</v>
      </c>
      <c r="T276" s="127">
        <f t="shared" si="122"/>
        <v>41.666666666666664</v>
      </c>
      <c r="U276" s="127">
        <f t="shared" si="122"/>
        <v>41.666666666666664</v>
      </c>
      <c r="V276" s="127">
        <f t="shared" si="122"/>
        <v>41.666666666666664</v>
      </c>
      <c r="W276" s="127">
        <f t="shared" si="122"/>
        <v>41.666666666666664</v>
      </c>
      <c r="X276" s="127">
        <f t="shared" si="122"/>
        <v>41.666666666666664</v>
      </c>
      <c r="Y276" s="127">
        <f t="shared" si="122"/>
        <v>41.666666666666664</v>
      </c>
      <c r="Z276" s="127">
        <f t="shared" si="122"/>
        <v>41.666666666666664</v>
      </c>
      <c r="AA276" s="127">
        <f t="shared" si="122"/>
        <v>41.666666666666664</v>
      </c>
      <c r="AB276" s="127">
        <f t="shared" si="122"/>
        <v>41.666666666666664</v>
      </c>
      <c r="AC276" s="127">
        <f t="shared" si="122"/>
        <v>41.666666666666664</v>
      </c>
      <c r="AD276" s="127">
        <f t="shared" si="122"/>
        <v>41.666666666666664</v>
      </c>
      <c r="AE276" s="127">
        <f t="shared" si="122"/>
        <v>41.666666666666664</v>
      </c>
      <c r="AF276" s="127">
        <f t="shared" si="122"/>
        <v>41.666666666666664</v>
      </c>
      <c r="AG276" s="127">
        <f t="shared" si="122"/>
        <v>41.666666666666664</v>
      </c>
      <c r="AH276" s="127">
        <f t="shared" si="122"/>
        <v>41.666666666666664</v>
      </c>
      <c r="AI276" s="127">
        <f t="shared" si="122"/>
        <v>41.666666666666664</v>
      </c>
      <c r="AJ276" s="127">
        <f t="shared" si="122"/>
        <v>41.666666666666664</v>
      </c>
      <c r="AK276" s="127">
        <f t="shared" si="122"/>
        <v>41.666666666666664</v>
      </c>
      <c r="AL276" s="127">
        <f t="shared" si="122"/>
        <v>41.666666666666664</v>
      </c>
      <c r="AM276" s="127">
        <f t="shared" si="122"/>
        <v>41.666666666666664</v>
      </c>
      <c r="AN276" s="127">
        <f t="shared" si="122"/>
        <v>41.666666666666664</v>
      </c>
      <c r="AO276" s="127">
        <f t="shared" si="122"/>
        <v>41.666666666666664</v>
      </c>
      <c r="AP276" s="127">
        <f t="shared" si="122"/>
        <v>41.666666666666664</v>
      </c>
      <c r="AQ276" s="127">
        <f t="shared" si="122"/>
        <v>41.666666666666664</v>
      </c>
      <c r="AR276" s="127">
        <f t="shared" si="122"/>
        <v>41.666666666666664</v>
      </c>
      <c r="AS276" s="127">
        <f t="shared" si="122"/>
        <v>41.666666666666664</v>
      </c>
      <c r="AT276" s="127">
        <f t="shared" si="122"/>
        <v>41.666666666666664</v>
      </c>
      <c r="AU276" s="127">
        <f t="shared" si="122"/>
        <v>41.666666666666664</v>
      </c>
      <c r="AV276" s="127">
        <f t="shared" si="122"/>
        <v>41.666666666666664</v>
      </c>
      <c r="AW276" s="127">
        <f t="shared" si="122"/>
        <v>41.666666666666664</v>
      </c>
      <c r="AX276" s="127">
        <f t="shared" si="122"/>
        <v>41.666666666666664</v>
      </c>
      <c r="AY276" s="127"/>
      <c r="AZ276" s="127"/>
      <c r="BA276" s="127"/>
      <c r="BB276" s="127"/>
      <c r="BC276" s="127"/>
      <c r="BD276" s="127"/>
      <c r="BE276" s="127"/>
      <c r="BF276" s="127"/>
      <c r="BG276" s="127"/>
      <c r="BH276" s="127"/>
      <c r="BI276" s="127"/>
      <c r="BJ276" s="127"/>
      <c r="BK276" s="127"/>
      <c r="BL276" s="127"/>
    </row>
    <row r="277" spans="1:64" x14ac:dyDescent="0.25">
      <c r="A277" s="127" t="s">
        <v>604</v>
      </c>
      <c r="B277" s="127" t="s">
        <v>605</v>
      </c>
      <c r="C277" s="127">
        <f>+IF(C20=0,0,($C8*$C10))</f>
        <v>0</v>
      </c>
      <c r="D277" s="127">
        <f>+IF(D20=0,0,(($C8*$C10)-SUM($C276:D276)))</f>
        <v>0</v>
      </c>
      <c r="E277" s="127">
        <f>+IF(E20=0,0,(($C8*$C10)-SUM($C276:E276)))</f>
        <v>0</v>
      </c>
      <c r="F277" s="127">
        <f>+IF(F20=0,0,(($C8*$C10)-SUM($C276:F276)))</f>
        <v>0</v>
      </c>
      <c r="G277" s="127">
        <f>+IF(G20=0,0,(($C8*$C10)-SUM($C276:G276)))</f>
        <v>0</v>
      </c>
      <c r="H277" s="127">
        <f>+IF(H20=0,0,(($C8*$C10)-SUM($C276:H276)))</f>
        <v>0</v>
      </c>
      <c r="I277" s="127">
        <f>+IF(I20=0,0,(($C8*$C10)-SUM($C276:I276)))</f>
        <v>0</v>
      </c>
      <c r="J277" s="127">
        <f>+IF(J20=0,0,(($C8*$C10)-SUM($C276:J276)))</f>
        <v>0</v>
      </c>
      <c r="K277" s="127">
        <f>+IF(K20=0,0,(($C8*$C10)-SUM($C276:K276)))</f>
        <v>0</v>
      </c>
      <c r="L277" s="127">
        <f>+IF(L20=0,0,(($C8*$C10)-SUM($C276:L276)))</f>
        <v>0</v>
      </c>
      <c r="M277" s="127">
        <f>+IF(M20=0,0,(($C8*$C10)-SUM($C276:M276)))</f>
        <v>0</v>
      </c>
      <c r="N277" s="127">
        <f>+IF(N20=0,0,(($C8*$C10)-SUM($C276:N276)))</f>
        <v>1958.3333333333333</v>
      </c>
      <c r="O277" s="127">
        <f>+IF(O20=0,0,(($C8*$C10)-SUM($C276:O276)))</f>
        <v>1916.6666666666667</v>
      </c>
      <c r="P277" s="127">
        <f>+IF(P20=0,0,(($C8*$C10)-SUM($C276:P276)))</f>
        <v>1875</v>
      </c>
      <c r="Q277" s="127">
        <f>+IF(Q20=0,0,(($C8*$C10)-SUM($C276:Q276)))</f>
        <v>1833.3333333333333</v>
      </c>
      <c r="R277" s="127">
        <f>+IF(R20=0,0,(($C8*$C10)-SUM($C276:R276)))</f>
        <v>1791.6666666666667</v>
      </c>
      <c r="S277" s="127">
        <f>+IF(S20=0,0,(($C8*$C10)-SUM($C276:S276)))</f>
        <v>1750</v>
      </c>
      <c r="T277" s="127">
        <f>+IF(T20=0,0,(($C8*$C10)-SUM($C276:T276)))</f>
        <v>1708.3333333333335</v>
      </c>
      <c r="U277" s="127">
        <f>+IF(U20=0,0,(($C8*$C10)-SUM($C276:U276)))</f>
        <v>1666.6666666666667</v>
      </c>
      <c r="V277" s="127">
        <f>+IF(V20=0,0,(($C8*$C10)-SUM($C276:V276)))</f>
        <v>1625</v>
      </c>
      <c r="W277" s="127">
        <f>+IF(W20=0,0,(($C8*$C10)-SUM($C276:W276)))</f>
        <v>1583.3333333333333</v>
      </c>
      <c r="X277" s="127">
        <f>+IF(X20=0,0,(($C8*$C10)-SUM($C276:X276)))</f>
        <v>1541.6666666666665</v>
      </c>
      <c r="Y277" s="127">
        <f>+IF(Y20=0,0,(($C8*$C10)-SUM($C276:Y276)))</f>
        <v>1500</v>
      </c>
      <c r="Z277" s="127">
        <f>+IF(Z20=0,0,(($C8*$C10)-SUM($C276:Z276)))</f>
        <v>1458.3333333333333</v>
      </c>
      <c r="AA277" s="127">
        <f>+IF(AA20=0,0,(($C8*$C10)-SUM($C276:AA276)))</f>
        <v>1416.6666666666665</v>
      </c>
      <c r="AB277" s="127">
        <f>+IF(AB20=0,0,(($C8*$C10)-SUM($C276:AB276)))</f>
        <v>1375</v>
      </c>
      <c r="AC277" s="127">
        <f>+IF(AC20=0,0,(($C8*$C10)-SUM($C276:AC276)))</f>
        <v>1333.3333333333335</v>
      </c>
      <c r="AD277" s="127">
        <f>+IF(AD20=0,0,(($C8*$C10)-SUM($C276:AD276)))</f>
        <v>1291.6666666666667</v>
      </c>
      <c r="AE277" s="127">
        <f>+IF(AE20=0,0,(($C8*$C10)-SUM($C276:AE276)))</f>
        <v>1250</v>
      </c>
      <c r="AF277" s="127">
        <f>+IF(AF20=0,0,(($C8*$C10)-SUM($C276:AF276)))</f>
        <v>1208.3333333333335</v>
      </c>
      <c r="AG277" s="127">
        <f>+IF(AG20=0,0,(($C8*$C10)-SUM($C276:AG276)))</f>
        <v>1166.666666666667</v>
      </c>
      <c r="AH277" s="127">
        <f>+IF(AH20=0,0,(($C8*$C10)-SUM($C276:AH276)))</f>
        <v>1125.0000000000002</v>
      </c>
      <c r="AI277" s="127">
        <f>+IF(AI20=0,0,(($C8*$C10)-SUM($C276:AI276)))</f>
        <v>1083.3333333333335</v>
      </c>
      <c r="AJ277" s="127">
        <f>+IF(AJ20=0,0,(($C8*$C10)-SUM($C276:AJ276)))</f>
        <v>1041.666666666667</v>
      </c>
      <c r="AK277" s="127">
        <f>+IF(AK20=0,0,(($C8*$C10)-SUM($C276:AK276)))</f>
        <v>1000.0000000000003</v>
      </c>
      <c r="AL277" s="127">
        <f>+IF(AL20=0,0,(($C8*$C10)-SUM($C276:AL276)))</f>
        <v>958.33333333333371</v>
      </c>
      <c r="AM277" s="127">
        <f>+IF(AM20=0,0,(($C8*$C10)-SUM($C276:AM276)))</f>
        <v>916.66666666666697</v>
      </c>
      <c r="AN277" s="127">
        <f>+IF(AN20=0,0,(($C8*$C10)-SUM($C276:AN276)))</f>
        <v>875.00000000000023</v>
      </c>
      <c r="AO277" s="127">
        <f>+IF(AO20=0,0,(($C8*$C10)-SUM($C276:AO276)))</f>
        <v>833.33333333333348</v>
      </c>
      <c r="AP277" s="127">
        <f>+IF(AP20=0,0,(($C8*$C10)-SUM($C276:AP276)))</f>
        <v>791.66666666666674</v>
      </c>
      <c r="AQ277" s="127">
        <f>+IF(AQ20=0,0,(($C8*$C10)-SUM($C276:AQ276)))</f>
        <v>750</v>
      </c>
      <c r="AR277" s="127">
        <f>+IF(AR20=0,0,(($C8*$C10)-SUM($C276:AR276)))</f>
        <v>708.33333333333326</v>
      </c>
      <c r="AS277" s="127">
        <f>+IF(AS20=0,0,(($C8*$C10)-SUM($C276:AS276)))</f>
        <v>666.66666666666652</v>
      </c>
      <c r="AT277" s="127">
        <f>+IF(AT20=0,0,(($C8*$C10)-SUM($C276:AT276)))</f>
        <v>624.99999999999977</v>
      </c>
      <c r="AU277" s="127">
        <f>+IF(AU20=0,0,(($C8*$C10)-SUM($C276:AU276)))</f>
        <v>583.33333333333303</v>
      </c>
      <c r="AV277" s="127">
        <f>+IF(AV20=0,0,(($C8*$C10)-SUM($C276:AV276)))</f>
        <v>541.66666666666629</v>
      </c>
      <c r="AW277" s="127">
        <f>+IF(AW20=0,0,(($C8*$C10)-SUM($C276:AW276)))</f>
        <v>499.99999999999955</v>
      </c>
      <c r="AX277" s="127">
        <f>+IF(AX20=0,0,(($C8*$C10)-SUM($C276:AX276)))</f>
        <v>458.3333333333328</v>
      </c>
      <c r="AY277" s="127"/>
      <c r="AZ277" s="127"/>
      <c r="BA277" s="127"/>
      <c r="BB277" s="127"/>
      <c r="BC277" s="127"/>
      <c r="BD277" s="127"/>
      <c r="BE277" s="127"/>
      <c r="BF277" s="127"/>
      <c r="BG277" s="127"/>
      <c r="BH277" s="127"/>
      <c r="BI277" s="127"/>
      <c r="BJ277" s="127"/>
      <c r="BK277" s="127"/>
      <c r="BL277" s="127"/>
    </row>
    <row r="278" spans="1:64" x14ac:dyDescent="0.25">
      <c r="A278" s="127"/>
      <c r="B278" s="127" t="s">
        <v>606</v>
      </c>
      <c r="C278" s="127">
        <f>+C25</f>
        <v>0</v>
      </c>
      <c r="D278" s="127">
        <f t="shared" ref="D278:AX278" si="123">+D25</f>
        <v>0</v>
      </c>
      <c r="E278" s="127">
        <f t="shared" si="123"/>
        <v>0</v>
      </c>
      <c r="F278" s="127">
        <f t="shared" si="123"/>
        <v>0</v>
      </c>
      <c r="G278" s="127">
        <f t="shared" si="123"/>
        <v>0</v>
      </c>
      <c r="H278" s="127">
        <f t="shared" si="123"/>
        <v>0</v>
      </c>
      <c r="I278" s="127">
        <f t="shared" si="123"/>
        <v>0</v>
      </c>
      <c r="J278" s="127">
        <f t="shared" si="123"/>
        <v>0</v>
      </c>
      <c r="K278" s="127">
        <f t="shared" si="123"/>
        <v>0</v>
      </c>
      <c r="L278" s="127">
        <f t="shared" si="123"/>
        <v>0</v>
      </c>
      <c r="M278" s="127">
        <f t="shared" si="123"/>
        <v>0</v>
      </c>
      <c r="N278" s="127">
        <f t="shared" si="123"/>
        <v>0</v>
      </c>
      <c r="O278" s="127">
        <f t="shared" si="123"/>
        <v>0</v>
      </c>
      <c r="P278" s="127">
        <f t="shared" si="123"/>
        <v>0</v>
      </c>
      <c r="Q278" s="127">
        <f t="shared" si="123"/>
        <v>0</v>
      </c>
      <c r="R278" s="127">
        <f t="shared" si="123"/>
        <v>0</v>
      </c>
      <c r="S278" s="127">
        <f t="shared" si="123"/>
        <v>0</v>
      </c>
      <c r="T278" s="127">
        <f t="shared" si="123"/>
        <v>0</v>
      </c>
      <c r="U278" s="127">
        <f t="shared" si="123"/>
        <v>0</v>
      </c>
      <c r="V278" s="127">
        <f t="shared" si="123"/>
        <v>0</v>
      </c>
      <c r="W278" s="127">
        <f t="shared" si="123"/>
        <v>0</v>
      </c>
      <c r="X278" s="127">
        <f t="shared" si="123"/>
        <v>0</v>
      </c>
      <c r="Y278" s="127">
        <f t="shared" si="123"/>
        <v>0</v>
      </c>
      <c r="Z278" s="127">
        <f t="shared" si="123"/>
        <v>0</v>
      </c>
      <c r="AA278" s="127">
        <f t="shared" si="123"/>
        <v>0</v>
      </c>
      <c r="AB278" s="127">
        <f t="shared" si="123"/>
        <v>0</v>
      </c>
      <c r="AC278" s="127">
        <f t="shared" si="123"/>
        <v>0</v>
      </c>
      <c r="AD278" s="127">
        <f t="shared" si="123"/>
        <v>0</v>
      </c>
      <c r="AE278" s="127">
        <f t="shared" si="123"/>
        <v>0</v>
      </c>
      <c r="AF278" s="127">
        <f t="shared" si="123"/>
        <v>0</v>
      </c>
      <c r="AG278" s="127">
        <f t="shared" si="123"/>
        <v>0</v>
      </c>
      <c r="AH278" s="127">
        <f t="shared" si="123"/>
        <v>0</v>
      </c>
      <c r="AI278" s="127">
        <f t="shared" si="123"/>
        <v>0</v>
      </c>
      <c r="AJ278" s="127">
        <f t="shared" si="123"/>
        <v>0</v>
      </c>
      <c r="AK278" s="127">
        <f t="shared" si="123"/>
        <v>0</v>
      </c>
      <c r="AL278" s="127">
        <f t="shared" si="123"/>
        <v>0</v>
      </c>
      <c r="AM278" s="127">
        <f t="shared" si="123"/>
        <v>0</v>
      </c>
      <c r="AN278" s="127">
        <f t="shared" si="123"/>
        <v>0</v>
      </c>
      <c r="AO278" s="127">
        <f t="shared" si="123"/>
        <v>0</v>
      </c>
      <c r="AP278" s="127">
        <f t="shared" si="123"/>
        <v>0</v>
      </c>
      <c r="AQ278" s="127">
        <f t="shared" si="123"/>
        <v>0</v>
      </c>
      <c r="AR278" s="127">
        <f t="shared" si="123"/>
        <v>0</v>
      </c>
      <c r="AS278" s="127">
        <f t="shared" si="123"/>
        <v>0</v>
      </c>
      <c r="AT278" s="127">
        <f t="shared" si="123"/>
        <v>0</v>
      </c>
      <c r="AU278" s="127">
        <f t="shared" si="123"/>
        <v>0</v>
      </c>
      <c r="AV278" s="127">
        <f t="shared" si="123"/>
        <v>0</v>
      </c>
      <c r="AW278" s="127">
        <f t="shared" si="123"/>
        <v>0</v>
      </c>
      <c r="AX278" s="127">
        <f t="shared" si="123"/>
        <v>0</v>
      </c>
      <c r="AY278" s="127"/>
      <c r="AZ278" s="127"/>
      <c r="BA278" s="127"/>
      <c r="BB278" s="127"/>
      <c r="BC278" s="127"/>
      <c r="BD278" s="127"/>
      <c r="BE278" s="127"/>
      <c r="BF278" s="127"/>
      <c r="BG278" s="127"/>
      <c r="BH278" s="127"/>
      <c r="BI278" s="127"/>
      <c r="BJ278" s="127"/>
      <c r="BK278" s="127"/>
      <c r="BL278" s="127"/>
    </row>
    <row r="279" spans="1:64" x14ac:dyDescent="0.25">
      <c r="A279" s="127"/>
      <c r="B279" s="145" t="s">
        <v>607</v>
      </c>
      <c r="C279" s="145">
        <f>+C275+C276+C278</f>
        <v>0</v>
      </c>
      <c r="D279" s="145">
        <f t="shared" ref="D279:J279" si="124">+D275+D276+D278</f>
        <v>0</v>
      </c>
      <c r="E279" s="145">
        <f t="shared" si="124"/>
        <v>0</v>
      </c>
      <c r="F279" s="145">
        <f t="shared" si="124"/>
        <v>0</v>
      </c>
      <c r="G279" s="145">
        <f t="shared" si="124"/>
        <v>0</v>
      </c>
      <c r="H279" s="145">
        <f t="shared" si="124"/>
        <v>0</v>
      </c>
      <c r="I279" s="145">
        <f t="shared" si="124"/>
        <v>0</v>
      </c>
      <c r="J279" s="145">
        <f t="shared" si="124"/>
        <v>0</v>
      </c>
      <c r="K279" s="145">
        <f>+K275+K276+K278</f>
        <v>0</v>
      </c>
      <c r="L279" s="145">
        <f t="shared" ref="L279:AX279" si="125">+L275+L276+L278</f>
        <v>0</v>
      </c>
      <c r="M279" s="145">
        <f t="shared" si="125"/>
        <v>0</v>
      </c>
      <c r="N279" s="145">
        <f t="shared" si="125"/>
        <v>437.16441693331655</v>
      </c>
      <c r="O279" s="145">
        <f t="shared" si="125"/>
        <v>437.16441693331655</v>
      </c>
      <c r="P279" s="145">
        <f t="shared" si="125"/>
        <v>437.16441693331655</v>
      </c>
      <c r="Q279" s="145">
        <f t="shared" si="125"/>
        <v>437.16441693331655</v>
      </c>
      <c r="R279" s="145">
        <f t="shared" si="125"/>
        <v>437.16441693331655</v>
      </c>
      <c r="S279" s="145">
        <f t="shared" si="125"/>
        <v>437.16441693331655</v>
      </c>
      <c r="T279" s="145">
        <f t="shared" si="125"/>
        <v>437.16441693331655</v>
      </c>
      <c r="U279" s="145">
        <f t="shared" si="125"/>
        <v>437.16441693331655</v>
      </c>
      <c r="V279" s="145">
        <f t="shared" si="125"/>
        <v>437.16441693331655</v>
      </c>
      <c r="W279" s="145">
        <f t="shared" si="125"/>
        <v>437.16441693331655</v>
      </c>
      <c r="X279" s="145">
        <f t="shared" si="125"/>
        <v>437.16441693331655</v>
      </c>
      <c r="Y279" s="145">
        <f t="shared" si="125"/>
        <v>437.16441693331655</v>
      </c>
      <c r="Z279" s="145">
        <f t="shared" si="125"/>
        <v>437.16441693331655</v>
      </c>
      <c r="AA279" s="145">
        <f t="shared" si="125"/>
        <v>437.16441693331655</v>
      </c>
      <c r="AB279" s="145">
        <f t="shared" si="125"/>
        <v>437.16441693331655</v>
      </c>
      <c r="AC279" s="145">
        <f t="shared" si="125"/>
        <v>437.16441693331655</v>
      </c>
      <c r="AD279" s="145">
        <f t="shared" si="125"/>
        <v>437.16441693331655</v>
      </c>
      <c r="AE279" s="145">
        <f t="shared" si="125"/>
        <v>437.16441693331655</v>
      </c>
      <c r="AF279" s="145">
        <f t="shared" si="125"/>
        <v>437.16441693331655</v>
      </c>
      <c r="AG279" s="145">
        <f t="shared" si="125"/>
        <v>437.16441693331655</v>
      </c>
      <c r="AH279" s="145">
        <f t="shared" si="125"/>
        <v>437.16441693331655</v>
      </c>
      <c r="AI279" s="145">
        <f t="shared" si="125"/>
        <v>437.16441693331655</v>
      </c>
      <c r="AJ279" s="145">
        <f t="shared" si="125"/>
        <v>437.16441693331655</v>
      </c>
      <c r="AK279" s="145">
        <f t="shared" si="125"/>
        <v>437.16441693331655</v>
      </c>
      <c r="AL279" s="145">
        <f t="shared" si="125"/>
        <v>437.16441693331655</v>
      </c>
      <c r="AM279" s="145">
        <f t="shared" si="125"/>
        <v>437.16441693331655</v>
      </c>
      <c r="AN279" s="145">
        <f t="shared" si="125"/>
        <v>437.16441693331655</v>
      </c>
      <c r="AO279" s="145">
        <f t="shared" si="125"/>
        <v>437.16441693331655</v>
      </c>
      <c r="AP279" s="145">
        <f t="shared" si="125"/>
        <v>437.16441693331655</v>
      </c>
      <c r="AQ279" s="145">
        <f t="shared" si="125"/>
        <v>437.16441693331655</v>
      </c>
      <c r="AR279" s="145">
        <f t="shared" si="125"/>
        <v>437.16441693331655</v>
      </c>
      <c r="AS279" s="145">
        <f t="shared" si="125"/>
        <v>437.16441693331655</v>
      </c>
      <c r="AT279" s="145">
        <f t="shared" si="125"/>
        <v>437.16441693331655</v>
      </c>
      <c r="AU279" s="145">
        <f t="shared" si="125"/>
        <v>437.16441693331655</v>
      </c>
      <c r="AV279" s="145">
        <f t="shared" si="125"/>
        <v>437.16441693331655</v>
      </c>
      <c r="AW279" s="145">
        <f t="shared" si="125"/>
        <v>437.16441693331655</v>
      </c>
      <c r="AX279" s="145">
        <f t="shared" si="125"/>
        <v>437.16441693331655</v>
      </c>
      <c r="AY279" s="127"/>
      <c r="AZ279" s="127"/>
      <c r="BA279" s="127"/>
      <c r="BB279" s="127"/>
      <c r="BC279" s="127"/>
      <c r="BD279" s="127"/>
      <c r="BE279" s="127"/>
      <c r="BF279" s="127"/>
      <c r="BG279" s="127"/>
      <c r="BH279" s="127"/>
      <c r="BI279" s="127"/>
      <c r="BJ279" s="127"/>
      <c r="BK279" s="127"/>
      <c r="BL279" s="127"/>
    </row>
    <row r="280" spans="1:64" x14ac:dyDescent="0.25">
      <c r="A280" s="127"/>
      <c r="B280" s="127"/>
      <c r="C280" s="127"/>
      <c r="D280" s="127"/>
      <c r="E280" s="127"/>
      <c r="F280" s="127"/>
      <c r="G280" s="127"/>
      <c r="H280" s="127"/>
      <c r="I280" s="127"/>
      <c r="J280" s="127"/>
      <c r="K280" s="127"/>
      <c r="L280" s="127"/>
      <c r="M280" s="127"/>
      <c r="N280" s="127"/>
      <c r="O280" s="127"/>
      <c r="P280" s="127"/>
      <c r="Q280" s="127"/>
      <c r="R280" s="127"/>
      <c r="S280" s="127"/>
      <c r="T280" s="127"/>
      <c r="U280" s="127"/>
      <c r="V280" s="127"/>
      <c r="W280" s="127"/>
      <c r="X280" s="127"/>
      <c r="Y280" s="127"/>
      <c r="Z280" s="127"/>
      <c r="AA280" s="127"/>
      <c r="AB280" s="127"/>
      <c r="AC280" s="127"/>
      <c r="AD280" s="127"/>
      <c r="AE280" s="127"/>
      <c r="AF280" s="127"/>
      <c r="AG280" s="127"/>
      <c r="AH280" s="127"/>
      <c r="AI280" s="127"/>
      <c r="AJ280" s="127"/>
      <c r="AK280" s="127"/>
      <c r="AL280" s="127"/>
      <c r="AM280" s="127"/>
      <c r="AN280" s="127"/>
      <c r="AO280" s="127"/>
      <c r="AP280" s="127"/>
      <c r="AQ280" s="127"/>
      <c r="AR280" s="127"/>
      <c r="AS280" s="127"/>
      <c r="AT280" s="127"/>
      <c r="AU280" s="127"/>
      <c r="AV280" s="127"/>
      <c r="AW280" s="127"/>
      <c r="AX280" s="127"/>
      <c r="AY280" s="127"/>
      <c r="AZ280" s="127"/>
      <c r="BA280" s="127"/>
      <c r="BB280" s="127"/>
      <c r="BC280" s="127"/>
      <c r="BD280" s="127"/>
      <c r="BE280" s="127"/>
      <c r="BF280" s="127"/>
      <c r="BG280" s="127"/>
      <c r="BH280" s="127"/>
      <c r="BI280" s="127"/>
      <c r="BJ280" s="127"/>
      <c r="BK280" s="127"/>
      <c r="BL280" s="127"/>
    </row>
    <row r="281" spans="1:64" x14ac:dyDescent="0.25">
      <c r="A281" s="127"/>
      <c r="B281" s="127"/>
      <c r="C281" s="127"/>
      <c r="D281" s="127"/>
      <c r="E281" s="127"/>
      <c r="F281" s="127"/>
      <c r="G281" s="127"/>
      <c r="H281" s="127"/>
      <c r="I281" s="127"/>
      <c r="J281" s="127"/>
      <c r="K281" s="127"/>
      <c r="L281" s="127"/>
      <c r="M281" s="127"/>
      <c r="N281" s="127"/>
      <c r="O281" s="127"/>
      <c r="P281" s="127"/>
      <c r="Q281" s="127"/>
      <c r="R281" s="127"/>
      <c r="S281" s="127"/>
      <c r="T281" s="127"/>
      <c r="U281" s="127"/>
      <c r="V281" s="127"/>
      <c r="W281" s="127"/>
      <c r="X281" s="127"/>
      <c r="Y281" s="127"/>
      <c r="Z281" s="127"/>
      <c r="AA281" s="127"/>
      <c r="AB281" s="127"/>
      <c r="AC281" s="127"/>
      <c r="AD281" s="127"/>
      <c r="AE281" s="127"/>
      <c r="AF281" s="127"/>
      <c r="AG281" s="127"/>
      <c r="AH281" s="127"/>
      <c r="AI281" s="127"/>
      <c r="AJ281" s="127"/>
      <c r="AK281" s="127"/>
      <c r="AL281" s="127"/>
      <c r="AM281" s="127"/>
      <c r="AN281" s="127"/>
      <c r="AO281" s="127"/>
      <c r="AP281" s="127"/>
      <c r="AQ281" s="127"/>
      <c r="AR281" s="127"/>
      <c r="AS281" s="127"/>
      <c r="AT281" s="127"/>
      <c r="AU281" s="127"/>
      <c r="AV281" s="127"/>
      <c r="AW281" s="127"/>
      <c r="AX281" s="127"/>
      <c r="AY281" s="127"/>
      <c r="AZ281" s="127"/>
      <c r="BA281" s="127"/>
      <c r="BB281" s="127"/>
      <c r="BC281" s="127"/>
      <c r="BD281" s="127"/>
      <c r="BE281" s="127"/>
      <c r="BF281" s="127"/>
      <c r="BG281" s="127"/>
      <c r="BH281" s="127"/>
      <c r="BI281" s="127"/>
      <c r="BJ281" s="127"/>
      <c r="BK281" s="127"/>
      <c r="BL281" s="127"/>
    </row>
    <row r="282" spans="1:64" x14ac:dyDescent="0.25">
      <c r="A282" s="127"/>
      <c r="B282" s="127" t="s">
        <v>339</v>
      </c>
      <c r="C282" s="127">
        <f>+C19+C20+C25</f>
        <v>0</v>
      </c>
      <c r="D282" s="127">
        <f t="shared" ref="D282:AX282" si="126">+D19+D20+D25</f>
        <v>0</v>
      </c>
      <c r="E282" s="127">
        <f t="shared" si="126"/>
        <v>0</v>
      </c>
      <c r="F282" s="127">
        <f t="shared" si="126"/>
        <v>0</v>
      </c>
      <c r="G282" s="127">
        <f t="shared" si="126"/>
        <v>0</v>
      </c>
      <c r="H282" s="127">
        <f t="shared" si="126"/>
        <v>0</v>
      </c>
      <c r="I282" s="127">
        <f t="shared" si="126"/>
        <v>0</v>
      </c>
      <c r="J282" s="127">
        <f>+J19+J20+J25</f>
        <v>0</v>
      </c>
      <c r="K282" s="127">
        <f t="shared" si="126"/>
        <v>0</v>
      </c>
      <c r="L282" s="127">
        <f t="shared" si="126"/>
        <v>0</v>
      </c>
      <c r="M282" s="127">
        <f t="shared" si="126"/>
        <v>0</v>
      </c>
      <c r="N282" s="127">
        <f>+N19+N20+N25</f>
        <v>2395.4977502666497</v>
      </c>
      <c r="O282" s="127">
        <f t="shared" si="126"/>
        <v>395.49775026664986</v>
      </c>
      <c r="P282" s="127">
        <f t="shared" si="126"/>
        <v>395.49775026664986</v>
      </c>
      <c r="Q282" s="127">
        <f t="shared" si="126"/>
        <v>395.49775026664986</v>
      </c>
      <c r="R282" s="127">
        <f t="shared" si="126"/>
        <v>395.49775026664986</v>
      </c>
      <c r="S282" s="127">
        <f t="shared" si="126"/>
        <v>395.49775026664986</v>
      </c>
      <c r="T282" s="127">
        <f t="shared" si="126"/>
        <v>395.49775026664986</v>
      </c>
      <c r="U282" s="127">
        <f t="shared" si="126"/>
        <v>395.49775026664986</v>
      </c>
      <c r="V282" s="127">
        <f t="shared" si="126"/>
        <v>395.49775026664986</v>
      </c>
      <c r="W282" s="127">
        <f t="shared" si="126"/>
        <v>395.49775026664986</v>
      </c>
      <c r="X282" s="127">
        <f t="shared" si="126"/>
        <v>395.49775026664986</v>
      </c>
      <c r="Y282" s="127">
        <f t="shared" si="126"/>
        <v>395.49775026664986</v>
      </c>
      <c r="Z282" s="127">
        <f t="shared" si="126"/>
        <v>395.49775026664986</v>
      </c>
      <c r="AA282" s="127">
        <f t="shared" si="126"/>
        <v>395.49775026664986</v>
      </c>
      <c r="AB282" s="127">
        <f t="shared" si="126"/>
        <v>395.49775026664986</v>
      </c>
      <c r="AC282" s="127">
        <f t="shared" si="126"/>
        <v>395.49775026664986</v>
      </c>
      <c r="AD282" s="127">
        <f t="shared" si="126"/>
        <v>395.49775026664986</v>
      </c>
      <c r="AE282" s="127">
        <f t="shared" si="126"/>
        <v>395.49775026664986</v>
      </c>
      <c r="AF282" s="127">
        <f t="shared" si="126"/>
        <v>395.49775026664986</v>
      </c>
      <c r="AG282" s="127">
        <f t="shared" si="126"/>
        <v>395.49775026664986</v>
      </c>
      <c r="AH282" s="127">
        <f t="shared" si="126"/>
        <v>395.49775026664986</v>
      </c>
      <c r="AI282" s="127">
        <f t="shared" si="126"/>
        <v>395.49775026664986</v>
      </c>
      <c r="AJ282" s="127">
        <f t="shared" si="126"/>
        <v>395.49775026664986</v>
      </c>
      <c r="AK282" s="127">
        <f t="shared" si="126"/>
        <v>395.49775026664986</v>
      </c>
      <c r="AL282" s="127">
        <f t="shared" si="126"/>
        <v>395.49775026664986</v>
      </c>
      <c r="AM282" s="127">
        <f t="shared" si="126"/>
        <v>395.49775026664986</v>
      </c>
      <c r="AN282" s="127">
        <f t="shared" si="126"/>
        <v>395.49775026664986</v>
      </c>
      <c r="AO282" s="127">
        <f t="shared" si="126"/>
        <v>395.49775026664986</v>
      </c>
      <c r="AP282" s="127">
        <f t="shared" si="126"/>
        <v>395.49775026664986</v>
      </c>
      <c r="AQ282" s="127">
        <f t="shared" si="126"/>
        <v>395.49775026664986</v>
      </c>
      <c r="AR282" s="127">
        <f t="shared" si="126"/>
        <v>395.49775026664986</v>
      </c>
      <c r="AS282" s="127">
        <f t="shared" si="126"/>
        <v>395.49775026664986</v>
      </c>
      <c r="AT282" s="127">
        <f t="shared" si="126"/>
        <v>395.49775026664986</v>
      </c>
      <c r="AU282" s="127">
        <f t="shared" si="126"/>
        <v>395.49775026664986</v>
      </c>
      <c r="AV282" s="127">
        <f t="shared" si="126"/>
        <v>395.49775026664986</v>
      </c>
      <c r="AW282" s="127">
        <f t="shared" si="126"/>
        <v>395.49775026664986</v>
      </c>
      <c r="AX282" s="127">
        <f t="shared" si="126"/>
        <v>395.49775026664986</v>
      </c>
      <c r="AY282" s="127"/>
      <c r="AZ282" s="127"/>
      <c r="BA282" s="127"/>
      <c r="BB282" s="127"/>
      <c r="BC282" s="127"/>
      <c r="BD282" s="127"/>
      <c r="BE282" s="127"/>
      <c r="BF282" s="127"/>
      <c r="BG282" s="127"/>
      <c r="BH282" s="127"/>
      <c r="BI282" s="127"/>
      <c r="BJ282" s="127"/>
      <c r="BK282" s="127"/>
      <c r="BL282" s="127"/>
    </row>
    <row r="283" spans="1:64" x14ac:dyDescent="0.25">
      <c r="A283" s="127"/>
      <c r="B283" s="127"/>
      <c r="C283" s="127"/>
      <c r="D283" s="127"/>
      <c r="E283" s="127"/>
      <c r="F283" s="127"/>
      <c r="G283" s="127"/>
      <c r="H283" s="127"/>
      <c r="I283" s="127"/>
      <c r="J283" s="127"/>
      <c r="K283" s="127"/>
      <c r="L283" s="127"/>
      <c r="M283" s="127"/>
      <c r="N283" s="127"/>
      <c r="O283" s="127"/>
      <c r="P283" s="127"/>
      <c r="Q283" s="127"/>
      <c r="R283" s="127"/>
      <c r="S283" s="127"/>
      <c r="T283" s="127"/>
      <c r="U283" s="127"/>
      <c r="V283" s="127"/>
      <c r="W283" s="127"/>
      <c r="X283" s="127"/>
      <c r="Y283" s="127"/>
      <c r="Z283" s="127"/>
      <c r="AA283" s="127"/>
      <c r="AB283" s="127"/>
      <c r="AC283" s="127"/>
      <c r="AD283" s="127"/>
      <c r="AE283" s="127"/>
      <c r="AF283" s="127"/>
      <c r="AG283" s="127"/>
      <c r="AH283" s="127"/>
      <c r="AI283" s="127"/>
      <c r="AJ283" s="127"/>
      <c r="AK283" s="127"/>
      <c r="AL283" s="127"/>
      <c r="AM283" s="127"/>
      <c r="AN283" s="127"/>
      <c r="AO283" s="127"/>
      <c r="AP283" s="127"/>
      <c r="AQ283" s="127"/>
      <c r="AR283" s="127"/>
      <c r="AS283" s="127"/>
      <c r="AT283" s="127"/>
      <c r="AU283" s="127"/>
      <c r="AV283" s="127"/>
      <c r="AW283" s="127"/>
      <c r="AX283" s="127"/>
      <c r="AY283" s="127"/>
      <c r="AZ283" s="127"/>
      <c r="BA283" s="127"/>
      <c r="BB283" s="127"/>
      <c r="BC283" s="127"/>
      <c r="BD283" s="127"/>
      <c r="BE283" s="127"/>
      <c r="BF283" s="127"/>
      <c r="BG283" s="127"/>
      <c r="BH283" s="127"/>
      <c r="BI283" s="127"/>
      <c r="BJ283" s="127"/>
      <c r="BK283" s="127"/>
      <c r="BL283" s="127"/>
    </row>
    <row r="284" spans="1:64" x14ac:dyDescent="0.25">
      <c r="A284" s="127"/>
      <c r="B284" s="127"/>
      <c r="C284" s="127"/>
      <c r="D284" s="127"/>
      <c r="E284" s="127"/>
      <c r="F284" s="127"/>
      <c r="G284" s="127"/>
      <c r="H284" s="127"/>
      <c r="I284" s="127"/>
      <c r="J284" s="127"/>
      <c r="K284" s="127"/>
      <c r="L284" s="127"/>
      <c r="M284" s="127"/>
      <c r="N284" s="127"/>
      <c r="O284" s="127"/>
      <c r="P284" s="127"/>
      <c r="Q284" s="127"/>
      <c r="R284" s="127"/>
      <c r="S284" s="127"/>
      <c r="T284" s="127"/>
      <c r="U284" s="127"/>
      <c r="V284" s="127"/>
      <c r="W284" s="127"/>
      <c r="X284" s="127"/>
      <c r="Y284" s="127"/>
      <c r="Z284" s="127"/>
      <c r="AA284" s="127"/>
      <c r="AB284" s="127"/>
      <c r="AC284" s="127"/>
      <c r="AD284" s="127"/>
      <c r="AE284" s="127"/>
      <c r="AF284" s="127"/>
      <c r="AG284" s="127"/>
      <c r="AH284" s="127"/>
      <c r="AI284" s="127"/>
      <c r="AJ284" s="127"/>
      <c r="AK284" s="127"/>
      <c r="AL284" s="127"/>
      <c r="AM284" s="127"/>
      <c r="AN284" s="127"/>
      <c r="AO284" s="127"/>
      <c r="AP284" s="127"/>
      <c r="AQ284" s="127"/>
      <c r="AR284" s="127"/>
      <c r="AS284" s="127"/>
      <c r="AT284" s="127"/>
      <c r="AU284" s="127"/>
      <c r="AV284" s="127"/>
      <c r="AW284" s="127"/>
      <c r="AX284" s="127"/>
      <c r="AY284" s="127"/>
      <c r="AZ284" s="127"/>
      <c r="BA284" s="127"/>
      <c r="BB284" s="127"/>
      <c r="BC284" s="127"/>
      <c r="BD284" s="127"/>
      <c r="BE284" s="127"/>
      <c r="BF284" s="127"/>
      <c r="BG284" s="127"/>
      <c r="BH284" s="127"/>
      <c r="BI284" s="127"/>
      <c r="BJ284" s="127"/>
      <c r="BK284" s="127"/>
      <c r="BL284" s="127"/>
    </row>
    <row r="285" spans="1:64" x14ac:dyDescent="0.25">
      <c r="A285" s="145"/>
      <c r="B285" s="145" t="s">
        <v>505</v>
      </c>
      <c r="C285" s="145" t="str">
        <f>+C274</f>
        <v>A1 m1</v>
      </c>
      <c r="D285" s="145" t="str">
        <f t="shared" ref="D285:AX285" si="127">+D274</f>
        <v>A1 m2</v>
      </c>
      <c r="E285" s="145" t="str">
        <f t="shared" si="127"/>
        <v>A1 m3</v>
      </c>
      <c r="F285" s="145" t="str">
        <f t="shared" si="127"/>
        <v>A1 m4</v>
      </c>
      <c r="G285" s="145" t="str">
        <f t="shared" si="127"/>
        <v>A1 m5</v>
      </c>
      <c r="H285" s="145" t="str">
        <f t="shared" si="127"/>
        <v>A1 m6</v>
      </c>
      <c r="I285" s="145" t="str">
        <f t="shared" si="127"/>
        <v>A1 m7</v>
      </c>
      <c r="J285" s="145" t="str">
        <f t="shared" si="127"/>
        <v>A1 m8</v>
      </c>
      <c r="K285" s="145" t="str">
        <f t="shared" si="127"/>
        <v>A1 m9</v>
      </c>
      <c r="L285" s="145" t="str">
        <f t="shared" si="127"/>
        <v>A1 m10</v>
      </c>
      <c r="M285" s="145" t="str">
        <f t="shared" si="127"/>
        <v>A1 m11</v>
      </c>
      <c r="N285" s="145" t="str">
        <f t="shared" si="127"/>
        <v>A1 m12</v>
      </c>
      <c r="O285" s="145" t="str">
        <f t="shared" si="127"/>
        <v>A2 m1</v>
      </c>
      <c r="P285" s="145" t="str">
        <f t="shared" si="127"/>
        <v>A2 m2</v>
      </c>
      <c r="Q285" s="145" t="str">
        <f t="shared" si="127"/>
        <v>A2 m3</v>
      </c>
      <c r="R285" s="145" t="str">
        <f t="shared" si="127"/>
        <v>A2 m4</v>
      </c>
      <c r="S285" s="145" t="str">
        <f t="shared" si="127"/>
        <v>A2 m5</v>
      </c>
      <c r="T285" s="145" t="str">
        <f t="shared" si="127"/>
        <v>A2 m6</v>
      </c>
      <c r="U285" s="145" t="str">
        <f t="shared" si="127"/>
        <v>A2 m7</v>
      </c>
      <c r="V285" s="145" t="str">
        <f t="shared" si="127"/>
        <v>A2 m8</v>
      </c>
      <c r="W285" s="145" t="str">
        <f t="shared" si="127"/>
        <v>A2 m9</v>
      </c>
      <c r="X285" s="145" t="str">
        <f t="shared" si="127"/>
        <v>A2 m10</v>
      </c>
      <c r="Y285" s="145" t="str">
        <f t="shared" si="127"/>
        <v>A2 m11</v>
      </c>
      <c r="Z285" s="145" t="str">
        <f t="shared" si="127"/>
        <v>A2 m12</v>
      </c>
      <c r="AA285" s="145" t="str">
        <f t="shared" si="127"/>
        <v>A3 m1</v>
      </c>
      <c r="AB285" s="145" t="str">
        <f t="shared" si="127"/>
        <v>A3 m2</v>
      </c>
      <c r="AC285" s="145" t="str">
        <f t="shared" si="127"/>
        <v>A3 m3</v>
      </c>
      <c r="AD285" s="145" t="str">
        <f t="shared" si="127"/>
        <v>A3 m4</v>
      </c>
      <c r="AE285" s="145" t="str">
        <f t="shared" si="127"/>
        <v>A3 m5</v>
      </c>
      <c r="AF285" s="145" t="str">
        <f t="shared" si="127"/>
        <v>A3 m6</v>
      </c>
      <c r="AG285" s="145" t="str">
        <f t="shared" si="127"/>
        <v>A3 m7</v>
      </c>
      <c r="AH285" s="145" t="str">
        <f t="shared" si="127"/>
        <v>A3 m8</v>
      </c>
      <c r="AI285" s="145" t="str">
        <f t="shared" si="127"/>
        <v>A3 m9</v>
      </c>
      <c r="AJ285" s="145" t="str">
        <f t="shared" si="127"/>
        <v>A3 m10</v>
      </c>
      <c r="AK285" s="145" t="str">
        <f t="shared" si="127"/>
        <v>A3 m11</v>
      </c>
      <c r="AL285" s="145" t="str">
        <f t="shared" si="127"/>
        <v>A3 m12</v>
      </c>
      <c r="AM285" s="145" t="str">
        <f t="shared" si="127"/>
        <v>A4 m1</v>
      </c>
      <c r="AN285" s="145" t="str">
        <f t="shared" si="127"/>
        <v>A4 m2</v>
      </c>
      <c r="AO285" s="145" t="str">
        <f t="shared" si="127"/>
        <v>A4 m3</v>
      </c>
      <c r="AP285" s="145" t="str">
        <f t="shared" si="127"/>
        <v>A4 m4</v>
      </c>
      <c r="AQ285" s="145" t="str">
        <f t="shared" si="127"/>
        <v>A4 m5</v>
      </c>
      <c r="AR285" s="145" t="str">
        <f t="shared" si="127"/>
        <v>A4 m6</v>
      </c>
      <c r="AS285" s="145" t="str">
        <f t="shared" si="127"/>
        <v>A4 m7</v>
      </c>
      <c r="AT285" s="145" t="str">
        <f t="shared" si="127"/>
        <v>A4 m8</v>
      </c>
      <c r="AU285" s="145" t="str">
        <f t="shared" si="127"/>
        <v>A4 m9</v>
      </c>
      <c r="AV285" s="145" t="str">
        <f t="shared" si="127"/>
        <v>A4 m10</v>
      </c>
      <c r="AW285" s="145" t="str">
        <f t="shared" si="127"/>
        <v>A4 m11</v>
      </c>
      <c r="AX285" s="145" t="str">
        <f t="shared" si="127"/>
        <v>A4 m12</v>
      </c>
      <c r="AY285" s="145"/>
      <c r="AZ285" s="145"/>
      <c r="BA285" s="145"/>
      <c r="BB285" s="145"/>
      <c r="BC285" s="145"/>
      <c r="BD285" s="145"/>
      <c r="BE285" s="145"/>
      <c r="BF285" s="145"/>
      <c r="BG285" s="145"/>
      <c r="BH285" s="145"/>
      <c r="BI285" s="145"/>
      <c r="BJ285" s="145"/>
      <c r="BK285" s="145"/>
      <c r="BL285" s="145"/>
    </row>
    <row r="286" spans="1:64" x14ac:dyDescent="0.25">
      <c r="A286" s="127"/>
      <c r="B286" s="127" t="s">
        <v>580</v>
      </c>
      <c r="C286" s="127">
        <f>+C47</f>
        <v>0</v>
      </c>
      <c r="D286" s="127">
        <f t="shared" ref="D286:AX286" si="128">+D47</f>
        <v>0</v>
      </c>
      <c r="E286" s="127">
        <f t="shared" si="128"/>
        <v>0</v>
      </c>
      <c r="F286" s="127">
        <f t="shared" si="128"/>
        <v>0</v>
      </c>
      <c r="G286" s="127">
        <f t="shared" si="128"/>
        <v>0</v>
      </c>
      <c r="H286" s="127">
        <f t="shared" si="128"/>
        <v>0</v>
      </c>
      <c r="I286" s="127">
        <f t="shared" si="128"/>
        <v>0</v>
      </c>
      <c r="J286" s="127">
        <f t="shared" si="128"/>
        <v>0</v>
      </c>
      <c r="K286" s="127">
        <f t="shared" si="128"/>
        <v>0</v>
      </c>
      <c r="L286" s="127">
        <f t="shared" si="128"/>
        <v>0</v>
      </c>
      <c r="M286" s="127">
        <f t="shared" si="128"/>
        <v>0</v>
      </c>
      <c r="N286" s="127">
        <f t="shared" si="128"/>
        <v>0</v>
      </c>
      <c r="O286" s="127">
        <f t="shared" si="128"/>
        <v>395.49775026664986</v>
      </c>
      <c r="P286" s="127">
        <f t="shared" si="128"/>
        <v>395.49775026664986</v>
      </c>
      <c r="Q286" s="127">
        <f t="shared" si="128"/>
        <v>395.49775026664986</v>
      </c>
      <c r="R286" s="127">
        <f t="shared" si="128"/>
        <v>395.49775026664986</v>
      </c>
      <c r="S286" s="127">
        <f t="shared" si="128"/>
        <v>395.49775026664986</v>
      </c>
      <c r="T286" s="127">
        <f t="shared" si="128"/>
        <v>395.49775026664986</v>
      </c>
      <c r="U286" s="127">
        <f t="shared" si="128"/>
        <v>395.49775026664986</v>
      </c>
      <c r="V286" s="127">
        <f t="shared" si="128"/>
        <v>395.49775026664986</v>
      </c>
      <c r="W286" s="127">
        <f t="shared" si="128"/>
        <v>395.49775026664986</v>
      </c>
      <c r="X286" s="127">
        <f t="shared" si="128"/>
        <v>395.49775026664986</v>
      </c>
      <c r="Y286" s="127">
        <f t="shared" si="128"/>
        <v>395.49775026664986</v>
      </c>
      <c r="Z286" s="127">
        <f t="shared" si="128"/>
        <v>395.49775026664986</v>
      </c>
      <c r="AA286" s="127">
        <f t="shared" si="128"/>
        <v>395.49775026664986</v>
      </c>
      <c r="AB286" s="127">
        <f t="shared" si="128"/>
        <v>395.49775026664986</v>
      </c>
      <c r="AC286" s="127">
        <f t="shared" si="128"/>
        <v>395.49775026664986</v>
      </c>
      <c r="AD286" s="127">
        <f t="shared" si="128"/>
        <v>395.49775026664986</v>
      </c>
      <c r="AE286" s="127">
        <f t="shared" si="128"/>
        <v>395.49775026664986</v>
      </c>
      <c r="AF286" s="127">
        <f t="shared" si="128"/>
        <v>395.49775026664986</v>
      </c>
      <c r="AG286" s="127">
        <f t="shared" si="128"/>
        <v>395.49775026664986</v>
      </c>
      <c r="AH286" s="127">
        <f t="shared" si="128"/>
        <v>395.49775026664986</v>
      </c>
      <c r="AI286" s="127">
        <f t="shared" si="128"/>
        <v>395.49775026664986</v>
      </c>
      <c r="AJ286" s="127">
        <f t="shared" si="128"/>
        <v>395.49775026664986</v>
      </c>
      <c r="AK286" s="127">
        <f t="shared" si="128"/>
        <v>395.49775026664986</v>
      </c>
      <c r="AL286" s="127">
        <f t="shared" si="128"/>
        <v>395.49775026664986</v>
      </c>
      <c r="AM286" s="127">
        <f t="shared" si="128"/>
        <v>395.49775026664986</v>
      </c>
      <c r="AN286" s="127">
        <f t="shared" si="128"/>
        <v>395.49775026664986</v>
      </c>
      <c r="AO286" s="127">
        <f t="shared" si="128"/>
        <v>395.49775026664986</v>
      </c>
      <c r="AP286" s="127">
        <f t="shared" si="128"/>
        <v>395.49775026664986</v>
      </c>
      <c r="AQ286" s="127">
        <f t="shared" si="128"/>
        <v>395.49775026664986</v>
      </c>
      <c r="AR286" s="127">
        <f t="shared" si="128"/>
        <v>395.49775026664986</v>
      </c>
      <c r="AS286" s="127">
        <f t="shared" si="128"/>
        <v>395.49775026664986</v>
      </c>
      <c r="AT286" s="127">
        <f t="shared" si="128"/>
        <v>395.49775026664986</v>
      </c>
      <c r="AU286" s="127">
        <f t="shared" si="128"/>
        <v>395.49775026664986</v>
      </c>
      <c r="AV286" s="127">
        <f t="shared" si="128"/>
        <v>395.49775026664986</v>
      </c>
      <c r="AW286" s="127">
        <f t="shared" si="128"/>
        <v>395.49775026664986</v>
      </c>
      <c r="AX286" s="127">
        <f t="shared" si="128"/>
        <v>395.49775026664986</v>
      </c>
      <c r="AY286" s="127"/>
      <c r="AZ286" s="127"/>
      <c r="BA286" s="127"/>
      <c r="BB286" s="127"/>
      <c r="BC286" s="127"/>
      <c r="BD286" s="127"/>
      <c r="BE286" s="127"/>
      <c r="BF286" s="127"/>
      <c r="BG286" s="127"/>
      <c r="BH286" s="127"/>
      <c r="BI286" s="127"/>
      <c r="BJ286" s="127"/>
      <c r="BK286" s="127"/>
      <c r="BL286" s="127"/>
    </row>
    <row r="287" spans="1:64" x14ac:dyDescent="0.25">
      <c r="A287" s="127" t="s">
        <v>602</v>
      </c>
      <c r="B287" s="127" t="s">
        <v>603</v>
      </c>
      <c r="C287" s="127">
        <f t="shared" ref="C287:AX287" si="129">+IF(C47=0,0,(($C35*$C36)/$C38))</f>
        <v>0</v>
      </c>
      <c r="D287" s="127">
        <f t="shared" si="129"/>
        <v>0</v>
      </c>
      <c r="E287" s="127">
        <f t="shared" si="129"/>
        <v>0</v>
      </c>
      <c r="F287" s="127">
        <f t="shared" si="129"/>
        <v>0</v>
      </c>
      <c r="G287" s="127">
        <f t="shared" si="129"/>
        <v>0</v>
      </c>
      <c r="H287" s="127">
        <f t="shared" si="129"/>
        <v>0</v>
      </c>
      <c r="I287" s="127">
        <f t="shared" si="129"/>
        <v>0</v>
      </c>
      <c r="J287" s="127">
        <f t="shared" si="129"/>
        <v>0</v>
      </c>
      <c r="K287" s="127">
        <f t="shared" si="129"/>
        <v>0</v>
      </c>
      <c r="L287" s="127">
        <f t="shared" si="129"/>
        <v>0</v>
      </c>
      <c r="M287" s="127">
        <f t="shared" si="129"/>
        <v>0</v>
      </c>
      <c r="N287" s="127">
        <f t="shared" si="129"/>
        <v>0</v>
      </c>
      <c r="O287" s="127">
        <f t="shared" si="129"/>
        <v>41.666666666666664</v>
      </c>
      <c r="P287" s="127">
        <f t="shared" si="129"/>
        <v>41.666666666666664</v>
      </c>
      <c r="Q287" s="127">
        <f t="shared" si="129"/>
        <v>41.666666666666664</v>
      </c>
      <c r="R287" s="127">
        <f t="shared" si="129"/>
        <v>41.666666666666664</v>
      </c>
      <c r="S287" s="127">
        <f t="shared" si="129"/>
        <v>41.666666666666664</v>
      </c>
      <c r="T287" s="127">
        <f t="shared" si="129"/>
        <v>41.666666666666664</v>
      </c>
      <c r="U287" s="127">
        <f t="shared" si="129"/>
        <v>41.666666666666664</v>
      </c>
      <c r="V287" s="127">
        <f t="shared" si="129"/>
        <v>41.666666666666664</v>
      </c>
      <c r="W287" s="127">
        <f t="shared" si="129"/>
        <v>41.666666666666664</v>
      </c>
      <c r="X287" s="127">
        <f t="shared" si="129"/>
        <v>41.666666666666664</v>
      </c>
      <c r="Y287" s="127">
        <f t="shared" si="129"/>
        <v>41.666666666666664</v>
      </c>
      <c r="Z287" s="127">
        <f t="shared" si="129"/>
        <v>41.666666666666664</v>
      </c>
      <c r="AA287" s="127">
        <f t="shared" si="129"/>
        <v>41.666666666666664</v>
      </c>
      <c r="AB287" s="127">
        <f t="shared" si="129"/>
        <v>41.666666666666664</v>
      </c>
      <c r="AC287" s="127">
        <f t="shared" si="129"/>
        <v>41.666666666666664</v>
      </c>
      <c r="AD287" s="127">
        <f t="shared" si="129"/>
        <v>41.666666666666664</v>
      </c>
      <c r="AE287" s="127">
        <f t="shared" si="129"/>
        <v>41.666666666666664</v>
      </c>
      <c r="AF287" s="127">
        <f t="shared" si="129"/>
        <v>41.666666666666664</v>
      </c>
      <c r="AG287" s="127">
        <f t="shared" si="129"/>
        <v>41.666666666666664</v>
      </c>
      <c r="AH287" s="127">
        <f t="shared" si="129"/>
        <v>41.666666666666664</v>
      </c>
      <c r="AI287" s="127">
        <f t="shared" si="129"/>
        <v>41.666666666666664</v>
      </c>
      <c r="AJ287" s="127">
        <f t="shared" si="129"/>
        <v>41.666666666666664</v>
      </c>
      <c r="AK287" s="127">
        <f t="shared" si="129"/>
        <v>41.666666666666664</v>
      </c>
      <c r="AL287" s="127">
        <f t="shared" si="129"/>
        <v>41.666666666666664</v>
      </c>
      <c r="AM287" s="127">
        <f t="shared" si="129"/>
        <v>41.666666666666664</v>
      </c>
      <c r="AN287" s="127">
        <f t="shared" si="129"/>
        <v>41.666666666666664</v>
      </c>
      <c r="AO287" s="127">
        <f t="shared" si="129"/>
        <v>41.666666666666664</v>
      </c>
      <c r="AP287" s="127">
        <f t="shared" si="129"/>
        <v>41.666666666666664</v>
      </c>
      <c r="AQ287" s="127">
        <f t="shared" si="129"/>
        <v>41.666666666666664</v>
      </c>
      <c r="AR287" s="127">
        <f t="shared" si="129"/>
        <v>41.666666666666664</v>
      </c>
      <c r="AS287" s="127">
        <f t="shared" si="129"/>
        <v>41.666666666666664</v>
      </c>
      <c r="AT287" s="127">
        <f t="shared" si="129"/>
        <v>41.666666666666664</v>
      </c>
      <c r="AU287" s="127">
        <f t="shared" si="129"/>
        <v>41.666666666666664</v>
      </c>
      <c r="AV287" s="127">
        <f t="shared" si="129"/>
        <v>41.666666666666664</v>
      </c>
      <c r="AW287" s="127">
        <f t="shared" si="129"/>
        <v>41.666666666666664</v>
      </c>
      <c r="AX287" s="127">
        <f t="shared" si="129"/>
        <v>41.666666666666664</v>
      </c>
      <c r="AY287" s="127"/>
      <c r="AZ287" s="127"/>
      <c r="BA287" s="127"/>
      <c r="BB287" s="127"/>
      <c r="BC287" s="127"/>
      <c r="BD287" s="127"/>
      <c r="BE287" s="127"/>
      <c r="BF287" s="127"/>
      <c r="BG287" s="127"/>
      <c r="BH287" s="127"/>
      <c r="BI287" s="127"/>
      <c r="BJ287" s="127"/>
      <c r="BK287" s="127"/>
      <c r="BL287" s="127"/>
    </row>
    <row r="288" spans="1:64" x14ac:dyDescent="0.25">
      <c r="A288" s="127" t="s">
        <v>604</v>
      </c>
      <c r="B288" s="127" t="s">
        <v>605</v>
      </c>
      <c r="C288" s="127">
        <f>+IF(C47=0,0,($C35*$C37))</f>
        <v>0</v>
      </c>
      <c r="D288" s="127">
        <f>+IF(D47=0,0,(($C35*$C37)-SUM($C287:D287)))</f>
        <v>0</v>
      </c>
      <c r="E288" s="127">
        <f>+IF(E47=0,0,(($C35*$C37)-SUM($C287:E287)))</f>
        <v>0</v>
      </c>
      <c r="F288" s="127">
        <f>+IF(F47=0,0,(($C35*$C37)-SUM($C287:F287)))</f>
        <v>0</v>
      </c>
      <c r="G288" s="127">
        <f>+IF(G47=0,0,(($C35*$C37)-SUM($C287:G287)))</f>
        <v>0</v>
      </c>
      <c r="H288" s="127">
        <f>+IF(H47=0,0,(($C35*$C37)-SUM($C287:H287)))</f>
        <v>0</v>
      </c>
      <c r="I288" s="127">
        <f>+IF(I47=0,0,(($C35*$C37)-SUM($C287:I287)))</f>
        <v>0</v>
      </c>
      <c r="J288" s="127">
        <f>+IF(J47=0,0,(($C35*$C37)-SUM($C287:J287)))</f>
        <v>0</v>
      </c>
      <c r="K288" s="127">
        <f>+IF(K47=0,0,(($C35*$C37)-SUM($C287:K287)))</f>
        <v>0</v>
      </c>
      <c r="L288" s="127">
        <f>+IF(L47=0,0,(($C35*$C37)-SUM($C287:L287)))</f>
        <v>0</v>
      </c>
      <c r="M288" s="127">
        <f>+IF(M47=0,0,(($C35*$C37)-SUM($C287:M287)))</f>
        <v>0</v>
      </c>
      <c r="N288" s="127">
        <f>+IF(N47=0,0,(($C35*$C37)-SUM($C287:N287)))</f>
        <v>0</v>
      </c>
      <c r="O288" s="127">
        <f>+IF(O47=0,0,(($C35*$C37)-SUM($C287:O287)))</f>
        <v>1958.3333333333333</v>
      </c>
      <c r="P288" s="127">
        <f>+IF(P47=0,0,(($C35*$C37)-SUM($C287:P287)))</f>
        <v>1916.6666666666667</v>
      </c>
      <c r="Q288" s="127">
        <f>+IF(Q47=0,0,(($C35*$C37)-SUM($C287:Q287)))</f>
        <v>1875</v>
      </c>
      <c r="R288" s="127">
        <f>+IF(R47=0,0,(($C35*$C37)-SUM($C287:R287)))</f>
        <v>1833.3333333333333</v>
      </c>
      <c r="S288" s="127">
        <f>+IF(S47=0,0,(($C35*$C37)-SUM($C287:S287)))</f>
        <v>1791.6666666666667</v>
      </c>
      <c r="T288" s="127">
        <f>+IF(T47=0,0,(($C35*$C37)-SUM($C287:T287)))</f>
        <v>1750</v>
      </c>
      <c r="U288" s="127">
        <f>+IF(U47=0,0,(($C35*$C37)-SUM($C287:U287)))</f>
        <v>1708.3333333333335</v>
      </c>
      <c r="V288" s="127">
        <f>+IF(V47=0,0,(($C35*$C37)-SUM($C287:V287)))</f>
        <v>1666.6666666666667</v>
      </c>
      <c r="W288" s="127">
        <f>+IF(W47=0,0,(($C35*$C37)-SUM($C287:W287)))</f>
        <v>1625</v>
      </c>
      <c r="X288" s="127">
        <f>+IF(X47=0,0,(($C35*$C37)-SUM($C287:X287)))</f>
        <v>1583.3333333333333</v>
      </c>
      <c r="Y288" s="127">
        <f>+IF(Y47=0,0,(($C35*$C37)-SUM($C287:Y287)))</f>
        <v>1541.6666666666665</v>
      </c>
      <c r="Z288" s="127">
        <f>+IF(Z47=0,0,(($C35*$C37)-SUM($C287:Z287)))</f>
        <v>1500</v>
      </c>
      <c r="AA288" s="127">
        <f>+IF(AA47=0,0,(($C35*$C37)-SUM($C287:AA287)))</f>
        <v>1458.3333333333333</v>
      </c>
      <c r="AB288" s="127">
        <f>+IF(AB47=0,0,(($C35*$C37)-SUM($C287:AB287)))</f>
        <v>1416.6666666666665</v>
      </c>
      <c r="AC288" s="127">
        <f>+IF(AC47=0,0,(($C35*$C37)-SUM($C287:AC287)))</f>
        <v>1375</v>
      </c>
      <c r="AD288" s="127">
        <f>+IF(AD47=0,0,(($C35*$C37)-SUM($C287:AD287)))</f>
        <v>1333.3333333333335</v>
      </c>
      <c r="AE288" s="127">
        <f>+IF(AE47=0,0,(($C35*$C37)-SUM($C287:AE287)))</f>
        <v>1291.6666666666667</v>
      </c>
      <c r="AF288" s="127">
        <f>+IF(AF47=0,0,(($C35*$C37)-SUM($C287:AF287)))</f>
        <v>1250</v>
      </c>
      <c r="AG288" s="127">
        <f>+IF(AG47=0,0,(($C35*$C37)-SUM($C287:AG287)))</f>
        <v>1208.3333333333335</v>
      </c>
      <c r="AH288" s="127">
        <f>+IF(AH47=0,0,(($C35*$C37)-SUM($C287:AH287)))</f>
        <v>1166.666666666667</v>
      </c>
      <c r="AI288" s="127">
        <f>+IF(AI47=0,0,(($C35*$C37)-SUM($C287:AI287)))</f>
        <v>1125.0000000000002</v>
      </c>
      <c r="AJ288" s="127">
        <f>+IF(AJ47=0,0,(($C35*$C37)-SUM($C287:AJ287)))</f>
        <v>1083.3333333333335</v>
      </c>
      <c r="AK288" s="127">
        <f>+IF(AK47=0,0,(($C35*$C37)-SUM($C287:AK287)))</f>
        <v>1041.666666666667</v>
      </c>
      <c r="AL288" s="127">
        <f>+IF(AL47=0,0,(($C35*$C37)-SUM($C287:AL287)))</f>
        <v>1000.0000000000003</v>
      </c>
      <c r="AM288" s="127">
        <f>+IF(AM47=0,0,(($C35*$C37)-SUM($C287:AM287)))</f>
        <v>958.33333333333371</v>
      </c>
      <c r="AN288" s="127">
        <f>+IF(AN47=0,0,(($C35*$C37)-SUM($C287:AN287)))</f>
        <v>916.66666666666697</v>
      </c>
      <c r="AO288" s="127">
        <f>+IF(AO47=0,0,(($C35*$C37)-SUM($C287:AO287)))</f>
        <v>875.00000000000023</v>
      </c>
      <c r="AP288" s="127">
        <f>+IF(AP47=0,0,(($C35*$C37)-SUM($C287:AP287)))</f>
        <v>833.33333333333348</v>
      </c>
      <c r="AQ288" s="127">
        <f>+IF(AQ47=0,0,(($C35*$C37)-SUM($C287:AQ287)))</f>
        <v>791.66666666666674</v>
      </c>
      <c r="AR288" s="127">
        <f>+IF(AR47=0,0,(($C35*$C37)-SUM($C287:AR287)))</f>
        <v>750</v>
      </c>
      <c r="AS288" s="127">
        <f>+IF(AS47=0,0,(($C35*$C37)-SUM($C287:AS287)))</f>
        <v>708.33333333333326</v>
      </c>
      <c r="AT288" s="127">
        <f>+IF(AT47=0,0,(($C35*$C37)-SUM($C287:AT287)))</f>
        <v>666.66666666666652</v>
      </c>
      <c r="AU288" s="127">
        <f>+IF(AU47=0,0,(($C35*$C37)-SUM($C287:AU287)))</f>
        <v>624.99999999999977</v>
      </c>
      <c r="AV288" s="127">
        <f>+IF(AV47=0,0,(($C35*$C37)-SUM($C287:AV287)))</f>
        <v>583.33333333333303</v>
      </c>
      <c r="AW288" s="127">
        <f>+IF(AW47=0,0,(($C35*$C37)-SUM($C287:AW287)))</f>
        <v>541.66666666666629</v>
      </c>
      <c r="AX288" s="127">
        <f>+IF(AX47=0,0,(($C35*$C37)-SUM($C287:AX287)))</f>
        <v>499.99999999999955</v>
      </c>
      <c r="AY288" s="127"/>
      <c r="AZ288" s="127"/>
      <c r="BA288" s="127"/>
      <c r="BB288" s="127"/>
      <c r="BC288" s="127"/>
      <c r="BD288" s="127"/>
      <c r="BE288" s="127"/>
      <c r="BF288" s="127"/>
      <c r="BG288" s="127"/>
      <c r="BH288" s="127"/>
      <c r="BI288" s="127"/>
      <c r="BJ288" s="127"/>
      <c r="BK288" s="127"/>
      <c r="BL288" s="127"/>
    </row>
    <row r="289" spans="1:64" x14ac:dyDescent="0.25">
      <c r="A289" s="127"/>
      <c r="B289" s="127" t="s">
        <v>606</v>
      </c>
      <c r="C289" s="127">
        <f>+C52</f>
        <v>0</v>
      </c>
      <c r="D289" s="127">
        <f t="shared" ref="D289:AX289" si="130">+D52</f>
        <v>0</v>
      </c>
      <c r="E289" s="127">
        <f t="shared" si="130"/>
        <v>0</v>
      </c>
      <c r="F289" s="127">
        <f t="shared" si="130"/>
        <v>0</v>
      </c>
      <c r="G289" s="127">
        <f t="shared" si="130"/>
        <v>0</v>
      </c>
      <c r="H289" s="127">
        <f t="shared" si="130"/>
        <v>0</v>
      </c>
      <c r="I289" s="127">
        <f t="shared" si="130"/>
        <v>0</v>
      </c>
      <c r="J289" s="127">
        <f t="shared" si="130"/>
        <v>0</v>
      </c>
      <c r="K289" s="127">
        <f t="shared" si="130"/>
        <v>0</v>
      </c>
      <c r="L289" s="127">
        <f t="shared" si="130"/>
        <v>0</v>
      </c>
      <c r="M289" s="127">
        <f t="shared" si="130"/>
        <v>0</v>
      </c>
      <c r="N289" s="127">
        <f t="shared" si="130"/>
        <v>0</v>
      </c>
      <c r="O289" s="127">
        <f t="shared" si="130"/>
        <v>0</v>
      </c>
      <c r="P289" s="127">
        <f t="shared" si="130"/>
        <v>0</v>
      </c>
      <c r="Q289" s="127">
        <f t="shared" si="130"/>
        <v>0</v>
      </c>
      <c r="R289" s="127">
        <f t="shared" si="130"/>
        <v>0</v>
      </c>
      <c r="S289" s="127">
        <f t="shared" si="130"/>
        <v>0</v>
      </c>
      <c r="T289" s="127">
        <f t="shared" si="130"/>
        <v>0</v>
      </c>
      <c r="U289" s="127">
        <f t="shared" si="130"/>
        <v>0</v>
      </c>
      <c r="V289" s="127">
        <f t="shared" si="130"/>
        <v>0</v>
      </c>
      <c r="W289" s="127">
        <f t="shared" si="130"/>
        <v>0</v>
      </c>
      <c r="X289" s="127">
        <f t="shared" si="130"/>
        <v>0</v>
      </c>
      <c r="Y289" s="127">
        <f t="shared" si="130"/>
        <v>0</v>
      </c>
      <c r="Z289" s="127">
        <f t="shared" si="130"/>
        <v>0</v>
      </c>
      <c r="AA289" s="127">
        <f t="shared" si="130"/>
        <v>0</v>
      </c>
      <c r="AB289" s="127">
        <f t="shared" si="130"/>
        <v>0</v>
      </c>
      <c r="AC289" s="127">
        <f t="shared" si="130"/>
        <v>0</v>
      </c>
      <c r="AD289" s="127">
        <f t="shared" si="130"/>
        <v>0</v>
      </c>
      <c r="AE289" s="127">
        <f t="shared" si="130"/>
        <v>0</v>
      </c>
      <c r="AF289" s="127">
        <f t="shared" si="130"/>
        <v>0</v>
      </c>
      <c r="AG289" s="127">
        <f t="shared" si="130"/>
        <v>0</v>
      </c>
      <c r="AH289" s="127">
        <f t="shared" si="130"/>
        <v>0</v>
      </c>
      <c r="AI289" s="127">
        <f t="shared" si="130"/>
        <v>0</v>
      </c>
      <c r="AJ289" s="127">
        <f t="shared" si="130"/>
        <v>0</v>
      </c>
      <c r="AK289" s="127">
        <f t="shared" si="130"/>
        <v>0</v>
      </c>
      <c r="AL289" s="127">
        <f t="shared" si="130"/>
        <v>0</v>
      </c>
      <c r="AM289" s="127">
        <f t="shared" si="130"/>
        <v>0</v>
      </c>
      <c r="AN289" s="127">
        <f t="shared" si="130"/>
        <v>0</v>
      </c>
      <c r="AO289" s="127">
        <f t="shared" si="130"/>
        <v>0</v>
      </c>
      <c r="AP289" s="127">
        <f t="shared" si="130"/>
        <v>0</v>
      </c>
      <c r="AQ289" s="127">
        <f t="shared" si="130"/>
        <v>0</v>
      </c>
      <c r="AR289" s="127">
        <f t="shared" si="130"/>
        <v>0</v>
      </c>
      <c r="AS289" s="127">
        <f t="shared" si="130"/>
        <v>0</v>
      </c>
      <c r="AT289" s="127">
        <f t="shared" si="130"/>
        <v>0</v>
      </c>
      <c r="AU289" s="127">
        <f t="shared" si="130"/>
        <v>0</v>
      </c>
      <c r="AV289" s="127">
        <f t="shared" si="130"/>
        <v>0</v>
      </c>
      <c r="AW289" s="127">
        <f t="shared" si="130"/>
        <v>0</v>
      </c>
      <c r="AX289" s="127">
        <f t="shared" si="130"/>
        <v>0</v>
      </c>
      <c r="AY289" s="127"/>
      <c r="AZ289" s="127"/>
      <c r="BA289" s="127"/>
      <c r="BB289" s="127"/>
      <c r="BC289" s="127"/>
      <c r="BD289" s="127"/>
      <c r="BE289" s="127"/>
      <c r="BF289" s="127"/>
      <c r="BG289" s="127"/>
      <c r="BH289" s="127"/>
      <c r="BI289" s="127"/>
      <c r="BJ289" s="127"/>
      <c r="BK289" s="127"/>
      <c r="BL289" s="127"/>
    </row>
    <row r="290" spans="1:64" x14ac:dyDescent="0.25">
      <c r="A290" s="127"/>
      <c r="B290" s="145" t="s">
        <v>607</v>
      </c>
      <c r="C290" s="145">
        <f>+C286+C287+C289</f>
        <v>0</v>
      </c>
      <c r="D290" s="145">
        <f t="shared" ref="D290:J290" si="131">+D286+D287+D289</f>
        <v>0</v>
      </c>
      <c r="E290" s="145">
        <f t="shared" si="131"/>
        <v>0</v>
      </c>
      <c r="F290" s="145">
        <f t="shared" si="131"/>
        <v>0</v>
      </c>
      <c r="G290" s="145">
        <f t="shared" si="131"/>
        <v>0</v>
      </c>
      <c r="H290" s="145">
        <f t="shared" si="131"/>
        <v>0</v>
      </c>
      <c r="I290" s="145">
        <f t="shared" si="131"/>
        <v>0</v>
      </c>
      <c r="J290" s="145">
        <f t="shared" si="131"/>
        <v>0</v>
      </c>
      <c r="K290" s="145">
        <f>+K286+K287+K289</f>
        <v>0</v>
      </c>
      <c r="L290" s="145">
        <f t="shared" ref="L290:AX290" si="132">+L286+L287+L289</f>
        <v>0</v>
      </c>
      <c r="M290" s="145">
        <f t="shared" si="132"/>
        <v>0</v>
      </c>
      <c r="N290" s="145">
        <f t="shared" si="132"/>
        <v>0</v>
      </c>
      <c r="O290" s="145">
        <f t="shared" si="132"/>
        <v>437.16441693331655</v>
      </c>
      <c r="P290" s="145">
        <f t="shared" si="132"/>
        <v>437.16441693331655</v>
      </c>
      <c r="Q290" s="145">
        <f t="shared" si="132"/>
        <v>437.16441693331655</v>
      </c>
      <c r="R290" s="145">
        <f t="shared" si="132"/>
        <v>437.16441693331655</v>
      </c>
      <c r="S290" s="145">
        <f t="shared" si="132"/>
        <v>437.16441693331655</v>
      </c>
      <c r="T290" s="145">
        <f t="shared" si="132"/>
        <v>437.16441693331655</v>
      </c>
      <c r="U290" s="145">
        <f t="shared" si="132"/>
        <v>437.16441693331655</v>
      </c>
      <c r="V290" s="145">
        <f t="shared" si="132"/>
        <v>437.16441693331655</v>
      </c>
      <c r="W290" s="145">
        <f t="shared" si="132"/>
        <v>437.16441693331655</v>
      </c>
      <c r="X290" s="145">
        <f t="shared" si="132"/>
        <v>437.16441693331655</v>
      </c>
      <c r="Y290" s="145">
        <f t="shared" si="132"/>
        <v>437.16441693331655</v>
      </c>
      <c r="Z290" s="145">
        <f t="shared" si="132"/>
        <v>437.16441693331655</v>
      </c>
      <c r="AA290" s="145">
        <f t="shared" si="132"/>
        <v>437.16441693331655</v>
      </c>
      <c r="AB290" s="145">
        <f t="shared" si="132"/>
        <v>437.16441693331655</v>
      </c>
      <c r="AC290" s="145">
        <f t="shared" si="132"/>
        <v>437.16441693331655</v>
      </c>
      <c r="AD290" s="145">
        <f t="shared" si="132"/>
        <v>437.16441693331655</v>
      </c>
      <c r="AE290" s="145">
        <f t="shared" si="132"/>
        <v>437.16441693331655</v>
      </c>
      <c r="AF290" s="145">
        <f t="shared" si="132"/>
        <v>437.16441693331655</v>
      </c>
      <c r="AG290" s="145">
        <f t="shared" si="132"/>
        <v>437.16441693331655</v>
      </c>
      <c r="AH290" s="145">
        <f t="shared" si="132"/>
        <v>437.16441693331655</v>
      </c>
      <c r="AI290" s="145">
        <f t="shared" si="132"/>
        <v>437.16441693331655</v>
      </c>
      <c r="AJ290" s="145">
        <f t="shared" si="132"/>
        <v>437.16441693331655</v>
      </c>
      <c r="AK290" s="145">
        <f t="shared" si="132"/>
        <v>437.16441693331655</v>
      </c>
      <c r="AL290" s="145">
        <f t="shared" si="132"/>
        <v>437.16441693331655</v>
      </c>
      <c r="AM290" s="145">
        <f t="shared" si="132"/>
        <v>437.16441693331655</v>
      </c>
      <c r="AN290" s="145">
        <f t="shared" si="132"/>
        <v>437.16441693331655</v>
      </c>
      <c r="AO290" s="145">
        <f t="shared" si="132"/>
        <v>437.16441693331655</v>
      </c>
      <c r="AP290" s="145">
        <f t="shared" si="132"/>
        <v>437.16441693331655</v>
      </c>
      <c r="AQ290" s="145">
        <f t="shared" si="132"/>
        <v>437.16441693331655</v>
      </c>
      <c r="AR290" s="145">
        <f t="shared" si="132"/>
        <v>437.16441693331655</v>
      </c>
      <c r="AS290" s="145">
        <f t="shared" si="132"/>
        <v>437.16441693331655</v>
      </c>
      <c r="AT290" s="145">
        <f t="shared" si="132"/>
        <v>437.16441693331655</v>
      </c>
      <c r="AU290" s="145">
        <f t="shared" si="132"/>
        <v>437.16441693331655</v>
      </c>
      <c r="AV290" s="145">
        <f t="shared" si="132"/>
        <v>437.16441693331655</v>
      </c>
      <c r="AW290" s="145">
        <f t="shared" si="132"/>
        <v>437.16441693331655</v>
      </c>
      <c r="AX290" s="145">
        <f t="shared" si="132"/>
        <v>437.16441693331655</v>
      </c>
      <c r="AY290" s="127"/>
      <c r="AZ290" s="127"/>
      <c r="BA290" s="127"/>
      <c r="BB290" s="127"/>
      <c r="BC290" s="127"/>
      <c r="BD290" s="127"/>
      <c r="BE290" s="127"/>
      <c r="BF290" s="127"/>
      <c r="BG290" s="127"/>
      <c r="BH290" s="127"/>
      <c r="BI290" s="127"/>
      <c r="BJ290" s="127"/>
      <c r="BK290" s="127"/>
      <c r="BL290" s="127"/>
    </row>
    <row r="291" spans="1:64" x14ac:dyDescent="0.25">
      <c r="A291" s="127"/>
      <c r="B291" s="127"/>
      <c r="C291" s="127"/>
      <c r="D291" s="127"/>
      <c r="E291" s="127"/>
      <c r="F291" s="127"/>
      <c r="G291" s="127"/>
      <c r="H291" s="127"/>
      <c r="I291" s="127"/>
      <c r="J291" s="127"/>
      <c r="K291" s="127"/>
      <c r="L291" s="127"/>
      <c r="M291" s="127"/>
      <c r="N291" s="127"/>
      <c r="O291" s="127"/>
      <c r="P291" s="127"/>
      <c r="Q291" s="127"/>
      <c r="R291" s="127"/>
      <c r="S291" s="127"/>
      <c r="T291" s="127"/>
      <c r="U291" s="127"/>
      <c r="V291" s="127"/>
      <c r="W291" s="127"/>
      <c r="X291" s="127"/>
      <c r="Y291" s="127"/>
      <c r="Z291" s="127"/>
      <c r="AA291" s="127"/>
      <c r="AB291" s="127"/>
      <c r="AC291" s="127"/>
      <c r="AD291" s="127"/>
      <c r="AE291" s="127"/>
      <c r="AF291" s="127"/>
      <c r="AG291" s="127"/>
      <c r="AH291" s="127"/>
      <c r="AI291" s="127"/>
      <c r="AJ291" s="127"/>
      <c r="AK291" s="127"/>
      <c r="AL291" s="127"/>
      <c r="AM291" s="127"/>
      <c r="AN291" s="127"/>
      <c r="AO291" s="127"/>
      <c r="AP291" s="127"/>
      <c r="AQ291" s="127"/>
      <c r="AR291" s="127"/>
      <c r="AS291" s="127"/>
      <c r="AT291" s="127"/>
      <c r="AU291" s="127"/>
      <c r="AV291" s="127"/>
      <c r="AW291" s="127"/>
      <c r="AX291" s="127"/>
      <c r="AY291" s="127"/>
      <c r="AZ291" s="127"/>
      <c r="BA291" s="127"/>
      <c r="BB291" s="127"/>
      <c r="BC291" s="127"/>
      <c r="BD291" s="127"/>
      <c r="BE291" s="127"/>
      <c r="BF291" s="127"/>
      <c r="BG291" s="127"/>
      <c r="BH291" s="127"/>
      <c r="BI291" s="127"/>
      <c r="BJ291" s="127"/>
      <c r="BK291" s="127"/>
      <c r="BL291" s="127"/>
    </row>
    <row r="292" spans="1:64" x14ac:dyDescent="0.25">
      <c r="A292" s="127"/>
      <c r="B292" s="127"/>
      <c r="C292" s="127"/>
      <c r="D292" s="127"/>
      <c r="E292" s="127"/>
      <c r="F292" s="127"/>
      <c r="G292" s="127"/>
      <c r="H292" s="127"/>
      <c r="I292" s="127"/>
      <c r="J292" s="127"/>
      <c r="K292" s="127"/>
      <c r="L292" s="127"/>
      <c r="M292" s="127"/>
      <c r="N292" s="127"/>
      <c r="O292" s="127"/>
      <c r="P292" s="127"/>
      <c r="Q292" s="127"/>
      <c r="R292" s="127"/>
      <c r="S292" s="127"/>
      <c r="T292" s="127"/>
      <c r="U292" s="127"/>
      <c r="V292" s="127"/>
      <c r="W292" s="127"/>
      <c r="X292" s="127"/>
      <c r="Y292" s="127"/>
      <c r="Z292" s="127"/>
      <c r="AA292" s="127"/>
      <c r="AB292" s="127"/>
      <c r="AC292" s="127"/>
      <c r="AD292" s="127"/>
      <c r="AE292" s="127"/>
      <c r="AF292" s="127"/>
      <c r="AG292" s="127"/>
      <c r="AH292" s="127"/>
      <c r="AI292" s="127"/>
      <c r="AJ292" s="127"/>
      <c r="AK292" s="127"/>
      <c r="AL292" s="127"/>
      <c r="AM292" s="127"/>
      <c r="AN292" s="127"/>
      <c r="AO292" s="127"/>
      <c r="AP292" s="127"/>
      <c r="AQ292" s="127"/>
      <c r="AR292" s="127"/>
      <c r="AS292" s="127"/>
      <c r="AT292" s="127"/>
      <c r="AU292" s="127"/>
      <c r="AV292" s="127"/>
      <c r="AW292" s="127"/>
      <c r="AX292" s="127"/>
      <c r="AY292" s="127"/>
      <c r="AZ292" s="127"/>
      <c r="BA292" s="127"/>
      <c r="BB292" s="127"/>
      <c r="BC292" s="127"/>
      <c r="BD292" s="127"/>
      <c r="BE292" s="127"/>
      <c r="BF292" s="127"/>
      <c r="BG292" s="127"/>
      <c r="BH292" s="127"/>
      <c r="BI292" s="127"/>
      <c r="BJ292" s="127"/>
      <c r="BK292" s="127"/>
      <c r="BL292" s="127"/>
    </row>
    <row r="293" spans="1:64" x14ac:dyDescent="0.25">
      <c r="A293" s="127"/>
      <c r="B293" s="127" t="s">
        <v>339</v>
      </c>
      <c r="C293" s="127">
        <f t="shared" ref="C293:AX293" si="133">+C46+C47+C52</f>
        <v>0</v>
      </c>
      <c r="D293" s="127">
        <f t="shared" si="133"/>
        <v>0</v>
      </c>
      <c r="E293" s="127">
        <f t="shared" si="133"/>
        <v>0</v>
      </c>
      <c r="F293" s="127">
        <f t="shared" si="133"/>
        <v>0</v>
      </c>
      <c r="G293" s="127">
        <f t="shared" si="133"/>
        <v>0</v>
      </c>
      <c r="H293" s="127">
        <f t="shared" si="133"/>
        <v>0</v>
      </c>
      <c r="I293" s="127">
        <f t="shared" si="133"/>
        <v>0</v>
      </c>
      <c r="J293" s="127">
        <f t="shared" si="133"/>
        <v>0</v>
      </c>
      <c r="K293" s="127">
        <f t="shared" si="133"/>
        <v>0</v>
      </c>
      <c r="L293" s="127">
        <f t="shared" si="133"/>
        <v>0</v>
      </c>
      <c r="M293" s="127">
        <f t="shared" si="133"/>
        <v>0</v>
      </c>
      <c r="N293" s="127">
        <f t="shared" si="133"/>
        <v>0</v>
      </c>
      <c r="O293" s="127">
        <f t="shared" si="133"/>
        <v>2395.4977502666497</v>
      </c>
      <c r="P293" s="127">
        <f t="shared" si="133"/>
        <v>395.49775026664986</v>
      </c>
      <c r="Q293" s="127">
        <f t="shared" si="133"/>
        <v>395.49775026664986</v>
      </c>
      <c r="R293" s="127">
        <f t="shared" si="133"/>
        <v>395.49775026664986</v>
      </c>
      <c r="S293" s="127">
        <f t="shared" si="133"/>
        <v>395.49775026664986</v>
      </c>
      <c r="T293" s="127">
        <f t="shared" si="133"/>
        <v>395.49775026664986</v>
      </c>
      <c r="U293" s="127">
        <f t="shared" si="133"/>
        <v>395.49775026664986</v>
      </c>
      <c r="V293" s="127">
        <f t="shared" si="133"/>
        <v>395.49775026664986</v>
      </c>
      <c r="W293" s="127">
        <f t="shared" si="133"/>
        <v>395.49775026664986</v>
      </c>
      <c r="X293" s="127">
        <f t="shared" si="133"/>
        <v>395.49775026664986</v>
      </c>
      <c r="Y293" s="127">
        <f t="shared" si="133"/>
        <v>395.49775026664986</v>
      </c>
      <c r="Z293" s="127">
        <f t="shared" si="133"/>
        <v>395.49775026664986</v>
      </c>
      <c r="AA293" s="127">
        <f t="shared" si="133"/>
        <v>395.49775026664986</v>
      </c>
      <c r="AB293" s="127">
        <f t="shared" si="133"/>
        <v>395.49775026664986</v>
      </c>
      <c r="AC293" s="127">
        <f t="shared" si="133"/>
        <v>395.49775026664986</v>
      </c>
      <c r="AD293" s="127">
        <f t="shared" si="133"/>
        <v>395.49775026664986</v>
      </c>
      <c r="AE293" s="127">
        <f t="shared" si="133"/>
        <v>395.49775026664986</v>
      </c>
      <c r="AF293" s="127">
        <f t="shared" si="133"/>
        <v>395.49775026664986</v>
      </c>
      <c r="AG293" s="127">
        <f t="shared" si="133"/>
        <v>395.49775026664986</v>
      </c>
      <c r="AH293" s="127">
        <f t="shared" si="133"/>
        <v>395.49775026664986</v>
      </c>
      <c r="AI293" s="127">
        <f t="shared" si="133"/>
        <v>395.49775026664986</v>
      </c>
      <c r="AJ293" s="127">
        <f t="shared" si="133"/>
        <v>395.49775026664986</v>
      </c>
      <c r="AK293" s="127">
        <f t="shared" si="133"/>
        <v>395.49775026664986</v>
      </c>
      <c r="AL293" s="127">
        <f t="shared" si="133"/>
        <v>395.49775026664986</v>
      </c>
      <c r="AM293" s="127">
        <f t="shared" si="133"/>
        <v>395.49775026664986</v>
      </c>
      <c r="AN293" s="127">
        <f t="shared" si="133"/>
        <v>395.49775026664986</v>
      </c>
      <c r="AO293" s="127">
        <f t="shared" si="133"/>
        <v>395.49775026664986</v>
      </c>
      <c r="AP293" s="127">
        <f t="shared" si="133"/>
        <v>395.49775026664986</v>
      </c>
      <c r="AQ293" s="127">
        <f t="shared" si="133"/>
        <v>395.49775026664986</v>
      </c>
      <c r="AR293" s="127">
        <f t="shared" si="133"/>
        <v>395.49775026664986</v>
      </c>
      <c r="AS293" s="127">
        <f t="shared" si="133"/>
        <v>395.49775026664986</v>
      </c>
      <c r="AT293" s="127">
        <f t="shared" si="133"/>
        <v>395.49775026664986</v>
      </c>
      <c r="AU293" s="127">
        <f t="shared" si="133"/>
        <v>395.49775026664986</v>
      </c>
      <c r="AV293" s="127">
        <f t="shared" si="133"/>
        <v>395.49775026664986</v>
      </c>
      <c r="AW293" s="127">
        <f t="shared" si="133"/>
        <v>395.49775026664986</v>
      </c>
      <c r="AX293" s="127">
        <f t="shared" si="133"/>
        <v>395.49775026664986</v>
      </c>
      <c r="AY293" s="127"/>
      <c r="AZ293" s="127"/>
      <c r="BA293" s="127"/>
      <c r="BB293" s="127"/>
      <c r="BC293" s="127"/>
      <c r="BD293" s="127"/>
      <c r="BE293" s="127"/>
      <c r="BF293" s="127"/>
      <c r="BG293" s="127"/>
      <c r="BH293" s="127"/>
      <c r="BI293" s="127"/>
      <c r="BJ293" s="127"/>
      <c r="BK293" s="127"/>
      <c r="BL293" s="127"/>
    </row>
    <row r="294" spans="1:64" x14ac:dyDescent="0.25">
      <c r="A294" s="127"/>
      <c r="B294" s="127"/>
      <c r="C294" s="127"/>
      <c r="D294" s="127"/>
      <c r="E294" s="127"/>
      <c r="F294" s="127"/>
      <c r="G294" s="127"/>
      <c r="H294" s="127"/>
      <c r="I294" s="127"/>
      <c r="J294" s="127"/>
      <c r="K294" s="127"/>
      <c r="L294" s="127"/>
      <c r="M294" s="127"/>
      <c r="N294" s="127"/>
      <c r="O294" s="127"/>
      <c r="P294" s="127"/>
      <c r="Q294" s="127"/>
      <c r="R294" s="127"/>
      <c r="S294" s="127"/>
      <c r="T294" s="127"/>
      <c r="U294" s="127"/>
      <c r="V294" s="127"/>
      <c r="W294" s="127"/>
      <c r="X294" s="127"/>
      <c r="Y294" s="127"/>
      <c r="Z294" s="127"/>
      <c r="AA294" s="127"/>
      <c r="AB294" s="127"/>
      <c r="AC294" s="127"/>
      <c r="AD294" s="127"/>
      <c r="AE294" s="127"/>
      <c r="AF294" s="127"/>
      <c r="AG294" s="127"/>
      <c r="AH294" s="127"/>
      <c r="AI294" s="127"/>
      <c r="AJ294" s="127"/>
      <c r="AK294" s="127"/>
      <c r="AL294" s="127"/>
      <c r="AM294" s="127"/>
      <c r="AN294" s="127"/>
      <c r="AO294" s="127"/>
      <c r="AP294" s="127"/>
      <c r="AQ294" s="127"/>
      <c r="AR294" s="127"/>
      <c r="AS294" s="127"/>
      <c r="AT294" s="127"/>
      <c r="AU294" s="127"/>
      <c r="AV294" s="127"/>
      <c r="AW294" s="127"/>
      <c r="AX294" s="127"/>
      <c r="AY294" s="127"/>
      <c r="AZ294" s="127"/>
      <c r="BA294" s="127"/>
      <c r="BB294" s="127"/>
      <c r="BC294" s="127"/>
      <c r="BD294" s="127"/>
      <c r="BE294" s="127"/>
      <c r="BF294" s="127"/>
      <c r="BG294" s="127"/>
      <c r="BH294" s="127"/>
      <c r="BI294" s="127"/>
      <c r="BJ294" s="127"/>
      <c r="BK294" s="127"/>
      <c r="BL294" s="127"/>
    </row>
    <row r="295" spans="1:64" x14ac:dyDescent="0.25">
      <c r="A295" s="127"/>
      <c r="B295" s="127"/>
      <c r="C295" s="127"/>
      <c r="D295" s="127"/>
      <c r="E295" s="127"/>
      <c r="F295" s="127"/>
      <c r="G295" s="127"/>
      <c r="H295" s="127"/>
      <c r="I295" s="127"/>
      <c r="J295" s="127"/>
      <c r="K295" s="127"/>
      <c r="L295" s="127"/>
      <c r="M295" s="127"/>
      <c r="N295" s="127"/>
      <c r="O295" s="127"/>
      <c r="P295" s="127"/>
      <c r="Q295" s="127"/>
      <c r="R295" s="127"/>
      <c r="S295" s="127"/>
      <c r="T295" s="127"/>
      <c r="U295" s="127"/>
      <c r="V295" s="127"/>
      <c r="W295" s="127"/>
      <c r="X295" s="127"/>
      <c r="Y295" s="127"/>
      <c r="Z295" s="127"/>
      <c r="AA295" s="127"/>
      <c r="AB295" s="127"/>
      <c r="AC295" s="127"/>
      <c r="AD295" s="127"/>
      <c r="AE295" s="127"/>
      <c r="AF295" s="127"/>
      <c r="AG295" s="127"/>
      <c r="AH295" s="127"/>
      <c r="AI295" s="127"/>
      <c r="AJ295" s="127"/>
      <c r="AK295" s="127"/>
      <c r="AL295" s="127"/>
      <c r="AM295" s="127"/>
      <c r="AN295" s="127"/>
      <c r="AO295" s="127"/>
      <c r="AP295" s="127"/>
      <c r="AQ295" s="127"/>
      <c r="AR295" s="127"/>
      <c r="AS295" s="127"/>
      <c r="AT295" s="127"/>
      <c r="AU295" s="127"/>
      <c r="AV295" s="127"/>
      <c r="AW295" s="127"/>
      <c r="AX295" s="127"/>
      <c r="AY295" s="127"/>
      <c r="AZ295" s="127"/>
      <c r="BA295" s="127"/>
      <c r="BB295" s="127"/>
      <c r="BC295" s="127"/>
      <c r="BD295" s="127"/>
      <c r="BE295" s="127"/>
      <c r="BF295" s="127"/>
      <c r="BG295" s="127"/>
      <c r="BH295" s="127"/>
      <c r="BI295" s="127"/>
      <c r="BJ295" s="127"/>
      <c r="BK295" s="127"/>
      <c r="BL295" s="127"/>
    </row>
    <row r="296" spans="1:64" x14ac:dyDescent="0.25">
      <c r="A296" s="145"/>
      <c r="B296" s="145" t="s">
        <v>506</v>
      </c>
      <c r="C296" s="145" t="str">
        <f>+C285</f>
        <v>A1 m1</v>
      </c>
      <c r="D296" s="145" t="str">
        <f t="shared" ref="D296:AX296" si="134">+D285</f>
        <v>A1 m2</v>
      </c>
      <c r="E296" s="145" t="str">
        <f t="shared" si="134"/>
        <v>A1 m3</v>
      </c>
      <c r="F296" s="145" t="str">
        <f t="shared" si="134"/>
        <v>A1 m4</v>
      </c>
      <c r="G296" s="145" t="str">
        <f t="shared" si="134"/>
        <v>A1 m5</v>
      </c>
      <c r="H296" s="145" t="str">
        <f t="shared" si="134"/>
        <v>A1 m6</v>
      </c>
      <c r="I296" s="145" t="str">
        <f t="shared" si="134"/>
        <v>A1 m7</v>
      </c>
      <c r="J296" s="145" t="str">
        <f t="shared" si="134"/>
        <v>A1 m8</v>
      </c>
      <c r="K296" s="145" t="str">
        <f t="shared" si="134"/>
        <v>A1 m9</v>
      </c>
      <c r="L296" s="145" t="str">
        <f t="shared" si="134"/>
        <v>A1 m10</v>
      </c>
      <c r="M296" s="145" t="str">
        <f t="shared" si="134"/>
        <v>A1 m11</v>
      </c>
      <c r="N296" s="145" t="str">
        <f t="shared" si="134"/>
        <v>A1 m12</v>
      </c>
      <c r="O296" s="145" t="str">
        <f t="shared" si="134"/>
        <v>A2 m1</v>
      </c>
      <c r="P296" s="145" t="str">
        <f t="shared" si="134"/>
        <v>A2 m2</v>
      </c>
      <c r="Q296" s="145" t="str">
        <f t="shared" si="134"/>
        <v>A2 m3</v>
      </c>
      <c r="R296" s="145" t="str">
        <f t="shared" si="134"/>
        <v>A2 m4</v>
      </c>
      <c r="S296" s="145" t="str">
        <f t="shared" si="134"/>
        <v>A2 m5</v>
      </c>
      <c r="T296" s="145" t="str">
        <f t="shared" si="134"/>
        <v>A2 m6</v>
      </c>
      <c r="U296" s="145" t="str">
        <f t="shared" si="134"/>
        <v>A2 m7</v>
      </c>
      <c r="V296" s="145" t="str">
        <f t="shared" si="134"/>
        <v>A2 m8</v>
      </c>
      <c r="W296" s="145" t="str">
        <f t="shared" si="134"/>
        <v>A2 m9</v>
      </c>
      <c r="X296" s="145" t="str">
        <f t="shared" si="134"/>
        <v>A2 m10</v>
      </c>
      <c r="Y296" s="145" t="str">
        <f t="shared" si="134"/>
        <v>A2 m11</v>
      </c>
      <c r="Z296" s="145" t="str">
        <f t="shared" si="134"/>
        <v>A2 m12</v>
      </c>
      <c r="AA296" s="145" t="str">
        <f t="shared" si="134"/>
        <v>A3 m1</v>
      </c>
      <c r="AB296" s="145" t="str">
        <f t="shared" si="134"/>
        <v>A3 m2</v>
      </c>
      <c r="AC296" s="145" t="str">
        <f t="shared" si="134"/>
        <v>A3 m3</v>
      </c>
      <c r="AD296" s="145" t="str">
        <f t="shared" si="134"/>
        <v>A3 m4</v>
      </c>
      <c r="AE296" s="145" t="str">
        <f t="shared" si="134"/>
        <v>A3 m5</v>
      </c>
      <c r="AF296" s="145" t="str">
        <f t="shared" si="134"/>
        <v>A3 m6</v>
      </c>
      <c r="AG296" s="145" t="str">
        <f t="shared" si="134"/>
        <v>A3 m7</v>
      </c>
      <c r="AH296" s="145" t="str">
        <f t="shared" si="134"/>
        <v>A3 m8</v>
      </c>
      <c r="AI296" s="145" t="str">
        <f t="shared" si="134"/>
        <v>A3 m9</v>
      </c>
      <c r="AJ296" s="145" t="str">
        <f t="shared" si="134"/>
        <v>A3 m10</v>
      </c>
      <c r="AK296" s="145" t="str">
        <f t="shared" si="134"/>
        <v>A3 m11</v>
      </c>
      <c r="AL296" s="145" t="str">
        <f t="shared" si="134"/>
        <v>A3 m12</v>
      </c>
      <c r="AM296" s="145" t="str">
        <f t="shared" si="134"/>
        <v>A4 m1</v>
      </c>
      <c r="AN296" s="145" t="str">
        <f t="shared" si="134"/>
        <v>A4 m2</v>
      </c>
      <c r="AO296" s="145" t="str">
        <f t="shared" si="134"/>
        <v>A4 m3</v>
      </c>
      <c r="AP296" s="145" t="str">
        <f t="shared" si="134"/>
        <v>A4 m4</v>
      </c>
      <c r="AQ296" s="145" t="str">
        <f t="shared" si="134"/>
        <v>A4 m5</v>
      </c>
      <c r="AR296" s="145" t="str">
        <f t="shared" si="134"/>
        <v>A4 m6</v>
      </c>
      <c r="AS296" s="145" t="str">
        <f t="shared" si="134"/>
        <v>A4 m7</v>
      </c>
      <c r="AT296" s="145" t="str">
        <f t="shared" si="134"/>
        <v>A4 m8</v>
      </c>
      <c r="AU296" s="145" t="str">
        <f t="shared" si="134"/>
        <v>A4 m9</v>
      </c>
      <c r="AV296" s="145" t="str">
        <f t="shared" si="134"/>
        <v>A4 m10</v>
      </c>
      <c r="AW296" s="145" t="str">
        <f t="shared" si="134"/>
        <v>A4 m11</v>
      </c>
      <c r="AX296" s="145" t="str">
        <f t="shared" si="134"/>
        <v>A4 m12</v>
      </c>
      <c r="AY296" s="145"/>
      <c r="AZ296" s="145"/>
      <c r="BA296" s="145"/>
      <c r="BB296" s="145"/>
      <c r="BC296" s="145"/>
      <c r="BD296" s="145"/>
      <c r="BE296" s="145"/>
      <c r="BF296" s="145"/>
      <c r="BG296" s="145"/>
      <c r="BH296" s="145"/>
      <c r="BI296" s="145"/>
      <c r="BJ296" s="145"/>
      <c r="BK296" s="145"/>
      <c r="BL296" s="145"/>
    </row>
    <row r="297" spans="1:64" x14ac:dyDescent="0.25">
      <c r="A297" s="127"/>
      <c r="B297" s="127" t="s">
        <v>580</v>
      </c>
      <c r="C297" s="127">
        <f>+C74</f>
        <v>0</v>
      </c>
      <c r="D297" s="127">
        <f t="shared" ref="D297:AX297" si="135">+D74</f>
        <v>0</v>
      </c>
      <c r="E297" s="127">
        <f t="shared" si="135"/>
        <v>0</v>
      </c>
      <c r="F297" s="127">
        <f t="shared" si="135"/>
        <v>0</v>
      </c>
      <c r="G297" s="127">
        <f t="shared" si="135"/>
        <v>395.49775026664986</v>
      </c>
      <c r="H297" s="127">
        <f t="shared" si="135"/>
        <v>395.49775026664986</v>
      </c>
      <c r="I297" s="127">
        <f t="shared" si="135"/>
        <v>395.49775026664986</v>
      </c>
      <c r="J297" s="127">
        <f t="shared" si="135"/>
        <v>395.49775026664986</v>
      </c>
      <c r="K297" s="127">
        <f t="shared" si="135"/>
        <v>395.49775026664986</v>
      </c>
      <c r="L297" s="127">
        <f t="shared" si="135"/>
        <v>395.49775026664986</v>
      </c>
      <c r="M297" s="127">
        <f t="shared" si="135"/>
        <v>395.49775026664986</v>
      </c>
      <c r="N297" s="127">
        <f t="shared" si="135"/>
        <v>395.49775026664986</v>
      </c>
      <c r="O297" s="127">
        <f t="shared" si="135"/>
        <v>395.49775026664986</v>
      </c>
      <c r="P297" s="127">
        <f t="shared" si="135"/>
        <v>395.49775026664986</v>
      </c>
      <c r="Q297" s="127">
        <f t="shared" si="135"/>
        <v>395.49775026664986</v>
      </c>
      <c r="R297" s="127">
        <f t="shared" si="135"/>
        <v>395.49775026664986</v>
      </c>
      <c r="S297" s="127">
        <f t="shared" si="135"/>
        <v>395.49775026664986</v>
      </c>
      <c r="T297" s="127">
        <f t="shared" si="135"/>
        <v>395.49775026664986</v>
      </c>
      <c r="U297" s="127">
        <f t="shared" si="135"/>
        <v>395.49775026664986</v>
      </c>
      <c r="V297" s="127">
        <f t="shared" si="135"/>
        <v>395.49775026664986</v>
      </c>
      <c r="W297" s="127">
        <f t="shared" si="135"/>
        <v>395.49775026664986</v>
      </c>
      <c r="X297" s="127">
        <f t="shared" si="135"/>
        <v>395.49775026664986</v>
      </c>
      <c r="Y297" s="127">
        <f t="shared" si="135"/>
        <v>395.49775026664986</v>
      </c>
      <c r="Z297" s="127">
        <f t="shared" si="135"/>
        <v>395.49775026664986</v>
      </c>
      <c r="AA297" s="127">
        <f t="shared" si="135"/>
        <v>395.49775026664986</v>
      </c>
      <c r="AB297" s="127">
        <f t="shared" si="135"/>
        <v>395.49775026664986</v>
      </c>
      <c r="AC297" s="127">
        <f t="shared" si="135"/>
        <v>395.49775026664986</v>
      </c>
      <c r="AD297" s="127">
        <f t="shared" si="135"/>
        <v>395.49775026664986</v>
      </c>
      <c r="AE297" s="127">
        <f t="shared" si="135"/>
        <v>395.49775026664986</v>
      </c>
      <c r="AF297" s="127">
        <f t="shared" si="135"/>
        <v>395.49775026664986</v>
      </c>
      <c r="AG297" s="127">
        <f t="shared" si="135"/>
        <v>395.49775026664986</v>
      </c>
      <c r="AH297" s="127">
        <f t="shared" si="135"/>
        <v>395.49775026664986</v>
      </c>
      <c r="AI297" s="127">
        <f t="shared" si="135"/>
        <v>395.49775026664986</v>
      </c>
      <c r="AJ297" s="127">
        <f t="shared" si="135"/>
        <v>395.49775026664986</v>
      </c>
      <c r="AK297" s="127">
        <f t="shared" si="135"/>
        <v>395.49775026664986</v>
      </c>
      <c r="AL297" s="127">
        <f t="shared" si="135"/>
        <v>395.49775026664986</v>
      </c>
      <c r="AM297" s="127">
        <f t="shared" si="135"/>
        <v>395.49775026664986</v>
      </c>
      <c r="AN297" s="127">
        <f t="shared" si="135"/>
        <v>395.49775026664986</v>
      </c>
      <c r="AO297" s="127">
        <f t="shared" si="135"/>
        <v>395.49775026664986</v>
      </c>
      <c r="AP297" s="127">
        <f t="shared" si="135"/>
        <v>395.49775026664986</v>
      </c>
      <c r="AQ297" s="127">
        <f t="shared" si="135"/>
        <v>395.49775026664986</v>
      </c>
      <c r="AR297" s="127">
        <f t="shared" si="135"/>
        <v>395.49775026664986</v>
      </c>
      <c r="AS297" s="127">
        <f t="shared" si="135"/>
        <v>395.49775026664986</v>
      </c>
      <c r="AT297" s="127">
        <f t="shared" si="135"/>
        <v>395.49775026664986</v>
      </c>
      <c r="AU297" s="127">
        <f t="shared" si="135"/>
        <v>395.49775026664986</v>
      </c>
      <c r="AV297" s="127">
        <f t="shared" si="135"/>
        <v>395.49775026664986</v>
      </c>
      <c r="AW297" s="127">
        <f t="shared" si="135"/>
        <v>395.49775026664986</v>
      </c>
      <c r="AX297" s="127">
        <f t="shared" si="135"/>
        <v>395.49775026664986</v>
      </c>
      <c r="AY297" s="127"/>
      <c r="AZ297" s="127"/>
      <c r="BA297" s="127"/>
      <c r="BB297" s="127"/>
      <c r="BC297" s="127"/>
      <c r="BD297" s="127"/>
      <c r="BE297" s="127"/>
      <c r="BF297" s="127"/>
      <c r="BG297" s="127"/>
      <c r="BH297" s="127"/>
      <c r="BI297" s="127"/>
      <c r="BJ297" s="127"/>
      <c r="BK297" s="127"/>
      <c r="BL297" s="127"/>
    </row>
    <row r="298" spans="1:64" x14ac:dyDescent="0.25">
      <c r="A298" s="127" t="s">
        <v>602</v>
      </c>
      <c r="B298" s="127" t="s">
        <v>603</v>
      </c>
      <c r="C298" s="127">
        <f t="shared" ref="C298:AX298" si="136">+IF(C74=0,0,(($C62*$C63)/$C65))</f>
        <v>0</v>
      </c>
      <c r="D298" s="127">
        <f t="shared" si="136"/>
        <v>0</v>
      </c>
      <c r="E298" s="127">
        <f t="shared" si="136"/>
        <v>0</v>
      </c>
      <c r="F298" s="127">
        <f t="shared" si="136"/>
        <v>0</v>
      </c>
      <c r="G298" s="127">
        <f t="shared" si="136"/>
        <v>41.666666666666664</v>
      </c>
      <c r="H298" s="127">
        <f t="shared" si="136"/>
        <v>41.666666666666664</v>
      </c>
      <c r="I298" s="127">
        <f t="shared" si="136"/>
        <v>41.666666666666664</v>
      </c>
      <c r="J298" s="127">
        <f t="shared" si="136"/>
        <v>41.666666666666664</v>
      </c>
      <c r="K298" s="127">
        <f t="shared" si="136"/>
        <v>41.666666666666664</v>
      </c>
      <c r="L298" s="127">
        <f t="shared" si="136"/>
        <v>41.666666666666664</v>
      </c>
      <c r="M298" s="127">
        <f t="shared" si="136"/>
        <v>41.666666666666664</v>
      </c>
      <c r="N298" s="127">
        <f t="shared" si="136"/>
        <v>41.666666666666664</v>
      </c>
      <c r="O298" s="127">
        <f t="shared" si="136"/>
        <v>41.666666666666664</v>
      </c>
      <c r="P298" s="127">
        <f t="shared" si="136"/>
        <v>41.666666666666664</v>
      </c>
      <c r="Q298" s="127">
        <f t="shared" si="136"/>
        <v>41.666666666666664</v>
      </c>
      <c r="R298" s="127">
        <f t="shared" si="136"/>
        <v>41.666666666666664</v>
      </c>
      <c r="S298" s="127">
        <f t="shared" si="136"/>
        <v>41.666666666666664</v>
      </c>
      <c r="T298" s="127">
        <f t="shared" si="136"/>
        <v>41.666666666666664</v>
      </c>
      <c r="U298" s="127">
        <f t="shared" si="136"/>
        <v>41.666666666666664</v>
      </c>
      <c r="V298" s="127">
        <f t="shared" si="136"/>
        <v>41.666666666666664</v>
      </c>
      <c r="W298" s="127">
        <f t="shared" si="136"/>
        <v>41.666666666666664</v>
      </c>
      <c r="X298" s="127">
        <f t="shared" si="136"/>
        <v>41.666666666666664</v>
      </c>
      <c r="Y298" s="127">
        <f t="shared" si="136"/>
        <v>41.666666666666664</v>
      </c>
      <c r="Z298" s="127">
        <f t="shared" si="136"/>
        <v>41.666666666666664</v>
      </c>
      <c r="AA298" s="127">
        <f t="shared" si="136"/>
        <v>41.666666666666664</v>
      </c>
      <c r="AB298" s="127">
        <f t="shared" si="136"/>
        <v>41.666666666666664</v>
      </c>
      <c r="AC298" s="127">
        <f t="shared" si="136"/>
        <v>41.666666666666664</v>
      </c>
      <c r="AD298" s="127">
        <f t="shared" si="136"/>
        <v>41.666666666666664</v>
      </c>
      <c r="AE298" s="127">
        <f t="shared" si="136"/>
        <v>41.666666666666664</v>
      </c>
      <c r="AF298" s="127">
        <f t="shared" si="136"/>
        <v>41.666666666666664</v>
      </c>
      <c r="AG298" s="127">
        <f t="shared" si="136"/>
        <v>41.666666666666664</v>
      </c>
      <c r="AH298" s="127">
        <f t="shared" si="136"/>
        <v>41.666666666666664</v>
      </c>
      <c r="AI298" s="127">
        <f t="shared" si="136"/>
        <v>41.666666666666664</v>
      </c>
      <c r="AJ298" s="127">
        <f t="shared" si="136"/>
        <v>41.666666666666664</v>
      </c>
      <c r="AK298" s="127">
        <f t="shared" si="136"/>
        <v>41.666666666666664</v>
      </c>
      <c r="AL298" s="127">
        <f t="shared" si="136"/>
        <v>41.666666666666664</v>
      </c>
      <c r="AM298" s="127">
        <f t="shared" si="136"/>
        <v>41.666666666666664</v>
      </c>
      <c r="AN298" s="127">
        <f t="shared" si="136"/>
        <v>41.666666666666664</v>
      </c>
      <c r="AO298" s="127">
        <f t="shared" si="136"/>
        <v>41.666666666666664</v>
      </c>
      <c r="AP298" s="127">
        <f t="shared" si="136"/>
        <v>41.666666666666664</v>
      </c>
      <c r="AQ298" s="127">
        <f t="shared" si="136"/>
        <v>41.666666666666664</v>
      </c>
      <c r="AR298" s="127">
        <f t="shared" si="136"/>
        <v>41.666666666666664</v>
      </c>
      <c r="AS298" s="127">
        <f t="shared" si="136"/>
        <v>41.666666666666664</v>
      </c>
      <c r="AT298" s="127">
        <f t="shared" si="136"/>
        <v>41.666666666666664</v>
      </c>
      <c r="AU298" s="127">
        <f t="shared" si="136"/>
        <v>41.666666666666664</v>
      </c>
      <c r="AV298" s="127">
        <f t="shared" si="136"/>
        <v>41.666666666666664</v>
      </c>
      <c r="AW298" s="127">
        <f t="shared" si="136"/>
        <v>41.666666666666664</v>
      </c>
      <c r="AX298" s="127">
        <f t="shared" si="136"/>
        <v>41.666666666666664</v>
      </c>
      <c r="AY298" s="127"/>
      <c r="AZ298" s="127"/>
      <c r="BA298" s="127"/>
      <c r="BB298" s="127"/>
      <c r="BC298" s="127"/>
      <c r="BD298" s="127"/>
      <c r="BE298" s="127"/>
      <c r="BF298" s="127"/>
      <c r="BG298" s="127"/>
      <c r="BH298" s="127"/>
      <c r="BI298" s="127"/>
      <c r="BJ298" s="127"/>
      <c r="BK298" s="127"/>
      <c r="BL298" s="127"/>
    </row>
    <row r="299" spans="1:64" x14ac:dyDescent="0.25">
      <c r="A299" s="127" t="s">
        <v>604</v>
      </c>
      <c r="B299" s="127" t="s">
        <v>605</v>
      </c>
      <c r="C299" s="127">
        <f>+IF(C74=0,0,($C62*$C64))</f>
        <v>0</v>
      </c>
      <c r="D299" s="127">
        <f>+IF(D74=0,0,(($C62*$C64)-SUM($C298:D298)))</f>
        <v>0</v>
      </c>
      <c r="E299" s="127">
        <f>+IF(E74=0,0,(($C62*$C64)-SUM($C298:E298)))</f>
        <v>0</v>
      </c>
      <c r="F299" s="127">
        <f>+IF(F74=0,0,(($C62*$C64)-SUM($C298:F298)))</f>
        <v>0</v>
      </c>
      <c r="G299" s="127">
        <f>+IF(G74=0,0,(($C62*$C64)-SUM($C298:G298)))</f>
        <v>1958.3333333333333</v>
      </c>
      <c r="H299" s="127">
        <f>+IF(H74=0,0,(($C62*$C64)-SUM($C298:H298)))</f>
        <v>1916.6666666666667</v>
      </c>
      <c r="I299" s="127">
        <f>+IF(I74=0,0,(($C62*$C64)-SUM($C298:I298)))</f>
        <v>1875</v>
      </c>
      <c r="J299" s="127">
        <f>+IF(J74=0,0,(($C62*$C64)-SUM($C298:J298)))</f>
        <v>1833.3333333333333</v>
      </c>
      <c r="K299" s="127">
        <f>+IF(K74=0,0,(($C62*$C64)-SUM($C298:K298)))</f>
        <v>1791.6666666666667</v>
      </c>
      <c r="L299" s="127">
        <f>+IF(L74=0,0,(($C62*$C64)-SUM($C298:L298)))</f>
        <v>1750</v>
      </c>
      <c r="M299" s="127">
        <f>+IF(M74=0,0,(($C62*$C64)-SUM($C298:M298)))</f>
        <v>1708.3333333333335</v>
      </c>
      <c r="N299" s="127">
        <f>+IF(N74=0,0,(($C62*$C64)-SUM($C298:N298)))</f>
        <v>1666.6666666666667</v>
      </c>
      <c r="O299" s="127">
        <f>+IF(O74=0,0,(($C62*$C64)-SUM($C298:O298)))</f>
        <v>1625</v>
      </c>
      <c r="P299" s="127">
        <f>+IF(P74=0,0,(($C62*$C64)-SUM($C298:P298)))</f>
        <v>1583.3333333333333</v>
      </c>
      <c r="Q299" s="127">
        <f>+IF(Q74=0,0,(($C62*$C64)-SUM($C298:Q298)))</f>
        <v>1541.6666666666665</v>
      </c>
      <c r="R299" s="127">
        <f>+IF(R74=0,0,(($C62*$C64)-SUM($C298:R298)))</f>
        <v>1500</v>
      </c>
      <c r="S299" s="127">
        <f>+IF(S74=0,0,(($C62*$C64)-SUM($C298:S298)))</f>
        <v>1458.3333333333333</v>
      </c>
      <c r="T299" s="127">
        <f>+IF(T74=0,0,(($C62*$C64)-SUM($C298:T298)))</f>
        <v>1416.6666666666665</v>
      </c>
      <c r="U299" s="127">
        <f>+IF(U74=0,0,(($C62*$C64)-SUM($C298:U298)))</f>
        <v>1375</v>
      </c>
      <c r="V299" s="127">
        <f>+IF(V74=0,0,(($C62*$C64)-SUM($C298:V298)))</f>
        <v>1333.3333333333335</v>
      </c>
      <c r="W299" s="127">
        <f>+IF(W74=0,0,(($C62*$C64)-SUM($C298:W298)))</f>
        <v>1291.6666666666667</v>
      </c>
      <c r="X299" s="127">
        <f>+IF(X74=0,0,(($C62*$C64)-SUM($C298:X298)))</f>
        <v>1250</v>
      </c>
      <c r="Y299" s="127">
        <f>+IF(Y74=0,0,(($C62*$C64)-SUM($C298:Y298)))</f>
        <v>1208.3333333333335</v>
      </c>
      <c r="Z299" s="127">
        <f>+IF(Z74=0,0,(($C62*$C64)-SUM($C298:Z298)))</f>
        <v>1166.666666666667</v>
      </c>
      <c r="AA299" s="127">
        <f>+IF(AA74=0,0,(($C62*$C64)-SUM($C298:AA298)))</f>
        <v>1125.0000000000002</v>
      </c>
      <c r="AB299" s="127">
        <f>+IF(AB74=0,0,(($C62*$C64)-SUM($C298:AB298)))</f>
        <v>1083.3333333333335</v>
      </c>
      <c r="AC299" s="127">
        <f>+IF(AC74=0,0,(($C62*$C64)-SUM($C298:AC298)))</f>
        <v>1041.666666666667</v>
      </c>
      <c r="AD299" s="127">
        <f>+IF(AD74=0,0,(($C62*$C64)-SUM($C298:AD298)))</f>
        <v>1000.0000000000003</v>
      </c>
      <c r="AE299" s="127">
        <f>+IF(AE74=0,0,(($C62*$C64)-SUM($C298:AE298)))</f>
        <v>958.33333333333371</v>
      </c>
      <c r="AF299" s="127">
        <f>+IF(AF74=0,0,(($C62*$C64)-SUM($C298:AF298)))</f>
        <v>916.66666666666697</v>
      </c>
      <c r="AG299" s="127">
        <f>+IF(AG74=0,0,(($C62*$C64)-SUM($C298:AG298)))</f>
        <v>875.00000000000023</v>
      </c>
      <c r="AH299" s="127">
        <f>+IF(AH74=0,0,(($C62*$C64)-SUM($C298:AH298)))</f>
        <v>833.33333333333348</v>
      </c>
      <c r="AI299" s="127">
        <f>+IF(AI74=0,0,(($C62*$C64)-SUM($C298:AI298)))</f>
        <v>791.66666666666674</v>
      </c>
      <c r="AJ299" s="127">
        <f>+IF(AJ74=0,0,(($C62*$C64)-SUM($C298:AJ298)))</f>
        <v>750</v>
      </c>
      <c r="AK299" s="127">
        <f>+IF(AK74=0,0,(($C62*$C64)-SUM($C298:AK298)))</f>
        <v>708.33333333333326</v>
      </c>
      <c r="AL299" s="127">
        <f>+IF(AL74=0,0,(($C62*$C64)-SUM($C298:AL298)))</f>
        <v>666.66666666666652</v>
      </c>
      <c r="AM299" s="127">
        <f>+IF(AM74=0,0,(($C62*$C64)-SUM($C298:AM298)))</f>
        <v>624.99999999999977</v>
      </c>
      <c r="AN299" s="127">
        <f>+IF(AN74=0,0,(($C62*$C64)-SUM($C298:AN298)))</f>
        <v>583.33333333333303</v>
      </c>
      <c r="AO299" s="127">
        <f>+IF(AO74=0,0,(($C62*$C64)-SUM($C298:AO298)))</f>
        <v>541.66666666666629</v>
      </c>
      <c r="AP299" s="127">
        <f>+IF(AP74=0,0,(($C62*$C64)-SUM($C298:AP298)))</f>
        <v>499.99999999999955</v>
      </c>
      <c r="AQ299" s="127">
        <f>+IF(AQ74=0,0,(($C62*$C64)-SUM($C298:AQ298)))</f>
        <v>458.3333333333328</v>
      </c>
      <c r="AR299" s="127">
        <f>+IF(AR74=0,0,(($C62*$C64)-SUM($C298:AR298)))</f>
        <v>416.66666666666606</v>
      </c>
      <c r="AS299" s="127">
        <f>+IF(AS74=0,0,(($C62*$C64)-SUM($C298:AS298)))</f>
        <v>374.99999999999932</v>
      </c>
      <c r="AT299" s="127">
        <f>+IF(AT74=0,0,(($C62*$C64)-SUM($C298:AT298)))</f>
        <v>333.33333333333258</v>
      </c>
      <c r="AU299" s="127">
        <f>+IF(AU74=0,0,(($C62*$C64)-SUM($C298:AU298)))</f>
        <v>291.66666666666583</v>
      </c>
      <c r="AV299" s="127">
        <f>+IF(AV74=0,0,(($C62*$C64)-SUM($C298:AV298)))</f>
        <v>249.99999999999909</v>
      </c>
      <c r="AW299" s="127">
        <f>+IF(AW74=0,0,(($C62*$C64)-SUM($C298:AW298)))</f>
        <v>208.33333333333235</v>
      </c>
      <c r="AX299" s="127">
        <f>+IF(AX74=0,0,(($C62*$C64)-SUM($C298:AX298)))</f>
        <v>166.66666666666561</v>
      </c>
      <c r="AY299" s="127"/>
      <c r="AZ299" s="127"/>
      <c r="BA299" s="127"/>
      <c r="BB299" s="127"/>
      <c r="BC299" s="127"/>
      <c r="BD299" s="127"/>
      <c r="BE299" s="127"/>
      <c r="BF299" s="127"/>
      <c r="BG299" s="127"/>
      <c r="BH299" s="127"/>
      <c r="BI299" s="127"/>
      <c r="BJ299" s="127"/>
      <c r="BK299" s="127"/>
      <c r="BL299" s="127"/>
    </row>
    <row r="300" spans="1:64" x14ac:dyDescent="0.25">
      <c r="A300" s="127"/>
      <c r="B300" s="127" t="s">
        <v>606</v>
      </c>
      <c r="C300" s="127">
        <f>+C79</f>
        <v>0</v>
      </c>
      <c r="D300" s="127">
        <f t="shared" ref="D300:AX300" si="137">+D79</f>
        <v>0</v>
      </c>
      <c r="E300" s="127">
        <f t="shared" si="137"/>
        <v>0</v>
      </c>
      <c r="F300" s="127">
        <f t="shared" si="137"/>
        <v>0</v>
      </c>
      <c r="G300" s="127">
        <f t="shared" si="137"/>
        <v>0</v>
      </c>
      <c r="H300" s="127">
        <f t="shared" si="137"/>
        <v>0</v>
      </c>
      <c r="I300" s="127">
        <f t="shared" si="137"/>
        <v>0</v>
      </c>
      <c r="J300" s="127">
        <f t="shared" si="137"/>
        <v>0</v>
      </c>
      <c r="K300" s="127">
        <f t="shared" si="137"/>
        <v>0</v>
      </c>
      <c r="L300" s="127">
        <f t="shared" si="137"/>
        <v>0</v>
      </c>
      <c r="M300" s="127">
        <f t="shared" si="137"/>
        <v>0</v>
      </c>
      <c r="N300" s="127">
        <f t="shared" si="137"/>
        <v>0</v>
      </c>
      <c r="O300" s="127">
        <f t="shared" si="137"/>
        <v>0</v>
      </c>
      <c r="P300" s="127">
        <f t="shared" si="137"/>
        <v>0</v>
      </c>
      <c r="Q300" s="127">
        <f t="shared" si="137"/>
        <v>0</v>
      </c>
      <c r="R300" s="127">
        <f t="shared" si="137"/>
        <v>0</v>
      </c>
      <c r="S300" s="127">
        <f t="shared" si="137"/>
        <v>0</v>
      </c>
      <c r="T300" s="127">
        <f t="shared" si="137"/>
        <v>0</v>
      </c>
      <c r="U300" s="127">
        <f t="shared" si="137"/>
        <v>0</v>
      </c>
      <c r="V300" s="127">
        <f t="shared" si="137"/>
        <v>0</v>
      </c>
      <c r="W300" s="127">
        <f t="shared" si="137"/>
        <v>0</v>
      </c>
      <c r="X300" s="127">
        <f t="shared" si="137"/>
        <v>0</v>
      </c>
      <c r="Y300" s="127">
        <f t="shared" si="137"/>
        <v>0</v>
      </c>
      <c r="Z300" s="127">
        <f t="shared" si="137"/>
        <v>0</v>
      </c>
      <c r="AA300" s="127">
        <f t="shared" si="137"/>
        <v>0</v>
      </c>
      <c r="AB300" s="127">
        <f t="shared" si="137"/>
        <v>0</v>
      </c>
      <c r="AC300" s="127">
        <f t="shared" si="137"/>
        <v>0</v>
      </c>
      <c r="AD300" s="127">
        <f t="shared" si="137"/>
        <v>0</v>
      </c>
      <c r="AE300" s="127">
        <f t="shared" si="137"/>
        <v>0</v>
      </c>
      <c r="AF300" s="127">
        <f t="shared" si="137"/>
        <v>0</v>
      </c>
      <c r="AG300" s="127">
        <f t="shared" si="137"/>
        <v>0</v>
      </c>
      <c r="AH300" s="127">
        <f t="shared" si="137"/>
        <v>0</v>
      </c>
      <c r="AI300" s="127">
        <f t="shared" si="137"/>
        <v>0</v>
      </c>
      <c r="AJ300" s="127">
        <f t="shared" si="137"/>
        <v>0</v>
      </c>
      <c r="AK300" s="127">
        <f t="shared" si="137"/>
        <v>0</v>
      </c>
      <c r="AL300" s="127">
        <f t="shared" si="137"/>
        <v>0</v>
      </c>
      <c r="AM300" s="127">
        <f t="shared" si="137"/>
        <v>0</v>
      </c>
      <c r="AN300" s="127">
        <f t="shared" si="137"/>
        <v>0</v>
      </c>
      <c r="AO300" s="127">
        <f t="shared" si="137"/>
        <v>0</v>
      </c>
      <c r="AP300" s="127">
        <f t="shared" si="137"/>
        <v>0</v>
      </c>
      <c r="AQ300" s="127">
        <f t="shared" si="137"/>
        <v>0</v>
      </c>
      <c r="AR300" s="127">
        <f t="shared" si="137"/>
        <v>0</v>
      </c>
      <c r="AS300" s="127">
        <f t="shared" si="137"/>
        <v>0</v>
      </c>
      <c r="AT300" s="127">
        <f t="shared" si="137"/>
        <v>0</v>
      </c>
      <c r="AU300" s="127">
        <f t="shared" si="137"/>
        <v>0</v>
      </c>
      <c r="AV300" s="127">
        <f t="shared" si="137"/>
        <v>0</v>
      </c>
      <c r="AW300" s="127">
        <f t="shared" si="137"/>
        <v>0</v>
      </c>
      <c r="AX300" s="127">
        <f t="shared" si="137"/>
        <v>0</v>
      </c>
      <c r="AY300" s="127"/>
      <c r="AZ300" s="127"/>
      <c r="BA300" s="127"/>
      <c r="BB300" s="127"/>
      <c r="BC300" s="127"/>
      <c r="BD300" s="127"/>
      <c r="BE300" s="127"/>
      <c r="BF300" s="127"/>
      <c r="BG300" s="127"/>
      <c r="BH300" s="127"/>
      <c r="BI300" s="127"/>
      <c r="BJ300" s="127"/>
      <c r="BK300" s="127"/>
      <c r="BL300" s="127"/>
    </row>
    <row r="301" spans="1:64" x14ac:dyDescent="0.25">
      <c r="A301" s="127"/>
      <c r="B301" s="145" t="s">
        <v>607</v>
      </c>
      <c r="C301" s="145">
        <f>+C297+C298+C300</f>
        <v>0</v>
      </c>
      <c r="D301" s="145">
        <f t="shared" ref="D301:J301" si="138">+D297+D298+D300</f>
        <v>0</v>
      </c>
      <c r="E301" s="145">
        <f t="shared" si="138"/>
        <v>0</v>
      </c>
      <c r="F301" s="145">
        <f t="shared" si="138"/>
        <v>0</v>
      </c>
      <c r="G301" s="145">
        <f t="shared" si="138"/>
        <v>437.16441693331655</v>
      </c>
      <c r="H301" s="145">
        <f t="shared" si="138"/>
        <v>437.16441693331655</v>
      </c>
      <c r="I301" s="145">
        <f t="shared" si="138"/>
        <v>437.16441693331655</v>
      </c>
      <c r="J301" s="145">
        <f t="shared" si="138"/>
        <v>437.16441693331655</v>
      </c>
      <c r="K301" s="145">
        <f>+K297+K298+K300</f>
        <v>437.16441693331655</v>
      </c>
      <c r="L301" s="145">
        <f t="shared" ref="L301:AX301" si="139">+L297+L298+L300</f>
        <v>437.16441693331655</v>
      </c>
      <c r="M301" s="145">
        <f t="shared" si="139"/>
        <v>437.16441693331655</v>
      </c>
      <c r="N301" s="145">
        <f t="shared" si="139"/>
        <v>437.16441693331655</v>
      </c>
      <c r="O301" s="145">
        <f t="shared" si="139"/>
        <v>437.16441693331655</v>
      </c>
      <c r="P301" s="145">
        <f t="shared" si="139"/>
        <v>437.16441693331655</v>
      </c>
      <c r="Q301" s="145">
        <f t="shared" si="139"/>
        <v>437.16441693331655</v>
      </c>
      <c r="R301" s="145">
        <f t="shared" si="139"/>
        <v>437.16441693331655</v>
      </c>
      <c r="S301" s="145">
        <f t="shared" si="139"/>
        <v>437.16441693331655</v>
      </c>
      <c r="T301" s="145">
        <f t="shared" si="139"/>
        <v>437.16441693331655</v>
      </c>
      <c r="U301" s="145">
        <f t="shared" si="139"/>
        <v>437.16441693331655</v>
      </c>
      <c r="V301" s="145">
        <f t="shared" si="139"/>
        <v>437.16441693331655</v>
      </c>
      <c r="W301" s="145">
        <f t="shared" si="139"/>
        <v>437.16441693331655</v>
      </c>
      <c r="X301" s="145">
        <f t="shared" si="139"/>
        <v>437.16441693331655</v>
      </c>
      <c r="Y301" s="145">
        <f t="shared" si="139"/>
        <v>437.16441693331655</v>
      </c>
      <c r="Z301" s="145">
        <f t="shared" si="139"/>
        <v>437.16441693331655</v>
      </c>
      <c r="AA301" s="145">
        <f t="shared" si="139"/>
        <v>437.16441693331655</v>
      </c>
      <c r="AB301" s="145">
        <f t="shared" si="139"/>
        <v>437.16441693331655</v>
      </c>
      <c r="AC301" s="145">
        <f t="shared" si="139"/>
        <v>437.16441693331655</v>
      </c>
      <c r="AD301" s="145">
        <f t="shared" si="139"/>
        <v>437.16441693331655</v>
      </c>
      <c r="AE301" s="145">
        <f t="shared" si="139"/>
        <v>437.16441693331655</v>
      </c>
      <c r="AF301" s="145">
        <f t="shared" si="139"/>
        <v>437.16441693331655</v>
      </c>
      <c r="AG301" s="145">
        <f t="shared" si="139"/>
        <v>437.16441693331655</v>
      </c>
      <c r="AH301" s="145">
        <f t="shared" si="139"/>
        <v>437.16441693331655</v>
      </c>
      <c r="AI301" s="145">
        <f t="shared" si="139"/>
        <v>437.16441693331655</v>
      </c>
      <c r="AJ301" s="145">
        <f t="shared" si="139"/>
        <v>437.16441693331655</v>
      </c>
      <c r="AK301" s="145">
        <f t="shared" si="139"/>
        <v>437.16441693331655</v>
      </c>
      <c r="AL301" s="145">
        <f t="shared" si="139"/>
        <v>437.16441693331655</v>
      </c>
      <c r="AM301" s="145">
        <f t="shared" si="139"/>
        <v>437.16441693331655</v>
      </c>
      <c r="AN301" s="145">
        <f t="shared" si="139"/>
        <v>437.16441693331655</v>
      </c>
      <c r="AO301" s="145">
        <f t="shared" si="139"/>
        <v>437.16441693331655</v>
      </c>
      <c r="AP301" s="145">
        <f t="shared" si="139"/>
        <v>437.16441693331655</v>
      </c>
      <c r="AQ301" s="145">
        <f t="shared" si="139"/>
        <v>437.16441693331655</v>
      </c>
      <c r="AR301" s="145">
        <f t="shared" si="139"/>
        <v>437.16441693331655</v>
      </c>
      <c r="AS301" s="145">
        <f t="shared" si="139"/>
        <v>437.16441693331655</v>
      </c>
      <c r="AT301" s="145">
        <f t="shared" si="139"/>
        <v>437.16441693331655</v>
      </c>
      <c r="AU301" s="145">
        <f t="shared" si="139"/>
        <v>437.16441693331655</v>
      </c>
      <c r="AV301" s="145">
        <f t="shared" si="139"/>
        <v>437.16441693331655</v>
      </c>
      <c r="AW301" s="145">
        <f t="shared" si="139"/>
        <v>437.16441693331655</v>
      </c>
      <c r="AX301" s="145">
        <f t="shared" si="139"/>
        <v>437.16441693331655</v>
      </c>
      <c r="AY301" s="127"/>
      <c r="AZ301" s="127"/>
      <c r="BA301" s="127"/>
      <c r="BB301" s="127"/>
      <c r="BC301" s="127"/>
      <c r="BD301" s="127"/>
      <c r="BE301" s="127"/>
      <c r="BF301" s="127"/>
      <c r="BG301" s="127"/>
      <c r="BH301" s="127"/>
      <c r="BI301" s="127"/>
      <c r="BJ301" s="127"/>
      <c r="BK301" s="127"/>
      <c r="BL301" s="127"/>
    </row>
    <row r="302" spans="1:64" x14ac:dyDescent="0.25">
      <c r="A302" s="127"/>
      <c r="B302" s="127"/>
      <c r="C302" s="127"/>
      <c r="D302" s="127"/>
      <c r="E302" s="127"/>
      <c r="F302" s="127"/>
      <c r="G302" s="127"/>
      <c r="H302" s="127"/>
      <c r="I302" s="127"/>
      <c r="J302" s="127"/>
      <c r="K302" s="127"/>
      <c r="L302" s="127"/>
      <c r="M302" s="127"/>
      <c r="N302" s="127"/>
      <c r="O302" s="127"/>
      <c r="P302" s="127"/>
      <c r="Q302" s="127"/>
      <c r="R302" s="127"/>
      <c r="S302" s="127"/>
      <c r="T302" s="127"/>
      <c r="U302" s="127"/>
      <c r="V302" s="127"/>
      <c r="W302" s="127"/>
      <c r="X302" s="127"/>
      <c r="Y302" s="127"/>
      <c r="Z302" s="127"/>
      <c r="AA302" s="127"/>
      <c r="AB302" s="127"/>
      <c r="AC302" s="127"/>
      <c r="AD302" s="127"/>
      <c r="AE302" s="127"/>
      <c r="AF302" s="127"/>
      <c r="AG302" s="127"/>
      <c r="AH302" s="127"/>
      <c r="AI302" s="127"/>
      <c r="AJ302" s="127"/>
      <c r="AK302" s="127"/>
      <c r="AL302" s="127"/>
      <c r="AM302" s="127"/>
      <c r="AN302" s="127"/>
      <c r="AO302" s="127"/>
      <c r="AP302" s="127"/>
      <c r="AQ302" s="127"/>
      <c r="AR302" s="127"/>
      <c r="AS302" s="127"/>
      <c r="AT302" s="127"/>
      <c r="AU302" s="127"/>
      <c r="AV302" s="127"/>
      <c r="AW302" s="127"/>
      <c r="AX302" s="127"/>
      <c r="AY302" s="127"/>
      <c r="AZ302" s="127"/>
      <c r="BA302" s="127"/>
      <c r="BB302" s="127"/>
      <c r="BC302" s="127"/>
      <c r="BD302" s="127"/>
      <c r="BE302" s="127"/>
      <c r="BF302" s="127"/>
      <c r="BG302" s="127"/>
      <c r="BH302" s="127"/>
      <c r="BI302" s="127"/>
      <c r="BJ302" s="127"/>
      <c r="BK302" s="127"/>
      <c r="BL302" s="127"/>
    </row>
    <row r="303" spans="1:64" x14ac:dyDescent="0.25">
      <c r="A303" s="127"/>
      <c r="B303" s="127"/>
      <c r="C303" s="127"/>
      <c r="D303" s="127"/>
      <c r="E303" s="127"/>
      <c r="F303" s="127"/>
      <c r="G303" s="127"/>
      <c r="H303" s="127"/>
      <c r="I303" s="127"/>
      <c r="J303" s="127"/>
      <c r="K303" s="127"/>
      <c r="L303" s="127"/>
      <c r="M303" s="127"/>
      <c r="N303" s="127"/>
      <c r="O303" s="127"/>
      <c r="P303" s="127"/>
      <c r="Q303" s="127"/>
      <c r="R303" s="127"/>
      <c r="S303" s="127"/>
      <c r="T303" s="127"/>
      <c r="U303" s="127"/>
      <c r="V303" s="127"/>
      <c r="W303" s="127"/>
      <c r="X303" s="127"/>
      <c r="Y303" s="127"/>
      <c r="Z303" s="127"/>
      <c r="AA303" s="127"/>
      <c r="AB303" s="127"/>
      <c r="AC303" s="127"/>
      <c r="AD303" s="127"/>
      <c r="AE303" s="127"/>
      <c r="AF303" s="127"/>
      <c r="AG303" s="127"/>
      <c r="AH303" s="127"/>
      <c r="AI303" s="127"/>
      <c r="AJ303" s="127"/>
      <c r="AK303" s="127"/>
      <c r="AL303" s="127"/>
      <c r="AM303" s="127"/>
      <c r="AN303" s="127"/>
      <c r="AO303" s="127"/>
      <c r="AP303" s="127"/>
      <c r="AQ303" s="127"/>
      <c r="AR303" s="127"/>
      <c r="AS303" s="127"/>
      <c r="AT303" s="127"/>
      <c r="AU303" s="127"/>
      <c r="AV303" s="127"/>
      <c r="AW303" s="127"/>
      <c r="AX303" s="127"/>
      <c r="AY303" s="127"/>
      <c r="AZ303" s="127"/>
      <c r="BA303" s="127"/>
      <c r="BB303" s="127"/>
      <c r="BC303" s="127"/>
      <c r="BD303" s="127"/>
      <c r="BE303" s="127"/>
      <c r="BF303" s="127"/>
      <c r="BG303" s="127"/>
      <c r="BH303" s="127"/>
      <c r="BI303" s="127"/>
      <c r="BJ303" s="127"/>
      <c r="BK303" s="127"/>
      <c r="BL303" s="127"/>
    </row>
    <row r="304" spans="1:64" x14ac:dyDescent="0.25">
      <c r="A304" s="127"/>
      <c r="B304" s="127" t="s">
        <v>339</v>
      </c>
      <c r="C304" s="127">
        <f t="shared" ref="C304:AX304" si="140">+C73+C74+C79</f>
        <v>0</v>
      </c>
      <c r="D304" s="127">
        <f t="shared" si="140"/>
        <v>0</v>
      </c>
      <c r="E304" s="127">
        <f t="shared" si="140"/>
        <v>0</v>
      </c>
      <c r="F304" s="127">
        <f t="shared" si="140"/>
        <v>0</v>
      </c>
      <c r="G304" s="127">
        <f t="shared" si="140"/>
        <v>2395.4977502666497</v>
      </c>
      <c r="H304" s="127">
        <f t="shared" si="140"/>
        <v>395.49775026664986</v>
      </c>
      <c r="I304" s="127">
        <f t="shared" si="140"/>
        <v>395.49775026664986</v>
      </c>
      <c r="J304" s="127">
        <f t="shared" si="140"/>
        <v>395.49775026664986</v>
      </c>
      <c r="K304" s="127">
        <f t="shared" si="140"/>
        <v>395.49775026664986</v>
      </c>
      <c r="L304" s="127">
        <f t="shared" si="140"/>
        <v>395.49775026664986</v>
      </c>
      <c r="M304" s="127">
        <f t="shared" si="140"/>
        <v>395.49775026664986</v>
      </c>
      <c r="N304" s="127">
        <f t="shared" si="140"/>
        <v>395.49775026664986</v>
      </c>
      <c r="O304" s="127">
        <f t="shared" si="140"/>
        <v>395.49775026664986</v>
      </c>
      <c r="P304" s="127">
        <f t="shared" si="140"/>
        <v>395.49775026664986</v>
      </c>
      <c r="Q304" s="127">
        <f t="shared" si="140"/>
        <v>395.49775026664986</v>
      </c>
      <c r="R304" s="127">
        <f t="shared" si="140"/>
        <v>395.49775026664986</v>
      </c>
      <c r="S304" s="127">
        <f t="shared" si="140"/>
        <v>395.49775026664986</v>
      </c>
      <c r="T304" s="127">
        <f t="shared" si="140"/>
        <v>395.49775026664986</v>
      </c>
      <c r="U304" s="127">
        <f t="shared" si="140"/>
        <v>395.49775026664986</v>
      </c>
      <c r="V304" s="127">
        <f t="shared" si="140"/>
        <v>395.49775026664986</v>
      </c>
      <c r="W304" s="127">
        <f t="shared" si="140"/>
        <v>395.49775026664986</v>
      </c>
      <c r="X304" s="127">
        <f t="shared" si="140"/>
        <v>395.49775026664986</v>
      </c>
      <c r="Y304" s="127">
        <f t="shared" si="140"/>
        <v>395.49775026664986</v>
      </c>
      <c r="Z304" s="127">
        <f t="shared" si="140"/>
        <v>395.49775026664986</v>
      </c>
      <c r="AA304" s="127">
        <f t="shared" si="140"/>
        <v>395.49775026664986</v>
      </c>
      <c r="AB304" s="127">
        <f t="shared" si="140"/>
        <v>395.49775026664986</v>
      </c>
      <c r="AC304" s="127">
        <f t="shared" si="140"/>
        <v>395.49775026664986</v>
      </c>
      <c r="AD304" s="127">
        <f t="shared" si="140"/>
        <v>395.49775026664986</v>
      </c>
      <c r="AE304" s="127">
        <f t="shared" si="140"/>
        <v>395.49775026664986</v>
      </c>
      <c r="AF304" s="127">
        <f t="shared" si="140"/>
        <v>395.49775026664986</v>
      </c>
      <c r="AG304" s="127">
        <f t="shared" si="140"/>
        <v>395.49775026664986</v>
      </c>
      <c r="AH304" s="127">
        <f t="shared" si="140"/>
        <v>395.49775026664986</v>
      </c>
      <c r="AI304" s="127">
        <f t="shared" si="140"/>
        <v>395.49775026664986</v>
      </c>
      <c r="AJ304" s="127">
        <f t="shared" si="140"/>
        <v>395.49775026664986</v>
      </c>
      <c r="AK304" s="127">
        <f t="shared" si="140"/>
        <v>395.49775026664986</v>
      </c>
      <c r="AL304" s="127">
        <f t="shared" si="140"/>
        <v>395.49775026664986</v>
      </c>
      <c r="AM304" s="127">
        <f t="shared" si="140"/>
        <v>395.49775026664986</v>
      </c>
      <c r="AN304" s="127">
        <f t="shared" si="140"/>
        <v>395.49775026664986</v>
      </c>
      <c r="AO304" s="127">
        <f t="shared" si="140"/>
        <v>395.49775026664986</v>
      </c>
      <c r="AP304" s="127">
        <f t="shared" si="140"/>
        <v>395.49775026664986</v>
      </c>
      <c r="AQ304" s="127">
        <f t="shared" si="140"/>
        <v>395.49775026664986</v>
      </c>
      <c r="AR304" s="127">
        <f t="shared" si="140"/>
        <v>395.49775026664986</v>
      </c>
      <c r="AS304" s="127">
        <f t="shared" si="140"/>
        <v>395.49775026664986</v>
      </c>
      <c r="AT304" s="127">
        <f t="shared" si="140"/>
        <v>395.49775026664986</v>
      </c>
      <c r="AU304" s="127">
        <f t="shared" si="140"/>
        <v>395.49775026664986</v>
      </c>
      <c r="AV304" s="127">
        <f t="shared" si="140"/>
        <v>395.49775026664986</v>
      </c>
      <c r="AW304" s="127">
        <f t="shared" si="140"/>
        <v>395.49775026664986</v>
      </c>
      <c r="AX304" s="127">
        <f t="shared" si="140"/>
        <v>395.49775026664986</v>
      </c>
      <c r="AY304" s="127"/>
      <c r="AZ304" s="127"/>
      <c r="BA304" s="127"/>
      <c r="BB304" s="127"/>
      <c r="BC304" s="127"/>
      <c r="BD304" s="127"/>
      <c r="BE304" s="127"/>
      <c r="BF304" s="127"/>
      <c r="BG304" s="127"/>
      <c r="BH304" s="127"/>
      <c r="BI304" s="127"/>
      <c r="BJ304" s="127"/>
      <c r="BK304" s="127"/>
      <c r="BL304" s="127"/>
    </row>
    <row r="305" spans="1:64" x14ac:dyDescent="0.25">
      <c r="A305" s="127"/>
      <c r="B305" s="127"/>
      <c r="C305" s="127"/>
      <c r="D305" s="127"/>
      <c r="E305" s="127"/>
      <c r="F305" s="127"/>
      <c r="G305" s="127"/>
      <c r="H305" s="127"/>
      <c r="I305" s="127"/>
      <c r="J305" s="127"/>
      <c r="K305" s="127"/>
      <c r="L305" s="127"/>
      <c r="M305" s="127"/>
      <c r="N305" s="127"/>
      <c r="O305" s="127"/>
      <c r="P305" s="127"/>
      <c r="Q305" s="127"/>
      <c r="R305" s="127"/>
      <c r="S305" s="127"/>
      <c r="T305" s="127"/>
      <c r="U305" s="127"/>
      <c r="V305" s="127"/>
      <c r="W305" s="127"/>
      <c r="X305" s="127"/>
      <c r="Y305" s="127"/>
      <c r="Z305" s="127"/>
      <c r="AA305" s="127"/>
      <c r="AB305" s="127"/>
      <c r="AC305" s="127"/>
      <c r="AD305" s="127"/>
      <c r="AE305" s="127"/>
      <c r="AF305" s="127"/>
      <c r="AG305" s="127"/>
      <c r="AH305" s="127"/>
      <c r="AI305" s="127"/>
      <c r="AJ305" s="127"/>
      <c r="AK305" s="127"/>
      <c r="AL305" s="127"/>
      <c r="AM305" s="127"/>
      <c r="AN305" s="127"/>
      <c r="AO305" s="127"/>
      <c r="AP305" s="127"/>
      <c r="AQ305" s="127"/>
      <c r="AR305" s="127"/>
      <c r="AS305" s="127"/>
      <c r="AT305" s="127"/>
      <c r="AU305" s="127"/>
      <c r="AV305" s="127"/>
      <c r="AW305" s="127"/>
      <c r="AX305" s="127"/>
      <c r="AY305" s="127"/>
      <c r="AZ305" s="127"/>
      <c r="BA305" s="127"/>
      <c r="BB305" s="127"/>
      <c r="BC305" s="127"/>
      <c r="BD305" s="127"/>
      <c r="BE305" s="127"/>
      <c r="BF305" s="127"/>
      <c r="BG305" s="127"/>
      <c r="BH305" s="127"/>
      <c r="BI305" s="127"/>
      <c r="BJ305" s="127"/>
      <c r="BK305" s="127"/>
      <c r="BL305" s="127"/>
    </row>
    <row r="306" spans="1:64" x14ac:dyDescent="0.25">
      <c r="A306" s="127"/>
      <c r="B306" s="127"/>
      <c r="C306" s="127"/>
      <c r="D306" s="127"/>
      <c r="E306" s="127"/>
      <c r="F306" s="127"/>
      <c r="G306" s="127"/>
      <c r="H306" s="127"/>
      <c r="I306" s="127"/>
      <c r="J306" s="127"/>
      <c r="K306" s="127"/>
      <c r="L306" s="127"/>
      <c r="M306" s="127"/>
      <c r="N306" s="127"/>
      <c r="O306" s="127"/>
      <c r="P306" s="127"/>
      <c r="Q306" s="127"/>
      <c r="R306" s="127"/>
      <c r="S306" s="127"/>
      <c r="T306" s="127"/>
      <c r="U306" s="127"/>
      <c r="V306" s="127"/>
      <c r="W306" s="127"/>
      <c r="X306" s="127"/>
      <c r="Y306" s="127"/>
      <c r="Z306" s="127"/>
      <c r="AA306" s="127"/>
      <c r="AB306" s="127"/>
      <c r="AC306" s="127"/>
      <c r="AD306" s="127"/>
      <c r="AE306" s="127"/>
      <c r="AF306" s="127"/>
      <c r="AG306" s="127"/>
      <c r="AH306" s="127"/>
      <c r="AI306" s="127"/>
      <c r="AJ306" s="127"/>
      <c r="AK306" s="127"/>
      <c r="AL306" s="127"/>
      <c r="AM306" s="127"/>
      <c r="AN306" s="127"/>
      <c r="AO306" s="127"/>
      <c r="AP306" s="127"/>
      <c r="AQ306" s="127"/>
      <c r="AR306" s="127"/>
      <c r="AS306" s="127"/>
      <c r="AT306" s="127"/>
      <c r="AU306" s="127"/>
      <c r="AV306" s="127"/>
      <c r="AW306" s="127"/>
      <c r="AX306" s="127"/>
      <c r="AY306" s="127"/>
      <c r="AZ306" s="127"/>
      <c r="BA306" s="127"/>
      <c r="BB306" s="127"/>
      <c r="BC306" s="127"/>
      <c r="BD306" s="127"/>
      <c r="BE306" s="127"/>
      <c r="BF306" s="127"/>
      <c r="BG306" s="127"/>
      <c r="BH306" s="127"/>
      <c r="BI306" s="127"/>
      <c r="BJ306" s="127"/>
      <c r="BK306" s="127"/>
      <c r="BL306" s="127"/>
    </row>
    <row r="307" spans="1:64" x14ac:dyDescent="0.25">
      <c r="A307" s="145"/>
      <c r="B307" s="145" t="s">
        <v>507</v>
      </c>
      <c r="C307" s="145" t="str">
        <f>+C296</f>
        <v>A1 m1</v>
      </c>
      <c r="D307" s="145" t="str">
        <f t="shared" ref="D307:AX307" si="141">+D296</f>
        <v>A1 m2</v>
      </c>
      <c r="E307" s="145" t="str">
        <f t="shared" si="141"/>
        <v>A1 m3</v>
      </c>
      <c r="F307" s="145" t="str">
        <f t="shared" si="141"/>
        <v>A1 m4</v>
      </c>
      <c r="G307" s="145" t="str">
        <f t="shared" si="141"/>
        <v>A1 m5</v>
      </c>
      <c r="H307" s="145" t="str">
        <f t="shared" si="141"/>
        <v>A1 m6</v>
      </c>
      <c r="I307" s="145" t="str">
        <f t="shared" si="141"/>
        <v>A1 m7</v>
      </c>
      <c r="J307" s="145" t="str">
        <f t="shared" si="141"/>
        <v>A1 m8</v>
      </c>
      <c r="K307" s="145" t="str">
        <f t="shared" si="141"/>
        <v>A1 m9</v>
      </c>
      <c r="L307" s="145" t="str">
        <f t="shared" si="141"/>
        <v>A1 m10</v>
      </c>
      <c r="M307" s="145" t="str">
        <f t="shared" si="141"/>
        <v>A1 m11</v>
      </c>
      <c r="N307" s="145" t="str">
        <f t="shared" si="141"/>
        <v>A1 m12</v>
      </c>
      <c r="O307" s="145" t="str">
        <f t="shared" si="141"/>
        <v>A2 m1</v>
      </c>
      <c r="P307" s="145" t="str">
        <f t="shared" si="141"/>
        <v>A2 m2</v>
      </c>
      <c r="Q307" s="145" t="str">
        <f t="shared" si="141"/>
        <v>A2 m3</v>
      </c>
      <c r="R307" s="145" t="str">
        <f t="shared" si="141"/>
        <v>A2 m4</v>
      </c>
      <c r="S307" s="145" t="str">
        <f t="shared" si="141"/>
        <v>A2 m5</v>
      </c>
      <c r="T307" s="145" t="str">
        <f t="shared" si="141"/>
        <v>A2 m6</v>
      </c>
      <c r="U307" s="145" t="str">
        <f t="shared" si="141"/>
        <v>A2 m7</v>
      </c>
      <c r="V307" s="145" t="str">
        <f t="shared" si="141"/>
        <v>A2 m8</v>
      </c>
      <c r="W307" s="145" t="str">
        <f t="shared" si="141"/>
        <v>A2 m9</v>
      </c>
      <c r="X307" s="145" t="str">
        <f t="shared" si="141"/>
        <v>A2 m10</v>
      </c>
      <c r="Y307" s="145" t="str">
        <f t="shared" si="141"/>
        <v>A2 m11</v>
      </c>
      <c r="Z307" s="145" t="str">
        <f t="shared" si="141"/>
        <v>A2 m12</v>
      </c>
      <c r="AA307" s="145" t="str">
        <f t="shared" si="141"/>
        <v>A3 m1</v>
      </c>
      <c r="AB307" s="145" t="str">
        <f t="shared" si="141"/>
        <v>A3 m2</v>
      </c>
      <c r="AC307" s="145" t="str">
        <f t="shared" si="141"/>
        <v>A3 m3</v>
      </c>
      <c r="AD307" s="145" t="str">
        <f t="shared" si="141"/>
        <v>A3 m4</v>
      </c>
      <c r="AE307" s="145" t="str">
        <f t="shared" si="141"/>
        <v>A3 m5</v>
      </c>
      <c r="AF307" s="145" t="str">
        <f t="shared" si="141"/>
        <v>A3 m6</v>
      </c>
      <c r="AG307" s="145" t="str">
        <f t="shared" si="141"/>
        <v>A3 m7</v>
      </c>
      <c r="AH307" s="145" t="str">
        <f t="shared" si="141"/>
        <v>A3 m8</v>
      </c>
      <c r="AI307" s="145" t="str">
        <f t="shared" si="141"/>
        <v>A3 m9</v>
      </c>
      <c r="AJ307" s="145" t="str">
        <f t="shared" si="141"/>
        <v>A3 m10</v>
      </c>
      <c r="AK307" s="145" t="str">
        <f t="shared" si="141"/>
        <v>A3 m11</v>
      </c>
      <c r="AL307" s="145" t="str">
        <f t="shared" si="141"/>
        <v>A3 m12</v>
      </c>
      <c r="AM307" s="145" t="str">
        <f t="shared" si="141"/>
        <v>A4 m1</v>
      </c>
      <c r="AN307" s="145" t="str">
        <f t="shared" si="141"/>
        <v>A4 m2</v>
      </c>
      <c r="AO307" s="145" t="str">
        <f t="shared" si="141"/>
        <v>A4 m3</v>
      </c>
      <c r="AP307" s="145" t="str">
        <f t="shared" si="141"/>
        <v>A4 m4</v>
      </c>
      <c r="AQ307" s="145" t="str">
        <f t="shared" si="141"/>
        <v>A4 m5</v>
      </c>
      <c r="AR307" s="145" t="str">
        <f t="shared" si="141"/>
        <v>A4 m6</v>
      </c>
      <c r="AS307" s="145" t="str">
        <f t="shared" si="141"/>
        <v>A4 m7</v>
      </c>
      <c r="AT307" s="145" t="str">
        <f t="shared" si="141"/>
        <v>A4 m8</v>
      </c>
      <c r="AU307" s="145" t="str">
        <f t="shared" si="141"/>
        <v>A4 m9</v>
      </c>
      <c r="AV307" s="145" t="str">
        <f t="shared" si="141"/>
        <v>A4 m10</v>
      </c>
      <c r="AW307" s="145" t="str">
        <f t="shared" si="141"/>
        <v>A4 m11</v>
      </c>
      <c r="AX307" s="145" t="str">
        <f t="shared" si="141"/>
        <v>A4 m12</v>
      </c>
      <c r="AY307" s="145"/>
      <c r="AZ307" s="145"/>
      <c r="BA307" s="145"/>
      <c r="BB307" s="145"/>
      <c r="BC307" s="145"/>
      <c r="BD307" s="145"/>
      <c r="BE307" s="145"/>
      <c r="BF307" s="145"/>
      <c r="BG307" s="145"/>
      <c r="BH307" s="145"/>
      <c r="BI307" s="145"/>
      <c r="BJ307" s="145"/>
      <c r="BK307" s="145"/>
      <c r="BL307" s="145"/>
    </row>
    <row r="308" spans="1:64" x14ac:dyDescent="0.25">
      <c r="A308" s="127"/>
      <c r="B308" s="127" t="s">
        <v>580</v>
      </c>
      <c r="C308" s="127">
        <f>+C101</f>
        <v>0</v>
      </c>
      <c r="D308" s="127">
        <f t="shared" ref="D308:AX308" si="142">+D101</f>
        <v>0</v>
      </c>
      <c r="E308" s="127">
        <f t="shared" si="142"/>
        <v>0</v>
      </c>
      <c r="F308" s="127">
        <f t="shared" si="142"/>
        <v>0</v>
      </c>
      <c r="G308" s="127">
        <f t="shared" si="142"/>
        <v>0</v>
      </c>
      <c r="H308" s="127">
        <f t="shared" si="142"/>
        <v>395.49775026664986</v>
      </c>
      <c r="I308" s="127">
        <f t="shared" si="142"/>
        <v>395.49775026664986</v>
      </c>
      <c r="J308" s="127">
        <f t="shared" si="142"/>
        <v>395.49775026664986</v>
      </c>
      <c r="K308" s="127">
        <f t="shared" si="142"/>
        <v>395.49775026664986</v>
      </c>
      <c r="L308" s="127">
        <f t="shared" si="142"/>
        <v>395.49775026664986</v>
      </c>
      <c r="M308" s="127">
        <f t="shared" si="142"/>
        <v>395.49775026664986</v>
      </c>
      <c r="N308" s="127">
        <f t="shared" si="142"/>
        <v>395.49775026664986</v>
      </c>
      <c r="O308" s="127">
        <f t="shared" si="142"/>
        <v>395.49775026664986</v>
      </c>
      <c r="P308" s="127">
        <f t="shared" si="142"/>
        <v>395.49775026664986</v>
      </c>
      <c r="Q308" s="127">
        <f t="shared" si="142"/>
        <v>395.49775026664986</v>
      </c>
      <c r="R308" s="127">
        <f t="shared" si="142"/>
        <v>395.49775026664986</v>
      </c>
      <c r="S308" s="127">
        <f t="shared" si="142"/>
        <v>395.49775026664986</v>
      </c>
      <c r="T308" s="127">
        <f t="shared" si="142"/>
        <v>395.49775026664986</v>
      </c>
      <c r="U308" s="127">
        <f t="shared" si="142"/>
        <v>395.49775026664986</v>
      </c>
      <c r="V308" s="127">
        <f t="shared" si="142"/>
        <v>395.49775026664986</v>
      </c>
      <c r="W308" s="127">
        <f t="shared" si="142"/>
        <v>395.49775026664986</v>
      </c>
      <c r="X308" s="127">
        <f t="shared" si="142"/>
        <v>395.49775026664986</v>
      </c>
      <c r="Y308" s="127">
        <f t="shared" si="142"/>
        <v>395.49775026664986</v>
      </c>
      <c r="Z308" s="127">
        <f t="shared" si="142"/>
        <v>395.49775026664986</v>
      </c>
      <c r="AA308" s="127">
        <f t="shared" si="142"/>
        <v>395.49775026664986</v>
      </c>
      <c r="AB308" s="127">
        <f t="shared" si="142"/>
        <v>395.49775026664986</v>
      </c>
      <c r="AC308" s="127">
        <f t="shared" si="142"/>
        <v>395.49775026664986</v>
      </c>
      <c r="AD308" s="127">
        <f t="shared" si="142"/>
        <v>395.49775026664986</v>
      </c>
      <c r="AE308" s="127">
        <f t="shared" si="142"/>
        <v>395.49775026664986</v>
      </c>
      <c r="AF308" s="127">
        <f t="shared" si="142"/>
        <v>395.49775026664986</v>
      </c>
      <c r="AG308" s="127">
        <f t="shared" si="142"/>
        <v>395.49775026664986</v>
      </c>
      <c r="AH308" s="127">
        <f t="shared" si="142"/>
        <v>395.49775026664986</v>
      </c>
      <c r="AI308" s="127">
        <f t="shared" si="142"/>
        <v>395.49775026664986</v>
      </c>
      <c r="AJ308" s="127">
        <f t="shared" si="142"/>
        <v>395.49775026664986</v>
      </c>
      <c r="AK308" s="127">
        <f t="shared" si="142"/>
        <v>395.49775026664986</v>
      </c>
      <c r="AL308" s="127">
        <f t="shared" si="142"/>
        <v>395.49775026664986</v>
      </c>
      <c r="AM308" s="127">
        <f t="shared" si="142"/>
        <v>395.49775026664986</v>
      </c>
      <c r="AN308" s="127">
        <f t="shared" si="142"/>
        <v>395.49775026664986</v>
      </c>
      <c r="AO308" s="127">
        <f t="shared" si="142"/>
        <v>395.49775026664986</v>
      </c>
      <c r="AP308" s="127">
        <f t="shared" si="142"/>
        <v>395.49775026664986</v>
      </c>
      <c r="AQ308" s="127">
        <f t="shared" si="142"/>
        <v>395.49775026664986</v>
      </c>
      <c r="AR308" s="127">
        <f t="shared" si="142"/>
        <v>395.49775026664986</v>
      </c>
      <c r="AS308" s="127">
        <f t="shared" si="142"/>
        <v>395.49775026664986</v>
      </c>
      <c r="AT308" s="127">
        <f t="shared" si="142"/>
        <v>395.49775026664986</v>
      </c>
      <c r="AU308" s="127">
        <f t="shared" si="142"/>
        <v>395.49775026664986</v>
      </c>
      <c r="AV308" s="127">
        <f t="shared" si="142"/>
        <v>395.49775026664986</v>
      </c>
      <c r="AW308" s="127">
        <f t="shared" si="142"/>
        <v>395.49775026664986</v>
      </c>
      <c r="AX308" s="127">
        <f t="shared" si="142"/>
        <v>395.49775026664986</v>
      </c>
      <c r="AY308" s="127"/>
      <c r="AZ308" s="127"/>
      <c r="BA308" s="127"/>
      <c r="BB308" s="127"/>
      <c r="BC308" s="127"/>
      <c r="BD308" s="127"/>
      <c r="BE308" s="127"/>
      <c r="BF308" s="127"/>
      <c r="BG308" s="127"/>
      <c r="BH308" s="127"/>
      <c r="BI308" s="127"/>
      <c r="BJ308" s="127"/>
      <c r="BK308" s="127"/>
      <c r="BL308" s="127"/>
    </row>
    <row r="309" spans="1:64" x14ac:dyDescent="0.25">
      <c r="A309" s="127" t="s">
        <v>602</v>
      </c>
      <c r="B309" s="127" t="s">
        <v>603</v>
      </c>
      <c r="C309" s="127">
        <f t="shared" ref="C309:AX309" si="143">+IF(C101=0,0,(($C89*$C90)/$C92))</f>
        <v>0</v>
      </c>
      <c r="D309" s="127">
        <f t="shared" si="143"/>
        <v>0</v>
      </c>
      <c r="E309" s="127">
        <f t="shared" si="143"/>
        <v>0</v>
      </c>
      <c r="F309" s="127">
        <f t="shared" si="143"/>
        <v>0</v>
      </c>
      <c r="G309" s="127">
        <f t="shared" si="143"/>
        <v>0</v>
      </c>
      <c r="H309" s="127">
        <f t="shared" si="143"/>
        <v>41.666666666666664</v>
      </c>
      <c r="I309" s="127">
        <f t="shared" si="143"/>
        <v>41.666666666666664</v>
      </c>
      <c r="J309" s="127">
        <f t="shared" si="143"/>
        <v>41.666666666666664</v>
      </c>
      <c r="K309" s="127">
        <f t="shared" si="143"/>
        <v>41.666666666666664</v>
      </c>
      <c r="L309" s="127">
        <f t="shared" si="143"/>
        <v>41.666666666666664</v>
      </c>
      <c r="M309" s="127">
        <f t="shared" si="143"/>
        <v>41.666666666666664</v>
      </c>
      <c r="N309" s="127">
        <f t="shared" si="143"/>
        <v>41.666666666666664</v>
      </c>
      <c r="O309" s="127">
        <f t="shared" si="143"/>
        <v>41.666666666666664</v>
      </c>
      <c r="P309" s="127">
        <f t="shared" si="143"/>
        <v>41.666666666666664</v>
      </c>
      <c r="Q309" s="127">
        <f t="shared" si="143"/>
        <v>41.666666666666664</v>
      </c>
      <c r="R309" s="127">
        <f t="shared" si="143"/>
        <v>41.666666666666664</v>
      </c>
      <c r="S309" s="127">
        <f t="shared" si="143"/>
        <v>41.666666666666664</v>
      </c>
      <c r="T309" s="127">
        <f t="shared" si="143"/>
        <v>41.666666666666664</v>
      </c>
      <c r="U309" s="127">
        <f t="shared" si="143"/>
        <v>41.666666666666664</v>
      </c>
      <c r="V309" s="127">
        <f t="shared" si="143"/>
        <v>41.666666666666664</v>
      </c>
      <c r="W309" s="127">
        <f t="shared" si="143"/>
        <v>41.666666666666664</v>
      </c>
      <c r="X309" s="127">
        <f t="shared" si="143"/>
        <v>41.666666666666664</v>
      </c>
      <c r="Y309" s="127">
        <f t="shared" si="143"/>
        <v>41.666666666666664</v>
      </c>
      <c r="Z309" s="127">
        <f t="shared" si="143"/>
        <v>41.666666666666664</v>
      </c>
      <c r="AA309" s="127">
        <f t="shared" si="143"/>
        <v>41.666666666666664</v>
      </c>
      <c r="AB309" s="127">
        <f t="shared" si="143"/>
        <v>41.666666666666664</v>
      </c>
      <c r="AC309" s="127">
        <f t="shared" si="143"/>
        <v>41.666666666666664</v>
      </c>
      <c r="AD309" s="127">
        <f t="shared" si="143"/>
        <v>41.666666666666664</v>
      </c>
      <c r="AE309" s="127">
        <f t="shared" si="143"/>
        <v>41.666666666666664</v>
      </c>
      <c r="AF309" s="127">
        <f t="shared" si="143"/>
        <v>41.666666666666664</v>
      </c>
      <c r="AG309" s="127">
        <f t="shared" si="143"/>
        <v>41.666666666666664</v>
      </c>
      <c r="AH309" s="127">
        <f t="shared" si="143"/>
        <v>41.666666666666664</v>
      </c>
      <c r="AI309" s="127">
        <f t="shared" si="143"/>
        <v>41.666666666666664</v>
      </c>
      <c r="AJ309" s="127">
        <f t="shared" si="143"/>
        <v>41.666666666666664</v>
      </c>
      <c r="AK309" s="127">
        <f t="shared" si="143"/>
        <v>41.666666666666664</v>
      </c>
      <c r="AL309" s="127">
        <f t="shared" si="143"/>
        <v>41.666666666666664</v>
      </c>
      <c r="AM309" s="127">
        <f t="shared" si="143"/>
        <v>41.666666666666664</v>
      </c>
      <c r="AN309" s="127">
        <f t="shared" si="143"/>
        <v>41.666666666666664</v>
      </c>
      <c r="AO309" s="127">
        <f t="shared" si="143"/>
        <v>41.666666666666664</v>
      </c>
      <c r="AP309" s="127">
        <f t="shared" si="143"/>
        <v>41.666666666666664</v>
      </c>
      <c r="AQ309" s="127">
        <f t="shared" si="143"/>
        <v>41.666666666666664</v>
      </c>
      <c r="AR309" s="127">
        <f t="shared" si="143"/>
        <v>41.666666666666664</v>
      </c>
      <c r="AS309" s="127">
        <f t="shared" si="143"/>
        <v>41.666666666666664</v>
      </c>
      <c r="AT309" s="127">
        <f t="shared" si="143"/>
        <v>41.666666666666664</v>
      </c>
      <c r="AU309" s="127">
        <f t="shared" si="143"/>
        <v>41.666666666666664</v>
      </c>
      <c r="AV309" s="127">
        <f t="shared" si="143"/>
        <v>41.666666666666664</v>
      </c>
      <c r="AW309" s="127">
        <f t="shared" si="143"/>
        <v>41.666666666666664</v>
      </c>
      <c r="AX309" s="127">
        <f t="shared" si="143"/>
        <v>41.666666666666664</v>
      </c>
      <c r="AY309" s="127"/>
      <c r="AZ309" s="127"/>
      <c r="BA309" s="127"/>
      <c r="BB309" s="127"/>
      <c r="BC309" s="127"/>
      <c r="BD309" s="127"/>
      <c r="BE309" s="127"/>
      <c r="BF309" s="127"/>
      <c r="BG309" s="127"/>
      <c r="BH309" s="127"/>
      <c r="BI309" s="127"/>
      <c r="BJ309" s="127"/>
      <c r="BK309" s="127"/>
      <c r="BL309" s="127"/>
    </row>
    <row r="310" spans="1:64" x14ac:dyDescent="0.25">
      <c r="A310" s="127" t="s">
        <v>604</v>
      </c>
      <c r="B310" s="127" t="s">
        <v>605</v>
      </c>
      <c r="C310" s="127">
        <f>+IF(C101=0,0,($C89*$C91))</f>
        <v>0</v>
      </c>
      <c r="D310" s="127">
        <f>+IF(D101=0,0,(($C89*$C91)-SUM($C309:D309)))</f>
        <v>0</v>
      </c>
      <c r="E310" s="127">
        <f>+IF(E101=0,0,(($C89*$C91)-SUM($C309:E309)))</f>
        <v>0</v>
      </c>
      <c r="F310" s="127">
        <f>+IF(F101=0,0,(($C89*$C91)-SUM($C309:F309)))</f>
        <v>0</v>
      </c>
      <c r="G310" s="127">
        <f>+IF(G101=0,0,(($C89*$C91)-SUM($C309:G309)))</f>
        <v>0</v>
      </c>
      <c r="H310" s="127">
        <f>+IF(H101=0,0,(($C89*$C91)-SUM($C309:H309)))</f>
        <v>1958.3333333333333</v>
      </c>
      <c r="I310" s="127">
        <f>+IF(I101=0,0,(($C89*$C91)-SUM($C309:I309)))</f>
        <v>1916.6666666666667</v>
      </c>
      <c r="J310" s="127">
        <f>+IF(J101=0,0,(($C89*$C91)-SUM($C309:J309)))</f>
        <v>1875</v>
      </c>
      <c r="K310" s="127">
        <f>+IF(K101=0,0,(($C89*$C91)-SUM($C309:K309)))</f>
        <v>1833.3333333333333</v>
      </c>
      <c r="L310" s="127">
        <f>+IF(L101=0,0,(($C89*$C91)-SUM($C309:L309)))</f>
        <v>1791.6666666666667</v>
      </c>
      <c r="M310" s="127">
        <f>+IF(M101=0,0,(($C89*$C91)-SUM($C309:M309)))</f>
        <v>1750</v>
      </c>
      <c r="N310" s="127">
        <f>+IF(N101=0,0,(($C89*$C91)-SUM($C309:N309)))</f>
        <v>1708.3333333333335</v>
      </c>
      <c r="O310" s="127">
        <f>+IF(O101=0,0,(($C89*$C91)-SUM($C309:O309)))</f>
        <v>1666.6666666666667</v>
      </c>
      <c r="P310" s="127">
        <f>+IF(P101=0,0,(($C89*$C91)-SUM($C309:P309)))</f>
        <v>1625</v>
      </c>
      <c r="Q310" s="127">
        <f>+IF(Q101=0,0,(($C89*$C91)-SUM($C309:Q309)))</f>
        <v>1583.3333333333333</v>
      </c>
      <c r="R310" s="127">
        <f>+IF(R101=0,0,(($C89*$C91)-SUM($C309:R309)))</f>
        <v>1541.6666666666665</v>
      </c>
      <c r="S310" s="127">
        <f>+IF(S101=0,0,(($C89*$C91)-SUM($C309:S309)))</f>
        <v>1500</v>
      </c>
      <c r="T310" s="127">
        <f>+IF(T101=0,0,(($C89*$C91)-SUM($C309:T309)))</f>
        <v>1458.3333333333333</v>
      </c>
      <c r="U310" s="127">
        <f>+IF(U101=0,0,(($C89*$C91)-SUM($C309:U309)))</f>
        <v>1416.6666666666665</v>
      </c>
      <c r="V310" s="127">
        <f>+IF(V101=0,0,(($C89*$C91)-SUM($C309:V309)))</f>
        <v>1375</v>
      </c>
      <c r="W310" s="127">
        <f>+IF(W101=0,0,(($C89*$C91)-SUM($C309:W309)))</f>
        <v>1333.3333333333335</v>
      </c>
      <c r="X310" s="127">
        <f>+IF(X101=0,0,(($C89*$C91)-SUM($C309:X309)))</f>
        <v>1291.6666666666667</v>
      </c>
      <c r="Y310" s="127">
        <f>+IF(Y101=0,0,(($C89*$C91)-SUM($C309:Y309)))</f>
        <v>1250</v>
      </c>
      <c r="Z310" s="127">
        <f>+IF(Z101=0,0,(($C89*$C91)-SUM($C309:Z309)))</f>
        <v>1208.3333333333335</v>
      </c>
      <c r="AA310" s="127">
        <f>+IF(AA101=0,0,(($C89*$C91)-SUM($C309:AA309)))</f>
        <v>1166.666666666667</v>
      </c>
      <c r="AB310" s="127">
        <f>+IF(AB101=0,0,(($C89*$C91)-SUM($C309:AB309)))</f>
        <v>1125.0000000000002</v>
      </c>
      <c r="AC310" s="127">
        <f>+IF(AC101=0,0,(($C89*$C91)-SUM($C309:AC309)))</f>
        <v>1083.3333333333335</v>
      </c>
      <c r="AD310" s="127">
        <f>+IF(AD101=0,0,(($C89*$C91)-SUM($C309:AD309)))</f>
        <v>1041.666666666667</v>
      </c>
      <c r="AE310" s="127">
        <f>+IF(AE101=0,0,(($C89*$C91)-SUM($C309:AE309)))</f>
        <v>1000.0000000000003</v>
      </c>
      <c r="AF310" s="127">
        <f>+IF(AF101=0,0,(($C89*$C91)-SUM($C309:AF309)))</f>
        <v>958.33333333333371</v>
      </c>
      <c r="AG310" s="127">
        <f>+IF(AG101=0,0,(($C89*$C91)-SUM($C309:AG309)))</f>
        <v>916.66666666666697</v>
      </c>
      <c r="AH310" s="127">
        <f>+IF(AH101=0,0,(($C89*$C91)-SUM($C309:AH309)))</f>
        <v>875.00000000000023</v>
      </c>
      <c r="AI310" s="127">
        <f>+IF(AI101=0,0,(($C89*$C91)-SUM($C309:AI309)))</f>
        <v>833.33333333333348</v>
      </c>
      <c r="AJ310" s="127">
        <f>+IF(AJ101=0,0,(($C89*$C91)-SUM($C309:AJ309)))</f>
        <v>791.66666666666674</v>
      </c>
      <c r="AK310" s="127">
        <f>+IF(AK101=0,0,(($C89*$C91)-SUM($C309:AK309)))</f>
        <v>750</v>
      </c>
      <c r="AL310" s="127">
        <f>+IF(AL101=0,0,(($C89*$C91)-SUM($C309:AL309)))</f>
        <v>708.33333333333326</v>
      </c>
      <c r="AM310" s="127">
        <f>+IF(AM101=0,0,(($C89*$C91)-SUM($C309:AM309)))</f>
        <v>666.66666666666652</v>
      </c>
      <c r="AN310" s="127">
        <f>+IF(AN101=0,0,(($C89*$C91)-SUM($C309:AN309)))</f>
        <v>624.99999999999977</v>
      </c>
      <c r="AO310" s="127">
        <f>+IF(AO101=0,0,(($C89*$C91)-SUM($C309:AO309)))</f>
        <v>583.33333333333303</v>
      </c>
      <c r="AP310" s="127">
        <f>+IF(AP101=0,0,(($C89*$C91)-SUM($C309:AP309)))</f>
        <v>541.66666666666629</v>
      </c>
      <c r="AQ310" s="127">
        <f>+IF(AQ101=0,0,(($C89*$C91)-SUM($C309:AQ309)))</f>
        <v>499.99999999999955</v>
      </c>
      <c r="AR310" s="127">
        <f>+IF(AR101=0,0,(($C89*$C91)-SUM($C309:AR309)))</f>
        <v>458.3333333333328</v>
      </c>
      <c r="AS310" s="127">
        <f>+IF(AS101=0,0,(($C89*$C91)-SUM($C309:AS309)))</f>
        <v>416.66666666666606</v>
      </c>
      <c r="AT310" s="127">
        <f>+IF(AT101=0,0,(($C89*$C91)-SUM($C309:AT309)))</f>
        <v>374.99999999999932</v>
      </c>
      <c r="AU310" s="127">
        <f>+IF(AU101=0,0,(($C89*$C91)-SUM($C309:AU309)))</f>
        <v>333.33333333333258</v>
      </c>
      <c r="AV310" s="127">
        <f>+IF(AV101=0,0,(($C89*$C91)-SUM($C309:AV309)))</f>
        <v>291.66666666666583</v>
      </c>
      <c r="AW310" s="127">
        <f>+IF(AW101=0,0,(($C89*$C91)-SUM($C309:AW309)))</f>
        <v>249.99999999999909</v>
      </c>
      <c r="AX310" s="127">
        <f>+IF(AX101=0,0,(($C89*$C91)-SUM($C309:AX309)))</f>
        <v>208.33333333333235</v>
      </c>
      <c r="AY310" s="127"/>
      <c r="AZ310" s="127"/>
      <c r="BA310" s="127"/>
      <c r="BB310" s="127"/>
      <c r="BC310" s="127"/>
      <c r="BD310" s="127"/>
      <c r="BE310" s="127"/>
      <c r="BF310" s="127"/>
      <c r="BG310" s="127"/>
      <c r="BH310" s="127"/>
      <c r="BI310" s="127"/>
      <c r="BJ310" s="127"/>
      <c r="BK310" s="127"/>
      <c r="BL310" s="127"/>
    </row>
    <row r="311" spans="1:64" x14ac:dyDescent="0.25">
      <c r="A311" s="127"/>
      <c r="B311" s="127" t="s">
        <v>606</v>
      </c>
      <c r="C311" s="127">
        <f>+C106</f>
        <v>0</v>
      </c>
      <c r="D311" s="127">
        <f t="shared" ref="D311:AX311" si="144">+D106</f>
        <v>0</v>
      </c>
      <c r="E311" s="127">
        <f t="shared" si="144"/>
        <v>0</v>
      </c>
      <c r="F311" s="127">
        <f t="shared" si="144"/>
        <v>0</v>
      </c>
      <c r="G311" s="127">
        <f t="shared" si="144"/>
        <v>0</v>
      </c>
      <c r="H311" s="127">
        <f t="shared" si="144"/>
        <v>0</v>
      </c>
      <c r="I311" s="127">
        <f t="shared" si="144"/>
        <v>0</v>
      </c>
      <c r="J311" s="127">
        <f t="shared" si="144"/>
        <v>0</v>
      </c>
      <c r="K311" s="127">
        <f t="shared" si="144"/>
        <v>0</v>
      </c>
      <c r="L311" s="127">
        <f t="shared" si="144"/>
        <v>0</v>
      </c>
      <c r="M311" s="127">
        <f t="shared" si="144"/>
        <v>0</v>
      </c>
      <c r="N311" s="127">
        <f t="shared" si="144"/>
        <v>0</v>
      </c>
      <c r="O311" s="127">
        <f t="shared" si="144"/>
        <v>0</v>
      </c>
      <c r="P311" s="127">
        <f t="shared" si="144"/>
        <v>0</v>
      </c>
      <c r="Q311" s="127">
        <f t="shared" si="144"/>
        <v>0</v>
      </c>
      <c r="R311" s="127">
        <f t="shared" si="144"/>
        <v>0</v>
      </c>
      <c r="S311" s="127">
        <f t="shared" si="144"/>
        <v>0</v>
      </c>
      <c r="T311" s="127">
        <f t="shared" si="144"/>
        <v>0</v>
      </c>
      <c r="U311" s="127">
        <f t="shared" si="144"/>
        <v>0</v>
      </c>
      <c r="V311" s="127">
        <f t="shared" si="144"/>
        <v>0</v>
      </c>
      <c r="W311" s="127">
        <f t="shared" si="144"/>
        <v>0</v>
      </c>
      <c r="X311" s="127">
        <f t="shared" si="144"/>
        <v>0</v>
      </c>
      <c r="Y311" s="127">
        <f t="shared" si="144"/>
        <v>0</v>
      </c>
      <c r="Z311" s="127">
        <f t="shared" si="144"/>
        <v>0</v>
      </c>
      <c r="AA311" s="127">
        <f t="shared" si="144"/>
        <v>0</v>
      </c>
      <c r="AB311" s="127">
        <f t="shared" si="144"/>
        <v>0</v>
      </c>
      <c r="AC311" s="127">
        <f t="shared" si="144"/>
        <v>0</v>
      </c>
      <c r="AD311" s="127">
        <f t="shared" si="144"/>
        <v>0</v>
      </c>
      <c r="AE311" s="127">
        <f t="shared" si="144"/>
        <v>0</v>
      </c>
      <c r="AF311" s="127">
        <f t="shared" si="144"/>
        <v>0</v>
      </c>
      <c r="AG311" s="127">
        <f t="shared" si="144"/>
        <v>0</v>
      </c>
      <c r="AH311" s="127">
        <f t="shared" si="144"/>
        <v>0</v>
      </c>
      <c r="AI311" s="127">
        <f t="shared" si="144"/>
        <v>0</v>
      </c>
      <c r="AJ311" s="127">
        <f t="shared" si="144"/>
        <v>0</v>
      </c>
      <c r="AK311" s="127">
        <f t="shared" si="144"/>
        <v>0</v>
      </c>
      <c r="AL311" s="127">
        <f t="shared" si="144"/>
        <v>0</v>
      </c>
      <c r="AM311" s="127">
        <f t="shared" si="144"/>
        <v>0</v>
      </c>
      <c r="AN311" s="127">
        <f t="shared" si="144"/>
        <v>0</v>
      </c>
      <c r="AO311" s="127">
        <f t="shared" si="144"/>
        <v>0</v>
      </c>
      <c r="AP311" s="127">
        <f t="shared" si="144"/>
        <v>0</v>
      </c>
      <c r="AQ311" s="127">
        <f t="shared" si="144"/>
        <v>0</v>
      </c>
      <c r="AR311" s="127">
        <f t="shared" si="144"/>
        <v>0</v>
      </c>
      <c r="AS311" s="127">
        <f t="shared" si="144"/>
        <v>0</v>
      </c>
      <c r="AT311" s="127">
        <f t="shared" si="144"/>
        <v>0</v>
      </c>
      <c r="AU311" s="127">
        <f t="shared" si="144"/>
        <v>0</v>
      </c>
      <c r="AV311" s="127">
        <f t="shared" si="144"/>
        <v>0</v>
      </c>
      <c r="AW311" s="127">
        <f t="shared" si="144"/>
        <v>0</v>
      </c>
      <c r="AX311" s="127">
        <f t="shared" si="144"/>
        <v>0</v>
      </c>
      <c r="AY311" s="127"/>
      <c r="AZ311" s="127"/>
      <c r="BA311" s="127"/>
      <c r="BB311" s="127"/>
      <c r="BC311" s="127"/>
      <c r="BD311" s="127"/>
      <c r="BE311" s="127"/>
      <c r="BF311" s="127"/>
      <c r="BG311" s="127"/>
      <c r="BH311" s="127"/>
      <c r="BI311" s="127"/>
      <c r="BJ311" s="127"/>
      <c r="BK311" s="127"/>
      <c r="BL311" s="127"/>
    </row>
    <row r="312" spans="1:64" x14ac:dyDescent="0.25">
      <c r="A312" s="127"/>
      <c r="B312" s="145" t="s">
        <v>607</v>
      </c>
      <c r="C312" s="145">
        <f>+C308+C309+C311</f>
        <v>0</v>
      </c>
      <c r="D312" s="145">
        <f t="shared" ref="D312:J312" si="145">+D308+D309+D311</f>
        <v>0</v>
      </c>
      <c r="E312" s="145">
        <f t="shared" si="145"/>
        <v>0</v>
      </c>
      <c r="F312" s="145">
        <f t="shared" si="145"/>
        <v>0</v>
      </c>
      <c r="G312" s="145">
        <f t="shared" si="145"/>
        <v>0</v>
      </c>
      <c r="H312" s="145">
        <f t="shared" si="145"/>
        <v>437.16441693331655</v>
      </c>
      <c r="I312" s="145">
        <f t="shared" si="145"/>
        <v>437.16441693331655</v>
      </c>
      <c r="J312" s="145">
        <f t="shared" si="145"/>
        <v>437.16441693331655</v>
      </c>
      <c r="K312" s="145">
        <f>+K308+K309+K311</f>
        <v>437.16441693331655</v>
      </c>
      <c r="L312" s="145">
        <f t="shared" ref="L312:AX312" si="146">+L308+L309+L311</f>
        <v>437.16441693331655</v>
      </c>
      <c r="M312" s="145">
        <f t="shared" si="146"/>
        <v>437.16441693331655</v>
      </c>
      <c r="N312" s="145">
        <f t="shared" si="146"/>
        <v>437.16441693331655</v>
      </c>
      <c r="O312" s="145">
        <f t="shared" si="146"/>
        <v>437.16441693331655</v>
      </c>
      <c r="P312" s="145">
        <f t="shared" si="146"/>
        <v>437.16441693331655</v>
      </c>
      <c r="Q312" s="145">
        <f t="shared" si="146"/>
        <v>437.16441693331655</v>
      </c>
      <c r="R312" s="145">
        <f t="shared" si="146"/>
        <v>437.16441693331655</v>
      </c>
      <c r="S312" s="145">
        <f t="shared" si="146"/>
        <v>437.16441693331655</v>
      </c>
      <c r="T312" s="145">
        <f t="shared" si="146"/>
        <v>437.16441693331655</v>
      </c>
      <c r="U312" s="145">
        <f t="shared" si="146"/>
        <v>437.16441693331655</v>
      </c>
      <c r="V312" s="145">
        <f t="shared" si="146"/>
        <v>437.16441693331655</v>
      </c>
      <c r="W312" s="145">
        <f t="shared" si="146"/>
        <v>437.16441693331655</v>
      </c>
      <c r="X312" s="145">
        <f t="shared" si="146"/>
        <v>437.16441693331655</v>
      </c>
      <c r="Y312" s="145">
        <f t="shared" si="146"/>
        <v>437.16441693331655</v>
      </c>
      <c r="Z312" s="145">
        <f t="shared" si="146"/>
        <v>437.16441693331655</v>
      </c>
      <c r="AA312" s="145">
        <f t="shared" si="146"/>
        <v>437.16441693331655</v>
      </c>
      <c r="AB312" s="145">
        <f t="shared" si="146"/>
        <v>437.16441693331655</v>
      </c>
      <c r="AC312" s="145">
        <f t="shared" si="146"/>
        <v>437.16441693331655</v>
      </c>
      <c r="AD312" s="145">
        <f t="shared" si="146"/>
        <v>437.16441693331655</v>
      </c>
      <c r="AE312" s="145">
        <f t="shared" si="146"/>
        <v>437.16441693331655</v>
      </c>
      <c r="AF312" s="145">
        <f t="shared" si="146"/>
        <v>437.16441693331655</v>
      </c>
      <c r="AG312" s="145">
        <f t="shared" si="146"/>
        <v>437.16441693331655</v>
      </c>
      <c r="AH312" s="145">
        <f t="shared" si="146"/>
        <v>437.16441693331655</v>
      </c>
      <c r="AI312" s="145">
        <f t="shared" si="146"/>
        <v>437.16441693331655</v>
      </c>
      <c r="AJ312" s="145">
        <f t="shared" si="146"/>
        <v>437.16441693331655</v>
      </c>
      <c r="AK312" s="145">
        <f t="shared" si="146"/>
        <v>437.16441693331655</v>
      </c>
      <c r="AL312" s="145">
        <f t="shared" si="146"/>
        <v>437.16441693331655</v>
      </c>
      <c r="AM312" s="145">
        <f t="shared" si="146"/>
        <v>437.16441693331655</v>
      </c>
      <c r="AN312" s="145">
        <f t="shared" si="146"/>
        <v>437.16441693331655</v>
      </c>
      <c r="AO312" s="145">
        <f t="shared" si="146"/>
        <v>437.16441693331655</v>
      </c>
      <c r="AP312" s="145">
        <f t="shared" si="146"/>
        <v>437.16441693331655</v>
      </c>
      <c r="AQ312" s="145">
        <f t="shared" si="146"/>
        <v>437.16441693331655</v>
      </c>
      <c r="AR312" s="145">
        <f t="shared" si="146"/>
        <v>437.16441693331655</v>
      </c>
      <c r="AS312" s="145">
        <f t="shared" si="146"/>
        <v>437.16441693331655</v>
      </c>
      <c r="AT312" s="145">
        <f t="shared" si="146"/>
        <v>437.16441693331655</v>
      </c>
      <c r="AU312" s="145">
        <f t="shared" si="146"/>
        <v>437.16441693331655</v>
      </c>
      <c r="AV312" s="145">
        <f t="shared" si="146"/>
        <v>437.16441693331655</v>
      </c>
      <c r="AW312" s="145">
        <f t="shared" si="146"/>
        <v>437.16441693331655</v>
      </c>
      <c r="AX312" s="145">
        <f t="shared" si="146"/>
        <v>437.16441693331655</v>
      </c>
      <c r="AY312" s="127"/>
      <c r="AZ312" s="127"/>
      <c r="BA312" s="127"/>
      <c r="BB312" s="127"/>
      <c r="BC312" s="127"/>
      <c r="BD312" s="127"/>
      <c r="BE312" s="127"/>
      <c r="BF312" s="127"/>
      <c r="BG312" s="127"/>
      <c r="BH312" s="127"/>
      <c r="BI312" s="127"/>
      <c r="BJ312" s="127"/>
      <c r="BK312" s="127"/>
      <c r="BL312" s="127"/>
    </row>
    <row r="313" spans="1:64" x14ac:dyDescent="0.25">
      <c r="A313" s="127"/>
      <c r="B313" s="127"/>
      <c r="C313" s="127"/>
      <c r="D313" s="127"/>
      <c r="E313" s="127"/>
      <c r="F313" s="127"/>
      <c r="G313" s="127"/>
      <c r="H313" s="127"/>
      <c r="I313" s="127"/>
      <c r="J313" s="127"/>
      <c r="K313" s="127"/>
      <c r="L313" s="127"/>
      <c r="M313" s="127"/>
      <c r="N313" s="127"/>
      <c r="O313" s="127"/>
      <c r="P313" s="127"/>
      <c r="Q313" s="127"/>
      <c r="R313" s="127"/>
      <c r="S313" s="127"/>
      <c r="T313" s="127"/>
      <c r="U313" s="127"/>
      <c r="V313" s="127"/>
      <c r="W313" s="127"/>
      <c r="X313" s="127"/>
      <c r="Y313" s="127"/>
      <c r="Z313" s="127"/>
      <c r="AA313" s="127"/>
      <c r="AB313" s="127"/>
      <c r="AC313" s="127"/>
      <c r="AD313" s="127"/>
      <c r="AE313" s="127"/>
      <c r="AF313" s="127"/>
      <c r="AG313" s="127"/>
      <c r="AH313" s="127"/>
      <c r="AI313" s="127"/>
      <c r="AJ313" s="127"/>
      <c r="AK313" s="127"/>
      <c r="AL313" s="127"/>
      <c r="AM313" s="127"/>
      <c r="AN313" s="127"/>
      <c r="AO313" s="127"/>
      <c r="AP313" s="127"/>
      <c r="AQ313" s="127"/>
      <c r="AR313" s="127"/>
      <c r="AS313" s="127"/>
      <c r="AT313" s="127"/>
      <c r="AU313" s="127"/>
      <c r="AV313" s="127"/>
      <c r="AW313" s="127"/>
      <c r="AX313" s="127"/>
      <c r="AY313" s="127"/>
      <c r="AZ313" s="127"/>
      <c r="BA313" s="127"/>
      <c r="BB313" s="127"/>
      <c r="BC313" s="127"/>
      <c r="BD313" s="127"/>
      <c r="BE313" s="127"/>
      <c r="BF313" s="127"/>
      <c r="BG313" s="127"/>
      <c r="BH313" s="127"/>
      <c r="BI313" s="127"/>
      <c r="BJ313" s="127"/>
      <c r="BK313" s="127"/>
      <c r="BL313" s="127"/>
    </row>
    <row r="314" spans="1:64" x14ac:dyDescent="0.25">
      <c r="A314" s="127"/>
      <c r="B314" s="127"/>
      <c r="C314" s="127"/>
      <c r="D314" s="127"/>
      <c r="E314" s="127"/>
      <c r="F314" s="127"/>
      <c r="G314" s="127"/>
      <c r="H314" s="127"/>
      <c r="I314" s="127"/>
      <c r="J314" s="127"/>
      <c r="K314" s="127"/>
      <c r="L314" s="127"/>
      <c r="M314" s="127"/>
      <c r="N314" s="127"/>
      <c r="O314" s="127"/>
      <c r="P314" s="127"/>
      <c r="Q314" s="127"/>
      <c r="R314" s="127"/>
      <c r="S314" s="127"/>
      <c r="T314" s="127"/>
      <c r="U314" s="127"/>
      <c r="V314" s="127"/>
      <c r="W314" s="127"/>
      <c r="X314" s="127"/>
      <c r="Y314" s="127"/>
      <c r="Z314" s="127"/>
      <c r="AA314" s="127"/>
      <c r="AB314" s="127"/>
      <c r="AC314" s="127"/>
      <c r="AD314" s="127"/>
      <c r="AE314" s="127"/>
      <c r="AF314" s="127"/>
      <c r="AG314" s="127"/>
      <c r="AH314" s="127"/>
      <c r="AI314" s="127"/>
      <c r="AJ314" s="127"/>
      <c r="AK314" s="127"/>
      <c r="AL314" s="127"/>
      <c r="AM314" s="127"/>
      <c r="AN314" s="127"/>
      <c r="AO314" s="127"/>
      <c r="AP314" s="127"/>
      <c r="AQ314" s="127"/>
      <c r="AR314" s="127"/>
      <c r="AS314" s="127"/>
      <c r="AT314" s="127"/>
      <c r="AU314" s="127"/>
      <c r="AV314" s="127"/>
      <c r="AW314" s="127"/>
      <c r="AX314" s="127"/>
      <c r="AY314" s="127"/>
      <c r="AZ314" s="127"/>
      <c r="BA314" s="127"/>
      <c r="BB314" s="127"/>
      <c r="BC314" s="127"/>
      <c r="BD314" s="127"/>
      <c r="BE314" s="127"/>
      <c r="BF314" s="127"/>
      <c r="BG314" s="127"/>
      <c r="BH314" s="127"/>
      <c r="BI314" s="127"/>
      <c r="BJ314" s="127"/>
      <c r="BK314" s="127"/>
      <c r="BL314" s="127"/>
    </row>
    <row r="315" spans="1:64" x14ac:dyDescent="0.25">
      <c r="A315" s="127"/>
      <c r="B315" s="127" t="s">
        <v>339</v>
      </c>
      <c r="C315" s="127">
        <f t="shared" ref="C315:AX315" si="147">+C100+C101+C106</f>
        <v>0</v>
      </c>
      <c r="D315" s="127">
        <f t="shared" si="147"/>
        <v>0</v>
      </c>
      <c r="E315" s="127">
        <f t="shared" si="147"/>
        <v>0</v>
      </c>
      <c r="F315" s="127">
        <f t="shared" si="147"/>
        <v>0</v>
      </c>
      <c r="G315" s="127">
        <f t="shared" si="147"/>
        <v>0</v>
      </c>
      <c r="H315" s="127">
        <f t="shared" si="147"/>
        <v>2395.4977502666497</v>
      </c>
      <c r="I315" s="127">
        <f t="shared" si="147"/>
        <v>395.49775026664986</v>
      </c>
      <c r="J315" s="127">
        <f t="shared" si="147"/>
        <v>395.49775026664986</v>
      </c>
      <c r="K315" s="127">
        <f t="shared" si="147"/>
        <v>395.49775026664986</v>
      </c>
      <c r="L315" s="127">
        <f t="shared" si="147"/>
        <v>395.49775026664986</v>
      </c>
      <c r="M315" s="127">
        <f t="shared" si="147"/>
        <v>395.49775026664986</v>
      </c>
      <c r="N315" s="127">
        <f t="shared" si="147"/>
        <v>395.49775026664986</v>
      </c>
      <c r="O315" s="127">
        <f t="shared" si="147"/>
        <v>395.49775026664986</v>
      </c>
      <c r="P315" s="127">
        <f t="shared" si="147"/>
        <v>395.49775026664986</v>
      </c>
      <c r="Q315" s="127">
        <f t="shared" si="147"/>
        <v>395.49775026664986</v>
      </c>
      <c r="R315" s="127">
        <f t="shared" si="147"/>
        <v>395.49775026664986</v>
      </c>
      <c r="S315" s="127">
        <f t="shared" si="147"/>
        <v>395.49775026664986</v>
      </c>
      <c r="T315" s="127">
        <f t="shared" si="147"/>
        <v>395.49775026664986</v>
      </c>
      <c r="U315" s="127">
        <f t="shared" si="147"/>
        <v>395.49775026664986</v>
      </c>
      <c r="V315" s="127">
        <f t="shared" si="147"/>
        <v>395.49775026664986</v>
      </c>
      <c r="W315" s="127">
        <f t="shared" si="147"/>
        <v>395.49775026664986</v>
      </c>
      <c r="X315" s="127">
        <f t="shared" si="147"/>
        <v>395.49775026664986</v>
      </c>
      <c r="Y315" s="127">
        <f t="shared" si="147"/>
        <v>395.49775026664986</v>
      </c>
      <c r="Z315" s="127">
        <f t="shared" si="147"/>
        <v>395.49775026664986</v>
      </c>
      <c r="AA315" s="127">
        <f t="shared" si="147"/>
        <v>395.49775026664986</v>
      </c>
      <c r="AB315" s="127">
        <f t="shared" si="147"/>
        <v>395.49775026664986</v>
      </c>
      <c r="AC315" s="127">
        <f t="shared" si="147"/>
        <v>395.49775026664986</v>
      </c>
      <c r="AD315" s="127">
        <f t="shared" si="147"/>
        <v>395.49775026664986</v>
      </c>
      <c r="AE315" s="127">
        <f t="shared" si="147"/>
        <v>395.49775026664986</v>
      </c>
      <c r="AF315" s="127">
        <f t="shared" si="147"/>
        <v>395.49775026664986</v>
      </c>
      <c r="AG315" s="127">
        <f t="shared" si="147"/>
        <v>395.49775026664986</v>
      </c>
      <c r="AH315" s="127">
        <f t="shared" si="147"/>
        <v>395.49775026664986</v>
      </c>
      <c r="AI315" s="127">
        <f t="shared" si="147"/>
        <v>395.49775026664986</v>
      </c>
      <c r="AJ315" s="127">
        <f t="shared" si="147"/>
        <v>395.49775026664986</v>
      </c>
      <c r="AK315" s="127">
        <f t="shared" si="147"/>
        <v>395.49775026664986</v>
      </c>
      <c r="AL315" s="127">
        <f t="shared" si="147"/>
        <v>395.49775026664986</v>
      </c>
      <c r="AM315" s="127">
        <f t="shared" si="147"/>
        <v>395.49775026664986</v>
      </c>
      <c r="AN315" s="127">
        <f t="shared" si="147"/>
        <v>395.49775026664986</v>
      </c>
      <c r="AO315" s="127">
        <f t="shared" si="147"/>
        <v>395.49775026664986</v>
      </c>
      <c r="AP315" s="127">
        <f t="shared" si="147"/>
        <v>395.49775026664986</v>
      </c>
      <c r="AQ315" s="127">
        <f t="shared" si="147"/>
        <v>395.49775026664986</v>
      </c>
      <c r="AR315" s="127">
        <f t="shared" si="147"/>
        <v>395.49775026664986</v>
      </c>
      <c r="AS315" s="127">
        <f t="shared" si="147"/>
        <v>395.49775026664986</v>
      </c>
      <c r="AT315" s="127">
        <f t="shared" si="147"/>
        <v>395.49775026664986</v>
      </c>
      <c r="AU315" s="127">
        <f t="shared" si="147"/>
        <v>395.49775026664986</v>
      </c>
      <c r="AV315" s="127">
        <f t="shared" si="147"/>
        <v>395.49775026664986</v>
      </c>
      <c r="AW315" s="127">
        <f t="shared" si="147"/>
        <v>395.49775026664986</v>
      </c>
      <c r="AX315" s="127">
        <f t="shared" si="147"/>
        <v>395.49775026664986</v>
      </c>
      <c r="AY315" s="127"/>
      <c r="AZ315" s="127"/>
      <c r="BA315" s="127"/>
      <c r="BB315" s="127"/>
      <c r="BC315" s="127"/>
      <c r="BD315" s="127"/>
      <c r="BE315" s="127"/>
      <c r="BF315" s="127"/>
      <c r="BG315" s="127"/>
      <c r="BH315" s="127"/>
      <c r="BI315" s="127"/>
      <c r="BJ315" s="127"/>
      <c r="BK315" s="127"/>
      <c r="BL315" s="127"/>
    </row>
    <row r="316" spans="1:64" x14ac:dyDescent="0.25">
      <c r="A316" s="127"/>
      <c r="B316" s="127"/>
      <c r="C316" s="127"/>
      <c r="D316" s="127"/>
      <c r="E316" s="127"/>
      <c r="F316" s="127"/>
      <c r="G316" s="127"/>
      <c r="H316" s="127"/>
      <c r="I316" s="127"/>
      <c r="J316" s="127"/>
      <c r="K316" s="127"/>
      <c r="L316" s="127"/>
      <c r="M316" s="127"/>
      <c r="N316" s="127"/>
      <c r="O316" s="127"/>
      <c r="P316" s="127"/>
      <c r="Q316" s="127"/>
      <c r="R316" s="127"/>
      <c r="S316" s="127"/>
      <c r="T316" s="127"/>
      <c r="U316" s="127"/>
      <c r="V316" s="127"/>
      <c r="W316" s="127"/>
      <c r="X316" s="127"/>
      <c r="Y316" s="127"/>
      <c r="Z316" s="127"/>
      <c r="AA316" s="127"/>
      <c r="AB316" s="127"/>
      <c r="AC316" s="127"/>
      <c r="AD316" s="127"/>
      <c r="AE316" s="127"/>
      <c r="AF316" s="127"/>
      <c r="AG316" s="127"/>
      <c r="AH316" s="127"/>
      <c r="AI316" s="127"/>
      <c r="AJ316" s="127"/>
      <c r="AK316" s="127"/>
      <c r="AL316" s="127"/>
      <c r="AM316" s="127"/>
      <c r="AN316" s="127"/>
      <c r="AO316" s="127"/>
      <c r="AP316" s="127"/>
      <c r="AQ316" s="127"/>
      <c r="AR316" s="127"/>
      <c r="AS316" s="127"/>
      <c r="AT316" s="127"/>
      <c r="AU316" s="127"/>
      <c r="AV316" s="127"/>
      <c r="AW316" s="127"/>
      <c r="AX316" s="127"/>
      <c r="AY316" s="127"/>
      <c r="AZ316" s="127"/>
      <c r="BA316" s="127"/>
      <c r="BB316" s="127"/>
      <c r="BC316" s="127"/>
      <c r="BD316" s="127"/>
      <c r="BE316" s="127"/>
      <c r="BF316" s="127"/>
      <c r="BG316" s="127"/>
      <c r="BH316" s="127"/>
      <c r="BI316" s="127"/>
      <c r="BJ316" s="127"/>
      <c r="BK316" s="127"/>
      <c r="BL316" s="127"/>
    </row>
    <row r="317" spans="1:64" x14ac:dyDescent="0.25">
      <c r="A317" s="127"/>
      <c r="B317" s="127"/>
      <c r="C317" s="127"/>
      <c r="D317" s="127"/>
      <c r="E317" s="127"/>
      <c r="F317" s="127"/>
      <c r="G317" s="127"/>
      <c r="H317" s="127"/>
      <c r="I317" s="127"/>
      <c r="J317" s="127"/>
      <c r="K317" s="127"/>
      <c r="L317" s="127"/>
      <c r="M317" s="127"/>
      <c r="N317" s="127"/>
      <c r="O317" s="127"/>
      <c r="P317" s="127"/>
      <c r="Q317" s="127"/>
      <c r="R317" s="127"/>
      <c r="S317" s="127"/>
      <c r="T317" s="127"/>
      <c r="U317" s="127"/>
      <c r="V317" s="127"/>
      <c r="W317" s="127"/>
      <c r="X317" s="127"/>
      <c r="Y317" s="127"/>
      <c r="Z317" s="127"/>
      <c r="AA317" s="127"/>
      <c r="AB317" s="127"/>
      <c r="AC317" s="127"/>
      <c r="AD317" s="127"/>
      <c r="AE317" s="127"/>
      <c r="AF317" s="127"/>
      <c r="AG317" s="127"/>
      <c r="AH317" s="127"/>
      <c r="AI317" s="127"/>
      <c r="AJ317" s="127"/>
      <c r="AK317" s="127"/>
      <c r="AL317" s="127"/>
      <c r="AM317" s="127"/>
      <c r="AN317" s="127"/>
      <c r="AO317" s="127"/>
      <c r="AP317" s="127"/>
      <c r="AQ317" s="127"/>
      <c r="AR317" s="127"/>
      <c r="AS317" s="127"/>
      <c r="AT317" s="127"/>
      <c r="AU317" s="127"/>
      <c r="AV317" s="127"/>
      <c r="AW317" s="127"/>
      <c r="AX317" s="127"/>
      <c r="AY317" s="127"/>
      <c r="AZ317" s="127"/>
      <c r="BA317" s="127"/>
      <c r="BB317" s="127"/>
      <c r="BC317" s="127"/>
      <c r="BD317" s="127"/>
      <c r="BE317" s="127"/>
      <c r="BF317" s="127"/>
      <c r="BG317" s="127"/>
      <c r="BH317" s="127"/>
      <c r="BI317" s="127"/>
      <c r="BJ317" s="127"/>
      <c r="BK317" s="127"/>
      <c r="BL317" s="127"/>
    </row>
    <row r="318" spans="1:64" x14ac:dyDescent="0.25">
      <c r="A318" s="145"/>
      <c r="B318" s="145" t="s">
        <v>508</v>
      </c>
      <c r="C318" s="145" t="str">
        <f>+C307</f>
        <v>A1 m1</v>
      </c>
      <c r="D318" s="145" t="str">
        <f t="shared" ref="D318:AX318" si="148">+D307</f>
        <v>A1 m2</v>
      </c>
      <c r="E318" s="145" t="str">
        <f t="shared" si="148"/>
        <v>A1 m3</v>
      </c>
      <c r="F318" s="145" t="str">
        <f t="shared" si="148"/>
        <v>A1 m4</v>
      </c>
      <c r="G318" s="145" t="str">
        <f t="shared" si="148"/>
        <v>A1 m5</v>
      </c>
      <c r="H318" s="145" t="str">
        <f t="shared" si="148"/>
        <v>A1 m6</v>
      </c>
      <c r="I318" s="145" t="str">
        <f t="shared" si="148"/>
        <v>A1 m7</v>
      </c>
      <c r="J318" s="145" t="str">
        <f t="shared" si="148"/>
        <v>A1 m8</v>
      </c>
      <c r="K318" s="145" t="str">
        <f t="shared" si="148"/>
        <v>A1 m9</v>
      </c>
      <c r="L318" s="145" t="str">
        <f t="shared" si="148"/>
        <v>A1 m10</v>
      </c>
      <c r="M318" s="145" t="str">
        <f t="shared" si="148"/>
        <v>A1 m11</v>
      </c>
      <c r="N318" s="145" t="str">
        <f t="shared" si="148"/>
        <v>A1 m12</v>
      </c>
      <c r="O318" s="145" t="str">
        <f t="shared" si="148"/>
        <v>A2 m1</v>
      </c>
      <c r="P318" s="145" t="str">
        <f t="shared" si="148"/>
        <v>A2 m2</v>
      </c>
      <c r="Q318" s="145" t="str">
        <f t="shared" si="148"/>
        <v>A2 m3</v>
      </c>
      <c r="R318" s="145" t="str">
        <f t="shared" si="148"/>
        <v>A2 m4</v>
      </c>
      <c r="S318" s="145" t="str">
        <f t="shared" si="148"/>
        <v>A2 m5</v>
      </c>
      <c r="T318" s="145" t="str">
        <f t="shared" si="148"/>
        <v>A2 m6</v>
      </c>
      <c r="U318" s="145" t="str">
        <f t="shared" si="148"/>
        <v>A2 m7</v>
      </c>
      <c r="V318" s="145" t="str">
        <f t="shared" si="148"/>
        <v>A2 m8</v>
      </c>
      <c r="W318" s="145" t="str">
        <f t="shared" si="148"/>
        <v>A2 m9</v>
      </c>
      <c r="X318" s="145" t="str">
        <f t="shared" si="148"/>
        <v>A2 m10</v>
      </c>
      <c r="Y318" s="145" t="str">
        <f t="shared" si="148"/>
        <v>A2 m11</v>
      </c>
      <c r="Z318" s="145" t="str">
        <f t="shared" si="148"/>
        <v>A2 m12</v>
      </c>
      <c r="AA318" s="145" t="str">
        <f t="shared" si="148"/>
        <v>A3 m1</v>
      </c>
      <c r="AB318" s="145" t="str">
        <f t="shared" si="148"/>
        <v>A3 m2</v>
      </c>
      <c r="AC318" s="145" t="str">
        <f t="shared" si="148"/>
        <v>A3 m3</v>
      </c>
      <c r="AD318" s="145" t="str">
        <f t="shared" si="148"/>
        <v>A3 m4</v>
      </c>
      <c r="AE318" s="145" t="str">
        <f t="shared" si="148"/>
        <v>A3 m5</v>
      </c>
      <c r="AF318" s="145" t="str">
        <f t="shared" si="148"/>
        <v>A3 m6</v>
      </c>
      <c r="AG318" s="145" t="str">
        <f t="shared" si="148"/>
        <v>A3 m7</v>
      </c>
      <c r="AH318" s="145" t="str">
        <f t="shared" si="148"/>
        <v>A3 m8</v>
      </c>
      <c r="AI318" s="145" t="str">
        <f t="shared" si="148"/>
        <v>A3 m9</v>
      </c>
      <c r="AJ318" s="145" t="str">
        <f t="shared" si="148"/>
        <v>A3 m10</v>
      </c>
      <c r="AK318" s="145" t="str">
        <f t="shared" si="148"/>
        <v>A3 m11</v>
      </c>
      <c r="AL318" s="145" t="str">
        <f t="shared" si="148"/>
        <v>A3 m12</v>
      </c>
      <c r="AM318" s="145" t="str">
        <f t="shared" si="148"/>
        <v>A4 m1</v>
      </c>
      <c r="AN318" s="145" t="str">
        <f t="shared" si="148"/>
        <v>A4 m2</v>
      </c>
      <c r="AO318" s="145" t="str">
        <f t="shared" si="148"/>
        <v>A4 m3</v>
      </c>
      <c r="AP318" s="145" t="str">
        <f t="shared" si="148"/>
        <v>A4 m4</v>
      </c>
      <c r="AQ318" s="145" t="str">
        <f t="shared" si="148"/>
        <v>A4 m5</v>
      </c>
      <c r="AR318" s="145" t="str">
        <f t="shared" si="148"/>
        <v>A4 m6</v>
      </c>
      <c r="AS318" s="145" t="str">
        <f t="shared" si="148"/>
        <v>A4 m7</v>
      </c>
      <c r="AT318" s="145" t="str">
        <f t="shared" si="148"/>
        <v>A4 m8</v>
      </c>
      <c r="AU318" s="145" t="str">
        <f t="shared" si="148"/>
        <v>A4 m9</v>
      </c>
      <c r="AV318" s="145" t="str">
        <f t="shared" si="148"/>
        <v>A4 m10</v>
      </c>
      <c r="AW318" s="145" t="str">
        <f t="shared" si="148"/>
        <v>A4 m11</v>
      </c>
      <c r="AX318" s="145" t="str">
        <f t="shared" si="148"/>
        <v>A4 m12</v>
      </c>
      <c r="AY318" s="145"/>
      <c r="AZ318" s="145"/>
      <c r="BA318" s="145"/>
      <c r="BB318" s="145"/>
      <c r="BC318" s="145"/>
      <c r="BD318" s="145"/>
      <c r="BE318" s="145"/>
      <c r="BF318" s="145"/>
      <c r="BG318" s="145"/>
      <c r="BH318" s="145"/>
      <c r="BI318" s="145"/>
      <c r="BJ318" s="145"/>
      <c r="BK318" s="145"/>
      <c r="BL318" s="145"/>
    </row>
    <row r="319" spans="1:64" x14ac:dyDescent="0.25">
      <c r="A319" s="127"/>
      <c r="B319" s="127" t="s">
        <v>580</v>
      </c>
      <c r="C319" s="127">
        <f>+C128</f>
        <v>0</v>
      </c>
      <c r="D319" s="127">
        <f t="shared" ref="D319:AX319" si="149">+D128</f>
        <v>0</v>
      </c>
      <c r="E319" s="127">
        <f t="shared" si="149"/>
        <v>0</v>
      </c>
      <c r="F319" s="127">
        <f t="shared" si="149"/>
        <v>0</v>
      </c>
      <c r="G319" s="127">
        <f t="shared" si="149"/>
        <v>0</v>
      </c>
      <c r="H319" s="127">
        <f t="shared" si="149"/>
        <v>0</v>
      </c>
      <c r="I319" s="127">
        <f t="shared" si="149"/>
        <v>0</v>
      </c>
      <c r="J319" s="127">
        <f t="shared" si="149"/>
        <v>0</v>
      </c>
      <c r="K319" s="127">
        <f t="shared" si="149"/>
        <v>0</v>
      </c>
      <c r="L319" s="127">
        <f t="shared" si="149"/>
        <v>0</v>
      </c>
      <c r="M319" s="127">
        <f t="shared" si="149"/>
        <v>0</v>
      </c>
      <c r="N319" s="127">
        <f t="shared" si="149"/>
        <v>0</v>
      </c>
      <c r="O319" s="127">
        <f t="shared" si="149"/>
        <v>0</v>
      </c>
      <c r="P319" s="127">
        <f t="shared" si="149"/>
        <v>395.49775026664986</v>
      </c>
      <c r="Q319" s="127">
        <f t="shared" si="149"/>
        <v>395.49775026664986</v>
      </c>
      <c r="R319" s="127">
        <f t="shared" si="149"/>
        <v>395.49775026664986</v>
      </c>
      <c r="S319" s="127">
        <f t="shared" si="149"/>
        <v>395.49775026664986</v>
      </c>
      <c r="T319" s="127">
        <f t="shared" si="149"/>
        <v>395.49775026664986</v>
      </c>
      <c r="U319" s="127">
        <f t="shared" si="149"/>
        <v>395.49775026664986</v>
      </c>
      <c r="V319" s="127">
        <f t="shared" si="149"/>
        <v>395.49775026664986</v>
      </c>
      <c r="W319" s="127">
        <f t="shared" si="149"/>
        <v>395.49775026664986</v>
      </c>
      <c r="X319" s="127">
        <f t="shared" si="149"/>
        <v>395.49775026664986</v>
      </c>
      <c r="Y319" s="127">
        <f t="shared" si="149"/>
        <v>395.49775026664986</v>
      </c>
      <c r="Z319" s="127">
        <f t="shared" si="149"/>
        <v>395.49775026664986</v>
      </c>
      <c r="AA319" s="127">
        <f t="shared" si="149"/>
        <v>395.49775026664986</v>
      </c>
      <c r="AB319" s="127">
        <f t="shared" si="149"/>
        <v>395.49775026664986</v>
      </c>
      <c r="AC319" s="127">
        <f t="shared" si="149"/>
        <v>395.49775026664986</v>
      </c>
      <c r="AD319" s="127">
        <f t="shared" si="149"/>
        <v>395.49775026664986</v>
      </c>
      <c r="AE319" s="127">
        <f t="shared" si="149"/>
        <v>395.49775026664986</v>
      </c>
      <c r="AF319" s="127">
        <f t="shared" si="149"/>
        <v>395.49775026664986</v>
      </c>
      <c r="AG319" s="127">
        <f t="shared" si="149"/>
        <v>395.49775026664986</v>
      </c>
      <c r="AH319" s="127">
        <f t="shared" si="149"/>
        <v>395.49775026664986</v>
      </c>
      <c r="AI319" s="127">
        <f t="shared" si="149"/>
        <v>395.49775026664986</v>
      </c>
      <c r="AJ319" s="127">
        <f t="shared" si="149"/>
        <v>395.49775026664986</v>
      </c>
      <c r="AK319" s="127">
        <f t="shared" si="149"/>
        <v>395.49775026664986</v>
      </c>
      <c r="AL319" s="127">
        <f t="shared" si="149"/>
        <v>395.49775026664986</v>
      </c>
      <c r="AM319" s="127">
        <f t="shared" si="149"/>
        <v>395.49775026664986</v>
      </c>
      <c r="AN319" s="127">
        <f t="shared" si="149"/>
        <v>395.49775026664986</v>
      </c>
      <c r="AO319" s="127">
        <f t="shared" si="149"/>
        <v>395.49775026664986</v>
      </c>
      <c r="AP319" s="127">
        <f t="shared" si="149"/>
        <v>395.49775026664986</v>
      </c>
      <c r="AQ319" s="127">
        <f t="shared" si="149"/>
        <v>395.49775026664986</v>
      </c>
      <c r="AR319" s="127">
        <f t="shared" si="149"/>
        <v>395.49775026664986</v>
      </c>
      <c r="AS319" s="127">
        <f t="shared" si="149"/>
        <v>395.49775026664986</v>
      </c>
      <c r="AT319" s="127">
        <f t="shared" si="149"/>
        <v>395.49775026664986</v>
      </c>
      <c r="AU319" s="127">
        <f t="shared" si="149"/>
        <v>395.49775026664986</v>
      </c>
      <c r="AV319" s="127">
        <f t="shared" si="149"/>
        <v>395.49775026664986</v>
      </c>
      <c r="AW319" s="127">
        <f t="shared" si="149"/>
        <v>395.49775026664986</v>
      </c>
      <c r="AX319" s="127">
        <f t="shared" si="149"/>
        <v>395.49775026664986</v>
      </c>
      <c r="AY319" s="127"/>
      <c r="AZ319" s="127"/>
      <c r="BA319" s="127"/>
      <c r="BB319" s="127"/>
      <c r="BC319" s="127"/>
      <c r="BD319" s="127"/>
      <c r="BE319" s="127"/>
      <c r="BF319" s="127"/>
      <c r="BG319" s="127"/>
      <c r="BH319" s="127"/>
      <c r="BI319" s="127"/>
      <c r="BJ319" s="127"/>
      <c r="BK319" s="127"/>
      <c r="BL319" s="127"/>
    </row>
    <row r="320" spans="1:64" x14ac:dyDescent="0.25">
      <c r="A320" s="127" t="s">
        <v>602</v>
      </c>
      <c r="B320" s="127" t="s">
        <v>603</v>
      </c>
      <c r="C320" s="127">
        <f t="shared" ref="C320:AX320" si="150">+IF(C128=0,0,(($C116*$C117)/$C119))</f>
        <v>0</v>
      </c>
      <c r="D320" s="127">
        <f t="shared" si="150"/>
        <v>0</v>
      </c>
      <c r="E320" s="127">
        <f t="shared" si="150"/>
        <v>0</v>
      </c>
      <c r="F320" s="127">
        <f t="shared" si="150"/>
        <v>0</v>
      </c>
      <c r="G320" s="127">
        <f t="shared" si="150"/>
        <v>0</v>
      </c>
      <c r="H320" s="127">
        <f t="shared" si="150"/>
        <v>0</v>
      </c>
      <c r="I320" s="127">
        <f t="shared" si="150"/>
        <v>0</v>
      </c>
      <c r="J320" s="127">
        <f t="shared" si="150"/>
        <v>0</v>
      </c>
      <c r="K320" s="127">
        <f t="shared" si="150"/>
        <v>0</v>
      </c>
      <c r="L320" s="127">
        <f t="shared" si="150"/>
        <v>0</v>
      </c>
      <c r="M320" s="127">
        <f t="shared" si="150"/>
        <v>0</v>
      </c>
      <c r="N320" s="127">
        <f t="shared" si="150"/>
        <v>0</v>
      </c>
      <c r="O320" s="127">
        <f t="shared" si="150"/>
        <v>0</v>
      </c>
      <c r="P320" s="127">
        <f t="shared" si="150"/>
        <v>41.666666666666664</v>
      </c>
      <c r="Q320" s="127">
        <f t="shared" si="150"/>
        <v>41.666666666666664</v>
      </c>
      <c r="R320" s="127">
        <f t="shared" si="150"/>
        <v>41.666666666666664</v>
      </c>
      <c r="S320" s="127">
        <f t="shared" si="150"/>
        <v>41.666666666666664</v>
      </c>
      <c r="T320" s="127">
        <f t="shared" si="150"/>
        <v>41.666666666666664</v>
      </c>
      <c r="U320" s="127">
        <f t="shared" si="150"/>
        <v>41.666666666666664</v>
      </c>
      <c r="V320" s="127">
        <f t="shared" si="150"/>
        <v>41.666666666666664</v>
      </c>
      <c r="W320" s="127">
        <f t="shared" si="150"/>
        <v>41.666666666666664</v>
      </c>
      <c r="X320" s="127">
        <f t="shared" si="150"/>
        <v>41.666666666666664</v>
      </c>
      <c r="Y320" s="127">
        <f t="shared" si="150"/>
        <v>41.666666666666664</v>
      </c>
      <c r="Z320" s="127">
        <f t="shared" si="150"/>
        <v>41.666666666666664</v>
      </c>
      <c r="AA320" s="127">
        <f t="shared" si="150"/>
        <v>41.666666666666664</v>
      </c>
      <c r="AB320" s="127">
        <f t="shared" si="150"/>
        <v>41.666666666666664</v>
      </c>
      <c r="AC320" s="127">
        <f t="shared" si="150"/>
        <v>41.666666666666664</v>
      </c>
      <c r="AD320" s="127">
        <f t="shared" si="150"/>
        <v>41.666666666666664</v>
      </c>
      <c r="AE320" s="127">
        <f t="shared" si="150"/>
        <v>41.666666666666664</v>
      </c>
      <c r="AF320" s="127">
        <f t="shared" si="150"/>
        <v>41.666666666666664</v>
      </c>
      <c r="AG320" s="127">
        <f t="shared" si="150"/>
        <v>41.666666666666664</v>
      </c>
      <c r="AH320" s="127">
        <f t="shared" si="150"/>
        <v>41.666666666666664</v>
      </c>
      <c r="AI320" s="127">
        <f t="shared" si="150"/>
        <v>41.666666666666664</v>
      </c>
      <c r="AJ320" s="127">
        <f t="shared" si="150"/>
        <v>41.666666666666664</v>
      </c>
      <c r="AK320" s="127">
        <f t="shared" si="150"/>
        <v>41.666666666666664</v>
      </c>
      <c r="AL320" s="127">
        <f t="shared" si="150"/>
        <v>41.666666666666664</v>
      </c>
      <c r="AM320" s="127">
        <f t="shared" si="150"/>
        <v>41.666666666666664</v>
      </c>
      <c r="AN320" s="127">
        <f t="shared" si="150"/>
        <v>41.666666666666664</v>
      </c>
      <c r="AO320" s="127">
        <f t="shared" si="150"/>
        <v>41.666666666666664</v>
      </c>
      <c r="AP320" s="127">
        <f t="shared" si="150"/>
        <v>41.666666666666664</v>
      </c>
      <c r="AQ320" s="127">
        <f t="shared" si="150"/>
        <v>41.666666666666664</v>
      </c>
      <c r="AR320" s="127">
        <f t="shared" si="150"/>
        <v>41.666666666666664</v>
      </c>
      <c r="AS320" s="127">
        <f t="shared" si="150"/>
        <v>41.666666666666664</v>
      </c>
      <c r="AT320" s="127">
        <f t="shared" si="150"/>
        <v>41.666666666666664</v>
      </c>
      <c r="AU320" s="127">
        <f t="shared" si="150"/>
        <v>41.666666666666664</v>
      </c>
      <c r="AV320" s="127">
        <f t="shared" si="150"/>
        <v>41.666666666666664</v>
      </c>
      <c r="AW320" s="127">
        <f t="shared" si="150"/>
        <v>41.666666666666664</v>
      </c>
      <c r="AX320" s="127">
        <f t="shared" si="150"/>
        <v>41.666666666666664</v>
      </c>
      <c r="AY320" s="127"/>
      <c r="AZ320" s="127"/>
      <c r="BA320" s="127"/>
      <c r="BB320" s="127"/>
      <c r="BC320" s="127"/>
      <c r="BD320" s="127"/>
      <c r="BE320" s="127"/>
      <c r="BF320" s="127"/>
      <c r="BG320" s="127"/>
      <c r="BH320" s="127"/>
      <c r="BI320" s="127"/>
      <c r="BJ320" s="127"/>
      <c r="BK320" s="127"/>
      <c r="BL320" s="127"/>
    </row>
    <row r="321" spans="1:64" x14ac:dyDescent="0.25">
      <c r="A321" s="127" t="s">
        <v>604</v>
      </c>
      <c r="B321" s="127" t="s">
        <v>605</v>
      </c>
      <c r="C321" s="127">
        <f>+IF(C128=0,0,($C116*$C118))</f>
        <v>0</v>
      </c>
      <c r="D321" s="127">
        <f>+IF(D128=0,0,(($C116*$C118)-SUM($C320:D320)))</f>
        <v>0</v>
      </c>
      <c r="E321" s="127">
        <f>+IF(E128=0,0,(($C116*$C118)-SUM($C320:E320)))</f>
        <v>0</v>
      </c>
      <c r="F321" s="127">
        <f>+IF(F128=0,0,(($C116*$C118)-SUM($C320:F320)))</f>
        <v>0</v>
      </c>
      <c r="G321" s="127">
        <f>+IF(G128=0,0,(($C116*$C118)-SUM($C320:G320)))</f>
        <v>0</v>
      </c>
      <c r="H321" s="127">
        <f>+IF(H128=0,0,(($C116*$C118)-SUM($C320:H320)))</f>
        <v>0</v>
      </c>
      <c r="I321" s="127">
        <f>+IF(I128=0,0,(($C116*$C118)-SUM($C320:I320)))</f>
        <v>0</v>
      </c>
      <c r="J321" s="127">
        <f>+IF(J128=0,0,(($C116*$C118)-SUM($C320:J320)))</f>
        <v>0</v>
      </c>
      <c r="K321" s="127">
        <f>+IF(K128=0,0,(($C116*$C118)-SUM($C320:K320)))</f>
        <v>0</v>
      </c>
      <c r="L321" s="127">
        <f>+IF(L128=0,0,(($C116*$C118)-SUM($C320:L320)))</f>
        <v>0</v>
      </c>
      <c r="M321" s="127">
        <f>+IF(M128=0,0,(($C116*$C118)-SUM($C320:M320)))</f>
        <v>0</v>
      </c>
      <c r="N321" s="127">
        <f>+IF(N128=0,0,(($C116*$C118)-SUM($C320:N320)))</f>
        <v>0</v>
      </c>
      <c r="O321" s="127">
        <f>+IF(O128=0,0,(($C116*$C118)-SUM($C320:O320)))</f>
        <v>0</v>
      </c>
      <c r="P321" s="127">
        <f>+IF(P128=0,0,(($C116*$C118)-SUM($C320:P320)))</f>
        <v>1958.3333333333333</v>
      </c>
      <c r="Q321" s="127">
        <f>+IF(Q128=0,0,(($C116*$C118)-SUM($C320:Q320)))</f>
        <v>1916.6666666666667</v>
      </c>
      <c r="R321" s="127">
        <f>+IF(R128=0,0,(($C116*$C118)-SUM($C320:R320)))</f>
        <v>1875</v>
      </c>
      <c r="S321" s="127">
        <f>+IF(S128=0,0,(($C116*$C118)-SUM($C320:S320)))</f>
        <v>1833.3333333333333</v>
      </c>
      <c r="T321" s="127">
        <f>+IF(T128=0,0,(($C116*$C118)-SUM($C320:T320)))</f>
        <v>1791.6666666666667</v>
      </c>
      <c r="U321" s="127">
        <f>+IF(U128=0,0,(($C116*$C118)-SUM($C320:U320)))</f>
        <v>1750</v>
      </c>
      <c r="V321" s="127">
        <f>+IF(V128=0,0,(($C116*$C118)-SUM($C320:V320)))</f>
        <v>1708.3333333333335</v>
      </c>
      <c r="W321" s="127">
        <f>+IF(W128=0,0,(($C116*$C118)-SUM($C320:W320)))</f>
        <v>1666.6666666666667</v>
      </c>
      <c r="X321" s="127">
        <f>+IF(X128=0,0,(($C116*$C118)-SUM($C320:X320)))</f>
        <v>1625</v>
      </c>
      <c r="Y321" s="127">
        <f>+IF(Y128=0,0,(($C116*$C118)-SUM($C320:Y320)))</f>
        <v>1583.3333333333333</v>
      </c>
      <c r="Z321" s="127">
        <f>+IF(Z128=0,0,(($C116*$C118)-SUM($C320:Z320)))</f>
        <v>1541.6666666666665</v>
      </c>
      <c r="AA321" s="127">
        <f>+IF(AA128=0,0,(($C116*$C118)-SUM($C320:AA320)))</f>
        <v>1500</v>
      </c>
      <c r="AB321" s="127">
        <f>+IF(AB128=0,0,(($C116*$C118)-SUM($C320:AB320)))</f>
        <v>1458.3333333333333</v>
      </c>
      <c r="AC321" s="127">
        <f>+IF(AC128=0,0,(($C116*$C118)-SUM($C320:AC320)))</f>
        <v>1416.6666666666665</v>
      </c>
      <c r="AD321" s="127">
        <f>+IF(AD128=0,0,(($C116*$C118)-SUM($C320:AD320)))</f>
        <v>1375</v>
      </c>
      <c r="AE321" s="127">
        <f>+IF(AE128=0,0,(($C116*$C118)-SUM($C320:AE320)))</f>
        <v>1333.3333333333335</v>
      </c>
      <c r="AF321" s="127">
        <f>+IF(AF128=0,0,(($C116*$C118)-SUM($C320:AF320)))</f>
        <v>1291.6666666666667</v>
      </c>
      <c r="AG321" s="127">
        <f>+IF(AG128=0,0,(($C116*$C118)-SUM($C320:AG320)))</f>
        <v>1250</v>
      </c>
      <c r="AH321" s="127">
        <f>+IF(AH128=0,0,(($C116*$C118)-SUM($C320:AH320)))</f>
        <v>1208.3333333333335</v>
      </c>
      <c r="AI321" s="127">
        <f>+IF(AI128=0,0,(($C116*$C118)-SUM($C320:AI320)))</f>
        <v>1166.666666666667</v>
      </c>
      <c r="AJ321" s="127">
        <f>+IF(AJ128=0,0,(($C116*$C118)-SUM($C320:AJ320)))</f>
        <v>1125.0000000000002</v>
      </c>
      <c r="AK321" s="127">
        <f>+IF(AK128=0,0,(($C116*$C118)-SUM($C320:AK320)))</f>
        <v>1083.3333333333335</v>
      </c>
      <c r="AL321" s="127">
        <f>+IF(AL128=0,0,(($C116*$C118)-SUM($C320:AL320)))</f>
        <v>1041.666666666667</v>
      </c>
      <c r="AM321" s="127">
        <f>+IF(AM128=0,0,(($C116*$C118)-SUM($C320:AM320)))</f>
        <v>1000.0000000000003</v>
      </c>
      <c r="AN321" s="127">
        <f>+IF(AN128=0,0,(($C116*$C118)-SUM($C320:AN320)))</f>
        <v>958.33333333333371</v>
      </c>
      <c r="AO321" s="127">
        <f>+IF(AO128=0,0,(($C116*$C118)-SUM($C320:AO320)))</f>
        <v>916.66666666666697</v>
      </c>
      <c r="AP321" s="127">
        <f>+IF(AP128=0,0,(($C116*$C118)-SUM($C320:AP320)))</f>
        <v>875.00000000000023</v>
      </c>
      <c r="AQ321" s="127">
        <f>+IF(AQ128=0,0,(($C116*$C118)-SUM($C320:AQ320)))</f>
        <v>833.33333333333348</v>
      </c>
      <c r="AR321" s="127">
        <f>+IF(AR128=0,0,(($C116*$C118)-SUM($C320:AR320)))</f>
        <v>791.66666666666674</v>
      </c>
      <c r="AS321" s="127">
        <f>+IF(AS128=0,0,(($C116*$C118)-SUM($C320:AS320)))</f>
        <v>750</v>
      </c>
      <c r="AT321" s="127">
        <f>+IF(AT128=0,0,(($C116*$C118)-SUM($C320:AT320)))</f>
        <v>708.33333333333326</v>
      </c>
      <c r="AU321" s="127">
        <f>+IF(AU128=0,0,(($C116*$C118)-SUM($C320:AU320)))</f>
        <v>666.66666666666652</v>
      </c>
      <c r="AV321" s="127">
        <f>+IF(AV128=0,0,(($C116*$C118)-SUM($C320:AV320)))</f>
        <v>624.99999999999977</v>
      </c>
      <c r="AW321" s="127">
        <f>+IF(AW128=0,0,(($C116*$C118)-SUM($C320:AW320)))</f>
        <v>583.33333333333303</v>
      </c>
      <c r="AX321" s="127">
        <f>+IF(AX128=0,0,(($C116*$C118)-SUM($C320:AX320)))</f>
        <v>541.66666666666629</v>
      </c>
      <c r="AY321" s="127"/>
      <c r="AZ321" s="127"/>
      <c r="BA321" s="127"/>
      <c r="BB321" s="127"/>
      <c r="BC321" s="127"/>
      <c r="BD321" s="127"/>
      <c r="BE321" s="127"/>
      <c r="BF321" s="127"/>
      <c r="BG321" s="127"/>
      <c r="BH321" s="127"/>
      <c r="BI321" s="127"/>
      <c r="BJ321" s="127"/>
      <c r="BK321" s="127"/>
      <c r="BL321" s="127"/>
    </row>
    <row r="322" spans="1:64" x14ac:dyDescent="0.25">
      <c r="A322" s="127"/>
      <c r="B322" s="127" t="s">
        <v>606</v>
      </c>
      <c r="C322" s="127">
        <f>+C133</f>
        <v>0</v>
      </c>
      <c r="D322" s="127">
        <f t="shared" ref="D322:AX322" si="151">+D133</f>
        <v>0</v>
      </c>
      <c r="E322" s="127">
        <f t="shared" si="151"/>
        <v>0</v>
      </c>
      <c r="F322" s="127">
        <f t="shared" si="151"/>
        <v>0</v>
      </c>
      <c r="G322" s="127">
        <f t="shared" si="151"/>
        <v>0</v>
      </c>
      <c r="H322" s="127">
        <f t="shared" si="151"/>
        <v>0</v>
      </c>
      <c r="I322" s="127">
        <f t="shared" si="151"/>
        <v>0</v>
      </c>
      <c r="J322" s="127">
        <f t="shared" si="151"/>
        <v>0</v>
      </c>
      <c r="K322" s="127">
        <f t="shared" si="151"/>
        <v>0</v>
      </c>
      <c r="L322" s="127">
        <f t="shared" si="151"/>
        <v>0</v>
      </c>
      <c r="M322" s="127">
        <f t="shared" si="151"/>
        <v>0</v>
      </c>
      <c r="N322" s="127">
        <f t="shared" si="151"/>
        <v>0</v>
      </c>
      <c r="O322" s="127">
        <f t="shared" si="151"/>
        <v>0</v>
      </c>
      <c r="P322" s="127">
        <f t="shared" si="151"/>
        <v>0</v>
      </c>
      <c r="Q322" s="127">
        <f t="shared" si="151"/>
        <v>0</v>
      </c>
      <c r="R322" s="127">
        <f t="shared" si="151"/>
        <v>0</v>
      </c>
      <c r="S322" s="127">
        <f t="shared" si="151"/>
        <v>0</v>
      </c>
      <c r="T322" s="127">
        <f t="shared" si="151"/>
        <v>0</v>
      </c>
      <c r="U322" s="127">
        <f t="shared" si="151"/>
        <v>0</v>
      </c>
      <c r="V322" s="127">
        <f t="shared" si="151"/>
        <v>0</v>
      </c>
      <c r="W322" s="127">
        <f t="shared" si="151"/>
        <v>0</v>
      </c>
      <c r="X322" s="127">
        <f t="shared" si="151"/>
        <v>0</v>
      </c>
      <c r="Y322" s="127">
        <f t="shared" si="151"/>
        <v>0</v>
      </c>
      <c r="Z322" s="127">
        <f t="shared" si="151"/>
        <v>0</v>
      </c>
      <c r="AA322" s="127">
        <f t="shared" si="151"/>
        <v>0</v>
      </c>
      <c r="AB322" s="127">
        <f t="shared" si="151"/>
        <v>0</v>
      </c>
      <c r="AC322" s="127">
        <f t="shared" si="151"/>
        <v>0</v>
      </c>
      <c r="AD322" s="127">
        <f t="shared" si="151"/>
        <v>0</v>
      </c>
      <c r="AE322" s="127">
        <f t="shared" si="151"/>
        <v>0</v>
      </c>
      <c r="AF322" s="127">
        <f t="shared" si="151"/>
        <v>0</v>
      </c>
      <c r="AG322" s="127">
        <f t="shared" si="151"/>
        <v>0</v>
      </c>
      <c r="AH322" s="127">
        <f t="shared" si="151"/>
        <v>0</v>
      </c>
      <c r="AI322" s="127">
        <f t="shared" si="151"/>
        <v>0</v>
      </c>
      <c r="AJ322" s="127">
        <f t="shared" si="151"/>
        <v>0</v>
      </c>
      <c r="AK322" s="127">
        <f t="shared" si="151"/>
        <v>0</v>
      </c>
      <c r="AL322" s="127">
        <f t="shared" si="151"/>
        <v>0</v>
      </c>
      <c r="AM322" s="127">
        <f t="shared" si="151"/>
        <v>0</v>
      </c>
      <c r="AN322" s="127">
        <f t="shared" si="151"/>
        <v>0</v>
      </c>
      <c r="AO322" s="127">
        <f t="shared" si="151"/>
        <v>0</v>
      </c>
      <c r="AP322" s="127">
        <f t="shared" si="151"/>
        <v>0</v>
      </c>
      <c r="AQ322" s="127">
        <f t="shared" si="151"/>
        <v>0</v>
      </c>
      <c r="AR322" s="127">
        <f t="shared" si="151"/>
        <v>0</v>
      </c>
      <c r="AS322" s="127">
        <f t="shared" si="151"/>
        <v>0</v>
      </c>
      <c r="AT322" s="127">
        <f t="shared" si="151"/>
        <v>0</v>
      </c>
      <c r="AU322" s="127">
        <f t="shared" si="151"/>
        <v>0</v>
      </c>
      <c r="AV322" s="127">
        <f t="shared" si="151"/>
        <v>0</v>
      </c>
      <c r="AW322" s="127">
        <f t="shared" si="151"/>
        <v>0</v>
      </c>
      <c r="AX322" s="127">
        <f t="shared" si="151"/>
        <v>0</v>
      </c>
      <c r="AY322" s="127"/>
      <c r="AZ322" s="127"/>
      <c r="BA322" s="127"/>
      <c r="BB322" s="127"/>
      <c r="BC322" s="127"/>
      <c r="BD322" s="127"/>
      <c r="BE322" s="127"/>
      <c r="BF322" s="127"/>
      <c r="BG322" s="127"/>
      <c r="BH322" s="127"/>
      <c r="BI322" s="127"/>
      <c r="BJ322" s="127"/>
      <c r="BK322" s="127"/>
      <c r="BL322" s="127"/>
    </row>
    <row r="323" spans="1:64" x14ac:dyDescent="0.25">
      <c r="A323" s="127"/>
      <c r="B323" s="145" t="s">
        <v>607</v>
      </c>
      <c r="C323" s="145">
        <f>+C319+C320+C322</f>
        <v>0</v>
      </c>
      <c r="D323" s="145">
        <f t="shared" ref="D323:J323" si="152">+D319+D320+D322</f>
        <v>0</v>
      </c>
      <c r="E323" s="145">
        <f t="shared" si="152"/>
        <v>0</v>
      </c>
      <c r="F323" s="145">
        <f t="shared" si="152"/>
        <v>0</v>
      </c>
      <c r="G323" s="145">
        <f t="shared" si="152"/>
        <v>0</v>
      </c>
      <c r="H323" s="145">
        <f t="shared" si="152"/>
        <v>0</v>
      </c>
      <c r="I323" s="145">
        <f t="shared" si="152"/>
        <v>0</v>
      </c>
      <c r="J323" s="145">
        <f t="shared" si="152"/>
        <v>0</v>
      </c>
      <c r="K323" s="145">
        <f>+K319+K320+K322</f>
        <v>0</v>
      </c>
      <c r="L323" s="145">
        <f t="shared" ref="L323:AX323" si="153">+L319+L320+L322</f>
        <v>0</v>
      </c>
      <c r="M323" s="145">
        <f t="shared" si="153"/>
        <v>0</v>
      </c>
      <c r="N323" s="145">
        <f t="shared" si="153"/>
        <v>0</v>
      </c>
      <c r="O323" s="145">
        <f t="shared" si="153"/>
        <v>0</v>
      </c>
      <c r="P323" s="145">
        <f t="shared" si="153"/>
        <v>437.16441693331655</v>
      </c>
      <c r="Q323" s="145">
        <f t="shared" si="153"/>
        <v>437.16441693331655</v>
      </c>
      <c r="R323" s="145">
        <f t="shared" si="153"/>
        <v>437.16441693331655</v>
      </c>
      <c r="S323" s="145">
        <f t="shared" si="153"/>
        <v>437.16441693331655</v>
      </c>
      <c r="T323" s="145">
        <f t="shared" si="153"/>
        <v>437.16441693331655</v>
      </c>
      <c r="U323" s="145">
        <f t="shared" si="153"/>
        <v>437.16441693331655</v>
      </c>
      <c r="V323" s="145">
        <f t="shared" si="153"/>
        <v>437.16441693331655</v>
      </c>
      <c r="W323" s="145">
        <f t="shared" si="153"/>
        <v>437.16441693331655</v>
      </c>
      <c r="X323" s="145">
        <f t="shared" si="153"/>
        <v>437.16441693331655</v>
      </c>
      <c r="Y323" s="145">
        <f t="shared" si="153"/>
        <v>437.16441693331655</v>
      </c>
      <c r="Z323" s="145">
        <f t="shared" si="153"/>
        <v>437.16441693331655</v>
      </c>
      <c r="AA323" s="145">
        <f t="shared" si="153"/>
        <v>437.16441693331655</v>
      </c>
      <c r="AB323" s="145">
        <f t="shared" si="153"/>
        <v>437.16441693331655</v>
      </c>
      <c r="AC323" s="145">
        <f t="shared" si="153"/>
        <v>437.16441693331655</v>
      </c>
      <c r="AD323" s="145">
        <f t="shared" si="153"/>
        <v>437.16441693331655</v>
      </c>
      <c r="AE323" s="145">
        <f t="shared" si="153"/>
        <v>437.16441693331655</v>
      </c>
      <c r="AF323" s="145">
        <f t="shared" si="153"/>
        <v>437.16441693331655</v>
      </c>
      <c r="AG323" s="145">
        <f t="shared" si="153"/>
        <v>437.16441693331655</v>
      </c>
      <c r="AH323" s="145">
        <f t="shared" si="153"/>
        <v>437.16441693331655</v>
      </c>
      <c r="AI323" s="145">
        <f t="shared" si="153"/>
        <v>437.16441693331655</v>
      </c>
      <c r="AJ323" s="145">
        <f t="shared" si="153"/>
        <v>437.16441693331655</v>
      </c>
      <c r="AK323" s="145">
        <f t="shared" si="153"/>
        <v>437.16441693331655</v>
      </c>
      <c r="AL323" s="145">
        <f t="shared" si="153"/>
        <v>437.16441693331655</v>
      </c>
      <c r="AM323" s="145">
        <f t="shared" si="153"/>
        <v>437.16441693331655</v>
      </c>
      <c r="AN323" s="145">
        <f t="shared" si="153"/>
        <v>437.16441693331655</v>
      </c>
      <c r="AO323" s="145">
        <f t="shared" si="153"/>
        <v>437.16441693331655</v>
      </c>
      <c r="AP323" s="145">
        <f t="shared" si="153"/>
        <v>437.16441693331655</v>
      </c>
      <c r="AQ323" s="145">
        <f t="shared" si="153"/>
        <v>437.16441693331655</v>
      </c>
      <c r="AR323" s="145">
        <f t="shared" si="153"/>
        <v>437.16441693331655</v>
      </c>
      <c r="AS323" s="145">
        <f t="shared" si="153"/>
        <v>437.16441693331655</v>
      </c>
      <c r="AT323" s="145">
        <f t="shared" si="153"/>
        <v>437.16441693331655</v>
      </c>
      <c r="AU323" s="145">
        <f t="shared" si="153"/>
        <v>437.16441693331655</v>
      </c>
      <c r="AV323" s="145">
        <f t="shared" si="153"/>
        <v>437.16441693331655</v>
      </c>
      <c r="AW323" s="145">
        <f t="shared" si="153"/>
        <v>437.16441693331655</v>
      </c>
      <c r="AX323" s="145">
        <f t="shared" si="153"/>
        <v>437.16441693331655</v>
      </c>
      <c r="AY323" s="127"/>
      <c r="AZ323" s="127"/>
      <c r="BA323" s="127"/>
      <c r="BB323" s="127"/>
      <c r="BC323" s="127"/>
      <c r="BD323" s="127"/>
      <c r="BE323" s="127"/>
      <c r="BF323" s="127"/>
      <c r="BG323" s="127"/>
      <c r="BH323" s="127"/>
      <c r="BI323" s="127"/>
      <c r="BJ323" s="127"/>
      <c r="BK323" s="127"/>
      <c r="BL323" s="127"/>
    </row>
    <row r="324" spans="1:64" x14ac:dyDescent="0.25">
      <c r="A324" s="127"/>
      <c r="B324" s="127"/>
      <c r="C324" s="127"/>
      <c r="D324" s="127"/>
      <c r="E324" s="127"/>
      <c r="F324" s="127"/>
      <c r="G324" s="127"/>
      <c r="H324" s="127"/>
      <c r="I324" s="127"/>
      <c r="J324" s="127"/>
      <c r="K324" s="127"/>
      <c r="L324" s="127"/>
      <c r="M324" s="127"/>
      <c r="N324" s="127"/>
      <c r="O324" s="127"/>
      <c r="P324" s="127"/>
      <c r="Q324" s="127"/>
      <c r="R324" s="127"/>
      <c r="S324" s="127"/>
      <c r="T324" s="127"/>
      <c r="U324" s="127"/>
      <c r="V324" s="127"/>
      <c r="W324" s="127"/>
      <c r="X324" s="127"/>
      <c r="Y324" s="127"/>
      <c r="Z324" s="127"/>
      <c r="AA324" s="127"/>
      <c r="AB324" s="127"/>
      <c r="AC324" s="127"/>
      <c r="AD324" s="127"/>
      <c r="AE324" s="127"/>
      <c r="AF324" s="127"/>
      <c r="AG324" s="127"/>
      <c r="AH324" s="127"/>
      <c r="AI324" s="127"/>
      <c r="AJ324" s="127"/>
      <c r="AK324" s="127"/>
      <c r="AL324" s="127"/>
      <c r="AM324" s="127"/>
      <c r="AN324" s="127"/>
      <c r="AO324" s="127"/>
      <c r="AP324" s="127"/>
      <c r="AQ324" s="127"/>
      <c r="AR324" s="127"/>
      <c r="AS324" s="127"/>
      <c r="AT324" s="127"/>
      <c r="AU324" s="127"/>
      <c r="AV324" s="127"/>
      <c r="AW324" s="127"/>
      <c r="AX324" s="127"/>
      <c r="AY324" s="127"/>
      <c r="AZ324" s="127"/>
      <c r="BA324" s="127"/>
      <c r="BB324" s="127"/>
      <c r="BC324" s="127"/>
      <c r="BD324" s="127"/>
      <c r="BE324" s="127"/>
      <c r="BF324" s="127"/>
      <c r="BG324" s="127"/>
      <c r="BH324" s="127"/>
      <c r="BI324" s="127"/>
      <c r="BJ324" s="127"/>
      <c r="BK324" s="127"/>
      <c r="BL324" s="127"/>
    </row>
    <row r="325" spans="1:64" x14ac:dyDescent="0.25">
      <c r="A325" s="127"/>
      <c r="B325" s="127"/>
      <c r="C325" s="127"/>
      <c r="D325" s="127"/>
      <c r="E325" s="127"/>
      <c r="F325" s="127"/>
      <c r="G325" s="127"/>
      <c r="H325" s="127"/>
      <c r="I325" s="127"/>
      <c r="J325" s="127"/>
      <c r="K325" s="127"/>
      <c r="L325" s="127"/>
      <c r="M325" s="127"/>
      <c r="N325" s="127"/>
      <c r="O325" s="127"/>
      <c r="P325" s="127"/>
      <c r="Q325" s="127"/>
      <c r="R325" s="127"/>
      <c r="S325" s="127"/>
      <c r="T325" s="127"/>
      <c r="U325" s="127"/>
      <c r="V325" s="127"/>
      <c r="W325" s="127"/>
      <c r="X325" s="127"/>
      <c r="Y325" s="127"/>
      <c r="Z325" s="127"/>
      <c r="AA325" s="127"/>
      <c r="AB325" s="127"/>
      <c r="AC325" s="127"/>
      <c r="AD325" s="127"/>
      <c r="AE325" s="127"/>
      <c r="AF325" s="127"/>
      <c r="AG325" s="127"/>
      <c r="AH325" s="127"/>
      <c r="AI325" s="127"/>
      <c r="AJ325" s="127"/>
      <c r="AK325" s="127"/>
      <c r="AL325" s="127"/>
      <c r="AM325" s="127"/>
      <c r="AN325" s="127"/>
      <c r="AO325" s="127"/>
      <c r="AP325" s="127"/>
      <c r="AQ325" s="127"/>
      <c r="AR325" s="127"/>
      <c r="AS325" s="127"/>
      <c r="AT325" s="127"/>
      <c r="AU325" s="127"/>
      <c r="AV325" s="127"/>
      <c r="AW325" s="127"/>
      <c r="AX325" s="127"/>
      <c r="AY325" s="127"/>
      <c r="AZ325" s="127"/>
      <c r="BA325" s="127"/>
      <c r="BB325" s="127"/>
      <c r="BC325" s="127"/>
      <c r="BD325" s="127"/>
      <c r="BE325" s="127"/>
      <c r="BF325" s="127"/>
      <c r="BG325" s="127"/>
      <c r="BH325" s="127"/>
      <c r="BI325" s="127"/>
      <c r="BJ325" s="127"/>
      <c r="BK325" s="127"/>
      <c r="BL325" s="127"/>
    </row>
    <row r="326" spans="1:64" x14ac:dyDescent="0.25">
      <c r="A326" s="127"/>
      <c r="B326" s="127" t="s">
        <v>339</v>
      </c>
      <c r="C326" s="127">
        <f t="shared" ref="C326:AX326" si="154">+C127+C128+C133</f>
        <v>0</v>
      </c>
      <c r="D326" s="127">
        <f t="shared" si="154"/>
        <v>0</v>
      </c>
      <c r="E326" s="127">
        <f t="shared" si="154"/>
        <v>0</v>
      </c>
      <c r="F326" s="127">
        <f t="shared" si="154"/>
        <v>0</v>
      </c>
      <c r="G326" s="127">
        <f t="shared" si="154"/>
        <v>0</v>
      </c>
      <c r="H326" s="127">
        <f t="shared" si="154"/>
        <v>0</v>
      </c>
      <c r="I326" s="127">
        <f t="shared" si="154"/>
        <v>0</v>
      </c>
      <c r="J326" s="127">
        <f t="shared" si="154"/>
        <v>0</v>
      </c>
      <c r="K326" s="127">
        <f t="shared" si="154"/>
        <v>0</v>
      </c>
      <c r="L326" s="127">
        <f t="shared" si="154"/>
        <v>0</v>
      </c>
      <c r="M326" s="127">
        <f t="shared" si="154"/>
        <v>0</v>
      </c>
      <c r="N326" s="127">
        <f t="shared" si="154"/>
        <v>0</v>
      </c>
      <c r="O326" s="127">
        <f t="shared" si="154"/>
        <v>0</v>
      </c>
      <c r="P326" s="127">
        <f t="shared" si="154"/>
        <v>2395.4977502666497</v>
      </c>
      <c r="Q326" s="127">
        <f t="shared" si="154"/>
        <v>395.49775026664986</v>
      </c>
      <c r="R326" s="127">
        <f t="shared" si="154"/>
        <v>395.49775026664986</v>
      </c>
      <c r="S326" s="127">
        <f t="shared" si="154"/>
        <v>395.49775026664986</v>
      </c>
      <c r="T326" s="127">
        <f t="shared" si="154"/>
        <v>395.49775026664986</v>
      </c>
      <c r="U326" s="127">
        <f t="shared" si="154"/>
        <v>395.49775026664986</v>
      </c>
      <c r="V326" s="127">
        <f t="shared" si="154"/>
        <v>395.49775026664986</v>
      </c>
      <c r="W326" s="127">
        <f t="shared" si="154"/>
        <v>395.49775026664986</v>
      </c>
      <c r="X326" s="127">
        <f t="shared" si="154"/>
        <v>395.49775026664986</v>
      </c>
      <c r="Y326" s="127">
        <f t="shared" si="154"/>
        <v>395.49775026664986</v>
      </c>
      <c r="Z326" s="127">
        <f t="shared" si="154"/>
        <v>395.49775026664986</v>
      </c>
      <c r="AA326" s="127">
        <f t="shared" si="154"/>
        <v>395.49775026664986</v>
      </c>
      <c r="AB326" s="127">
        <f t="shared" si="154"/>
        <v>395.49775026664986</v>
      </c>
      <c r="AC326" s="127">
        <f t="shared" si="154"/>
        <v>395.49775026664986</v>
      </c>
      <c r="AD326" s="127">
        <f t="shared" si="154"/>
        <v>395.49775026664986</v>
      </c>
      <c r="AE326" s="127">
        <f t="shared" si="154"/>
        <v>395.49775026664986</v>
      </c>
      <c r="AF326" s="127">
        <f t="shared" si="154"/>
        <v>395.49775026664986</v>
      </c>
      <c r="AG326" s="127">
        <f t="shared" si="154"/>
        <v>395.49775026664986</v>
      </c>
      <c r="AH326" s="127">
        <f t="shared" si="154"/>
        <v>395.49775026664986</v>
      </c>
      <c r="AI326" s="127">
        <f t="shared" si="154"/>
        <v>395.49775026664986</v>
      </c>
      <c r="AJ326" s="127">
        <f t="shared" si="154"/>
        <v>395.49775026664986</v>
      </c>
      <c r="AK326" s="127">
        <f t="shared" si="154"/>
        <v>395.49775026664986</v>
      </c>
      <c r="AL326" s="127">
        <f t="shared" si="154"/>
        <v>395.49775026664986</v>
      </c>
      <c r="AM326" s="127">
        <f t="shared" si="154"/>
        <v>395.49775026664986</v>
      </c>
      <c r="AN326" s="127">
        <f t="shared" si="154"/>
        <v>395.49775026664986</v>
      </c>
      <c r="AO326" s="127">
        <f t="shared" si="154"/>
        <v>395.49775026664986</v>
      </c>
      <c r="AP326" s="127">
        <f t="shared" si="154"/>
        <v>395.49775026664986</v>
      </c>
      <c r="AQ326" s="127">
        <f t="shared" si="154"/>
        <v>395.49775026664986</v>
      </c>
      <c r="AR326" s="127">
        <f t="shared" si="154"/>
        <v>395.49775026664986</v>
      </c>
      <c r="AS326" s="127">
        <f t="shared" si="154"/>
        <v>395.49775026664986</v>
      </c>
      <c r="AT326" s="127">
        <f t="shared" si="154"/>
        <v>395.49775026664986</v>
      </c>
      <c r="AU326" s="127">
        <f t="shared" si="154"/>
        <v>395.49775026664986</v>
      </c>
      <c r="AV326" s="127">
        <f t="shared" si="154"/>
        <v>395.49775026664986</v>
      </c>
      <c r="AW326" s="127">
        <f t="shared" si="154"/>
        <v>395.49775026664986</v>
      </c>
      <c r="AX326" s="127">
        <f t="shared" si="154"/>
        <v>395.49775026664986</v>
      </c>
      <c r="AY326" s="127"/>
      <c r="AZ326" s="127"/>
      <c r="BA326" s="127"/>
      <c r="BB326" s="127"/>
      <c r="BC326" s="127"/>
      <c r="BD326" s="127"/>
      <c r="BE326" s="127"/>
      <c r="BF326" s="127"/>
      <c r="BG326" s="127"/>
      <c r="BH326" s="127"/>
      <c r="BI326" s="127"/>
      <c r="BJ326" s="127"/>
      <c r="BK326" s="127"/>
      <c r="BL326" s="127"/>
    </row>
    <row r="327" spans="1:64" x14ac:dyDescent="0.25">
      <c r="A327" s="127"/>
      <c r="B327" s="127"/>
      <c r="C327" s="127"/>
      <c r="D327" s="127"/>
      <c r="E327" s="127"/>
      <c r="F327" s="127"/>
      <c r="G327" s="127"/>
      <c r="H327" s="127"/>
      <c r="I327" s="127"/>
      <c r="J327" s="127"/>
      <c r="K327" s="127"/>
      <c r="L327" s="127"/>
      <c r="M327" s="127"/>
      <c r="N327" s="127"/>
      <c r="O327" s="127"/>
      <c r="P327" s="127"/>
      <c r="Q327" s="127"/>
      <c r="R327" s="127"/>
      <c r="S327" s="127"/>
      <c r="T327" s="127"/>
      <c r="U327" s="127"/>
      <c r="V327" s="127"/>
      <c r="W327" s="127"/>
      <c r="X327" s="127"/>
      <c r="Y327" s="127"/>
      <c r="Z327" s="127"/>
      <c r="AA327" s="127"/>
      <c r="AB327" s="127"/>
      <c r="AC327" s="127"/>
      <c r="AD327" s="127"/>
      <c r="AE327" s="127"/>
      <c r="AF327" s="127"/>
      <c r="AG327" s="127"/>
      <c r="AH327" s="127"/>
      <c r="AI327" s="127"/>
      <c r="AJ327" s="127"/>
      <c r="AK327" s="127"/>
      <c r="AL327" s="127"/>
      <c r="AM327" s="127"/>
      <c r="AN327" s="127"/>
      <c r="AO327" s="127"/>
      <c r="AP327" s="127"/>
      <c r="AQ327" s="127"/>
      <c r="AR327" s="127"/>
      <c r="AS327" s="127"/>
      <c r="AT327" s="127"/>
      <c r="AU327" s="127"/>
      <c r="AV327" s="127"/>
      <c r="AW327" s="127"/>
      <c r="AX327" s="127"/>
      <c r="AY327" s="127"/>
      <c r="AZ327" s="127"/>
      <c r="BA327" s="127"/>
      <c r="BB327" s="127"/>
      <c r="BC327" s="127"/>
      <c r="BD327" s="127"/>
      <c r="BE327" s="127"/>
      <c r="BF327" s="127"/>
      <c r="BG327" s="127"/>
      <c r="BH327" s="127"/>
      <c r="BI327" s="127"/>
      <c r="BJ327" s="127"/>
      <c r="BK327" s="127"/>
      <c r="BL327" s="127"/>
    </row>
    <row r="328" spans="1:64" x14ac:dyDescent="0.25">
      <c r="A328" s="127"/>
      <c r="B328" s="127"/>
      <c r="C328" s="127"/>
      <c r="D328" s="127"/>
      <c r="E328" s="127"/>
      <c r="F328" s="127"/>
      <c r="G328" s="127"/>
      <c r="H328" s="127"/>
      <c r="I328" s="127"/>
      <c r="J328" s="127"/>
      <c r="K328" s="127"/>
      <c r="L328" s="127"/>
      <c r="M328" s="127"/>
      <c r="N328" s="127"/>
      <c r="O328" s="127"/>
      <c r="P328" s="127"/>
      <c r="Q328" s="127"/>
      <c r="R328" s="127"/>
      <c r="S328" s="127"/>
      <c r="T328" s="127"/>
      <c r="U328" s="127"/>
      <c r="V328" s="127"/>
      <c r="W328" s="127"/>
      <c r="X328" s="127"/>
      <c r="Y328" s="127"/>
      <c r="Z328" s="127"/>
      <c r="AA328" s="127"/>
      <c r="AB328" s="127"/>
      <c r="AC328" s="127"/>
      <c r="AD328" s="127"/>
      <c r="AE328" s="127"/>
      <c r="AF328" s="127"/>
      <c r="AG328" s="127"/>
      <c r="AH328" s="127"/>
      <c r="AI328" s="127"/>
      <c r="AJ328" s="127"/>
      <c r="AK328" s="127"/>
      <c r="AL328" s="127"/>
      <c r="AM328" s="127"/>
      <c r="AN328" s="127"/>
      <c r="AO328" s="127"/>
      <c r="AP328" s="127"/>
      <c r="AQ328" s="127"/>
      <c r="AR328" s="127"/>
      <c r="AS328" s="127"/>
      <c r="AT328" s="127"/>
      <c r="AU328" s="127"/>
      <c r="AV328" s="127"/>
      <c r="AW328" s="127"/>
      <c r="AX328" s="127"/>
      <c r="AY328" s="127"/>
      <c r="AZ328" s="127"/>
      <c r="BA328" s="127"/>
      <c r="BB328" s="127"/>
      <c r="BC328" s="127"/>
      <c r="BD328" s="127"/>
      <c r="BE328" s="127"/>
      <c r="BF328" s="127"/>
      <c r="BG328" s="127"/>
      <c r="BH328" s="127"/>
      <c r="BI328" s="127"/>
      <c r="BJ328" s="127"/>
      <c r="BK328" s="127"/>
      <c r="BL328" s="127"/>
    </row>
    <row r="329" spans="1:64" x14ac:dyDescent="0.25">
      <c r="A329" s="145"/>
      <c r="B329" s="145" t="s">
        <v>509</v>
      </c>
      <c r="C329" s="145" t="str">
        <f>+C318</f>
        <v>A1 m1</v>
      </c>
      <c r="D329" s="145" t="str">
        <f t="shared" ref="D329:AX329" si="155">+D318</f>
        <v>A1 m2</v>
      </c>
      <c r="E329" s="145" t="str">
        <f t="shared" si="155"/>
        <v>A1 m3</v>
      </c>
      <c r="F329" s="145" t="str">
        <f t="shared" si="155"/>
        <v>A1 m4</v>
      </c>
      <c r="G329" s="145" t="str">
        <f t="shared" si="155"/>
        <v>A1 m5</v>
      </c>
      <c r="H329" s="145" t="str">
        <f t="shared" si="155"/>
        <v>A1 m6</v>
      </c>
      <c r="I329" s="145" t="str">
        <f t="shared" si="155"/>
        <v>A1 m7</v>
      </c>
      <c r="J329" s="145" t="str">
        <f t="shared" si="155"/>
        <v>A1 m8</v>
      </c>
      <c r="K329" s="145" t="str">
        <f t="shared" si="155"/>
        <v>A1 m9</v>
      </c>
      <c r="L329" s="145" t="str">
        <f t="shared" si="155"/>
        <v>A1 m10</v>
      </c>
      <c r="M329" s="145" t="str">
        <f t="shared" si="155"/>
        <v>A1 m11</v>
      </c>
      <c r="N329" s="145" t="str">
        <f t="shared" si="155"/>
        <v>A1 m12</v>
      </c>
      <c r="O329" s="145" t="str">
        <f t="shared" si="155"/>
        <v>A2 m1</v>
      </c>
      <c r="P329" s="145" t="str">
        <f t="shared" si="155"/>
        <v>A2 m2</v>
      </c>
      <c r="Q329" s="145" t="str">
        <f t="shared" si="155"/>
        <v>A2 m3</v>
      </c>
      <c r="R329" s="145" t="str">
        <f t="shared" si="155"/>
        <v>A2 m4</v>
      </c>
      <c r="S329" s="145" t="str">
        <f t="shared" si="155"/>
        <v>A2 m5</v>
      </c>
      <c r="T329" s="145" t="str">
        <f t="shared" si="155"/>
        <v>A2 m6</v>
      </c>
      <c r="U329" s="145" t="str">
        <f t="shared" si="155"/>
        <v>A2 m7</v>
      </c>
      <c r="V329" s="145" t="str">
        <f t="shared" si="155"/>
        <v>A2 m8</v>
      </c>
      <c r="W329" s="145" t="str">
        <f t="shared" si="155"/>
        <v>A2 m9</v>
      </c>
      <c r="X329" s="145" t="str">
        <f t="shared" si="155"/>
        <v>A2 m10</v>
      </c>
      <c r="Y329" s="145" t="str">
        <f t="shared" si="155"/>
        <v>A2 m11</v>
      </c>
      <c r="Z329" s="145" t="str">
        <f t="shared" si="155"/>
        <v>A2 m12</v>
      </c>
      <c r="AA329" s="145" t="str">
        <f t="shared" si="155"/>
        <v>A3 m1</v>
      </c>
      <c r="AB329" s="145" t="str">
        <f t="shared" si="155"/>
        <v>A3 m2</v>
      </c>
      <c r="AC329" s="145" t="str">
        <f t="shared" si="155"/>
        <v>A3 m3</v>
      </c>
      <c r="AD329" s="145" t="str">
        <f t="shared" si="155"/>
        <v>A3 m4</v>
      </c>
      <c r="AE329" s="145" t="str">
        <f t="shared" si="155"/>
        <v>A3 m5</v>
      </c>
      <c r="AF329" s="145" t="str">
        <f t="shared" si="155"/>
        <v>A3 m6</v>
      </c>
      <c r="AG329" s="145" t="str">
        <f t="shared" si="155"/>
        <v>A3 m7</v>
      </c>
      <c r="AH329" s="145" t="str">
        <f t="shared" si="155"/>
        <v>A3 m8</v>
      </c>
      <c r="AI329" s="145" t="str">
        <f t="shared" si="155"/>
        <v>A3 m9</v>
      </c>
      <c r="AJ329" s="145" t="str">
        <f t="shared" si="155"/>
        <v>A3 m10</v>
      </c>
      <c r="AK329" s="145" t="str">
        <f t="shared" si="155"/>
        <v>A3 m11</v>
      </c>
      <c r="AL329" s="145" t="str">
        <f t="shared" si="155"/>
        <v>A3 m12</v>
      </c>
      <c r="AM329" s="145" t="str">
        <f t="shared" si="155"/>
        <v>A4 m1</v>
      </c>
      <c r="AN329" s="145" t="str">
        <f t="shared" si="155"/>
        <v>A4 m2</v>
      </c>
      <c r="AO329" s="145" t="str">
        <f t="shared" si="155"/>
        <v>A4 m3</v>
      </c>
      <c r="AP329" s="145" t="str">
        <f t="shared" si="155"/>
        <v>A4 m4</v>
      </c>
      <c r="AQ329" s="145" t="str">
        <f t="shared" si="155"/>
        <v>A4 m5</v>
      </c>
      <c r="AR329" s="145" t="str">
        <f t="shared" si="155"/>
        <v>A4 m6</v>
      </c>
      <c r="AS329" s="145" t="str">
        <f t="shared" si="155"/>
        <v>A4 m7</v>
      </c>
      <c r="AT329" s="145" t="str">
        <f t="shared" si="155"/>
        <v>A4 m8</v>
      </c>
      <c r="AU329" s="145" t="str">
        <f t="shared" si="155"/>
        <v>A4 m9</v>
      </c>
      <c r="AV329" s="145" t="str">
        <f t="shared" si="155"/>
        <v>A4 m10</v>
      </c>
      <c r="AW329" s="145" t="str">
        <f t="shared" si="155"/>
        <v>A4 m11</v>
      </c>
      <c r="AX329" s="145" t="str">
        <f t="shared" si="155"/>
        <v>A4 m12</v>
      </c>
      <c r="AY329" s="145"/>
      <c r="AZ329" s="145"/>
      <c r="BA329" s="145"/>
      <c r="BB329" s="145"/>
      <c r="BC329" s="145"/>
      <c r="BD329" s="145"/>
      <c r="BE329" s="145"/>
      <c r="BF329" s="145"/>
      <c r="BG329" s="145"/>
      <c r="BH329" s="145"/>
      <c r="BI329" s="145"/>
      <c r="BJ329" s="145"/>
      <c r="BK329" s="145"/>
      <c r="BL329" s="145"/>
    </row>
    <row r="330" spans="1:64" x14ac:dyDescent="0.25">
      <c r="A330" s="127"/>
      <c r="B330" s="127" t="s">
        <v>580</v>
      </c>
      <c r="C330" s="127">
        <f>+C155</f>
        <v>0</v>
      </c>
      <c r="D330" s="127">
        <f t="shared" ref="D330:AX330" si="156">+D155</f>
        <v>0</v>
      </c>
      <c r="E330" s="127">
        <f t="shared" si="156"/>
        <v>0</v>
      </c>
      <c r="F330" s="127">
        <f t="shared" si="156"/>
        <v>0</v>
      </c>
      <c r="G330" s="127">
        <f t="shared" si="156"/>
        <v>395.49775026664986</v>
      </c>
      <c r="H330" s="127">
        <f t="shared" si="156"/>
        <v>395.49775026664986</v>
      </c>
      <c r="I330" s="127">
        <f t="shared" si="156"/>
        <v>395.49775026664986</v>
      </c>
      <c r="J330" s="127">
        <f t="shared" si="156"/>
        <v>395.49775026664986</v>
      </c>
      <c r="K330" s="127">
        <f t="shared" si="156"/>
        <v>395.49775026664986</v>
      </c>
      <c r="L330" s="127">
        <f t="shared" si="156"/>
        <v>395.49775026664986</v>
      </c>
      <c r="M330" s="127">
        <f t="shared" si="156"/>
        <v>395.49775026664986</v>
      </c>
      <c r="N330" s="127">
        <f t="shared" si="156"/>
        <v>395.49775026664986</v>
      </c>
      <c r="O330" s="127">
        <f t="shared" si="156"/>
        <v>395.49775026664986</v>
      </c>
      <c r="P330" s="127">
        <f t="shared" si="156"/>
        <v>395.49775026664986</v>
      </c>
      <c r="Q330" s="127">
        <f t="shared" si="156"/>
        <v>395.49775026664986</v>
      </c>
      <c r="R330" s="127">
        <f t="shared" si="156"/>
        <v>395.49775026664986</v>
      </c>
      <c r="S330" s="127">
        <f t="shared" si="156"/>
        <v>395.49775026664986</v>
      </c>
      <c r="T330" s="127">
        <f t="shared" si="156"/>
        <v>395.49775026664986</v>
      </c>
      <c r="U330" s="127">
        <f t="shared" si="156"/>
        <v>395.49775026664986</v>
      </c>
      <c r="V330" s="127">
        <f t="shared" si="156"/>
        <v>395.49775026664986</v>
      </c>
      <c r="W330" s="127">
        <f t="shared" si="156"/>
        <v>395.49775026664986</v>
      </c>
      <c r="X330" s="127">
        <f t="shared" si="156"/>
        <v>395.49775026664986</v>
      </c>
      <c r="Y330" s="127">
        <f t="shared" si="156"/>
        <v>395.49775026664986</v>
      </c>
      <c r="Z330" s="127">
        <f t="shared" si="156"/>
        <v>395.49775026664986</v>
      </c>
      <c r="AA330" s="127">
        <f t="shared" si="156"/>
        <v>395.49775026664986</v>
      </c>
      <c r="AB330" s="127">
        <f t="shared" si="156"/>
        <v>395.49775026664986</v>
      </c>
      <c r="AC330" s="127">
        <f t="shared" si="156"/>
        <v>395.49775026664986</v>
      </c>
      <c r="AD330" s="127">
        <f t="shared" si="156"/>
        <v>395.49775026664986</v>
      </c>
      <c r="AE330" s="127">
        <f t="shared" si="156"/>
        <v>395.49775026664986</v>
      </c>
      <c r="AF330" s="127">
        <f t="shared" si="156"/>
        <v>395.49775026664986</v>
      </c>
      <c r="AG330" s="127">
        <f t="shared" si="156"/>
        <v>395.49775026664986</v>
      </c>
      <c r="AH330" s="127">
        <f t="shared" si="156"/>
        <v>395.49775026664986</v>
      </c>
      <c r="AI330" s="127">
        <f t="shared" si="156"/>
        <v>395.49775026664986</v>
      </c>
      <c r="AJ330" s="127">
        <f t="shared" si="156"/>
        <v>395.49775026664986</v>
      </c>
      <c r="AK330" s="127">
        <f t="shared" si="156"/>
        <v>395.49775026664986</v>
      </c>
      <c r="AL330" s="127">
        <f t="shared" si="156"/>
        <v>395.49775026664986</v>
      </c>
      <c r="AM330" s="127">
        <f t="shared" si="156"/>
        <v>395.49775026664986</v>
      </c>
      <c r="AN330" s="127">
        <f t="shared" si="156"/>
        <v>395.49775026664986</v>
      </c>
      <c r="AO330" s="127">
        <f t="shared" si="156"/>
        <v>395.49775026664986</v>
      </c>
      <c r="AP330" s="127">
        <f t="shared" si="156"/>
        <v>395.49775026664986</v>
      </c>
      <c r="AQ330" s="127">
        <f t="shared" si="156"/>
        <v>395.49775026664986</v>
      </c>
      <c r="AR330" s="127">
        <f t="shared" si="156"/>
        <v>395.49775026664986</v>
      </c>
      <c r="AS330" s="127">
        <f t="shared" si="156"/>
        <v>395.49775026664986</v>
      </c>
      <c r="AT330" s="127">
        <f t="shared" si="156"/>
        <v>395.49775026664986</v>
      </c>
      <c r="AU330" s="127">
        <f t="shared" si="156"/>
        <v>395.49775026664986</v>
      </c>
      <c r="AV330" s="127">
        <f t="shared" si="156"/>
        <v>395.49775026664986</v>
      </c>
      <c r="AW330" s="127">
        <f t="shared" si="156"/>
        <v>395.49775026664986</v>
      </c>
      <c r="AX330" s="127">
        <f t="shared" si="156"/>
        <v>395.49775026664986</v>
      </c>
      <c r="AY330" s="127"/>
      <c r="AZ330" s="127"/>
      <c r="BA330" s="127"/>
      <c r="BB330" s="127"/>
      <c r="BC330" s="127"/>
      <c r="BD330" s="127"/>
      <c r="BE330" s="127"/>
      <c r="BF330" s="127"/>
      <c r="BG330" s="127"/>
      <c r="BH330" s="127"/>
      <c r="BI330" s="127"/>
      <c r="BJ330" s="127"/>
      <c r="BK330" s="127"/>
      <c r="BL330" s="127"/>
    </row>
    <row r="331" spans="1:64" x14ac:dyDescent="0.25">
      <c r="A331" s="127" t="s">
        <v>602</v>
      </c>
      <c r="B331" s="127" t="s">
        <v>603</v>
      </c>
      <c r="C331" s="127">
        <f t="shared" ref="C331:AX331" si="157">+IF(C155=0,0,(($C143*$C144)/$C146))</f>
        <v>0</v>
      </c>
      <c r="D331" s="127">
        <f t="shared" si="157"/>
        <v>0</v>
      </c>
      <c r="E331" s="127">
        <f t="shared" si="157"/>
        <v>0</v>
      </c>
      <c r="F331" s="127">
        <f t="shared" si="157"/>
        <v>0</v>
      </c>
      <c r="G331" s="127">
        <f t="shared" si="157"/>
        <v>41.666666666666664</v>
      </c>
      <c r="H331" s="127">
        <f t="shared" si="157"/>
        <v>41.666666666666664</v>
      </c>
      <c r="I331" s="127">
        <f t="shared" si="157"/>
        <v>41.666666666666664</v>
      </c>
      <c r="J331" s="127">
        <f t="shared" si="157"/>
        <v>41.666666666666664</v>
      </c>
      <c r="K331" s="127">
        <f t="shared" si="157"/>
        <v>41.666666666666664</v>
      </c>
      <c r="L331" s="127">
        <f t="shared" si="157"/>
        <v>41.666666666666664</v>
      </c>
      <c r="M331" s="127">
        <f t="shared" si="157"/>
        <v>41.666666666666664</v>
      </c>
      <c r="N331" s="127">
        <f t="shared" si="157"/>
        <v>41.666666666666664</v>
      </c>
      <c r="O331" s="127">
        <f t="shared" si="157"/>
        <v>41.666666666666664</v>
      </c>
      <c r="P331" s="127">
        <f t="shared" si="157"/>
        <v>41.666666666666664</v>
      </c>
      <c r="Q331" s="127">
        <f t="shared" si="157"/>
        <v>41.666666666666664</v>
      </c>
      <c r="R331" s="127">
        <f t="shared" si="157"/>
        <v>41.666666666666664</v>
      </c>
      <c r="S331" s="127">
        <f t="shared" si="157"/>
        <v>41.666666666666664</v>
      </c>
      <c r="T331" s="127">
        <f t="shared" si="157"/>
        <v>41.666666666666664</v>
      </c>
      <c r="U331" s="127">
        <f t="shared" si="157"/>
        <v>41.666666666666664</v>
      </c>
      <c r="V331" s="127">
        <f t="shared" si="157"/>
        <v>41.666666666666664</v>
      </c>
      <c r="W331" s="127">
        <f t="shared" si="157"/>
        <v>41.666666666666664</v>
      </c>
      <c r="X331" s="127">
        <f t="shared" si="157"/>
        <v>41.666666666666664</v>
      </c>
      <c r="Y331" s="127">
        <f t="shared" si="157"/>
        <v>41.666666666666664</v>
      </c>
      <c r="Z331" s="127">
        <f t="shared" si="157"/>
        <v>41.666666666666664</v>
      </c>
      <c r="AA331" s="127">
        <f t="shared" si="157"/>
        <v>41.666666666666664</v>
      </c>
      <c r="AB331" s="127">
        <f t="shared" si="157"/>
        <v>41.666666666666664</v>
      </c>
      <c r="AC331" s="127">
        <f t="shared" si="157"/>
        <v>41.666666666666664</v>
      </c>
      <c r="AD331" s="127">
        <f t="shared" si="157"/>
        <v>41.666666666666664</v>
      </c>
      <c r="AE331" s="127">
        <f t="shared" si="157"/>
        <v>41.666666666666664</v>
      </c>
      <c r="AF331" s="127">
        <f t="shared" si="157"/>
        <v>41.666666666666664</v>
      </c>
      <c r="AG331" s="127">
        <f t="shared" si="157"/>
        <v>41.666666666666664</v>
      </c>
      <c r="AH331" s="127">
        <f t="shared" si="157"/>
        <v>41.666666666666664</v>
      </c>
      <c r="AI331" s="127">
        <f t="shared" si="157"/>
        <v>41.666666666666664</v>
      </c>
      <c r="AJ331" s="127">
        <f t="shared" si="157"/>
        <v>41.666666666666664</v>
      </c>
      <c r="AK331" s="127">
        <f t="shared" si="157"/>
        <v>41.666666666666664</v>
      </c>
      <c r="AL331" s="127">
        <f t="shared" si="157"/>
        <v>41.666666666666664</v>
      </c>
      <c r="AM331" s="127">
        <f t="shared" si="157"/>
        <v>41.666666666666664</v>
      </c>
      <c r="AN331" s="127">
        <f t="shared" si="157"/>
        <v>41.666666666666664</v>
      </c>
      <c r="AO331" s="127">
        <f t="shared" si="157"/>
        <v>41.666666666666664</v>
      </c>
      <c r="AP331" s="127">
        <f t="shared" si="157"/>
        <v>41.666666666666664</v>
      </c>
      <c r="AQ331" s="127">
        <f t="shared" si="157"/>
        <v>41.666666666666664</v>
      </c>
      <c r="AR331" s="127">
        <f t="shared" si="157"/>
        <v>41.666666666666664</v>
      </c>
      <c r="AS331" s="127">
        <f t="shared" si="157"/>
        <v>41.666666666666664</v>
      </c>
      <c r="AT331" s="127">
        <f t="shared" si="157"/>
        <v>41.666666666666664</v>
      </c>
      <c r="AU331" s="127">
        <f t="shared" si="157"/>
        <v>41.666666666666664</v>
      </c>
      <c r="AV331" s="127">
        <f t="shared" si="157"/>
        <v>41.666666666666664</v>
      </c>
      <c r="AW331" s="127">
        <f t="shared" si="157"/>
        <v>41.666666666666664</v>
      </c>
      <c r="AX331" s="127">
        <f t="shared" si="157"/>
        <v>41.666666666666664</v>
      </c>
      <c r="AY331" s="127"/>
      <c r="AZ331" s="127"/>
      <c r="BA331" s="127"/>
      <c r="BB331" s="127"/>
      <c r="BC331" s="127"/>
      <c r="BD331" s="127"/>
      <c r="BE331" s="127"/>
      <c r="BF331" s="127"/>
      <c r="BG331" s="127"/>
      <c r="BH331" s="127"/>
      <c r="BI331" s="127"/>
      <c r="BJ331" s="127"/>
      <c r="BK331" s="127"/>
      <c r="BL331" s="127"/>
    </row>
    <row r="332" spans="1:64" x14ac:dyDescent="0.25">
      <c r="A332" s="127" t="s">
        <v>604</v>
      </c>
      <c r="B332" s="127" t="s">
        <v>605</v>
      </c>
      <c r="C332" s="127">
        <f>+IF(C155=0,0,($C143*$C145))</f>
        <v>0</v>
      </c>
      <c r="D332" s="127">
        <f>+IF(D155=0,0,(($C143*$C145)-SUM($C331:D331)))</f>
        <v>0</v>
      </c>
      <c r="E332" s="127">
        <f>+IF(E155=0,0,(($C143*$C145)-SUM($C331:E331)))</f>
        <v>0</v>
      </c>
      <c r="F332" s="127">
        <f>+IF(F155=0,0,(($C143*$C145)-SUM($C331:F331)))</f>
        <v>0</v>
      </c>
      <c r="G332" s="127">
        <f>+IF(G155=0,0,(($C143*$C145)-SUM($C331:G331)))</f>
        <v>1958.3333333333333</v>
      </c>
      <c r="H332" s="127">
        <f>+IF(H155=0,0,(($C143*$C145)-SUM($C331:H331)))</f>
        <v>1916.6666666666667</v>
      </c>
      <c r="I332" s="127">
        <f>+IF(I155=0,0,(($C143*$C145)-SUM($C331:I331)))</f>
        <v>1875</v>
      </c>
      <c r="J332" s="127">
        <f>+IF(J155=0,0,(($C143*$C145)-SUM($C331:J331)))</f>
        <v>1833.3333333333333</v>
      </c>
      <c r="K332" s="127">
        <f>+IF(K155=0,0,(($C143*$C145)-SUM($C331:K331)))</f>
        <v>1791.6666666666667</v>
      </c>
      <c r="L332" s="127">
        <f>+IF(L155=0,0,(($C143*$C145)-SUM($C331:L331)))</f>
        <v>1750</v>
      </c>
      <c r="M332" s="127">
        <f>+IF(M155=0,0,(($C143*$C145)-SUM($C331:M331)))</f>
        <v>1708.3333333333335</v>
      </c>
      <c r="N332" s="127">
        <f>+IF(N155=0,0,(($C143*$C145)-SUM($C331:N331)))</f>
        <v>1666.6666666666667</v>
      </c>
      <c r="O332" s="127">
        <f>+IF(O155=0,0,(($C143*$C145)-SUM($C331:O331)))</f>
        <v>1625</v>
      </c>
      <c r="P332" s="127">
        <f>+IF(P155=0,0,(($C143*$C145)-SUM($C331:P331)))</f>
        <v>1583.3333333333333</v>
      </c>
      <c r="Q332" s="127">
        <f>+IF(Q155=0,0,(($C143*$C145)-SUM($C331:Q331)))</f>
        <v>1541.6666666666665</v>
      </c>
      <c r="R332" s="127">
        <f>+IF(R155=0,0,(($C143*$C145)-SUM($C331:R331)))</f>
        <v>1500</v>
      </c>
      <c r="S332" s="127">
        <f>+IF(S155=0,0,(($C143*$C145)-SUM($C331:S331)))</f>
        <v>1458.3333333333333</v>
      </c>
      <c r="T332" s="127">
        <f>+IF(T155=0,0,(($C143*$C145)-SUM($C331:T331)))</f>
        <v>1416.6666666666665</v>
      </c>
      <c r="U332" s="127">
        <f>+IF(U155=0,0,(($C143*$C145)-SUM($C331:U331)))</f>
        <v>1375</v>
      </c>
      <c r="V332" s="127">
        <f>+IF(V155=0,0,(($C143*$C145)-SUM($C331:V331)))</f>
        <v>1333.3333333333335</v>
      </c>
      <c r="W332" s="127">
        <f>+IF(W155=0,0,(($C143*$C145)-SUM($C331:W331)))</f>
        <v>1291.6666666666667</v>
      </c>
      <c r="X332" s="127">
        <f>+IF(X155=0,0,(($C143*$C145)-SUM($C331:X331)))</f>
        <v>1250</v>
      </c>
      <c r="Y332" s="127">
        <f>+IF(Y155=0,0,(($C143*$C145)-SUM($C331:Y331)))</f>
        <v>1208.3333333333335</v>
      </c>
      <c r="Z332" s="127">
        <f>+IF(Z155=0,0,(($C143*$C145)-SUM($C331:Z331)))</f>
        <v>1166.666666666667</v>
      </c>
      <c r="AA332" s="127">
        <f>+IF(AA155=0,0,(($C143*$C145)-SUM($C331:AA331)))</f>
        <v>1125.0000000000002</v>
      </c>
      <c r="AB332" s="127">
        <f>+IF(AB155=0,0,(($C143*$C145)-SUM($C331:AB331)))</f>
        <v>1083.3333333333335</v>
      </c>
      <c r="AC332" s="127">
        <f>+IF(AC155=0,0,(($C143*$C145)-SUM($C331:AC331)))</f>
        <v>1041.666666666667</v>
      </c>
      <c r="AD332" s="127">
        <f>+IF(AD155=0,0,(($C143*$C145)-SUM($C331:AD331)))</f>
        <v>1000.0000000000003</v>
      </c>
      <c r="AE332" s="127">
        <f>+IF(AE155=0,0,(($C143*$C145)-SUM($C331:AE331)))</f>
        <v>958.33333333333371</v>
      </c>
      <c r="AF332" s="127">
        <f>+IF(AF155=0,0,(($C143*$C145)-SUM($C331:AF331)))</f>
        <v>916.66666666666697</v>
      </c>
      <c r="AG332" s="127">
        <f>+IF(AG155=0,0,(($C143*$C145)-SUM($C331:AG331)))</f>
        <v>875.00000000000023</v>
      </c>
      <c r="AH332" s="127">
        <f>+IF(AH155=0,0,(($C143*$C145)-SUM($C331:AH331)))</f>
        <v>833.33333333333348</v>
      </c>
      <c r="AI332" s="127">
        <f>+IF(AI155=0,0,(($C143*$C145)-SUM($C331:AI331)))</f>
        <v>791.66666666666674</v>
      </c>
      <c r="AJ332" s="127">
        <f>+IF(AJ155=0,0,(($C143*$C145)-SUM($C331:AJ331)))</f>
        <v>750</v>
      </c>
      <c r="AK332" s="127">
        <f>+IF(AK155=0,0,(($C143*$C145)-SUM($C331:AK331)))</f>
        <v>708.33333333333326</v>
      </c>
      <c r="AL332" s="127">
        <f>+IF(AL155=0,0,(($C143*$C145)-SUM($C331:AL331)))</f>
        <v>666.66666666666652</v>
      </c>
      <c r="AM332" s="127">
        <f>+IF(AM155=0,0,(($C143*$C145)-SUM($C331:AM331)))</f>
        <v>624.99999999999977</v>
      </c>
      <c r="AN332" s="127">
        <f>+IF(AN155=0,0,(($C143*$C145)-SUM($C331:AN331)))</f>
        <v>583.33333333333303</v>
      </c>
      <c r="AO332" s="127">
        <f>+IF(AO155=0,0,(($C143*$C145)-SUM($C331:AO331)))</f>
        <v>541.66666666666629</v>
      </c>
      <c r="AP332" s="127">
        <f>+IF(AP155=0,0,(($C143*$C145)-SUM($C331:AP331)))</f>
        <v>499.99999999999955</v>
      </c>
      <c r="AQ332" s="127">
        <f>+IF(AQ155=0,0,(($C143*$C145)-SUM($C331:AQ331)))</f>
        <v>458.3333333333328</v>
      </c>
      <c r="AR332" s="127">
        <f>+IF(AR155=0,0,(($C143*$C145)-SUM($C331:AR331)))</f>
        <v>416.66666666666606</v>
      </c>
      <c r="AS332" s="127">
        <f>+IF(AS155=0,0,(($C143*$C145)-SUM($C331:AS331)))</f>
        <v>374.99999999999932</v>
      </c>
      <c r="AT332" s="127">
        <f>+IF(AT155=0,0,(($C143*$C145)-SUM($C331:AT331)))</f>
        <v>333.33333333333258</v>
      </c>
      <c r="AU332" s="127">
        <f>+IF(AU155=0,0,(($C143*$C145)-SUM($C331:AU331)))</f>
        <v>291.66666666666583</v>
      </c>
      <c r="AV332" s="127">
        <f>+IF(AV155=0,0,(($C143*$C145)-SUM($C331:AV331)))</f>
        <v>249.99999999999909</v>
      </c>
      <c r="AW332" s="127">
        <f>+IF(AW155=0,0,(($C143*$C145)-SUM($C331:AW331)))</f>
        <v>208.33333333333235</v>
      </c>
      <c r="AX332" s="127">
        <f>+IF(AX155=0,0,(($C143*$C145)-SUM($C331:AX331)))</f>
        <v>166.66666666666561</v>
      </c>
      <c r="AY332" s="127"/>
      <c r="AZ332" s="127"/>
      <c r="BA332" s="127"/>
      <c r="BB332" s="127"/>
      <c r="BC332" s="127"/>
      <c r="BD332" s="127"/>
      <c r="BE332" s="127"/>
      <c r="BF332" s="127"/>
      <c r="BG332" s="127"/>
      <c r="BH332" s="127"/>
      <c r="BI332" s="127"/>
      <c r="BJ332" s="127"/>
      <c r="BK332" s="127"/>
      <c r="BL332" s="127"/>
    </row>
    <row r="333" spans="1:64" x14ac:dyDescent="0.25">
      <c r="A333" s="127"/>
      <c r="B333" s="127" t="s">
        <v>606</v>
      </c>
      <c r="C333" s="127">
        <f>+C160</f>
        <v>0</v>
      </c>
      <c r="D333" s="127">
        <f t="shared" ref="D333:AX333" si="158">+D160</f>
        <v>0</v>
      </c>
      <c r="E333" s="127">
        <f t="shared" si="158"/>
        <v>0</v>
      </c>
      <c r="F333" s="127">
        <f t="shared" si="158"/>
        <v>0</v>
      </c>
      <c r="G333" s="127">
        <f t="shared" si="158"/>
        <v>0</v>
      </c>
      <c r="H333" s="127">
        <f t="shared" si="158"/>
        <v>0</v>
      </c>
      <c r="I333" s="127">
        <f t="shared" si="158"/>
        <v>0</v>
      </c>
      <c r="J333" s="127">
        <f t="shared" si="158"/>
        <v>0</v>
      </c>
      <c r="K333" s="127">
        <f t="shared" si="158"/>
        <v>0</v>
      </c>
      <c r="L333" s="127">
        <f t="shared" si="158"/>
        <v>0</v>
      </c>
      <c r="M333" s="127">
        <f t="shared" si="158"/>
        <v>0</v>
      </c>
      <c r="N333" s="127">
        <f t="shared" si="158"/>
        <v>0</v>
      </c>
      <c r="O333" s="127">
        <f t="shared" si="158"/>
        <v>0</v>
      </c>
      <c r="P333" s="127">
        <f t="shared" si="158"/>
        <v>0</v>
      </c>
      <c r="Q333" s="127">
        <f t="shared" si="158"/>
        <v>0</v>
      </c>
      <c r="R333" s="127">
        <f t="shared" si="158"/>
        <v>0</v>
      </c>
      <c r="S333" s="127">
        <f t="shared" si="158"/>
        <v>0</v>
      </c>
      <c r="T333" s="127">
        <f t="shared" si="158"/>
        <v>0</v>
      </c>
      <c r="U333" s="127">
        <f t="shared" si="158"/>
        <v>0</v>
      </c>
      <c r="V333" s="127">
        <f t="shared" si="158"/>
        <v>0</v>
      </c>
      <c r="W333" s="127">
        <f t="shared" si="158"/>
        <v>0</v>
      </c>
      <c r="X333" s="127">
        <f t="shared" si="158"/>
        <v>0</v>
      </c>
      <c r="Y333" s="127">
        <f t="shared" si="158"/>
        <v>0</v>
      </c>
      <c r="Z333" s="127">
        <f t="shared" si="158"/>
        <v>0</v>
      </c>
      <c r="AA333" s="127">
        <f t="shared" si="158"/>
        <v>0</v>
      </c>
      <c r="AB333" s="127">
        <f t="shared" si="158"/>
        <v>0</v>
      </c>
      <c r="AC333" s="127">
        <f t="shared" si="158"/>
        <v>0</v>
      </c>
      <c r="AD333" s="127">
        <f t="shared" si="158"/>
        <v>0</v>
      </c>
      <c r="AE333" s="127">
        <f t="shared" si="158"/>
        <v>0</v>
      </c>
      <c r="AF333" s="127">
        <f t="shared" si="158"/>
        <v>0</v>
      </c>
      <c r="AG333" s="127">
        <f t="shared" si="158"/>
        <v>0</v>
      </c>
      <c r="AH333" s="127">
        <f t="shared" si="158"/>
        <v>0</v>
      </c>
      <c r="AI333" s="127">
        <f t="shared" si="158"/>
        <v>0</v>
      </c>
      <c r="AJ333" s="127">
        <f t="shared" si="158"/>
        <v>0</v>
      </c>
      <c r="AK333" s="127">
        <f t="shared" si="158"/>
        <v>0</v>
      </c>
      <c r="AL333" s="127">
        <f t="shared" si="158"/>
        <v>0</v>
      </c>
      <c r="AM333" s="127">
        <f t="shared" si="158"/>
        <v>0</v>
      </c>
      <c r="AN333" s="127">
        <f t="shared" si="158"/>
        <v>0</v>
      </c>
      <c r="AO333" s="127">
        <f t="shared" si="158"/>
        <v>0</v>
      </c>
      <c r="AP333" s="127">
        <f t="shared" si="158"/>
        <v>0</v>
      </c>
      <c r="AQ333" s="127">
        <f t="shared" si="158"/>
        <v>0</v>
      </c>
      <c r="AR333" s="127">
        <f t="shared" si="158"/>
        <v>0</v>
      </c>
      <c r="AS333" s="127">
        <f t="shared" si="158"/>
        <v>0</v>
      </c>
      <c r="AT333" s="127">
        <f t="shared" si="158"/>
        <v>0</v>
      </c>
      <c r="AU333" s="127">
        <f t="shared" si="158"/>
        <v>0</v>
      </c>
      <c r="AV333" s="127">
        <f t="shared" si="158"/>
        <v>0</v>
      </c>
      <c r="AW333" s="127">
        <f t="shared" si="158"/>
        <v>0</v>
      </c>
      <c r="AX333" s="127">
        <f t="shared" si="158"/>
        <v>0</v>
      </c>
      <c r="AY333" s="127"/>
      <c r="AZ333" s="127"/>
      <c r="BA333" s="127"/>
      <c r="BB333" s="127"/>
      <c r="BC333" s="127"/>
      <c r="BD333" s="127"/>
      <c r="BE333" s="127"/>
      <c r="BF333" s="127"/>
      <c r="BG333" s="127"/>
      <c r="BH333" s="127"/>
      <c r="BI333" s="127"/>
      <c r="BJ333" s="127"/>
      <c r="BK333" s="127"/>
      <c r="BL333" s="127"/>
    </row>
    <row r="334" spans="1:64" x14ac:dyDescent="0.25">
      <c r="A334" s="127"/>
      <c r="B334" s="145" t="s">
        <v>607</v>
      </c>
      <c r="C334" s="145">
        <f>+C330+C331+C333</f>
        <v>0</v>
      </c>
      <c r="D334" s="145">
        <f t="shared" ref="D334:J334" si="159">+D330+D331+D333</f>
        <v>0</v>
      </c>
      <c r="E334" s="145">
        <f t="shared" si="159"/>
        <v>0</v>
      </c>
      <c r="F334" s="145">
        <f t="shared" si="159"/>
        <v>0</v>
      </c>
      <c r="G334" s="145">
        <f t="shared" si="159"/>
        <v>437.16441693331655</v>
      </c>
      <c r="H334" s="145">
        <f t="shared" si="159"/>
        <v>437.16441693331655</v>
      </c>
      <c r="I334" s="145">
        <f t="shared" si="159"/>
        <v>437.16441693331655</v>
      </c>
      <c r="J334" s="145">
        <f t="shared" si="159"/>
        <v>437.16441693331655</v>
      </c>
      <c r="K334" s="145">
        <f>+K330+K331+K333</f>
        <v>437.16441693331655</v>
      </c>
      <c r="L334" s="145">
        <f t="shared" ref="L334:AX334" si="160">+L330+L331+L333</f>
        <v>437.16441693331655</v>
      </c>
      <c r="M334" s="145">
        <f t="shared" si="160"/>
        <v>437.16441693331655</v>
      </c>
      <c r="N334" s="145">
        <f t="shared" si="160"/>
        <v>437.16441693331655</v>
      </c>
      <c r="O334" s="145">
        <f t="shared" si="160"/>
        <v>437.16441693331655</v>
      </c>
      <c r="P334" s="145">
        <f t="shared" si="160"/>
        <v>437.16441693331655</v>
      </c>
      <c r="Q334" s="145">
        <f t="shared" si="160"/>
        <v>437.16441693331655</v>
      </c>
      <c r="R334" s="145">
        <f t="shared" si="160"/>
        <v>437.16441693331655</v>
      </c>
      <c r="S334" s="145">
        <f t="shared" si="160"/>
        <v>437.16441693331655</v>
      </c>
      <c r="T334" s="145">
        <f t="shared" si="160"/>
        <v>437.16441693331655</v>
      </c>
      <c r="U334" s="145">
        <f t="shared" si="160"/>
        <v>437.16441693331655</v>
      </c>
      <c r="V334" s="145">
        <f t="shared" si="160"/>
        <v>437.16441693331655</v>
      </c>
      <c r="W334" s="145">
        <f t="shared" si="160"/>
        <v>437.16441693331655</v>
      </c>
      <c r="X334" s="145">
        <f t="shared" si="160"/>
        <v>437.16441693331655</v>
      </c>
      <c r="Y334" s="145">
        <f t="shared" si="160"/>
        <v>437.16441693331655</v>
      </c>
      <c r="Z334" s="145">
        <f t="shared" si="160"/>
        <v>437.16441693331655</v>
      </c>
      <c r="AA334" s="145">
        <f t="shared" si="160"/>
        <v>437.16441693331655</v>
      </c>
      <c r="AB334" s="145">
        <f t="shared" si="160"/>
        <v>437.16441693331655</v>
      </c>
      <c r="AC334" s="145">
        <f t="shared" si="160"/>
        <v>437.16441693331655</v>
      </c>
      <c r="AD334" s="145">
        <f t="shared" si="160"/>
        <v>437.16441693331655</v>
      </c>
      <c r="AE334" s="145">
        <f t="shared" si="160"/>
        <v>437.16441693331655</v>
      </c>
      <c r="AF334" s="145">
        <f t="shared" si="160"/>
        <v>437.16441693331655</v>
      </c>
      <c r="AG334" s="145">
        <f t="shared" si="160"/>
        <v>437.16441693331655</v>
      </c>
      <c r="AH334" s="145">
        <f t="shared" si="160"/>
        <v>437.16441693331655</v>
      </c>
      <c r="AI334" s="145">
        <f t="shared" si="160"/>
        <v>437.16441693331655</v>
      </c>
      <c r="AJ334" s="145">
        <f t="shared" si="160"/>
        <v>437.16441693331655</v>
      </c>
      <c r="AK334" s="145">
        <f t="shared" si="160"/>
        <v>437.16441693331655</v>
      </c>
      <c r="AL334" s="145">
        <f t="shared" si="160"/>
        <v>437.16441693331655</v>
      </c>
      <c r="AM334" s="145">
        <f t="shared" si="160"/>
        <v>437.16441693331655</v>
      </c>
      <c r="AN334" s="145">
        <f t="shared" si="160"/>
        <v>437.16441693331655</v>
      </c>
      <c r="AO334" s="145">
        <f t="shared" si="160"/>
        <v>437.16441693331655</v>
      </c>
      <c r="AP334" s="145">
        <f t="shared" si="160"/>
        <v>437.16441693331655</v>
      </c>
      <c r="AQ334" s="145">
        <f t="shared" si="160"/>
        <v>437.16441693331655</v>
      </c>
      <c r="AR334" s="145">
        <f t="shared" si="160"/>
        <v>437.16441693331655</v>
      </c>
      <c r="AS334" s="145">
        <f t="shared" si="160"/>
        <v>437.16441693331655</v>
      </c>
      <c r="AT334" s="145">
        <f t="shared" si="160"/>
        <v>437.16441693331655</v>
      </c>
      <c r="AU334" s="145">
        <f t="shared" si="160"/>
        <v>437.16441693331655</v>
      </c>
      <c r="AV334" s="145">
        <f t="shared" si="160"/>
        <v>437.16441693331655</v>
      </c>
      <c r="AW334" s="145">
        <f t="shared" si="160"/>
        <v>437.16441693331655</v>
      </c>
      <c r="AX334" s="145">
        <f t="shared" si="160"/>
        <v>437.16441693331655</v>
      </c>
      <c r="AY334" s="127"/>
      <c r="AZ334" s="127"/>
      <c r="BA334" s="127"/>
      <c r="BB334" s="127"/>
      <c r="BC334" s="127"/>
      <c r="BD334" s="127"/>
      <c r="BE334" s="127"/>
      <c r="BF334" s="127"/>
      <c r="BG334" s="127"/>
      <c r="BH334" s="127"/>
      <c r="BI334" s="127"/>
      <c r="BJ334" s="127"/>
      <c r="BK334" s="127"/>
      <c r="BL334" s="127"/>
    </row>
    <row r="335" spans="1:64" x14ac:dyDescent="0.25">
      <c r="A335" s="127"/>
      <c r="B335" s="127"/>
      <c r="C335" s="127"/>
      <c r="D335" s="127"/>
      <c r="E335" s="127"/>
      <c r="F335" s="127"/>
      <c r="G335" s="127"/>
      <c r="H335" s="127"/>
      <c r="I335" s="127"/>
      <c r="J335" s="127"/>
      <c r="K335" s="127"/>
      <c r="L335" s="127"/>
      <c r="M335" s="127"/>
      <c r="N335" s="127"/>
      <c r="O335" s="127"/>
      <c r="P335" s="127"/>
      <c r="Q335" s="127"/>
      <c r="R335" s="127"/>
      <c r="S335" s="127"/>
      <c r="T335" s="127"/>
      <c r="U335" s="127"/>
      <c r="V335" s="127"/>
      <c r="W335" s="127"/>
      <c r="X335" s="127"/>
      <c r="Y335" s="127"/>
      <c r="Z335" s="127"/>
      <c r="AA335" s="127"/>
      <c r="AB335" s="127"/>
      <c r="AC335" s="127"/>
      <c r="AD335" s="127"/>
      <c r="AE335" s="127"/>
      <c r="AF335" s="127"/>
      <c r="AG335" s="127"/>
      <c r="AH335" s="127"/>
      <c r="AI335" s="127"/>
      <c r="AJ335" s="127"/>
      <c r="AK335" s="127"/>
      <c r="AL335" s="127"/>
      <c r="AM335" s="127"/>
      <c r="AN335" s="127"/>
      <c r="AO335" s="127"/>
      <c r="AP335" s="127"/>
      <c r="AQ335" s="127"/>
      <c r="AR335" s="127"/>
      <c r="AS335" s="127"/>
      <c r="AT335" s="127"/>
      <c r="AU335" s="127"/>
      <c r="AV335" s="127"/>
      <c r="AW335" s="127"/>
      <c r="AX335" s="127"/>
      <c r="AY335" s="127"/>
      <c r="AZ335" s="127"/>
      <c r="BA335" s="127"/>
      <c r="BB335" s="127"/>
      <c r="BC335" s="127"/>
      <c r="BD335" s="127"/>
      <c r="BE335" s="127"/>
      <c r="BF335" s="127"/>
      <c r="BG335" s="127"/>
      <c r="BH335" s="127"/>
      <c r="BI335" s="127"/>
      <c r="BJ335" s="127"/>
      <c r="BK335" s="127"/>
      <c r="BL335" s="127"/>
    </row>
    <row r="336" spans="1:64" x14ac:dyDescent="0.25">
      <c r="A336" s="127"/>
      <c r="B336" s="127"/>
      <c r="C336" s="127"/>
      <c r="D336" s="127"/>
      <c r="E336" s="127"/>
      <c r="F336" s="127"/>
      <c r="G336" s="127"/>
      <c r="H336" s="127"/>
      <c r="I336" s="127"/>
      <c r="J336" s="127"/>
      <c r="K336" s="127"/>
      <c r="L336" s="127"/>
      <c r="M336" s="127"/>
      <c r="N336" s="127"/>
      <c r="O336" s="127"/>
      <c r="P336" s="127"/>
      <c r="Q336" s="127"/>
      <c r="R336" s="127"/>
      <c r="S336" s="127"/>
      <c r="T336" s="127"/>
      <c r="U336" s="127"/>
      <c r="V336" s="127"/>
      <c r="W336" s="127"/>
      <c r="X336" s="127"/>
      <c r="Y336" s="127"/>
      <c r="Z336" s="127"/>
      <c r="AA336" s="127"/>
      <c r="AB336" s="127"/>
      <c r="AC336" s="127"/>
      <c r="AD336" s="127"/>
      <c r="AE336" s="127"/>
      <c r="AF336" s="127"/>
      <c r="AG336" s="127"/>
      <c r="AH336" s="127"/>
      <c r="AI336" s="127"/>
      <c r="AJ336" s="127"/>
      <c r="AK336" s="127"/>
      <c r="AL336" s="127"/>
      <c r="AM336" s="127"/>
      <c r="AN336" s="127"/>
      <c r="AO336" s="127"/>
      <c r="AP336" s="127"/>
      <c r="AQ336" s="127"/>
      <c r="AR336" s="127"/>
      <c r="AS336" s="127"/>
      <c r="AT336" s="127"/>
      <c r="AU336" s="127"/>
      <c r="AV336" s="127"/>
      <c r="AW336" s="127"/>
      <c r="AX336" s="127"/>
      <c r="AY336" s="127"/>
      <c r="AZ336" s="127"/>
      <c r="BA336" s="127"/>
      <c r="BB336" s="127"/>
      <c r="BC336" s="127"/>
      <c r="BD336" s="127"/>
      <c r="BE336" s="127"/>
      <c r="BF336" s="127"/>
      <c r="BG336" s="127"/>
      <c r="BH336" s="127"/>
      <c r="BI336" s="127"/>
      <c r="BJ336" s="127"/>
      <c r="BK336" s="127"/>
      <c r="BL336" s="127"/>
    </row>
    <row r="337" spans="1:64" x14ac:dyDescent="0.25">
      <c r="A337" s="127"/>
      <c r="B337" s="127" t="s">
        <v>339</v>
      </c>
      <c r="C337" s="127">
        <f t="shared" ref="C337:AX337" si="161">+C154+C155+C160</f>
        <v>0</v>
      </c>
      <c r="D337" s="127">
        <f t="shared" si="161"/>
        <v>0</v>
      </c>
      <c r="E337" s="127">
        <f t="shared" si="161"/>
        <v>0</v>
      </c>
      <c r="F337" s="127">
        <f t="shared" si="161"/>
        <v>0</v>
      </c>
      <c r="G337" s="127">
        <f t="shared" si="161"/>
        <v>2395.4977502666497</v>
      </c>
      <c r="H337" s="127">
        <f t="shared" si="161"/>
        <v>395.49775026664986</v>
      </c>
      <c r="I337" s="127">
        <f t="shared" si="161"/>
        <v>395.49775026664986</v>
      </c>
      <c r="J337" s="127">
        <f t="shared" si="161"/>
        <v>395.49775026664986</v>
      </c>
      <c r="K337" s="127">
        <f t="shared" si="161"/>
        <v>395.49775026664986</v>
      </c>
      <c r="L337" s="127">
        <f t="shared" si="161"/>
        <v>395.49775026664986</v>
      </c>
      <c r="M337" s="127">
        <f t="shared" si="161"/>
        <v>395.49775026664986</v>
      </c>
      <c r="N337" s="127">
        <f t="shared" si="161"/>
        <v>395.49775026664986</v>
      </c>
      <c r="O337" s="127">
        <f t="shared" si="161"/>
        <v>395.49775026664986</v>
      </c>
      <c r="P337" s="127">
        <f t="shared" si="161"/>
        <v>395.49775026664986</v>
      </c>
      <c r="Q337" s="127">
        <f t="shared" si="161"/>
        <v>395.49775026664986</v>
      </c>
      <c r="R337" s="127">
        <f t="shared" si="161"/>
        <v>395.49775026664986</v>
      </c>
      <c r="S337" s="127">
        <f t="shared" si="161"/>
        <v>395.49775026664986</v>
      </c>
      <c r="T337" s="127">
        <f t="shared" si="161"/>
        <v>395.49775026664986</v>
      </c>
      <c r="U337" s="127">
        <f t="shared" si="161"/>
        <v>395.49775026664986</v>
      </c>
      <c r="V337" s="127">
        <f t="shared" si="161"/>
        <v>395.49775026664986</v>
      </c>
      <c r="W337" s="127">
        <f t="shared" si="161"/>
        <v>395.49775026664986</v>
      </c>
      <c r="X337" s="127">
        <f t="shared" si="161"/>
        <v>395.49775026664986</v>
      </c>
      <c r="Y337" s="127">
        <f t="shared" si="161"/>
        <v>395.49775026664986</v>
      </c>
      <c r="Z337" s="127">
        <f t="shared" si="161"/>
        <v>395.49775026664986</v>
      </c>
      <c r="AA337" s="127">
        <f t="shared" si="161"/>
        <v>395.49775026664986</v>
      </c>
      <c r="AB337" s="127">
        <f t="shared" si="161"/>
        <v>395.49775026664986</v>
      </c>
      <c r="AC337" s="127">
        <f t="shared" si="161"/>
        <v>395.49775026664986</v>
      </c>
      <c r="AD337" s="127">
        <f t="shared" si="161"/>
        <v>395.49775026664986</v>
      </c>
      <c r="AE337" s="127">
        <f t="shared" si="161"/>
        <v>395.49775026664986</v>
      </c>
      <c r="AF337" s="127">
        <f t="shared" si="161"/>
        <v>395.49775026664986</v>
      </c>
      <c r="AG337" s="127">
        <f t="shared" si="161"/>
        <v>395.49775026664986</v>
      </c>
      <c r="AH337" s="127">
        <f t="shared" si="161"/>
        <v>395.49775026664986</v>
      </c>
      <c r="AI337" s="127">
        <f t="shared" si="161"/>
        <v>395.49775026664986</v>
      </c>
      <c r="AJ337" s="127">
        <f t="shared" si="161"/>
        <v>395.49775026664986</v>
      </c>
      <c r="AK337" s="127">
        <f t="shared" si="161"/>
        <v>395.49775026664986</v>
      </c>
      <c r="AL337" s="127">
        <f t="shared" si="161"/>
        <v>395.49775026664986</v>
      </c>
      <c r="AM337" s="127">
        <f t="shared" si="161"/>
        <v>395.49775026664986</v>
      </c>
      <c r="AN337" s="127">
        <f t="shared" si="161"/>
        <v>395.49775026664986</v>
      </c>
      <c r="AO337" s="127">
        <f t="shared" si="161"/>
        <v>395.49775026664986</v>
      </c>
      <c r="AP337" s="127">
        <f t="shared" si="161"/>
        <v>395.49775026664986</v>
      </c>
      <c r="AQ337" s="127">
        <f t="shared" si="161"/>
        <v>395.49775026664986</v>
      </c>
      <c r="AR337" s="127">
        <f t="shared" si="161"/>
        <v>395.49775026664986</v>
      </c>
      <c r="AS337" s="127">
        <f t="shared" si="161"/>
        <v>395.49775026664986</v>
      </c>
      <c r="AT337" s="127">
        <f t="shared" si="161"/>
        <v>395.49775026664986</v>
      </c>
      <c r="AU337" s="127">
        <f t="shared" si="161"/>
        <v>395.49775026664986</v>
      </c>
      <c r="AV337" s="127">
        <f t="shared" si="161"/>
        <v>395.49775026664986</v>
      </c>
      <c r="AW337" s="127">
        <f t="shared" si="161"/>
        <v>395.49775026664986</v>
      </c>
      <c r="AX337" s="127">
        <f t="shared" si="161"/>
        <v>395.49775026664986</v>
      </c>
      <c r="AY337" s="127"/>
      <c r="AZ337" s="127"/>
      <c r="BA337" s="127"/>
      <c r="BB337" s="127"/>
      <c r="BC337" s="127"/>
      <c r="BD337" s="127"/>
      <c r="BE337" s="127"/>
      <c r="BF337" s="127"/>
      <c r="BG337" s="127"/>
      <c r="BH337" s="127"/>
      <c r="BI337" s="127"/>
      <c r="BJ337" s="127"/>
      <c r="BK337" s="127"/>
      <c r="BL337" s="127"/>
    </row>
    <row r="338" spans="1:64" x14ac:dyDescent="0.25">
      <c r="A338" s="127"/>
      <c r="B338" s="127"/>
      <c r="C338" s="127"/>
      <c r="D338" s="127"/>
      <c r="E338" s="127"/>
      <c r="F338" s="127"/>
      <c r="G338" s="127"/>
      <c r="H338" s="127"/>
      <c r="I338" s="127"/>
      <c r="J338" s="127"/>
      <c r="K338" s="127"/>
      <c r="L338" s="127"/>
      <c r="M338" s="127"/>
      <c r="N338" s="127"/>
      <c r="O338" s="127"/>
      <c r="P338" s="127"/>
      <c r="Q338" s="127"/>
      <c r="R338" s="127"/>
      <c r="S338" s="127"/>
      <c r="T338" s="127"/>
      <c r="U338" s="127"/>
      <c r="V338" s="127"/>
      <c r="W338" s="127"/>
      <c r="X338" s="127"/>
      <c r="Y338" s="127"/>
      <c r="Z338" s="127"/>
      <c r="AA338" s="127"/>
      <c r="AB338" s="127"/>
      <c r="AC338" s="127"/>
      <c r="AD338" s="127"/>
      <c r="AE338" s="127"/>
      <c r="AF338" s="127"/>
      <c r="AG338" s="127"/>
      <c r="AH338" s="127"/>
      <c r="AI338" s="127"/>
      <c r="AJ338" s="127"/>
      <c r="AK338" s="127"/>
      <c r="AL338" s="127"/>
      <c r="AM338" s="127"/>
      <c r="AN338" s="127"/>
      <c r="AO338" s="127"/>
      <c r="AP338" s="127"/>
      <c r="AQ338" s="127"/>
      <c r="AR338" s="127"/>
      <c r="AS338" s="127"/>
      <c r="AT338" s="127"/>
      <c r="AU338" s="127"/>
      <c r="AV338" s="127"/>
      <c r="AW338" s="127"/>
      <c r="AX338" s="127"/>
      <c r="AY338" s="127"/>
      <c r="AZ338" s="127"/>
      <c r="BA338" s="127"/>
      <c r="BB338" s="127"/>
      <c r="BC338" s="127"/>
      <c r="BD338" s="127"/>
      <c r="BE338" s="127"/>
      <c r="BF338" s="127"/>
      <c r="BG338" s="127"/>
      <c r="BH338" s="127"/>
      <c r="BI338" s="127"/>
      <c r="BJ338" s="127"/>
      <c r="BK338" s="127"/>
      <c r="BL338" s="127"/>
    </row>
    <row r="339" spans="1:64" x14ac:dyDescent="0.25">
      <c r="A339" s="127"/>
      <c r="B339" s="127"/>
      <c r="C339" s="127"/>
      <c r="D339" s="127"/>
      <c r="E339" s="127"/>
      <c r="F339" s="127"/>
      <c r="G339" s="127"/>
      <c r="H339" s="127"/>
      <c r="I339" s="127"/>
      <c r="J339" s="127"/>
      <c r="K339" s="127"/>
      <c r="L339" s="127"/>
      <c r="M339" s="127"/>
      <c r="N339" s="127"/>
      <c r="O339" s="127"/>
      <c r="P339" s="127"/>
      <c r="Q339" s="127"/>
      <c r="R339" s="127"/>
      <c r="S339" s="127"/>
      <c r="T339" s="127"/>
      <c r="U339" s="127"/>
      <c r="V339" s="127"/>
      <c r="W339" s="127"/>
      <c r="X339" s="127"/>
      <c r="Y339" s="127"/>
      <c r="Z339" s="127"/>
      <c r="AA339" s="127"/>
      <c r="AB339" s="127"/>
      <c r="AC339" s="127"/>
      <c r="AD339" s="127"/>
      <c r="AE339" s="127"/>
      <c r="AF339" s="127"/>
      <c r="AG339" s="127"/>
      <c r="AH339" s="127"/>
      <c r="AI339" s="127"/>
      <c r="AJ339" s="127"/>
      <c r="AK339" s="127"/>
      <c r="AL339" s="127"/>
      <c r="AM339" s="127"/>
      <c r="AN339" s="127"/>
      <c r="AO339" s="127"/>
      <c r="AP339" s="127"/>
      <c r="AQ339" s="127"/>
      <c r="AR339" s="127"/>
      <c r="AS339" s="127"/>
      <c r="AT339" s="127"/>
      <c r="AU339" s="127"/>
      <c r="AV339" s="127"/>
      <c r="AW339" s="127"/>
      <c r="AX339" s="127"/>
      <c r="AY339" s="127"/>
      <c r="AZ339" s="127"/>
      <c r="BA339" s="127"/>
      <c r="BB339" s="127"/>
      <c r="BC339" s="127"/>
      <c r="BD339" s="127"/>
      <c r="BE339" s="127"/>
      <c r="BF339" s="127"/>
      <c r="BG339" s="127"/>
      <c r="BH339" s="127"/>
      <c r="BI339" s="127"/>
      <c r="BJ339" s="127"/>
      <c r="BK339" s="127"/>
      <c r="BL339" s="127"/>
    </row>
    <row r="340" spans="1:64" x14ac:dyDescent="0.25">
      <c r="A340" s="145"/>
      <c r="B340" s="145" t="s">
        <v>510</v>
      </c>
      <c r="C340" s="145" t="str">
        <f>+C329</f>
        <v>A1 m1</v>
      </c>
      <c r="D340" s="145" t="str">
        <f t="shared" ref="D340:AX340" si="162">+D329</f>
        <v>A1 m2</v>
      </c>
      <c r="E340" s="145" t="str">
        <f t="shared" si="162"/>
        <v>A1 m3</v>
      </c>
      <c r="F340" s="145" t="str">
        <f t="shared" si="162"/>
        <v>A1 m4</v>
      </c>
      <c r="G340" s="145" t="str">
        <f t="shared" si="162"/>
        <v>A1 m5</v>
      </c>
      <c r="H340" s="145" t="str">
        <f t="shared" si="162"/>
        <v>A1 m6</v>
      </c>
      <c r="I340" s="145" t="str">
        <f t="shared" si="162"/>
        <v>A1 m7</v>
      </c>
      <c r="J340" s="145" t="str">
        <f t="shared" si="162"/>
        <v>A1 m8</v>
      </c>
      <c r="K340" s="145" t="str">
        <f t="shared" si="162"/>
        <v>A1 m9</v>
      </c>
      <c r="L340" s="145" t="str">
        <f t="shared" si="162"/>
        <v>A1 m10</v>
      </c>
      <c r="M340" s="145" t="str">
        <f t="shared" si="162"/>
        <v>A1 m11</v>
      </c>
      <c r="N340" s="145" t="str">
        <f t="shared" si="162"/>
        <v>A1 m12</v>
      </c>
      <c r="O340" s="145" t="str">
        <f t="shared" si="162"/>
        <v>A2 m1</v>
      </c>
      <c r="P340" s="145" t="str">
        <f t="shared" si="162"/>
        <v>A2 m2</v>
      </c>
      <c r="Q340" s="145" t="str">
        <f t="shared" si="162"/>
        <v>A2 m3</v>
      </c>
      <c r="R340" s="145" t="str">
        <f t="shared" si="162"/>
        <v>A2 m4</v>
      </c>
      <c r="S340" s="145" t="str">
        <f t="shared" si="162"/>
        <v>A2 m5</v>
      </c>
      <c r="T340" s="145" t="str">
        <f t="shared" si="162"/>
        <v>A2 m6</v>
      </c>
      <c r="U340" s="145" t="str">
        <f t="shared" si="162"/>
        <v>A2 m7</v>
      </c>
      <c r="V340" s="145" t="str">
        <f t="shared" si="162"/>
        <v>A2 m8</v>
      </c>
      <c r="W340" s="145" t="str">
        <f t="shared" si="162"/>
        <v>A2 m9</v>
      </c>
      <c r="X340" s="145" t="str">
        <f t="shared" si="162"/>
        <v>A2 m10</v>
      </c>
      <c r="Y340" s="145" t="str">
        <f t="shared" si="162"/>
        <v>A2 m11</v>
      </c>
      <c r="Z340" s="145" t="str">
        <f t="shared" si="162"/>
        <v>A2 m12</v>
      </c>
      <c r="AA340" s="145" t="str">
        <f t="shared" si="162"/>
        <v>A3 m1</v>
      </c>
      <c r="AB340" s="145" t="str">
        <f t="shared" si="162"/>
        <v>A3 m2</v>
      </c>
      <c r="AC340" s="145" t="str">
        <f t="shared" si="162"/>
        <v>A3 m3</v>
      </c>
      <c r="AD340" s="145" t="str">
        <f t="shared" si="162"/>
        <v>A3 m4</v>
      </c>
      <c r="AE340" s="145" t="str">
        <f t="shared" si="162"/>
        <v>A3 m5</v>
      </c>
      <c r="AF340" s="145" t="str">
        <f t="shared" si="162"/>
        <v>A3 m6</v>
      </c>
      <c r="AG340" s="145" t="str">
        <f t="shared" si="162"/>
        <v>A3 m7</v>
      </c>
      <c r="AH340" s="145" t="str">
        <f t="shared" si="162"/>
        <v>A3 m8</v>
      </c>
      <c r="AI340" s="145" t="str">
        <f t="shared" si="162"/>
        <v>A3 m9</v>
      </c>
      <c r="AJ340" s="145" t="str">
        <f t="shared" si="162"/>
        <v>A3 m10</v>
      </c>
      <c r="AK340" s="145" t="str">
        <f t="shared" si="162"/>
        <v>A3 m11</v>
      </c>
      <c r="AL340" s="145" t="str">
        <f t="shared" si="162"/>
        <v>A3 m12</v>
      </c>
      <c r="AM340" s="145" t="str">
        <f t="shared" si="162"/>
        <v>A4 m1</v>
      </c>
      <c r="AN340" s="145" t="str">
        <f t="shared" si="162"/>
        <v>A4 m2</v>
      </c>
      <c r="AO340" s="145" t="str">
        <f t="shared" si="162"/>
        <v>A4 m3</v>
      </c>
      <c r="AP340" s="145" t="str">
        <f t="shared" si="162"/>
        <v>A4 m4</v>
      </c>
      <c r="AQ340" s="145" t="str">
        <f t="shared" si="162"/>
        <v>A4 m5</v>
      </c>
      <c r="AR340" s="145" t="str">
        <f t="shared" si="162"/>
        <v>A4 m6</v>
      </c>
      <c r="AS340" s="145" t="str">
        <f t="shared" si="162"/>
        <v>A4 m7</v>
      </c>
      <c r="AT340" s="145" t="str">
        <f t="shared" si="162"/>
        <v>A4 m8</v>
      </c>
      <c r="AU340" s="145" t="str">
        <f t="shared" si="162"/>
        <v>A4 m9</v>
      </c>
      <c r="AV340" s="145" t="str">
        <f t="shared" si="162"/>
        <v>A4 m10</v>
      </c>
      <c r="AW340" s="145" t="str">
        <f t="shared" si="162"/>
        <v>A4 m11</v>
      </c>
      <c r="AX340" s="145" t="str">
        <f t="shared" si="162"/>
        <v>A4 m12</v>
      </c>
      <c r="AY340" s="145"/>
      <c r="AZ340" s="145"/>
      <c r="BA340" s="145"/>
      <c r="BB340" s="145"/>
      <c r="BC340" s="145"/>
      <c r="BD340" s="145"/>
      <c r="BE340" s="145"/>
      <c r="BF340" s="145"/>
      <c r="BG340" s="145"/>
      <c r="BH340" s="145"/>
      <c r="BI340" s="145"/>
      <c r="BJ340" s="145"/>
      <c r="BK340" s="145"/>
      <c r="BL340" s="145"/>
    </row>
    <row r="341" spans="1:64" x14ac:dyDescent="0.25">
      <c r="A341" s="127"/>
      <c r="B341" s="127" t="s">
        <v>580</v>
      </c>
      <c r="C341" s="127">
        <f>+C182</f>
        <v>0</v>
      </c>
      <c r="D341" s="127">
        <f t="shared" ref="D341:AX341" si="163">+D182</f>
        <v>0</v>
      </c>
      <c r="E341" s="127">
        <f t="shared" si="163"/>
        <v>0</v>
      </c>
      <c r="F341" s="127">
        <f t="shared" si="163"/>
        <v>0</v>
      </c>
      <c r="G341" s="127">
        <f t="shared" si="163"/>
        <v>0</v>
      </c>
      <c r="H341" s="127">
        <f t="shared" si="163"/>
        <v>0</v>
      </c>
      <c r="I341" s="127">
        <f t="shared" si="163"/>
        <v>0</v>
      </c>
      <c r="J341" s="127">
        <f t="shared" si="163"/>
        <v>395.49775026664986</v>
      </c>
      <c r="K341" s="127">
        <f t="shared" si="163"/>
        <v>395.49775026664986</v>
      </c>
      <c r="L341" s="127">
        <f t="shared" si="163"/>
        <v>395.49775026664986</v>
      </c>
      <c r="M341" s="127">
        <f t="shared" si="163"/>
        <v>395.49775026664986</v>
      </c>
      <c r="N341" s="127">
        <f t="shared" si="163"/>
        <v>395.49775026664986</v>
      </c>
      <c r="O341" s="127">
        <f t="shared" si="163"/>
        <v>395.49775026664986</v>
      </c>
      <c r="P341" s="127">
        <f t="shared" si="163"/>
        <v>395.49775026664986</v>
      </c>
      <c r="Q341" s="127">
        <f t="shared" si="163"/>
        <v>395.49775026664986</v>
      </c>
      <c r="R341" s="127">
        <f t="shared" si="163"/>
        <v>395.49775026664986</v>
      </c>
      <c r="S341" s="127">
        <f t="shared" si="163"/>
        <v>395.49775026664986</v>
      </c>
      <c r="T341" s="127">
        <f t="shared" si="163"/>
        <v>395.49775026664986</v>
      </c>
      <c r="U341" s="127">
        <f t="shared" si="163"/>
        <v>395.49775026664986</v>
      </c>
      <c r="V341" s="127">
        <f t="shared" si="163"/>
        <v>395.49775026664986</v>
      </c>
      <c r="W341" s="127">
        <f t="shared" si="163"/>
        <v>395.49775026664986</v>
      </c>
      <c r="X341" s="127">
        <f t="shared" si="163"/>
        <v>395.49775026664986</v>
      </c>
      <c r="Y341" s="127">
        <f t="shared" si="163"/>
        <v>395.49775026664986</v>
      </c>
      <c r="Z341" s="127">
        <f t="shared" si="163"/>
        <v>395.49775026664986</v>
      </c>
      <c r="AA341" s="127">
        <f t="shared" si="163"/>
        <v>395.49775026664986</v>
      </c>
      <c r="AB341" s="127">
        <f t="shared" si="163"/>
        <v>395.49775026664986</v>
      </c>
      <c r="AC341" s="127">
        <f t="shared" si="163"/>
        <v>395.49775026664986</v>
      </c>
      <c r="AD341" s="127">
        <f t="shared" si="163"/>
        <v>395.49775026664986</v>
      </c>
      <c r="AE341" s="127">
        <f t="shared" si="163"/>
        <v>395.49775026664986</v>
      </c>
      <c r="AF341" s="127">
        <f t="shared" si="163"/>
        <v>395.49775026664986</v>
      </c>
      <c r="AG341" s="127">
        <f t="shared" si="163"/>
        <v>395.49775026664986</v>
      </c>
      <c r="AH341" s="127">
        <f t="shared" si="163"/>
        <v>395.49775026664986</v>
      </c>
      <c r="AI341" s="127">
        <f t="shared" si="163"/>
        <v>395.49775026664986</v>
      </c>
      <c r="AJ341" s="127">
        <f t="shared" si="163"/>
        <v>395.49775026664986</v>
      </c>
      <c r="AK341" s="127">
        <f t="shared" si="163"/>
        <v>395.49775026664986</v>
      </c>
      <c r="AL341" s="127">
        <f t="shared" si="163"/>
        <v>395.49775026664986</v>
      </c>
      <c r="AM341" s="127">
        <f t="shared" si="163"/>
        <v>395.49775026664986</v>
      </c>
      <c r="AN341" s="127">
        <f t="shared" si="163"/>
        <v>395.49775026664986</v>
      </c>
      <c r="AO341" s="127">
        <f t="shared" si="163"/>
        <v>395.49775026664986</v>
      </c>
      <c r="AP341" s="127">
        <f t="shared" si="163"/>
        <v>395.49775026664986</v>
      </c>
      <c r="AQ341" s="127">
        <f t="shared" si="163"/>
        <v>395.49775026664986</v>
      </c>
      <c r="AR341" s="127">
        <f t="shared" si="163"/>
        <v>395.49775026664986</v>
      </c>
      <c r="AS341" s="127">
        <f t="shared" si="163"/>
        <v>395.49775026664986</v>
      </c>
      <c r="AT341" s="127">
        <f t="shared" si="163"/>
        <v>395.49775026664986</v>
      </c>
      <c r="AU341" s="127">
        <f t="shared" si="163"/>
        <v>395.49775026664986</v>
      </c>
      <c r="AV341" s="127">
        <f t="shared" si="163"/>
        <v>395.49775026664986</v>
      </c>
      <c r="AW341" s="127">
        <f t="shared" si="163"/>
        <v>395.49775026664986</v>
      </c>
      <c r="AX341" s="127">
        <f t="shared" si="163"/>
        <v>395.49775026664986</v>
      </c>
      <c r="AY341" s="127"/>
      <c r="AZ341" s="127"/>
      <c r="BA341" s="127"/>
      <c r="BB341" s="127"/>
      <c r="BC341" s="127"/>
      <c r="BD341" s="127"/>
      <c r="BE341" s="127"/>
      <c r="BF341" s="127"/>
      <c r="BG341" s="127"/>
      <c r="BH341" s="127"/>
      <c r="BI341" s="127"/>
      <c r="BJ341" s="127"/>
      <c r="BK341" s="127"/>
      <c r="BL341" s="127"/>
    </row>
    <row r="342" spans="1:64" x14ac:dyDescent="0.25">
      <c r="A342" s="127" t="s">
        <v>602</v>
      </c>
      <c r="B342" s="127" t="s">
        <v>603</v>
      </c>
      <c r="C342" s="127">
        <f t="shared" ref="C342:AX342" si="164">+IF(C182=0,0,(($C170*$C171)/$C173))</f>
        <v>0</v>
      </c>
      <c r="D342" s="127">
        <f t="shared" si="164"/>
        <v>0</v>
      </c>
      <c r="E342" s="127">
        <f t="shared" si="164"/>
        <v>0</v>
      </c>
      <c r="F342" s="127">
        <f t="shared" si="164"/>
        <v>0</v>
      </c>
      <c r="G342" s="127">
        <f t="shared" si="164"/>
        <v>0</v>
      </c>
      <c r="H342" s="127">
        <f t="shared" si="164"/>
        <v>0</v>
      </c>
      <c r="I342" s="127">
        <f t="shared" si="164"/>
        <v>0</v>
      </c>
      <c r="J342" s="127">
        <f t="shared" si="164"/>
        <v>41.666666666666664</v>
      </c>
      <c r="K342" s="127">
        <f t="shared" si="164"/>
        <v>41.666666666666664</v>
      </c>
      <c r="L342" s="127">
        <f t="shared" si="164"/>
        <v>41.666666666666664</v>
      </c>
      <c r="M342" s="127">
        <f t="shared" si="164"/>
        <v>41.666666666666664</v>
      </c>
      <c r="N342" s="127">
        <f t="shared" si="164"/>
        <v>41.666666666666664</v>
      </c>
      <c r="O342" s="127">
        <f t="shared" si="164"/>
        <v>41.666666666666664</v>
      </c>
      <c r="P342" s="127">
        <f t="shared" si="164"/>
        <v>41.666666666666664</v>
      </c>
      <c r="Q342" s="127">
        <f t="shared" si="164"/>
        <v>41.666666666666664</v>
      </c>
      <c r="R342" s="127">
        <f t="shared" si="164"/>
        <v>41.666666666666664</v>
      </c>
      <c r="S342" s="127">
        <f t="shared" si="164"/>
        <v>41.666666666666664</v>
      </c>
      <c r="T342" s="127">
        <f t="shared" si="164"/>
        <v>41.666666666666664</v>
      </c>
      <c r="U342" s="127">
        <f t="shared" si="164"/>
        <v>41.666666666666664</v>
      </c>
      <c r="V342" s="127">
        <f t="shared" si="164"/>
        <v>41.666666666666664</v>
      </c>
      <c r="W342" s="127">
        <f t="shared" si="164"/>
        <v>41.666666666666664</v>
      </c>
      <c r="X342" s="127">
        <f t="shared" si="164"/>
        <v>41.666666666666664</v>
      </c>
      <c r="Y342" s="127">
        <f t="shared" si="164"/>
        <v>41.666666666666664</v>
      </c>
      <c r="Z342" s="127">
        <f t="shared" si="164"/>
        <v>41.666666666666664</v>
      </c>
      <c r="AA342" s="127">
        <f t="shared" si="164"/>
        <v>41.666666666666664</v>
      </c>
      <c r="AB342" s="127">
        <f t="shared" si="164"/>
        <v>41.666666666666664</v>
      </c>
      <c r="AC342" s="127">
        <f t="shared" si="164"/>
        <v>41.666666666666664</v>
      </c>
      <c r="AD342" s="127">
        <f t="shared" si="164"/>
        <v>41.666666666666664</v>
      </c>
      <c r="AE342" s="127">
        <f t="shared" si="164"/>
        <v>41.666666666666664</v>
      </c>
      <c r="AF342" s="127">
        <f t="shared" si="164"/>
        <v>41.666666666666664</v>
      </c>
      <c r="AG342" s="127">
        <f t="shared" si="164"/>
        <v>41.666666666666664</v>
      </c>
      <c r="AH342" s="127">
        <f t="shared" si="164"/>
        <v>41.666666666666664</v>
      </c>
      <c r="AI342" s="127">
        <f t="shared" si="164"/>
        <v>41.666666666666664</v>
      </c>
      <c r="AJ342" s="127">
        <f t="shared" si="164"/>
        <v>41.666666666666664</v>
      </c>
      <c r="AK342" s="127">
        <f t="shared" si="164"/>
        <v>41.666666666666664</v>
      </c>
      <c r="AL342" s="127">
        <f t="shared" si="164"/>
        <v>41.666666666666664</v>
      </c>
      <c r="AM342" s="127">
        <f t="shared" si="164"/>
        <v>41.666666666666664</v>
      </c>
      <c r="AN342" s="127">
        <f t="shared" si="164"/>
        <v>41.666666666666664</v>
      </c>
      <c r="AO342" s="127">
        <f t="shared" si="164"/>
        <v>41.666666666666664</v>
      </c>
      <c r="AP342" s="127">
        <f t="shared" si="164"/>
        <v>41.666666666666664</v>
      </c>
      <c r="AQ342" s="127">
        <f t="shared" si="164"/>
        <v>41.666666666666664</v>
      </c>
      <c r="AR342" s="127">
        <f t="shared" si="164"/>
        <v>41.666666666666664</v>
      </c>
      <c r="AS342" s="127">
        <f t="shared" si="164"/>
        <v>41.666666666666664</v>
      </c>
      <c r="AT342" s="127">
        <f t="shared" si="164"/>
        <v>41.666666666666664</v>
      </c>
      <c r="AU342" s="127">
        <f t="shared" si="164"/>
        <v>41.666666666666664</v>
      </c>
      <c r="AV342" s="127">
        <f t="shared" si="164"/>
        <v>41.666666666666664</v>
      </c>
      <c r="AW342" s="127">
        <f t="shared" si="164"/>
        <v>41.666666666666664</v>
      </c>
      <c r="AX342" s="127">
        <f t="shared" si="164"/>
        <v>41.666666666666664</v>
      </c>
      <c r="AY342" s="127"/>
      <c r="AZ342" s="127"/>
      <c r="BA342" s="127"/>
      <c r="BB342" s="127"/>
      <c r="BC342" s="127"/>
      <c r="BD342" s="127"/>
      <c r="BE342" s="127"/>
      <c r="BF342" s="127"/>
      <c r="BG342" s="127"/>
      <c r="BH342" s="127"/>
      <c r="BI342" s="127"/>
      <c r="BJ342" s="127"/>
      <c r="BK342" s="127"/>
      <c r="BL342" s="127"/>
    </row>
    <row r="343" spans="1:64" x14ac:dyDescent="0.25">
      <c r="A343" s="127" t="s">
        <v>604</v>
      </c>
      <c r="B343" s="127" t="s">
        <v>605</v>
      </c>
      <c r="C343" s="127">
        <f>+IF(C182=0,0,($C170*$C172))</f>
        <v>0</v>
      </c>
      <c r="D343" s="127">
        <f>+IF(D182=0,0,(($C170*$C172)-SUM($C342:D342)))</f>
        <v>0</v>
      </c>
      <c r="E343" s="127">
        <f>+IF(E182=0,0,(($C170*$C172)-SUM($C342:E342)))</f>
        <v>0</v>
      </c>
      <c r="F343" s="127">
        <f>+IF(F182=0,0,(($C170*$C172)-SUM($C342:F342)))</f>
        <v>0</v>
      </c>
      <c r="G343" s="127">
        <f>+IF(G182=0,0,(($C170*$C172)-SUM($C342:G342)))</f>
        <v>0</v>
      </c>
      <c r="H343" s="127">
        <f>+IF(H182=0,0,(($C170*$C172)-SUM($C342:H342)))</f>
        <v>0</v>
      </c>
      <c r="I343" s="127">
        <f>+IF(I182=0,0,(($C170*$C172)-SUM($C342:I342)))</f>
        <v>0</v>
      </c>
      <c r="J343" s="127">
        <f>+IF(J182=0,0,(($C170*$C172)-SUM($C342:J342)))</f>
        <v>1958.3333333333333</v>
      </c>
      <c r="K343" s="127">
        <f>+IF(K182=0,0,(($C170*$C172)-SUM($C342:K342)))</f>
        <v>1916.6666666666667</v>
      </c>
      <c r="L343" s="127">
        <f>+IF(L182=0,0,(($C170*$C172)-SUM($C342:L342)))</f>
        <v>1875</v>
      </c>
      <c r="M343" s="127">
        <f>+IF(M182=0,0,(($C170*$C172)-SUM($C342:M342)))</f>
        <v>1833.3333333333333</v>
      </c>
      <c r="N343" s="127">
        <f>+IF(N182=0,0,(($C170*$C172)-SUM($C342:N342)))</f>
        <v>1791.6666666666667</v>
      </c>
      <c r="O343" s="127">
        <f>+IF(O182=0,0,(($C170*$C172)-SUM($C342:O342)))</f>
        <v>1750</v>
      </c>
      <c r="P343" s="127">
        <f>+IF(P182=0,0,(($C170*$C172)-SUM($C342:P342)))</f>
        <v>1708.3333333333335</v>
      </c>
      <c r="Q343" s="127">
        <f>+IF(Q182=0,0,(($C170*$C172)-SUM($C342:Q342)))</f>
        <v>1666.6666666666667</v>
      </c>
      <c r="R343" s="127">
        <f>+IF(R182=0,0,(($C170*$C172)-SUM($C342:R342)))</f>
        <v>1625</v>
      </c>
      <c r="S343" s="127">
        <f>+IF(S182=0,0,(($C170*$C172)-SUM($C342:S342)))</f>
        <v>1583.3333333333333</v>
      </c>
      <c r="T343" s="127">
        <f>+IF(T182=0,0,(($C170*$C172)-SUM($C342:T342)))</f>
        <v>1541.6666666666665</v>
      </c>
      <c r="U343" s="127">
        <f>+IF(U182=0,0,(($C170*$C172)-SUM($C342:U342)))</f>
        <v>1500</v>
      </c>
      <c r="V343" s="127">
        <f>+IF(V182=0,0,(($C170*$C172)-SUM($C342:V342)))</f>
        <v>1458.3333333333333</v>
      </c>
      <c r="W343" s="127">
        <f>+IF(W182=0,0,(($C170*$C172)-SUM($C342:W342)))</f>
        <v>1416.6666666666665</v>
      </c>
      <c r="X343" s="127">
        <f>+IF(X182=0,0,(($C170*$C172)-SUM($C342:X342)))</f>
        <v>1375</v>
      </c>
      <c r="Y343" s="127">
        <f>+IF(Y182=0,0,(($C170*$C172)-SUM($C342:Y342)))</f>
        <v>1333.3333333333335</v>
      </c>
      <c r="Z343" s="127">
        <f>+IF(Z182=0,0,(($C170*$C172)-SUM($C342:Z342)))</f>
        <v>1291.6666666666667</v>
      </c>
      <c r="AA343" s="127">
        <f>+IF(AA182=0,0,(($C170*$C172)-SUM($C342:AA342)))</f>
        <v>1250</v>
      </c>
      <c r="AB343" s="127">
        <f>+IF(AB182=0,0,(($C170*$C172)-SUM($C342:AB342)))</f>
        <v>1208.3333333333335</v>
      </c>
      <c r="AC343" s="127">
        <f>+IF(AC182=0,0,(($C170*$C172)-SUM($C342:AC342)))</f>
        <v>1166.666666666667</v>
      </c>
      <c r="AD343" s="127">
        <f>+IF(AD182=0,0,(($C170*$C172)-SUM($C342:AD342)))</f>
        <v>1125.0000000000002</v>
      </c>
      <c r="AE343" s="127">
        <f>+IF(AE182=0,0,(($C170*$C172)-SUM($C342:AE342)))</f>
        <v>1083.3333333333335</v>
      </c>
      <c r="AF343" s="127">
        <f>+IF(AF182=0,0,(($C170*$C172)-SUM($C342:AF342)))</f>
        <v>1041.666666666667</v>
      </c>
      <c r="AG343" s="127">
        <f>+IF(AG182=0,0,(($C170*$C172)-SUM($C342:AG342)))</f>
        <v>1000.0000000000003</v>
      </c>
      <c r="AH343" s="127">
        <f>+IF(AH182=0,0,(($C170*$C172)-SUM($C342:AH342)))</f>
        <v>958.33333333333371</v>
      </c>
      <c r="AI343" s="127">
        <f>+IF(AI182=0,0,(($C170*$C172)-SUM($C342:AI342)))</f>
        <v>916.66666666666697</v>
      </c>
      <c r="AJ343" s="127">
        <f>+IF(AJ182=0,0,(($C170*$C172)-SUM($C342:AJ342)))</f>
        <v>875.00000000000023</v>
      </c>
      <c r="AK343" s="127">
        <f>+IF(AK182=0,0,(($C170*$C172)-SUM($C342:AK342)))</f>
        <v>833.33333333333348</v>
      </c>
      <c r="AL343" s="127">
        <f>+IF(AL182=0,0,(($C170*$C172)-SUM($C342:AL342)))</f>
        <v>791.66666666666674</v>
      </c>
      <c r="AM343" s="127">
        <f>+IF(AM182=0,0,(($C170*$C172)-SUM($C342:AM342)))</f>
        <v>750</v>
      </c>
      <c r="AN343" s="127">
        <f>+IF(AN182=0,0,(($C170*$C172)-SUM($C342:AN342)))</f>
        <v>708.33333333333326</v>
      </c>
      <c r="AO343" s="127">
        <f>+IF(AO182=0,0,(($C170*$C172)-SUM($C342:AO342)))</f>
        <v>666.66666666666652</v>
      </c>
      <c r="AP343" s="127">
        <f>+IF(AP182=0,0,(($C170*$C172)-SUM($C342:AP342)))</f>
        <v>624.99999999999977</v>
      </c>
      <c r="AQ343" s="127">
        <f>+IF(AQ182=0,0,(($C170*$C172)-SUM($C342:AQ342)))</f>
        <v>583.33333333333303</v>
      </c>
      <c r="AR343" s="127">
        <f>+IF(AR182=0,0,(($C170*$C172)-SUM($C342:AR342)))</f>
        <v>541.66666666666629</v>
      </c>
      <c r="AS343" s="127">
        <f>+IF(AS182=0,0,(($C170*$C172)-SUM($C342:AS342)))</f>
        <v>499.99999999999955</v>
      </c>
      <c r="AT343" s="127">
        <f>+IF(AT182=0,0,(($C170*$C172)-SUM($C342:AT342)))</f>
        <v>458.3333333333328</v>
      </c>
      <c r="AU343" s="127">
        <f>+IF(AU182=0,0,(($C170*$C172)-SUM($C342:AU342)))</f>
        <v>416.66666666666606</v>
      </c>
      <c r="AV343" s="127">
        <f>+IF(AV182=0,0,(($C170*$C172)-SUM($C342:AV342)))</f>
        <v>374.99999999999932</v>
      </c>
      <c r="AW343" s="127">
        <f>+IF(AW182=0,0,(($C170*$C172)-SUM($C342:AW342)))</f>
        <v>333.33333333333258</v>
      </c>
      <c r="AX343" s="127">
        <f>+IF(AX182=0,0,(($C170*$C172)-SUM($C342:AX342)))</f>
        <v>291.66666666666583</v>
      </c>
      <c r="AY343" s="127"/>
      <c r="AZ343" s="127"/>
      <c r="BA343" s="127"/>
      <c r="BB343" s="127"/>
      <c r="BC343" s="127"/>
      <c r="BD343" s="127"/>
      <c r="BE343" s="127"/>
      <c r="BF343" s="127"/>
      <c r="BG343" s="127"/>
      <c r="BH343" s="127"/>
      <c r="BI343" s="127"/>
      <c r="BJ343" s="127"/>
      <c r="BK343" s="127"/>
      <c r="BL343" s="127"/>
    </row>
    <row r="344" spans="1:64" x14ac:dyDescent="0.25">
      <c r="A344" s="127"/>
      <c r="B344" s="127" t="s">
        <v>606</v>
      </c>
      <c r="C344" s="127">
        <f>+C187</f>
        <v>0</v>
      </c>
      <c r="D344" s="127">
        <f t="shared" ref="D344:AX344" si="165">+D187</f>
        <v>0</v>
      </c>
      <c r="E344" s="127">
        <f t="shared" si="165"/>
        <v>0</v>
      </c>
      <c r="F344" s="127">
        <f t="shared" si="165"/>
        <v>0</v>
      </c>
      <c r="G344" s="127">
        <f t="shared" si="165"/>
        <v>0</v>
      </c>
      <c r="H344" s="127">
        <f t="shared" si="165"/>
        <v>0</v>
      </c>
      <c r="I344" s="127">
        <f t="shared" si="165"/>
        <v>0</v>
      </c>
      <c r="J344" s="127">
        <f t="shared" si="165"/>
        <v>0</v>
      </c>
      <c r="K344" s="127">
        <f t="shared" si="165"/>
        <v>0</v>
      </c>
      <c r="L344" s="127">
        <f t="shared" si="165"/>
        <v>0</v>
      </c>
      <c r="M344" s="127">
        <f t="shared" si="165"/>
        <v>0</v>
      </c>
      <c r="N344" s="127">
        <f t="shared" si="165"/>
        <v>0</v>
      </c>
      <c r="O344" s="127">
        <f t="shared" si="165"/>
        <v>0</v>
      </c>
      <c r="P344" s="127">
        <f t="shared" si="165"/>
        <v>0</v>
      </c>
      <c r="Q344" s="127">
        <f t="shared" si="165"/>
        <v>0</v>
      </c>
      <c r="R344" s="127">
        <f t="shared" si="165"/>
        <v>0</v>
      </c>
      <c r="S344" s="127">
        <f t="shared" si="165"/>
        <v>0</v>
      </c>
      <c r="T344" s="127">
        <f t="shared" si="165"/>
        <v>0</v>
      </c>
      <c r="U344" s="127">
        <f t="shared" si="165"/>
        <v>0</v>
      </c>
      <c r="V344" s="127">
        <f t="shared" si="165"/>
        <v>0</v>
      </c>
      <c r="W344" s="127">
        <f t="shared" si="165"/>
        <v>0</v>
      </c>
      <c r="X344" s="127">
        <f t="shared" si="165"/>
        <v>0</v>
      </c>
      <c r="Y344" s="127">
        <f t="shared" si="165"/>
        <v>0</v>
      </c>
      <c r="Z344" s="127">
        <f t="shared" si="165"/>
        <v>0</v>
      </c>
      <c r="AA344" s="127">
        <f t="shared" si="165"/>
        <v>0</v>
      </c>
      <c r="AB344" s="127">
        <f t="shared" si="165"/>
        <v>0</v>
      </c>
      <c r="AC344" s="127">
        <f t="shared" si="165"/>
        <v>0</v>
      </c>
      <c r="AD344" s="127">
        <f t="shared" si="165"/>
        <v>0</v>
      </c>
      <c r="AE344" s="127">
        <f t="shared" si="165"/>
        <v>0</v>
      </c>
      <c r="AF344" s="127">
        <f t="shared" si="165"/>
        <v>0</v>
      </c>
      <c r="AG344" s="127">
        <f t="shared" si="165"/>
        <v>0</v>
      </c>
      <c r="AH344" s="127">
        <f t="shared" si="165"/>
        <v>0</v>
      </c>
      <c r="AI344" s="127">
        <f t="shared" si="165"/>
        <v>0</v>
      </c>
      <c r="AJ344" s="127">
        <f t="shared" si="165"/>
        <v>0</v>
      </c>
      <c r="AK344" s="127">
        <f t="shared" si="165"/>
        <v>0</v>
      </c>
      <c r="AL344" s="127">
        <f t="shared" si="165"/>
        <v>0</v>
      </c>
      <c r="AM344" s="127">
        <f t="shared" si="165"/>
        <v>0</v>
      </c>
      <c r="AN344" s="127">
        <f t="shared" si="165"/>
        <v>0</v>
      </c>
      <c r="AO344" s="127">
        <f t="shared" si="165"/>
        <v>0</v>
      </c>
      <c r="AP344" s="127">
        <f t="shared" si="165"/>
        <v>0</v>
      </c>
      <c r="AQ344" s="127">
        <f t="shared" si="165"/>
        <v>0</v>
      </c>
      <c r="AR344" s="127">
        <f t="shared" si="165"/>
        <v>0</v>
      </c>
      <c r="AS344" s="127">
        <f t="shared" si="165"/>
        <v>0</v>
      </c>
      <c r="AT344" s="127">
        <f t="shared" si="165"/>
        <v>0</v>
      </c>
      <c r="AU344" s="127">
        <f t="shared" si="165"/>
        <v>0</v>
      </c>
      <c r="AV344" s="127">
        <f t="shared" si="165"/>
        <v>0</v>
      </c>
      <c r="AW344" s="127">
        <f t="shared" si="165"/>
        <v>0</v>
      </c>
      <c r="AX344" s="127">
        <f t="shared" si="165"/>
        <v>0</v>
      </c>
      <c r="AY344" s="127"/>
      <c r="AZ344" s="127"/>
      <c r="BA344" s="127"/>
      <c r="BB344" s="127"/>
      <c r="BC344" s="127"/>
      <c r="BD344" s="127"/>
      <c r="BE344" s="127"/>
      <c r="BF344" s="127"/>
      <c r="BG344" s="127"/>
      <c r="BH344" s="127"/>
      <c r="BI344" s="127"/>
      <c r="BJ344" s="127"/>
      <c r="BK344" s="127"/>
      <c r="BL344" s="127"/>
    </row>
    <row r="345" spans="1:64" x14ac:dyDescent="0.25">
      <c r="A345" s="127"/>
      <c r="B345" s="145" t="s">
        <v>607</v>
      </c>
      <c r="C345" s="145">
        <f>+C341+C342+C344</f>
        <v>0</v>
      </c>
      <c r="D345" s="145">
        <f t="shared" ref="D345:J345" si="166">+D341+D342+D344</f>
        <v>0</v>
      </c>
      <c r="E345" s="145">
        <f t="shared" si="166"/>
        <v>0</v>
      </c>
      <c r="F345" s="145">
        <f t="shared" si="166"/>
        <v>0</v>
      </c>
      <c r="G345" s="145">
        <f t="shared" si="166"/>
        <v>0</v>
      </c>
      <c r="H345" s="145">
        <f t="shared" si="166"/>
        <v>0</v>
      </c>
      <c r="I345" s="145">
        <f t="shared" si="166"/>
        <v>0</v>
      </c>
      <c r="J345" s="145">
        <f t="shared" si="166"/>
        <v>437.16441693331655</v>
      </c>
      <c r="K345" s="145">
        <f>+K341+K342+K344</f>
        <v>437.16441693331655</v>
      </c>
      <c r="L345" s="145">
        <f t="shared" ref="L345:AX345" si="167">+L341+L342+L344</f>
        <v>437.16441693331655</v>
      </c>
      <c r="M345" s="145">
        <f t="shared" si="167"/>
        <v>437.16441693331655</v>
      </c>
      <c r="N345" s="145">
        <f t="shared" si="167"/>
        <v>437.16441693331655</v>
      </c>
      <c r="O345" s="145">
        <f t="shared" si="167"/>
        <v>437.16441693331655</v>
      </c>
      <c r="P345" s="145">
        <f t="shared" si="167"/>
        <v>437.16441693331655</v>
      </c>
      <c r="Q345" s="145">
        <f t="shared" si="167"/>
        <v>437.16441693331655</v>
      </c>
      <c r="R345" s="145">
        <f t="shared" si="167"/>
        <v>437.16441693331655</v>
      </c>
      <c r="S345" s="145">
        <f t="shared" si="167"/>
        <v>437.16441693331655</v>
      </c>
      <c r="T345" s="145">
        <f t="shared" si="167"/>
        <v>437.16441693331655</v>
      </c>
      <c r="U345" s="145">
        <f t="shared" si="167"/>
        <v>437.16441693331655</v>
      </c>
      <c r="V345" s="145">
        <f t="shared" si="167"/>
        <v>437.16441693331655</v>
      </c>
      <c r="W345" s="145">
        <f t="shared" si="167"/>
        <v>437.16441693331655</v>
      </c>
      <c r="X345" s="145">
        <f t="shared" si="167"/>
        <v>437.16441693331655</v>
      </c>
      <c r="Y345" s="145">
        <f t="shared" si="167"/>
        <v>437.16441693331655</v>
      </c>
      <c r="Z345" s="145">
        <f t="shared" si="167"/>
        <v>437.16441693331655</v>
      </c>
      <c r="AA345" s="145">
        <f t="shared" si="167"/>
        <v>437.16441693331655</v>
      </c>
      <c r="AB345" s="145">
        <f t="shared" si="167"/>
        <v>437.16441693331655</v>
      </c>
      <c r="AC345" s="145">
        <f t="shared" si="167"/>
        <v>437.16441693331655</v>
      </c>
      <c r="AD345" s="145">
        <f t="shared" si="167"/>
        <v>437.16441693331655</v>
      </c>
      <c r="AE345" s="145">
        <f t="shared" si="167"/>
        <v>437.16441693331655</v>
      </c>
      <c r="AF345" s="145">
        <f t="shared" si="167"/>
        <v>437.16441693331655</v>
      </c>
      <c r="AG345" s="145">
        <f t="shared" si="167"/>
        <v>437.16441693331655</v>
      </c>
      <c r="AH345" s="145">
        <f t="shared" si="167"/>
        <v>437.16441693331655</v>
      </c>
      <c r="AI345" s="145">
        <f t="shared" si="167"/>
        <v>437.16441693331655</v>
      </c>
      <c r="AJ345" s="145">
        <f t="shared" si="167"/>
        <v>437.16441693331655</v>
      </c>
      <c r="AK345" s="145">
        <f t="shared" si="167"/>
        <v>437.16441693331655</v>
      </c>
      <c r="AL345" s="145">
        <f t="shared" si="167"/>
        <v>437.16441693331655</v>
      </c>
      <c r="AM345" s="145">
        <f t="shared" si="167"/>
        <v>437.16441693331655</v>
      </c>
      <c r="AN345" s="145">
        <f t="shared" si="167"/>
        <v>437.16441693331655</v>
      </c>
      <c r="AO345" s="145">
        <f t="shared" si="167"/>
        <v>437.16441693331655</v>
      </c>
      <c r="AP345" s="145">
        <f t="shared" si="167"/>
        <v>437.16441693331655</v>
      </c>
      <c r="AQ345" s="145">
        <f t="shared" si="167"/>
        <v>437.16441693331655</v>
      </c>
      <c r="AR345" s="145">
        <f t="shared" si="167"/>
        <v>437.16441693331655</v>
      </c>
      <c r="AS345" s="145">
        <f t="shared" si="167"/>
        <v>437.16441693331655</v>
      </c>
      <c r="AT345" s="145">
        <f t="shared" si="167"/>
        <v>437.16441693331655</v>
      </c>
      <c r="AU345" s="145">
        <f t="shared" si="167"/>
        <v>437.16441693331655</v>
      </c>
      <c r="AV345" s="145">
        <f t="shared" si="167"/>
        <v>437.16441693331655</v>
      </c>
      <c r="AW345" s="145">
        <f t="shared" si="167"/>
        <v>437.16441693331655</v>
      </c>
      <c r="AX345" s="145">
        <f t="shared" si="167"/>
        <v>437.16441693331655</v>
      </c>
      <c r="AY345" s="127"/>
      <c r="AZ345" s="127"/>
      <c r="BA345" s="127"/>
      <c r="BB345" s="127"/>
      <c r="BC345" s="127"/>
      <c r="BD345" s="127"/>
      <c r="BE345" s="127"/>
      <c r="BF345" s="127"/>
      <c r="BG345" s="127"/>
      <c r="BH345" s="127"/>
      <c r="BI345" s="127"/>
      <c r="BJ345" s="127"/>
      <c r="BK345" s="127"/>
      <c r="BL345" s="127"/>
    </row>
    <row r="346" spans="1:64" x14ac:dyDescent="0.25">
      <c r="A346" s="127"/>
      <c r="B346" s="127"/>
      <c r="C346" s="127"/>
      <c r="D346" s="127"/>
      <c r="E346" s="127"/>
      <c r="F346" s="127"/>
      <c r="G346" s="127"/>
      <c r="H346" s="127"/>
      <c r="I346" s="127"/>
      <c r="J346" s="127"/>
      <c r="K346" s="127"/>
      <c r="L346" s="127"/>
      <c r="M346" s="127"/>
      <c r="N346" s="127"/>
      <c r="O346" s="127"/>
      <c r="P346" s="127"/>
      <c r="Q346" s="127"/>
      <c r="R346" s="127"/>
      <c r="S346" s="127"/>
      <c r="T346" s="127"/>
      <c r="U346" s="127"/>
      <c r="V346" s="127"/>
      <c r="W346" s="127"/>
      <c r="X346" s="127"/>
      <c r="Y346" s="127"/>
      <c r="Z346" s="127"/>
      <c r="AA346" s="127"/>
      <c r="AB346" s="127"/>
      <c r="AC346" s="127"/>
      <c r="AD346" s="127"/>
      <c r="AE346" s="127"/>
      <c r="AF346" s="127"/>
      <c r="AG346" s="127"/>
      <c r="AH346" s="127"/>
      <c r="AI346" s="127"/>
      <c r="AJ346" s="127"/>
      <c r="AK346" s="127"/>
      <c r="AL346" s="127"/>
      <c r="AM346" s="127"/>
      <c r="AN346" s="127"/>
      <c r="AO346" s="127"/>
      <c r="AP346" s="127"/>
      <c r="AQ346" s="127"/>
      <c r="AR346" s="127"/>
      <c r="AS346" s="127"/>
      <c r="AT346" s="127"/>
      <c r="AU346" s="127"/>
      <c r="AV346" s="127"/>
      <c r="AW346" s="127"/>
      <c r="AX346" s="127"/>
      <c r="AY346" s="127"/>
      <c r="AZ346" s="127"/>
      <c r="BA346" s="127"/>
      <c r="BB346" s="127"/>
      <c r="BC346" s="127"/>
      <c r="BD346" s="127"/>
      <c r="BE346" s="127"/>
      <c r="BF346" s="127"/>
      <c r="BG346" s="127"/>
      <c r="BH346" s="127"/>
      <c r="BI346" s="127"/>
      <c r="BJ346" s="127"/>
      <c r="BK346" s="127"/>
      <c r="BL346" s="127"/>
    </row>
    <row r="347" spans="1:64" x14ac:dyDescent="0.25">
      <c r="A347" s="127"/>
      <c r="B347" s="127"/>
      <c r="C347" s="127"/>
      <c r="D347" s="127"/>
      <c r="E347" s="127"/>
      <c r="F347" s="127"/>
      <c r="G347" s="127"/>
      <c r="H347" s="127"/>
      <c r="I347" s="127"/>
      <c r="J347" s="127"/>
      <c r="K347" s="127"/>
      <c r="L347" s="127"/>
      <c r="M347" s="127"/>
      <c r="N347" s="127"/>
      <c r="O347" s="127"/>
      <c r="P347" s="127"/>
      <c r="Q347" s="127"/>
      <c r="R347" s="127"/>
      <c r="S347" s="127"/>
      <c r="T347" s="127"/>
      <c r="U347" s="127"/>
      <c r="V347" s="127"/>
      <c r="W347" s="127"/>
      <c r="X347" s="127"/>
      <c r="Y347" s="127"/>
      <c r="Z347" s="127"/>
      <c r="AA347" s="127"/>
      <c r="AB347" s="127"/>
      <c r="AC347" s="127"/>
      <c r="AD347" s="127"/>
      <c r="AE347" s="127"/>
      <c r="AF347" s="127"/>
      <c r="AG347" s="127"/>
      <c r="AH347" s="127"/>
      <c r="AI347" s="127"/>
      <c r="AJ347" s="127"/>
      <c r="AK347" s="127"/>
      <c r="AL347" s="127"/>
      <c r="AM347" s="127"/>
      <c r="AN347" s="127"/>
      <c r="AO347" s="127"/>
      <c r="AP347" s="127"/>
      <c r="AQ347" s="127"/>
      <c r="AR347" s="127"/>
      <c r="AS347" s="127"/>
      <c r="AT347" s="127"/>
      <c r="AU347" s="127"/>
      <c r="AV347" s="127"/>
      <c r="AW347" s="127"/>
      <c r="AX347" s="127"/>
      <c r="AY347" s="127"/>
      <c r="AZ347" s="127"/>
      <c r="BA347" s="127"/>
      <c r="BB347" s="127"/>
      <c r="BC347" s="127"/>
      <c r="BD347" s="127"/>
      <c r="BE347" s="127"/>
      <c r="BF347" s="127"/>
      <c r="BG347" s="127"/>
      <c r="BH347" s="127"/>
      <c r="BI347" s="127"/>
      <c r="BJ347" s="127"/>
      <c r="BK347" s="127"/>
      <c r="BL347" s="127"/>
    </row>
    <row r="348" spans="1:64" x14ac:dyDescent="0.25">
      <c r="A348" s="127"/>
      <c r="B348" s="127" t="s">
        <v>339</v>
      </c>
      <c r="C348" s="127">
        <f t="shared" ref="C348:AX348" si="168">+C181+C182+C187</f>
        <v>0</v>
      </c>
      <c r="D348" s="127">
        <f t="shared" si="168"/>
        <v>0</v>
      </c>
      <c r="E348" s="127">
        <f t="shared" si="168"/>
        <v>0</v>
      </c>
      <c r="F348" s="127">
        <f t="shared" si="168"/>
        <v>0</v>
      </c>
      <c r="G348" s="127">
        <f t="shared" si="168"/>
        <v>0</v>
      </c>
      <c r="H348" s="127">
        <f t="shared" si="168"/>
        <v>0</v>
      </c>
      <c r="I348" s="127">
        <f t="shared" si="168"/>
        <v>0</v>
      </c>
      <c r="J348" s="127">
        <f t="shared" si="168"/>
        <v>2395.4977502666497</v>
      </c>
      <c r="K348" s="127">
        <f t="shared" si="168"/>
        <v>395.49775026664986</v>
      </c>
      <c r="L348" s="127">
        <f t="shared" si="168"/>
        <v>395.49775026664986</v>
      </c>
      <c r="M348" s="127">
        <f t="shared" si="168"/>
        <v>395.49775026664986</v>
      </c>
      <c r="N348" s="127">
        <f t="shared" si="168"/>
        <v>395.49775026664986</v>
      </c>
      <c r="O348" s="127">
        <f t="shared" si="168"/>
        <v>395.49775026664986</v>
      </c>
      <c r="P348" s="127">
        <f t="shared" si="168"/>
        <v>395.49775026664986</v>
      </c>
      <c r="Q348" s="127">
        <f t="shared" si="168"/>
        <v>395.49775026664986</v>
      </c>
      <c r="R348" s="127">
        <f t="shared" si="168"/>
        <v>395.49775026664986</v>
      </c>
      <c r="S348" s="127">
        <f t="shared" si="168"/>
        <v>395.49775026664986</v>
      </c>
      <c r="T348" s="127">
        <f t="shared" si="168"/>
        <v>395.49775026664986</v>
      </c>
      <c r="U348" s="127">
        <f t="shared" si="168"/>
        <v>395.49775026664986</v>
      </c>
      <c r="V348" s="127">
        <f t="shared" si="168"/>
        <v>395.49775026664986</v>
      </c>
      <c r="W348" s="127">
        <f t="shared" si="168"/>
        <v>395.49775026664986</v>
      </c>
      <c r="X348" s="127">
        <f t="shared" si="168"/>
        <v>395.49775026664986</v>
      </c>
      <c r="Y348" s="127">
        <f t="shared" si="168"/>
        <v>395.49775026664986</v>
      </c>
      <c r="Z348" s="127">
        <f t="shared" si="168"/>
        <v>395.49775026664986</v>
      </c>
      <c r="AA348" s="127">
        <f t="shared" si="168"/>
        <v>395.49775026664986</v>
      </c>
      <c r="AB348" s="127">
        <f t="shared" si="168"/>
        <v>395.49775026664986</v>
      </c>
      <c r="AC348" s="127">
        <f t="shared" si="168"/>
        <v>395.49775026664986</v>
      </c>
      <c r="AD348" s="127">
        <f t="shared" si="168"/>
        <v>395.49775026664986</v>
      </c>
      <c r="AE348" s="127">
        <f t="shared" si="168"/>
        <v>395.49775026664986</v>
      </c>
      <c r="AF348" s="127">
        <f t="shared" si="168"/>
        <v>395.49775026664986</v>
      </c>
      <c r="AG348" s="127">
        <f t="shared" si="168"/>
        <v>395.49775026664986</v>
      </c>
      <c r="AH348" s="127">
        <f t="shared" si="168"/>
        <v>395.49775026664986</v>
      </c>
      <c r="AI348" s="127">
        <f t="shared" si="168"/>
        <v>395.49775026664986</v>
      </c>
      <c r="AJ348" s="127">
        <f t="shared" si="168"/>
        <v>395.49775026664986</v>
      </c>
      <c r="AK348" s="127">
        <f t="shared" si="168"/>
        <v>395.49775026664986</v>
      </c>
      <c r="AL348" s="127">
        <f t="shared" si="168"/>
        <v>395.49775026664986</v>
      </c>
      <c r="AM348" s="127">
        <f t="shared" si="168"/>
        <v>395.49775026664986</v>
      </c>
      <c r="AN348" s="127">
        <f t="shared" si="168"/>
        <v>395.49775026664986</v>
      </c>
      <c r="AO348" s="127">
        <f t="shared" si="168"/>
        <v>395.49775026664986</v>
      </c>
      <c r="AP348" s="127">
        <f t="shared" si="168"/>
        <v>395.49775026664986</v>
      </c>
      <c r="AQ348" s="127">
        <f t="shared" si="168"/>
        <v>395.49775026664986</v>
      </c>
      <c r="AR348" s="127">
        <f t="shared" si="168"/>
        <v>395.49775026664986</v>
      </c>
      <c r="AS348" s="127">
        <f t="shared" si="168"/>
        <v>395.49775026664986</v>
      </c>
      <c r="AT348" s="127">
        <f t="shared" si="168"/>
        <v>395.49775026664986</v>
      </c>
      <c r="AU348" s="127">
        <f t="shared" si="168"/>
        <v>395.49775026664986</v>
      </c>
      <c r="AV348" s="127">
        <f t="shared" si="168"/>
        <v>395.49775026664986</v>
      </c>
      <c r="AW348" s="127">
        <f t="shared" si="168"/>
        <v>395.49775026664986</v>
      </c>
      <c r="AX348" s="127">
        <f t="shared" si="168"/>
        <v>395.49775026664986</v>
      </c>
      <c r="AY348" s="127"/>
      <c r="AZ348" s="127"/>
      <c r="BA348" s="127"/>
      <c r="BB348" s="127"/>
      <c r="BC348" s="127"/>
      <c r="BD348" s="127"/>
      <c r="BE348" s="127"/>
      <c r="BF348" s="127"/>
      <c r="BG348" s="127"/>
      <c r="BH348" s="127"/>
      <c r="BI348" s="127"/>
      <c r="BJ348" s="127"/>
      <c r="BK348" s="127"/>
      <c r="BL348" s="127"/>
    </row>
    <row r="349" spans="1:64" x14ac:dyDescent="0.25">
      <c r="A349" s="127"/>
      <c r="B349" s="127"/>
      <c r="C349" s="127"/>
      <c r="D349" s="127"/>
      <c r="E349" s="127"/>
      <c r="F349" s="127"/>
      <c r="G349" s="127"/>
      <c r="H349" s="127"/>
      <c r="I349" s="127"/>
      <c r="J349" s="127"/>
      <c r="K349" s="127"/>
      <c r="L349" s="127"/>
      <c r="M349" s="127"/>
      <c r="N349" s="127"/>
      <c r="O349" s="127"/>
      <c r="P349" s="127"/>
      <c r="Q349" s="127"/>
      <c r="R349" s="127"/>
      <c r="S349" s="127"/>
      <c r="T349" s="127"/>
      <c r="U349" s="127"/>
      <c r="V349" s="127"/>
      <c r="W349" s="127"/>
      <c r="X349" s="127"/>
      <c r="Y349" s="127"/>
      <c r="Z349" s="127"/>
      <c r="AA349" s="127"/>
      <c r="AB349" s="127"/>
      <c r="AC349" s="127"/>
      <c r="AD349" s="127"/>
      <c r="AE349" s="127"/>
      <c r="AF349" s="127"/>
      <c r="AG349" s="127"/>
      <c r="AH349" s="127"/>
      <c r="AI349" s="127"/>
      <c r="AJ349" s="127"/>
      <c r="AK349" s="127"/>
      <c r="AL349" s="127"/>
      <c r="AM349" s="127"/>
      <c r="AN349" s="127"/>
      <c r="AO349" s="127"/>
      <c r="AP349" s="127"/>
      <c r="AQ349" s="127"/>
      <c r="AR349" s="127"/>
      <c r="AS349" s="127"/>
      <c r="AT349" s="127"/>
      <c r="AU349" s="127"/>
      <c r="AV349" s="127"/>
      <c r="AW349" s="127"/>
      <c r="AX349" s="127"/>
      <c r="AY349" s="127"/>
      <c r="AZ349" s="127"/>
      <c r="BA349" s="127"/>
      <c r="BB349" s="127"/>
      <c r="BC349" s="127"/>
      <c r="BD349" s="127"/>
      <c r="BE349" s="127"/>
      <c r="BF349" s="127"/>
      <c r="BG349" s="127"/>
      <c r="BH349" s="127"/>
      <c r="BI349" s="127"/>
      <c r="BJ349" s="127"/>
      <c r="BK349" s="127"/>
      <c r="BL349" s="127"/>
    </row>
    <row r="350" spans="1:64" x14ac:dyDescent="0.25">
      <c r="A350" s="127"/>
      <c r="B350" s="127"/>
      <c r="C350" s="127"/>
      <c r="D350" s="127"/>
      <c r="E350" s="127"/>
      <c r="F350" s="127"/>
      <c r="G350" s="127"/>
      <c r="H350" s="127"/>
      <c r="I350" s="127"/>
      <c r="J350" s="127"/>
      <c r="K350" s="127"/>
      <c r="L350" s="127"/>
      <c r="M350" s="127"/>
      <c r="N350" s="127"/>
      <c r="O350" s="127"/>
      <c r="P350" s="127"/>
      <c r="Q350" s="127"/>
      <c r="R350" s="127"/>
      <c r="S350" s="127"/>
      <c r="T350" s="127"/>
      <c r="U350" s="127"/>
      <c r="V350" s="127"/>
      <c r="W350" s="127"/>
      <c r="X350" s="127"/>
      <c r="Y350" s="127"/>
      <c r="Z350" s="127"/>
      <c r="AA350" s="127"/>
      <c r="AB350" s="127"/>
      <c r="AC350" s="127"/>
      <c r="AD350" s="127"/>
      <c r="AE350" s="127"/>
      <c r="AF350" s="127"/>
      <c r="AG350" s="127"/>
      <c r="AH350" s="127"/>
      <c r="AI350" s="127"/>
      <c r="AJ350" s="127"/>
      <c r="AK350" s="127"/>
      <c r="AL350" s="127"/>
      <c r="AM350" s="127"/>
      <c r="AN350" s="127"/>
      <c r="AO350" s="127"/>
      <c r="AP350" s="127"/>
      <c r="AQ350" s="127"/>
      <c r="AR350" s="127"/>
      <c r="AS350" s="127"/>
      <c r="AT350" s="127"/>
      <c r="AU350" s="127"/>
      <c r="AV350" s="127"/>
      <c r="AW350" s="127"/>
      <c r="AX350" s="127"/>
      <c r="AY350" s="127"/>
      <c r="AZ350" s="127"/>
      <c r="BA350" s="127"/>
      <c r="BB350" s="127"/>
      <c r="BC350" s="127"/>
      <c r="BD350" s="127"/>
      <c r="BE350" s="127"/>
      <c r="BF350" s="127"/>
      <c r="BG350" s="127"/>
      <c r="BH350" s="127"/>
      <c r="BI350" s="127"/>
      <c r="BJ350" s="127"/>
      <c r="BK350" s="127"/>
      <c r="BL350" s="127"/>
    </row>
    <row r="351" spans="1:64" x14ac:dyDescent="0.25">
      <c r="A351" s="145"/>
      <c r="B351" s="145" t="s">
        <v>511</v>
      </c>
      <c r="C351" s="145" t="str">
        <f>+C340</f>
        <v>A1 m1</v>
      </c>
      <c r="D351" s="145" t="str">
        <f t="shared" ref="D351:AX351" si="169">+D340</f>
        <v>A1 m2</v>
      </c>
      <c r="E351" s="145" t="str">
        <f t="shared" si="169"/>
        <v>A1 m3</v>
      </c>
      <c r="F351" s="145" t="str">
        <f t="shared" si="169"/>
        <v>A1 m4</v>
      </c>
      <c r="G351" s="145" t="str">
        <f t="shared" si="169"/>
        <v>A1 m5</v>
      </c>
      <c r="H351" s="145" t="str">
        <f t="shared" si="169"/>
        <v>A1 m6</v>
      </c>
      <c r="I351" s="145" t="str">
        <f t="shared" si="169"/>
        <v>A1 m7</v>
      </c>
      <c r="J351" s="145" t="str">
        <f t="shared" si="169"/>
        <v>A1 m8</v>
      </c>
      <c r="K351" s="145" t="str">
        <f t="shared" si="169"/>
        <v>A1 m9</v>
      </c>
      <c r="L351" s="145" t="str">
        <f t="shared" si="169"/>
        <v>A1 m10</v>
      </c>
      <c r="M351" s="145" t="str">
        <f t="shared" si="169"/>
        <v>A1 m11</v>
      </c>
      <c r="N351" s="145" t="str">
        <f t="shared" si="169"/>
        <v>A1 m12</v>
      </c>
      <c r="O351" s="145" t="str">
        <f t="shared" si="169"/>
        <v>A2 m1</v>
      </c>
      <c r="P351" s="145" t="str">
        <f t="shared" si="169"/>
        <v>A2 m2</v>
      </c>
      <c r="Q351" s="145" t="str">
        <f t="shared" si="169"/>
        <v>A2 m3</v>
      </c>
      <c r="R351" s="145" t="str">
        <f t="shared" si="169"/>
        <v>A2 m4</v>
      </c>
      <c r="S351" s="145" t="str">
        <f t="shared" si="169"/>
        <v>A2 m5</v>
      </c>
      <c r="T351" s="145" t="str">
        <f t="shared" si="169"/>
        <v>A2 m6</v>
      </c>
      <c r="U351" s="145" t="str">
        <f t="shared" si="169"/>
        <v>A2 m7</v>
      </c>
      <c r="V351" s="145" t="str">
        <f t="shared" si="169"/>
        <v>A2 m8</v>
      </c>
      <c r="W351" s="145" t="str">
        <f t="shared" si="169"/>
        <v>A2 m9</v>
      </c>
      <c r="X351" s="145" t="str">
        <f t="shared" si="169"/>
        <v>A2 m10</v>
      </c>
      <c r="Y351" s="145" t="str">
        <f t="shared" si="169"/>
        <v>A2 m11</v>
      </c>
      <c r="Z351" s="145" t="str">
        <f t="shared" si="169"/>
        <v>A2 m12</v>
      </c>
      <c r="AA351" s="145" t="str">
        <f t="shared" si="169"/>
        <v>A3 m1</v>
      </c>
      <c r="AB351" s="145" t="str">
        <f t="shared" si="169"/>
        <v>A3 m2</v>
      </c>
      <c r="AC351" s="145" t="str">
        <f t="shared" si="169"/>
        <v>A3 m3</v>
      </c>
      <c r="AD351" s="145" t="str">
        <f t="shared" si="169"/>
        <v>A3 m4</v>
      </c>
      <c r="AE351" s="145" t="str">
        <f t="shared" si="169"/>
        <v>A3 m5</v>
      </c>
      <c r="AF351" s="145" t="str">
        <f t="shared" si="169"/>
        <v>A3 m6</v>
      </c>
      <c r="AG351" s="145" t="str">
        <f t="shared" si="169"/>
        <v>A3 m7</v>
      </c>
      <c r="AH351" s="145" t="str">
        <f t="shared" si="169"/>
        <v>A3 m8</v>
      </c>
      <c r="AI351" s="145" t="str">
        <f t="shared" si="169"/>
        <v>A3 m9</v>
      </c>
      <c r="AJ351" s="145" t="str">
        <f t="shared" si="169"/>
        <v>A3 m10</v>
      </c>
      <c r="AK351" s="145" t="str">
        <f t="shared" si="169"/>
        <v>A3 m11</v>
      </c>
      <c r="AL351" s="145" t="str">
        <f t="shared" si="169"/>
        <v>A3 m12</v>
      </c>
      <c r="AM351" s="145" t="str">
        <f t="shared" si="169"/>
        <v>A4 m1</v>
      </c>
      <c r="AN351" s="145" t="str">
        <f t="shared" si="169"/>
        <v>A4 m2</v>
      </c>
      <c r="AO351" s="145" t="str">
        <f t="shared" si="169"/>
        <v>A4 m3</v>
      </c>
      <c r="AP351" s="145" t="str">
        <f t="shared" si="169"/>
        <v>A4 m4</v>
      </c>
      <c r="AQ351" s="145" t="str">
        <f t="shared" si="169"/>
        <v>A4 m5</v>
      </c>
      <c r="AR351" s="145" t="str">
        <f t="shared" si="169"/>
        <v>A4 m6</v>
      </c>
      <c r="AS351" s="145" t="str">
        <f t="shared" si="169"/>
        <v>A4 m7</v>
      </c>
      <c r="AT351" s="145" t="str">
        <f t="shared" si="169"/>
        <v>A4 m8</v>
      </c>
      <c r="AU351" s="145" t="str">
        <f t="shared" si="169"/>
        <v>A4 m9</v>
      </c>
      <c r="AV351" s="145" t="str">
        <f t="shared" si="169"/>
        <v>A4 m10</v>
      </c>
      <c r="AW351" s="145" t="str">
        <f t="shared" si="169"/>
        <v>A4 m11</v>
      </c>
      <c r="AX351" s="145" t="str">
        <f t="shared" si="169"/>
        <v>A4 m12</v>
      </c>
      <c r="AY351" s="145"/>
      <c r="AZ351" s="145"/>
      <c r="BA351" s="145"/>
      <c r="BB351" s="145"/>
      <c r="BC351" s="145"/>
      <c r="BD351" s="145"/>
      <c r="BE351" s="145"/>
      <c r="BF351" s="145"/>
      <c r="BG351" s="145"/>
      <c r="BH351" s="145"/>
      <c r="BI351" s="145"/>
      <c r="BJ351" s="145"/>
      <c r="BK351" s="145"/>
      <c r="BL351" s="145"/>
    </row>
    <row r="352" spans="1:64" x14ac:dyDescent="0.25">
      <c r="A352" s="127"/>
      <c r="B352" s="127" t="s">
        <v>580</v>
      </c>
      <c r="C352" s="127">
        <f>+C209</f>
        <v>0</v>
      </c>
      <c r="D352" s="127">
        <f t="shared" ref="D352:AX352" si="170">+D209</f>
        <v>0</v>
      </c>
      <c r="E352" s="127">
        <f t="shared" si="170"/>
        <v>0</v>
      </c>
      <c r="F352" s="127">
        <f t="shared" si="170"/>
        <v>0</v>
      </c>
      <c r="G352" s="127">
        <f t="shared" si="170"/>
        <v>0</v>
      </c>
      <c r="H352" s="127">
        <f t="shared" si="170"/>
        <v>0</v>
      </c>
      <c r="I352" s="127">
        <f t="shared" si="170"/>
        <v>0</v>
      </c>
      <c r="J352" s="127">
        <f t="shared" si="170"/>
        <v>0</v>
      </c>
      <c r="K352" s="127">
        <f t="shared" si="170"/>
        <v>0</v>
      </c>
      <c r="L352" s="127">
        <f t="shared" si="170"/>
        <v>0</v>
      </c>
      <c r="M352" s="127">
        <f t="shared" si="170"/>
        <v>0</v>
      </c>
      <c r="N352" s="127">
        <f t="shared" si="170"/>
        <v>0</v>
      </c>
      <c r="O352" s="127">
        <f t="shared" si="170"/>
        <v>0</v>
      </c>
      <c r="P352" s="127">
        <f t="shared" si="170"/>
        <v>0</v>
      </c>
      <c r="Q352" s="127">
        <f t="shared" si="170"/>
        <v>0</v>
      </c>
      <c r="R352" s="127">
        <f t="shared" si="170"/>
        <v>0</v>
      </c>
      <c r="S352" s="127">
        <f t="shared" si="170"/>
        <v>0</v>
      </c>
      <c r="T352" s="127">
        <f t="shared" si="170"/>
        <v>0</v>
      </c>
      <c r="U352" s="127">
        <f t="shared" si="170"/>
        <v>0</v>
      </c>
      <c r="V352" s="127">
        <f t="shared" si="170"/>
        <v>0</v>
      </c>
      <c r="W352" s="127">
        <f t="shared" si="170"/>
        <v>0</v>
      </c>
      <c r="X352" s="127">
        <f t="shared" si="170"/>
        <v>0</v>
      </c>
      <c r="Y352" s="127">
        <f t="shared" si="170"/>
        <v>0</v>
      </c>
      <c r="Z352" s="127">
        <f t="shared" si="170"/>
        <v>395.49775026664986</v>
      </c>
      <c r="AA352" s="127">
        <f t="shared" si="170"/>
        <v>395.49775026664986</v>
      </c>
      <c r="AB352" s="127">
        <f t="shared" si="170"/>
        <v>395.49775026664986</v>
      </c>
      <c r="AC352" s="127">
        <f t="shared" si="170"/>
        <v>395.49775026664986</v>
      </c>
      <c r="AD352" s="127">
        <f t="shared" si="170"/>
        <v>395.49775026664986</v>
      </c>
      <c r="AE352" s="127">
        <f t="shared" si="170"/>
        <v>395.49775026664986</v>
      </c>
      <c r="AF352" s="127">
        <f t="shared" si="170"/>
        <v>395.49775026664986</v>
      </c>
      <c r="AG352" s="127">
        <f t="shared" si="170"/>
        <v>395.49775026664986</v>
      </c>
      <c r="AH352" s="127">
        <f t="shared" si="170"/>
        <v>395.49775026664986</v>
      </c>
      <c r="AI352" s="127">
        <f t="shared" si="170"/>
        <v>395.49775026664986</v>
      </c>
      <c r="AJ352" s="127">
        <f t="shared" si="170"/>
        <v>395.49775026664986</v>
      </c>
      <c r="AK352" s="127">
        <f t="shared" si="170"/>
        <v>395.49775026664986</v>
      </c>
      <c r="AL352" s="127">
        <f t="shared" si="170"/>
        <v>395.49775026664986</v>
      </c>
      <c r="AM352" s="127">
        <f t="shared" si="170"/>
        <v>395.49775026664986</v>
      </c>
      <c r="AN352" s="127">
        <f t="shared" si="170"/>
        <v>395.49775026664986</v>
      </c>
      <c r="AO352" s="127">
        <f t="shared" si="170"/>
        <v>395.49775026664986</v>
      </c>
      <c r="AP352" s="127">
        <f t="shared" si="170"/>
        <v>395.49775026664986</v>
      </c>
      <c r="AQ352" s="127">
        <f t="shared" si="170"/>
        <v>395.49775026664986</v>
      </c>
      <c r="AR352" s="127">
        <f t="shared" si="170"/>
        <v>395.49775026664986</v>
      </c>
      <c r="AS352" s="127">
        <f t="shared" si="170"/>
        <v>395.49775026664986</v>
      </c>
      <c r="AT352" s="127">
        <f t="shared" si="170"/>
        <v>395.49775026664986</v>
      </c>
      <c r="AU352" s="127">
        <f t="shared" si="170"/>
        <v>395.49775026664986</v>
      </c>
      <c r="AV352" s="127">
        <f t="shared" si="170"/>
        <v>395.49775026664986</v>
      </c>
      <c r="AW352" s="127">
        <f t="shared" si="170"/>
        <v>395.49775026664986</v>
      </c>
      <c r="AX352" s="127">
        <f t="shared" si="170"/>
        <v>395.49775026664986</v>
      </c>
      <c r="AY352" s="127"/>
      <c r="AZ352" s="127"/>
      <c r="BA352" s="127"/>
      <c r="BB352" s="127"/>
      <c r="BC352" s="127"/>
      <c r="BD352" s="127"/>
      <c r="BE352" s="127"/>
      <c r="BF352" s="127"/>
      <c r="BG352" s="127"/>
      <c r="BH352" s="127"/>
      <c r="BI352" s="127"/>
      <c r="BJ352" s="127"/>
      <c r="BK352" s="127"/>
      <c r="BL352" s="127"/>
    </row>
    <row r="353" spans="1:64" x14ac:dyDescent="0.25">
      <c r="A353" s="127" t="s">
        <v>602</v>
      </c>
      <c r="B353" s="127" t="s">
        <v>603</v>
      </c>
      <c r="C353" s="127">
        <f t="shared" ref="C353:AX353" si="171">+IF(C209=0,0,(($C197*$C198)/$C200))</f>
        <v>0</v>
      </c>
      <c r="D353" s="127">
        <f t="shared" si="171"/>
        <v>0</v>
      </c>
      <c r="E353" s="127">
        <f t="shared" si="171"/>
        <v>0</v>
      </c>
      <c r="F353" s="127">
        <f t="shared" si="171"/>
        <v>0</v>
      </c>
      <c r="G353" s="127">
        <f t="shared" si="171"/>
        <v>0</v>
      </c>
      <c r="H353" s="127">
        <f t="shared" si="171"/>
        <v>0</v>
      </c>
      <c r="I353" s="127">
        <f t="shared" si="171"/>
        <v>0</v>
      </c>
      <c r="J353" s="127">
        <f t="shared" si="171"/>
        <v>0</v>
      </c>
      <c r="K353" s="127">
        <f t="shared" si="171"/>
        <v>0</v>
      </c>
      <c r="L353" s="127">
        <f t="shared" si="171"/>
        <v>0</v>
      </c>
      <c r="M353" s="127">
        <f t="shared" si="171"/>
        <v>0</v>
      </c>
      <c r="N353" s="127">
        <f t="shared" si="171"/>
        <v>0</v>
      </c>
      <c r="O353" s="127">
        <f t="shared" si="171"/>
        <v>0</v>
      </c>
      <c r="P353" s="127">
        <f t="shared" si="171"/>
        <v>0</v>
      </c>
      <c r="Q353" s="127">
        <f t="shared" si="171"/>
        <v>0</v>
      </c>
      <c r="R353" s="127">
        <f t="shared" si="171"/>
        <v>0</v>
      </c>
      <c r="S353" s="127">
        <f t="shared" si="171"/>
        <v>0</v>
      </c>
      <c r="T353" s="127">
        <f t="shared" si="171"/>
        <v>0</v>
      </c>
      <c r="U353" s="127">
        <f t="shared" si="171"/>
        <v>0</v>
      </c>
      <c r="V353" s="127">
        <f t="shared" si="171"/>
        <v>0</v>
      </c>
      <c r="W353" s="127">
        <f t="shared" si="171"/>
        <v>0</v>
      </c>
      <c r="X353" s="127">
        <f t="shared" si="171"/>
        <v>0</v>
      </c>
      <c r="Y353" s="127">
        <f t="shared" si="171"/>
        <v>0</v>
      </c>
      <c r="Z353" s="127">
        <f t="shared" si="171"/>
        <v>41.666666666666664</v>
      </c>
      <c r="AA353" s="127">
        <f t="shared" si="171"/>
        <v>41.666666666666664</v>
      </c>
      <c r="AB353" s="127">
        <f t="shared" si="171"/>
        <v>41.666666666666664</v>
      </c>
      <c r="AC353" s="127">
        <f t="shared" si="171"/>
        <v>41.666666666666664</v>
      </c>
      <c r="AD353" s="127">
        <f t="shared" si="171"/>
        <v>41.666666666666664</v>
      </c>
      <c r="AE353" s="127">
        <f t="shared" si="171"/>
        <v>41.666666666666664</v>
      </c>
      <c r="AF353" s="127">
        <f t="shared" si="171"/>
        <v>41.666666666666664</v>
      </c>
      <c r="AG353" s="127">
        <f t="shared" si="171"/>
        <v>41.666666666666664</v>
      </c>
      <c r="AH353" s="127">
        <f t="shared" si="171"/>
        <v>41.666666666666664</v>
      </c>
      <c r="AI353" s="127">
        <f t="shared" si="171"/>
        <v>41.666666666666664</v>
      </c>
      <c r="AJ353" s="127">
        <f t="shared" si="171"/>
        <v>41.666666666666664</v>
      </c>
      <c r="AK353" s="127">
        <f t="shared" si="171"/>
        <v>41.666666666666664</v>
      </c>
      <c r="AL353" s="127">
        <f t="shared" si="171"/>
        <v>41.666666666666664</v>
      </c>
      <c r="AM353" s="127">
        <f t="shared" si="171"/>
        <v>41.666666666666664</v>
      </c>
      <c r="AN353" s="127">
        <f t="shared" si="171"/>
        <v>41.666666666666664</v>
      </c>
      <c r="AO353" s="127">
        <f t="shared" si="171"/>
        <v>41.666666666666664</v>
      </c>
      <c r="AP353" s="127">
        <f t="shared" si="171"/>
        <v>41.666666666666664</v>
      </c>
      <c r="AQ353" s="127">
        <f t="shared" si="171"/>
        <v>41.666666666666664</v>
      </c>
      <c r="AR353" s="127">
        <f t="shared" si="171"/>
        <v>41.666666666666664</v>
      </c>
      <c r="AS353" s="127">
        <f t="shared" si="171"/>
        <v>41.666666666666664</v>
      </c>
      <c r="AT353" s="127">
        <f t="shared" si="171"/>
        <v>41.666666666666664</v>
      </c>
      <c r="AU353" s="127">
        <f t="shared" si="171"/>
        <v>41.666666666666664</v>
      </c>
      <c r="AV353" s="127">
        <f t="shared" si="171"/>
        <v>41.666666666666664</v>
      </c>
      <c r="AW353" s="127">
        <f t="shared" si="171"/>
        <v>41.666666666666664</v>
      </c>
      <c r="AX353" s="127">
        <f t="shared" si="171"/>
        <v>41.666666666666664</v>
      </c>
      <c r="AY353" s="127"/>
      <c r="AZ353" s="127"/>
      <c r="BA353" s="127"/>
      <c r="BB353" s="127"/>
      <c r="BC353" s="127"/>
      <c r="BD353" s="127"/>
      <c r="BE353" s="127"/>
      <c r="BF353" s="127"/>
      <c r="BG353" s="127"/>
      <c r="BH353" s="127"/>
      <c r="BI353" s="127"/>
      <c r="BJ353" s="127"/>
      <c r="BK353" s="127"/>
      <c r="BL353" s="127"/>
    </row>
    <row r="354" spans="1:64" x14ac:dyDescent="0.25">
      <c r="A354" s="127" t="s">
        <v>604</v>
      </c>
      <c r="B354" s="127" t="s">
        <v>605</v>
      </c>
      <c r="C354" s="127">
        <f>+IF(C209=0,0,($C197*$C199))</f>
        <v>0</v>
      </c>
      <c r="D354" s="127">
        <f>+IF(D209=0,0,(($C197*$C199)-SUM($C353:D353)))</f>
        <v>0</v>
      </c>
      <c r="E354" s="127">
        <f>+IF(E209=0,0,(($C197*$C199)-SUM($C353:E353)))</f>
        <v>0</v>
      </c>
      <c r="F354" s="127">
        <f>+IF(F209=0,0,(($C197*$C199)-SUM($C353:F353)))</f>
        <v>0</v>
      </c>
      <c r="G354" s="127">
        <f>+IF(G209=0,0,(($C197*$C199)-SUM($C353:G353)))</f>
        <v>0</v>
      </c>
      <c r="H354" s="127">
        <f>+IF(H209=0,0,(($C197*$C199)-SUM($C353:H353)))</f>
        <v>0</v>
      </c>
      <c r="I354" s="127">
        <f>+IF(I209=0,0,(($C197*$C199)-SUM($C353:I353)))</f>
        <v>0</v>
      </c>
      <c r="J354" s="127">
        <f>+IF(J209=0,0,(($C197*$C199)-SUM($C353:J353)))</f>
        <v>0</v>
      </c>
      <c r="K354" s="127">
        <f>+IF(K209=0,0,(($C197*$C199)-SUM($C353:K353)))</f>
        <v>0</v>
      </c>
      <c r="L354" s="127">
        <f>+IF(L209=0,0,(($C197*$C199)-SUM($C353:L353)))</f>
        <v>0</v>
      </c>
      <c r="M354" s="127">
        <f>+IF(M209=0,0,(($C197*$C199)-SUM($C353:M353)))</f>
        <v>0</v>
      </c>
      <c r="N354" s="127">
        <f>+IF(N209=0,0,(($C197*$C199)-SUM($C353:N353)))</f>
        <v>0</v>
      </c>
      <c r="O354" s="127">
        <f>+IF(O209=0,0,(($C197*$C199)-SUM($C353:O353)))</f>
        <v>0</v>
      </c>
      <c r="P354" s="127">
        <f>+IF(P209=0,0,(($C197*$C199)-SUM($C353:P353)))</f>
        <v>0</v>
      </c>
      <c r="Q354" s="127">
        <f>+IF(Q209=0,0,(($C197*$C199)-SUM($C353:Q353)))</f>
        <v>0</v>
      </c>
      <c r="R354" s="127">
        <f>+IF(R209=0,0,(($C197*$C199)-SUM($C353:R353)))</f>
        <v>0</v>
      </c>
      <c r="S354" s="127">
        <f>+IF(S209=0,0,(($C197*$C199)-SUM($C353:S353)))</f>
        <v>0</v>
      </c>
      <c r="T354" s="127">
        <f>+IF(T209=0,0,(($C197*$C199)-SUM($C353:T353)))</f>
        <v>0</v>
      </c>
      <c r="U354" s="127">
        <f>+IF(U209=0,0,(($C197*$C199)-SUM($C353:U353)))</f>
        <v>0</v>
      </c>
      <c r="V354" s="127">
        <f>+IF(V209=0,0,(($C197*$C199)-SUM($C353:V353)))</f>
        <v>0</v>
      </c>
      <c r="W354" s="127">
        <f>+IF(W209=0,0,(($C197*$C199)-SUM($C353:W353)))</f>
        <v>0</v>
      </c>
      <c r="X354" s="127">
        <f>+IF(X209=0,0,(($C197*$C199)-SUM($C353:X353)))</f>
        <v>0</v>
      </c>
      <c r="Y354" s="127">
        <f>+IF(Y209=0,0,(($C197*$C199)-SUM($C353:Y353)))</f>
        <v>0</v>
      </c>
      <c r="Z354" s="127">
        <f>+IF(Z209=0,0,(($C197*$C199)-SUM($C353:Z353)))</f>
        <v>1958.3333333333333</v>
      </c>
      <c r="AA354" s="127">
        <f>+IF(AA209=0,0,(($C197*$C199)-SUM($C353:AA353)))</f>
        <v>1916.6666666666667</v>
      </c>
      <c r="AB354" s="127">
        <f>+IF(AB209=0,0,(($C197*$C199)-SUM($C353:AB353)))</f>
        <v>1875</v>
      </c>
      <c r="AC354" s="127">
        <f>+IF(AC209=0,0,(($C197*$C199)-SUM($C353:AC353)))</f>
        <v>1833.3333333333333</v>
      </c>
      <c r="AD354" s="127">
        <f>+IF(AD209=0,0,(($C197*$C199)-SUM($C353:AD353)))</f>
        <v>1791.6666666666667</v>
      </c>
      <c r="AE354" s="127">
        <f>+IF(AE209=0,0,(($C197*$C199)-SUM($C353:AE353)))</f>
        <v>1750</v>
      </c>
      <c r="AF354" s="127">
        <f>+IF(AF209=0,0,(($C197*$C199)-SUM($C353:AF353)))</f>
        <v>1708.3333333333335</v>
      </c>
      <c r="AG354" s="127">
        <f>+IF(AG209=0,0,(($C197*$C199)-SUM($C353:AG353)))</f>
        <v>1666.6666666666667</v>
      </c>
      <c r="AH354" s="127">
        <f>+IF(AH209=0,0,(($C197*$C199)-SUM($C353:AH353)))</f>
        <v>1625</v>
      </c>
      <c r="AI354" s="127">
        <f>+IF(AI209=0,0,(($C197*$C199)-SUM($C353:AI353)))</f>
        <v>1583.3333333333333</v>
      </c>
      <c r="AJ354" s="127">
        <f>+IF(AJ209=0,0,(($C197*$C199)-SUM($C353:AJ353)))</f>
        <v>1541.6666666666665</v>
      </c>
      <c r="AK354" s="127">
        <f>+IF(AK209=0,0,(($C197*$C199)-SUM($C353:AK353)))</f>
        <v>1500</v>
      </c>
      <c r="AL354" s="127">
        <f>+IF(AL209=0,0,(($C197*$C199)-SUM($C353:AL353)))</f>
        <v>1458.3333333333333</v>
      </c>
      <c r="AM354" s="127">
        <f>+IF(AM209=0,0,(($C197*$C199)-SUM($C353:AM353)))</f>
        <v>1416.6666666666665</v>
      </c>
      <c r="AN354" s="127">
        <f>+IF(AN209=0,0,(($C197*$C199)-SUM($C353:AN353)))</f>
        <v>1375</v>
      </c>
      <c r="AO354" s="127">
        <f>+IF(AO209=0,0,(($C197*$C199)-SUM($C353:AO353)))</f>
        <v>1333.3333333333335</v>
      </c>
      <c r="AP354" s="127">
        <f>+IF(AP209=0,0,(($C197*$C199)-SUM($C353:AP353)))</f>
        <v>1291.6666666666667</v>
      </c>
      <c r="AQ354" s="127">
        <f>+IF(AQ209=0,0,(($C197*$C199)-SUM($C353:AQ353)))</f>
        <v>1250</v>
      </c>
      <c r="AR354" s="127">
        <f>+IF(AR209=0,0,(($C197*$C199)-SUM($C353:AR353)))</f>
        <v>1208.3333333333335</v>
      </c>
      <c r="AS354" s="127">
        <f>+IF(AS209=0,0,(($C197*$C199)-SUM($C353:AS353)))</f>
        <v>1166.666666666667</v>
      </c>
      <c r="AT354" s="127">
        <f>+IF(AT209=0,0,(($C197*$C199)-SUM($C353:AT353)))</f>
        <v>1125.0000000000002</v>
      </c>
      <c r="AU354" s="127">
        <f>+IF(AU209=0,0,(($C197*$C199)-SUM($C353:AU353)))</f>
        <v>1083.3333333333335</v>
      </c>
      <c r="AV354" s="127">
        <f>+IF(AV209=0,0,(($C197*$C199)-SUM($C353:AV353)))</f>
        <v>1041.666666666667</v>
      </c>
      <c r="AW354" s="127">
        <f>+IF(AW209=0,0,(($C197*$C199)-SUM($C353:AW353)))</f>
        <v>1000.0000000000003</v>
      </c>
      <c r="AX354" s="127">
        <f>+IF(AX209=0,0,(($C197*$C199)-SUM($C353:AX353)))</f>
        <v>958.33333333333371</v>
      </c>
      <c r="AY354" s="127"/>
      <c r="AZ354" s="127"/>
      <c r="BA354" s="127"/>
      <c r="BB354" s="127"/>
      <c r="BC354" s="127"/>
      <c r="BD354" s="127"/>
      <c r="BE354" s="127"/>
      <c r="BF354" s="127"/>
      <c r="BG354" s="127"/>
      <c r="BH354" s="127"/>
      <c r="BI354" s="127"/>
      <c r="BJ354" s="127"/>
      <c r="BK354" s="127"/>
      <c r="BL354" s="127"/>
    </row>
    <row r="355" spans="1:64" x14ac:dyDescent="0.25">
      <c r="A355" s="127"/>
      <c r="B355" s="127" t="s">
        <v>606</v>
      </c>
      <c r="C355" s="127">
        <f>+C214</f>
        <v>0</v>
      </c>
      <c r="D355" s="127">
        <f t="shared" ref="D355:AX355" si="172">+D214</f>
        <v>0</v>
      </c>
      <c r="E355" s="127">
        <f t="shared" si="172"/>
        <v>0</v>
      </c>
      <c r="F355" s="127">
        <f t="shared" si="172"/>
        <v>0</v>
      </c>
      <c r="G355" s="127">
        <f t="shared" si="172"/>
        <v>0</v>
      </c>
      <c r="H355" s="127">
        <f t="shared" si="172"/>
        <v>0</v>
      </c>
      <c r="I355" s="127">
        <f t="shared" si="172"/>
        <v>0</v>
      </c>
      <c r="J355" s="127">
        <f t="shared" si="172"/>
        <v>0</v>
      </c>
      <c r="K355" s="127">
        <f t="shared" si="172"/>
        <v>0</v>
      </c>
      <c r="L355" s="127">
        <f t="shared" si="172"/>
        <v>0</v>
      </c>
      <c r="M355" s="127">
        <f t="shared" si="172"/>
        <v>0</v>
      </c>
      <c r="N355" s="127">
        <f t="shared" si="172"/>
        <v>0</v>
      </c>
      <c r="O355" s="127">
        <f t="shared" si="172"/>
        <v>0</v>
      </c>
      <c r="P355" s="127">
        <f t="shared" si="172"/>
        <v>0</v>
      </c>
      <c r="Q355" s="127">
        <f t="shared" si="172"/>
        <v>0</v>
      </c>
      <c r="R355" s="127">
        <f t="shared" si="172"/>
        <v>0</v>
      </c>
      <c r="S355" s="127">
        <f t="shared" si="172"/>
        <v>0</v>
      </c>
      <c r="T355" s="127">
        <f t="shared" si="172"/>
        <v>0</v>
      </c>
      <c r="U355" s="127">
        <f t="shared" si="172"/>
        <v>0</v>
      </c>
      <c r="V355" s="127">
        <f t="shared" si="172"/>
        <v>0</v>
      </c>
      <c r="W355" s="127">
        <f t="shared" si="172"/>
        <v>0</v>
      </c>
      <c r="X355" s="127">
        <f t="shared" si="172"/>
        <v>0</v>
      </c>
      <c r="Y355" s="127">
        <f t="shared" si="172"/>
        <v>0</v>
      </c>
      <c r="Z355" s="127">
        <f t="shared" si="172"/>
        <v>0</v>
      </c>
      <c r="AA355" s="127">
        <f t="shared" si="172"/>
        <v>0</v>
      </c>
      <c r="AB355" s="127">
        <f t="shared" si="172"/>
        <v>0</v>
      </c>
      <c r="AC355" s="127">
        <f t="shared" si="172"/>
        <v>0</v>
      </c>
      <c r="AD355" s="127">
        <f t="shared" si="172"/>
        <v>0</v>
      </c>
      <c r="AE355" s="127">
        <f t="shared" si="172"/>
        <v>0</v>
      </c>
      <c r="AF355" s="127">
        <f t="shared" si="172"/>
        <v>0</v>
      </c>
      <c r="AG355" s="127">
        <f t="shared" si="172"/>
        <v>0</v>
      </c>
      <c r="AH355" s="127">
        <f t="shared" si="172"/>
        <v>0</v>
      </c>
      <c r="AI355" s="127">
        <f t="shared" si="172"/>
        <v>0</v>
      </c>
      <c r="AJ355" s="127">
        <f t="shared" si="172"/>
        <v>0</v>
      </c>
      <c r="AK355" s="127">
        <f t="shared" si="172"/>
        <v>0</v>
      </c>
      <c r="AL355" s="127">
        <f t="shared" si="172"/>
        <v>0</v>
      </c>
      <c r="AM355" s="127">
        <f t="shared" si="172"/>
        <v>0</v>
      </c>
      <c r="AN355" s="127">
        <f t="shared" si="172"/>
        <v>0</v>
      </c>
      <c r="AO355" s="127">
        <f t="shared" si="172"/>
        <v>0</v>
      </c>
      <c r="AP355" s="127">
        <f t="shared" si="172"/>
        <v>0</v>
      </c>
      <c r="AQ355" s="127">
        <f t="shared" si="172"/>
        <v>0</v>
      </c>
      <c r="AR355" s="127">
        <f t="shared" si="172"/>
        <v>0</v>
      </c>
      <c r="AS355" s="127">
        <f t="shared" si="172"/>
        <v>0</v>
      </c>
      <c r="AT355" s="127">
        <f t="shared" si="172"/>
        <v>0</v>
      </c>
      <c r="AU355" s="127">
        <f t="shared" si="172"/>
        <v>0</v>
      </c>
      <c r="AV355" s="127">
        <f t="shared" si="172"/>
        <v>0</v>
      </c>
      <c r="AW355" s="127">
        <f t="shared" si="172"/>
        <v>0</v>
      </c>
      <c r="AX355" s="127">
        <f t="shared" si="172"/>
        <v>0</v>
      </c>
      <c r="AY355" s="127"/>
      <c r="AZ355" s="127"/>
      <c r="BA355" s="127"/>
      <c r="BB355" s="127"/>
      <c r="BC355" s="127"/>
      <c r="BD355" s="127"/>
      <c r="BE355" s="127"/>
      <c r="BF355" s="127"/>
      <c r="BG355" s="127"/>
      <c r="BH355" s="127"/>
      <c r="BI355" s="127"/>
      <c r="BJ355" s="127"/>
      <c r="BK355" s="127"/>
      <c r="BL355" s="127"/>
    </row>
    <row r="356" spans="1:64" x14ac:dyDescent="0.25">
      <c r="A356" s="127"/>
      <c r="B356" s="145" t="s">
        <v>607</v>
      </c>
      <c r="C356" s="145">
        <f>+C352+C353+C355</f>
        <v>0</v>
      </c>
      <c r="D356" s="145">
        <f t="shared" ref="D356:J356" si="173">+D352+D353+D355</f>
        <v>0</v>
      </c>
      <c r="E356" s="145">
        <f t="shared" si="173"/>
        <v>0</v>
      </c>
      <c r="F356" s="145">
        <f t="shared" si="173"/>
        <v>0</v>
      </c>
      <c r="G356" s="145">
        <f t="shared" si="173"/>
        <v>0</v>
      </c>
      <c r="H356" s="145">
        <f t="shared" si="173"/>
        <v>0</v>
      </c>
      <c r="I356" s="145">
        <f t="shared" si="173"/>
        <v>0</v>
      </c>
      <c r="J356" s="145">
        <f t="shared" si="173"/>
        <v>0</v>
      </c>
      <c r="K356" s="145">
        <f>+K352+K353+K355</f>
        <v>0</v>
      </c>
      <c r="L356" s="145">
        <f t="shared" ref="L356:AX356" si="174">+L352+L353+L355</f>
        <v>0</v>
      </c>
      <c r="M356" s="145">
        <f t="shared" si="174"/>
        <v>0</v>
      </c>
      <c r="N356" s="145">
        <f t="shared" si="174"/>
        <v>0</v>
      </c>
      <c r="O356" s="145">
        <f t="shared" si="174"/>
        <v>0</v>
      </c>
      <c r="P356" s="145">
        <f t="shared" si="174"/>
        <v>0</v>
      </c>
      <c r="Q356" s="145">
        <f t="shared" si="174"/>
        <v>0</v>
      </c>
      <c r="R356" s="145">
        <f t="shared" si="174"/>
        <v>0</v>
      </c>
      <c r="S356" s="145">
        <f t="shared" si="174"/>
        <v>0</v>
      </c>
      <c r="T356" s="145">
        <f t="shared" si="174"/>
        <v>0</v>
      </c>
      <c r="U356" s="145">
        <f t="shared" si="174"/>
        <v>0</v>
      </c>
      <c r="V356" s="145">
        <f t="shared" si="174"/>
        <v>0</v>
      </c>
      <c r="W356" s="145">
        <f t="shared" si="174"/>
        <v>0</v>
      </c>
      <c r="X356" s="145">
        <f t="shared" si="174"/>
        <v>0</v>
      </c>
      <c r="Y356" s="145">
        <f t="shared" si="174"/>
        <v>0</v>
      </c>
      <c r="Z356" s="145">
        <f t="shared" si="174"/>
        <v>437.16441693331655</v>
      </c>
      <c r="AA356" s="145">
        <f t="shared" si="174"/>
        <v>437.16441693331655</v>
      </c>
      <c r="AB356" s="145">
        <f t="shared" si="174"/>
        <v>437.16441693331655</v>
      </c>
      <c r="AC356" s="145">
        <f t="shared" si="174"/>
        <v>437.16441693331655</v>
      </c>
      <c r="AD356" s="145">
        <f t="shared" si="174"/>
        <v>437.16441693331655</v>
      </c>
      <c r="AE356" s="145">
        <f t="shared" si="174"/>
        <v>437.16441693331655</v>
      </c>
      <c r="AF356" s="145">
        <f t="shared" si="174"/>
        <v>437.16441693331655</v>
      </c>
      <c r="AG356" s="145">
        <f t="shared" si="174"/>
        <v>437.16441693331655</v>
      </c>
      <c r="AH356" s="145">
        <f t="shared" si="174"/>
        <v>437.16441693331655</v>
      </c>
      <c r="AI356" s="145">
        <f t="shared" si="174"/>
        <v>437.16441693331655</v>
      </c>
      <c r="AJ356" s="145">
        <f t="shared" si="174"/>
        <v>437.16441693331655</v>
      </c>
      <c r="AK356" s="145">
        <f t="shared" si="174"/>
        <v>437.16441693331655</v>
      </c>
      <c r="AL356" s="145">
        <f t="shared" si="174"/>
        <v>437.16441693331655</v>
      </c>
      <c r="AM356" s="145">
        <f t="shared" si="174"/>
        <v>437.16441693331655</v>
      </c>
      <c r="AN356" s="145">
        <f t="shared" si="174"/>
        <v>437.16441693331655</v>
      </c>
      <c r="AO356" s="145">
        <f t="shared" si="174"/>
        <v>437.16441693331655</v>
      </c>
      <c r="AP356" s="145">
        <f t="shared" si="174"/>
        <v>437.16441693331655</v>
      </c>
      <c r="AQ356" s="145">
        <f t="shared" si="174"/>
        <v>437.16441693331655</v>
      </c>
      <c r="AR356" s="145">
        <f t="shared" si="174"/>
        <v>437.16441693331655</v>
      </c>
      <c r="AS356" s="145">
        <f t="shared" si="174"/>
        <v>437.16441693331655</v>
      </c>
      <c r="AT356" s="145">
        <f t="shared" si="174"/>
        <v>437.16441693331655</v>
      </c>
      <c r="AU356" s="145">
        <f t="shared" si="174"/>
        <v>437.16441693331655</v>
      </c>
      <c r="AV356" s="145">
        <f t="shared" si="174"/>
        <v>437.16441693331655</v>
      </c>
      <c r="AW356" s="145">
        <f t="shared" si="174"/>
        <v>437.16441693331655</v>
      </c>
      <c r="AX356" s="145">
        <f t="shared" si="174"/>
        <v>437.16441693331655</v>
      </c>
      <c r="AY356" s="127"/>
      <c r="AZ356" s="127"/>
      <c r="BA356" s="127"/>
      <c r="BB356" s="127"/>
      <c r="BC356" s="127"/>
      <c r="BD356" s="127"/>
      <c r="BE356" s="127"/>
      <c r="BF356" s="127"/>
      <c r="BG356" s="127"/>
      <c r="BH356" s="127"/>
      <c r="BI356" s="127"/>
      <c r="BJ356" s="127"/>
      <c r="BK356" s="127"/>
      <c r="BL356" s="127"/>
    </row>
    <row r="357" spans="1:64" x14ac:dyDescent="0.25">
      <c r="A357" s="127"/>
      <c r="B357" s="127"/>
      <c r="C357" s="127"/>
      <c r="D357" s="127"/>
      <c r="E357" s="127"/>
      <c r="F357" s="127"/>
      <c r="G357" s="127"/>
      <c r="H357" s="127"/>
      <c r="I357" s="127"/>
      <c r="J357" s="127"/>
      <c r="K357" s="127"/>
      <c r="L357" s="127"/>
      <c r="M357" s="127"/>
      <c r="N357" s="127"/>
      <c r="O357" s="127"/>
      <c r="P357" s="127"/>
      <c r="Q357" s="127"/>
      <c r="R357" s="127"/>
      <c r="S357" s="127"/>
      <c r="T357" s="127"/>
      <c r="U357" s="127"/>
      <c r="V357" s="127"/>
      <c r="W357" s="127"/>
      <c r="X357" s="127"/>
      <c r="Y357" s="127"/>
      <c r="Z357" s="127"/>
      <c r="AA357" s="127"/>
      <c r="AB357" s="127"/>
      <c r="AC357" s="127"/>
      <c r="AD357" s="127"/>
      <c r="AE357" s="127"/>
      <c r="AF357" s="127"/>
      <c r="AG357" s="127"/>
      <c r="AH357" s="127"/>
      <c r="AI357" s="127"/>
      <c r="AJ357" s="127"/>
      <c r="AK357" s="127"/>
      <c r="AL357" s="127"/>
      <c r="AM357" s="127"/>
      <c r="AN357" s="127"/>
      <c r="AO357" s="127"/>
      <c r="AP357" s="127"/>
      <c r="AQ357" s="127"/>
      <c r="AR357" s="127"/>
      <c r="AS357" s="127"/>
      <c r="AT357" s="127"/>
      <c r="AU357" s="127"/>
      <c r="AV357" s="127"/>
      <c r="AW357" s="127"/>
      <c r="AX357" s="127"/>
      <c r="AY357" s="127"/>
      <c r="AZ357" s="127"/>
      <c r="BA357" s="127"/>
      <c r="BB357" s="127"/>
      <c r="BC357" s="127"/>
      <c r="BD357" s="127"/>
      <c r="BE357" s="127"/>
      <c r="BF357" s="127"/>
      <c r="BG357" s="127"/>
      <c r="BH357" s="127"/>
      <c r="BI357" s="127"/>
      <c r="BJ357" s="127"/>
      <c r="BK357" s="127"/>
      <c r="BL357" s="127"/>
    </row>
    <row r="358" spans="1:64" x14ac:dyDescent="0.25">
      <c r="A358" s="127"/>
      <c r="B358" s="127"/>
      <c r="C358" s="127"/>
      <c r="D358" s="127"/>
      <c r="E358" s="127"/>
      <c r="F358" s="127"/>
      <c r="G358" s="127"/>
      <c r="H358" s="127"/>
      <c r="I358" s="127"/>
      <c r="J358" s="127"/>
      <c r="K358" s="127"/>
      <c r="L358" s="127"/>
      <c r="M358" s="127"/>
      <c r="N358" s="127"/>
      <c r="O358" s="127"/>
      <c r="P358" s="127"/>
      <c r="Q358" s="127"/>
      <c r="R358" s="127"/>
      <c r="S358" s="127"/>
      <c r="T358" s="127"/>
      <c r="U358" s="127"/>
      <c r="V358" s="127"/>
      <c r="W358" s="127"/>
      <c r="X358" s="127"/>
      <c r="Y358" s="127"/>
      <c r="Z358" s="127"/>
      <c r="AA358" s="127"/>
      <c r="AB358" s="127"/>
      <c r="AC358" s="127"/>
      <c r="AD358" s="127"/>
      <c r="AE358" s="127"/>
      <c r="AF358" s="127"/>
      <c r="AG358" s="127"/>
      <c r="AH358" s="127"/>
      <c r="AI358" s="127"/>
      <c r="AJ358" s="127"/>
      <c r="AK358" s="127"/>
      <c r="AL358" s="127"/>
      <c r="AM358" s="127"/>
      <c r="AN358" s="127"/>
      <c r="AO358" s="127"/>
      <c r="AP358" s="127"/>
      <c r="AQ358" s="127"/>
      <c r="AR358" s="127"/>
      <c r="AS358" s="127"/>
      <c r="AT358" s="127"/>
      <c r="AU358" s="127"/>
      <c r="AV358" s="127"/>
      <c r="AW358" s="127"/>
      <c r="AX358" s="127"/>
      <c r="AY358" s="127"/>
      <c r="AZ358" s="127"/>
      <c r="BA358" s="127"/>
      <c r="BB358" s="127"/>
      <c r="BC358" s="127"/>
      <c r="BD358" s="127"/>
      <c r="BE358" s="127"/>
      <c r="BF358" s="127"/>
      <c r="BG358" s="127"/>
      <c r="BH358" s="127"/>
      <c r="BI358" s="127"/>
      <c r="BJ358" s="127"/>
      <c r="BK358" s="127"/>
      <c r="BL358" s="127"/>
    </row>
    <row r="359" spans="1:64" x14ac:dyDescent="0.25">
      <c r="A359" s="127"/>
      <c r="B359" s="127" t="s">
        <v>339</v>
      </c>
      <c r="C359" s="127">
        <f t="shared" ref="C359:AX359" si="175">+C208+C209+C214</f>
        <v>0</v>
      </c>
      <c r="D359" s="127">
        <f t="shared" si="175"/>
        <v>0</v>
      </c>
      <c r="E359" s="127">
        <f t="shared" si="175"/>
        <v>0</v>
      </c>
      <c r="F359" s="127">
        <f t="shared" si="175"/>
        <v>0</v>
      </c>
      <c r="G359" s="127">
        <f t="shared" si="175"/>
        <v>0</v>
      </c>
      <c r="H359" s="127">
        <f t="shared" si="175"/>
        <v>0</v>
      </c>
      <c r="I359" s="127">
        <f t="shared" si="175"/>
        <v>0</v>
      </c>
      <c r="J359" s="127">
        <f t="shared" si="175"/>
        <v>0</v>
      </c>
      <c r="K359" s="127">
        <f t="shared" si="175"/>
        <v>0</v>
      </c>
      <c r="L359" s="127">
        <f t="shared" si="175"/>
        <v>0</v>
      </c>
      <c r="M359" s="127">
        <f t="shared" si="175"/>
        <v>0</v>
      </c>
      <c r="N359" s="127">
        <f t="shared" si="175"/>
        <v>0</v>
      </c>
      <c r="O359" s="127">
        <f t="shared" si="175"/>
        <v>0</v>
      </c>
      <c r="P359" s="127">
        <f t="shared" si="175"/>
        <v>0</v>
      </c>
      <c r="Q359" s="127">
        <f t="shared" si="175"/>
        <v>0</v>
      </c>
      <c r="R359" s="127">
        <f t="shared" si="175"/>
        <v>0</v>
      </c>
      <c r="S359" s="127">
        <f t="shared" si="175"/>
        <v>0</v>
      </c>
      <c r="T359" s="127">
        <f t="shared" si="175"/>
        <v>0</v>
      </c>
      <c r="U359" s="127">
        <f t="shared" si="175"/>
        <v>0</v>
      </c>
      <c r="V359" s="127">
        <f t="shared" si="175"/>
        <v>0</v>
      </c>
      <c r="W359" s="127">
        <f t="shared" si="175"/>
        <v>0</v>
      </c>
      <c r="X359" s="127">
        <f t="shared" si="175"/>
        <v>0</v>
      </c>
      <c r="Y359" s="127">
        <f t="shared" si="175"/>
        <v>0</v>
      </c>
      <c r="Z359" s="127">
        <f t="shared" si="175"/>
        <v>2395.4977502666497</v>
      </c>
      <c r="AA359" s="127">
        <f t="shared" si="175"/>
        <v>395.49775026664986</v>
      </c>
      <c r="AB359" s="127">
        <f t="shared" si="175"/>
        <v>395.49775026664986</v>
      </c>
      <c r="AC359" s="127">
        <f t="shared" si="175"/>
        <v>395.49775026664986</v>
      </c>
      <c r="AD359" s="127">
        <f t="shared" si="175"/>
        <v>395.49775026664986</v>
      </c>
      <c r="AE359" s="127">
        <f t="shared" si="175"/>
        <v>395.49775026664986</v>
      </c>
      <c r="AF359" s="127">
        <f t="shared" si="175"/>
        <v>395.49775026664986</v>
      </c>
      <c r="AG359" s="127">
        <f t="shared" si="175"/>
        <v>395.49775026664986</v>
      </c>
      <c r="AH359" s="127">
        <f t="shared" si="175"/>
        <v>395.49775026664986</v>
      </c>
      <c r="AI359" s="127">
        <f t="shared" si="175"/>
        <v>395.49775026664986</v>
      </c>
      <c r="AJ359" s="127">
        <f t="shared" si="175"/>
        <v>395.49775026664986</v>
      </c>
      <c r="AK359" s="127">
        <f t="shared" si="175"/>
        <v>395.49775026664986</v>
      </c>
      <c r="AL359" s="127">
        <f t="shared" si="175"/>
        <v>395.49775026664986</v>
      </c>
      <c r="AM359" s="127">
        <f t="shared" si="175"/>
        <v>395.49775026664986</v>
      </c>
      <c r="AN359" s="127">
        <f t="shared" si="175"/>
        <v>395.49775026664986</v>
      </c>
      <c r="AO359" s="127">
        <f t="shared" si="175"/>
        <v>395.49775026664986</v>
      </c>
      <c r="AP359" s="127">
        <f t="shared" si="175"/>
        <v>395.49775026664986</v>
      </c>
      <c r="AQ359" s="127">
        <f t="shared" si="175"/>
        <v>395.49775026664986</v>
      </c>
      <c r="AR359" s="127">
        <f t="shared" si="175"/>
        <v>395.49775026664986</v>
      </c>
      <c r="AS359" s="127">
        <f t="shared" si="175"/>
        <v>395.49775026664986</v>
      </c>
      <c r="AT359" s="127">
        <f t="shared" si="175"/>
        <v>395.49775026664986</v>
      </c>
      <c r="AU359" s="127">
        <f t="shared" si="175"/>
        <v>395.49775026664986</v>
      </c>
      <c r="AV359" s="127">
        <f t="shared" si="175"/>
        <v>395.49775026664986</v>
      </c>
      <c r="AW359" s="127">
        <f t="shared" si="175"/>
        <v>395.49775026664986</v>
      </c>
      <c r="AX359" s="127">
        <f t="shared" si="175"/>
        <v>395.49775026664986</v>
      </c>
      <c r="AY359" s="127"/>
      <c r="AZ359" s="127"/>
      <c r="BA359" s="127"/>
      <c r="BB359" s="127"/>
      <c r="BC359" s="127"/>
      <c r="BD359" s="127"/>
      <c r="BE359" s="127"/>
      <c r="BF359" s="127"/>
      <c r="BG359" s="127"/>
      <c r="BH359" s="127"/>
      <c r="BI359" s="127"/>
      <c r="BJ359" s="127"/>
      <c r="BK359" s="127"/>
      <c r="BL359" s="127"/>
    </row>
    <row r="360" spans="1:64" x14ac:dyDescent="0.25">
      <c r="A360" s="127"/>
      <c r="B360" s="127"/>
      <c r="C360" s="127"/>
      <c r="D360" s="127"/>
      <c r="E360" s="127"/>
      <c r="F360" s="127"/>
      <c r="G360" s="127"/>
      <c r="H360" s="127"/>
      <c r="I360" s="127"/>
      <c r="J360" s="127"/>
      <c r="K360" s="127"/>
      <c r="L360" s="127"/>
      <c r="M360" s="127"/>
      <c r="N360" s="127"/>
      <c r="O360" s="127"/>
      <c r="P360" s="127"/>
      <c r="Q360" s="127"/>
      <c r="R360" s="127"/>
      <c r="S360" s="127"/>
      <c r="T360" s="127"/>
      <c r="U360" s="127"/>
      <c r="V360" s="127"/>
      <c r="W360" s="127"/>
      <c r="X360" s="127"/>
      <c r="Y360" s="127"/>
      <c r="Z360" s="127"/>
      <c r="AA360" s="127"/>
      <c r="AB360" s="127"/>
      <c r="AC360" s="127"/>
      <c r="AD360" s="127"/>
      <c r="AE360" s="127"/>
      <c r="AF360" s="127"/>
      <c r="AG360" s="127"/>
      <c r="AH360" s="127"/>
      <c r="AI360" s="127"/>
      <c r="AJ360" s="127"/>
      <c r="AK360" s="127"/>
      <c r="AL360" s="127"/>
      <c r="AM360" s="127"/>
      <c r="AN360" s="127"/>
      <c r="AO360" s="127"/>
      <c r="AP360" s="127"/>
      <c r="AQ360" s="127"/>
      <c r="AR360" s="127"/>
      <c r="AS360" s="127"/>
      <c r="AT360" s="127"/>
      <c r="AU360" s="127"/>
      <c r="AV360" s="127"/>
      <c r="AW360" s="127"/>
      <c r="AX360" s="127"/>
      <c r="AY360" s="127"/>
      <c r="AZ360" s="127"/>
      <c r="BA360" s="127"/>
      <c r="BB360" s="127"/>
      <c r="BC360" s="127"/>
      <c r="BD360" s="127"/>
      <c r="BE360" s="127"/>
      <c r="BF360" s="127"/>
      <c r="BG360" s="127"/>
      <c r="BH360" s="127"/>
      <c r="BI360" s="127"/>
      <c r="BJ360" s="127"/>
      <c r="BK360" s="127"/>
      <c r="BL360" s="127"/>
    </row>
    <row r="361" spans="1:64" x14ac:dyDescent="0.25">
      <c r="A361" s="127"/>
      <c r="B361" s="127"/>
      <c r="C361" s="127"/>
      <c r="D361" s="127"/>
      <c r="E361" s="127"/>
      <c r="F361" s="127"/>
      <c r="G361" s="127"/>
      <c r="H361" s="127"/>
      <c r="I361" s="127"/>
      <c r="J361" s="127"/>
      <c r="K361" s="127"/>
      <c r="L361" s="127"/>
      <c r="M361" s="127"/>
      <c r="N361" s="127"/>
      <c r="O361" s="127"/>
      <c r="P361" s="127"/>
      <c r="Q361" s="127"/>
      <c r="R361" s="127"/>
      <c r="S361" s="127"/>
      <c r="T361" s="127"/>
      <c r="U361" s="127"/>
      <c r="V361" s="127"/>
      <c r="W361" s="127"/>
      <c r="X361" s="127"/>
      <c r="Y361" s="127"/>
      <c r="Z361" s="127"/>
      <c r="AA361" s="127"/>
      <c r="AB361" s="127"/>
      <c r="AC361" s="127"/>
      <c r="AD361" s="127"/>
      <c r="AE361" s="127"/>
      <c r="AF361" s="127"/>
      <c r="AG361" s="127"/>
      <c r="AH361" s="127"/>
      <c r="AI361" s="127"/>
      <c r="AJ361" s="127"/>
      <c r="AK361" s="127"/>
      <c r="AL361" s="127"/>
      <c r="AM361" s="127"/>
      <c r="AN361" s="127"/>
      <c r="AO361" s="127"/>
      <c r="AP361" s="127"/>
      <c r="AQ361" s="127"/>
      <c r="AR361" s="127"/>
      <c r="AS361" s="127"/>
      <c r="AT361" s="127"/>
      <c r="AU361" s="127"/>
      <c r="AV361" s="127"/>
      <c r="AW361" s="127"/>
      <c r="AX361" s="127"/>
      <c r="AY361" s="127"/>
      <c r="AZ361" s="127"/>
      <c r="BA361" s="127"/>
      <c r="BB361" s="127"/>
      <c r="BC361" s="127"/>
      <c r="BD361" s="127"/>
      <c r="BE361" s="127"/>
      <c r="BF361" s="127"/>
      <c r="BG361" s="127"/>
      <c r="BH361" s="127"/>
      <c r="BI361" s="127"/>
      <c r="BJ361" s="127"/>
      <c r="BK361" s="127"/>
      <c r="BL361" s="127"/>
    </row>
    <row r="362" spans="1:64" x14ac:dyDescent="0.25">
      <c r="A362" s="145"/>
      <c r="B362" s="145" t="s">
        <v>512</v>
      </c>
      <c r="C362" s="145" t="str">
        <f>+C351</f>
        <v>A1 m1</v>
      </c>
      <c r="D362" s="145" t="str">
        <f t="shared" ref="D362:AX362" si="176">+D351</f>
        <v>A1 m2</v>
      </c>
      <c r="E362" s="145" t="str">
        <f t="shared" si="176"/>
        <v>A1 m3</v>
      </c>
      <c r="F362" s="145" t="str">
        <f t="shared" si="176"/>
        <v>A1 m4</v>
      </c>
      <c r="G362" s="145" t="str">
        <f t="shared" si="176"/>
        <v>A1 m5</v>
      </c>
      <c r="H362" s="145" t="str">
        <f t="shared" si="176"/>
        <v>A1 m6</v>
      </c>
      <c r="I362" s="145" t="str">
        <f t="shared" si="176"/>
        <v>A1 m7</v>
      </c>
      <c r="J362" s="145" t="str">
        <f t="shared" si="176"/>
        <v>A1 m8</v>
      </c>
      <c r="K362" s="145" t="str">
        <f t="shared" si="176"/>
        <v>A1 m9</v>
      </c>
      <c r="L362" s="145" t="str">
        <f t="shared" si="176"/>
        <v>A1 m10</v>
      </c>
      <c r="M362" s="145" t="str">
        <f t="shared" si="176"/>
        <v>A1 m11</v>
      </c>
      <c r="N362" s="145" t="str">
        <f t="shared" si="176"/>
        <v>A1 m12</v>
      </c>
      <c r="O362" s="145" t="str">
        <f t="shared" si="176"/>
        <v>A2 m1</v>
      </c>
      <c r="P362" s="145" t="str">
        <f t="shared" si="176"/>
        <v>A2 m2</v>
      </c>
      <c r="Q362" s="145" t="str">
        <f t="shared" si="176"/>
        <v>A2 m3</v>
      </c>
      <c r="R362" s="145" t="str">
        <f t="shared" si="176"/>
        <v>A2 m4</v>
      </c>
      <c r="S362" s="145" t="str">
        <f t="shared" si="176"/>
        <v>A2 m5</v>
      </c>
      <c r="T362" s="145" t="str">
        <f t="shared" si="176"/>
        <v>A2 m6</v>
      </c>
      <c r="U362" s="145" t="str">
        <f t="shared" si="176"/>
        <v>A2 m7</v>
      </c>
      <c r="V362" s="145" t="str">
        <f t="shared" si="176"/>
        <v>A2 m8</v>
      </c>
      <c r="W362" s="145" t="str">
        <f t="shared" si="176"/>
        <v>A2 m9</v>
      </c>
      <c r="X362" s="145" t="str">
        <f t="shared" si="176"/>
        <v>A2 m10</v>
      </c>
      <c r="Y362" s="145" t="str">
        <f t="shared" si="176"/>
        <v>A2 m11</v>
      </c>
      <c r="Z362" s="145" t="str">
        <f t="shared" si="176"/>
        <v>A2 m12</v>
      </c>
      <c r="AA362" s="145" t="str">
        <f t="shared" si="176"/>
        <v>A3 m1</v>
      </c>
      <c r="AB362" s="145" t="str">
        <f t="shared" si="176"/>
        <v>A3 m2</v>
      </c>
      <c r="AC362" s="145" t="str">
        <f t="shared" si="176"/>
        <v>A3 m3</v>
      </c>
      <c r="AD362" s="145" t="str">
        <f t="shared" si="176"/>
        <v>A3 m4</v>
      </c>
      <c r="AE362" s="145" t="str">
        <f t="shared" si="176"/>
        <v>A3 m5</v>
      </c>
      <c r="AF362" s="145" t="str">
        <f t="shared" si="176"/>
        <v>A3 m6</v>
      </c>
      <c r="AG362" s="145" t="str">
        <f t="shared" si="176"/>
        <v>A3 m7</v>
      </c>
      <c r="AH362" s="145" t="str">
        <f t="shared" si="176"/>
        <v>A3 m8</v>
      </c>
      <c r="AI362" s="145" t="str">
        <f t="shared" si="176"/>
        <v>A3 m9</v>
      </c>
      <c r="AJ362" s="145" t="str">
        <f t="shared" si="176"/>
        <v>A3 m10</v>
      </c>
      <c r="AK362" s="145" t="str">
        <f t="shared" si="176"/>
        <v>A3 m11</v>
      </c>
      <c r="AL362" s="145" t="str">
        <f t="shared" si="176"/>
        <v>A3 m12</v>
      </c>
      <c r="AM362" s="145" t="str">
        <f t="shared" si="176"/>
        <v>A4 m1</v>
      </c>
      <c r="AN362" s="145" t="str">
        <f t="shared" si="176"/>
        <v>A4 m2</v>
      </c>
      <c r="AO362" s="145" t="str">
        <f t="shared" si="176"/>
        <v>A4 m3</v>
      </c>
      <c r="AP362" s="145" t="str">
        <f t="shared" si="176"/>
        <v>A4 m4</v>
      </c>
      <c r="AQ362" s="145" t="str">
        <f t="shared" si="176"/>
        <v>A4 m5</v>
      </c>
      <c r="AR362" s="145" t="str">
        <f t="shared" si="176"/>
        <v>A4 m6</v>
      </c>
      <c r="AS362" s="145" t="str">
        <f t="shared" si="176"/>
        <v>A4 m7</v>
      </c>
      <c r="AT362" s="145" t="str">
        <f t="shared" si="176"/>
        <v>A4 m8</v>
      </c>
      <c r="AU362" s="145" t="str">
        <f t="shared" si="176"/>
        <v>A4 m9</v>
      </c>
      <c r="AV362" s="145" t="str">
        <f t="shared" si="176"/>
        <v>A4 m10</v>
      </c>
      <c r="AW362" s="145" t="str">
        <f t="shared" si="176"/>
        <v>A4 m11</v>
      </c>
      <c r="AX362" s="145" t="str">
        <f t="shared" si="176"/>
        <v>A4 m12</v>
      </c>
      <c r="AY362" s="145"/>
      <c r="AZ362" s="145"/>
      <c r="BA362" s="145"/>
      <c r="BB362" s="145"/>
      <c r="BC362" s="145"/>
      <c r="BD362" s="145"/>
      <c r="BE362" s="145"/>
      <c r="BF362" s="145"/>
      <c r="BG362" s="145"/>
      <c r="BH362" s="145"/>
      <c r="BI362" s="145"/>
      <c r="BJ362" s="145"/>
      <c r="BK362" s="145"/>
      <c r="BL362" s="145"/>
    </row>
    <row r="363" spans="1:64" x14ac:dyDescent="0.25">
      <c r="A363" s="127"/>
      <c r="B363" s="127" t="s">
        <v>580</v>
      </c>
      <c r="C363" s="127">
        <f>+C236</f>
        <v>0</v>
      </c>
      <c r="D363" s="127">
        <f t="shared" ref="D363:AX363" si="177">+D236</f>
        <v>0</v>
      </c>
      <c r="E363" s="127">
        <f t="shared" si="177"/>
        <v>0</v>
      </c>
      <c r="F363" s="127">
        <f t="shared" si="177"/>
        <v>0</v>
      </c>
      <c r="G363" s="127">
        <f t="shared" si="177"/>
        <v>0</v>
      </c>
      <c r="H363" s="127">
        <f t="shared" si="177"/>
        <v>0</v>
      </c>
      <c r="I363" s="127">
        <f t="shared" si="177"/>
        <v>0</v>
      </c>
      <c r="J363" s="127">
        <f t="shared" si="177"/>
        <v>0</v>
      </c>
      <c r="K363" s="127">
        <f t="shared" si="177"/>
        <v>0</v>
      </c>
      <c r="L363" s="127">
        <f t="shared" si="177"/>
        <v>0</v>
      </c>
      <c r="M363" s="127">
        <f t="shared" si="177"/>
        <v>0</v>
      </c>
      <c r="N363" s="127">
        <f t="shared" si="177"/>
        <v>0</v>
      </c>
      <c r="O363" s="127">
        <f t="shared" si="177"/>
        <v>0</v>
      </c>
      <c r="P363" s="127">
        <f t="shared" si="177"/>
        <v>0</v>
      </c>
      <c r="Q363" s="127">
        <f t="shared" si="177"/>
        <v>0</v>
      </c>
      <c r="R363" s="127">
        <f t="shared" si="177"/>
        <v>0</v>
      </c>
      <c r="S363" s="127">
        <f t="shared" si="177"/>
        <v>0</v>
      </c>
      <c r="T363" s="127">
        <f t="shared" si="177"/>
        <v>0</v>
      </c>
      <c r="U363" s="127">
        <f t="shared" si="177"/>
        <v>395.49775026664986</v>
      </c>
      <c r="V363" s="127">
        <f t="shared" si="177"/>
        <v>395.49775026664986</v>
      </c>
      <c r="W363" s="127">
        <f t="shared" si="177"/>
        <v>395.49775026664986</v>
      </c>
      <c r="X363" s="127">
        <f t="shared" si="177"/>
        <v>395.49775026664986</v>
      </c>
      <c r="Y363" s="127">
        <f t="shared" si="177"/>
        <v>395.49775026664986</v>
      </c>
      <c r="Z363" s="127">
        <f t="shared" si="177"/>
        <v>395.49775026664986</v>
      </c>
      <c r="AA363" s="127">
        <f t="shared" si="177"/>
        <v>395.49775026664986</v>
      </c>
      <c r="AB363" s="127">
        <f t="shared" si="177"/>
        <v>395.49775026664986</v>
      </c>
      <c r="AC363" s="127">
        <f t="shared" si="177"/>
        <v>395.49775026664986</v>
      </c>
      <c r="AD363" s="127">
        <f t="shared" si="177"/>
        <v>395.49775026664986</v>
      </c>
      <c r="AE363" s="127">
        <f t="shared" si="177"/>
        <v>395.49775026664986</v>
      </c>
      <c r="AF363" s="127">
        <f t="shared" si="177"/>
        <v>395.49775026664986</v>
      </c>
      <c r="AG363" s="127">
        <f t="shared" si="177"/>
        <v>395.49775026664986</v>
      </c>
      <c r="AH363" s="127">
        <f t="shared" si="177"/>
        <v>395.49775026664986</v>
      </c>
      <c r="AI363" s="127">
        <f t="shared" si="177"/>
        <v>395.49775026664986</v>
      </c>
      <c r="AJ363" s="127">
        <f t="shared" si="177"/>
        <v>395.49775026664986</v>
      </c>
      <c r="AK363" s="127">
        <f t="shared" si="177"/>
        <v>395.49775026664986</v>
      </c>
      <c r="AL363" s="127">
        <f t="shared" si="177"/>
        <v>395.49775026664986</v>
      </c>
      <c r="AM363" s="127">
        <f t="shared" si="177"/>
        <v>395.49775026664986</v>
      </c>
      <c r="AN363" s="127">
        <f t="shared" si="177"/>
        <v>395.49775026664986</v>
      </c>
      <c r="AO363" s="127">
        <f t="shared" si="177"/>
        <v>395.49775026664986</v>
      </c>
      <c r="AP363" s="127">
        <f t="shared" si="177"/>
        <v>395.49775026664986</v>
      </c>
      <c r="AQ363" s="127">
        <f t="shared" si="177"/>
        <v>395.49775026664986</v>
      </c>
      <c r="AR363" s="127">
        <f t="shared" si="177"/>
        <v>395.49775026664986</v>
      </c>
      <c r="AS363" s="127">
        <f t="shared" si="177"/>
        <v>395.49775026664986</v>
      </c>
      <c r="AT363" s="127">
        <f t="shared" si="177"/>
        <v>395.49775026664986</v>
      </c>
      <c r="AU363" s="127">
        <f t="shared" si="177"/>
        <v>395.49775026664986</v>
      </c>
      <c r="AV363" s="127">
        <f t="shared" si="177"/>
        <v>395.49775026664986</v>
      </c>
      <c r="AW363" s="127">
        <f t="shared" si="177"/>
        <v>395.49775026664986</v>
      </c>
      <c r="AX363" s="127">
        <f t="shared" si="177"/>
        <v>395.49775026664986</v>
      </c>
      <c r="AY363" s="127"/>
      <c r="AZ363" s="127"/>
      <c r="BA363" s="127"/>
      <c r="BB363" s="127"/>
      <c r="BC363" s="127"/>
      <c r="BD363" s="127"/>
      <c r="BE363" s="127"/>
      <c r="BF363" s="127"/>
      <c r="BG363" s="127"/>
      <c r="BH363" s="127"/>
      <c r="BI363" s="127"/>
      <c r="BJ363" s="127"/>
      <c r="BK363" s="127"/>
      <c r="BL363" s="127"/>
    </row>
    <row r="364" spans="1:64" x14ac:dyDescent="0.25">
      <c r="A364" s="127" t="s">
        <v>602</v>
      </c>
      <c r="B364" s="127" t="s">
        <v>603</v>
      </c>
      <c r="C364" s="127">
        <f t="shared" ref="C364:AX364" si="178">+IF(C236=0,0,(($C224*$C225)/$C227))</f>
        <v>0</v>
      </c>
      <c r="D364" s="127">
        <f t="shared" si="178"/>
        <v>0</v>
      </c>
      <c r="E364" s="127">
        <f t="shared" si="178"/>
        <v>0</v>
      </c>
      <c r="F364" s="127">
        <f t="shared" si="178"/>
        <v>0</v>
      </c>
      <c r="G364" s="127">
        <f t="shared" si="178"/>
        <v>0</v>
      </c>
      <c r="H364" s="127">
        <f t="shared" si="178"/>
        <v>0</v>
      </c>
      <c r="I364" s="127">
        <f t="shared" si="178"/>
        <v>0</v>
      </c>
      <c r="J364" s="127">
        <f t="shared" si="178"/>
        <v>0</v>
      </c>
      <c r="K364" s="127">
        <f t="shared" si="178"/>
        <v>0</v>
      </c>
      <c r="L364" s="127">
        <f t="shared" si="178"/>
        <v>0</v>
      </c>
      <c r="M364" s="127">
        <f t="shared" si="178"/>
        <v>0</v>
      </c>
      <c r="N364" s="127">
        <f t="shared" si="178"/>
        <v>0</v>
      </c>
      <c r="O364" s="127">
        <f t="shared" si="178"/>
        <v>0</v>
      </c>
      <c r="P364" s="127">
        <f t="shared" si="178"/>
        <v>0</v>
      </c>
      <c r="Q364" s="127">
        <f t="shared" si="178"/>
        <v>0</v>
      </c>
      <c r="R364" s="127">
        <f t="shared" si="178"/>
        <v>0</v>
      </c>
      <c r="S364" s="127">
        <f t="shared" si="178"/>
        <v>0</v>
      </c>
      <c r="T364" s="127">
        <f t="shared" si="178"/>
        <v>0</v>
      </c>
      <c r="U364" s="127">
        <f t="shared" si="178"/>
        <v>41.666666666666664</v>
      </c>
      <c r="V364" s="127">
        <f t="shared" si="178"/>
        <v>41.666666666666664</v>
      </c>
      <c r="W364" s="127">
        <f t="shared" si="178"/>
        <v>41.666666666666664</v>
      </c>
      <c r="X364" s="127">
        <f t="shared" si="178"/>
        <v>41.666666666666664</v>
      </c>
      <c r="Y364" s="127">
        <f t="shared" si="178"/>
        <v>41.666666666666664</v>
      </c>
      <c r="Z364" s="127">
        <f t="shared" si="178"/>
        <v>41.666666666666664</v>
      </c>
      <c r="AA364" s="127">
        <f t="shared" si="178"/>
        <v>41.666666666666664</v>
      </c>
      <c r="AB364" s="127">
        <f t="shared" si="178"/>
        <v>41.666666666666664</v>
      </c>
      <c r="AC364" s="127">
        <f t="shared" si="178"/>
        <v>41.666666666666664</v>
      </c>
      <c r="AD364" s="127">
        <f t="shared" si="178"/>
        <v>41.666666666666664</v>
      </c>
      <c r="AE364" s="127">
        <f t="shared" si="178"/>
        <v>41.666666666666664</v>
      </c>
      <c r="AF364" s="127">
        <f t="shared" si="178"/>
        <v>41.666666666666664</v>
      </c>
      <c r="AG364" s="127">
        <f t="shared" si="178"/>
        <v>41.666666666666664</v>
      </c>
      <c r="AH364" s="127">
        <f t="shared" si="178"/>
        <v>41.666666666666664</v>
      </c>
      <c r="AI364" s="127">
        <f t="shared" si="178"/>
        <v>41.666666666666664</v>
      </c>
      <c r="AJ364" s="127">
        <f t="shared" si="178"/>
        <v>41.666666666666664</v>
      </c>
      <c r="AK364" s="127">
        <f t="shared" si="178"/>
        <v>41.666666666666664</v>
      </c>
      <c r="AL364" s="127">
        <f t="shared" si="178"/>
        <v>41.666666666666664</v>
      </c>
      <c r="AM364" s="127">
        <f t="shared" si="178"/>
        <v>41.666666666666664</v>
      </c>
      <c r="AN364" s="127">
        <f t="shared" si="178"/>
        <v>41.666666666666664</v>
      </c>
      <c r="AO364" s="127">
        <f t="shared" si="178"/>
        <v>41.666666666666664</v>
      </c>
      <c r="AP364" s="127">
        <f t="shared" si="178"/>
        <v>41.666666666666664</v>
      </c>
      <c r="AQ364" s="127">
        <f t="shared" si="178"/>
        <v>41.666666666666664</v>
      </c>
      <c r="AR364" s="127">
        <f t="shared" si="178"/>
        <v>41.666666666666664</v>
      </c>
      <c r="AS364" s="127">
        <f t="shared" si="178"/>
        <v>41.666666666666664</v>
      </c>
      <c r="AT364" s="127">
        <f t="shared" si="178"/>
        <v>41.666666666666664</v>
      </c>
      <c r="AU364" s="127">
        <f t="shared" si="178"/>
        <v>41.666666666666664</v>
      </c>
      <c r="AV364" s="127">
        <f t="shared" si="178"/>
        <v>41.666666666666664</v>
      </c>
      <c r="AW364" s="127">
        <f t="shared" si="178"/>
        <v>41.666666666666664</v>
      </c>
      <c r="AX364" s="127">
        <f t="shared" si="178"/>
        <v>41.666666666666664</v>
      </c>
      <c r="AY364" s="127"/>
      <c r="AZ364" s="127"/>
      <c r="BA364" s="127"/>
      <c r="BB364" s="127"/>
      <c r="BC364" s="127"/>
      <c r="BD364" s="127"/>
      <c r="BE364" s="127"/>
      <c r="BF364" s="127"/>
      <c r="BG364" s="127"/>
      <c r="BH364" s="127"/>
      <c r="BI364" s="127"/>
      <c r="BJ364" s="127"/>
      <c r="BK364" s="127"/>
      <c r="BL364" s="127"/>
    </row>
    <row r="365" spans="1:64" x14ac:dyDescent="0.25">
      <c r="A365" s="127" t="s">
        <v>604</v>
      </c>
      <c r="B365" s="127" t="s">
        <v>605</v>
      </c>
      <c r="C365" s="127">
        <f>+IF(C236=0,0,($C224*$C226))</f>
        <v>0</v>
      </c>
      <c r="D365" s="127">
        <f>+IF(D236=0,0,(($C224*$C226)-SUM($C364:D364)))</f>
        <v>0</v>
      </c>
      <c r="E365" s="127">
        <f>+IF(E236=0,0,(($C224*$C226)-SUM($C364:E364)))</f>
        <v>0</v>
      </c>
      <c r="F365" s="127">
        <f>+IF(F236=0,0,(($C224*$C226)-SUM($C364:F364)))</f>
        <v>0</v>
      </c>
      <c r="G365" s="127">
        <f>+IF(G236=0,0,(($C224*$C226)-SUM($C364:G364)))</f>
        <v>0</v>
      </c>
      <c r="H365" s="127">
        <f>+IF(H236=0,0,(($C224*$C226)-SUM($C364:H364)))</f>
        <v>0</v>
      </c>
      <c r="I365" s="127">
        <f>+IF(I236=0,0,(($C224*$C226)-SUM($C364:I364)))</f>
        <v>0</v>
      </c>
      <c r="J365" s="127">
        <f>+IF(J236=0,0,(($C224*$C226)-SUM($C364:J364)))</f>
        <v>0</v>
      </c>
      <c r="K365" s="127">
        <f>+IF(K236=0,0,(($C224*$C226)-SUM($C364:K364)))</f>
        <v>0</v>
      </c>
      <c r="L365" s="127">
        <f>+IF(L236=0,0,(($C224*$C226)-SUM($C364:L364)))</f>
        <v>0</v>
      </c>
      <c r="M365" s="127">
        <f>+IF(M236=0,0,(($C224*$C226)-SUM($C364:M364)))</f>
        <v>0</v>
      </c>
      <c r="N365" s="127">
        <f>+IF(N236=0,0,(($C224*$C226)-SUM($C364:N364)))</f>
        <v>0</v>
      </c>
      <c r="O365" s="127">
        <f>+IF(O236=0,0,(($C224*$C226)-SUM($C364:O364)))</f>
        <v>0</v>
      </c>
      <c r="P365" s="127">
        <f>+IF(P236=0,0,(($C224*$C226)-SUM($C364:P364)))</f>
        <v>0</v>
      </c>
      <c r="Q365" s="127">
        <f>+IF(Q236=0,0,(($C224*$C226)-SUM($C364:Q364)))</f>
        <v>0</v>
      </c>
      <c r="R365" s="127">
        <f>+IF(R236=0,0,(($C224*$C226)-SUM($C364:R364)))</f>
        <v>0</v>
      </c>
      <c r="S365" s="127">
        <f>+IF(S236=0,0,(($C224*$C226)-SUM($C364:S364)))</f>
        <v>0</v>
      </c>
      <c r="T365" s="127">
        <f>+IF(T236=0,0,(($C224*$C226)-SUM($C364:T364)))</f>
        <v>0</v>
      </c>
      <c r="U365" s="127">
        <f>+IF(U236=0,0,(($C224*$C226)-SUM($C364:U364)))</f>
        <v>1958.3333333333333</v>
      </c>
      <c r="V365" s="127">
        <f>+IF(V236=0,0,(($C224*$C226)-SUM($C364:V364)))</f>
        <v>1916.6666666666667</v>
      </c>
      <c r="W365" s="127">
        <f>+IF(W236=0,0,(($C224*$C226)-SUM($C364:W364)))</f>
        <v>1875</v>
      </c>
      <c r="X365" s="127">
        <f>+IF(X236=0,0,(($C224*$C226)-SUM($C364:X364)))</f>
        <v>1833.3333333333333</v>
      </c>
      <c r="Y365" s="127">
        <f>+IF(Y236=0,0,(($C224*$C226)-SUM($C364:Y364)))</f>
        <v>1791.6666666666667</v>
      </c>
      <c r="Z365" s="127">
        <f>+IF(Z236=0,0,(($C224*$C226)-SUM($C364:Z364)))</f>
        <v>1750</v>
      </c>
      <c r="AA365" s="127">
        <f>+IF(AA236=0,0,(($C224*$C226)-SUM($C364:AA364)))</f>
        <v>1708.3333333333335</v>
      </c>
      <c r="AB365" s="127">
        <f>+IF(AB236=0,0,(($C224*$C226)-SUM($C364:AB364)))</f>
        <v>1666.6666666666667</v>
      </c>
      <c r="AC365" s="127">
        <f>+IF(AC236=0,0,(($C224*$C226)-SUM($C364:AC364)))</f>
        <v>1625</v>
      </c>
      <c r="AD365" s="127">
        <f>+IF(AD236=0,0,(($C224*$C226)-SUM($C364:AD364)))</f>
        <v>1583.3333333333333</v>
      </c>
      <c r="AE365" s="127">
        <f>+IF(AE236=0,0,(($C224*$C226)-SUM($C364:AE364)))</f>
        <v>1541.6666666666665</v>
      </c>
      <c r="AF365" s="127">
        <f>+IF(AF236=0,0,(($C224*$C226)-SUM($C364:AF364)))</f>
        <v>1500</v>
      </c>
      <c r="AG365" s="127">
        <f>+IF(AG236=0,0,(($C224*$C226)-SUM($C364:AG364)))</f>
        <v>1458.3333333333333</v>
      </c>
      <c r="AH365" s="127">
        <f>+IF(AH236=0,0,(($C224*$C226)-SUM($C364:AH364)))</f>
        <v>1416.6666666666665</v>
      </c>
      <c r="AI365" s="127">
        <f>+IF(AI236=0,0,(($C224*$C226)-SUM($C364:AI364)))</f>
        <v>1375</v>
      </c>
      <c r="AJ365" s="127">
        <f>+IF(AJ236=0,0,(($C224*$C226)-SUM($C364:AJ364)))</f>
        <v>1333.3333333333335</v>
      </c>
      <c r="AK365" s="127">
        <f>+IF(AK236=0,0,(($C224*$C226)-SUM($C364:AK364)))</f>
        <v>1291.6666666666667</v>
      </c>
      <c r="AL365" s="127">
        <f>+IF(AL236=0,0,(($C224*$C226)-SUM($C364:AL364)))</f>
        <v>1250</v>
      </c>
      <c r="AM365" s="127">
        <f>+IF(AM236=0,0,(($C224*$C226)-SUM($C364:AM364)))</f>
        <v>1208.3333333333335</v>
      </c>
      <c r="AN365" s="127">
        <f>+IF(AN236=0,0,(($C224*$C226)-SUM($C364:AN364)))</f>
        <v>1166.666666666667</v>
      </c>
      <c r="AO365" s="127">
        <f>+IF(AO236=0,0,(($C224*$C226)-SUM($C364:AO364)))</f>
        <v>1125.0000000000002</v>
      </c>
      <c r="AP365" s="127">
        <f>+IF(AP236=0,0,(($C224*$C226)-SUM($C364:AP364)))</f>
        <v>1083.3333333333335</v>
      </c>
      <c r="AQ365" s="127">
        <f>+IF(AQ236=0,0,(($C224*$C226)-SUM($C364:AQ364)))</f>
        <v>1041.666666666667</v>
      </c>
      <c r="AR365" s="127">
        <f>+IF(AR236=0,0,(($C224*$C226)-SUM($C364:AR364)))</f>
        <v>1000.0000000000003</v>
      </c>
      <c r="AS365" s="127">
        <f>+IF(AS236=0,0,(($C224*$C226)-SUM($C364:AS364)))</f>
        <v>958.33333333333371</v>
      </c>
      <c r="AT365" s="127">
        <f>+IF(AT236=0,0,(($C224*$C226)-SUM($C364:AT364)))</f>
        <v>916.66666666666697</v>
      </c>
      <c r="AU365" s="127">
        <f>+IF(AU236=0,0,(($C224*$C226)-SUM($C364:AU364)))</f>
        <v>875.00000000000023</v>
      </c>
      <c r="AV365" s="127">
        <f>+IF(AV236=0,0,(($C224*$C226)-SUM($C364:AV364)))</f>
        <v>833.33333333333348</v>
      </c>
      <c r="AW365" s="127">
        <f>+IF(AW236=0,0,(($C224*$C226)-SUM($C364:AW364)))</f>
        <v>791.66666666666674</v>
      </c>
      <c r="AX365" s="127">
        <f>+IF(AX236=0,0,(($C224*$C226)-SUM($C364:AX364)))</f>
        <v>750</v>
      </c>
      <c r="AY365" s="127"/>
      <c r="AZ365" s="127"/>
      <c r="BA365" s="127"/>
      <c r="BB365" s="127"/>
      <c r="BC365" s="127"/>
      <c r="BD365" s="127"/>
      <c r="BE365" s="127"/>
      <c r="BF365" s="127"/>
      <c r="BG365" s="127"/>
      <c r="BH365" s="127"/>
      <c r="BI365" s="127"/>
      <c r="BJ365" s="127"/>
      <c r="BK365" s="127"/>
      <c r="BL365" s="127"/>
    </row>
    <row r="366" spans="1:64" x14ac:dyDescent="0.25">
      <c r="A366" s="127"/>
      <c r="B366" s="127" t="s">
        <v>606</v>
      </c>
      <c r="C366" s="127">
        <f>+C241</f>
        <v>0</v>
      </c>
      <c r="D366" s="127">
        <f t="shared" ref="D366:AX366" si="179">+D241</f>
        <v>0</v>
      </c>
      <c r="E366" s="127">
        <f t="shared" si="179"/>
        <v>0</v>
      </c>
      <c r="F366" s="127">
        <f t="shared" si="179"/>
        <v>0</v>
      </c>
      <c r="G366" s="127">
        <f t="shared" si="179"/>
        <v>0</v>
      </c>
      <c r="H366" s="127">
        <f t="shared" si="179"/>
        <v>0</v>
      </c>
      <c r="I366" s="127">
        <f t="shared" si="179"/>
        <v>0</v>
      </c>
      <c r="J366" s="127">
        <f t="shared" si="179"/>
        <v>0</v>
      </c>
      <c r="K366" s="127">
        <f t="shared" si="179"/>
        <v>0</v>
      </c>
      <c r="L366" s="127">
        <f t="shared" si="179"/>
        <v>0</v>
      </c>
      <c r="M366" s="127">
        <f t="shared" si="179"/>
        <v>0</v>
      </c>
      <c r="N366" s="127">
        <f t="shared" si="179"/>
        <v>0</v>
      </c>
      <c r="O366" s="127">
        <f t="shared" si="179"/>
        <v>0</v>
      </c>
      <c r="P366" s="127">
        <f t="shared" si="179"/>
        <v>0</v>
      </c>
      <c r="Q366" s="127">
        <f t="shared" si="179"/>
        <v>0</v>
      </c>
      <c r="R366" s="127">
        <f t="shared" si="179"/>
        <v>0</v>
      </c>
      <c r="S366" s="127">
        <f t="shared" si="179"/>
        <v>0</v>
      </c>
      <c r="T366" s="127">
        <f t="shared" si="179"/>
        <v>0</v>
      </c>
      <c r="U366" s="127">
        <f t="shared" si="179"/>
        <v>0</v>
      </c>
      <c r="V366" s="127">
        <f t="shared" si="179"/>
        <v>0</v>
      </c>
      <c r="W366" s="127">
        <f t="shared" si="179"/>
        <v>0</v>
      </c>
      <c r="X366" s="127">
        <f t="shared" si="179"/>
        <v>0</v>
      </c>
      <c r="Y366" s="127">
        <f t="shared" si="179"/>
        <v>0</v>
      </c>
      <c r="Z366" s="127">
        <f t="shared" si="179"/>
        <v>0</v>
      </c>
      <c r="AA366" s="127">
        <f t="shared" si="179"/>
        <v>0</v>
      </c>
      <c r="AB366" s="127">
        <f t="shared" si="179"/>
        <v>0</v>
      </c>
      <c r="AC366" s="127">
        <f t="shared" si="179"/>
        <v>0</v>
      </c>
      <c r="AD366" s="127">
        <f t="shared" si="179"/>
        <v>0</v>
      </c>
      <c r="AE366" s="127">
        <f t="shared" si="179"/>
        <v>0</v>
      </c>
      <c r="AF366" s="127">
        <f t="shared" si="179"/>
        <v>0</v>
      </c>
      <c r="AG366" s="127">
        <f t="shared" si="179"/>
        <v>0</v>
      </c>
      <c r="AH366" s="127">
        <f t="shared" si="179"/>
        <v>0</v>
      </c>
      <c r="AI366" s="127">
        <f t="shared" si="179"/>
        <v>0</v>
      </c>
      <c r="AJ366" s="127">
        <f t="shared" si="179"/>
        <v>0</v>
      </c>
      <c r="AK366" s="127">
        <f t="shared" si="179"/>
        <v>0</v>
      </c>
      <c r="AL366" s="127">
        <f t="shared" si="179"/>
        <v>0</v>
      </c>
      <c r="AM366" s="127">
        <f t="shared" si="179"/>
        <v>0</v>
      </c>
      <c r="AN366" s="127">
        <f t="shared" si="179"/>
        <v>0</v>
      </c>
      <c r="AO366" s="127">
        <f t="shared" si="179"/>
        <v>0</v>
      </c>
      <c r="AP366" s="127">
        <f t="shared" si="179"/>
        <v>0</v>
      </c>
      <c r="AQ366" s="127">
        <f t="shared" si="179"/>
        <v>0</v>
      </c>
      <c r="AR366" s="127">
        <f t="shared" si="179"/>
        <v>0</v>
      </c>
      <c r="AS366" s="127">
        <f t="shared" si="179"/>
        <v>0</v>
      </c>
      <c r="AT366" s="127">
        <f t="shared" si="179"/>
        <v>0</v>
      </c>
      <c r="AU366" s="127">
        <f t="shared" si="179"/>
        <v>0</v>
      </c>
      <c r="AV366" s="127">
        <f t="shared" si="179"/>
        <v>0</v>
      </c>
      <c r="AW366" s="127">
        <f t="shared" si="179"/>
        <v>0</v>
      </c>
      <c r="AX366" s="127">
        <f t="shared" si="179"/>
        <v>0</v>
      </c>
      <c r="AY366" s="127"/>
      <c r="AZ366" s="127"/>
      <c r="BA366" s="127"/>
      <c r="BB366" s="127"/>
      <c r="BC366" s="127"/>
      <c r="BD366" s="127"/>
      <c r="BE366" s="127"/>
      <c r="BF366" s="127"/>
      <c r="BG366" s="127"/>
      <c r="BH366" s="127"/>
      <c r="BI366" s="127"/>
      <c r="BJ366" s="127"/>
      <c r="BK366" s="127"/>
      <c r="BL366" s="127"/>
    </row>
    <row r="367" spans="1:64" x14ac:dyDescent="0.25">
      <c r="A367" s="127"/>
      <c r="B367" s="145" t="s">
        <v>607</v>
      </c>
      <c r="C367" s="145">
        <f>+C363+C364+C366</f>
        <v>0</v>
      </c>
      <c r="D367" s="145">
        <f t="shared" ref="D367:J367" si="180">+D363+D364+D366</f>
        <v>0</v>
      </c>
      <c r="E367" s="145">
        <f t="shared" si="180"/>
        <v>0</v>
      </c>
      <c r="F367" s="145">
        <f t="shared" si="180"/>
        <v>0</v>
      </c>
      <c r="G367" s="145">
        <f t="shared" si="180"/>
        <v>0</v>
      </c>
      <c r="H367" s="145">
        <f t="shared" si="180"/>
        <v>0</v>
      </c>
      <c r="I367" s="145">
        <f t="shared" si="180"/>
        <v>0</v>
      </c>
      <c r="J367" s="145">
        <f t="shared" si="180"/>
        <v>0</v>
      </c>
      <c r="K367" s="145">
        <f>+K363+K364+K366</f>
        <v>0</v>
      </c>
      <c r="L367" s="145">
        <f t="shared" ref="L367:AX367" si="181">+L363+L364+L366</f>
        <v>0</v>
      </c>
      <c r="M367" s="145">
        <f t="shared" si="181"/>
        <v>0</v>
      </c>
      <c r="N367" s="145">
        <f t="shared" si="181"/>
        <v>0</v>
      </c>
      <c r="O367" s="145">
        <f t="shared" si="181"/>
        <v>0</v>
      </c>
      <c r="P367" s="145">
        <f t="shared" si="181"/>
        <v>0</v>
      </c>
      <c r="Q367" s="145">
        <f t="shared" si="181"/>
        <v>0</v>
      </c>
      <c r="R367" s="145">
        <f t="shared" si="181"/>
        <v>0</v>
      </c>
      <c r="S367" s="145">
        <f t="shared" si="181"/>
        <v>0</v>
      </c>
      <c r="T367" s="145">
        <f t="shared" si="181"/>
        <v>0</v>
      </c>
      <c r="U367" s="145">
        <f t="shared" si="181"/>
        <v>437.16441693331655</v>
      </c>
      <c r="V367" s="145">
        <f t="shared" si="181"/>
        <v>437.16441693331655</v>
      </c>
      <c r="W367" s="145">
        <f t="shared" si="181"/>
        <v>437.16441693331655</v>
      </c>
      <c r="X367" s="145">
        <f t="shared" si="181"/>
        <v>437.16441693331655</v>
      </c>
      <c r="Y367" s="145">
        <f t="shared" si="181"/>
        <v>437.16441693331655</v>
      </c>
      <c r="Z367" s="145">
        <f t="shared" si="181"/>
        <v>437.16441693331655</v>
      </c>
      <c r="AA367" s="145">
        <f t="shared" si="181"/>
        <v>437.16441693331655</v>
      </c>
      <c r="AB367" s="145">
        <f t="shared" si="181"/>
        <v>437.16441693331655</v>
      </c>
      <c r="AC367" s="145">
        <f t="shared" si="181"/>
        <v>437.16441693331655</v>
      </c>
      <c r="AD367" s="145">
        <f t="shared" si="181"/>
        <v>437.16441693331655</v>
      </c>
      <c r="AE367" s="145">
        <f t="shared" si="181"/>
        <v>437.16441693331655</v>
      </c>
      <c r="AF367" s="145">
        <f t="shared" si="181"/>
        <v>437.16441693331655</v>
      </c>
      <c r="AG367" s="145">
        <f t="shared" si="181"/>
        <v>437.16441693331655</v>
      </c>
      <c r="AH367" s="145">
        <f t="shared" si="181"/>
        <v>437.16441693331655</v>
      </c>
      <c r="AI367" s="145">
        <f t="shared" si="181"/>
        <v>437.16441693331655</v>
      </c>
      <c r="AJ367" s="145">
        <f t="shared" si="181"/>
        <v>437.16441693331655</v>
      </c>
      <c r="AK367" s="145">
        <f t="shared" si="181"/>
        <v>437.16441693331655</v>
      </c>
      <c r="AL367" s="145">
        <f t="shared" si="181"/>
        <v>437.16441693331655</v>
      </c>
      <c r="AM367" s="145">
        <f t="shared" si="181"/>
        <v>437.16441693331655</v>
      </c>
      <c r="AN367" s="145">
        <f t="shared" si="181"/>
        <v>437.16441693331655</v>
      </c>
      <c r="AO367" s="145">
        <f t="shared" si="181"/>
        <v>437.16441693331655</v>
      </c>
      <c r="AP367" s="145">
        <f t="shared" si="181"/>
        <v>437.16441693331655</v>
      </c>
      <c r="AQ367" s="145">
        <f t="shared" si="181"/>
        <v>437.16441693331655</v>
      </c>
      <c r="AR367" s="145">
        <f t="shared" si="181"/>
        <v>437.16441693331655</v>
      </c>
      <c r="AS367" s="145">
        <f t="shared" si="181"/>
        <v>437.16441693331655</v>
      </c>
      <c r="AT367" s="145">
        <f t="shared" si="181"/>
        <v>437.16441693331655</v>
      </c>
      <c r="AU367" s="145">
        <f t="shared" si="181"/>
        <v>437.16441693331655</v>
      </c>
      <c r="AV367" s="145">
        <f t="shared" si="181"/>
        <v>437.16441693331655</v>
      </c>
      <c r="AW367" s="145">
        <f t="shared" si="181"/>
        <v>437.16441693331655</v>
      </c>
      <c r="AX367" s="145">
        <f t="shared" si="181"/>
        <v>437.16441693331655</v>
      </c>
      <c r="AY367" s="127"/>
      <c r="AZ367" s="127"/>
      <c r="BA367" s="127"/>
      <c r="BB367" s="127"/>
      <c r="BC367" s="127"/>
      <c r="BD367" s="127"/>
      <c r="BE367" s="127"/>
      <c r="BF367" s="127"/>
      <c r="BG367" s="127"/>
      <c r="BH367" s="127"/>
      <c r="BI367" s="127"/>
      <c r="BJ367" s="127"/>
      <c r="BK367" s="127"/>
      <c r="BL367" s="127"/>
    </row>
    <row r="368" spans="1:64" x14ac:dyDescent="0.25">
      <c r="A368" s="127"/>
      <c r="B368" s="127"/>
      <c r="C368" s="127"/>
      <c r="D368" s="127"/>
      <c r="E368" s="127"/>
      <c r="F368" s="127"/>
      <c r="G368" s="127"/>
      <c r="H368" s="127"/>
      <c r="I368" s="127"/>
      <c r="J368" s="127"/>
      <c r="K368" s="127"/>
      <c r="L368" s="127"/>
      <c r="M368" s="127"/>
      <c r="N368" s="127"/>
      <c r="O368" s="127"/>
      <c r="P368" s="127"/>
      <c r="Q368" s="127"/>
      <c r="R368" s="127"/>
      <c r="S368" s="127"/>
      <c r="T368" s="127"/>
      <c r="U368" s="127"/>
      <c r="V368" s="127"/>
      <c r="W368" s="127"/>
      <c r="X368" s="127"/>
      <c r="Y368" s="127"/>
      <c r="Z368" s="127"/>
      <c r="AA368" s="127"/>
      <c r="AB368" s="127"/>
      <c r="AC368" s="127"/>
      <c r="AD368" s="127"/>
      <c r="AE368" s="127"/>
      <c r="AF368" s="127"/>
      <c r="AG368" s="127"/>
      <c r="AH368" s="127"/>
      <c r="AI368" s="127"/>
      <c r="AJ368" s="127"/>
      <c r="AK368" s="127"/>
      <c r="AL368" s="127"/>
      <c r="AM368" s="127"/>
      <c r="AN368" s="127"/>
      <c r="AO368" s="127"/>
      <c r="AP368" s="127"/>
      <c r="AQ368" s="127"/>
      <c r="AR368" s="127"/>
      <c r="AS368" s="127"/>
      <c r="AT368" s="127"/>
      <c r="AU368" s="127"/>
      <c r="AV368" s="127"/>
      <c r="AW368" s="127"/>
      <c r="AX368" s="127"/>
      <c r="AY368" s="127"/>
      <c r="AZ368" s="127"/>
      <c r="BA368" s="127"/>
      <c r="BB368" s="127"/>
      <c r="BC368" s="127"/>
      <c r="BD368" s="127"/>
      <c r="BE368" s="127"/>
      <c r="BF368" s="127"/>
      <c r="BG368" s="127"/>
      <c r="BH368" s="127"/>
      <c r="BI368" s="127"/>
      <c r="BJ368" s="127"/>
      <c r="BK368" s="127"/>
      <c r="BL368" s="127"/>
    </row>
    <row r="369" spans="1:64" x14ac:dyDescent="0.25">
      <c r="A369" s="127"/>
      <c r="B369" s="127"/>
      <c r="C369" s="127"/>
      <c r="D369" s="127"/>
      <c r="E369" s="127"/>
      <c r="F369" s="127"/>
      <c r="G369" s="127"/>
      <c r="H369" s="127"/>
      <c r="I369" s="127"/>
      <c r="J369" s="127"/>
      <c r="K369" s="127"/>
      <c r="L369" s="127"/>
      <c r="M369" s="127"/>
      <c r="N369" s="127"/>
      <c r="O369" s="127"/>
      <c r="P369" s="127"/>
      <c r="Q369" s="127"/>
      <c r="R369" s="127"/>
      <c r="S369" s="127"/>
      <c r="T369" s="127"/>
      <c r="U369" s="127"/>
      <c r="V369" s="127"/>
      <c r="W369" s="127"/>
      <c r="X369" s="127"/>
      <c r="Y369" s="127"/>
      <c r="Z369" s="127"/>
      <c r="AA369" s="127"/>
      <c r="AB369" s="127"/>
      <c r="AC369" s="127"/>
      <c r="AD369" s="127"/>
      <c r="AE369" s="127"/>
      <c r="AF369" s="127"/>
      <c r="AG369" s="127"/>
      <c r="AH369" s="127"/>
      <c r="AI369" s="127"/>
      <c r="AJ369" s="127"/>
      <c r="AK369" s="127"/>
      <c r="AL369" s="127"/>
      <c r="AM369" s="127"/>
      <c r="AN369" s="127"/>
      <c r="AO369" s="127"/>
      <c r="AP369" s="127"/>
      <c r="AQ369" s="127"/>
      <c r="AR369" s="127"/>
      <c r="AS369" s="127"/>
      <c r="AT369" s="127"/>
      <c r="AU369" s="127"/>
      <c r="AV369" s="127"/>
      <c r="AW369" s="127"/>
      <c r="AX369" s="127"/>
      <c r="AY369" s="127"/>
      <c r="AZ369" s="127"/>
      <c r="BA369" s="127"/>
      <c r="BB369" s="127"/>
      <c r="BC369" s="127"/>
      <c r="BD369" s="127"/>
      <c r="BE369" s="127"/>
      <c r="BF369" s="127"/>
      <c r="BG369" s="127"/>
      <c r="BH369" s="127"/>
      <c r="BI369" s="127"/>
      <c r="BJ369" s="127"/>
      <c r="BK369" s="127"/>
      <c r="BL369" s="127"/>
    </row>
    <row r="370" spans="1:64" x14ac:dyDescent="0.25">
      <c r="A370" s="127"/>
      <c r="B370" s="127" t="s">
        <v>339</v>
      </c>
      <c r="C370" s="127">
        <f t="shared" ref="C370:AX370" si="182">+C235+C236+C241</f>
        <v>0</v>
      </c>
      <c r="D370" s="127">
        <f t="shared" si="182"/>
        <v>0</v>
      </c>
      <c r="E370" s="127">
        <f t="shared" si="182"/>
        <v>0</v>
      </c>
      <c r="F370" s="127">
        <f t="shared" si="182"/>
        <v>0</v>
      </c>
      <c r="G370" s="127">
        <f t="shared" si="182"/>
        <v>0</v>
      </c>
      <c r="H370" s="127">
        <f t="shared" si="182"/>
        <v>0</v>
      </c>
      <c r="I370" s="127">
        <f t="shared" si="182"/>
        <v>0</v>
      </c>
      <c r="J370" s="127">
        <f t="shared" si="182"/>
        <v>0</v>
      </c>
      <c r="K370" s="127">
        <f t="shared" si="182"/>
        <v>0</v>
      </c>
      <c r="L370" s="127">
        <f t="shared" si="182"/>
        <v>0</v>
      </c>
      <c r="M370" s="127">
        <f t="shared" si="182"/>
        <v>0</v>
      </c>
      <c r="N370" s="127">
        <f t="shared" si="182"/>
        <v>0</v>
      </c>
      <c r="O370" s="127">
        <f t="shared" si="182"/>
        <v>0</v>
      </c>
      <c r="P370" s="127">
        <f t="shared" si="182"/>
        <v>0</v>
      </c>
      <c r="Q370" s="127">
        <f t="shared" si="182"/>
        <v>0</v>
      </c>
      <c r="R370" s="127">
        <f t="shared" si="182"/>
        <v>0</v>
      </c>
      <c r="S370" s="127">
        <f t="shared" si="182"/>
        <v>0</v>
      </c>
      <c r="T370" s="127">
        <f t="shared" si="182"/>
        <v>0</v>
      </c>
      <c r="U370" s="127">
        <f t="shared" si="182"/>
        <v>2395.4977502666497</v>
      </c>
      <c r="V370" s="127">
        <f t="shared" si="182"/>
        <v>395.49775026664986</v>
      </c>
      <c r="W370" s="127">
        <f t="shared" si="182"/>
        <v>395.49775026664986</v>
      </c>
      <c r="X370" s="127">
        <f t="shared" si="182"/>
        <v>395.49775026664986</v>
      </c>
      <c r="Y370" s="127">
        <f t="shared" si="182"/>
        <v>395.49775026664986</v>
      </c>
      <c r="Z370" s="127">
        <f t="shared" si="182"/>
        <v>395.49775026664986</v>
      </c>
      <c r="AA370" s="127">
        <f t="shared" si="182"/>
        <v>395.49775026664986</v>
      </c>
      <c r="AB370" s="127">
        <f t="shared" si="182"/>
        <v>395.49775026664986</v>
      </c>
      <c r="AC370" s="127">
        <f t="shared" si="182"/>
        <v>395.49775026664986</v>
      </c>
      <c r="AD370" s="127">
        <f t="shared" si="182"/>
        <v>395.49775026664986</v>
      </c>
      <c r="AE370" s="127">
        <f t="shared" si="182"/>
        <v>395.49775026664986</v>
      </c>
      <c r="AF370" s="127">
        <f t="shared" si="182"/>
        <v>395.49775026664986</v>
      </c>
      <c r="AG370" s="127">
        <f t="shared" si="182"/>
        <v>395.49775026664986</v>
      </c>
      <c r="AH370" s="127">
        <f t="shared" si="182"/>
        <v>395.49775026664986</v>
      </c>
      <c r="AI370" s="127">
        <f t="shared" si="182"/>
        <v>395.49775026664986</v>
      </c>
      <c r="AJ370" s="127">
        <f t="shared" si="182"/>
        <v>395.49775026664986</v>
      </c>
      <c r="AK370" s="127">
        <f t="shared" si="182"/>
        <v>395.49775026664986</v>
      </c>
      <c r="AL370" s="127">
        <f t="shared" si="182"/>
        <v>395.49775026664986</v>
      </c>
      <c r="AM370" s="127">
        <f t="shared" si="182"/>
        <v>395.49775026664986</v>
      </c>
      <c r="AN370" s="127">
        <f t="shared" si="182"/>
        <v>395.49775026664986</v>
      </c>
      <c r="AO370" s="127">
        <f t="shared" si="182"/>
        <v>395.49775026664986</v>
      </c>
      <c r="AP370" s="127">
        <f t="shared" si="182"/>
        <v>395.49775026664986</v>
      </c>
      <c r="AQ370" s="127">
        <f t="shared" si="182"/>
        <v>395.49775026664986</v>
      </c>
      <c r="AR370" s="127">
        <f t="shared" si="182"/>
        <v>395.49775026664986</v>
      </c>
      <c r="AS370" s="127">
        <f t="shared" si="182"/>
        <v>395.49775026664986</v>
      </c>
      <c r="AT370" s="127">
        <f t="shared" si="182"/>
        <v>395.49775026664986</v>
      </c>
      <c r="AU370" s="127">
        <f t="shared" si="182"/>
        <v>395.49775026664986</v>
      </c>
      <c r="AV370" s="127">
        <f t="shared" si="182"/>
        <v>395.49775026664986</v>
      </c>
      <c r="AW370" s="127">
        <f t="shared" si="182"/>
        <v>395.49775026664986</v>
      </c>
      <c r="AX370" s="127">
        <f t="shared" si="182"/>
        <v>395.49775026664986</v>
      </c>
      <c r="AY370" s="127"/>
      <c r="AZ370" s="127"/>
      <c r="BA370" s="127"/>
      <c r="BB370" s="127"/>
      <c r="BC370" s="127"/>
      <c r="BD370" s="127"/>
      <c r="BE370" s="127"/>
      <c r="BF370" s="127"/>
      <c r="BG370" s="127"/>
      <c r="BH370" s="127"/>
      <c r="BI370" s="127"/>
      <c r="BJ370" s="127"/>
      <c r="BK370" s="127"/>
      <c r="BL370" s="127"/>
    </row>
    <row r="371" spans="1:64" x14ac:dyDescent="0.25">
      <c r="A371" s="127"/>
      <c r="B371" s="127"/>
      <c r="C371" s="127"/>
      <c r="D371" s="127"/>
      <c r="E371" s="127"/>
      <c r="F371" s="127"/>
      <c r="G371" s="127"/>
      <c r="H371" s="127"/>
      <c r="I371" s="127"/>
      <c r="J371" s="127"/>
      <c r="K371" s="127"/>
      <c r="L371" s="127"/>
      <c r="M371" s="127"/>
      <c r="N371" s="127"/>
      <c r="O371" s="127"/>
      <c r="P371" s="127"/>
      <c r="Q371" s="127"/>
      <c r="R371" s="127"/>
      <c r="S371" s="127"/>
      <c r="T371" s="127"/>
      <c r="U371" s="127"/>
      <c r="V371" s="127"/>
      <c r="W371" s="127"/>
      <c r="X371" s="127"/>
      <c r="Y371" s="127"/>
      <c r="Z371" s="127"/>
      <c r="AA371" s="127"/>
      <c r="AB371" s="127"/>
      <c r="AC371" s="127"/>
      <c r="AD371" s="127"/>
      <c r="AE371" s="127"/>
      <c r="AF371" s="127"/>
      <c r="AG371" s="127"/>
      <c r="AH371" s="127"/>
      <c r="AI371" s="127"/>
      <c r="AJ371" s="127"/>
      <c r="AK371" s="127"/>
      <c r="AL371" s="127"/>
      <c r="AM371" s="127"/>
      <c r="AN371" s="127"/>
      <c r="AO371" s="127"/>
      <c r="AP371" s="127"/>
      <c r="AQ371" s="127"/>
      <c r="AR371" s="127"/>
      <c r="AS371" s="127"/>
      <c r="AT371" s="127"/>
      <c r="AU371" s="127"/>
      <c r="AV371" s="127"/>
      <c r="AW371" s="127"/>
      <c r="AX371" s="127"/>
      <c r="AY371" s="127"/>
      <c r="AZ371" s="127"/>
      <c r="BA371" s="127"/>
      <c r="BB371" s="127"/>
      <c r="BC371" s="127"/>
      <c r="BD371" s="127"/>
      <c r="BE371" s="127"/>
      <c r="BF371" s="127"/>
      <c r="BG371" s="127"/>
      <c r="BH371" s="127"/>
      <c r="BI371" s="127"/>
      <c r="BJ371" s="127"/>
      <c r="BK371" s="127"/>
      <c r="BL371" s="127"/>
    </row>
    <row r="372" spans="1:64" x14ac:dyDescent="0.25">
      <c r="A372" s="127"/>
      <c r="B372" s="127"/>
      <c r="C372" s="127"/>
      <c r="D372" s="127"/>
      <c r="E372" s="127"/>
      <c r="F372" s="127"/>
      <c r="G372" s="127"/>
      <c r="H372" s="127"/>
      <c r="I372" s="127"/>
      <c r="J372" s="127"/>
      <c r="K372" s="127"/>
      <c r="L372" s="127"/>
      <c r="M372" s="127"/>
      <c r="N372" s="127"/>
      <c r="O372" s="127"/>
      <c r="P372" s="127"/>
      <c r="Q372" s="127"/>
      <c r="R372" s="127"/>
      <c r="S372" s="127"/>
      <c r="T372" s="127"/>
      <c r="U372" s="127"/>
      <c r="V372" s="127"/>
      <c r="W372" s="127"/>
      <c r="X372" s="127"/>
      <c r="Y372" s="127"/>
      <c r="Z372" s="127"/>
      <c r="AA372" s="127"/>
      <c r="AB372" s="127"/>
      <c r="AC372" s="127"/>
      <c r="AD372" s="127"/>
      <c r="AE372" s="127"/>
      <c r="AF372" s="127"/>
      <c r="AG372" s="127"/>
      <c r="AH372" s="127"/>
      <c r="AI372" s="127"/>
      <c r="AJ372" s="127"/>
      <c r="AK372" s="127"/>
      <c r="AL372" s="127"/>
      <c r="AM372" s="127"/>
      <c r="AN372" s="127"/>
      <c r="AO372" s="127"/>
      <c r="AP372" s="127"/>
      <c r="AQ372" s="127"/>
      <c r="AR372" s="127"/>
      <c r="AS372" s="127"/>
      <c r="AT372" s="127"/>
      <c r="AU372" s="127"/>
      <c r="AV372" s="127"/>
      <c r="AW372" s="127"/>
      <c r="AX372" s="127"/>
      <c r="AY372" s="127"/>
      <c r="AZ372" s="127"/>
      <c r="BA372" s="127"/>
      <c r="BB372" s="127"/>
      <c r="BC372" s="127"/>
      <c r="BD372" s="127"/>
      <c r="BE372" s="127"/>
      <c r="BF372" s="127"/>
      <c r="BG372" s="127"/>
      <c r="BH372" s="127"/>
      <c r="BI372" s="127"/>
      <c r="BJ372" s="127"/>
      <c r="BK372" s="127"/>
      <c r="BL372" s="127"/>
    </row>
    <row r="373" spans="1:64" x14ac:dyDescent="0.25">
      <c r="A373" s="145"/>
      <c r="B373" s="145" t="s">
        <v>513</v>
      </c>
      <c r="C373" s="145" t="str">
        <f>+C362</f>
        <v>A1 m1</v>
      </c>
      <c r="D373" s="145" t="str">
        <f t="shared" ref="D373:AX373" si="183">+D362</f>
        <v>A1 m2</v>
      </c>
      <c r="E373" s="145" t="str">
        <f t="shared" si="183"/>
        <v>A1 m3</v>
      </c>
      <c r="F373" s="145" t="str">
        <f t="shared" si="183"/>
        <v>A1 m4</v>
      </c>
      <c r="G373" s="145" t="str">
        <f t="shared" si="183"/>
        <v>A1 m5</v>
      </c>
      <c r="H373" s="145" t="str">
        <f t="shared" si="183"/>
        <v>A1 m6</v>
      </c>
      <c r="I373" s="145" t="str">
        <f t="shared" si="183"/>
        <v>A1 m7</v>
      </c>
      <c r="J373" s="145" t="str">
        <f t="shared" si="183"/>
        <v>A1 m8</v>
      </c>
      <c r="K373" s="145" t="str">
        <f t="shared" si="183"/>
        <v>A1 m9</v>
      </c>
      <c r="L373" s="145" t="str">
        <f t="shared" si="183"/>
        <v>A1 m10</v>
      </c>
      <c r="M373" s="145" t="str">
        <f t="shared" si="183"/>
        <v>A1 m11</v>
      </c>
      <c r="N373" s="145" t="str">
        <f t="shared" si="183"/>
        <v>A1 m12</v>
      </c>
      <c r="O373" s="145" t="str">
        <f t="shared" si="183"/>
        <v>A2 m1</v>
      </c>
      <c r="P373" s="145" t="str">
        <f t="shared" si="183"/>
        <v>A2 m2</v>
      </c>
      <c r="Q373" s="145" t="str">
        <f t="shared" si="183"/>
        <v>A2 m3</v>
      </c>
      <c r="R373" s="145" t="str">
        <f t="shared" si="183"/>
        <v>A2 m4</v>
      </c>
      <c r="S373" s="145" t="str">
        <f t="shared" si="183"/>
        <v>A2 m5</v>
      </c>
      <c r="T373" s="145" t="str">
        <f t="shared" si="183"/>
        <v>A2 m6</v>
      </c>
      <c r="U373" s="145" t="str">
        <f t="shared" si="183"/>
        <v>A2 m7</v>
      </c>
      <c r="V373" s="145" t="str">
        <f t="shared" si="183"/>
        <v>A2 m8</v>
      </c>
      <c r="W373" s="145" t="str">
        <f t="shared" si="183"/>
        <v>A2 m9</v>
      </c>
      <c r="X373" s="145" t="str">
        <f t="shared" si="183"/>
        <v>A2 m10</v>
      </c>
      <c r="Y373" s="145" t="str">
        <f t="shared" si="183"/>
        <v>A2 m11</v>
      </c>
      <c r="Z373" s="145" t="str">
        <f t="shared" si="183"/>
        <v>A2 m12</v>
      </c>
      <c r="AA373" s="145" t="str">
        <f t="shared" si="183"/>
        <v>A3 m1</v>
      </c>
      <c r="AB373" s="145" t="str">
        <f t="shared" si="183"/>
        <v>A3 m2</v>
      </c>
      <c r="AC373" s="145" t="str">
        <f t="shared" si="183"/>
        <v>A3 m3</v>
      </c>
      <c r="AD373" s="145" t="str">
        <f t="shared" si="183"/>
        <v>A3 m4</v>
      </c>
      <c r="AE373" s="145" t="str">
        <f t="shared" si="183"/>
        <v>A3 m5</v>
      </c>
      <c r="AF373" s="145" t="str">
        <f t="shared" si="183"/>
        <v>A3 m6</v>
      </c>
      <c r="AG373" s="145" t="str">
        <f t="shared" si="183"/>
        <v>A3 m7</v>
      </c>
      <c r="AH373" s="145" t="str">
        <f t="shared" si="183"/>
        <v>A3 m8</v>
      </c>
      <c r="AI373" s="145" t="str">
        <f t="shared" si="183"/>
        <v>A3 m9</v>
      </c>
      <c r="AJ373" s="145" t="str">
        <f t="shared" si="183"/>
        <v>A3 m10</v>
      </c>
      <c r="AK373" s="145" t="str">
        <f t="shared" si="183"/>
        <v>A3 m11</v>
      </c>
      <c r="AL373" s="145" t="str">
        <f t="shared" si="183"/>
        <v>A3 m12</v>
      </c>
      <c r="AM373" s="145" t="str">
        <f t="shared" si="183"/>
        <v>A4 m1</v>
      </c>
      <c r="AN373" s="145" t="str">
        <f t="shared" si="183"/>
        <v>A4 m2</v>
      </c>
      <c r="AO373" s="145" t="str">
        <f t="shared" si="183"/>
        <v>A4 m3</v>
      </c>
      <c r="AP373" s="145" t="str">
        <f t="shared" si="183"/>
        <v>A4 m4</v>
      </c>
      <c r="AQ373" s="145" t="str">
        <f t="shared" si="183"/>
        <v>A4 m5</v>
      </c>
      <c r="AR373" s="145" t="str">
        <f t="shared" si="183"/>
        <v>A4 m6</v>
      </c>
      <c r="AS373" s="145" t="str">
        <f t="shared" si="183"/>
        <v>A4 m7</v>
      </c>
      <c r="AT373" s="145" t="str">
        <f t="shared" si="183"/>
        <v>A4 m8</v>
      </c>
      <c r="AU373" s="145" t="str">
        <f t="shared" si="183"/>
        <v>A4 m9</v>
      </c>
      <c r="AV373" s="145" t="str">
        <f t="shared" si="183"/>
        <v>A4 m10</v>
      </c>
      <c r="AW373" s="145" t="str">
        <f t="shared" si="183"/>
        <v>A4 m11</v>
      </c>
      <c r="AX373" s="145" t="str">
        <f t="shared" si="183"/>
        <v>A4 m12</v>
      </c>
      <c r="AY373" s="145"/>
      <c r="AZ373" s="145"/>
      <c r="BA373" s="145"/>
      <c r="BB373" s="145"/>
      <c r="BC373" s="145"/>
      <c r="BD373" s="145"/>
      <c r="BE373" s="145"/>
      <c r="BF373" s="145"/>
      <c r="BG373" s="145"/>
      <c r="BH373" s="145"/>
      <c r="BI373" s="145"/>
      <c r="BJ373" s="145"/>
      <c r="BK373" s="145"/>
      <c r="BL373" s="145"/>
    </row>
    <row r="374" spans="1:64" x14ac:dyDescent="0.25">
      <c r="A374" s="127"/>
      <c r="B374" s="127" t="s">
        <v>580</v>
      </c>
      <c r="C374" s="127">
        <f>+C263</f>
        <v>0</v>
      </c>
      <c r="D374" s="127">
        <f t="shared" ref="D374:AX374" si="184">+D263</f>
        <v>0</v>
      </c>
      <c r="E374" s="127">
        <f t="shared" si="184"/>
        <v>0</v>
      </c>
      <c r="F374" s="127">
        <f t="shared" si="184"/>
        <v>395.49775026664986</v>
      </c>
      <c r="G374" s="127">
        <f t="shared" si="184"/>
        <v>395.49775026664986</v>
      </c>
      <c r="H374" s="127">
        <f t="shared" si="184"/>
        <v>395.49775026664986</v>
      </c>
      <c r="I374" s="127">
        <f t="shared" si="184"/>
        <v>395.49775026664986</v>
      </c>
      <c r="J374" s="127">
        <f t="shared" si="184"/>
        <v>395.49775026664986</v>
      </c>
      <c r="K374" s="127">
        <f t="shared" si="184"/>
        <v>395.49775026664986</v>
      </c>
      <c r="L374" s="127">
        <f t="shared" si="184"/>
        <v>395.49775026664986</v>
      </c>
      <c r="M374" s="127">
        <f t="shared" si="184"/>
        <v>395.49775026664986</v>
      </c>
      <c r="N374" s="127">
        <f t="shared" si="184"/>
        <v>395.49775026664986</v>
      </c>
      <c r="O374" s="127">
        <f t="shared" si="184"/>
        <v>395.49775026664986</v>
      </c>
      <c r="P374" s="127">
        <f t="shared" si="184"/>
        <v>395.49775026664986</v>
      </c>
      <c r="Q374" s="127">
        <f t="shared" si="184"/>
        <v>395.49775026664986</v>
      </c>
      <c r="R374" s="127">
        <f t="shared" si="184"/>
        <v>395.49775026664986</v>
      </c>
      <c r="S374" s="127">
        <f t="shared" si="184"/>
        <v>395.49775026664986</v>
      </c>
      <c r="T374" s="127">
        <f t="shared" si="184"/>
        <v>395.49775026664986</v>
      </c>
      <c r="U374" s="127">
        <f t="shared" si="184"/>
        <v>395.49775026664986</v>
      </c>
      <c r="V374" s="127">
        <f t="shared" si="184"/>
        <v>395.49775026664986</v>
      </c>
      <c r="W374" s="127">
        <f t="shared" si="184"/>
        <v>395.49775026664986</v>
      </c>
      <c r="X374" s="127">
        <f t="shared" si="184"/>
        <v>395.49775026664986</v>
      </c>
      <c r="Y374" s="127">
        <f t="shared" si="184"/>
        <v>395.49775026664986</v>
      </c>
      <c r="Z374" s="127">
        <f t="shared" si="184"/>
        <v>395.49775026664986</v>
      </c>
      <c r="AA374" s="127">
        <f t="shared" si="184"/>
        <v>395.49775026664986</v>
      </c>
      <c r="AB374" s="127">
        <f t="shared" si="184"/>
        <v>395.49775026664986</v>
      </c>
      <c r="AC374" s="127">
        <f t="shared" si="184"/>
        <v>395.49775026664986</v>
      </c>
      <c r="AD374" s="127">
        <f t="shared" si="184"/>
        <v>395.49775026664986</v>
      </c>
      <c r="AE374" s="127">
        <f t="shared" si="184"/>
        <v>395.49775026664986</v>
      </c>
      <c r="AF374" s="127">
        <f t="shared" si="184"/>
        <v>395.49775026664986</v>
      </c>
      <c r="AG374" s="127">
        <f t="shared" si="184"/>
        <v>395.49775026664986</v>
      </c>
      <c r="AH374" s="127">
        <f t="shared" si="184"/>
        <v>395.49775026664986</v>
      </c>
      <c r="AI374" s="127">
        <f t="shared" si="184"/>
        <v>395.49775026664986</v>
      </c>
      <c r="AJ374" s="127">
        <f t="shared" si="184"/>
        <v>395.49775026664986</v>
      </c>
      <c r="AK374" s="127">
        <f t="shared" si="184"/>
        <v>395.49775026664986</v>
      </c>
      <c r="AL374" s="127">
        <f t="shared" si="184"/>
        <v>395.49775026664986</v>
      </c>
      <c r="AM374" s="127">
        <f t="shared" si="184"/>
        <v>395.49775026664986</v>
      </c>
      <c r="AN374" s="127">
        <f t="shared" si="184"/>
        <v>395.49775026664986</v>
      </c>
      <c r="AO374" s="127">
        <f t="shared" si="184"/>
        <v>395.49775026664986</v>
      </c>
      <c r="AP374" s="127">
        <f t="shared" si="184"/>
        <v>395.49775026664986</v>
      </c>
      <c r="AQ374" s="127">
        <f t="shared" si="184"/>
        <v>395.49775026664986</v>
      </c>
      <c r="AR374" s="127">
        <f t="shared" si="184"/>
        <v>395.49775026664986</v>
      </c>
      <c r="AS374" s="127">
        <f t="shared" si="184"/>
        <v>395.49775026664986</v>
      </c>
      <c r="AT374" s="127">
        <f t="shared" si="184"/>
        <v>395.49775026664986</v>
      </c>
      <c r="AU374" s="127">
        <f t="shared" si="184"/>
        <v>395.49775026664986</v>
      </c>
      <c r="AV374" s="127">
        <f t="shared" si="184"/>
        <v>395.49775026664986</v>
      </c>
      <c r="AW374" s="127">
        <f t="shared" si="184"/>
        <v>395.49775026664986</v>
      </c>
      <c r="AX374" s="127">
        <f t="shared" si="184"/>
        <v>395.49775026664986</v>
      </c>
      <c r="AY374" s="127"/>
      <c r="AZ374" s="127"/>
      <c r="BA374" s="127"/>
      <c r="BB374" s="127"/>
      <c r="BC374" s="127"/>
      <c r="BD374" s="127"/>
      <c r="BE374" s="127"/>
      <c r="BF374" s="127"/>
      <c r="BG374" s="127"/>
      <c r="BH374" s="127"/>
      <c r="BI374" s="127"/>
      <c r="BJ374" s="127"/>
      <c r="BK374" s="127"/>
      <c r="BL374" s="127"/>
    </row>
    <row r="375" spans="1:64" x14ac:dyDescent="0.25">
      <c r="A375" s="127" t="s">
        <v>602</v>
      </c>
      <c r="B375" s="127" t="s">
        <v>603</v>
      </c>
      <c r="C375" s="127">
        <f t="shared" ref="C375:AX375" si="185">+IF(C263=0,0,(($C251*$C252)/$C254))</f>
        <v>0</v>
      </c>
      <c r="D375" s="127">
        <f t="shared" si="185"/>
        <v>0</v>
      </c>
      <c r="E375" s="127">
        <f t="shared" si="185"/>
        <v>0</v>
      </c>
      <c r="F375" s="127">
        <f t="shared" si="185"/>
        <v>41.666666666666664</v>
      </c>
      <c r="G375" s="127">
        <f t="shared" si="185"/>
        <v>41.666666666666664</v>
      </c>
      <c r="H375" s="127">
        <f t="shared" si="185"/>
        <v>41.666666666666664</v>
      </c>
      <c r="I375" s="127">
        <f t="shared" si="185"/>
        <v>41.666666666666664</v>
      </c>
      <c r="J375" s="127">
        <f t="shared" si="185"/>
        <v>41.666666666666664</v>
      </c>
      <c r="K375" s="127">
        <f t="shared" si="185"/>
        <v>41.666666666666664</v>
      </c>
      <c r="L375" s="127">
        <f t="shared" si="185"/>
        <v>41.666666666666664</v>
      </c>
      <c r="M375" s="127">
        <f t="shared" si="185"/>
        <v>41.666666666666664</v>
      </c>
      <c r="N375" s="127">
        <f t="shared" si="185"/>
        <v>41.666666666666664</v>
      </c>
      <c r="O375" s="127">
        <f t="shared" si="185"/>
        <v>41.666666666666664</v>
      </c>
      <c r="P375" s="127">
        <f t="shared" si="185"/>
        <v>41.666666666666664</v>
      </c>
      <c r="Q375" s="127">
        <f t="shared" si="185"/>
        <v>41.666666666666664</v>
      </c>
      <c r="R375" s="127">
        <f t="shared" si="185"/>
        <v>41.666666666666664</v>
      </c>
      <c r="S375" s="127">
        <f t="shared" si="185"/>
        <v>41.666666666666664</v>
      </c>
      <c r="T375" s="127">
        <f t="shared" si="185"/>
        <v>41.666666666666664</v>
      </c>
      <c r="U375" s="127">
        <f t="shared" si="185"/>
        <v>41.666666666666664</v>
      </c>
      <c r="V375" s="127">
        <f t="shared" si="185"/>
        <v>41.666666666666664</v>
      </c>
      <c r="W375" s="127">
        <f t="shared" si="185"/>
        <v>41.666666666666664</v>
      </c>
      <c r="X375" s="127">
        <f t="shared" si="185"/>
        <v>41.666666666666664</v>
      </c>
      <c r="Y375" s="127">
        <f t="shared" si="185"/>
        <v>41.666666666666664</v>
      </c>
      <c r="Z375" s="127">
        <f t="shared" si="185"/>
        <v>41.666666666666664</v>
      </c>
      <c r="AA375" s="127">
        <f t="shared" si="185"/>
        <v>41.666666666666664</v>
      </c>
      <c r="AB375" s="127">
        <f t="shared" si="185"/>
        <v>41.666666666666664</v>
      </c>
      <c r="AC375" s="127">
        <f t="shared" si="185"/>
        <v>41.666666666666664</v>
      </c>
      <c r="AD375" s="127">
        <f t="shared" si="185"/>
        <v>41.666666666666664</v>
      </c>
      <c r="AE375" s="127">
        <f t="shared" si="185"/>
        <v>41.666666666666664</v>
      </c>
      <c r="AF375" s="127">
        <f t="shared" si="185"/>
        <v>41.666666666666664</v>
      </c>
      <c r="AG375" s="127">
        <f t="shared" si="185"/>
        <v>41.666666666666664</v>
      </c>
      <c r="AH375" s="127">
        <f t="shared" si="185"/>
        <v>41.666666666666664</v>
      </c>
      <c r="AI375" s="127">
        <f t="shared" si="185"/>
        <v>41.666666666666664</v>
      </c>
      <c r="AJ375" s="127">
        <f t="shared" si="185"/>
        <v>41.666666666666664</v>
      </c>
      <c r="AK375" s="127">
        <f t="shared" si="185"/>
        <v>41.666666666666664</v>
      </c>
      <c r="AL375" s="127">
        <f t="shared" si="185"/>
        <v>41.666666666666664</v>
      </c>
      <c r="AM375" s="127">
        <f t="shared" si="185"/>
        <v>41.666666666666664</v>
      </c>
      <c r="AN375" s="127">
        <f t="shared" si="185"/>
        <v>41.666666666666664</v>
      </c>
      <c r="AO375" s="127">
        <f t="shared" si="185"/>
        <v>41.666666666666664</v>
      </c>
      <c r="AP375" s="127">
        <f t="shared" si="185"/>
        <v>41.666666666666664</v>
      </c>
      <c r="AQ375" s="127">
        <f t="shared" si="185"/>
        <v>41.666666666666664</v>
      </c>
      <c r="AR375" s="127">
        <f t="shared" si="185"/>
        <v>41.666666666666664</v>
      </c>
      <c r="AS375" s="127">
        <f t="shared" si="185"/>
        <v>41.666666666666664</v>
      </c>
      <c r="AT375" s="127">
        <f t="shared" si="185"/>
        <v>41.666666666666664</v>
      </c>
      <c r="AU375" s="127">
        <f t="shared" si="185"/>
        <v>41.666666666666664</v>
      </c>
      <c r="AV375" s="127">
        <f t="shared" si="185"/>
        <v>41.666666666666664</v>
      </c>
      <c r="AW375" s="127">
        <f t="shared" si="185"/>
        <v>41.666666666666664</v>
      </c>
      <c r="AX375" s="127">
        <f t="shared" si="185"/>
        <v>41.666666666666664</v>
      </c>
      <c r="AY375" s="127"/>
      <c r="AZ375" s="127"/>
      <c r="BA375" s="127"/>
      <c r="BB375" s="127"/>
      <c r="BC375" s="127"/>
      <c r="BD375" s="127"/>
      <c r="BE375" s="127"/>
      <c r="BF375" s="127"/>
      <c r="BG375" s="127"/>
      <c r="BH375" s="127"/>
      <c r="BI375" s="127"/>
      <c r="BJ375" s="127"/>
      <c r="BK375" s="127"/>
      <c r="BL375" s="127"/>
    </row>
    <row r="376" spans="1:64" x14ac:dyDescent="0.25">
      <c r="A376" s="127" t="s">
        <v>604</v>
      </c>
      <c r="B376" s="127" t="s">
        <v>605</v>
      </c>
      <c r="C376" s="127">
        <f>+IF(C263=0,0,($C251*$C253))</f>
        <v>0</v>
      </c>
      <c r="D376" s="127">
        <f>+IF(D263=0,0,(($C251*$C253)-SUM($C375:D375)))</f>
        <v>0</v>
      </c>
      <c r="E376" s="127">
        <f>+IF(E263=0,0,(($C251*$C253)-SUM($C375:E375)))</f>
        <v>0</v>
      </c>
      <c r="F376" s="127">
        <f>+IF(F263=0,0,(($C251*$C253)-SUM($C375:F375)))</f>
        <v>1958.3333333333333</v>
      </c>
      <c r="G376" s="127">
        <f>+IF(G263=0,0,(($C251*$C253)-SUM($C375:G375)))</f>
        <v>1916.6666666666667</v>
      </c>
      <c r="H376" s="127">
        <f>+IF(H263=0,0,(($C251*$C253)-SUM($C375:H375)))</f>
        <v>1875</v>
      </c>
      <c r="I376" s="127">
        <f>+IF(I263=0,0,(($C251*$C253)-SUM($C375:I375)))</f>
        <v>1833.3333333333333</v>
      </c>
      <c r="J376" s="127">
        <f>+IF(J263=0,0,(($C251*$C253)-SUM($C375:J375)))</f>
        <v>1791.6666666666667</v>
      </c>
      <c r="K376" s="127">
        <f>+IF(K263=0,0,(($C251*$C253)-SUM($C375:K375)))</f>
        <v>1750</v>
      </c>
      <c r="L376" s="127">
        <f>+IF(L263=0,0,(($C251*$C253)-SUM($C375:L375)))</f>
        <v>1708.3333333333335</v>
      </c>
      <c r="M376" s="127">
        <f>+IF(M263=0,0,(($C251*$C253)-SUM($C375:M375)))</f>
        <v>1666.6666666666667</v>
      </c>
      <c r="N376" s="127">
        <f>+IF(N263=0,0,(($C251*$C253)-SUM($C375:N375)))</f>
        <v>1625</v>
      </c>
      <c r="O376" s="127">
        <f>+IF(O263=0,0,(($C251*$C253)-SUM($C375:O375)))</f>
        <v>1583.3333333333333</v>
      </c>
      <c r="P376" s="127">
        <f>+IF(P263=0,0,(($C251*$C253)-SUM($C375:P375)))</f>
        <v>1541.6666666666665</v>
      </c>
      <c r="Q376" s="127">
        <f>+IF(Q263=0,0,(($C251*$C253)-SUM($C375:Q375)))</f>
        <v>1500</v>
      </c>
      <c r="R376" s="127">
        <f>+IF(R263=0,0,(($C251*$C253)-SUM($C375:R375)))</f>
        <v>1458.3333333333333</v>
      </c>
      <c r="S376" s="127">
        <f>+IF(S263=0,0,(($C251*$C253)-SUM($C375:S375)))</f>
        <v>1416.6666666666665</v>
      </c>
      <c r="T376" s="127">
        <f>+IF(T263=0,0,(($C251*$C253)-SUM($C375:T375)))</f>
        <v>1375</v>
      </c>
      <c r="U376" s="127">
        <f>+IF(U263=0,0,(($C251*$C253)-SUM($C375:U375)))</f>
        <v>1333.3333333333335</v>
      </c>
      <c r="V376" s="127">
        <f>+IF(V263=0,0,(($C251*$C253)-SUM($C375:V375)))</f>
        <v>1291.6666666666667</v>
      </c>
      <c r="W376" s="127">
        <f>+IF(W263=0,0,(($C251*$C253)-SUM($C375:W375)))</f>
        <v>1250</v>
      </c>
      <c r="X376" s="127">
        <f>+IF(X263=0,0,(($C251*$C253)-SUM($C375:X375)))</f>
        <v>1208.3333333333335</v>
      </c>
      <c r="Y376" s="127">
        <f>+IF(Y263=0,0,(($C251*$C253)-SUM($C375:Y375)))</f>
        <v>1166.666666666667</v>
      </c>
      <c r="Z376" s="127">
        <f>+IF(Z263=0,0,(($C251*$C253)-SUM($C375:Z375)))</f>
        <v>1125.0000000000002</v>
      </c>
      <c r="AA376" s="127">
        <f>+IF(AA263=0,0,(($C251*$C253)-SUM($C375:AA375)))</f>
        <v>1083.3333333333335</v>
      </c>
      <c r="AB376" s="127">
        <f>+IF(AB263=0,0,(($C251*$C253)-SUM($C375:AB375)))</f>
        <v>1041.666666666667</v>
      </c>
      <c r="AC376" s="127">
        <f>+IF(AC263=0,0,(($C251*$C253)-SUM($C375:AC375)))</f>
        <v>1000.0000000000003</v>
      </c>
      <c r="AD376" s="127">
        <f>+IF(AD263=0,0,(($C251*$C253)-SUM($C375:AD375)))</f>
        <v>958.33333333333371</v>
      </c>
      <c r="AE376" s="127">
        <f>+IF(AE263=0,0,(($C251*$C253)-SUM($C375:AE375)))</f>
        <v>916.66666666666697</v>
      </c>
      <c r="AF376" s="127">
        <f>+IF(AF263=0,0,(($C251*$C253)-SUM($C375:AF375)))</f>
        <v>875.00000000000023</v>
      </c>
      <c r="AG376" s="127">
        <f>+IF(AG263=0,0,(($C251*$C253)-SUM($C375:AG375)))</f>
        <v>833.33333333333348</v>
      </c>
      <c r="AH376" s="127">
        <f>+IF(AH263=0,0,(($C251*$C253)-SUM($C375:AH375)))</f>
        <v>791.66666666666674</v>
      </c>
      <c r="AI376" s="127">
        <f>+IF(AI263=0,0,(($C251*$C253)-SUM($C375:AI375)))</f>
        <v>750</v>
      </c>
      <c r="AJ376" s="127">
        <f>+IF(AJ263=0,0,(($C251*$C253)-SUM($C375:AJ375)))</f>
        <v>708.33333333333326</v>
      </c>
      <c r="AK376" s="127">
        <f>+IF(AK263=0,0,(($C251*$C253)-SUM($C375:AK375)))</f>
        <v>666.66666666666652</v>
      </c>
      <c r="AL376" s="127">
        <f>+IF(AL263=0,0,(($C251*$C253)-SUM($C375:AL375)))</f>
        <v>624.99999999999977</v>
      </c>
      <c r="AM376" s="127">
        <f>+IF(AM263=0,0,(($C251*$C253)-SUM($C375:AM375)))</f>
        <v>583.33333333333303</v>
      </c>
      <c r="AN376" s="127">
        <f>+IF(AN263=0,0,(($C251*$C253)-SUM($C375:AN375)))</f>
        <v>541.66666666666629</v>
      </c>
      <c r="AO376" s="127">
        <f>+IF(AO263=0,0,(($C251*$C253)-SUM($C375:AO375)))</f>
        <v>499.99999999999955</v>
      </c>
      <c r="AP376" s="127">
        <f>+IF(AP263=0,0,(($C251*$C253)-SUM($C375:AP375)))</f>
        <v>458.3333333333328</v>
      </c>
      <c r="AQ376" s="127">
        <f>+IF(AQ263=0,0,(($C251*$C253)-SUM($C375:AQ375)))</f>
        <v>416.66666666666606</v>
      </c>
      <c r="AR376" s="127">
        <f>+IF(AR263=0,0,(($C251*$C253)-SUM($C375:AR375)))</f>
        <v>374.99999999999932</v>
      </c>
      <c r="AS376" s="127">
        <f>+IF(AS263=0,0,(($C251*$C253)-SUM($C375:AS375)))</f>
        <v>333.33333333333258</v>
      </c>
      <c r="AT376" s="127">
        <f>+IF(AT263=0,0,(($C251*$C253)-SUM($C375:AT375)))</f>
        <v>291.66666666666583</v>
      </c>
      <c r="AU376" s="127">
        <f>+IF(AU263=0,0,(($C251*$C253)-SUM($C375:AU375)))</f>
        <v>249.99999999999909</v>
      </c>
      <c r="AV376" s="127">
        <f>+IF(AV263=0,0,(($C251*$C253)-SUM($C375:AV375)))</f>
        <v>208.33333333333235</v>
      </c>
      <c r="AW376" s="127">
        <f>+IF(AW263=0,0,(($C251*$C253)-SUM($C375:AW375)))</f>
        <v>166.66666666666561</v>
      </c>
      <c r="AX376" s="127">
        <f>+IF(AX263=0,0,(($C251*$C253)-SUM($C375:AX375)))</f>
        <v>124.99999999999886</v>
      </c>
      <c r="AY376" s="127"/>
      <c r="AZ376" s="127"/>
      <c r="BA376" s="127"/>
      <c r="BB376" s="127"/>
      <c r="BC376" s="127"/>
      <c r="BD376" s="127"/>
      <c r="BE376" s="127"/>
      <c r="BF376" s="127"/>
      <c r="BG376" s="127"/>
      <c r="BH376" s="127"/>
      <c r="BI376" s="127"/>
      <c r="BJ376" s="127"/>
      <c r="BK376" s="127"/>
      <c r="BL376" s="127"/>
    </row>
    <row r="377" spans="1:64" x14ac:dyDescent="0.25">
      <c r="A377" s="127"/>
      <c r="B377" s="127" t="s">
        <v>606</v>
      </c>
      <c r="C377" s="127">
        <f>+C268</f>
        <v>0</v>
      </c>
      <c r="D377" s="127">
        <f t="shared" ref="D377:AX377" si="186">+D268</f>
        <v>0</v>
      </c>
      <c r="E377" s="127">
        <f t="shared" si="186"/>
        <v>0</v>
      </c>
      <c r="F377" s="127">
        <f t="shared" si="186"/>
        <v>0</v>
      </c>
      <c r="G377" s="127">
        <f t="shared" si="186"/>
        <v>0</v>
      </c>
      <c r="H377" s="127">
        <f t="shared" si="186"/>
        <v>0</v>
      </c>
      <c r="I377" s="127">
        <f t="shared" si="186"/>
        <v>0</v>
      </c>
      <c r="J377" s="127">
        <f t="shared" si="186"/>
        <v>0</v>
      </c>
      <c r="K377" s="127">
        <f t="shared" si="186"/>
        <v>0</v>
      </c>
      <c r="L377" s="127">
        <f t="shared" si="186"/>
        <v>0</v>
      </c>
      <c r="M377" s="127">
        <f t="shared" si="186"/>
        <v>0</v>
      </c>
      <c r="N377" s="127">
        <f t="shared" si="186"/>
        <v>0</v>
      </c>
      <c r="O377" s="127">
        <f t="shared" si="186"/>
        <v>0</v>
      </c>
      <c r="P377" s="127">
        <f t="shared" si="186"/>
        <v>0</v>
      </c>
      <c r="Q377" s="127">
        <f t="shared" si="186"/>
        <v>0</v>
      </c>
      <c r="R377" s="127">
        <f t="shared" si="186"/>
        <v>0</v>
      </c>
      <c r="S377" s="127">
        <f t="shared" si="186"/>
        <v>0</v>
      </c>
      <c r="T377" s="127">
        <f t="shared" si="186"/>
        <v>0</v>
      </c>
      <c r="U377" s="127">
        <f t="shared" si="186"/>
        <v>0</v>
      </c>
      <c r="V377" s="127">
        <f t="shared" si="186"/>
        <v>0</v>
      </c>
      <c r="W377" s="127">
        <f t="shared" si="186"/>
        <v>0</v>
      </c>
      <c r="X377" s="127">
        <f t="shared" si="186"/>
        <v>0</v>
      </c>
      <c r="Y377" s="127">
        <f t="shared" si="186"/>
        <v>0</v>
      </c>
      <c r="Z377" s="127">
        <f t="shared" si="186"/>
        <v>0</v>
      </c>
      <c r="AA377" s="127">
        <f t="shared" si="186"/>
        <v>0</v>
      </c>
      <c r="AB377" s="127">
        <f t="shared" si="186"/>
        <v>0</v>
      </c>
      <c r="AC377" s="127">
        <f t="shared" si="186"/>
        <v>0</v>
      </c>
      <c r="AD377" s="127">
        <f t="shared" si="186"/>
        <v>0</v>
      </c>
      <c r="AE377" s="127">
        <f t="shared" si="186"/>
        <v>0</v>
      </c>
      <c r="AF377" s="127">
        <f t="shared" si="186"/>
        <v>0</v>
      </c>
      <c r="AG377" s="127">
        <f t="shared" si="186"/>
        <v>0</v>
      </c>
      <c r="AH377" s="127">
        <f t="shared" si="186"/>
        <v>0</v>
      </c>
      <c r="AI377" s="127">
        <f t="shared" si="186"/>
        <v>0</v>
      </c>
      <c r="AJ377" s="127">
        <f t="shared" si="186"/>
        <v>0</v>
      </c>
      <c r="AK377" s="127">
        <f t="shared" si="186"/>
        <v>0</v>
      </c>
      <c r="AL377" s="127">
        <f t="shared" si="186"/>
        <v>0</v>
      </c>
      <c r="AM377" s="127">
        <f t="shared" si="186"/>
        <v>0</v>
      </c>
      <c r="AN377" s="127">
        <f t="shared" si="186"/>
        <v>0</v>
      </c>
      <c r="AO377" s="127">
        <f t="shared" si="186"/>
        <v>0</v>
      </c>
      <c r="AP377" s="127">
        <f t="shared" si="186"/>
        <v>0</v>
      </c>
      <c r="AQ377" s="127">
        <f t="shared" si="186"/>
        <v>0</v>
      </c>
      <c r="AR377" s="127">
        <f t="shared" si="186"/>
        <v>0</v>
      </c>
      <c r="AS377" s="127">
        <f t="shared" si="186"/>
        <v>0</v>
      </c>
      <c r="AT377" s="127">
        <f t="shared" si="186"/>
        <v>0</v>
      </c>
      <c r="AU377" s="127">
        <f t="shared" si="186"/>
        <v>0</v>
      </c>
      <c r="AV377" s="127">
        <f t="shared" si="186"/>
        <v>0</v>
      </c>
      <c r="AW377" s="127">
        <f t="shared" si="186"/>
        <v>0</v>
      </c>
      <c r="AX377" s="127">
        <f t="shared" si="186"/>
        <v>0</v>
      </c>
      <c r="AY377" s="127"/>
      <c r="AZ377" s="127"/>
      <c r="BA377" s="127"/>
      <c r="BB377" s="127"/>
      <c r="BC377" s="127"/>
      <c r="BD377" s="127"/>
      <c r="BE377" s="127"/>
      <c r="BF377" s="127"/>
      <c r="BG377" s="127"/>
      <c r="BH377" s="127"/>
      <c r="BI377" s="127"/>
      <c r="BJ377" s="127"/>
      <c r="BK377" s="127"/>
      <c r="BL377" s="127"/>
    </row>
    <row r="378" spans="1:64" x14ac:dyDescent="0.25">
      <c r="A378" s="127"/>
      <c r="B378" s="145" t="s">
        <v>607</v>
      </c>
      <c r="C378" s="145">
        <f>+C374+C375+C377</f>
        <v>0</v>
      </c>
      <c r="D378" s="145">
        <f t="shared" ref="D378:J378" si="187">+D374+D375+D377</f>
        <v>0</v>
      </c>
      <c r="E378" s="145">
        <f t="shared" si="187"/>
        <v>0</v>
      </c>
      <c r="F378" s="145">
        <f t="shared" si="187"/>
        <v>437.16441693331655</v>
      </c>
      <c r="G378" s="145">
        <f>+G374+G375+G377</f>
        <v>437.16441693331655</v>
      </c>
      <c r="H378" s="145">
        <f t="shared" si="187"/>
        <v>437.16441693331655</v>
      </c>
      <c r="I378" s="145">
        <f t="shared" si="187"/>
        <v>437.16441693331655</v>
      </c>
      <c r="J378" s="145">
        <f t="shared" si="187"/>
        <v>437.16441693331655</v>
      </c>
      <c r="K378" s="145">
        <f>+K374+K375+K377</f>
        <v>437.16441693331655</v>
      </c>
      <c r="L378" s="145">
        <f t="shared" ref="L378:AX378" si="188">+L374+L375+L377</f>
        <v>437.16441693331655</v>
      </c>
      <c r="M378" s="145">
        <f t="shared" si="188"/>
        <v>437.16441693331655</v>
      </c>
      <c r="N378" s="145">
        <f t="shared" si="188"/>
        <v>437.16441693331655</v>
      </c>
      <c r="O378" s="145">
        <f t="shared" si="188"/>
        <v>437.16441693331655</v>
      </c>
      <c r="P378" s="145">
        <f t="shared" si="188"/>
        <v>437.16441693331655</v>
      </c>
      <c r="Q378" s="145">
        <f t="shared" si="188"/>
        <v>437.16441693331655</v>
      </c>
      <c r="R378" s="145">
        <f t="shared" si="188"/>
        <v>437.16441693331655</v>
      </c>
      <c r="S378" s="145">
        <f t="shared" si="188"/>
        <v>437.16441693331655</v>
      </c>
      <c r="T378" s="145">
        <f t="shared" si="188"/>
        <v>437.16441693331655</v>
      </c>
      <c r="U378" s="145">
        <f t="shared" si="188"/>
        <v>437.16441693331655</v>
      </c>
      <c r="V378" s="145">
        <f t="shared" si="188"/>
        <v>437.16441693331655</v>
      </c>
      <c r="W378" s="145">
        <f t="shared" si="188"/>
        <v>437.16441693331655</v>
      </c>
      <c r="X378" s="145">
        <f t="shared" si="188"/>
        <v>437.16441693331655</v>
      </c>
      <c r="Y378" s="145">
        <f t="shared" si="188"/>
        <v>437.16441693331655</v>
      </c>
      <c r="Z378" s="145">
        <f t="shared" si="188"/>
        <v>437.16441693331655</v>
      </c>
      <c r="AA378" s="145">
        <f t="shared" si="188"/>
        <v>437.16441693331655</v>
      </c>
      <c r="AB378" s="145">
        <f t="shared" si="188"/>
        <v>437.16441693331655</v>
      </c>
      <c r="AC378" s="145">
        <f t="shared" si="188"/>
        <v>437.16441693331655</v>
      </c>
      <c r="AD378" s="145">
        <f t="shared" si="188"/>
        <v>437.16441693331655</v>
      </c>
      <c r="AE378" s="145">
        <f t="shared" si="188"/>
        <v>437.16441693331655</v>
      </c>
      <c r="AF378" s="145">
        <f t="shared" si="188"/>
        <v>437.16441693331655</v>
      </c>
      <c r="AG378" s="145">
        <f t="shared" si="188"/>
        <v>437.16441693331655</v>
      </c>
      <c r="AH378" s="145">
        <f t="shared" si="188"/>
        <v>437.16441693331655</v>
      </c>
      <c r="AI378" s="145">
        <f t="shared" si="188"/>
        <v>437.16441693331655</v>
      </c>
      <c r="AJ378" s="145">
        <f t="shared" si="188"/>
        <v>437.16441693331655</v>
      </c>
      <c r="AK378" s="145">
        <f t="shared" si="188"/>
        <v>437.16441693331655</v>
      </c>
      <c r="AL378" s="145">
        <f t="shared" si="188"/>
        <v>437.16441693331655</v>
      </c>
      <c r="AM378" s="145">
        <f t="shared" si="188"/>
        <v>437.16441693331655</v>
      </c>
      <c r="AN378" s="145">
        <f t="shared" si="188"/>
        <v>437.16441693331655</v>
      </c>
      <c r="AO378" s="145">
        <f t="shared" si="188"/>
        <v>437.16441693331655</v>
      </c>
      <c r="AP378" s="145">
        <f t="shared" si="188"/>
        <v>437.16441693331655</v>
      </c>
      <c r="AQ378" s="145">
        <f t="shared" si="188"/>
        <v>437.16441693331655</v>
      </c>
      <c r="AR378" s="145">
        <f t="shared" si="188"/>
        <v>437.16441693331655</v>
      </c>
      <c r="AS378" s="145">
        <f t="shared" si="188"/>
        <v>437.16441693331655</v>
      </c>
      <c r="AT378" s="145">
        <f t="shared" si="188"/>
        <v>437.16441693331655</v>
      </c>
      <c r="AU378" s="145">
        <f t="shared" si="188"/>
        <v>437.16441693331655</v>
      </c>
      <c r="AV378" s="145">
        <f t="shared" si="188"/>
        <v>437.16441693331655</v>
      </c>
      <c r="AW378" s="145">
        <f t="shared" si="188"/>
        <v>437.16441693331655</v>
      </c>
      <c r="AX378" s="145">
        <f t="shared" si="188"/>
        <v>437.16441693331655</v>
      </c>
      <c r="AY378" s="127"/>
      <c r="AZ378" s="127"/>
      <c r="BA378" s="127"/>
      <c r="BB378" s="127"/>
      <c r="BC378" s="127"/>
      <c r="BD378" s="127"/>
      <c r="BE378" s="127"/>
      <c r="BF378" s="127"/>
      <c r="BG378" s="127"/>
      <c r="BH378" s="127"/>
      <c r="BI378" s="127"/>
      <c r="BJ378" s="127"/>
      <c r="BK378" s="127"/>
      <c r="BL378" s="127"/>
    </row>
    <row r="379" spans="1:64" x14ac:dyDescent="0.25">
      <c r="A379" s="127"/>
      <c r="B379" s="127"/>
      <c r="C379" s="127"/>
      <c r="D379" s="127"/>
      <c r="E379" s="127"/>
      <c r="F379" s="127"/>
      <c r="G379" s="127"/>
      <c r="H379" s="127"/>
      <c r="I379" s="127"/>
      <c r="J379" s="127"/>
      <c r="K379" s="127"/>
      <c r="L379" s="127"/>
      <c r="M379" s="127"/>
      <c r="N379" s="127"/>
      <c r="O379" s="127"/>
      <c r="P379" s="127"/>
      <c r="Q379" s="127"/>
      <c r="R379" s="127"/>
      <c r="S379" s="127"/>
      <c r="T379" s="127"/>
      <c r="U379" s="127"/>
      <c r="V379" s="127"/>
      <c r="W379" s="127"/>
      <c r="X379" s="127"/>
      <c r="Y379" s="127"/>
      <c r="Z379" s="127"/>
      <c r="AA379" s="127"/>
      <c r="AB379" s="127"/>
      <c r="AC379" s="127"/>
      <c r="AD379" s="127"/>
      <c r="AE379" s="127"/>
      <c r="AF379" s="127"/>
      <c r="AG379" s="127"/>
      <c r="AH379" s="127"/>
      <c r="AI379" s="127"/>
      <c r="AJ379" s="127"/>
      <c r="AK379" s="127"/>
      <c r="AL379" s="127"/>
      <c r="AM379" s="127"/>
      <c r="AN379" s="127"/>
      <c r="AO379" s="127"/>
      <c r="AP379" s="127"/>
      <c r="AQ379" s="127"/>
      <c r="AR379" s="127"/>
      <c r="AS379" s="127"/>
      <c r="AT379" s="127"/>
      <c r="AU379" s="127"/>
      <c r="AV379" s="127"/>
      <c r="AW379" s="127"/>
      <c r="AX379" s="127"/>
      <c r="AY379" s="127"/>
      <c r="AZ379" s="127"/>
      <c r="BA379" s="127"/>
      <c r="BB379" s="127"/>
      <c r="BC379" s="127"/>
      <c r="BD379" s="127"/>
      <c r="BE379" s="127"/>
      <c r="BF379" s="127"/>
      <c r="BG379" s="127"/>
      <c r="BH379" s="127"/>
      <c r="BI379" s="127"/>
      <c r="BJ379" s="127"/>
      <c r="BK379" s="127"/>
      <c r="BL379" s="127"/>
    </row>
    <row r="380" spans="1:64" x14ac:dyDescent="0.25">
      <c r="A380" s="127"/>
      <c r="B380" s="127"/>
      <c r="C380" s="127"/>
      <c r="D380" s="127"/>
      <c r="E380" s="127"/>
      <c r="F380" s="127"/>
      <c r="G380" s="127"/>
      <c r="H380" s="127"/>
      <c r="I380" s="127"/>
      <c r="J380" s="127"/>
      <c r="K380" s="127"/>
      <c r="L380" s="127"/>
      <c r="M380" s="127"/>
      <c r="N380" s="127"/>
      <c r="O380" s="127"/>
      <c r="P380" s="127"/>
      <c r="Q380" s="127"/>
      <c r="R380" s="127"/>
      <c r="S380" s="127"/>
      <c r="T380" s="127"/>
      <c r="U380" s="127"/>
      <c r="V380" s="127"/>
      <c r="W380" s="127"/>
      <c r="X380" s="127"/>
      <c r="Y380" s="127"/>
      <c r="Z380" s="127"/>
      <c r="AA380" s="127"/>
      <c r="AB380" s="127"/>
      <c r="AC380" s="127"/>
      <c r="AD380" s="127"/>
      <c r="AE380" s="127"/>
      <c r="AF380" s="127"/>
      <c r="AG380" s="127"/>
      <c r="AH380" s="127"/>
      <c r="AI380" s="127"/>
      <c r="AJ380" s="127"/>
      <c r="AK380" s="127"/>
      <c r="AL380" s="127"/>
      <c r="AM380" s="127"/>
      <c r="AN380" s="127"/>
      <c r="AO380" s="127"/>
      <c r="AP380" s="127"/>
      <c r="AQ380" s="127"/>
      <c r="AR380" s="127"/>
      <c r="AS380" s="127"/>
      <c r="AT380" s="127"/>
      <c r="AU380" s="127"/>
      <c r="AV380" s="127"/>
      <c r="AW380" s="127"/>
      <c r="AX380" s="127"/>
      <c r="AY380" s="127"/>
      <c r="AZ380" s="127"/>
      <c r="BA380" s="127"/>
      <c r="BB380" s="127"/>
      <c r="BC380" s="127"/>
      <c r="BD380" s="127"/>
      <c r="BE380" s="127"/>
      <c r="BF380" s="127"/>
      <c r="BG380" s="127"/>
      <c r="BH380" s="127"/>
      <c r="BI380" s="127"/>
      <c r="BJ380" s="127"/>
      <c r="BK380" s="127"/>
      <c r="BL380" s="127"/>
    </row>
    <row r="381" spans="1:64" x14ac:dyDescent="0.25">
      <c r="A381" s="127"/>
      <c r="B381" s="127" t="s">
        <v>339</v>
      </c>
      <c r="C381" s="127">
        <f t="shared" ref="C381:AX381" si="189">+C262+C263+C268</f>
        <v>0</v>
      </c>
      <c r="D381" s="127">
        <f t="shared" si="189"/>
        <v>0</v>
      </c>
      <c r="E381" s="127">
        <f t="shared" si="189"/>
        <v>0</v>
      </c>
      <c r="F381" s="127">
        <f t="shared" si="189"/>
        <v>2395.4977502666497</v>
      </c>
      <c r="G381" s="127">
        <f t="shared" si="189"/>
        <v>395.49775026664986</v>
      </c>
      <c r="H381" s="127">
        <f t="shared" si="189"/>
        <v>395.49775026664986</v>
      </c>
      <c r="I381" s="127">
        <f t="shared" si="189"/>
        <v>395.49775026664986</v>
      </c>
      <c r="J381" s="127">
        <f t="shared" si="189"/>
        <v>395.49775026664986</v>
      </c>
      <c r="K381" s="127">
        <f t="shared" si="189"/>
        <v>395.49775026664986</v>
      </c>
      <c r="L381" s="127">
        <f t="shared" si="189"/>
        <v>395.49775026664986</v>
      </c>
      <c r="M381" s="127">
        <f t="shared" si="189"/>
        <v>395.49775026664986</v>
      </c>
      <c r="N381" s="127">
        <f t="shared" si="189"/>
        <v>395.49775026664986</v>
      </c>
      <c r="O381" s="127">
        <f t="shared" si="189"/>
        <v>395.49775026664986</v>
      </c>
      <c r="P381" s="127">
        <f t="shared" si="189"/>
        <v>395.49775026664986</v>
      </c>
      <c r="Q381" s="127">
        <f t="shared" si="189"/>
        <v>395.49775026664986</v>
      </c>
      <c r="R381" s="127">
        <f t="shared" si="189"/>
        <v>395.49775026664986</v>
      </c>
      <c r="S381" s="127">
        <f t="shared" si="189"/>
        <v>395.49775026664986</v>
      </c>
      <c r="T381" s="127">
        <f t="shared" si="189"/>
        <v>395.49775026664986</v>
      </c>
      <c r="U381" s="127">
        <f t="shared" si="189"/>
        <v>395.49775026664986</v>
      </c>
      <c r="V381" s="127">
        <f t="shared" si="189"/>
        <v>395.49775026664986</v>
      </c>
      <c r="W381" s="127">
        <f t="shared" si="189"/>
        <v>395.49775026664986</v>
      </c>
      <c r="X381" s="127">
        <f t="shared" si="189"/>
        <v>395.49775026664986</v>
      </c>
      <c r="Y381" s="127">
        <f t="shared" si="189"/>
        <v>395.49775026664986</v>
      </c>
      <c r="Z381" s="127">
        <f t="shared" si="189"/>
        <v>395.49775026664986</v>
      </c>
      <c r="AA381" s="127">
        <f t="shared" si="189"/>
        <v>395.49775026664986</v>
      </c>
      <c r="AB381" s="127">
        <f t="shared" si="189"/>
        <v>395.49775026664986</v>
      </c>
      <c r="AC381" s="127">
        <f t="shared" si="189"/>
        <v>395.49775026664986</v>
      </c>
      <c r="AD381" s="127">
        <f t="shared" si="189"/>
        <v>395.49775026664986</v>
      </c>
      <c r="AE381" s="127">
        <f t="shared" si="189"/>
        <v>395.49775026664986</v>
      </c>
      <c r="AF381" s="127">
        <f t="shared" si="189"/>
        <v>395.49775026664986</v>
      </c>
      <c r="AG381" s="127">
        <f t="shared" si="189"/>
        <v>395.49775026664986</v>
      </c>
      <c r="AH381" s="127">
        <f t="shared" si="189"/>
        <v>395.49775026664986</v>
      </c>
      <c r="AI381" s="127">
        <f t="shared" si="189"/>
        <v>395.49775026664986</v>
      </c>
      <c r="AJ381" s="127">
        <f t="shared" si="189"/>
        <v>395.49775026664986</v>
      </c>
      <c r="AK381" s="127">
        <f t="shared" si="189"/>
        <v>395.49775026664986</v>
      </c>
      <c r="AL381" s="127">
        <f t="shared" si="189"/>
        <v>395.49775026664986</v>
      </c>
      <c r="AM381" s="127">
        <f t="shared" si="189"/>
        <v>395.49775026664986</v>
      </c>
      <c r="AN381" s="127">
        <f t="shared" si="189"/>
        <v>395.49775026664986</v>
      </c>
      <c r="AO381" s="127">
        <f t="shared" si="189"/>
        <v>395.49775026664986</v>
      </c>
      <c r="AP381" s="127">
        <f t="shared" si="189"/>
        <v>395.49775026664986</v>
      </c>
      <c r="AQ381" s="127">
        <f t="shared" si="189"/>
        <v>395.49775026664986</v>
      </c>
      <c r="AR381" s="127">
        <f t="shared" si="189"/>
        <v>395.49775026664986</v>
      </c>
      <c r="AS381" s="127">
        <f t="shared" si="189"/>
        <v>395.49775026664986</v>
      </c>
      <c r="AT381" s="127">
        <f t="shared" si="189"/>
        <v>395.49775026664986</v>
      </c>
      <c r="AU381" s="127">
        <f t="shared" si="189"/>
        <v>395.49775026664986</v>
      </c>
      <c r="AV381" s="127">
        <f t="shared" si="189"/>
        <v>395.49775026664986</v>
      </c>
      <c r="AW381" s="127">
        <f t="shared" si="189"/>
        <v>395.49775026664986</v>
      </c>
      <c r="AX381" s="127">
        <f t="shared" si="189"/>
        <v>395.49775026664986</v>
      </c>
      <c r="AY381" s="127"/>
      <c r="AZ381" s="127"/>
      <c r="BA381" s="127"/>
      <c r="BB381" s="127"/>
      <c r="BC381" s="127"/>
      <c r="BD381" s="127"/>
      <c r="BE381" s="127"/>
      <c r="BF381" s="127"/>
      <c r="BG381" s="127"/>
      <c r="BH381" s="127"/>
      <c r="BI381" s="127"/>
      <c r="BJ381" s="127"/>
      <c r="BK381" s="127"/>
      <c r="BL381" s="127"/>
    </row>
    <row r="382" spans="1:64" x14ac:dyDescent="0.25">
      <c r="A382" s="127"/>
      <c r="B382" s="127"/>
      <c r="C382" s="127"/>
      <c r="D382" s="127"/>
      <c r="E382" s="127"/>
      <c r="F382" s="127"/>
      <c r="G382" s="127"/>
      <c r="H382" s="127"/>
      <c r="I382" s="127"/>
      <c r="J382" s="127"/>
      <c r="K382" s="127"/>
      <c r="L382" s="127"/>
      <c r="M382" s="127"/>
      <c r="N382" s="127"/>
      <c r="O382" s="127"/>
      <c r="P382" s="127"/>
      <c r="Q382" s="127"/>
      <c r="R382" s="127"/>
      <c r="S382" s="127"/>
      <c r="T382" s="127"/>
      <c r="U382" s="127"/>
      <c r="V382" s="127"/>
      <c r="W382" s="127"/>
      <c r="X382" s="127"/>
      <c r="Y382" s="127"/>
      <c r="Z382" s="127"/>
      <c r="AA382" s="127"/>
      <c r="AB382" s="127"/>
      <c r="AC382" s="127"/>
      <c r="AD382" s="127"/>
      <c r="AE382" s="127"/>
      <c r="AF382" s="127"/>
      <c r="AG382" s="127"/>
      <c r="AH382" s="127"/>
      <c r="AI382" s="127"/>
      <c r="AJ382" s="127"/>
      <c r="AK382" s="127"/>
      <c r="AL382" s="127"/>
      <c r="AM382" s="127"/>
      <c r="AN382" s="127"/>
      <c r="AO382" s="127"/>
      <c r="AP382" s="127"/>
      <c r="AQ382" s="127"/>
      <c r="AR382" s="127"/>
      <c r="AS382" s="127"/>
      <c r="AT382" s="127"/>
      <c r="AU382" s="127"/>
      <c r="AV382" s="127"/>
      <c r="AW382" s="127"/>
      <c r="AX382" s="127"/>
      <c r="AY382" s="127"/>
      <c r="AZ382" s="127"/>
      <c r="BA382" s="127"/>
      <c r="BB382" s="127"/>
      <c r="BC382" s="127"/>
      <c r="BD382" s="127"/>
      <c r="BE382" s="127"/>
      <c r="BF382" s="127"/>
      <c r="BG382" s="127"/>
      <c r="BH382" s="127"/>
      <c r="BI382" s="127"/>
      <c r="BJ382" s="127"/>
      <c r="BK382" s="127"/>
      <c r="BL382" s="127"/>
    </row>
    <row r="383" spans="1:64" x14ac:dyDescent="0.25">
      <c r="A383" s="127"/>
      <c r="B383" s="127"/>
      <c r="C383" s="127"/>
      <c r="D383" s="127"/>
      <c r="E383" s="127"/>
      <c r="F383" s="127"/>
      <c r="G383" s="127"/>
      <c r="H383" s="127"/>
      <c r="I383" s="127"/>
      <c r="J383" s="127"/>
      <c r="K383" s="127"/>
      <c r="L383" s="127"/>
      <c r="M383" s="127"/>
      <c r="N383" s="127"/>
      <c r="O383" s="127"/>
      <c r="P383" s="127"/>
      <c r="Q383" s="127"/>
      <c r="R383" s="127"/>
      <c r="S383" s="127"/>
      <c r="T383" s="127"/>
      <c r="U383" s="127"/>
      <c r="V383" s="127"/>
      <c r="W383" s="127"/>
      <c r="X383" s="127"/>
      <c r="Y383" s="127"/>
      <c r="Z383" s="127"/>
      <c r="AA383" s="127"/>
      <c r="AB383" s="127"/>
      <c r="AC383" s="127"/>
      <c r="AD383" s="127"/>
      <c r="AE383" s="127"/>
      <c r="AF383" s="127"/>
      <c r="AG383" s="127"/>
      <c r="AH383" s="127"/>
      <c r="AI383" s="127"/>
      <c r="AJ383" s="127"/>
      <c r="AK383" s="127"/>
      <c r="AL383" s="127"/>
      <c r="AM383" s="127"/>
      <c r="AN383" s="127"/>
      <c r="AO383" s="127"/>
      <c r="AP383" s="127"/>
      <c r="AQ383" s="127"/>
      <c r="AR383" s="127"/>
      <c r="AS383" s="127"/>
      <c r="AT383" s="127"/>
      <c r="AU383" s="127"/>
      <c r="AV383" s="127"/>
      <c r="AW383" s="127"/>
      <c r="AX383" s="127"/>
      <c r="AY383" s="127"/>
      <c r="AZ383" s="127"/>
      <c r="BA383" s="127"/>
      <c r="BB383" s="127"/>
      <c r="BC383" s="127"/>
      <c r="BD383" s="127"/>
      <c r="BE383" s="127"/>
      <c r="BF383" s="127"/>
      <c r="BG383" s="127"/>
      <c r="BH383" s="127"/>
      <c r="BI383" s="127"/>
      <c r="BJ383" s="127"/>
      <c r="BK383" s="127"/>
      <c r="BL383" s="127"/>
    </row>
    <row r="384" spans="1:64" x14ac:dyDescent="0.25">
      <c r="A384" s="145"/>
      <c r="B384" s="145" t="s">
        <v>314</v>
      </c>
      <c r="C384" s="145" t="str">
        <f>+C373</f>
        <v>A1 m1</v>
      </c>
      <c r="D384" s="145" t="str">
        <f t="shared" ref="D384:AX384" si="190">+D373</f>
        <v>A1 m2</v>
      </c>
      <c r="E384" s="145" t="str">
        <f t="shared" si="190"/>
        <v>A1 m3</v>
      </c>
      <c r="F384" s="145" t="str">
        <f t="shared" si="190"/>
        <v>A1 m4</v>
      </c>
      <c r="G384" s="145" t="str">
        <f t="shared" si="190"/>
        <v>A1 m5</v>
      </c>
      <c r="H384" s="145" t="str">
        <f t="shared" si="190"/>
        <v>A1 m6</v>
      </c>
      <c r="I384" s="145" t="str">
        <f t="shared" si="190"/>
        <v>A1 m7</v>
      </c>
      <c r="J384" s="145" t="str">
        <f t="shared" si="190"/>
        <v>A1 m8</v>
      </c>
      <c r="K384" s="145" t="str">
        <f t="shared" si="190"/>
        <v>A1 m9</v>
      </c>
      <c r="L384" s="145" t="str">
        <f t="shared" si="190"/>
        <v>A1 m10</v>
      </c>
      <c r="M384" s="145" t="str">
        <f t="shared" si="190"/>
        <v>A1 m11</v>
      </c>
      <c r="N384" s="145" t="str">
        <f t="shared" si="190"/>
        <v>A1 m12</v>
      </c>
      <c r="O384" s="145" t="str">
        <f t="shared" si="190"/>
        <v>A2 m1</v>
      </c>
      <c r="P384" s="145" t="str">
        <f t="shared" si="190"/>
        <v>A2 m2</v>
      </c>
      <c r="Q384" s="145" t="str">
        <f t="shared" si="190"/>
        <v>A2 m3</v>
      </c>
      <c r="R384" s="145" t="str">
        <f t="shared" si="190"/>
        <v>A2 m4</v>
      </c>
      <c r="S384" s="145" t="str">
        <f t="shared" si="190"/>
        <v>A2 m5</v>
      </c>
      <c r="T384" s="145" t="str">
        <f t="shared" si="190"/>
        <v>A2 m6</v>
      </c>
      <c r="U384" s="145" t="str">
        <f t="shared" si="190"/>
        <v>A2 m7</v>
      </c>
      <c r="V384" s="145" t="str">
        <f t="shared" si="190"/>
        <v>A2 m8</v>
      </c>
      <c r="W384" s="145" t="str">
        <f t="shared" si="190"/>
        <v>A2 m9</v>
      </c>
      <c r="X384" s="145" t="str">
        <f t="shared" si="190"/>
        <v>A2 m10</v>
      </c>
      <c r="Y384" s="145" t="str">
        <f t="shared" si="190"/>
        <v>A2 m11</v>
      </c>
      <c r="Z384" s="145" t="str">
        <f t="shared" si="190"/>
        <v>A2 m12</v>
      </c>
      <c r="AA384" s="145" t="str">
        <f t="shared" si="190"/>
        <v>A3 m1</v>
      </c>
      <c r="AB384" s="145" t="str">
        <f t="shared" si="190"/>
        <v>A3 m2</v>
      </c>
      <c r="AC384" s="145" t="str">
        <f t="shared" si="190"/>
        <v>A3 m3</v>
      </c>
      <c r="AD384" s="145" t="str">
        <f t="shared" si="190"/>
        <v>A3 m4</v>
      </c>
      <c r="AE384" s="145" t="str">
        <f t="shared" si="190"/>
        <v>A3 m5</v>
      </c>
      <c r="AF384" s="145" t="str">
        <f t="shared" si="190"/>
        <v>A3 m6</v>
      </c>
      <c r="AG384" s="145" t="str">
        <f t="shared" si="190"/>
        <v>A3 m7</v>
      </c>
      <c r="AH384" s="145" t="str">
        <f t="shared" si="190"/>
        <v>A3 m8</v>
      </c>
      <c r="AI384" s="145" t="str">
        <f t="shared" si="190"/>
        <v>A3 m9</v>
      </c>
      <c r="AJ384" s="145" t="str">
        <f t="shared" si="190"/>
        <v>A3 m10</v>
      </c>
      <c r="AK384" s="145" t="str">
        <f t="shared" si="190"/>
        <v>A3 m11</v>
      </c>
      <c r="AL384" s="145" t="str">
        <f t="shared" si="190"/>
        <v>A3 m12</v>
      </c>
      <c r="AM384" s="145" t="str">
        <f t="shared" si="190"/>
        <v>A4 m1</v>
      </c>
      <c r="AN384" s="145" t="str">
        <f t="shared" si="190"/>
        <v>A4 m2</v>
      </c>
      <c r="AO384" s="145" t="str">
        <f t="shared" si="190"/>
        <v>A4 m3</v>
      </c>
      <c r="AP384" s="145" t="str">
        <f t="shared" si="190"/>
        <v>A4 m4</v>
      </c>
      <c r="AQ384" s="145" t="str">
        <f t="shared" si="190"/>
        <v>A4 m5</v>
      </c>
      <c r="AR384" s="145" t="str">
        <f t="shared" si="190"/>
        <v>A4 m6</v>
      </c>
      <c r="AS384" s="145" t="str">
        <f t="shared" si="190"/>
        <v>A4 m7</v>
      </c>
      <c r="AT384" s="145" t="str">
        <f t="shared" si="190"/>
        <v>A4 m8</v>
      </c>
      <c r="AU384" s="145" t="str">
        <f t="shared" si="190"/>
        <v>A4 m9</v>
      </c>
      <c r="AV384" s="145" t="str">
        <f t="shared" si="190"/>
        <v>A4 m10</v>
      </c>
      <c r="AW384" s="145" t="str">
        <f t="shared" si="190"/>
        <v>A4 m11</v>
      </c>
      <c r="AX384" s="145" t="str">
        <f t="shared" si="190"/>
        <v>A4 m12</v>
      </c>
      <c r="AY384" s="145"/>
      <c r="AZ384" s="145"/>
      <c r="BA384" s="145"/>
      <c r="BB384" s="145"/>
      <c r="BC384" s="145"/>
      <c r="BD384" s="145"/>
      <c r="BE384" s="145"/>
      <c r="BF384" s="145"/>
      <c r="BG384" s="145"/>
      <c r="BH384" s="145"/>
      <c r="BI384" s="145"/>
      <c r="BJ384" s="145"/>
      <c r="BK384" s="145"/>
      <c r="BL384" s="145"/>
    </row>
    <row r="385" spans="1:64" x14ac:dyDescent="0.25">
      <c r="A385" s="127"/>
      <c r="B385" s="127" t="s">
        <v>580</v>
      </c>
      <c r="C385" s="127">
        <f>+C374+C363+C352+C341+C330+C319+C308+C297+C286+C275</f>
        <v>0</v>
      </c>
      <c r="D385" s="127">
        <f>+D374+D363+D352+D341+D330+D319+D308+D297+D286+D275</f>
        <v>0</v>
      </c>
      <c r="E385" s="127">
        <f t="shared" ref="E385:AX388" si="191">+E374+E363+E352+E341+E330+E319+E308+E297+E286+E275</f>
        <v>0</v>
      </c>
      <c r="F385" s="127">
        <f t="shared" si="191"/>
        <v>395.49775026664986</v>
      </c>
      <c r="G385" s="127">
        <f t="shared" si="191"/>
        <v>1186.4932507999497</v>
      </c>
      <c r="H385" s="127">
        <f t="shared" si="191"/>
        <v>1581.9910010665994</v>
      </c>
      <c r="I385" s="127">
        <f t="shared" si="191"/>
        <v>1581.9910010665994</v>
      </c>
      <c r="J385" s="127">
        <f t="shared" si="191"/>
        <v>1977.4887513332492</v>
      </c>
      <c r="K385" s="127">
        <f t="shared" si="191"/>
        <v>1977.4887513332492</v>
      </c>
      <c r="L385" s="127">
        <f t="shared" si="191"/>
        <v>1977.4887513332492</v>
      </c>
      <c r="M385" s="127">
        <f t="shared" si="191"/>
        <v>1977.4887513332492</v>
      </c>
      <c r="N385" s="127">
        <f t="shared" si="191"/>
        <v>2372.9865015998989</v>
      </c>
      <c r="O385" s="127">
        <f t="shared" si="191"/>
        <v>2768.4842518665487</v>
      </c>
      <c r="P385" s="127">
        <f t="shared" si="191"/>
        <v>3163.9820021331984</v>
      </c>
      <c r="Q385" s="127">
        <f t="shared" si="191"/>
        <v>3163.9820021331984</v>
      </c>
      <c r="R385" s="127">
        <f t="shared" si="191"/>
        <v>3163.9820021331984</v>
      </c>
      <c r="S385" s="127">
        <f t="shared" si="191"/>
        <v>3163.9820021331984</v>
      </c>
      <c r="T385" s="127">
        <f t="shared" si="191"/>
        <v>3163.9820021331984</v>
      </c>
      <c r="U385" s="127">
        <f t="shared" si="191"/>
        <v>3559.4797523998482</v>
      </c>
      <c r="V385" s="127">
        <f t="shared" si="191"/>
        <v>3559.4797523998482</v>
      </c>
      <c r="W385" s="127">
        <f t="shared" si="191"/>
        <v>3559.4797523998482</v>
      </c>
      <c r="X385" s="127">
        <f t="shared" si="191"/>
        <v>3559.4797523998482</v>
      </c>
      <c r="Y385" s="127">
        <f t="shared" si="191"/>
        <v>3559.4797523998482</v>
      </c>
      <c r="Z385" s="127">
        <f t="shared" si="191"/>
        <v>3954.9775026664979</v>
      </c>
      <c r="AA385" s="127">
        <f t="shared" si="191"/>
        <v>3954.9775026664979</v>
      </c>
      <c r="AB385" s="127">
        <f t="shared" si="191"/>
        <v>3954.9775026664979</v>
      </c>
      <c r="AC385" s="127">
        <f t="shared" si="191"/>
        <v>3954.9775026664979</v>
      </c>
      <c r="AD385" s="127">
        <f t="shared" si="191"/>
        <v>3954.9775026664979</v>
      </c>
      <c r="AE385" s="127">
        <f t="shared" si="191"/>
        <v>3954.9775026664979</v>
      </c>
      <c r="AF385" s="127">
        <f t="shared" si="191"/>
        <v>3954.9775026664979</v>
      </c>
      <c r="AG385" s="127">
        <f t="shared" si="191"/>
        <v>3954.9775026664979</v>
      </c>
      <c r="AH385" s="127">
        <f t="shared" si="191"/>
        <v>3954.9775026664979</v>
      </c>
      <c r="AI385" s="127">
        <f t="shared" si="191"/>
        <v>3954.9775026664979</v>
      </c>
      <c r="AJ385" s="127">
        <f t="shared" si="191"/>
        <v>3954.9775026664979</v>
      </c>
      <c r="AK385" s="127">
        <f t="shared" si="191"/>
        <v>3954.9775026664979</v>
      </c>
      <c r="AL385" s="127">
        <f t="shared" si="191"/>
        <v>3954.9775026664979</v>
      </c>
      <c r="AM385" s="127">
        <f t="shared" si="191"/>
        <v>3954.9775026664979</v>
      </c>
      <c r="AN385" s="127">
        <f t="shared" si="191"/>
        <v>3954.9775026664979</v>
      </c>
      <c r="AO385" s="127">
        <f t="shared" si="191"/>
        <v>3954.9775026664979</v>
      </c>
      <c r="AP385" s="127">
        <f t="shared" si="191"/>
        <v>3954.9775026664979</v>
      </c>
      <c r="AQ385" s="127">
        <f t="shared" si="191"/>
        <v>3954.9775026664979</v>
      </c>
      <c r="AR385" s="127">
        <f t="shared" si="191"/>
        <v>3954.9775026664979</v>
      </c>
      <c r="AS385" s="127">
        <f t="shared" si="191"/>
        <v>3954.9775026664979</v>
      </c>
      <c r="AT385" s="127">
        <f t="shared" si="191"/>
        <v>3954.9775026664979</v>
      </c>
      <c r="AU385" s="127">
        <f t="shared" si="191"/>
        <v>3954.9775026664979</v>
      </c>
      <c r="AV385" s="127">
        <f t="shared" si="191"/>
        <v>3954.9775026664979</v>
      </c>
      <c r="AW385" s="127">
        <f t="shared" si="191"/>
        <v>3954.9775026664979</v>
      </c>
      <c r="AX385" s="127">
        <f t="shared" si="191"/>
        <v>3954.9775026664979</v>
      </c>
      <c r="AY385" s="127"/>
      <c r="AZ385" s="127"/>
      <c r="BA385" s="127"/>
      <c r="BB385" s="127"/>
      <c r="BC385" s="127"/>
      <c r="BD385" s="127"/>
      <c r="BE385" s="127"/>
      <c r="BF385" s="127"/>
      <c r="BG385" s="127"/>
      <c r="BH385" s="127"/>
      <c r="BI385" s="127"/>
      <c r="BJ385" s="127"/>
      <c r="BK385" s="127"/>
      <c r="BL385" s="127"/>
    </row>
    <row r="386" spans="1:64" x14ac:dyDescent="0.25">
      <c r="A386" s="127" t="s">
        <v>602</v>
      </c>
      <c r="B386" s="127" t="s">
        <v>603</v>
      </c>
      <c r="C386" s="127">
        <f t="shared" ref="C386:R388" si="192">+C375+C364+C353+C342+C331+C320+C309+C298+C287+C276</f>
        <v>0</v>
      </c>
      <c r="D386" s="127">
        <f t="shared" si="192"/>
        <v>0</v>
      </c>
      <c r="E386" s="127">
        <f t="shared" si="192"/>
        <v>0</v>
      </c>
      <c r="F386" s="127">
        <f t="shared" si="192"/>
        <v>41.666666666666664</v>
      </c>
      <c r="G386" s="127">
        <f>+G375+G364+G353+G342+G331+G320+G309+G298+G287+G276</f>
        <v>125</v>
      </c>
      <c r="H386" s="127">
        <f t="shared" si="192"/>
        <v>166.66666666666666</v>
      </c>
      <c r="I386" s="127">
        <f t="shared" si="192"/>
        <v>166.66666666666666</v>
      </c>
      <c r="J386" s="127">
        <f t="shared" si="192"/>
        <v>208.33333333333331</v>
      </c>
      <c r="K386" s="127">
        <f t="shared" si="192"/>
        <v>208.33333333333331</v>
      </c>
      <c r="L386" s="127">
        <f t="shared" si="192"/>
        <v>208.33333333333331</v>
      </c>
      <c r="M386" s="127">
        <f t="shared" si="192"/>
        <v>208.33333333333331</v>
      </c>
      <c r="N386" s="127">
        <f t="shared" si="192"/>
        <v>249.99999999999997</v>
      </c>
      <c r="O386" s="127">
        <f t="shared" si="192"/>
        <v>291.66666666666663</v>
      </c>
      <c r="P386" s="127">
        <f t="shared" si="192"/>
        <v>333.33333333333331</v>
      </c>
      <c r="Q386" s="127">
        <f t="shared" si="192"/>
        <v>333.33333333333331</v>
      </c>
      <c r="R386" s="127">
        <f t="shared" si="192"/>
        <v>333.33333333333331</v>
      </c>
      <c r="S386" s="127">
        <f t="shared" si="191"/>
        <v>333.33333333333331</v>
      </c>
      <c r="T386" s="127">
        <f t="shared" si="191"/>
        <v>333.33333333333331</v>
      </c>
      <c r="U386" s="127">
        <f t="shared" si="191"/>
        <v>375</v>
      </c>
      <c r="V386" s="127">
        <f t="shared" si="191"/>
        <v>375</v>
      </c>
      <c r="W386" s="127">
        <f t="shared" si="191"/>
        <v>375</v>
      </c>
      <c r="X386" s="127">
        <f t="shared" si="191"/>
        <v>375</v>
      </c>
      <c r="Y386" s="127">
        <f t="shared" si="191"/>
        <v>375</v>
      </c>
      <c r="Z386" s="127">
        <f t="shared" si="191"/>
        <v>416.66666666666669</v>
      </c>
      <c r="AA386" s="127">
        <f t="shared" si="191"/>
        <v>416.66666666666669</v>
      </c>
      <c r="AB386" s="127">
        <f t="shared" si="191"/>
        <v>416.66666666666669</v>
      </c>
      <c r="AC386" s="127">
        <f t="shared" si="191"/>
        <v>416.66666666666669</v>
      </c>
      <c r="AD386" s="127">
        <f t="shared" si="191"/>
        <v>416.66666666666669</v>
      </c>
      <c r="AE386" s="127">
        <f t="shared" si="191"/>
        <v>416.66666666666669</v>
      </c>
      <c r="AF386" s="127">
        <f t="shared" si="191"/>
        <v>416.66666666666669</v>
      </c>
      <c r="AG386" s="127">
        <f t="shared" si="191"/>
        <v>416.66666666666669</v>
      </c>
      <c r="AH386" s="127">
        <f t="shared" si="191"/>
        <v>416.66666666666669</v>
      </c>
      <c r="AI386" s="127">
        <f t="shared" si="191"/>
        <v>416.66666666666669</v>
      </c>
      <c r="AJ386" s="127">
        <f t="shared" si="191"/>
        <v>416.66666666666669</v>
      </c>
      <c r="AK386" s="127">
        <f t="shared" si="191"/>
        <v>416.66666666666669</v>
      </c>
      <c r="AL386" s="127">
        <f t="shared" si="191"/>
        <v>416.66666666666669</v>
      </c>
      <c r="AM386" s="127">
        <f t="shared" si="191"/>
        <v>416.66666666666669</v>
      </c>
      <c r="AN386" s="127">
        <f t="shared" si="191"/>
        <v>416.66666666666669</v>
      </c>
      <c r="AO386" s="127">
        <f t="shared" si="191"/>
        <v>416.66666666666669</v>
      </c>
      <c r="AP386" s="127">
        <f t="shared" si="191"/>
        <v>416.66666666666669</v>
      </c>
      <c r="AQ386" s="127">
        <f t="shared" si="191"/>
        <v>416.66666666666669</v>
      </c>
      <c r="AR386" s="127">
        <f t="shared" si="191"/>
        <v>416.66666666666669</v>
      </c>
      <c r="AS386" s="127">
        <f t="shared" si="191"/>
        <v>416.66666666666669</v>
      </c>
      <c r="AT386" s="127">
        <f t="shared" si="191"/>
        <v>416.66666666666669</v>
      </c>
      <c r="AU386" s="127">
        <f t="shared" si="191"/>
        <v>416.66666666666669</v>
      </c>
      <c r="AV386" s="127">
        <f t="shared" si="191"/>
        <v>416.66666666666669</v>
      </c>
      <c r="AW386" s="127">
        <f t="shared" si="191"/>
        <v>416.66666666666669</v>
      </c>
      <c r="AX386" s="127">
        <f t="shared" si="191"/>
        <v>416.66666666666669</v>
      </c>
      <c r="AY386" s="127"/>
      <c r="AZ386" s="127"/>
      <c r="BA386" s="127"/>
      <c r="BB386" s="127"/>
      <c r="BC386" s="127"/>
      <c r="BD386" s="127"/>
      <c r="BE386" s="127"/>
      <c r="BF386" s="127"/>
      <c r="BG386" s="127"/>
      <c r="BH386" s="127"/>
      <c r="BI386" s="127"/>
      <c r="BJ386" s="127"/>
      <c r="BK386" s="127"/>
      <c r="BL386" s="127"/>
    </row>
    <row r="387" spans="1:64" x14ac:dyDescent="0.25">
      <c r="A387" s="127" t="s">
        <v>604</v>
      </c>
      <c r="B387" s="127" t="s">
        <v>605</v>
      </c>
      <c r="C387" s="127">
        <f t="shared" si="192"/>
        <v>0</v>
      </c>
      <c r="D387" s="127">
        <f t="shared" si="192"/>
        <v>0</v>
      </c>
      <c r="E387" s="127">
        <f t="shared" si="192"/>
        <v>0</v>
      </c>
      <c r="F387" s="127">
        <f t="shared" si="192"/>
        <v>1958.3333333333333</v>
      </c>
      <c r="G387" s="127">
        <f t="shared" si="192"/>
        <v>5833.333333333333</v>
      </c>
      <c r="H387" s="127">
        <f t="shared" si="192"/>
        <v>7666.666666666667</v>
      </c>
      <c r="I387" s="127">
        <f t="shared" si="192"/>
        <v>7500</v>
      </c>
      <c r="J387" s="127">
        <f t="shared" si="192"/>
        <v>9291.6666666666661</v>
      </c>
      <c r="K387" s="127">
        <f t="shared" si="192"/>
        <v>9083.3333333333339</v>
      </c>
      <c r="L387" s="127">
        <f t="shared" si="192"/>
        <v>8875</v>
      </c>
      <c r="M387" s="127">
        <f t="shared" si="192"/>
        <v>8666.6666666666679</v>
      </c>
      <c r="N387" s="127">
        <f>+N376+N365+N354+N343+N332+N321+N310+N299+N288+N277</f>
        <v>10416.666666666668</v>
      </c>
      <c r="O387" s="127">
        <f t="shared" si="192"/>
        <v>12125</v>
      </c>
      <c r="P387" s="127">
        <f t="shared" si="192"/>
        <v>13791.666666666666</v>
      </c>
      <c r="Q387" s="127">
        <f t="shared" si="192"/>
        <v>13458.333333333334</v>
      </c>
      <c r="R387" s="127">
        <f t="shared" si="192"/>
        <v>13125</v>
      </c>
      <c r="S387" s="127">
        <f t="shared" si="191"/>
        <v>12791.666666666666</v>
      </c>
      <c r="T387" s="127">
        <f t="shared" si="191"/>
        <v>12458.333333333334</v>
      </c>
      <c r="U387" s="127">
        <f t="shared" si="191"/>
        <v>14083.333333333334</v>
      </c>
      <c r="V387" s="127">
        <f t="shared" si="191"/>
        <v>13708.333333333334</v>
      </c>
      <c r="W387" s="127">
        <f t="shared" si="191"/>
        <v>13333.333333333334</v>
      </c>
      <c r="X387" s="127">
        <f t="shared" si="191"/>
        <v>12958.333333333334</v>
      </c>
      <c r="Y387" s="127">
        <f t="shared" si="191"/>
        <v>12583.333333333336</v>
      </c>
      <c r="Z387" s="127">
        <f t="shared" si="191"/>
        <v>14166.66666666667</v>
      </c>
      <c r="AA387" s="127">
        <f t="shared" si="191"/>
        <v>13750</v>
      </c>
      <c r="AB387" s="127">
        <f t="shared" si="191"/>
        <v>13333.333333333336</v>
      </c>
      <c r="AC387" s="127">
        <f t="shared" si="191"/>
        <v>12916.66666666667</v>
      </c>
      <c r="AD387" s="127">
        <f t="shared" si="191"/>
        <v>12500</v>
      </c>
      <c r="AE387" s="127">
        <f t="shared" si="191"/>
        <v>12083.333333333336</v>
      </c>
      <c r="AF387" s="127">
        <f t="shared" si="191"/>
        <v>11666.66666666667</v>
      </c>
      <c r="AG387" s="127">
        <f t="shared" si="191"/>
        <v>11250.000000000004</v>
      </c>
      <c r="AH387" s="127">
        <f t="shared" si="191"/>
        <v>10833.333333333336</v>
      </c>
      <c r="AI387" s="127">
        <f t="shared" si="191"/>
        <v>10416.666666666668</v>
      </c>
      <c r="AJ387" s="127">
        <f t="shared" si="191"/>
        <v>10000</v>
      </c>
      <c r="AK387" s="127">
        <f t="shared" si="191"/>
        <v>9583.3333333333321</v>
      </c>
      <c r="AL387" s="127">
        <f t="shared" si="191"/>
        <v>9166.6666666666661</v>
      </c>
      <c r="AM387" s="127">
        <f t="shared" si="191"/>
        <v>8750</v>
      </c>
      <c r="AN387" s="127">
        <f t="shared" si="191"/>
        <v>8333.3333333333339</v>
      </c>
      <c r="AO387" s="127">
        <f t="shared" si="191"/>
        <v>7916.6666666666661</v>
      </c>
      <c r="AP387" s="127">
        <f t="shared" si="191"/>
        <v>7499.9999999999991</v>
      </c>
      <c r="AQ387" s="127">
        <f t="shared" si="191"/>
        <v>7083.3333333333321</v>
      </c>
      <c r="AR387" s="127">
        <f t="shared" si="191"/>
        <v>6666.6666666666642</v>
      </c>
      <c r="AS387" s="127">
        <f t="shared" si="191"/>
        <v>6249.9999999999964</v>
      </c>
      <c r="AT387" s="127">
        <f t="shared" si="191"/>
        <v>5833.3333333333303</v>
      </c>
      <c r="AU387" s="127">
        <f t="shared" si="191"/>
        <v>5416.6666666666633</v>
      </c>
      <c r="AV387" s="127">
        <f t="shared" si="191"/>
        <v>4999.9999999999955</v>
      </c>
      <c r="AW387" s="127">
        <f t="shared" si="191"/>
        <v>4583.3333333333267</v>
      </c>
      <c r="AX387" s="127">
        <f t="shared" si="191"/>
        <v>4166.6666666666606</v>
      </c>
      <c r="AY387" s="127"/>
      <c r="AZ387" s="127"/>
      <c r="BA387" s="127"/>
      <c r="BB387" s="127"/>
      <c r="BC387" s="127"/>
      <c r="BD387" s="127"/>
      <c r="BE387" s="127"/>
      <c r="BF387" s="127"/>
      <c r="BG387" s="127"/>
      <c r="BH387" s="127"/>
      <c r="BI387" s="127"/>
      <c r="BJ387" s="127"/>
      <c r="BK387" s="127"/>
      <c r="BL387" s="127"/>
    </row>
    <row r="388" spans="1:64" x14ac:dyDescent="0.25">
      <c r="A388" s="127"/>
      <c r="B388" s="127" t="s">
        <v>606</v>
      </c>
      <c r="C388" s="127">
        <f t="shared" si="192"/>
        <v>0</v>
      </c>
      <c r="D388" s="127">
        <f t="shared" si="192"/>
        <v>0</v>
      </c>
      <c r="E388" s="127">
        <f t="shared" si="192"/>
        <v>0</v>
      </c>
      <c r="F388" s="127">
        <f t="shared" si="192"/>
        <v>0</v>
      </c>
      <c r="G388" s="127">
        <f t="shared" si="192"/>
        <v>0</v>
      </c>
      <c r="H388" s="127">
        <f t="shared" si="192"/>
        <v>0</v>
      </c>
      <c r="I388" s="127">
        <f t="shared" si="192"/>
        <v>0</v>
      </c>
      <c r="J388" s="127">
        <f t="shared" si="192"/>
        <v>0</v>
      </c>
      <c r="K388" s="127">
        <f t="shared" si="192"/>
        <v>0</v>
      </c>
      <c r="L388" s="127">
        <f t="shared" si="192"/>
        <v>0</v>
      </c>
      <c r="M388" s="127">
        <f t="shared" si="192"/>
        <v>0</v>
      </c>
      <c r="N388" s="127">
        <f t="shared" si="192"/>
        <v>0</v>
      </c>
      <c r="O388" s="127">
        <f t="shared" si="192"/>
        <v>0</v>
      </c>
      <c r="P388" s="127">
        <f t="shared" si="192"/>
        <v>0</v>
      </c>
      <c r="Q388" s="127">
        <f t="shared" si="192"/>
        <v>0</v>
      </c>
      <c r="R388" s="127">
        <f t="shared" si="192"/>
        <v>0</v>
      </c>
      <c r="S388" s="127">
        <f t="shared" si="191"/>
        <v>0</v>
      </c>
      <c r="T388" s="127">
        <f t="shared" si="191"/>
        <v>0</v>
      </c>
      <c r="U388" s="127">
        <f t="shared" si="191"/>
        <v>0</v>
      </c>
      <c r="V388" s="127">
        <f t="shared" si="191"/>
        <v>0</v>
      </c>
      <c r="W388" s="127">
        <f t="shared" si="191"/>
        <v>0</v>
      </c>
      <c r="X388" s="127">
        <f t="shared" si="191"/>
        <v>0</v>
      </c>
      <c r="Y388" s="127">
        <f t="shared" si="191"/>
        <v>0</v>
      </c>
      <c r="Z388" s="127">
        <f t="shared" si="191"/>
        <v>0</v>
      </c>
      <c r="AA388" s="127">
        <f t="shared" si="191"/>
        <v>0</v>
      </c>
      <c r="AB388" s="127">
        <f t="shared" si="191"/>
        <v>0</v>
      </c>
      <c r="AC388" s="127">
        <f t="shared" si="191"/>
        <v>0</v>
      </c>
      <c r="AD388" s="127">
        <f t="shared" si="191"/>
        <v>0</v>
      </c>
      <c r="AE388" s="127">
        <f t="shared" si="191"/>
        <v>0</v>
      </c>
      <c r="AF388" s="127">
        <f t="shared" si="191"/>
        <v>0</v>
      </c>
      <c r="AG388" s="127">
        <f t="shared" si="191"/>
        <v>0</v>
      </c>
      <c r="AH388" s="127">
        <f t="shared" si="191"/>
        <v>0</v>
      </c>
      <c r="AI388" s="127">
        <f t="shared" si="191"/>
        <v>0</v>
      </c>
      <c r="AJ388" s="127">
        <f t="shared" si="191"/>
        <v>0</v>
      </c>
      <c r="AK388" s="127">
        <f t="shared" si="191"/>
        <v>0</v>
      </c>
      <c r="AL388" s="127">
        <f t="shared" si="191"/>
        <v>0</v>
      </c>
      <c r="AM388" s="127">
        <f t="shared" si="191"/>
        <v>0</v>
      </c>
      <c r="AN388" s="127">
        <f t="shared" si="191"/>
        <v>0</v>
      </c>
      <c r="AO388" s="127">
        <f t="shared" si="191"/>
        <v>0</v>
      </c>
      <c r="AP388" s="127">
        <f t="shared" si="191"/>
        <v>0</v>
      </c>
      <c r="AQ388" s="127">
        <f t="shared" si="191"/>
        <v>0</v>
      </c>
      <c r="AR388" s="127">
        <f t="shared" si="191"/>
        <v>0</v>
      </c>
      <c r="AS388" s="127">
        <f t="shared" si="191"/>
        <v>0</v>
      </c>
      <c r="AT388" s="127">
        <f t="shared" si="191"/>
        <v>0</v>
      </c>
      <c r="AU388" s="127">
        <f t="shared" si="191"/>
        <v>0</v>
      </c>
      <c r="AV388" s="127">
        <f t="shared" si="191"/>
        <v>0</v>
      </c>
      <c r="AW388" s="127">
        <f t="shared" si="191"/>
        <v>0</v>
      </c>
      <c r="AX388" s="127">
        <f t="shared" si="191"/>
        <v>0</v>
      </c>
      <c r="AY388" s="127"/>
      <c r="AZ388" s="127"/>
      <c r="BA388" s="127"/>
      <c r="BB388" s="127"/>
      <c r="BC388" s="127"/>
      <c r="BD388" s="127"/>
      <c r="BE388" s="127"/>
      <c r="BF388" s="127"/>
      <c r="BG388" s="127"/>
      <c r="BH388" s="127"/>
      <c r="BI388" s="127"/>
      <c r="BJ388" s="127"/>
      <c r="BK388" s="127"/>
      <c r="BL388" s="127"/>
    </row>
    <row r="389" spans="1:64" x14ac:dyDescent="0.25">
      <c r="A389" s="127"/>
      <c r="B389" s="145" t="s">
        <v>607</v>
      </c>
      <c r="C389" s="145">
        <f>+C385+C386+C388</f>
        <v>0</v>
      </c>
      <c r="D389" s="145">
        <f t="shared" ref="D389:AX389" si="193">+D385+D386+D388</f>
        <v>0</v>
      </c>
      <c r="E389" s="145">
        <f t="shared" si="193"/>
        <v>0</v>
      </c>
      <c r="F389" s="145">
        <f t="shared" si="193"/>
        <v>437.16441693331655</v>
      </c>
      <c r="G389" s="145">
        <f t="shared" si="193"/>
        <v>1311.4932507999497</v>
      </c>
      <c r="H389" s="145">
        <f t="shared" si="193"/>
        <v>1748.6576677332662</v>
      </c>
      <c r="I389" s="145">
        <f t="shared" si="193"/>
        <v>1748.6576677332662</v>
      </c>
      <c r="J389" s="145">
        <f t="shared" si="193"/>
        <v>2185.8220846665827</v>
      </c>
      <c r="K389" s="145">
        <f t="shared" si="193"/>
        <v>2185.8220846665827</v>
      </c>
      <c r="L389" s="145">
        <f t="shared" si="193"/>
        <v>2185.8220846665827</v>
      </c>
      <c r="M389" s="145">
        <f t="shared" si="193"/>
        <v>2185.8220846665827</v>
      </c>
      <c r="N389" s="145">
        <f t="shared" si="193"/>
        <v>2622.9865015998989</v>
      </c>
      <c r="O389" s="145">
        <f t="shared" si="193"/>
        <v>3060.1509185332152</v>
      </c>
      <c r="P389" s="145">
        <f t="shared" si="193"/>
        <v>3497.3153354665319</v>
      </c>
      <c r="Q389" s="145">
        <f t="shared" si="193"/>
        <v>3497.3153354665319</v>
      </c>
      <c r="R389" s="145">
        <f t="shared" si="193"/>
        <v>3497.3153354665319</v>
      </c>
      <c r="S389" s="145">
        <f t="shared" si="193"/>
        <v>3497.3153354665319</v>
      </c>
      <c r="T389" s="145">
        <f t="shared" si="193"/>
        <v>3497.3153354665319</v>
      </c>
      <c r="U389" s="145">
        <f t="shared" si="193"/>
        <v>3934.4797523998482</v>
      </c>
      <c r="V389" s="145">
        <f t="shared" si="193"/>
        <v>3934.4797523998482</v>
      </c>
      <c r="W389" s="145">
        <f t="shared" si="193"/>
        <v>3934.4797523998482</v>
      </c>
      <c r="X389" s="145">
        <f t="shared" si="193"/>
        <v>3934.4797523998482</v>
      </c>
      <c r="Y389" s="145">
        <f t="shared" si="193"/>
        <v>3934.4797523998482</v>
      </c>
      <c r="Z389" s="145">
        <f t="shared" si="193"/>
        <v>4371.6441693331644</v>
      </c>
      <c r="AA389" s="145">
        <f t="shared" si="193"/>
        <v>4371.6441693331644</v>
      </c>
      <c r="AB389" s="145">
        <f t="shared" si="193"/>
        <v>4371.6441693331644</v>
      </c>
      <c r="AC389" s="145">
        <f t="shared" si="193"/>
        <v>4371.6441693331644</v>
      </c>
      <c r="AD389" s="145">
        <f t="shared" si="193"/>
        <v>4371.6441693331644</v>
      </c>
      <c r="AE389" s="145">
        <f t="shared" si="193"/>
        <v>4371.6441693331644</v>
      </c>
      <c r="AF389" s="145">
        <f t="shared" si="193"/>
        <v>4371.6441693331644</v>
      </c>
      <c r="AG389" s="145">
        <f t="shared" si="193"/>
        <v>4371.6441693331644</v>
      </c>
      <c r="AH389" s="145">
        <f t="shared" si="193"/>
        <v>4371.6441693331644</v>
      </c>
      <c r="AI389" s="145">
        <f t="shared" si="193"/>
        <v>4371.6441693331644</v>
      </c>
      <c r="AJ389" s="145">
        <f t="shared" si="193"/>
        <v>4371.6441693331644</v>
      </c>
      <c r="AK389" s="145">
        <f t="shared" si="193"/>
        <v>4371.6441693331644</v>
      </c>
      <c r="AL389" s="145">
        <f t="shared" si="193"/>
        <v>4371.6441693331644</v>
      </c>
      <c r="AM389" s="145">
        <f t="shared" si="193"/>
        <v>4371.6441693331644</v>
      </c>
      <c r="AN389" s="145">
        <f t="shared" si="193"/>
        <v>4371.6441693331644</v>
      </c>
      <c r="AO389" s="145">
        <f t="shared" si="193"/>
        <v>4371.6441693331644</v>
      </c>
      <c r="AP389" s="145">
        <f t="shared" si="193"/>
        <v>4371.6441693331644</v>
      </c>
      <c r="AQ389" s="145">
        <f t="shared" si="193"/>
        <v>4371.6441693331644</v>
      </c>
      <c r="AR389" s="145">
        <f t="shared" si="193"/>
        <v>4371.6441693331644</v>
      </c>
      <c r="AS389" s="145">
        <f t="shared" si="193"/>
        <v>4371.6441693331644</v>
      </c>
      <c r="AT389" s="145">
        <f t="shared" si="193"/>
        <v>4371.6441693331644</v>
      </c>
      <c r="AU389" s="145">
        <f t="shared" si="193"/>
        <v>4371.6441693331644</v>
      </c>
      <c r="AV389" s="145">
        <f t="shared" si="193"/>
        <v>4371.6441693331644</v>
      </c>
      <c r="AW389" s="145">
        <f t="shared" si="193"/>
        <v>4371.6441693331644</v>
      </c>
      <c r="AX389" s="145">
        <f t="shared" si="193"/>
        <v>4371.6441693331644</v>
      </c>
      <c r="AY389" s="127"/>
      <c r="AZ389" s="127"/>
      <c r="BA389" s="127"/>
      <c r="BB389" s="127"/>
      <c r="BC389" s="127"/>
      <c r="BD389" s="127"/>
      <c r="BE389" s="127"/>
      <c r="BF389" s="127"/>
      <c r="BG389" s="127"/>
      <c r="BH389" s="127"/>
      <c r="BI389" s="127"/>
      <c r="BJ389" s="127"/>
      <c r="BK389" s="127"/>
      <c r="BL389" s="127"/>
    </row>
    <row r="390" spans="1:64" x14ac:dyDescent="0.25">
      <c r="A390" s="127"/>
      <c r="B390" s="127"/>
      <c r="C390" s="127"/>
      <c r="D390" s="127"/>
      <c r="E390" s="127"/>
      <c r="F390" s="127"/>
      <c r="G390" s="127"/>
      <c r="H390" s="127"/>
      <c r="I390" s="127"/>
      <c r="J390" s="127"/>
      <c r="K390" s="127"/>
      <c r="L390" s="127"/>
      <c r="M390" s="127"/>
      <c r="N390" s="127"/>
      <c r="O390" s="127"/>
      <c r="P390" s="127"/>
      <c r="Q390" s="127"/>
      <c r="R390" s="127"/>
      <c r="S390" s="127"/>
      <c r="T390" s="127"/>
      <c r="U390" s="127"/>
      <c r="V390" s="127"/>
      <c r="W390" s="127"/>
      <c r="X390" s="127"/>
      <c r="Y390" s="127"/>
      <c r="Z390" s="127"/>
      <c r="AA390" s="127"/>
      <c r="AB390" s="127"/>
      <c r="AC390" s="127"/>
      <c r="AD390" s="127"/>
      <c r="AE390" s="127"/>
      <c r="AF390" s="127"/>
      <c r="AG390" s="127"/>
      <c r="AH390" s="127"/>
      <c r="AI390" s="127"/>
      <c r="AJ390" s="127"/>
      <c r="AK390" s="127"/>
      <c r="AL390" s="127"/>
      <c r="AM390" s="127"/>
      <c r="AN390" s="127"/>
      <c r="AO390" s="127"/>
      <c r="AP390" s="127"/>
      <c r="AQ390" s="127"/>
      <c r="AR390" s="127"/>
      <c r="AS390" s="127"/>
      <c r="AT390" s="127"/>
      <c r="AU390" s="127"/>
      <c r="AV390" s="127"/>
      <c r="AW390" s="127"/>
      <c r="AX390" s="127"/>
      <c r="AY390" s="127"/>
      <c r="AZ390" s="127"/>
      <c r="BA390" s="127"/>
      <c r="BB390" s="127"/>
      <c r="BC390" s="127"/>
      <c r="BD390" s="127"/>
      <c r="BE390" s="127"/>
      <c r="BF390" s="127"/>
      <c r="BG390" s="127"/>
      <c r="BH390" s="127"/>
      <c r="BI390" s="127"/>
      <c r="BJ390" s="127"/>
      <c r="BK390" s="127"/>
      <c r="BL390" s="127"/>
    </row>
    <row r="391" spans="1:64" x14ac:dyDescent="0.25">
      <c r="A391" s="127"/>
      <c r="B391" s="127"/>
      <c r="C391" s="127"/>
      <c r="D391" s="127"/>
      <c r="E391" s="127"/>
      <c r="F391" s="127"/>
      <c r="G391" s="127"/>
      <c r="H391" s="127"/>
      <c r="I391" s="127"/>
      <c r="J391" s="127"/>
      <c r="K391" s="127"/>
      <c r="L391" s="127"/>
      <c r="M391" s="127"/>
      <c r="N391" s="127"/>
      <c r="O391" s="127"/>
      <c r="P391" s="127"/>
      <c r="Q391" s="127"/>
      <c r="R391" s="127"/>
      <c r="S391" s="127"/>
      <c r="T391" s="127"/>
      <c r="U391" s="127"/>
      <c r="V391" s="127"/>
      <c r="W391" s="127"/>
      <c r="X391" s="127"/>
      <c r="Y391" s="127"/>
      <c r="Z391" s="127"/>
      <c r="AA391" s="127"/>
      <c r="AB391" s="127"/>
      <c r="AC391" s="127"/>
      <c r="AD391" s="127"/>
      <c r="AE391" s="127"/>
      <c r="AF391" s="127"/>
      <c r="AG391" s="127"/>
      <c r="AH391" s="127"/>
      <c r="AI391" s="127"/>
      <c r="AJ391" s="127"/>
      <c r="AK391" s="127"/>
      <c r="AL391" s="127"/>
      <c r="AM391" s="127"/>
      <c r="AN391" s="127"/>
      <c r="AO391" s="127"/>
      <c r="AP391" s="127"/>
      <c r="AQ391" s="127"/>
      <c r="AR391" s="127"/>
      <c r="AS391" s="127"/>
      <c r="AT391" s="127"/>
      <c r="AU391" s="127"/>
      <c r="AV391" s="127"/>
      <c r="AW391" s="127"/>
      <c r="AX391" s="127"/>
      <c r="AY391" s="127"/>
      <c r="AZ391" s="127"/>
      <c r="BA391" s="127"/>
      <c r="BB391" s="127"/>
      <c r="BC391" s="127"/>
      <c r="BD391" s="127"/>
      <c r="BE391" s="127"/>
      <c r="BF391" s="127"/>
      <c r="BG391" s="127"/>
      <c r="BH391" s="127"/>
      <c r="BI391" s="127"/>
      <c r="BJ391" s="127"/>
      <c r="BK391" s="127"/>
      <c r="BL391" s="127"/>
    </row>
    <row r="392" spans="1:64" x14ac:dyDescent="0.25">
      <c r="A392" s="127"/>
      <c r="B392" s="127" t="s">
        <v>339</v>
      </c>
      <c r="C392" s="127">
        <f t="shared" ref="C392:AX392" si="194">+C381+C370+C359+C348+C337+C326+C315+C304+C293+C282</f>
        <v>0</v>
      </c>
      <c r="D392" s="127">
        <f t="shared" si="194"/>
        <v>0</v>
      </c>
      <c r="E392" s="127">
        <f t="shared" si="194"/>
        <v>0</v>
      </c>
      <c r="F392" s="127">
        <f t="shared" si="194"/>
        <v>2395.4977502666497</v>
      </c>
      <c r="G392" s="127">
        <f t="shared" si="194"/>
        <v>5186.4932507999492</v>
      </c>
      <c r="H392" s="127">
        <f t="shared" si="194"/>
        <v>3581.991001066599</v>
      </c>
      <c r="I392" s="127">
        <f t="shared" si="194"/>
        <v>1581.9910010665994</v>
      </c>
      <c r="J392" s="127">
        <f t="shared" si="194"/>
        <v>3977.4887513332487</v>
      </c>
      <c r="K392" s="127">
        <f t="shared" si="194"/>
        <v>1977.4887513332492</v>
      </c>
      <c r="L392" s="127">
        <f t="shared" si="194"/>
        <v>1977.4887513332492</v>
      </c>
      <c r="M392" s="127">
        <f t="shared" si="194"/>
        <v>1977.4887513332492</v>
      </c>
      <c r="N392" s="127">
        <f t="shared" si="194"/>
        <v>4372.9865015998985</v>
      </c>
      <c r="O392" s="127">
        <f t="shared" si="194"/>
        <v>4768.4842518665482</v>
      </c>
      <c r="P392" s="127">
        <f t="shared" si="194"/>
        <v>5163.9820021331989</v>
      </c>
      <c r="Q392" s="127">
        <f t="shared" si="194"/>
        <v>3163.9820021331984</v>
      </c>
      <c r="R392" s="127">
        <f t="shared" si="194"/>
        <v>3163.9820021331984</v>
      </c>
      <c r="S392" s="127">
        <f t="shared" si="194"/>
        <v>3163.9820021331984</v>
      </c>
      <c r="T392" s="127">
        <f t="shared" si="194"/>
        <v>3163.9820021331984</v>
      </c>
      <c r="U392" s="127">
        <f t="shared" si="194"/>
        <v>5559.4797523998477</v>
      </c>
      <c r="V392" s="127">
        <f t="shared" si="194"/>
        <v>3559.4797523998482</v>
      </c>
      <c r="W392" s="127">
        <f t="shared" si="194"/>
        <v>3559.4797523998482</v>
      </c>
      <c r="X392" s="127">
        <f t="shared" si="194"/>
        <v>3559.4797523998482</v>
      </c>
      <c r="Y392" s="127">
        <f t="shared" si="194"/>
        <v>3559.4797523998482</v>
      </c>
      <c r="Z392" s="127">
        <f t="shared" si="194"/>
        <v>5954.9775026664975</v>
      </c>
      <c r="AA392" s="127">
        <f t="shared" si="194"/>
        <v>3954.9775026664979</v>
      </c>
      <c r="AB392" s="127">
        <f t="shared" si="194"/>
        <v>3954.9775026664979</v>
      </c>
      <c r="AC392" s="127">
        <f t="shared" si="194"/>
        <v>3954.9775026664979</v>
      </c>
      <c r="AD392" s="127">
        <f t="shared" si="194"/>
        <v>3954.9775026664979</v>
      </c>
      <c r="AE392" s="127">
        <f t="shared" si="194"/>
        <v>3954.9775026664979</v>
      </c>
      <c r="AF392" s="127">
        <f t="shared" si="194"/>
        <v>3954.9775026664979</v>
      </c>
      <c r="AG392" s="127">
        <f t="shared" si="194"/>
        <v>3954.9775026664979</v>
      </c>
      <c r="AH392" s="127">
        <f t="shared" si="194"/>
        <v>3954.9775026664979</v>
      </c>
      <c r="AI392" s="127">
        <f t="shared" si="194"/>
        <v>3954.9775026664979</v>
      </c>
      <c r="AJ392" s="127">
        <f t="shared" si="194"/>
        <v>3954.9775026664979</v>
      </c>
      <c r="AK392" s="127">
        <f t="shared" si="194"/>
        <v>3954.9775026664979</v>
      </c>
      <c r="AL392" s="127">
        <f t="shared" si="194"/>
        <v>3954.9775026664979</v>
      </c>
      <c r="AM392" s="127">
        <f t="shared" si="194"/>
        <v>3954.9775026664979</v>
      </c>
      <c r="AN392" s="127">
        <f t="shared" si="194"/>
        <v>3954.9775026664979</v>
      </c>
      <c r="AO392" s="127">
        <f t="shared" si="194"/>
        <v>3954.9775026664979</v>
      </c>
      <c r="AP392" s="127">
        <f t="shared" si="194"/>
        <v>3954.9775026664979</v>
      </c>
      <c r="AQ392" s="127">
        <f t="shared" si="194"/>
        <v>3954.9775026664979</v>
      </c>
      <c r="AR392" s="127">
        <f t="shared" si="194"/>
        <v>3954.9775026664979</v>
      </c>
      <c r="AS392" s="127">
        <f t="shared" si="194"/>
        <v>3954.9775026664979</v>
      </c>
      <c r="AT392" s="127">
        <f t="shared" si="194"/>
        <v>3954.9775026664979</v>
      </c>
      <c r="AU392" s="127">
        <f t="shared" si="194"/>
        <v>3954.9775026664979</v>
      </c>
      <c r="AV392" s="127">
        <f t="shared" si="194"/>
        <v>3954.9775026664979</v>
      </c>
      <c r="AW392" s="127">
        <f t="shared" si="194"/>
        <v>3954.9775026664979</v>
      </c>
      <c r="AX392" s="127">
        <f t="shared" si="194"/>
        <v>3954.9775026664979</v>
      </c>
      <c r="AY392" s="127"/>
      <c r="AZ392" s="127"/>
      <c r="BA392" s="127"/>
      <c r="BB392" s="127"/>
      <c r="BC392" s="127"/>
      <c r="BD392" s="127"/>
      <c r="BE392" s="127"/>
      <c r="BF392" s="127"/>
      <c r="BG392" s="127"/>
      <c r="BH392" s="127"/>
      <c r="BI392" s="127"/>
      <c r="BJ392" s="127"/>
      <c r="BK392" s="127"/>
      <c r="BL392" s="127"/>
    </row>
    <row r="393" spans="1:64" x14ac:dyDescent="0.25">
      <c r="A393" s="127"/>
      <c r="B393" s="127"/>
      <c r="C393" s="127"/>
      <c r="D393" s="127"/>
      <c r="E393" s="127"/>
      <c r="F393" s="127"/>
      <c r="G393" s="127"/>
      <c r="H393" s="127"/>
      <c r="I393" s="127"/>
      <c r="J393" s="127"/>
      <c r="K393" s="127"/>
      <c r="L393" s="127"/>
      <c r="M393" s="127"/>
      <c r="N393" s="127"/>
      <c r="O393" s="127"/>
      <c r="P393" s="127"/>
      <c r="Q393" s="127"/>
      <c r="R393" s="127"/>
      <c r="S393" s="127"/>
      <c r="T393" s="127"/>
      <c r="U393" s="127"/>
      <c r="V393" s="127"/>
      <c r="W393" s="127"/>
      <c r="X393" s="127"/>
      <c r="Y393" s="127"/>
      <c r="Z393" s="127"/>
      <c r="AA393" s="127"/>
      <c r="AB393" s="127"/>
      <c r="AC393" s="127"/>
      <c r="AD393" s="127"/>
      <c r="AE393" s="127"/>
      <c r="AF393" s="127"/>
      <c r="AG393" s="127"/>
      <c r="AH393" s="127"/>
      <c r="AI393" s="127"/>
      <c r="AJ393" s="127"/>
      <c r="AK393" s="127"/>
      <c r="AL393" s="127"/>
      <c r="AM393" s="127"/>
      <c r="AN393" s="127"/>
      <c r="AO393" s="127"/>
      <c r="AP393" s="127"/>
      <c r="AQ393" s="127"/>
      <c r="AR393" s="127"/>
      <c r="AS393" s="127"/>
      <c r="AT393" s="127"/>
      <c r="AU393" s="127"/>
      <c r="AV393" s="127"/>
      <c r="AW393" s="127"/>
      <c r="AX393" s="127"/>
      <c r="AY393" s="127"/>
      <c r="AZ393" s="127"/>
      <c r="BA393" s="127"/>
      <c r="BB393" s="127"/>
      <c r="BC393" s="127"/>
      <c r="BD393" s="127"/>
      <c r="BE393" s="127"/>
      <c r="BF393" s="127"/>
      <c r="BG393" s="127"/>
      <c r="BH393" s="127"/>
      <c r="BI393" s="127"/>
      <c r="BJ393" s="127"/>
      <c r="BK393" s="127"/>
      <c r="BL393" s="127"/>
    </row>
    <row r="394" spans="1:64" x14ac:dyDescent="0.25">
      <c r="A394" s="127"/>
      <c r="B394" s="127"/>
      <c r="C394" s="127"/>
      <c r="D394" s="127"/>
      <c r="E394" s="127"/>
      <c r="F394" s="127"/>
      <c r="G394" s="127"/>
      <c r="H394" s="127"/>
      <c r="I394" s="127"/>
      <c r="J394" s="127"/>
      <c r="K394" s="127"/>
      <c r="L394" s="127"/>
      <c r="M394" s="127"/>
      <c r="N394" s="127"/>
      <c r="O394" s="127"/>
      <c r="P394" s="127"/>
      <c r="Q394" s="127"/>
      <c r="R394" s="127"/>
      <c r="S394" s="127"/>
      <c r="T394" s="127"/>
      <c r="U394" s="127"/>
      <c r="V394" s="127"/>
      <c r="W394" s="127"/>
      <c r="X394" s="127"/>
      <c r="Y394" s="127"/>
      <c r="Z394" s="127"/>
      <c r="AA394" s="127"/>
      <c r="AB394" s="127"/>
      <c r="AC394" s="127"/>
      <c r="AD394" s="127"/>
      <c r="AE394" s="127"/>
      <c r="AF394" s="127"/>
      <c r="AG394" s="127"/>
      <c r="AH394" s="127"/>
      <c r="AI394" s="127"/>
      <c r="AJ394" s="127"/>
      <c r="AK394" s="127"/>
      <c r="AL394" s="127"/>
      <c r="AM394" s="127"/>
      <c r="AN394" s="127"/>
      <c r="AO394" s="127"/>
      <c r="AP394" s="127"/>
      <c r="AQ394" s="127"/>
      <c r="AR394" s="127"/>
      <c r="AS394" s="127"/>
      <c r="AT394" s="127"/>
      <c r="AU394" s="127"/>
      <c r="AV394" s="127"/>
      <c r="AW394" s="127"/>
      <c r="AX394" s="127"/>
      <c r="AY394" s="127"/>
      <c r="AZ394" s="127"/>
      <c r="BA394" s="127"/>
      <c r="BB394" s="127"/>
      <c r="BC394" s="127"/>
      <c r="BD394" s="127"/>
      <c r="BE394" s="127"/>
      <c r="BF394" s="127"/>
      <c r="BG394" s="127"/>
      <c r="BH394" s="127"/>
      <c r="BI394" s="127"/>
      <c r="BJ394" s="127"/>
      <c r="BK394" s="127"/>
      <c r="BL394" s="127"/>
    </row>
    <row r="395" spans="1:64" x14ac:dyDescent="0.25">
      <c r="A395" s="127"/>
      <c r="B395" s="127"/>
      <c r="C395" s="127"/>
      <c r="D395" s="127"/>
      <c r="E395" s="127"/>
      <c r="F395" s="127"/>
      <c r="G395" s="127"/>
      <c r="H395" s="127"/>
      <c r="I395" s="127"/>
      <c r="J395" s="127"/>
      <c r="K395" s="127"/>
      <c r="L395" s="127"/>
      <c r="M395" s="127"/>
      <c r="N395" s="127"/>
      <c r="O395" s="127"/>
      <c r="P395" s="127"/>
      <c r="Q395" s="127"/>
      <c r="R395" s="127"/>
      <c r="S395" s="127"/>
      <c r="T395" s="127"/>
      <c r="U395" s="127"/>
      <c r="V395" s="127"/>
      <c r="W395" s="127"/>
      <c r="X395" s="127"/>
      <c r="Y395" s="127"/>
      <c r="Z395" s="127"/>
      <c r="AA395" s="127"/>
      <c r="AB395" s="127"/>
      <c r="AC395" s="127"/>
      <c r="AD395" s="127"/>
      <c r="AE395" s="127"/>
      <c r="AF395" s="127"/>
      <c r="AG395" s="127"/>
      <c r="AH395" s="127"/>
      <c r="AI395" s="127"/>
      <c r="AJ395" s="127"/>
      <c r="AK395" s="127"/>
      <c r="AL395" s="127"/>
      <c r="AM395" s="127"/>
      <c r="AN395" s="127"/>
      <c r="AO395" s="127"/>
      <c r="AP395" s="127"/>
      <c r="AQ395" s="127"/>
      <c r="AR395" s="127"/>
      <c r="AS395" s="127"/>
      <c r="AT395" s="127"/>
      <c r="AU395" s="127"/>
      <c r="AV395" s="127"/>
      <c r="AW395" s="127"/>
      <c r="AX395" s="127"/>
      <c r="AY395" s="127"/>
      <c r="AZ395" s="127"/>
      <c r="BA395" s="127"/>
      <c r="BB395" s="127"/>
      <c r="BC395" s="127"/>
      <c r="BD395" s="127"/>
      <c r="BE395" s="127"/>
      <c r="BF395" s="127"/>
      <c r="BG395" s="127"/>
      <c r="BH395" s="127"/>
      <c r="BI395" s="127"/>
      <c r="BJ395" s="127"/>
      <c r="BK395" s="127"/>
      <c r="BL395" s="127"/>
    </row>
    <row r="396" spans="1:64" x14ac:dyDescent="0.25">
      <c r="A396" s="127"/>
      <c r="B396" s="127"/>
      <c r="C396" s="127"/>
      <c r="D396" s="127"/>
      <c r="E396" s="127"/>
      <c r="F396" s="127"/>
      <c r="G396" s="127"/>
      <c r="H396" s="127"/>
      <c r="I396" s="127"/>
      <c r="J396" s="127"/>
      <c r="K396" s="127"/>
      <c r="L396" s="127"/>
      <c r="M396" s="127"/>
      <c r="N396" s="127"/>
      <c r="O396" s="127"/>
      <c r="P396" s="127"/>
      <c r="Q396" s="127"/>
      <c r="R396" s="127"/>
      <c r="S396" s="127"/>
      <c r="T396" s="127"/>
      <c r="U396" s="127"/>
      <c r="V396" s="127"/>
      <c r="W396" s="127"/>
      <c r="X396" s="127"/>
      <c r="Y396" s="127"/>
      <c r="Z396" s="127"/>
      <c r="AA396" s="127"/>
      <c r="AB396" s="127"/>
      <c r="AC396" s="127"/>
      <c r="AD396" s="127"/>
      <c r="AE396" s="127"/>
      <c r="AF396" s="127"/>
      <c r="AG396" s="127"/>
      <c r="AH396" s="127"/>
      <c r="AI396" s="127"/>
      <c r="AJ396" s="127"/>
      <c r="AK396" s="127"/>
      <c r="AL396" s="127"/>
      <c r="AM396" s="127"/>
      <c r="AN396" s="127"/>
      <c r="AO396" s="127"/>
      <c r="AP396" s="127"/>
      <c r="AQ396" s="127"/>
      <c r="AR396" s="127"/>
      <c r="AS396" s="127"/>
      <c r="AT396" s="127"/>
      <c r="AU396" s="127"/>
      <c r="AV396" s="127"/>
      <c r="AW396" s="127"/>
      <c r="AX396" s="127"/>
      <c r="AY396" s="127"/>
      <c r="AZ396" s="127"/>
      <c r="BA396" s="127"/>
      <c r="BB396" s="127"/>
      <c r="BC396" s="127"/>
      <c r="BD396" s="127"/>
      <c r="BE396" s="127"/>
      <c r="BF396" s="127"/>
      <c r="BG396" s="127"/>
      <c r="BH396" s="127"/>
      <c r="BI396" s="127"/>
      <c r="BJ396" s="127"/>
      <c r="BK396" s="127"/>
      <c r="BL396" s="127"/>
    </row>
    <row r="397" spans="1:64" x14ac:dyDescent="0.25">
      <c r="A397" s="127"/>
      <c r="B397" s="127"/>
      <c r="C397" s="127"/>
      <c r="D397" s="127"/>
      <c r="E397" s="127"/>
      <c r="F397" s="127"/>
      <c r="G397" s="127"/>
      <c r="H397" s="127"/>
      <c r="I397" s="127"/>
      <c r="J397" s="127"/>
      <c r="K397" s="127"/>
      <c r="L397" s="127"/>
      <c r="M397" s="127"/>
      <c r="N397" s="127"/>
      <c r="O397" s="127"/>
      <c r="P397" s="127"/>
      <c r="Q397" s="127"/>
      <c r="R397" s="127"/>
      <c r="S397" s="127"/>
      <c r="T397" s="127"/>
      <c r="U397" s="127"/>
      <c r="V397" s="127"/>
      <c r="W397" s="127"/>
      <c r="X397" s="127"/>
      <c r="Y397" s="127"/>
      <c r="Z397" s="127"/>
      <c r="AA397" s="127"/>
      <c r="AB397" s="127"/>
      <c r="AC397" s="127"/>
      <c r="AD397" s="127"/>
      <c r="AE397" s="127"/>
      <c r="AF397" s="127"/>
      <c r="AG397" s="127"/>
      <c r="AH397" s="127"/>
      <c r="AI397" s="127"/>
      <c r="AJ397" s="127"/>
      <c r="AK397" s="127"/>
      <c r="AL397" s="127"/>
      <c r="AM397" s="127"/>
      <c r="AN397" s="127"/>
      <c r="AO397" s="127"/>
      <c r="AP397" s="127"/>
      <c r="AQ397" s="127"/>
      <c r="AR397" s="127"/>
      <c r="AS397" s="127"/>
      <c r="AT397" s="127"/>
      <c r="AU397" s="127"/>
      <c r="AV397" s="127"/>
      <c r="AW397" s="127"/>
      <c r="AX397" s="127"/>
      <c r="AY397" s="127"/>
      <c r="AZ397" s="127"/>
      <c r="BA397" s="127"/>
      <c r="BB397" s="127"/>
      <c r="BC397" s="127"/>
      <c r="BD397" s="127"/>
      <c r="BE397" s="127"/>
      <c r="BF397" s="127"/>
      <c r="BG397" s="127"/>
      <c r="BH397" s="127"/>
      <c r="BI397" s="127"/>
      <c r="BJ397" s="127"/>
      <c r="BK397" s="127"/>
      <c r="BL397" s="127"/>
    </row>
    <row r="398" spans="1:64" x14ac:dyDescent="0.25">
      <c r="A398" s="127"/>
      <c r="B398" s="127"/>
      <c r="C398" s="127"/>
      <c r="D398" s="127"/>
      <c r="E398" s="127"/>
      <c r="F398" s="127"/>
      <c r="G398" s="127"/>
      <c r="H398" s="127"/>
      <c r="I398" s="127"/>
      <c r="J398" s="127"/>
      <c r="K398" s="127"/>
      <c r="L398" s="127"/>
      <c r="M398" s="127"/>
      <c r="N398" s="127"/>
      <c r="O398" s="127"/>
      <c r="P398" s="127"/>
      <c r="Q398" s="127"/>
      <c r="R398" s="127"/>
      <c r="S398" s="127"/>
      <c r="T398" s="127"/>
      <c r="U398" s="127"/>
      <c r="V398" s="127"/>
      <c r="W398" s="127"/>
      <c r="X398" s="127"/>
      <c r="Y398" s="127"/>
      <c r="Z398" s="127"/>
      <c r="AA398" s="127"/>
      <c r="AB398" s="127"/>
      <c r="AC398" s="127"/>
      <c r="AD398" s="127"/>
      <c r="AE398" s="127"/>
      <c r="AF398" s="127"/>
      <c r="AG398" s="127"/>
      <c r="AH398" s="127"/>
      <c r="AI398" s="127"/>
      <c r="AJ398" s="127"/>
      <c r="AK398" s="127"/>
      <c r="AL398" s="127"/>
      <c r="AM398" s="127"/>
      <c r="AN398" s="127"/>
      <c r="AO398" s="127"/>
      <c r="AP398" s="127"/>
      <c r="AQ398" s="127"/>
      <c r="AR398" s="127"/>
      <c r="AS398" s="127"/>
      <c r="AT398" s="127"/>
      <c r="AU398" s="127"/>
      <c r="AV398" s="127"/>
      <c r="AW398" s="127"/>
      <c r="AX398" s="127"/>
      <c r="AY398" s="127"/>
      <c r="AZ398" s="127"/>
      <c r="BA398" s="127"/>
      <c r="BB398" s="127"/>
      <c r="BC398" s="127"/>
      <c r="BD398" s="127"/>
      <c r="BE398" s="127"/>
      <c r="BF398" s="127"/>
      <c r="BG398" s="127"/>
      <c r="BH398" s="127"/>
      <c r="BI398" s="127"/>
      <c r="BJ398" s="127"/>
      <c r="BK398" s="127"/>
      <c r="BL398" s="127"/>
    </row>
    <row r="399" spans="1:64" x14ac:dyDescent="0.25">
      <c r="A399" s="127"/>
      <c r="B399" s="127"/>
      <c r="C399" s="127"/>
      <c r="D399" s="127"/>
      <c r="E399" s="127"/>
      <c r="F399" s="127"/>
      <c r="G399" s="127"/>
      <c r="H399" s="127"/>
      <c r="I399" s="127"/>
      <c r="J399" s="127"/>
      <c r="K399" s="127"/>
      <c r="L399" s="127"/>
      <c r="M399" s="127"/>
      <c r="N399" s="127"/>
      <c r="O399" s="127"/>
      <c r="P399" s="127"/>
      <c r="Q399" s="127"/>
      <c r="R399" s="127"/>
      <c r="S399" s="127"/>
      <c r="T399" s="127"/>
      <c r="U399" s="127"/>
      <c r="V399" s="127"/>
      <c r="W399" s="127"/>
      <c r="X399" s="127"/>
      <c r="Y399" s="127"/>
      <c r="Z399" s="127"/>
      <c r="AA399" s="127"/>
      <c r="AB399" s="127"/>
      <c r="AC399" s="127"/>
      <c r="AD399" s="127"/>
      <c r="AE399" s="127"/>
      <c r="AF399" s="127"/>
      <c r="AG399" s="127"/>
      <c r="AH399" s="127"/>
      <c r="AI399" s="127"/>
      <c r="AJ399" s="127"/>
      <c r="AK399" s="127"/>
      <c r="AL399" s="127"/>
      <c r="AM399" s="127"/>
      <c r="AN399" s="127"/>
      <c r="AO399" s="127"/>
      <c r="AP399" s="127"/>
      <c r="AQ399" s="127"/>
      <c r="AR399" s="127"/>
      <c r="AS399" s="127"/>
      <c r="AT399" s="127"/>
      <c r="AU399" s="127"/>
      <c r="AV399" s="127"/>
      <c r="AW399" s="127"/>
      <c r="AX399" s="127"/>
      <c r="AY399" s="127"/>
      <c r="AZ399" s="127"/>
      <c r="BA399" s="127"/>
      <c r="BB399" s="127"/>
      <c r="BC399" s="127"/>
      <c r="BD399" s="127"/>
      <c r="BE399" s="127"/>
      <c r="BF399" s="127"/>
      <c r="BG399" s="127"/>
      <c r="BH399" s="127"/>
      <c r="BI399" s="127"/>
      <c r="BJ399" s="127"/>
      <c r="BK399" s="127"/>
      <c r="BL399" s="127"/>
    </row>
  </sheetData>
  <hyperlinks>
    <hyperlink ref="A1" location="View!A1" display="view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K106"/>
  <sheetViews>
    <sheetView showGridLines="0" workbookViewId="0">
      <selection activeCell="F16" sqref="F16"/>
    </sheetView>
  </sheetViews>
  <sheetFormatPr defaultRowHeight="15" x14ac:dyDescent="0.25"/>
  <cols>
    <col min="1" max="1" width="60.42578125" customWidth="1"/>
    <col min="2" max="2" width="12.28515625" bestFit="1" customWidth="1"/>
    <col min="3" max="12" width="11.5703125" bestFit="1" customWidth="1"/>
    <col min="13" max="13" width="13.28515625" bestFit="1" customWidth="1"/>
    <col min="14" max="24" width="11.5703125" bestFit="1" customWidth="1"/>
    <col min="25" max="25" width="13.28515625" bestFit="1" customWidth="1"/>
    <col min="26" max="36" width="11.5703125" bestFit="1" customWidth="1"/>
    <col min="37" max="37" width="13.28515625" bestFit="1" customWidth="1"/>
  </cols>
  <sheetData>
    <row r="1" spans="1:37" x14ac:dyDescent="0.25">
      <c r="A1" s="25" t="s">
        <v>204</v>
      </c>
    </row>
    <row r="3" spans="1:37" x14ac:dyDescent="0.25">
      <c r="A3" s="134" t="s">
        <v>635</v>
      </c>
      <c r="B3" s="170">
        <f>+View!C21</f>
        <v>3.9E-2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/>
      <c r="AI3" s="134"/>
      <c r="AJ3" s="134"/>
      <c r="AK3" s="134"/>
    </row>
    <row r="4" spans="1:37" x14ac:dyDescent="0.25">
      <c r="A4" s="134"/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</row>
    <row r="5" spans="1:37" x14ac:dyDescent="0.25">
      <c r="A5" s="134" t="s">
        <v>610</v>
      </c>
      <c r="B5" s="171">
        <v>103</v>
      </c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</row>
    <row r="6" spans="1:37" x14ac:dyDescent="0.25">
      <c r="A6" s="134"/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</row>
    <row r="7" spans="1:37" x14ac:dyDescent="0.25">
      <c r="A7" s="134"/>
      <c r="B7" s="172" t="s">
        <v>611</v>
      </c>
      <c r="C7" s="172" t="s">
        <v>612</v>
      </c>
      <c r="D7" s="172" t="s">
        <v>613</v>
      </c>
      <c r="E7" s="172" t="s">
        <v>614</v>
      </c>
      <c r="F7" s="172" t="s">
        <v>615</v>
      </c>
      <c r="G7" s="172" t="s">
        <v>616</v>
      </c>
      <c r="H7" s="172" t="s">
        <v>617</v>
      </c>
      <c r="I7" s="172" t="s">
        <v>618</v>
      </c>
      <c r="J7" s="172" t="s">
        <v>619</v>
      </c>
      <c r="K7" s="172" t="s">
        <v>620</v>
      </c>
      <c r="L7" s="172" t="s">
        <v>621</v>
      </c>
      <c r="M7" s="172" t="s">
        <v>622</v>
      </c>
      <c r="N7" s="172" t="s">
        <v>611</v>
      </c>
      <c r="O7" s="172" t="s">
        <v>612</v>
      </c>
      <c r="P7" s="172" t="s">
        <v>613</v>
      </c>
      <c r="Q7" s="172" t="s">
        <v>614</v>
      </c>
      <c r="R7" s="172" t="s">
        <v>615</v>
      </c>
      <c r="S7" s="172" t="s">
        <v>616</v>
      </c>
      <c r="T7" s="172" t="s">
        <v>617</v>
      </c>
      <c r="U7" s="172" t="s">
        <v>618</v>
      </c>
      <c r="V7" s="172" t="s">
        <v>619</v>
      </c>
      <c r="W7" s="172" t="s">
        <v>620</v>
      </c>
      <c r="X7" s="172" t="s">
        <v>621</v>
      </c>
      <c r="Y7" s="172" t="s">
        <v>622</v>
      </c>
      <c r="Z7" s="172" t="s">
        <v>611</v>
      </c>
      <c r="AA7" s="172" t="s">
        <v>612</v>
      </c>
      <c r="AB7" s="172" t="s">
        <v>613</v>
      </c>
      <c r="AC7" s="172" t="s">
        <v>614</v>
      </c>
      <c r="AD7" s="172" t="s">
        <v>615</v>
      </c>
      <c r="AE7" s="172" t="s">
        <v>616</v>
      </c>
      <c r="AF7" s="172" t="s">
        <v>617</v>
      </c>
      <c r="AG7" s="172" t="s">
        <v>618</v>
      </c>
      <c r="AH7" s="172" t="s">
        <v>619</v>
      </c>
      <c r="AI7" s="172" t="s">
        <v>620</v>
      </c>
      <c r="AJ7" s="172" t="s">
        <v>621</v>
      </c>
      <c r="AK7" s="172" t="s">
        <v>622</v>
      </c>
    </row>
    <row r="8" spans="1:37" x14ac:dyDescent="0.25">
      <c r="A8" s="134"/>
      <c r="B8" s="173" t="str">
        <f>+SPm!B2</f>
        <v>A1 M1</v>
      </c>
      <c r="C8" s="173">
        <v>8.1288343558282208E-3</v>
      </c>
      <c r="D8" s="173">
        <v>8.1288343558282208E-3</v>
      </c>
      <c r="E8" s="173">
        <v>8.1288343558282208E-3</v>
      </c>
      <c r="F8" s="173">
        <v>8.1288343558282208E-3</v>
      </c>
      <c r="G8" s="173">
        <v>8.1288343558282208E-3</v>
      </c>
      <c r="H8" s="173">
        <v>8.1288343558282208E-3</v>
      </c>
      <c r="I8" s="173">
        <v>8.1288343558282208E-3</v>
      </c>
      <c r="J8" s="173">
        <v>8.1288343558282208E-3</v>
      </c>
      <c r="K8" s="173">
        <v>8.1288343558282208E-3</v>
      </c>
      <c r="L8" s="173">
        <v>8.1288343558282208E-3</v>
      </c>
      <c r="M8" s="173">
        <v>8.1288343558282208E-3</v>
      </c>
      <c r="N8" s="173">
        <v>8.1288343558282208E-3</v>
      </c>
      <c r="O8" s="173">
        <v>8.1288343558282208E-3</v>
      </c>
      <c r="P8" s="173">
        <v>8.1288343558282208E-3</v>
      </c>
      <c r="Q8" s="173">
        <v>8.1288343558282208E-3</v>
      </c>
      <c r="R8" s="173">
        <v>8.1288343558282208E-3</v>
      </c>
      <c r="S8" s="173">
        <v>8.1288343558282208E-3</v>
      </c>
      <c r="T8" s="173">
        <v>8.1288343558282208E-3</v>
      </c>
      <c r="U8" s="173">
        <v>8.1288343558282208E-3</v>
      </c>
      <c r="V8" s="173">
        <v>8.1288343558282208E-3</v>
      </c>
      <c r="W8" s="173">
        <v>8.1288343558282208E-3</v>
      </c>
      <c r="X8" s="173">
        <v>8.1288343558282208E-3</v>
      </c>
      <c r="Y8" s="173">
        <v>8.1288343558282208E-3</v>
      </c>
      <c r="Z8" s="173">
        <v>8.1288343558282208E-3</v>
      </c>
      <c r="AA8" s="173">
        <v>8.1288343558282208E-3</v>
      </c>
      <c r="AB8" s="173">
        <v>8.1288343558282208E-3</v>
      </c>
      <c r="AC8" s="173">
        <v>8.1288343558282208E-3</v>
      </c>
      <c r="AD8" s="173">
        <v>8.1288343558282208E-3</v>
      </c>
      <c r="AE8" s="173">
        <v>8.1288343558282208E-3</v>
      </c>
      <c r="AF8" s="173">
        <v>8.1288343558282208E-3</v>
      </c>
      <c r="AG8" s="173">
        <v>8.1288343558282208E-3</v>
      </c>
      <c r="AH8" s="173">
        <v>8.1288343558282208E-3</v>
      </c>
      <c r="AI8" s="173">
        <v>8.1288343558282208E-3</v>
      </c>
      <c r="AJ8" s="173">
        <v>8.1288343558282208E-3</v>
      </c>
      <c r="AK8" s="173">
        <v>8.1288343558282208E-3</v>
      </c>
    </row>
    <row r="9" spans="1:37" x14ac:dyDescent="0.25">
      <c r="A9" s="13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</row>
    <row r="10" spans="1:37" x14ac:dyDescent="0.25">
      <c r="A10" s="134" t="s">
        <v>637</v>
      </c>
      <c r="B10" s="154">
        <f t="shared" ref="B10:AK10" si="0">SUM(B12:B16)</f>
        <v>39700</v>
      </c>
      <c r="C10" s="154">
        <f t="shared" si="0"/>
        <v>39700</v>
      </c>
      <c r="D10" s="154">
        <f t="shared" si="0"/>
        <v>39700</v>
      </c>
      <c r="E10" s="154">
        <f t="shared" si="0"/>
        <v>39700</v>
      </c>
      <c r="F10" s="154">
        <f t="shared" si="0"/>
        <v>39700</v>
      </c>
      <c r="G10" s="154">
        <f t="shared" si="0"/>
        <v>39700</v>
      </c>
      <c r="H10" s="154">
        <f t="shared" si="0"/>
        <v>39916</v>
      </c>
      <c r="I10" s="154">
        <f t="shared" si="0"/>
        <v>40142.5</v>
      </c>
      <c r="J10" s="154">
        <f t="shared" si="0"/>
        <v>40445.5</v>
      </c>
      <c r="K10" s="154">
        <f t="shared" si="0"/>
        <v>40445.5</v>
      </c>
      <c r="L10" s="154">
        <f t="shared" si="0"/>
        <v>40717.205000000002</v>
      </c>
      <c r="M10" s="154">
        <f t="shared" si="0"/>
        <v>40717.205000000002</v>
      </c>
      <c r="N10" s="154">
        <f t="shared" si="0"/>
        <v>40717.205000000002</v>
      </c>
      <c r="O10" s="154">
        <f t="shared" si="0"/>
        <v>45298.672500000008</v>
      </c>
      <c r="P10" s="154">
        <f t="shared" si="0"/>
        <v>45298.672500000008</v>
      </c>
      <c r="Q10" s="154">
        <f t="shared" si="0"/>
        <v>45298.672500000008</v>
      </c>
      <c r="R10" s="154">
        <f t="shared" si="0"/>
        <v>45298.672500000008</v>
      </c>
      <c r="S10" s="154">
        <f t="shared" si="0"/>
        <v>45298.672500000008</v>
      </c>
      <c r="T10" s="154">
        <f t="shared" si="0"/>
        <v>45298.672500000008</v>
      </c>
      <c r="U10" s="154">
        <f t="shared" si="0"/>
        <v>45298.672500000008</v>
      </c>
      <c r="V10" s="154">
        <f t="shared" si="0"/>
        <v>45298.672500000008</v>
      </c>
      <c r="W10" s="154">
        <f t="shared" si="0"/>
        <v>45298.672500000008</v>
      </c>
      <c r="X10" s="154">
        <f t="shared" si="0"/>
        <v>45298.672500000008</v>
      </c>
      <c r="Y10" s="154">
        <f t="shared" si="0"/>
        <v>45298.672500000008</v>
      </c>
      <c r="Z10" s="154">
        <f t="shared" si="0"/>
        <v>45298.672500000008</v>
      </c>
      <c r="AA10" s="154">
        <f t="shared" si="0"/>
        <v>49880.14</v>
      </c>
      <c r="AB10" s="154">
        <f t="shared" si="0"/>
        <v>49880.14</v>
      </c>
      <c r="AC10" s="154">
        <f t="shared" si="0"/>
        <v>49880.14</v>
      </c>
      <c r="AD10" s="154">
        <f t="shared" si="0"/>
        <v>49880.14</v>
      </c>
      <c r="AE10" s="154">
        <f t="shared" si="0"/>
        <v>49880.14</v>
      </c>
      <c r="AF10" s="154">
        <f t="shared" si="0"/>
        <v>49880.14</v>
      </c>
      <c r="AG10" s="154">
        <f t="shared" si="0"/>
        <v>49880.14</v>
      </c>
      <c r="AH10" s="154">
        <f t="shared" si="0"/>
        <v>49880.14</v>
      </c>
      <c r="AI10" s="154">
        <f t="shared" si="0"/>
        <v>49880.14</v>
      </c>
      <c r="AJ10" s="154">
        <f t="shared" si="0"/>
        <v>49880.14</v>
      </c>
      <c r="AK10" s="154">
        <f t="shared" si="0"/>
        <v>49880.14</v>
      </c>
    </row>
    <row r="11" spans="1:37" x14ac:dyDescent="0.25">
      <c r="A11" s="134"/>
      <c r="B11" s="154"/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4"/>
      <c r="AJ11" s="134"/>
      <c r="AK11" s="134"/>
    </row>
    <row r="12" spans="1:37" x14ac:dyDescent="0.25">
      <c r="A12" s="174" t="s">
        <v>638</v>
      </c>
      <c r="B12" s="154">
        <f>+CEm!B3</f>
        <v>39700</v>
      </c>
      <c r="C12" s="154">
        <f>+CEm!C3</f>
        <v>39700</v>
      </c>
      <c r="D12" s="154">
        <f>+CEm!D3</f>
        <v>39700</v>
      </c>
      <c r="E12" s="154">
        <f>+CEm!E3</f>
        <v>39700</v>
      </c>
      <c r="F12" s="154">
        <f>+CEm!F3</f>
        <v>39700</v>
      </c>
      <c r="G12" s="154">
        <f>+CEm!G3</f>
        <v>39700</v>
      </c>
      <c r="H12" s="154">
        <f>+CEm!H3</f>
        <v>39916</v>
      </c>
      <c r="I12" s="154">
        <f>+CEm!I3</f>
        <v>40142.5</v>
      </c>
      <c r="J12" s="154">
        <f>+CEm!J3</f>
        <v>40445.5</v>
      </c>
      <c r="K12" s="154">
        <f>+CEm!K3</f>
        <v>40445.5</v>
      </c>
      <c r="L12" s="154">
        <f>+CEm!L3</f>
        <v>40717.205000000002</v>
      </c>
      <c r="M12" s="154">
        <f>+CEm!M3</f>
        <v>40717.205000000002</v>
      </c>
      <c r="N12" s="154">
        <f>+CEm!N3</f>
        <v>40717.205000000002</v>
      </c>
      <c r="O12" s="154">
        <f>+CEm!O3</f>
        <v>45298.672500000008</v>
      </c>
      <c r="P12" s="154">
        <f>+CEm!P3</f>
        <v>45298.672500000008</v>
      </c>
      <c r="Q12" s="154">
        <f>+CEm!Q3</f>
        <v>45298.672500000008</v>
      </c>
      <c r="R12" s="154">
        <f>+CEm!R3</f>
        <v>45298.672500000008</v>
      </c>
      <c r="S12" s="154">
        <f>+CEm!S3</f>
        <v>45298.672500000008</v>
      </c>
      <c r="T12" s="154">
        <f>+CEm!T3</f>
        <v>45298.672500000008</v>
      </c>
      <c r="U12" s="154">
        <f>+CEm!U3</f>
        <v>45298.672500000008</v>
      </c>
      <c r="V12" s="154">
        <f>+CEm!V3</f>
        <v>45298.672500000008</v>
      </c>
      <c r="W12" s="154">
        <f>+CEm!W3</f>
        <v>45298.672500000008</v>
      </c>
      <c r="X12" s="154">
        <f>+CEm!X3</f>
        <v>45298.672500000008</v>
      </c>
      <c r="Y12" s="154">
        <f>+CEm!Y3</f>
        <v>45298.672500000008</v>
      </c>
      <c r="Z12" s="154">
        <f>+CEm!Z3</f>
        <v>45298.672500000008</v>
      </c>
      <c r="AA12" s="154">
        <f>+CEm!AA3</f>
        <v>49880.14</v>
      </c>
      <c r="AB12" s="154">
        <f>+CEm!AB3</f>
        <v>49880.14</v>
      </c>
      <c r="AC12" s="154">
        <f>+CEm!AC3</f>
        <v>49880.14</v>
      </c>
      <c r="AD12" s="154">
        <f>+CEm!AD3</f>
        <v>49880.14</v>
      </c>
      <c r="AE12" s="154">
        <f>+CEm!AE3</f>
        <v>49880.14</v>
      </c>
      <c r="AF12" s="154">
        <f>+CEm!AF3</f>
        <v>49880.14</v>
      </c>
      <c r="AG12" s="154">
        <f>+CEm!AG3</f>
        <v>49880.14</v>
      </c>
      <c r="AH12" s="154">
        <f>+CEm!AH3</f>
        <v>49880.14</v>
      </c>
      <c r="AI12" s="154">
        <f>+CEm!AI3</f>
        <v>49880.14</v>
      </c>
      <c r="AJ12" s="154">
        <f>+CEm!AJ3</f>
        <v>49880.14</v>
      </c>
      <c r="AK12" s="154">
        <f>+CEm!AK3</f>
        <v>49880.14</v>
      </c>
    </row>
    <row r="13" spans="1:37" ht="26.25" customHeight="1" x14ac:dyDescent="0.25">
      <c r="A13" s="174" t="s">
        <v>639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  <c r="AC13" s="154"/>
      <c r="AD13" s="154"/>
      <c r="AE13" s="154"/>
      <c r="AF13" s="154"/>
      <c r="AG13" s="154"/>
      <c r="AH13" s="154"/>
      <c r="AI13" s="154"/>
      <c r="AJ13" s="154"/>
      <c r="AK13" s="154"/>
    </row>
    <row r="14" spans="1:37" ht="15" customHeight="1" x14ac:dyDescent="0.25">
      <c r="A14" s="174" t="s">
        <v>640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  <c r="AA14" s="154"/>
      <c r="AB14" s="154"/>
      <c r="AC14" s="154"/>
      <c r="AD14" s="154"/>
      <c r="AE14" s="154"/>
      <c r="AF14" s="154"/>
      <c r="AG14" s="154"/>
      <c r="AH14" s="154"/>
      <c r="AI14" s="154"/>
      <c r="AJ14" s="154"/>
      <c r="AK14" s="154"/>
    </row>
    <row r="15" spans="1:37" x14ac:dyDescent="0.25">
      <c r="A15" s="174" t="s">
        <v>641</v>
      </c>
      <c r="B15" s="154"/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54"/>
      <c r="AB15" s="154"/>
      <c r="AC15" s="154"/>
      <c r="AD15" s="154"/>
      <c r="AE15" s="154"/>
      <c r="AF15" s="154"/>
      <c r="AG15" s="154"/>
      <c r="AH15" s="154"/>
      <c r="AI15" s="154"/>
      <c r="AJ15" s="154"/>
      <c r="AK15" s="154"/>
    </row>
    <row r="16" spans="1:37" ht="30" x14ac:dyDescent="0.25">
      <c r="A16" s="174" t="s">
        <v>642</v>
      </c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  <c r="AA16" s="154"/>
      <c r="AB16" s="154"/>
      <c r="AC16" s="154"/>
      <c r="AD16" s="154"/>
      <c r="AE16" s="154"/>
      <c r="AF16" s="154"/>
      <c r="AG16" s="154"/>
      <c r="AH16" s="154"/>
      <c r="AI16" s="154"/>
      <c r="AJ16" s="154"/>
      <c r="AK16" s="154"/>
    </row>
    <row r="17" spans="1:37" x14ac:dyDescent="0.25">
      <c r="A17" s="134"/>
      <c r="B17" s="154"/>
      <c r="C17" s="134"/>
      <c r="D17" s="134"/>
      <c r="E17" s="134"/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</row>
    <row r="18" spans="1:37" x14ac:dyDescent="0.25">
      <c r="A18" s="134"/>
      <c r="B18" s="15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</row>
    <row r="19" spans="1:37" x14ac:dyDescent="0.25">
      <c r="A19" s="134" t="s">
        <v>643</v>
      </c>
      <c r="B19" s="154">
        <f>SUM(B21:B27)</f>
        <v>61475.933333333291</v>
      </c>
      <c r="C19" s="154">
        <f t="shared" ref="C19:AK19" si="1">SUM(C21:C27)</f>
        <v>61892.600000000028</v>
      </c>
      <c r="D19" s="154">
        <f t="shared" si="1"/>
        <v>61992.600000000035</v>
      </c>
      <c r="E19" s="154">
        <f t="shared" si="1"/>
        <v>62946.431083599993</v>
      </c>
      <c r="F19" s="154">
        <f t="shared" si="1"/>
        <v>63420.759917466596</v>
      </c>
      <c r="G19" s="154">
        <f t="shared" si="1"/>
        <v>63121.337667733242</v>
      </c>
      <c r="H19" s="154">
        <f t="shared" si="1"/>
        <v>63891.937667733204</v>
      </c>
      <c r="I19" s="154">
        <f t="shared" si="1"/>
        <v>64119.342084666627</v>
      </c>
      <c r="J19" s="154">
        <f t="shared" si="1"/>
        <v>63176.002084666543</v>
      </c>
      <c r="K19" s="154">
        <f t="shared" si="1"/>
        <v>64272.642084666615</v>
      </c>
      <c r="L19" s="154">
        <f t="shared" si="1"/>
        <v>62395.948084666641</v>
      </c>
      <c r="M19" s="154">
        <f t="shared" si="1"/>
        <v>64971.172501599853</v>
      </c>
      <c r="N19" s="154">
        <f t="shared" si="1"/>
        <v>66990.490918533265</v>
      </c>
      <c r="O19" s="154">
        <f t="shared" si="1"/>
        <v>68049.163135466602</v>
      </c>
      <c r="P19" s="154">
        <f t="shared" si="1"/>
        <v>68049.163135466486</v>
      </c>
      <c r="Q19" s="154">
        <f t="shared" si="1"/>
        <v>68049.163135466501</v>
      </c>
      <c r="R19" s="154">
        <f t="shared" si="1"/>
        <v>68049.163135466501</v>
      </c>
      <c r="S19" s="154">
        <f t="shared" si="1"/>
        <v>68049.163135466617</v>
      </c>
      <c r="T19" s="154">
        <f t="shared" si="1"/>
        <v>68486.327552399685</v>
      </c>
      <c r="U19" s="154">
        <f t="shared" si="1"/>
        <v>68486.327552399889</v>
      </c>
      <c r="V19" s="154">
        <f t="shared" si="1"/>
        <v>68486.32755239986</v>
      </c>
      <c r="W19" s="154">
        <f t="shared" si="1"/>
        <v>68486.327552399947</v>
      </c>
      <c r="X19" s="154">
        <f t="shared" si="1"/>
        <v>68486.327552399773</v>
      </c>
      <c r="Y19" s="154">
        <f t="shared" si="1"/>
        <v>68923.491969333001</v>
      </c>
      <c r="Z19" s="154">
        <f t="shared" si="1"/>
        <v>70474.017169333179</v>
      </c>
      <c r="AA19" s="154">
        <f t="shared" si="1"/>
        <v>70916.852969333238</v>
      </c>
      <c r="AB19" s="154">
        <f t="shared" si="1"/>
        <v>70916.852969333195</v>
      </c>
      <c r="AC19" s="154">
        <f t="shared" si="1"/>
        <v>70916.852969333369</v>
      </c>
      <c r="AD19" s="154">
        <f t="shared" si="1"/>
        <v>70916.852969333064</v>
      </c>
      <c r="AE19" s="154">
        <f t="shared" si="1"/>
        <v>70916.852969333268</v>
      </c>
      <c r="AF19" s="154">
        <f t="shared" si="1"/>
        <v>70916.852969332947</v>
      </c>
      <c r="AG19" s="154">
        <f t="shared" si="1"/>
        <v>70916.852969333268</v>
      </c>
      <c r="AH19" s="154">
        <f t="shared" si="1"/>
        <v>70916.852969333166</v>
      </c>
      <c r="AI19" s="154">
        <f t="shared" si="1"/>
        <v>70916.852969333078</v>
      </c>
      <c r="AJ19" s="154">
        <f t="shared" si="1"/>
        <v>70916.852969333384</v>
      </c>
      <c r="AK19" s="154">
        <f t="shared" si="1"/>
        <v>70916.852969333107</v>
      </c>
    </row>
    <row r="20" spans="1:37" x14ac:dyDescent="0.25">
      <c r="A20" s="134"/>
      <c r="B20" s="15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  <c r="AE20" s="134"/>
      <c r="AF20" s="134"/>
      <c r="AG20" s="134"/>
      <c r="AH20" s="134"/>
      <c r="AI20" s="134"/>
      <c r="AJ20" s="134"/>
      <c r="AK20" s="134"/>
    </row>
    <row r="21" spans="1:37" x14ac:dyDescent="0.25">
      <c r="A21" s="174" t="s">
        <v>644</v>
      </c>
      <c r="B21" s="154">
        <f>+CEm!B8</f>
        <v>176900</v>
      </c>
      <c r="C21" s="154">
        <f>+CEm!C8</f>
        <v>0</v>
      </c>
      <c r="D21" s="154">
        <f>+CEm!D8</f>
        <v>0</v>
      </c>
      <c r="E21" s="154">
        <f>+CEm!E8</f>
        <v>39200</v>
      </c>
      <c r="F21" s="154">
        <f>+CEm!F8</f>
        <v>33000</v>
      </c>
      <c r="G21" s="154">
        <f>+CEm!G8</f>
        <v>51300</v>
      </c>
      <c r="H21" s="154">
        <f>+CEm!H8</f>
        <v>45532</v>
      </c>
      <c r="I21" s="154">
        <f>+CEm!I8</f>
        <v>30400</v>
      </c>
      <c r="J21" s="154">
        <f>+CEm!J8</f>
        <v>42260</v>
      </c>
      <c r="K21" s="154">
        <f>+CEm!K8</f>
        <v>23520</v>
      </c>
      <c r="L21" s="154">
        <f>+CEm!L8</f>
        <v>58446</v>
      </c>
      <c r="M21" s="154">
        <f>+CEm!M8</f>
        <v>10200</v>
      </c>
      <c r="N21" s="154">
        <f>+CEm!N8</f>
        <v>35556</v>
      </c>
      <c r="O21" s="154">
        <f>+CEm!O8</f>
        <v>69616.2</v>
      </c>
      <c r="P21" s="154">
        <f>+CEm!P8</f>
        <v>10210</v>
      </c>
      <c r="Q21" s="154">
        <f>+CEm!Q8</f>
        <v>67911</v>
      </c>
      <c r="R21" s="154">
        <f>+CEm!R8</f>
        <v>16932</v>
      </c>
      <c r="S21" s="154">
        <f>+CEm!S8</f>
        <v>54062</v>
      </c>
      <c r="T21" s="154">
        <f>+CEm!T8</f>
        <v>33456</v>
      </c>
      <c r="U21" s="154">
        <f>+CEm!U8</f>
        <v>2100</v>
      </c>
      <c r="V21" s="154">
        <f>+CEm!V8</f>
        <v>51031.200000000004</v>
      </c>
      <c r="W21" s="154">
        <f>+CEm!W8</f>
        <v>78592</v>
      </c>
      <c r="X21" s="154">
        <f>+CEm!X8</f>
        <v>21684</v>
      </c>
      <c r="Y21" s="154">
        <f>+CEm!Y8</f>
        <v>0</v>
      </c>
      <c r="Z21" s="154">
        <f>+CEm!Z8</f>
        <v>47778</v>
      </c>
      <c r="AA21" s="154">
        <f>+CEm!AA8</f>
        <v>73829</v>
      </c>
      <c r="AB21" s="154">
        <f>+CEm!AB8</f>
        <v>44644.2</v>
      </c>
      <c r="AC21" s="154">
        <f>+CEm!AC8</f>
        <v>37782</v>
      </c>
      <c r="AD21" s="154">
        <f>+CEm!AD8</f>
        <v>10210</v>
      </c>
      <c r="AE21" s="154">
        <f>+CEm!AE8</f>
        <v>4284</v>
      </c>
      <c r="AF21" s="154">
        <f>+CEm!AF8</f>
        <v>92148</v>
      </c>
      <c r="AG21" s="154">
        <f>+CEm!AG8</f>
        <v>35577</v>
      </c>
      <c r="AH21" s="154">
        <f>+CEm!AH8</f>
        <v>14892</v>
      </c>
      <c r="AI21" s="154">
        <f>+CEm!AI8</f>
        <v>13024.2</v>
      </c>
      <c r="AJ21" s="154">
        <f>+CEm!AJ8</f>
        <v>38762</v>
      </c>
      <c r="AK21" s="154">
        <f>+CEm!AK8</f>
        <v>55174</v>
      </c>
    </row>
    <row r="22" spans="1:37" x14ac:dyDescent="0.25">
      <c r="A22" s="174" t="s">
        <v>645</v>
      </c>
      <c r="B22" s="154">
        <f>+CEm!B14+CEm!B24+CEm!B41+CEm!B49-B23</f>
        <v>47626.749999999993</v>
      </c>
      <c r="C22" s="154">
        <f>+CEm!C14+CEm!C24+CEm!C41+CEm!C49-C23</f>
        <v>47904.527777777788</v>
      </c>
      <c r="D22" s="154">
        <f>+CEm!D14+CEm!D24+CEm!D41+CEm!D49-D23</f>
        <v>47971.194444444445</v>
      </c>
      <c r="E22" s="154">
        <f>+CEm!E14+CEm!E24+CEm!E41+CEm!E49-E23</f>
        <v>48479.527777777781</v>
      </c>
      <c r="F22" s="154">
        <f>+CEm!F14+CEm!F24+CEm!F41+CEm!F49-F23</f>
        <v>48029.527777777781</v>
      </c>
      <c r="G22" s="154">
        <f>+CEm!G14+CEm!G24+CEm!G41+CEm!G49-G23</f>
        <v>48071.194444444438</v>
      </c>
      <c r="H22" s="154">
        <f>+CEm!H14+CEm!H24+CEm!H41+CEm!H49-H23</f>
        <v>48071.194444444438</v>
      </c>
      <c r="I22" s="154">
        <f>+CEm!I14+CEm!I24+CEm!I41+CEm!I49-I23</f>
        <v>48071.194444444467</v>
      </c>
      <c r="J22" s="154">
        <f>+CEm!J14+CEm!J24+CEm!J41+CEm!J49-J23</f>
        <v>48171.194444444438</v>
      </c>
      <c r="K22" s="154">
        <f>+CEm!K14+CEm!K24+CEm!K41+CEm!K49-K23</f>
        <v>48171.194444444467</v>
      </c>
      <c r="L22" s="154">
        <f>+CEm!L14+CEm!L24+CEm!L41+CEm!L49-L23</f>
        <v>48171.194444444453</v>
      </c>
      <c r="M22" s="154">
        <f>+CEm!M14+CEm!M24+CEm!M41+CEm!M49-M23</f>
        <v>48286.511617502649</v>
      </c>
      <c r="N22" s="154">
        <f>+CEm!N14+CEm!N24+CEm!N41+CEm!N49-N23</f>
        <v>49120.652265495781</v>
      </c>
      <c r="O22" s="154">
        <f>+CEm!O14+CEm!O24+CEm!O41+CEm!O49-O23</f>
        <v>49118.618359366148</v>
      </c>
      <c r="P22" s="154">
        <f>+CEm!P14+CEm!P24+CEm!P41+CEm!P49-P23</f>
        <v>49116.569794217423</v>
      </c>
      <c r="Q22" s="154">
        <f>+CEm!Q14+CEm!Q24+CEm!Q41+CEm!Q49-Q23</f>
        <v>49114.506464397353</v>
      </c>
      <c r="R22" s="154">
        <f>+CEm!R14+CEm!R24+CEm!R41+CEm!R49-R23</f>
        <v>49112.428263492155</v>
      </c>
      <c r="S22" s="154">
        <f>+CEm!S14+CEm!S24+CEm!S41+CEm!S49-S23</f>
        <v>49110.335084321116</v>
      </c>
      <c r="T22" s="154">
        <f>+CEm!T14+CEm!T24+CEm!T41+CEm!T49-T23</f>
        <v>49108.226818931027</v>
      </c>
      <c r="U22" s="154">
        <f>+CEm!U14+CEm!U24+CEm!U41+CEm!U49-U23</f>
        <v>49106.103358590626</v>
      </c>
      <c r="V22" s="154">
        <f>+CEm!V14+CEm!V24+CEm!V41+CEm!V49-V23</f>
        <v>49103.964593785036</v>
      </c>
      <c r="W22" s="154">
        <f>+CEm!W14+CEm!W24+CEm!W41+CEm!W49-W23</f>
        <v>49101.810414209984</v>
      </c>
      <c r="X22" s="154">
        <f>+CEm!X14+CEm!X24+CEm!X41+CEm!X49-X23</f>
        <v>49099.640708766223</v>
      </c>
      <c r="Y22" s="154">
        <f>+CEm!Y14+CEm!Y24+CEm!Y41+CEm!Y49-Y23</f>
        <v>49097.455365553869</v>
      </c>
      <c r="Z22" s="154">
        <f>+CEm!Z14+CEm!Z24+CEm!Z41+CEm!Z49-Z23</f>
        <v>49948.137471866394</v>
      </c>
      <c r="AA22" s="154">
        <f>+CEm!AA14+CEm!AA24+CEm!AA41+CEm!AA49-AA23</f>
        <v>49945.920514185098</v>
      </c>
      <c r="AB22" s="154">
        <f>+CEm!AB14+CEm!AB24+CEm!AB41+CEm!AB49-AB23</f>
        <v>49943.687578173012</v>
      </c>
      <c r="AC22" s="154">
        <f>+CEm!AC14+CEm!AC24+CEm!AC41+CEm!AC49-AC23</f>
        <v>49941.438548669132</v>
      </c>
      <c r="AD22" s="154">
        <f>+CEm!AD14+CEm!AD24+CEm!AD41+CEm!AD49-AD23</f>
        <v>49939.173309682425</v>
      </c>
      <c r="AE22" s="154">
        <f>+CEm!AE14+CEm!AE24+CEm!AE41+CEm!AE49-AE23</f>
        <v>49936.891744386026</v>
      </c>
      <c r="AF22" s="154">
        <f>+CEm!AF14+CEm!AF24+CEm!AF41+CEm!AF49-AF23</f>
        <v>49934.593735110808</v>
      </c>
      <c r="AG22" s="154">
        <f>+CEm!AG14+CEm!AG24+CEm!AG41+CEm!AG49-AG23</f>
        <v>49932.279163339816</v>
      </c>
      <c r="AH22" s="154">
        <f>+CEm!AH14+CEm!AH24+CEm!AH41+CEm!AH49-AH23</f>
        <v>49929.947909701717</v>
      </c>
      <c r="AI22" s="154">
        <f>+CEm!AI14+CEm!AI24+CEm!AI41+CEm!AI49-AI23</f>
        <v>49927.599853964843</v>
      </c>
      <c r="AJ22" s="154">
        <f>+CEm!AJ14+CEm!AJ24+CEm!AJ41+CEm!AJ49-AJ23</f>
        <v>49925.23487503123</v>
      </c>
      <c r="AK22" s="154">
        <f>+CEm!AK14+CEm!AK24+CEm!AK41+CEm!AK49-AK23</f>
        <v>49922.852850929725</v>
      </c>
    </row>
    <row r="23" spans="1:37" x14ac:dyDescent="0.25">
      <c r="A23" s="174" t="s">
        <v>646</v>
      </c>
      <c r="B23" s="154">
        <f>+CEm!B36-E_Leasing!C23+CEm!B47</f>
        <v>1500</v>
      </c>
      <c r="C23" s="154">
        <f>+CEm!C36-E_Leasing!D23+CEm!C47</f>
        <v>1500</v>
      </c>
      <c r="D23" s="154">
        <f>+CEm!D36-E_Leasing!E23+CEm!D47</f>
        <v>1500</v>
      </c>
      <c r="E23" s="154">
        <f>+CEm!E36-E_Leasing!F23+CEm!E47</f>
        <v>1937.1644169333165</v>
      </c>
      <c r="F23" s="154">
        <f>+CEm!F36-E_Leasing!G23+CEm!F47</f>
        <v>2811.4932507999497</v>
      </c>
      <c r="G23" s="154">
        <f>+CEm!G36-E_Leasing!H23+CEm!G47</f>
        <v>3248.657667733266</v>
      </c>
      <c r="H23" s="154">
        <f>+CEm!H36-E_Leasing!I23+CEm!H47</f>
        <v>3248.657667733266</v>
      </c>
      <c r="I23" s="154">
        <f>+CEm!I36-E_Leasing!J23+CEm!I47</f>
        <v>3685.8220846665827</v>
      </c>
      <c r="J23" s="154">
        <f>+CEm!J36-E_Leasing!K23+CEm!J47</f>
        <v>3685.8220846665827</v>
      </c>
      <c r="K23" s="154">
        <f>+CEm!K36-E_Leasing!L23+CEm!K47</f>
        <v>3685.8220846665827</v>
      </c>
      <c r="L23" s="154">
        <f>+CEm!L36-E_Leasing!M23+CEm!L47</f>
        <v>3685.8220846665827</v>
      </c>
      <c r="M23" s="154">
        <f>+CEm!M36-E_Leasing!N23+CEm!M47</f>
        <v>4007.6693285417114</v>
      </c>
      <c r="N23" s="154">
        <f>+CEm!N36-E_Leasing!O23+CEm!N47</f>
        <v>4446.8530974818714</v>
      </c>
      <c r="O23" s="154">
        <f>+CEm!O36-E_Leasing!P23+CEm!O47</f>
        <v>4886.0514205448326</v>
      </c>
      <c r="P23" s="154">
        <f>+CEm!P36-E_Leasing!Q23+CEm!P47</f>
        <v>4888.0999856935505</v>
      </c>
      <c r="Q23" s="154">
        <f>+CEm!Q36-E_Leasing!R23+CEm!Q47</f>
        <v>4890.1633155136278</v>
      </c>
      <c r="R23" s="154">
        <f>+CEm!R36-E_Leasing!S23+CEm!R47</f>
        <v>4892.241516418826</v>
      </c>
      <c r="S23" s="154">
        <f>+CEm!S36-E_Leasing!T23+CEm!S47</f>
        <v>4894.3346955898651</v>
      </c>
      <c r="T23" s="154">
        <f>+CEm!T36-E_Leasing!U23+CEm!T47</f>
        <v>5333.6073779132639</v>
      </c>
      <c r="U23" s="154">
        <f>+CEm!U36-E_Leasing!V23+CEm!U47</f>
        <v>5335.7308382536485</v>
      </c>
      <c r="V23" s="154">
        <f>+CEm!V36-E_Leasing!W23+CEm!V47</f>
        <v>5337.8696030592564</v>
      </c>
      <c r="W23" s="154">
        <f>+CEm!W36-E_Leasing!X23+CEm!W47</f>
        <v>5340.0237826343146</v>
      </c>
      <c r="X23" s="154">
        <f>+CEm!X36-E_Leasing!Y23+CEm!X47</f>
        <v>5342.1934880780518</v>
      </c>
      <c r="Y23" s="154">
        <f>+CEm!Y36-E_Leasing!Z23+CEm!Y47</f>
        <v>5781.5432482237384</v>
      </c>
      <c r="Z23" s="154">
        <f>+CEm!Z36-E_Leasing!AA23+CEm!Z47</f>
        <v>5783.7443419111978</v>
      </c>
      <c r="AA23" s="154">
        <f>+CEm!AA36-E_Leasing!AB23+CEm!AA47</f>
        <v>5785.9612995925118</v>
      </c>
      <c r="AB23" s="154">
        <f>+CEm!AB36-E_Leasing!AC23+CEm!AB47</f>
        <v>5788.1942356046129</v>
      </c>
      <c r="AC23" s="154">
        <f>+CEm!AC36-E_Leasing!AD23+CEm!AC47</f>
        <v>5790.4432651084971</v>
      </c>
      <c r="AD23" s="154">
        <f>+CEm!AD36-E_Leasing!AE23+CEm!AD47</f>
        <v>5792.7085040951642</v>
      </c>
      <c r="AE23" s="154">
        <f>+CEm!AE36-E_Leasing!AF23+CEm!AE47</f>
        <v>5794.9900693915961</v>
      </c>
      <c r="AF23" s="154">
        <f>+CEm!AF36-E_Leasing!AG23+CEm!AF47</f>
        <v>5797.2880786667856</v>
      </c>
      <c r="AG23" s="154">
        <f>+CEm!AG36-E_Leasing!AH23+CEm!AG47</f>
        <v>5799.602650437806</v>
      </c>
      <c r="AH23" s="154">
        <f>+CEm!AH36-E_Leasing!AI23+CEm!AH47</f>
        <v>5801.9339040759178</v>
      </c>
      <c r="AI23" s="154">
        <f>+CEm!AI36-E_Leasing!AJ23+CEm!AI47</f>
        <v>5804.2819598127317</v>
      </c>
      <c r="AJ23" s="154">
        <f>+CEm!AJ36-E_Leasing!AK23+CEm!AJ47</f>
        <v>5806.6469387464049</v>
      </c>
      <c r="AK23" s="154">
        <f>+CEm!AK36-E_Leasing!AL23+CEm!AK47</f>
        <v>5809.0289628478886</v>
      </c>
    </row>
    <row r="24" spans="1:37" x14ac:dyDescent="0.25">
      <c r="A24" s="174" t="s">
        <v>647</v>
      </c>
      <c r="B24" s="154">
        <f>+CEm!B51</f>
        <v>416.66666666666788</v>
      </c>
      <c r="C24" s="154">
        <f>+CEm!C51</f>
        <v>555.55555555555475</v>
      </c>
      <c r="D24" s="154">
        <f>+CEm!D51</f>
        <v>588.88888888888869</v>
      </c>
      <c r="E24" s="154">
        <f>+CEm!E51</f>
        <v>588.88888888888869</v>
      </c>
      <c r="F24" s="154">
        <f>+CEm!F51</f>
        <v>588.88888888889051</v>
      </c>
      <c r="G24" s="154">
        <f>+CEm!G51</f>
        <v>588.88888888888687</v>
      </c>
      <c r="H24" s="154">
        <f>+CEm!H51</f>
        <v>588.88888888888869</v>
      </c>
      <c r="I24" s="154">
        <f>+CEm!I51</f>
        <v>588.88888888888869</v>
      </c>
      <c r="J24" s="154">
        <f>+CEm!J51</f>
        <v>638.88888888888869</v>
      </c>
      <c r="K24" s="154">
        <f>+CEm!K51</f>
        <v>638.88888888888869</v>
      </c>
      <c r="L24" s="154">
        <f>+CEm!L51</f>
        <v>638.88888888888687</v>
      </c>
      <c r="M24" s="154">
        <f>+CEm!M51</f>
        <v>638.88888888889414</v>
      </c>
      <c r="N24" s="154">
        <f>+CEm!N51</f>
        <v>638.88888888888687</v>
      </c>
      <c r="O24" s="154">
        <f>+CEm!O51</f>
        <v>638.88888888889051</v>
      </c>
      <c r="P24" s="154">
        <f>+CEm!P51</f>
        <v>638.88888888888687</v>
      </c>
      <c r="Q24" s="154">
        <f>+CEm!Q51</f>
        <v>638.88888888889051</v>
      </c>
      <c r="R24" s="154">
        <f>+CEm!R51</f>
        <v>638.88888888889051</v>
      </c>
      <c r="S24" s="154">
        <f>+CEm!S51</f>
        <v>638.88888888889051</v>
      </c>
      <c r="T24" s="154">
        <f>+CEm!T51</f>
        <v>638.88888888888687</v>
      </c>
      <c r="U24" s="154">
        <f>+CEm!U51</f>
        <v>638.88888888888687</v>
      </c>
      <c r="V24" s="154">
        <f>+CEm!V51</f>
        <v>638.88888888888687</v>
      </c>
      <c r="W24" s="154">
        <f>+CEm!W51</f>
        <v>638.88888888889051</v>
      </c>
      <c r="X24" s="154">
        <f>+CEm!X51</f>
        <v>638.88888888888687</v>
      </c>
      <c r="Y24" s="154">
        <f>+CEm!Y51</f>
        <v>638.88888888888687</v>
      </c>
      <c r="Z24" s="154">
        <f>+CEm!Z51</f>
        <v>638.88888888889051</v>
      </c>
      <c r="AA24" s="154">
        <f>+CEm!AA51</f>
        <v>638.88888888888687</v>
      </c>
      <c r="AB24" s="154">
        <f>+CEm!AB51</f>
        <v>638.88888888888687</v>
      </c>
      <c r="AC24" s="154">
        <f>+CEm!AC51</f>
        <v>638.88888888889414</v>
      </c>
      <c r="AD24" s="154">
        <f>+CEm!AD51</f>
        <v>638.88888888888323</v>
      </c>
      <c r="AE24" s="154">
        <f>+CEm!AE51</f>
        <v>638.88888888888687</v>
      </c>
      <c r="AF24" s="154">
        <f>+CEm!AF51</f>
        <v>638.88888888889414</v>
      </c>
      <c r="AG24" s="154">
        <f>+CEm!AG51</f>
        <v>638.88888888888687</v>
      </c>
      <c r="AH24" s="154">
        <f>+CEm!AH51</f>
        <v>638.88888888889051</v>
      </c>
      <c r="AI24" s="154">
        <f>+CEm!AI51</f>
        <v>638.88888888888323</v>
      </c>
      <c r="AJ24" s="154">
        <f>+CEm!AJ51</f>
        <v>638.88888888889051</v>
      </c>
      <c r="AK24" s="154">
        <f>+CEm!AK51</f>
        <v>638.88888888889414</v>
      </c>
    </row>
    <row r="25" spans="1:37" x14ac:dyDescent="0.25">
      <c r="A25" s="174" t="s">
        <v>648</v>
      </c>
      <c r="B25" s="154">
        <f>+CEm!B26</f>
        <v>2085.416666666657</v>
      </c>
      <c r="C25" s="154">
        <f>+CEm!C26</f>
        <v>2085.4166666666788</v>
      </c>
      <c r="D25" s="154">
        <f>+CEm!D26</f>
        <v>2085.4166666666642</v>
      </c>
      <c r="E25" s="154">
        <f>+CEm!E26</f>
        <v>2093.75</v>
      </c>
      <c r="F25" s="154">
        <f>+CEm!F26</f>
        <v>2143.75</v>
      </c>
      <c r="G25" s="154">
        <f>+CEm!G26</f>
        <v>2185.416666666657</v>
      </c>
      <c r="H25" s="154">
        <f>+CEm!H26</f>
        <v>2185.4166666666497</v>
      </c>
      <c r="I25" s="154">
        <f>+CEm!I26</f>
        <v>2185.4166666666788</v>
      </c>
      <c r="J25" s="154">
        <f>+CEm!J26</f>
        <v>2185.4166666666497</v>
      </c>
      <c r="K25" s="154">
        <f>+CEm!K26</f>
        <v>2185.4166666666788</v>
      </c>
      <c r="L25" s="154">
        <f>+CEm!L26</f>
        <v>2185.4166666666715</v>
      </c>
      <c r="M25" s="154">
        <f>+CEm!M26</f>
        <v>2185.4166666666715</v>
      </c>
      <c r="N25" s="154">
        <f>+CEm!N26</f>
        <v>2185.4166666666715</v>
      </c>
      <c r="O25" s="154">
        <f>+CEm!O26</f>
        <v>2185.4166666666715</v>
      </c>
      <c r="P25" s="154">
        <f>+CEm!P26</f>
        <v>2185.4166666666715</v>
      </c>
      <c r="Q25" s="154">
        <f>+CEm!Q26</f>
        <v>2185.4166666666715</v>
      </c>
      <c r="R25" s="154">
        <f>+CEm!R26</f>
        <v>2185.4166666666715</v>
      </c>
      <c r="S25" s="154">
        <f>+CEm!S26</f>
        <v>2185.4166666666715</v>
      </c>
      <c r="T25" s="154">
        <f>+CEm!T26</f>
        <v>2185.4166666666715</v>
      </c>
      <c r="U25" s="154">
        <f>+CEm!U26</f>
        <v>2185.416666666657</v>
      </c>
      <c r="V25" s="154">
        <f>+CEm!V26</f>
        <v>2185.4166666666715</v>
      </c>
      <c r="W25" s="154">
        <f>+CEm!W26</f>
        <v>2185.4166666666715</v>
      </c>
      <c r="X25" s="154">
        <f>+CEm!X26</f>
        <v>2185.416666666657</v>
      </c>
      <c r="Y25" s="154">
        <f>+CEm!Y26</f>
        <v>2185.4166666666715</v>
      </c>
      <c r="Z25" s="154">
        <f>+CEm!Z26</f>
        <v>2185.4166666666424</v>
      </c>
      <c r="AA25" s="154">
        <f>+CEm!AA26</f>
        <v>2185.4166666666715</v>
      </c>
      <c r="AB25" s="154">
        <f>+CEm!AB26</f>
        <v>2185.4166666666861</v>
      </c>
      <c r="AC25" s="154">
        <f>+CEm!AC26</f>
        <v>2185.4166666666715</v>
      </c>
      <c r="AD25" s="154">
        <f>+CEm!AD26</f>
        <v>2185.416666666657</v>
      </c>
      <c r="AE25" s="154">
        <f>+CEm!AE26</f>
        <v>2185.4166666666861</v>
      </c>
      <c r="AF25" s="154">
        <f>+CEm!AF26</f>
        <v>2185.4166666666424</v>
      </c>
      <c r="AG25" s="154">
        <f>+CEm!AG26</f>
        <v>2185.4166666666861</v>
      </c>
      <c r="AH25" s="154">
        <f>+CEm!AH26</f>
        <v>2185.4166666666861</v>
      </c>
      <c r="AI25" s="154">
        <f>+CEm!AI26</f>
        <v>2185.4166666666424</v>
      </c>
      <c r="AJ25" s="154">
        <f>+CEm!AJ26</f>
        <v>2185.4166666666861</v>
      </c>
      <c r="AK25" s="154">
        <f>+CEm!AK26</f>
        <v>2185.416666666657</v>
      </c>
    </row>
    <row r="26" spans="1:37" ht="30" x14ac:dyDescent="0.25">
      <c r="A26" s="174" t="s">
        <v>649</v>
      </c>
      <c r="B26" s="154">
        <f>+CEm!B7-CEm!B9</f>
        <v>-167052.90000000002</v>
      </c>
      <c r="C26" s="154">
        <f>+CEm!C7-CEm!C9</f>
        <v>9847.1000000000058</v>
      </c>
      <c r="D26" s="154">
        <f>+CEm!D7-CEm!D9</f>
        <v>9847.1000000000349</v>
      </c>
      <c r="E26" s="154">
        <f>+CEm!E7-CEm!E9</f>
        <v>-29352.899999999994</v>
      </c>
      <c r="F26" s="154">
        <f>+CEm!F7-CEm!F9</f>
        <v>-23152.900000000023</v>
      </c>
      <c r="G26" s="154">
        <f>+CEm!G7-CEm!G9</f>
        <v>-42272.820000000007</v>
      </c>
      <c r="H26" s="154">
        <f>+CEm!H7-CEm!H9</f>
        <v>-35734.22000000003</v>
      </c>
      <c r="I26" s="154">
        <f>+CEm!I7-CEm!I9</f>
        <v>-20811.979999999981</v>
      </c>
      <c r="J26" s="154">
        <f>+CEm!J7-CEm!J9</f>
        <v>-33765.320000000007</v>
      </c>
      <c r="K26" s="154">
        <f>+CEm!K7-CEm!K9</f>
        <v>-13928.679999999993</v>
      </c>
      <c r="L26" s="154">
        <f>+CEm!L7-CEm!L9</f>
        <v>-50731.373999999953</v>
      </c>
      <c r="M26" s="154">
        <f>+CEm!M7-CEm!M9</f>
        <v>-347.31400000007125</v>
      </c>
      <c r="N26" s="154">
        <f>+CEm!N7-CEm!N9</f>
        <v>-24957.319999999949</v>
      </c>
      <c r="O26" s="154">
        <f>+CEm!O7-CEm!O9</f>
        <v>-58396.012199999939</v>
      </c>
      <c r="P26" s="154">
        <f>+CEm!P7-CEm!P9</f>
        <v>1010.187799999956</v>
      </c>
      <c r="Q26" s="154">
        <f>+CEm!Q7-CEm!Q9</f>
        <v>-56690.812200000044</v>
      </c>
      <c r="R26" s="154">
        <f>+CEm!R7-CEm!R9</f>
        <v>-5711.812200000044</v>
      </c>
      <c r="S26" s="154">
        <f>+CEm!S7-CEm!S9</f>
        <v>-42841.812199999928</v>
      </c>
      <c r="T26" s="154">
        <f>+CEm!T7-CEm!T9</f>
        <v>-22235.81220000016</v>
      </c>
      <c r="U26" s="154">
        <f>+CEm!U7-CEm!U9</f>
        <v>9120.1878000000725</v>
      </c>
      <c r="V26" s="154">
        <f>+CEm!V7-CEm!V9</f>
        <v>-39811.012199999997</v>
      </c>
      <c r="W26" s="154">
        <f>+CEm!W7-CEm!W9</f>
        <v>-67371.812199999928</v>
      </c>
      <c r="X26" s="154">
        <f>+CEm!X7-CEm!X9</f>
        <v>-10463.812200000044</v>
      </c>
      <c r="Y26" s="154">
        <f>+CEm!Y7-CEm!Y9</f>
        <v>11220.18779999984</v>
      </c>
      <c r="Z26" s="154">
        <f>+CEm!Z7-CEm!Z9</f>
        <v>-35860.170199999935</v>
      </c>
      <c r="AA26" s="154">
        <f>+CEm!AA7-CEm!AA9</f>
        <v>-61468.334399999934</v>
      </c>
      <c r="AB26" s="154">
        <f>+CEm!AB7-CEm!AB9</f>
        <v>-32283.534400000004</v>
      </c>
      <c r="AC26" s="154">
        <f>+CEm!AC7-CEm!AC9</f>
        <v>-25421.334399999818</v>
      </c>
      <c r="AD26" s="154">
        <f>+CEm!AD7-CEm!AD9</f>
        <v>2150.6655999999493</v>
      </c>
      <c r="AE26" s="154">
        <f>+CEm!AE7-CEm!AE9</f>
        <v>8076.6656000000658</v>
      </c>
      <c r="AF26" s="154">
        <f>+CEm!AF7-CEm!AF9</f>
        <v>-79787.334400000167</v>
      </c>
      <c r="AG26" s="154">
        <f>+CEm!AG7-CEm!AG9</f>
        <v>-23216.334399999934</v>
      </c>
      <c r="AH26" s="154">
        <f>+CEm!AH7-CEm!AH9</f>
        <v>-2531.3344000000507</v>
      </c>
      <c r="AI26" s="154">
        <f>+CEm!AI7-CEm!AI9</f>
        <v>-663.5344000000041</v>
      </c>
      <c r="AJ26" s="154">
        <f>+CEm!AJ7-CEm!AJ9</f>
        <v>-26401.334399999818</v>
      </c>
      <c r="AK26" s="154">
        <f>+CEm!AK7-CEm!AK9</f>
        <v>-42813.334400000051</v>
      </c>
    </row>
    <row r="27" spans="1:37" x14ac:dyDescent="0.25">
      <c r="A27" s="174" t="s">
        <v>650</v>
      </c>
      <c r="B27" s="154">
        <f>+CEm!B59+CEm!B66</f>
        <v>0</v>
      </c>
      <c r="C27" s="154">
        <f>+CEm!C59+CEm!C66</f>
        <v>0</v>
      </c>
      <c r="D27" s="154">
        <f>+CEm!D59+CEm!D66</f>
        <v>0</v>
      </c>
      <c r="E27" s="154">
        <f>+CEm!E59+CEm!E66</f>
        <v>0</v>
      </c>
      <c r="F27" s="154">
        <f>+CEm!F59+CEm!F66</f>
        <v>0</v>
      </c>
      <c r="G27" s="154">
        <f>+CEm!G59+CEm!G66</f>
        <v>0</v>
      </c>
      <c r="H27" s="154">
        <f>+CEm!H59+CEm!H66</f>
        <v>0</v>
      </c>
      <c r="I27" s="154">
        <f>+CEm!I59+CEm!I66</f>
        <v>0</v>
      </c>
      <c r="J27" s="154">
        <f>+CEm!J59+CEm!J66</f>
        <v>0</v>
      </c>
      <c r="K27" s="154">
        <f>+CEm!K59+CEm!K66</f>
        <v>0</v>
      </c>
      <c r="L27" s="154">
        <f>+CEm!L59+CEm!L66</f>
        <v>0</v>
      </c>
      <c r="M27" s="154">
        <f>+CEm!M59+CEm!M66</f>
        <v>0</v>
      </c>
      <c r="N27" s="154">
        <f>+CEm!N59+CEm!N66</f>
        <v>0</v>
      </c>
      <c r="O27" s="154">
        <f>+CEm!O59+CEm!O66</f>
        <v>0</v>
      </c>
      <c r="P27" s="154">
        <f>+CEm!P59+CEm!P66</f>
        <v>0</v>
      </c>
      <c r="Q27" s="154">
        <f>+CEm!Q59+CEm!Q66</f>
        <v>0</v>
      </c>
      <c r="R27" s="154">
        <f>+CEm!R59+CEm!R66</f>
        <v>0</v>
      </c>
      <c r="S27" s="154">
        <f>+CEm!S59+CEm!S66</f>
        <v>0</v>
      </c>
      <c r="T27" s="154">
        <f>+CEm!T59+CEm!T66</f>
        <v>0</v>
      </c>
      <c r="U27" s="154">
        <f>+CEm!U59+CEm!U66</f>
        <v>0</v>
      </c>
      <c r="V27" s="154">
        <f>+CEm!V59+CEm!V66</f>
        <v>0</v>
      </c>
      <c r="W27" s="154">
        <f>+CEm!W59+CEm!W66</f>
        <v>0</v>
      </c>
      <c r="X27" s="154">
        <f>+CEm!X59+CEm!X66</f>
        <v>0</v>
      </c>
      <c r="Y27" s="154">
        <f>+CEm!Y59+CEm!Y66</f>
        <v>0</v>
      </c>
      <c r="Z27" s="154">
        <f>+CEm!Z59+CEm!Z66</f>
        <v>0</v>
      </c>
      <c r="AA27" s="154">
        <f>+CEm!AA59+CEm!AA66</f>
        <v>0</v>
      </c>
      <c r="AB27" s="154">
        <f>+CEm!AB59+CEm!AB66</f>
        <v>0</v>
      </c>
      <c r="AC27" s="154">
        <f>+CEm!AC59+CEm!AC66</f>
        <v>0</v>
      </c>
      <c r="AD27" s="154">
        <f>+CEm!AD59+CEm!AD66</f>
        <v>0</v>
      </c>
      <c r="AE27" s="154">
        <f>+CEm!AE59+CEm!AE66</f>
        <v>0</v>
      </c>
      <c r="AF27" s="154">
        <f>+CEm!AF59+CEm!AF66</f>
        <v>0</v>
      </c>
      <c r="AG27" s="154">
        <f>+CEm!AG59+CEm!AG66</f>
        <v>0</v>
      </c>
      <c r="AH27" s="154">
        <f>+CEm!AH59+CEm!AH66</f>
        <v>0</v>
      </c>
      <c r="AI27" s="154">
        <f>+CEm!AI59+CEm!AI66</f>
        <v>0</v>
      </c>
      <c r="AJ27" s="154">
        <f>+CEm!AJ59+CEm!AJ66</f>
        <v>0</v>
      </c>
      <c r="AK27" s="154">
        <f>+CEm!AK59+CEm!AK66</f>
        <v>0</v>
      </c>
    </row>
    <row r="28" spans="1:37" x14ac:dyDescent="0.25">
      <c r="A28" s="134"/>
      <c r="B28" s="15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</row>
    <row r="29" spans="1:37" x14ac:dyDescent="0.25">
      <c r="A29" s="134"/>
      <c r="B29" s="15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E29" s="134"/>
      <c r="AF29" s="134"/>
      <c r="AG29" s="134"/>
      <c r="AH29" s="134"/>
      <c r="AI29" s="134"/>
      <c r="AJ29" s="134"/>
      <c r="AK29" s="134"/>
    </row>
    <row r="30" spans="1:37" x14ac:dyDescent="0.25">
      <c r="A30" s="175" t="s">
        <v>651</v>
      </c>
      <c r="B30" s="176">
        <f>+B10-B19</f>
        <v>-21775.933333333291</v>
      </c>
      <c r="C30" s="176">
        <f t="shared" ref="C30:AK30" si="2">+C10-C19</f>
        <v>-22192.600000000028</v>
      </c>
      <c r="D30" s="176">
        <f t="shared" si="2"/>
        <v>-22292.600000000035</v>
      </c>
      <c r="E30" s="176">
        <f t="shared" si="2"/>
        <v>-23246.431083599993</v>
      </c>
      <c r="F30" s="176">
        <f t="shared" si="2"/>
        <v>-23720.759917466596</v>
      </c>
      <c r="G30" s="176">
        <f t="shared" si="2"/>
        <v>-23421.337667733242</v>
      </c>
      <c r="H30" s="176">
        <f t="shared" si="2"/>
        <v>-23975.937667733204</v>
      </c>
      <c r="I30" s="176">
        <f t="shared" si="2"/>
        <v>-23976.842084666627</v>
      </c>
      <c r="J30" s="176">
        <f t="shared" si="2"/>
        <v>-22730.502084666543</v>
      </c>
      <c r="K30" s="176">
        <f t="shared" si="2"/>
        <v>-23827.142084666615</v>
      </c>
      <c r="L30" s="176">
        <f t="shared" si="2"/>
        <v>-21678.743084666639</v>
      </c>
      <c r="M30" s="176">
        <f t="shared" si="2"/>
        <v>-24253.967501599851</v>
      </c>
      <c r="N30" s="176">
        <f t="shared" si="2"/>
        <v>-26273.285918533264</v>
      </c>
      <c r="O30" s="176">
        <f t="shared" si="2"/>
        <v>-22750.490635466595</v>
      </c>
      <c r="P30" s="176">
        <f t="shared" si="2"/>
        <v>-22750.490635466478</v>
      </c>
      <c r="Q30" s="176">
        <f t="shared" si="2"/>
        <v>-22750.490635466493</v>
      </c>
      <c r="R30" s="176">
        <f t="shared" si="2"/>
        <v>-22750.490635466493</v>
      </c>
      <c r="S30" s="176">
        <f t="shared" si="2"/>
        <v>-22750.490635466609</v>
      </c>
      <c r="T30" s="176">
        <f t="shared" si="2"/>
        <v>-23187.655052399678</v>
      </c>
      <c r="U30" s="176">
        <f t="shared" si="2"/>
        <v>-23187.655052399881</v>
      </c>
      <c r="V30" s="176">
        <f t="shared" si="2"/>
        <v>-23187.655052399852</v>
      </c>
      <c r="W30" s="176">
        <f t="shared" si="2"/>
        <v>-23187.655052399939</v>
      </c>
      <c r="X30" s="176">
        <f t="shared" si="2"/>
        <v>-23187.655052399765</v>
      </c>
      <c r="Y30" s="176">
        <f t="shared" si="2"/>
        <v>-23624.819469332993</v>
      </c>
      <c r="Z30" s="176">
        <f t="shared" si="2"/>
        <v>-25175.344669333172</v>
      </c>
      <c r="AA30" s="176">
        <f t="shared" si="2"/>
        <v>-21036.712969333239</v>
      </c>
      <c r="AB30" s="176">
        <f t="shared" si="2"/>
        <v>-21036.712969333195</v>
      </c>
      <c r="AC30" s="176">
        <f t="shared" si="2"/>
        <v>-21036.71296933337</v>
      </c>
      <c r="AD30" s="176">
        <f t="shared" si="2"/>
        <v>-21036.712969333064</v>
      </c>
      <c r="AE30" s="176">
        <f t="shared" si="2"/>
        <v>-21036.712969333268</v>
      </c>
      <c r="AF30" s="176">
        <f t="shared" si="2"/>
        <v>-21036.712969332948</v>
      </c>
      <c r="AG30" s="176">
        <f t="shared" si="2"/>
        <v>-21036.712969333268</v>
      </c>
      <c r="AH30" s="176">
        <f t="shared" si="2"/>
        <v>-21036.712969333166</v>
      </c>
      <c r="AI30" s="176">
        <f t="shared" si="2"/>
        <v>-21036.712969333079</v>
      </c>
      <c r="AJ30" s="176">
        <f t="shared" si="2"/>
        <v>-21036.712969333385</v>
      </c>
      <c r="AK30" s="176">
        <f t="shared" si="2"/>
        <v>-21036.712969333108</v>
      </c>
    </row>
    <row r="31" spans="1:37" x14ac:dyDescent="0.25">
      <c r="A31" s="175" t="s">
        <v>624</v>
      </c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76">
        <f>+IF(SUM(B30:M30)&lt;0,0,SUM(B30:M30))</f>
        <v>0</v>
      </c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76">
        <f>+IF(SUM(N30:Y30)&lt;0,0,SUM(N30:Y30))</f>
        <v>0</v>
      </c>
      <c r="Z31" s="134"/>
      <c r="AA31" s="134"/>
      <c r="AB31" s="134"/>
      <c r="AC31" s="134"/>
      <c r="AD31" s="134"/>
      <c r="AE31" s="134"/>
      <c r="AF31" s="134"/>
      <c r="AG31" s="134"/>
      <c r="AH31" s="134"/>
      <c r="AI31" s="134"/>
      <c r="AJ31" s="134"/>
      <c r="AK31" s="176">
        <f>+IF(SUM(Z30:AK30)&lt;0,0,SUM(Z30:AK30))</f>
        <v>0</v>
      </c>
    </row>
    <row r="32" spans="1:37" x14ac:dyDescent="0.25">
      <c r="A32" s="175"/>
      <c r="B32" s="176"/>
      <c r="C32" s="176"/>
      <c r="D32" s="176"/>
      <c r="E32" s="176"/>
      <c r="F32" s="176"/>
      <c r="G32" s="176"/>
      <c r="H32" s="176"/>
      <c r="I32" s="176"/>
      <c r="J32" s="176"/>
      <c r="K32" s="176"/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6"/>
      <c r="W32" s="176"/>
      <c r="X32" s="176"/>
      <c r="Y32" s="176"/>
      <c r="Z32" s="176"/>
      <c r="AA32" s="176"/>
      <c r="AB32" s="176"/>
      <c r="AC32" s="176"/>
      <c r="AD32" s="176"/>
      <c r="AE32" s="176"/>
      <c r="AF32" s="176"/>
      <c r="AG32" s="176"/>
      <c r="AH32" s="176"/>
      <c r="AI32" s="176"/>
      <c r="AJ32" s="176"/>
      <c r="AK32" s="176"/>
    </row>
    <row r="33" spans="1:37" x14ac:dyDescent="0.25">
      <c r="A33" s="175"/>
      <c r="B33" s="176"/>
      <c r="C33" s="176"/>
      <c r="D33" s="176"/>
      <c r="E33" s="176"/>
      <c r="F33" s="176"/>
      <c r="G33" s="176"/>
      <c r="H33" s="176"/>
      <c r="I33" s="176"/>
      <c r="J33" s="176"/>
      <c r="K33" s="176"/>
      <c r="L33" s="176"/>
      <c r="M33" s="176"/>
      <c r="N33" s="176"/>
      <c r="O33" s="176"/>
      <c r="P33" s="176"/>
      <c r="Q33" s="176"/>
      <c r="R33" s="176"/>
      <c r="S33" s="176"/>
      <c r="T33" s="176"/>
      <c r="U33" s="176"/>
      <c r="V33" s="176"/>
      <c r="W33" s="176"/>
      <c r="X33" s="176"/>
      <c r="Y33" s="176"/>
      <c r="Z33" s="176"/>
      <c r="AA33" s="176"/>
      <c r="AB33" s="176"/>
      <c r="AC33" s="176"/>
      <c r="AD33" s="176"/>
      <c r="AE33" s="176"/>
      <c r="AF33" s="176"/>
      <c r="AG33" s="176"/>
      <c r="AH33" s="176"/>
      <c r="AI33" s="176"/>
      <c r="AJ33" s="176"/>
      <c r="AK33" s="176"/>
    </row>
    <row r="34" spans="1:37" x14ac:dyDescent="0.25">
      <c r="A34" s="175"/>
      <c r="B34" s="176"/>
      <c r="C34" s="176"/>
      <c r="D34" s="176"/>
      <c r="E34" s="176"/>
      <c r="F34" s="176"/>
      <c r="G34" s="176"/>
      <c r="H34" s="176"/>
      <c r="I34" s="176"/>
      <c r="J34" s="176"/>
      <c r="K34" s="176"/>
      <c r="L34" s="176"/>
      <c r="M34" s="176"/>
      <c r="N34" s="176"/>
      <c r="O34" s="176"/>
      <c r="P34" s="176"/>
      <c r="Q34" s="176"/>
      <c r="R34" s="176"/>
      <c r="S34" s="176"/>
      <c r="T34" s="176"/>
      <c r="U34" s="176"/>
      <c r="V34" s="176"/>
      <c r="W34" s="176"/>
      <c r="X34" s="176"/>
      <c r="Y34" s="176"/>
      <c r="Z34" s="176"/>
      <c r="AA34" s="176"/>
      <c r="AB34" s="176"/>
      <c r="AC34" s="176"/>
      <c r="AD34" s="176"/>
      <c r="AE34" s="176"/>
      <c r="AF34" s="176"/>
      <c r="AG34" s="176"/>
      <c r="AH34" s="176"/>
      <c r="AI34" s="176"/>
      <c r="AJ34" s="176"/>
      <c r="AK34" s="176"/>
    </row>
    <row r="35" spans="1:37" x14ac:dyDescent="0.25">
      <c r="A35" s="175" t="s">
        <v>652</v>
      </c>
      <c r="B35" s="176"/>
      <c r="C35" s="176"/>
      <c r="D35" s="176"/>
      <c r="E35" s="176"/>
      <c r="F35" s="176"/>
      <c r="G35" s="176"/>
      <c r="H35" s="176"/>
      <c r="I35" s="176"/>
      <c r="J35" s="176"/>
      <c r="K35" s="176"/>
      <c r="L35" s="176"/>
      <c r="M35" s="176">
        <f>+M31*$B$3</f>
        <v>0</v>
      </c>
      <c r="N35" s="176"/>
      <c r="O35" s="176"/>
      <c r="P35" s="176"/>
      <c r="Q35" s="176"/>
      <c r="R35" s="176"/>
      <c r="S35" s="176"/>
      <c r="T35" s="176"/>
      <c r="U35" s="176"/>
      <c r="V35" s="176"/>
      <c r="W35" s="176"/>
      <c r="X35" s="176"/>
      <c r="Y35" s="176">
        <f>+Y31*$B$3</f>
        <v>0</v>
      </c>
      <c r="Z35" s="176"/>
      <c r="AA35" s="176"/>
      <c r="AB35" s="176"/>
      <c r="AC35" s="176"/>
      <c r="AD35" s="176"/>
      <c r="AE35" s="176"/>
      <c r="AF35" s="176"/>
      <c r="AG35" s="176"/>
      <c r="AH35" s="176"/>
      <c r="AI35" s="176"/>
      <c r="AJ35" s="176"/>
      <c r="AK35" s="176">
        <f>+AK31*$B$3</f>
        <v>0</v>
      </c>
    </row>
    <row r="36" spans="1:37" x14ac:dyDescent="0.25">
      <c r="A36" s="175"/>
      <c r="B36" s="176"/>
      <c r="C36" s="176"/>
      <c r="D36" s="176"/>
      <c r="E36" s="176"/>
      <c r="F36" s="176"/>
      <c r="G36" s="176"/>
      <c r="H36" s="176"/>
      <c r="I36" s="176"/>
      <c r="J36" s="176"/>
      <c r="K36" s="176"/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6"/>
      <c r="W36" s="176"/>
      <c r="X36" s="176"/>
      <c r="Y36" s="176"/>
      <c r="Z36" s="176"/>
      <c r="AA36" s="176"/>
      <c r="AB36" s="176"/>
      <c r="AC36" s="176"/>
      <c r="AD36" s="176"/>
      <c r="AE36" s="176"/>
      <c r="AF36" s="176"/>
      <c r="AG36" s="176"/>
      <c r="AH36" s="176"/>
      <c r="AI36" s="176"/>
      <c r="AJ36" s="176"/>
      <c r="AK36" s="176"/>
    </row>
    <row r="37" spans="1:37" x14ac:dyDescent="0.25">
      <c r="A37" s="134" t="s">
        <v>627</v>
      </c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54">
        <f>+IF(M35&gt;0,M35-G38-L39,0)</f>
        <v>0</v>
      </c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54">
        <f>+IF(Y35&gt;0,Y35-S38-X39,0)</f>
        <v>0</v>
      </c>
      <c r="AF37" s="134"/>
      <c r="AG37" s="134"/>
      <c r="AH37" s="134"/>
      <c r="AI37" s="134"/>
      <c r="AJ37" s="134"/>
      <c r="AK37" s="134"/>
    </row>
    <row r="38" spans="1:37" x14ac:dyDescent="0.25">
      <c r="A38" s="134" t="s">
        <v>628</v>
      </c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54">
        <f>+IF(M35&gt;$C$4,M35*0.4,IF(M35&lt;0,0,M35))</f>
        <v>0</v>
      </c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E38" s="154">
        <f>+IF(Y35&gt;$C$4,Y35*0.4,IF(Y35&lt;0,0,Y35))</f>
        <v>0</v>
      </c>
      <c r="AF38" s="134"/>
      <c r="AG38" s="134"/>
      <c r="AH38" s="134"/>
      <c r="AI38" s="134"/>
      <c r="AJ38" s="134"/>
      <c r="AK38" s="134"/>
    </row>
    <row r="39" spans="1:37" x14ac:dyDescent="0.25">
      <c r="A39" s="134" t="s">
        <v>629</v>
      </c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54">
        <f>+IF(M35&gt;$C$4,M35*0.6,0)</f>
        <v>0</v>
      </c>
      <c r="Y39" s="134"/>
      <c r="Z39" s="134"/>
      <c r="AA39" s="134"/>
      <c r="AB39" s="134"/>
      <c r="AC39" s="134"/>
      <c r="AD39" s="134"/>
      <c r="AE39" s="134"/>
      <c r="AF39" s="134"/>
      <c r="AG39" s="134"/>
      <c r="AH39" s="134"/>
      <c r="AI39" s="134"/>
      <c r="AJ39" s="154">
        <f>+IF(Y35&gt;$C$4,Y35*0.6,0)</f>
        <v>0</v>
      </c>
      <c r="AK39" s="134"/>
    </row>
    <row r="40" spans="1:37" x14ac:dyDescent="0.25">
      <c r="A40" s="175" t="s">
        <v>630</v>
      </c>
      <c r="B40" s="176">
        <f>SUM(B37:B39)</f>
        <v>0</v>
      </c>
      <c r="C40" s="176">
        <f t="shared" ref="C40:AK40" si="3">SUM(C37:C39)</f>
        <v>0</v>
      </c>
      <c r="D40" s="176">
        <f t="shared" si="3"/>
        <v>0</v>
      </c>
      <c r="E40" s="176">
        <f t="shared" si="3"/>
        <v>0</v>
      </c>
      <c r="F40" s="176">
        <f t="shared" si="3"/>
        <v>0</v>
      </c>
      <c r="G40" s="176">
        <f t="shared" si="3"/>
        <v>0</v>
      </c>
      <c r="H40" s="176">
        <f t="shared" si="3"/>
        <v>0</v>
      </c>
      <c r="I40" s="176">
        <f t="shared" si="3"/>
        <v>0</v>
      </c>
      <c r="J40" s="176">
        <f t="shared" si="3"/>
        <v>0</v>
      </c>
      <c r="K40" s="176">
        <f t="shared" si="3"/>
        <v>0</v>
      </c>
      <c r="L40" s="176">
        <f t="shared" si="3"/>
        <v>0</v>
      </c>
      <c r="M40" s="176">
        <f t="shared" si="3"/>
        <v>0</v>
      </c>
      <c r="N40" s="176">
        <f t="shared" si="3"/>
        <v>0</v>
      </c>
      <c r="O40" s="176">
        <f t="shared" si="3"/>
        <v>0</v>
      </c>
      <c r="P40" s="176">
        <f t="shared" si="3"/>
        <v>0</v>
      </c>
      <c r="Q40" s="176">
        <f t="shared" si="3"/>
        <v>0</v>
      </c>
      <c r="R40" s="176">
        <f t="shared" si="3"/>
        <v>0</v>
      </c>
      <c r="S40" s="176">
        <f t="shared" si="3"/>
        <v>0</v>
      </c>
      <c r="T40" s="176">
        <f t="shared" si="3"/>
        <v>0</v>
      </c>
      <c r="U40" s="176">
        <f t="shared" si="3"/>
        <v>0</v>
      </c>
      <c r="V40" s="176">
        <f t="shared" si="3"/>
        <v>0</v>
      </c>
      <c r="W40" s="176">
        <f t="shared" si="3"/>
        <v>0</v>
      </c>
      <c r="X40" s="176">
        <f t="shared" si="3"/>
        <v>0</v>
      </c>
      <c r="Y40" s="176">
        <f t="shared" si="3"/>
        <v>0</v>
      </c>
      <c r="Z40" s="176">
        <f t="shared" si="3"/>
        <v>0</v>
      </c>
      <c r="AA40" s="176">
        <f t="shared" si="3"/>
        <v>0</v>
      </c>
      <c r="AB40" s="176">
        <f t="shared" si="3"/>
        <v>0</v>
      </c>
      <c r="AC40" s="176">
        <f t="shared" si="3"/>
        <v>0</v>
      </c>
      <c r="AD40" s="176">
        <f t="shared" si="3"/>
        <v>0</v>
      </c>
      <c r="AE40" s="176">
        <f t="shared" si="3"/>
        <v>0</v>
      </c>
      <c r="AF40" s="176">
        <f t="shared" si="3"/>
        <v>0</v>
      </c>
      <c r="AG40" s="176">
        <f t="shared" si="3"/>
        <v>0</v>
      </c>
      <c r="AH40" s="176">
        <f t="shared" si="3"/>
        <v>0</v>
      </c>
      <c r="AI40" s="176">
        <f t="shared" si="3"/>
        <v>0</v>
      </c>
      <c r="AJ40" s="176">
        <f t="shared" si="3"/>
        <v>0</v>
      </c>
      <c r="AK40" s="176">
        <f t="shared" si="3"/>
        <v>0</v>
      </c>
    </row>
    <row r="41" spans="1:37" x14ac:dyDescent="0.25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</row>
    <row r="42" spans="1:37" x14ac:dyDescent="0.25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E42" s="134"/>
      <c r="AF42" s="134"/>
      <c r="AG42" s="134"/>
      <c r="AH42" s="134"/>
      <c r="AI42" s="134"/>
      <c r="AJ42" s="134"/>
      <c r="AK42" s="134"/>
    </row>
    <row r="43" spans="1:37" x14ac:dyDescent="0.25">
      <c r="A43" s="177" t="s">
        <v>631</v>
      </c>
      <c r="B43" s="176">
        <f>+IF(SUM(B35)&gt;SUM(B40),(SUM(B35)-SUM(B40)),0)</f>
        <v>0</v>
      </c>
      <c r="C43" s="176">
        <f>+IF(SUM($C35:C35)&gt;SUM($C40:C40),(SUM($C35:C35)-SUM($C40:C40)),0)</f>
        <v>0</v>
      </c>
      <c r="D43" s="176">
        <f>+IF(SUM($C35:D35)&gt;SUM($C40:D40),(SUM($C35:D35)-SUM($C40:D40)),0)</f>
        <v>0</v>
      </c>
      <c r="E43" s="176">
        <f>+IF(SUM($C35:E35)&gt;SUM($C40:E40),(SUM($C35:E35)-SUM($C40:E40)),0)</f>
        <v>0</v>
      </c>
      <c r="F43" s="176">
        <f>+IF(SUM($C35:F35)&gt;SUM($C40:F40),(SUM($C35:F35)-SUM($C40:F40)),0)</f>
        <v>0</v>
      </c>
      <c r="G43" s="176">
        <f>+IF(SUM($C35:G35)&gt;SUM($C40:G40),(SUM($C35:G35)-SUM($C40:G40)),0)</f>
        <v>0</v>
      </c>
      <c r="H43" s="176">
        <f>+IF(SUM($C35:H35)&gt;SUM($C40:H40),(SUM($C35:H35)-SUM($C40:H40)),0)</f>
        <v>0</v>
      </c>
      <c r="I43" s="176">
        <f>+IF(SUM($C35:I35)&gt;SUM($C40:I40),(SUM($C35:I35)-SUM($C40:I40)),0)</f>
        <v>0</v>
      </c>
      <c r="J43" s="176">
        <f>+IF(SUM($C35:J35)&gt;SUM($C40:J40),(SUM($C35:J35)-SUM($C40:J40)),0)</f>
        <v>0</v>
      </c>
      <c r="K43" s="176">
        <f>+IF(SUM($C35:K35)&gt;SUM($C40:K40),(SUM($C35:K35)-SUM($C40:K40)),0)</f>
        <v>0</v>
      </c>
      <c r="L43" s="176">
        <f>+IF(SUM($C35:L35)&gt;SUM($C40:L40),(SUM($C35:L35)-SUM($C40:L40)),0)</f>
        <v>0</v>
      </c>
      <c r="M43" s="176">
        <f>+IF(SUM($C35:M35)&gt;SUM($C40:M40),(SUM($C35:M35)-SUM($C40:M40)),0)</f>
        <v>0</v>
      </c>
      <c r="N43" s="176">
        <f>+IF(SUM($C35:N35)&gt;SUM($C40:N40),(SUM($C35:N35)-SUM($C40:N40)),0)</f>
        <v>0</v>
      </c>
      <c r="O43" s="176">
        <f>+IF(SUM($C35:O35)&gt;SUM($C40:O40),(SUM($C35:O35)-SUM($C40:O40)),0)</f>
        <v>0</v>
      </c>
      <c r="P43" s="176">
        <f>+IF(SUM($C35:P35)&gt;SUM($C40:P40),(SUM($C35:P35)-SUM($C40:P40)),0)</f>
        <v>0</v>
      </c>
      <c r="Q43" s="176">
        <f>+IF(SUM($C35:Q35)&gt;SUM($C40:Q40),(SUM($C35:Q35)-SUM($C40:Q40)),0)</f>
        <v>0</v>
      </c>
      <c r="R43" s="176">
        <f>+IF(SUM($C35:R35)&gt;SUM($C40:R40),(SUM($C35:R35)-SUM($C40:R40)),0)</f>
        <v>0</v>
      </c>
      <c r="S43" s="176">
        <f>+IF(SUM($C35:S35)&gt;SUM($C40:S40),(SUM($C35:S35)-SUM($C40:S40)),0)</f>
        <v>0</v>
      </c>
      <c r="T43" s="176">
        <f>+IF(SUM($C35:T35)&gt;SUM($C40:T40),(SUM($C35:T35)-SUM($C40:T40)),0)</f>
        <v>0</v>
      </c>
      <c r="U43" s="176">
        <f>+IF(SUM($C35:U35)&gt;SUM($C40:U40),(SUM($C35:U35)-SUM($C40:U40)),0)</f>
        <v>0</v>
      </c>
      <c r="V43" s="176">
        <f>+IF(SUM($C35:V35)&gt;SUM($C40:V40),(SUM($C35:V35)-SUM($C40:V40)),0)</f>
        <v>0</v>
      </c>
      <c r="W43" s="176">
        <f>+IF(SUM($C35:W35)&gt;SUM($C40:W40),(SUM($C35:W35)-SUM($C40:W40)),0)</f>
        <v>0</v>
      </c>
      <c r="X43" s="176">
        <f>+IF(SUM($C35:X35)&gt;SUM($C40:X40),(SUM($C35:X35)-SUM($C40:X40)),0)</f>
        <v>0</v>
      </c>
      <c r="Y43" s="176">
        <f>+IF(SUM($C35:Y35)&gt;SUM($C40:Y40),(SUM($C35:Y35)-SUM($C40:Y40)),0)</f>
        <v>0</v>
      </c>
      <c r="Z43" s="176">
        <f>+IF(SUM($C35:Z35)&gt;SUM($C40:Z40),(SUM($C35:Z35)-SUM($C40:Z40)),0)</f>
        <v>0</v>
      </c>
      <c r="AA43" s="176">
        <f>+IF(SUM($C35:AA35)&gt;SUM($C40:AA40),(SUM($C35:AA35)-SUM($C40:AA40)),0)</f>
        <v>0</v>
      </c>
      <c r="AB43" s="176">
        <f>+IF(SUM($C35:AB35)&gt;SUM($C40:AB40),(SUM($C35:AB35)-SUM($C40:AB40)),0)</f>
        <v>0</v>
      </c>
      <c r="AC43" s="176">
        <f>+IF(SUM($C35:AC35)&gt;SUM($C40:AC40),(SUM($C35:AC35)-SUM($C40:AC40)),0)</f>
        <v>0</v>
      </c>
      <c r="AD43" s="176">
        <f>+IF(SUM($C35:AD35)&gt;SUM($C40:AD40),(SUM($C35:AD35)-SUM($C40:AD40)),0)</f>
        <v>0</v>
      </c>
      <c r="AE43" s="176">
        <f>+IF(SUM($C35:AE35)&gt;SUM($C40:AE40),(SUM($C35:AE35)-SUM($C40:AE40)),0)</f>
        <v>0</v>
      </c>
      <c r="AF43" s="176">
        <f>+IF(SUM($C35:AF35)&gt;SUM($C40:AF40),(SUM($C35:AF35)-SUM($C40:AF40)),0)</f>
        <v>0</v>
      </c>
      <c r="AG43" s="176">
        <f>+IF(SUM($C35:AG35)&gt;SUM($C40:AG40),(SUM($C35:AG35)-SUM($C40:AG40)),0)</f>
        <v>0</v>
      </c>
      <c r="AH43" s="176">
        <f>+IF(SUM($C35:AH35)&gt;SUM($C40:AH40),(SUM($C35:AH35)-SUM($C40:AH40)),0)</f>
        <v>0</v>
      </c>
      <c r="AI43" s="176">
        <f>+IF(SUM($C35:AI35)&gt;SUM($C40:AI40),(SUM($C35:AI35)-SUM($C40:AI40)),0)</f>
        <v>0</v>
      </c>
      <c r="AJ43" s="176">
        <f>+IF(SUM($C35:AJ35)&gt;SUM($C40:AJ40),(SUM($C35:AJ35)-SUM($C40:AJ40)),0)</f>
        <v>0</v>
      </c>
      <c r="AK43" s="176">
        <f>+IF(SUM($C35:AK35)&gt;SUM($C40:AK40),(SUM($C35:AK35)-SUM($C40:AK40)),0)</f>
        <v>0</v>
      </c>
    </row>
    <row r="44" spans="1:37" x14ac:dyDescent="0.25">
      <c r="A44" s="177" t="s">
        <v>632</v>
      </c>
      <c r="B44" s="176">
        <f>+IF(SUM(B35)&lt;SUM(B40),-(SUM(B35)-SUM(B40)),0)</f>
        <v>0</v>
      </c>
      <c r="C44" s="176">
        <f>+IF(SUM($C35:C35)&lt;SUM($C40:C40),-(SUM($C35:C35)-SUM($C40:C40)),0)</f>
        <v>0</v>
      </c>
      <c r="D44" s="176">
        <f>+IF(SUM($C35:D35)&lt;SUM($C40:D40),-(SUM($C35:D35)-SUM($C40:D40)),0)</f>
        <v>0</v>
      </c>
      <c r="E44" s="176">
        <f>+IF(SUM($C35:E35)&lt;SUM($C40:E40),-(SUM($C35:E35)-SUM($C40:E40)),0)</f>
        <v>0</v>
      </c>
      <c r="F44" s="176">
        <f>+IF(SUM($C35:F35)&lt;SUM($C40:F40),-(SUM($C35:F35)-SUM($C40:F40)),0)</f>
        <v>0</v>
      </c>
      <c r="G44" s="176">
        <f>+IF(SUM($C35:G35)&lt;SUM($C40:G40),-(SUM($C35:G35)-SUM($C40:G40)),0)</f>
        <v>0</v>
      </c>
      <c r="H44" s="176">
        <f>+IF(SUM($C35:H35)&lt;SUM($C40:H40),-(SUM($C35:H35)-SUM($C40:H40)),0)</f>
        <v>0</v>
      </c>
      <c r="I44" s="176">
        <f>+IF(SUM($C35:I35)&lt;SUM($C40:I40),-(SUM($C35:I35)-SUM($C40:I40)),0)</f>
        <v>0</v>
      </c>
      <c r="J44" s="176">
        <f>+IF(SUM($C35:J35)&lt;SUM($C40:J40),-(SUM($C35:J35)-SUM($C40:J40)),0)</f>
        <v>0</v>
      </c>
      <c r="K44" s="176">
        <f>+IF(SUM($C35:K35)&lt;SUM($C40:K40),-(SUM($C35:K35)-SUM($C40:K40)),0)</f>
        <v>0</v>
      </c>
      <c r="L44" s="176">
        <f>+IF(SUM($C35:L35)&lt;SUM($C40:L40),-(SUM($C35:L35)-SUM($C40:L40)),0)</f>
        <v>0</v>
      </c>
      <c r="M44" s="176">
        <f>+IF(SUM($C35:M35)&lt;SUM($C40:M40),-(SUM($C35:M35)-SUM($C40:M40)),0)</f>
        <v>0</v>
      </c>
      <c r="N44" s="176">
        <f>+IF(SUM($C35:N35)&lt;SUM($C40:N40),-(SUM($C35:N35)-SUM($C40:N40)),0)</f>
        <v>0</v>
      </c>
      <c r="O44" s="176">
        <f>+IF(SUM($C35:O35)&lt;SUM($C40:O40),-(SUM($C35:O35)-SUM($C40:O40)),0)</f>
        <v>0</v>
      </c>
      <c r="P44" s="176">
        <f>+IF(SUM($C35:P35)&lt;SUM($C40:P40),-(SUM($C35:P35)-SUM($C40:P40)),0)</f>
        <v>0</v>
      </c>
      <c r="Q44" s="176">
        <f>+IF(SUM($C35:Q35)&lt;SUM($C40:Q40),-(SUM($C35:Q35)-SUM($C40:Q40)),0)</f>
        <v>0</v>
      </c>
      <c r="R44" s="176">
        <f>+IF(SUM($C35:R35)&lt;SUM($C40:R40),-(SUM($C35:R35)-SUM($C40:R40)),0)</f>
        <v>0</v>
      </c>
      <c r="S44" s="176">
        <f>+IF(SUM($C35:S35)&lt;SUM($C40:S40),-(SUM($C35:S35)-SUM($C40:S40)),0)</f>
        <v>0</v>
      </c>
      <c r="T44" s="176">
        <f>+IF(SUM($C35:T35)&lt;SUM($C40:T40),-(SUM($C35:T35)-SUM($C40:T40)),0)</f>
        <v>0</v>
      </c>
      <c r="U44" s="176">
        <f>+IF(SUM($C35:U35)&lt;SUM($C40:U40),-(SUM($C35:U35)-SUM($C40:U40)),0)</f>
        <v>0</v>
      </c>
      <c r="V44" s="176">
        <f>+IF(SUM($C35:V35)&lt;SUM($C40:V40),-(SUM($C35:V35)-SUM($C40:V40)),0)</f>
        <v>0</v>
      </c>
      <c r="W44" s="176">
        <f>+IF(SUM($C35:W35)&lt;SUM($C40:W40),-(SUM($C35:W35)-SUM($C40:W40)),0)</f>
        <v>0</v>
      </c>
      <c r="X44" s="176">
        <f>+IF(SUM($C35:X35)&lt;SUM($C40:X40),-(SUM($C35:X35)-SUM($C40:X40)),0)</f>
        <v>0</v>
      </c>
      <c r="Y44" s="176">
        <f>+IF(SUM($C35:Y35)&lt;SUM($C40:Y40),-(SUM($C35:Y35)-SUM($C40:Y40)),0)</f>
        <v>0</v>
      </c>
      <c r="Z44" s="176">
        <f>+IF(SUM($C35:Z35)&lt;SUM($C40:Z40),-(SUM($C35:Z35)-SUM($C40:Z40)),0)</f>
        <v>0</v>
      </c>
      <c r="AA44" s="176">
        <f>+IF(SUM($C35:AA35)&lt;SUM($C40:AA40),-(SUM($C35:AA35)-SUM($C40:AA40)),0)</f>
        <v>0</v>
      </c>
      <c r="AB44" s="176">
        <f>+IF(SUM($C35:AB35)&lt;SUM($C40:AB40),-(SUM($C35:AB35)-SUM($C40:AB40)),0)</f>
        <v>0</v>
      </c>
      <c r="AC44" s="176">
        <f>+IF(SUM($C35:AC35)&lt;SUM($C40:AC40),-(SUM($C35:AC35)-SUM($C40:AC40)),0)</f>
        <v>0</v>
      </c>
      <c r="AD44" s="176">
        <f>+IF(SUM($C35:AD35)&lt;SUM($C40:AD40),-(SUM($C35:AD35)-SUM($C40:AD40)),0)</f>
        <v>0</v>
      </c>
      <c r="AE44" s="176">
        <f>+IF(SUM($C35:AE35)&lt;SUM($C40:AE40),-(SUM($C35:AE35)-SUM($C40:AE40)),0)</f>
        <v>0</v>
      </c>
      <c r="AF44" s="176">
        <f>+IF(SUM($C35:AF35)&lt;SUM($C40:AF40),-(SUM($C35:AF35)-SUM($C40:AF40)),0)</f>
        <v>0</v>
      </c>
      <c r="AG44" s="176">
        <f>+IF(SUM($C35:AG35)&lt;SUM($C40:AG40),-(SUM($C35:AG35)-SUM($C40:AG40)),0)</f>
        <v>0</v>
      </c>
      <c r="AH44" s="176">
        <f>+IF(SUM($C35:AH35)&lt;SUM($C40:AH40),-(SUM($C35:AH35)-SUM($C40:AH40)),0)</f>
        <v>0</v>
      </c>
      <c r="AI44" s="176">
        <f>+IF(SUM($C35:AI35)&lt;SUM($C40:AI40),-(SUM($C35:AI35)-SUM($C40:AI40)),0)</f>
        <v>0</v>
      </c>
      <c r="AJ44" s="176">
        <f>+IF(SUM($C35:AJ35)&lt;SUM($C40:AJ40),-(SUM($C35:AJ35)-SUM($C40:AJ40)),0)</f>
        <v>0</v>
      </c>
      <c r="AK44" s="176">
        <f>+IF(SUM($C35:AK35)&lt;SUM($C40:AK40),-(SUM($C35:AK35)-SUM($C40:AK40)),0)</f>
        <v>0</v>
      </c>
    </row>
    <row r="45" spans="1:37" x14ac:dyDescent="0.25">
      <c r="A45" s="177" t="s">
        <v>653</v>
      </c>
      <c r="B45" s="154">
        <f>+B40</f>
        <v>0</v>
      </c>
      <c r="C45" s="154">
        <f>+C40+B45</f>
        <v>0</v>
      </c>
      <c r="D45" s="154">
        <f t="shared" ref="D45:AK45" si="4">+D40+C45</f>
        <v>0</v>
      </c>
      <c r="E45" s="154">
        <f t="shared" si="4"/>
        <v>0</v>
      </c>
      <c r="F45" s="154">
        <f t="shared" si="4"/>
        <v>0</v>
      </c>
      <c r="G45" s="154">
        <f t="shared" si="4"/>
        <v>0</v>
      </c>
      <c r="H45" s="154">
        <f t="shared" si="4"/>
        <v>0</v>
      </c>
      <c r="I45" s="154">
        <f t="shared" si="4"/>
        <v>0</v>
      </c>
      <c r="J45" s="154">
        <f t="shared" si="4"/>
        <v>0</v>
      </c>
      <c r="K45" s="154">
        <f t="shared" si="4"/>
        <v>0</v>
      </c>
      <c r="L45" s="154">
        <f t="shared" si="4"/>
        <v>0</v>
      </c>
      <c r="M45" s="154">
        <f t="shared" si="4"/>
        <v>0</v>
      </c>
      <c r="N45" s="154">
        <f t="shared" si="4"/>
        <v>0</v>
      </c>
      <c r="O45" s="154">
        <f t="shared" si="4"/>
        <v>0</v>
      </c>
      <c r="P45" s="154">
        <f t="shared" si="4"/>
        <v>0</v>
      </c>
      <c r="Q45" s="154">
        <f t="shared" si="4"/>
        <v>0</v>
      </c>
      <c r="R45" s="154">
        <f t="shared" si="4"/>
        <v>0</v>
      </c>
      <c r="S45" s="154">
        <f t="shared" si="4"/>
        <v>0</v>
      </c>
      <c r="T45" s="154">
        <f t="shared" si="4"/>
        <v>0</v>
      </c>
      <c r="U45" s="154">
        <f t="shared" si="4"/>
        <v>0</v>
      </c>
      <c r="V45" s="154">
        <f t="shared" si="4"/>
        <v>0</v>
      </c>
      <c r="W45" s="154">
        <f t="shared" si="4"/>
        <v>0</v>
      </c>
      <c r="X45" s="154">
        <f t="shared" si="4"/>
        <v>0</v>
      </c>
      <c r="Y45" s="154">
        <f t="shared" si="4"/>
        <v>0</v>
      </c>
      <c r="Z45" s="154">
        <f t="shared" si="4"/>
        <v>0</v>
      </c>
      <c r="AA45" s="154">
        <f t="shared" si="4"/>
        <v>0</v>
      </c>
      <c r="AB45" s="154">
        <f t="shared" si="4"/>
        <v>0</v>
      </c>
      <c r="AC45" s="154">
        <f t="shared" si="4"/>
        <v>0</v>
      </c>
      <c r="AD45" s="154">
        <f t="shared" si="4"/>
        <v>0</v>
      </c>
      <c r="AE45" s="154">
        <f t="shared" si="4"/>
        <v>0</v>
      </c>
      <c r="AF45" s="154">
        <f t="shared" si="4"/>
        <v>0</v>
      </c>
      <c r="AG45" s="154">
        <f t="shared" si="4"/>
        <v>0</v>
      </c>
      <c r="AH45" s="154">
        <f t="shared" si="4"/>
        <v>0</v>
      </c>
      <c r="AI45" s="154">
        <f t="shared" si="4"/>
        <v>0</v>
      </c>
      <c r="AJ45" s="154">
        <f t="shared" si="4"/>
        <v>0</v>
      </c>
      <c r="AK45" s="154">
        <f t="shared" si="4"/>
        <v>0</v>
      </c>
    </row>
    <row r="46" spans="1:37" x14ac:dyDescent="0.25">
      <c r="A46" s="177"/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  <c r="AA46" s="154"/>
      <c r="AB46" s="154"/>
      <c r="AC46" s="154"/>
      <c r="AD46" s="154"/>
      <c r="AE46" s="154"/>
      <c r="AF46" s="154"/>
      <c r="AG46" s="154"/>
      <c r="AH46" s="154"/>
      <c r="AI46" s="154"/>
      <c r="AJ46" s="154"/>
      <c r="AK46" s="154"/>
    </row>
    <row r="47" spans="1:37" x14ac:dyDescent="0.25">
      <c r="A47" s="177"/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  <c r="AA47" s="154"/>
      <c r="AB47" s="154"/>
      <c r="AC47" s="154"/>
      <c r="AD47" s="154"/>
      <c r="AE47" s="154"/>
      <c r="AF47" s="154"/>
      <c r="AG47" s="154"/>
      <c r="AH47" s="154"/>
      <c r="AI47" s="154"/>
      <c r="AJ47" s="154"/>
      <c r="AK47" s="154"/>
    </row>
    <row r="48" spans="1:37" x14ac:dyDescent="0.25">
      <c r="A48" s="177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</row>
    <row r="49" spans="1:37" x14ac:dyDescent="0.25">
      <c r="A49" s="177" t="s">
        <v>654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</row>
    <row r="50" spans="1:37" x14ac:dyDescent="0.25">
      <c r="A50" s="177" t="s">
        <v>655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>
        <v>4903.7788800000008</v>
      </c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>
        <v>5456.5684992000024</v>
      </c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>
        <v>6957.1248364800076</v>
      </c>
    </row>
    <row r="51" spans="1:37" x14ac:dyDescent="0.25">
      <c r="A51" s="177" t="s">
        <v>656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>
        <v>4564.7248066884313</v>
      </c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>
        <v>5535.7292099506831</v>
      </c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>
        <v>5453.3748124603671</v>
      </c>
    </row>
    <row r="52" spans="1:37" x14ac:dyDescent="0.25">
      <c r="A52" s="177" t="s">
        <v>657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>
        <f>SUM(M49:M51)</f>
        <v>9468.5036866884329</v>
      </c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>
        <f>SUM(Y50:Y51)</f>
        <v>10992.297709150685</v>
      </c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>
        <f>SUM(AK50:AK51)</f>
        <v>12410.499648940375</v>
      </c>
    </row>
    <row r="53" spans="1:37" x14ac:dyDescent="0.25">
      <c r="A53" s="177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  <c r="AA53" s="154"/>
      <c r="AB53" s="154"/>
      <c r="AC53" s="154"/>
      <c r="AD53" s="154"/>
      <c r="AE53" s="154"/>
      <c r="AF53" s="154"/>
      <c r="AG53" s="154"/>
      <c r="AH53" s="154"/>
      <c r="AI53" s="154"/>
      <c r="AJ53" s="154"/>
      <c r="AK53" s="154"/>
    </row>
    <row r="54" spans="1:37" x14ac:dyDescent="0.25">
      <c r="A54" s="177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  <c r="AA54" s="154"/>
      <c r="AB54" s="154"/>
      <c r="AC54" s="154"/>
      <c r="AD54" s="154"/>
      <c r="AE54" s="154"/>
      <c r="AF54" s="154"/>
      <c r="AG54" s="154"/>
      <c r="AH54" s="154"/>
      <c r="AI54" s="154"/>
      <c r="AJ54" s="154"/>
      <c r="AK54" s="154"/>
    </row>
    <row r="55" spans="1:37" x14ac:dyDescent="0.25">
      <c r="A55" s="177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  <c r="AA55" s="154"/>
      <c r="AB55" s="154"/>
      <c r="AC55" s="154"/>
      <c r="AD55" s="154"/>
      <c r="AE55" s="154"/>
      <c r="AF55" s="154"/>
      <c r="AG55" s="154"/>
      <c r="AH55" s="154"/>
      <c r="AI55" s="154"/>
      <c r="AJ55" s="154"/>
      <c r="AK55" s="154"/>
    </row>
    <row r="56" spans="1:37" x14ac:dyDescent="0.25">
      <c r="A56" s="177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  <c r="AA56" s="154"/>
      <c r="AB56" s="154"/>
      <c r="AC56" s="154"/>
      <c r="AD56" s="154"/>
      <c r="AE56" s="154"/>
      <c r="AF56" s="154"/>
      <c r="AG56" s="154"/>
      <c r="AH56" s="154"/>
      <c r="AI56" s="154"/>
      <c r="AJ56" s="154"/>
      <c r="AK56" s="154"/>
    </row>
    <row r="57" spans="1:37" x14ac:dyDescent="0.25">
      <c r="A57" s="177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  <c r="AA57" s="154"/>
      <c r="AB57" s="154"/>
      <c r="AC57" s="154"/>
      <c r="AD57" s="154"/>
      <c r="AE57" s="154"/>
      <c r="AF57" s="154"/>
      <c r="AG57" s="154"/>
      <c r="AH57" s="154"/>
      <c r="AI57" s="154"/>
      <c r="AJ57" s="154"/>
      <c r="AK57" s="154"/>
    </row>
    <row r="58" spans="1:37" x14ac:dyDescent="0.25">
      <c r="A58" s="177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  <c r="AA58" s="154"/>
      <c r="AB58" s="154"/>
      <c r="AC58" s="154"/>
      <c r="AD58" s="154"/>
      <c r="AE58" s="154"/>
      <c r="AF58" s="154"/>
      <c r="AG58" s="154"/>
      <c r="AH58" s="154"/>
      <c r="AI58" s="154"/>
      <c r="AJ58" s="154"/>
      <c r="AK58" s="154"/>
    </row>
    <row r="59" spans="1:37" x14ac:dyDescent="0.25">
      <c r="A59" s="177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  <c r="AA59" s="154"/>
      <c r="AB59" s="154"/>
      <c r="AC59" s="154"/>
      <c r="AD59" s="154"/>
      <c r="AE59" s="154"/>
      <c r="AF59" s="154"/>
      <c r="AG59" s="154"/>
      <c r="AH59" s="154"/>
      <c r="AI59" s="154"/>
      <c r="AJ59" s="154"/>
      <c r="AK59" s="154"/>
    </row>
    <row r="60" spans="1:37" x14ac:dyDescent="0.25">
      <c r="A60" s="177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  <c r="AA60" s="154"/>
      <c r="AB60" s="154"/>
      <c r="AC60" s="154"/>
      <c r="AD60" s="154"/>
      <c r="AE60" s="154"/>
      <c r="AF60" s="154"/>
      <c r="AG60" s="154"/>
      <c r="AH60" s="154"/>
      <c r="AI60" s="154"/>
      <c r="AJ60" s="154"/>
      <c r="AK60" s="154"/>
    </row>
    <row r="61" spans="1:37" x14ac:dyDescent="0.25">
      <c r="A61" s="177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  <c r="AB61" s="154"/>
      <c r="AC61" s="154"/>
      <c r="AD61" s="154"/>
      <c r="AE61" s="154"/>
      <c r="AF61" s="154"/>
      <c r="AG61" s="154"/>
      <c r="AH61" s="154"/>
      <c r="AI61" s="154"/>
      <c r="AJ61" s="154"/>
      <c r="AK61" s="154"/>
    </row>
    <row r="62" spans="1:37" x14ac:dyDescent="0.25">
      <c r="A62" s="177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</row>
    <row r="63" spans="1:37" x14ac:dyDescent="0.25">
      <c r="A63" s="177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  <c r="AA63" s="154"/>
      <c r="AB63" s="154"/>
      <c r="AC63" s="154"/>
      <c r="AD63" s="154"/>
      <c r="AE63" s="154"/>
      <c r="AF63" s="154"/>
      <c r="AG63" s="154"/>
      <c r="AH63" s="154"/>
      <c r="AI63" s="154"/>
      <c r="AJ63" s="154"/>
      <c r="AK63" s="154"/>
    </row>
    <row r="64" spans="1:37" x14ac:dyDescent="0.25">
      <c r="A64" s="177"/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  <c r="AA64" s="154"/>
      <c r="AB64" s="154"/>
      <c r="AC64" s="154"/>
      <c r="AD64" s="154"/>
      <c r="AE64" s="154"/>
      <c r="AF64" s="154"/>
      <c r="AG64" s="154"/>
      <c r="AH64" s="154"/>
      <c r="AI64" s="154"/>
      <c r="AJ64" s="154"/>
      <c r="AK64" s="154"/>
    </row>
    <row r="65" spans="1:37" x14ac:dyDescent="0.25">
      <c r="A65" s="177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  <c r="AA65" s="154"/>
      <c r="AB65" s="154"/>
      <c r="AC65" s="154"/>
      <c r="AD65" s="154"/>
      <c r="AE65" s="154"/>
      <c r="AF65" s="154"/>
      <c r="AG65" s="154"/>
      <c r="AH65" s="154"/>
      <c r="AI65" s="154"/>
      <c r="AJ65" s="154"/>
      <c r="AK65" s="154"/>
    </row>
    <row r="66" spans="1:37" x14ac:dyDescent="0.25">
      <c r="A66" s="177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  <c r="AA66" s="154"/>
      <c r="AB66" s="154"/>
      <c r="AC66" s="154"/>
      <c r="AD66" s="154"/>
      <c r="AE66" s="154"/>
      <c r="AF66" s="154"/>
      <c r="AG66" s="154"/>
      <c r="AH66" s="154"/>
      <c r="AI66" s="154"/>
      <c r="AJ66" s="154"/>
      <c r="AK66" s="154"/>
    </row>
    <row r="67" spans="1:37" x14ac:dyDescent="0.25">
      <c r="A67" s="177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  <c r="AA67" s="154"/>
      <c r="AB67" s="154"/>
      <c r="AC67" s="154"/>
      <c r="AD67" s="154"/>
      <c r="AE67" s="154"/>
      <c r="AF67" s="154"/>
      <c r="AG67" s="154"/>
      <c r="AH67" s="154"/>
      <c r="AI67" s="154"/>
      <c r="AJ67" s="154"/>
      <c r="AK67" s="154"/>
    </row>
    <row r="68" spans="1:37" x14ac:dyDescent="0.25">
      <c r="A68" s="177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  <c r="AE68" s="154"/>
      <c r="AF68" s="154"/>
      <c r="AG68" s="154"/>
      <c r="AH68" s="154"/>
      <c r="AI68" s="154"/>
      <c r="AJ68" s="154"/>
      <c r="AK68" s="154"/>
    </row>
    <row r="69" spans="1:37" x14ac:dyDescent="0.25">
      <c r="A69" s="177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  <c r="AA69" s="154"/>
      <c r="AB69" s="154"/>
      <c r="AC69" s="154"/>
      <c r="AD69" s="154"/>
      <c r="AE69" s="154"/>
      <c r="AF69" s="154"/>
      <c r="AG69" s="154"/>
      <c r="AH69" s="154"/>
      <c r="AI69" s="154"/>
      <c r="AJ69" s="154"/>
      <c r="AK69" s="154"/>
    </row>
    <row r="70" spans="1:37" x14ac:dyDescent="0.25">
      <c r="A70" s="177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4"/>
      <c r="AD70" s="154"/>
      <c r="AE70" s="154"/>
      <c r="AF70" s="154"/>
      <c r="AG70" s="154"/>
      <c r="AH70" s="154"/>
      <c r="AI70" s="154"/>
      <c r="AJ70" s="154"/>
      <c r="AK70" s="154"/>
    </row>
    <row r="71" spans="1:37" x14ac:dyDescent="0.25">
      <c r="A71" s="177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  <c r="AA71" s="154"/>
      <c r="AB71" s="154"/>
      <c r="AC71" s="154"/>
      <c r="AD71" s="154"/>
      <c r="AE71" s="154"/>
      <c r="AF71" s="154"/>
      <c r="AG71" s="154"/>
      <c r="AH71" s="154"/>
      <c r="AI71" s="154"/>
      <c r="AJ71" s="154"/>
      <c r="AK71" s="154"/>
    </row>
    <row r="72" spans="1:37" x14ac:dyDescent="0.25">
      <c r="A72" s="177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  <c r="AA72" s="154"/>
      <c r="AB72" s="154"/>
      <c r="AC72" s="154"/>
      <c r="AD72" s="154"/>
      <c r="AE72" s="154"/>
      <c r="AF72" s="154"/>
      <c r="AG72" s="154"/>
      <c r="AH72" s="154"/>
      <c r="AI72" s="154"/>
      <c r="AJ72" s="154"/>
      <c r="AK72" s="154"/>
    </row>
    <row r="73" spans="1:37" x14ac:dyDescent="0.25">
      <c r="A73" s="177"/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154"/>
      <c r="AE73" s="154"/>
      <c r="AF73" s="154"/>
      <c r="AG73" s="154"/>
      <c r="AH73" s="154"/>
      <c r="AI73" s="154"/>
      <c r="AJ73" s="154"/>
      <c r="AK73" s="154"/>
    </row>
    <row r="74" spans="1:37" x14ac:dyDescent="0.25">
      <c r="A74" s="177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  <c r="AD74" s="154"/>
      <c r="AE74" s="154"/>
      <c r="AF74" s="154"/>
      <c r="AG74" s="154"/>
      <c r="AH74" s="154"/>
      <c r="AI74" s="154"/>
      <c r="AJ74" s="154"/>
      <c r="AK74" s="154"/>
    </row>
    <row r="75" spans="1:37" x14ac:dyDescent="0.25">
      <c r="A75" s="177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  <c r="AA75" s="154"/>
      <c r="AB75" s="154"/>
      <c r="AC75" s="154"/>
      <c r="AD75" s="154"/>
      <c r="AE75" s="154"/>
      <c r="AF75" s="154"/>
      <c r="AG75" s="154"/>
      <c r="AH75" s="154"/>
      <c r="AI75" s="154"/>
      <c r="AJ75" s="154"/>
      <c r="AK75" s="154"/>
    </row>
    <row r="76" spans="1:37" x14ac:dyDescent="0.25">
      <c r="A76" s="177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  <c r="AA76" s="154"/>
      <c r="AB76" s="154"/>
      <c r="AC76" s="154"/>
      <c r="AD76" s="154"/>
      <c r="AE76" s="154"/>
      <c r="AF76" s="154"/>
      <c r="AG76" s="154"/>
      <c r="AH76" s="154"/>
      <c r="AI76" s="154"/>
      <c r="AJ76" s="154"/>
      <c r="AK76" s="154"/>
    </row>
    <row r="77" spans="1:37" x14ac:dyDescent="0.25">
      <c r="A77" s="177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  <c r="AA77" s="154"/>
      <c r="AB77" s="154"/>
      <c r="AC77" s="154"/>
      <c r="AD77" s="154"/>
      <c r="AE77" s="154"/>
      <c r="AF77" s="154"/>
      <c r="AG77" s="154"/>
      <c r="AH77" s="154"/>
      <c r="AI77" s="154"/>
      <c r="AJ77" s="154"/>
      <c r="AK77" s="154"/>
    </row>
    <row r="78" spans="1:37" x14ac:dyDescent="0.25">
      <c r="A78" s="177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  <c r="AA78" s="154"/>
      <c r="AB78" s="154"/>
      <c r="AC78" s="154"/>
      <c r="AD78" s="154"/>
      <c r="AE78" s="154"/>
      <c r="AF78" s="154"/>
      <c r="AG78" s="154"/>
      <c r="AH78" s="154"/>
      <c r="AI78" s="154"/>
      <c r="AJ78" s="154"/>
      <c r="AK78" s="154"/>
    </row>
    <row r="79" spans="1:37" x14ac:dyDescent="0.25">
      <c r="A79" s="177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/>
      <c r="AD79" s="154"/>
      <c r="AE79" s="154"/>
      <c r="AF79" s="154"/>
      <c r="AG79" s="154"/>
      <c r="AH79" s="154"/>
      <c r="AI79" s="154"/>
      <c r="AJ79" s="154"/>
      <c r="AK79" s="154"/>
    </row>
    <row r="80" spans="1:37" x14ac:dyDescent="0.25">
      <c r="A80" s="177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/>
      <c r="AD80" s="154"/>
      <c r="AE80" s="154"/>
      <c r="AF80" s="154"/>
      <c r="AG80" s="154"/>
      <c r="AH80" s="154"/>
      <c r="AI80" s="154"/>
      <c r="AJ80" s="154"/>
      <c r="AK80" s="154"/>
    </row>
    <row r="81" spans="1:37" x14ac:dyDescent="0.25">
      <c r="A81" s="177"/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  <c r="AA81" s="154"/>
      <c r="AB81" s="154"/>
      <c r="AC81" s="154"/>
      <c r="AD81" s="154"/>
      <c r="AE81" s="154"/>
      <c r="AF81" s="154"/>
      <c r="AG81" s="154"/>
      <c r="AH81" s="154"/>
      <c r="AI81" s="154"/>
      <c r="AJ81" s="154"/>
      <c r="AK81" s="154"/>
    </row>
    <row r="82" spans="1:37" x14ac:dyDescent="0.25">
      <c r="A82" s="177"/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  <c r="AA82" s="154"/>
      <c r="AB82" s="154"/>
      <c r="AC82" s="154"/>
      <c r="AD82" s="154"/>
      <c r="AE82" s="154"/>
      <c r="AF82" s="154"/>
      <c r="AG82" s="154"/>
      <c r="AH82" s="154"/>
      <c r="AI82" s="154"/>
      <c r="AJ82" s="154"/>
      <c r="AK82" s="154"/>
    </row>
    <row r="83" spans="1:37" x14ac:dyDescent="0.25">
      <c r="A83" s="177"/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  <c r="AA83" s="154"/>
      <c r="AB83" s="154"/>
      <c r="AC83" s="154"/>
      <c r="AD83" s="154"/>
      <c r="AE83" s="154"/>
      <c r="AF83" s="154"/>
      <c r="AG83" s="154"/>
      <c r="AH83" s="154"/>
      <c r="AI83" s="154"/>
      <c r="AJ83" s="154"/>
      <c r="AK83" s="154"/>
    </row>
    <row r="84" spans="1:37" x14ac:dyDescent="0.25">
      <c r="A84" s="177"/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  <c r="AA84" s="154"/>
      <c r="AB84" s="154"/>
      <c r="AC84" s="154"/>
      <c r="AD84" s="154"/>
      <c r="AE84" s="154"/>
      <c r="AF84" s="154"/>
      <c r="AG84" s="154"/>
      <c r="AH84" s="154"/>
      <c r="AI84" s="154"/>
      <c r="AJ84" s="154"/>
      <c r="AK84" s="154"/>
    </row>
    <row r="85" spans="1:37" x14ac:dyDescent="0.25">
      <c r="A85" s="177"/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  <c r="AA85" s="154"/>
      <c r="AB85" s="154"/>
      <c r="AC85" s="154"/>
      <c r="AD85" s="154"/>
      <c r="AE85" s="154"/>
      <c r="AF85" s="154"/>
      <c r="AG85" s="154"/>
      <c r="AH85" s="154"/>
      <c r="AI85" s="154"/>
      <c r="AJ85" s="154"/>
      <c r="AK85" s="154"/>
    </row>
    <row r="86" spans="1:37" x14ac:dyDescent="0.25">
      <c r="A86" s="177"/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  <c r="AA86" s="154"/>
      <c r="AB86" s="154"/>
      <c r="AC86" s="154"/>
      <c r="AD86" s="154"/>
      <c r="AE86" s="154"/>
      <c r="AF86" s="154"/>
      <c r="AG86" s="154"/>
      <c r="AH86" s="154"/>
      <c r="AI86" s="154"/>
      <c r="AJ86" s="154"/>
      <c r="AK86" s="154"/>
    </row>
    <row r="87" spans="1:37" x14ac:dyDescent="0.25">
      <c r="A87" s="177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  <c r="AA87" s="154"/>
      <c r="AB87" s="154"/>
      <c r="AC87" s="154"/>
      <c r="AD87" s="154"/>
      <c r="AE87" s="154"/>
      <c r="AF87" s="154"/>
      <c r="AG87" s="154"/>
      <c r="AH87" s="154"/>
      <c r="AI87" s="154"/>
      <c r="AJ87" s="154"/>
      <c r="AK87" s="154"/>
    </row>
    <row r="88" spans="1:37" x14ac:dyDescent="0.25">
      <c r="A88" s="177"/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  <c r="AC88" s="154"/>
      <c r="AD88" s="154"/>
      <c r="AE88" s="154"/>
      <c r="AF88" s="154"/>
      <c r="AG88" s="154"/>
      <c r="AH88" s="154"/>
      <c r="AI88" s="154"/>
      <c r="AJ88" s="154"/>
      <c r="AK88" s="154"/>
    </row>
    <row r="89" spans="1:37" x14ac:dyDescent="0.25">
      <c r="A89" s="177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  <c r="AA89" s="154"/>
      <c r="AB89" s="154"/>
      <c r="AC89" s="154"/>
      <c r="AD89" s="154"/>
      <c r="AE89" s="154"/>
      <c r="AF89" s="154"/>
      <c r="AG89" s="154"/>
      <c r="AH89" s="154"/>
      <c r="AI89" s="154"/>
      <c r="AJ89" s="154"/>
      <c r="AK89" s="154"/>
    </row>
    <row r="90" spans="1:37" x14ac:dyDescent="0.25">
      <c r="A90" s="177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</row>
    <row r="91" spans="1:37" x14ac:dyDescent="0.25">
      <c r="A91" s="177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  <c r="AA91" s="154"/>
      <c r="AB91" s="154"/>
      <c r="AC91" s="154"/>
      <c r="AD91" s="154"/>
      <c r="AE91" s="154"/>
      <c r="AF91" s="154"/>
      <c r="AG91" s="154"/>
      <c r="AH91" s="154"/>
      <c r="AI91" s="154"/>
      <c r="AJ91" s="154"/>
      <c r="AK91" s="154"/>
    </row>
    <row r="92" spans="1:37" x14ac:dyDescent="0.25">
      <c r="A92" s="177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  <c r="AA92" s="154"/>
      <c r="AB92" s="154"/>
      <c r="AC92" s="154"/>
      <c r="AD92" s="154"/>
      <c r="AE92" s="154"/>
      <c r="AF92" s="154"/>
      <c r="AG92" s="154"/>
      <c r="AH92" s="154"/>
      <c r="AI92" s="154"/>
      <c r="AJ92" s="154"/>
      <c r="AK92" s="154"/>
    </row>
    <row r="93" spans="1:37" x14ac:dyDescent="0.25">
      <c r="A93" s="177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  <c r="AA93" s="154"/>
      <c r="AB93" s="154"/>
      <c r="AC93" s="154"/>
      <c r="AD93" s="154"/>
      <c r="AE93" s="154"/>
      <c r="AF93" s="154"/>
      <c r="AG93" s="154"/>
      <c r="AH93" s="154"/>
      <c r="AI93" s="154"/>
      <c r="AJ93" s="154"/>
      <c r="AK93" s="154"/>
    </row>
    <row r="94" spans="1:37" x14ac:dyDescent="0.25">
      <c r="A94" s="177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/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</row>
    <row r="95" spans="1:37" x14ac:dyDescent="0.25">
      <c r="A95" s="177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  <c r="AC95" s="154"/>
      <c r="AD95" s="154"/>
      <c r="AE95" s="154"/>
      <c r="AF95" s="154"/>
      <c r="AG95" s="154"/>
      <c r="AH95" s="154"/>
      <c r="AI95" s="154"/>
      <c r="AJ95" s="154"/>
      <c r="AK95" s="154"/>
    </row>
    <row r="96" spans="1:37" x14ac:dyDescent="0.25">
      <c r="A96" s="177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</row>
    <row r="97" spans="1:37" x14ac:dyDescent="0.25">
      <c r="A97" s="177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4"/>
      <c r="AC97" s="154"/>
      <c r="AD97" s="154"/>
      <c r="AE97" s="154"/>
      <c r="AF97" s="154"/>
      <c r="AG97" s="154"/>
      <c r="AH97" s="154"/>
      <c r="AI97" s="154"/>
      <c r="AJ97" s="154"/>
      <c r="AK97" s="154"/>
    </row>
    <row r="98" spans="1:37" x14ac:dyDescent="0.25">
      <c r="A98" s="177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/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</row>
    <row r="99" spans="1:37" x14ac:dyDescent="0.25">
      <c r="A99" s="177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  <c r="AA99" s="154"/>
      <c r="AB99" s="154"/>
      <c r="AC99" s="154"/>
      <c r="AD99" s="154"/>
      <c r="AE99" s="154"/>
      <c r="AF99" s="154"/>
      <c r="AG99" s="154"/>
      <c r="AH99" s="154"/>
      <c r="AI99" s="154"/>
      <c r="AJ99" s="154"/>
      <c r="AK99" s="154"/>
    </row>
    <row r="100" spans="1:37" x14ac:dyDescent="0.25">
      <c r="A100" s="177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/>
      <c r="AB100" s="154"/>
      <c r="AC100" s="154"/>
      <c r="AD100" s="154"/>
      <c r="AE100" s="154"/>
      <c r="AF100" s="154"/>
      <c r="AG100" s="154"/>
      <c r="AH100" s="154"/>
      <c r="AI100" s="154"/>
      <c r="AJ100" s="154"/>
      <c r="AK100" s="154"/>
    </row>
    <row r="101" spans="1:37" x14ac:dyDescent="0.25">
      <c r="A101" s="177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  <c r="AA101" s="154"/>
      <c r="AB101" s="154"/>
      <c r="AC101" s="154"/>
      <c r="AD101" s="154"/>
      <c r="AE101" s="154"/>
      <c r="AF101" s="154"/>
      <c r="AG101" s="154"/>
      <c r="AH101" s="154"/>
      <c r="AI101" s="154"/>
      <c r="AJ101" s="154"/>
      <c r="AK101" s="154"/>
    </row>
    <row r="102" spans="1:37" x14ac:dyDescent="0.25">
      <c r="A102" s="177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</row>
    <row r="103" spans="1:37" x14ac:dyDescent="0.25">
      <c r="A103" s="177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</row>
    <row r="104" spans="1:37" x14ac:dyDescent="0.25">
      <c r="A104" s="177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4"/>
      <c r="AH104" s="154"/>
      <c r="AI104" s="154"/>
      <c r="AJ104" s="154"/>
      <c r="AK104" s="154"/>
    </row>
    <row r="105" spans="1:37" x14ac:dyDescent="0.25">
      <c r="A105" s="177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4"/>
      <c r="AG105" s="154"/>
      <c r="AH105" s="154"/>
      <c r="AI105" s="154"/>
      <c r="AJ105" s="154"/>
      <c r="AK105" s="154"/>
    </row>
    <row r="106" spans="1:37" x14ac:dyDescent="0.25">
      <c r="A106" s="177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4"/>
      <c r="AG106" s="154"/>
      <c r="AH106" s="154"/>
      <c r="AI106" s="154"/>
      <c r="AJ106" s="154"/>
      <c r="AK106" s="154"/>
    </row>
  </sheetData>
  <hyperlinks>
    <hyperlink ref="A1" location="View!A1" display="view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K126"/>
  <sheetViews>
    <sheetView showGridLines="0" topLeftCell="A3" workbookViewId="0">
      <selection activeCell="H16" sqref="H16"/>
    </sheetView>
  </sheetViews>
  <sheetFormatPr defaultRowHeight="15" x14ac:dyDescent="0.25"/>
  <cols>
    <col min="1" max="1" width="49.5703125" bestFit="1" customWidth="1"/>
    <col min="2" max="2" width="10" bestFit="1" customWidth="1"/>
    <col min="13" max="13" width="11.28515625" bestFit="1" customWidth="1"/>
    <col min="19" max="19" width="11.28515625" bestFit="1" customWidth="1"/>
    <col min="24" max="25" width="11.28515625" bestFit="1" customWidth="1"/>
    <col min="37" max="37" width="10" bestFit="1" customWidth="1"/>
  </cols>
  <sheetData>
    <row r="1" spans="1:37" x14ac:dyDescent="0.25">
      <c r="A1" s="25" t="s">
        <v>204</v>
      </c>
    </row>
    <row r="3" spans="1:37" x14ac:dyDescent="0.25">
      <c r="A3" s="9" t="s">
        <v>609</v>
      </c>
      <c r="B3" s="159">
        <f>+View!C20</f>
        <v>0.27500000000000002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</row>
    <row r="4" spans="1:37" x14ac:dyDescent="0.25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</row>
    <row r="5" spans="1:37" x14ac:dyDescent="0.25">
      <c r="A5" s="8" t="s">
        <v>610</v>
      </c>
      <c r="B5" s="160">
        <v>103</v>
      </c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</row>
    <row r="6" spans="1:37" x14ac:dyDescent="0.25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</row>
    <row r="7" spans="1:37" x14ac:dyDescent="0.25">
      <c r="A7" s="8"/>
      <c r="B7" s="10" t="s">
        <v>611</v>
      </c>
      <c r="C7" s="10" t="s">
        <v>612</v>
      </c>
      <c r="D7" s="10" t="s">
        <v>613</v>
      </c>
      <c r="E7" s="10" t="s">
        <v>614</v>
      </c>
      <c r="F7" s="10" t="s">
        <v>615</v>
      </c>
      <c r="G7" s="10" t="s">
        <v>616</v>
      </c>
      <c r="H7" s="10" t="s">
        <v>617</v>
      </c>
      <c r="I7" s="10" t="s">
        <v>618</v>
      </c>
      <c r="J7" s="10" t="s">
        <v>619</v>
      </c>
      <c r="K7" s="10" t="s">
        <v>620</v>
      </c>
      <c r="L7" s="10" t="s">
        <v>621</v>
      </c>
      <c r="M7" s="10" t="s">
        <v>622</v>
      </c>
      <c r="N7" s="10" t="s">
        <v>611</v>
      </c>
      <c r="O7" s="10" t="s">
        <v>612</v>
      </c>
      <c r="P7" s="10" t="s">
        <v>613</v>
      </c>
      <c r="Q7" s="10" t="s">
        <v>614</v>
      </c>
      <c r="R7" s="10" t="s">
        <v>615</v>
      </c>
      <c r="S7" s="10" t="s">
        <v>616</v>
      </c>
      <c r="T7" s="10" t="s">
        <v>617</v>
      </c>
      <c r="U7" s="10" t="s">
        <v>618</v>
      </c>
      <c r="V7" s="10" t="s">
        <v>619</v>
      </c>
      <c r="W7" s="10" t="s">
        <v>620</v>
      </c>
      <c r="X7" s="10" t="s">
        <v>621</v>
      </c>
      <c r="Y7" s="10" t="s">
        <v>622</v>
      </c>
      <c r="Z7" s="10" t="s">
        <v>611</v>
      </c>
      <c r="AA7" s="10" t="s">
        <v>612</v>
      </c>
      <c r="AB7" s="10" t="s">
        <v>613</v>
      </c>
      <c r="AC7" s="10" t="s">
        <v>614</v>
      </c>
      <c r="AD7" s="10" t="s">
        <v>615</v>
      </c>
      <c r="AE7" s="10" t="s">
        <v>616</v>
      </c>
      <c r="AF7" s="10" t="s">
        <v>617</v>
      </c>
      <c r="AG7" s="10" t="s">
        <v>618</v>
      </c>
      <c r="AH7" s="10" t="s">
        <v>619</v>
      </c>
      <c r="AI7" s="10" t="s">
        <v>620</v>
      </c>
      <c r="AJ7" s="10" t="s">
        <v>621</v>
      </c>
      <c r="AK7" s="10" t="s">
        <v>622</v>
      </c>
    </row>
    <row r="8" spans="1:37" x14ac:dyDescent="0.25">
      <c r="A8" s="8"/>
      <c r="B8" s="161" t="str">
        <f>+SPm!B2</f>
        <v>A1 M1</v>
      </c>
      <c r="C8" s="161" t="str">
        <f>+SPm!C2</f>
        <v>A1 M2</v>
      </c>
      <c r="D8" s="161" t="str">
        <f>+SPm!D2</f>
        <v>A1 M3</v>
      </c>
      <c r="E8" s="161" t="str">
        <f>+SPm!E2</f>
        <v>A1 M4</v>
      </c>
      <c r="F8" s="161" t="str">
        <f>+SPm!F2</f>
        <v>A1 M5</v>
      </c>
      <c r="G8" s="161" t="str">
        <f>+SPm!G2</f>
        <v>A1 M6</v>
      </c>
      <c r="H8" s="161" t="str">
        <f>+SPm!H2</f>
        <v>A1 M7</v>
      </c>
      <c r="I8" s="161" t="str">
        <f>+SPm!I2</f>
        <v>A1 M8</v>
      </c>
      <c r="J8" s="161" t="str">
        <f>+SPm!J2</f>
        <v>A1 M9</v>
      </c>
      <c r="K8" s="161" t="str">
        <f>+SPm!K2</f>
        <v>A1 M10</v>
      </c>
      <c r="L8" s="161" t="str">
        <f>+SPm!L2</f>
        <v>A1 M11</v>
      </c>
      <c r="M8" s="161" t="str">
        <f>+SPm!M2</f>
        <v>A1 M12</v>
      </c>
      <c r="N8" s="161" t="str">
        <f>+SPm!N2</f>
        <v>A2 M1</v>
      </c>
      <c r="O8" s="161" t="str">
        <f>+SPm!O2</f>
        <v>A2 M2</v>
      </c>
      <c r="P8" s="161" t="str">
        <f>+SPm!P2</f>
        <v>A2 M3</v>
      </c>
      <c r="Q8" s="161" t="str">
        <f>+SPm!Q2</f>
        <v>A2 M4</v>
      </c>
      <c r="R8" s="161" t="str">
        <f>+SPm!R2</f>
        <v>A2 M5</v>
      </c>
      <c r="S8" s="161" t="str">
        <f>+SPm!S2</f>
        <v>A2 M6</v>
      </c>
      <c r="T8" s="161" t="str">
        <f>+SPm!T2</f>
        <v>A2 M7</v>
      </c>
      <c r="U8" s="161" t="str">
        <f>+SPm!U2</f>
        <v>A2 M8</v>
      </c>
      <c r="V8" s="161" t="str">
        <f>+SPm!V2</f>
        <v>A2 M9</v>
      </c>
      <c r="W8" s="161" t="str">
        <f>+SPm!W2</f>
        <v>A2 M10</v>
      </c>
      <c r="X8" s="161" t="str">
        <f>+SPm!X2</f>
        <v>A2 M11</v>
      </c>
      <c r="Y8" s="161" t="str">
        <f>+SPm!Y2</f>
        <v>A2 M12</v>
      </c>
      <c r="Z8" s="161" t="str">
        <f>+SPm!Z2</f>
        <v>A3 M1</v>
      </c>
      <c r="AA8" s="161" t="str">
        <f>+SPm!AA2</f>
        <v>A3 M2</v>
      </c>
      <c r="AB8" s="161" t="str">
        <f>+SPm!AB2</f>
        <v>A3 M3</v>
      </c>
      <c r="AC8" s="161" t="str">
        <f>+SPm!AC2</f>
        <v>A3 M4</v>
      </c>
      <c r="AD8" s="161" t="str">
        <f>+SPm!AD2</f>
        <v>A3 M5</v>
      </c>
      <c r="AE8" s="161" t="str">
        <f>+SPm!AE2</f>
        <v>A3 M6</v>
      </c>
      <c r="AF8" s="161" t="str">
        <f>+SPm!AF2</f>
        <v>A3 M7</v>
      </c>
      <c r="AG8" s="161" t="str">
        <f>+SPm!AG2</f>
        <v>A3 M8</v>
      </c>
      <c r="AH8" s="161" t="str">
        <f>+SPm!AH2</f>
        <v>A3 M9</v>
      </c>
      <c r="AI8" s="161" t="str">
        <f>+SPm!AI2</f>
        <v>A3 M10</v>
      </c>
      <c r="AJ8" s="161" t="str">
        <f>+SPm!AJ2</f>
        <v>A3 M11</v>
      </c>
      <c r="AK8" s="161" t="str">
        <f>+SPm!AK2</f>
        <v>A3 M12</v>
      </c>
    </row>
    <row r="9" spans="1:37" x14ac:dyDescent="0.25">
      <c r="A9" s="8" t="s">
        <v>623</v>
      </c>
      <c r="B9" s="165">
        <f>+CEm!B68</f>
        <v>3886.8166666666984</v>
      </c>
      <c r="C9" s="165">
        <f>+CEm!C68</f>
        <v>3597.165413612674</v>
      </c>
      <c r="D9" s="165">
        <f>+CEm!D68</f>
        <v>3571.856302317502</v>
      </c>
      <c r="E9" s="165">
        <f>+CEm!E68</f>
        <v>2533.9148563351687</v>
      </c>
      <c r="F9" s="165">
        <f>+CEm!F68</f>
        <v>2018.3259571267049</v>
      </c>
      <c r="G9" s="165">
        <f>+CEm!G68</f>
        <v>2244.1988832085362</v>
      </c>
      <c r="H9" s="165">
        <f>+CEm!H68</f>
        <v>1575.8186470936316</v>
      </c>
      <c r="I9" s="165">
        <f>+CEm!I68</f>
        <v>1437.4280680597753</v>
      </c>
      <c r="J9" s="165">
        <f>+CEm!J68</f>
        <v>2647.9569810420571</v>
      </c>
      <c r="K9" s="165">
        <f>+CEm!K68</f>
        <v>1417.1645361899521</v>
      </c>
      <c r="L9" s="165">
        <f>+CEm!L68</f>
        <v>3433.0538550312244</v>
      </c>
      <c r="M9" s="165">
        <f>+CEm!M68</f>
        <v>726.94717549970778</v>
      </c>
      <c r="N9" s="165">
        <f>+CEm!N68</f>
        <v>-852.79855313168559</v>
      </c>
      <c r="O9" s="165">
        <f>+CEm!O68</f>
        <v>2691.5974278537042</v>
      </c>
      <c r="P9" s="165">
        <f>+CEm!P68</f>
        <v>2708.980780967654</v>
      </c>
      <c r="Q9" s="165">
        <f>+CEm!Q68</f>
        <v>2726.451492595239</v>
      </c>
      <c r="R9" s="165">
        <f>+CEm!R68</f>
        <v>2744.0100017491113</v>
      </c>
      <c r="S9" s="165">
        <f>+CEm!S68</f>
        <v>2761.6567496479092</v>
      </c>
      <c r="T9" s="165">
        <f>+CEm!T68</f>
        <v>1940.1947916879442</v>
      </c>
      <c r="U9" s="165">
        <f>+CEm!U68</f>
        <v>1962.6676043058876</v>
      </c>
      <c r="V9" s="165">
        <f>+CEm!V68</f>
        <v>1985.2533520694765</v>
      </c>
      <c r="W9" s="165">
        <f>+CEm!W68</f>
        <v>2007.9526025238222</v>
      </c>
      <c r="X9" s="165">
        <f>+CEm!X68</f>
        <v>2030.7659260671919</v>
      </c>
      <c r="Y9" s="165">
        <f>+CEm!Y68</f>
        <v>1616.529479030278</v>
      </c>
      <c r="Z9" s="165">
        <f>+CEm!Z68</f>
        <v>515.48907142461167</v>
      </c>
      <c r="AA9" s="165">
        <f>+CEm!AA68</f>
        <v>4677.2797653578891</v>
      </c>
      <c r="AB9" s="165">
        <f>+CEm!AB68</f>
        <v>4696.0991749418254</v>
      </c>
      <c r="AC9" s="165">
        <f>+CEm!AC68</f>
        <v>4715.0131598148027</v>
      </c>
      <c r="AD9" s="165">
        <f>+CEm!AD68</f>
        <v>4734.0221952574402</v>
      </c>
      <c r="AE9" s="165">
        <f>+CEm!AE68</f>
        <v>4753.1267589371291</v>
      </c>
      <c r="AF9" s="165">
        <f>+CEm!AF68</f>
        <v>4772.327330923461</v>
      </c>
      <c r="AG9" s="165">
        <f>+CEm!AG68</f>
        <v>4791.6243936967849</v>
      </c>
      <c r="AH9" s="165">
        <f>+CEm!AH68</f>
        <v>4811.0184321639981</v>
      </c>
      <c r="AI9" s="165">
        <f>+CEm!AI68</f>
        <v>4830.509933667483</v>
      </c>
      <c r="AJ9" s="165">
        <f>+CEm!AJ68</f>
        <v>4850.0993879988919</v>
      </c>
      <c r="AK9" s="165">
        <f>+CEm!AK68</f>
        <v>4869.787287412435</v>
      </c>
    </row>
    <row r="10" spans="1:37" x14ac:dyDescent="0.25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</row>
    <row r="11" spans="1:37" x14ac:dyDescent="0.25">
      <c r="A11" s="163"/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</row>
    <row r="12" spans="1:37" x14ac:dyDescent="0.25">
      <c r="A12" s="9" t="s">
        <v>633</v>
      </c>
      <c r="B12" s="166">
        <f>+B9</f>
        <v>3886.8166666666984</v>
      </c>
      <c r="C12" s="166">
        <f t="shared" ref="C12:AK12" si="0">+C9</f>
        <v>3597.165413612674</v>
      </c>
      <c r="D12" s="166">
        <f t="shared" si="0"/>
        <v>3571.856302317502</v>
      </c>
      <c r="E12" s="166">
        <f t="shared" si="0"/>
        <v>2533.9148563351687</v>
      </c>
      <c r="F12" s="166">
        <f t="shared" si="0"/>
        <v>2018.3259571267049</v>
      </c>
      <c r="G12" s="166">
        <f t="shared" si="0"/>
        <v>2244.1988832085362</v>
      </c>
      <c r="H12" s="166">
        <f t="shared" si="0"/>
        <v>1575.8186470936316</v>
      </c>
      <c r="I12" s="166">
        <f t="shared" si="0"/>
        <v>1437.4280680597753</v>
      </c>
      <c r="J12" s="166">
        <f t="shared" si="0"/>
        <v>2647.9569810420571</v>
      </c>
      <c r="K12" s="166">
        <f t="shared" si="0"/>
        <v>1417.1645361899521</v>
      </c>
      <c r="L12" s="166">
        <f t="shared" si="0"/>
        <v>3433.0538550312244</v>
      </c>
      <c r="M12" s="166">
        <f t="shared" si="0"/>
        <v>726.94717549970778</v>
      </c>
      <c r="N12" s="166">
        <f t="shared" si="0"/>
        <v>-852.79855313168559</v>
      </c>
      <c r="O12" s="166">
        <f t="shared" si="0"/>
        <v>2691.5974278537042</v>
      </c>
      <c r="P12" s="166">
        <f t="shared" si="0"/>
        <v>2708.980780967654</v>
      </c>
      <c r="Q12" s="166">
        <f t="shared" si="0"/>
        <v>2726.451492595239</v>
      </c>
      <c r="R12" s="166">
        <f t="shared" si="0"/>
        <v>2744.0100017491113</v>
      </c>
      <c r="S12" s="166">
        <f t="shared" si="0"/>
        <v>2761.6567496479092</v>
      </c>
      <c r="T12" s="166">
        <f t="shared" si="0"/>
        <v>1940.1947916879442</v>
      </c>
      <c r="U12" s="166">
        <f t="shared" si="0"/>
        <v>1962.6676043058876</v>
      </c>
      <c r="V12" s="166">
        <f t="shared" si="0"/>
        <v>1985.2533520694765</v>
      </c>
      <c r="W12" s="166">
        <f t="shared" si="0"/>
        <v>2007.9526025238222</v>
      </c>
      <c r="X12" s="166">
        <f t="shared" si="0"/>
        <v>2030.7659260671919</v>
      </c>
      <c r="Y12" s="166">
        <f t="shared" si="0"/>
        <v>1616.529479030278</v>
      </c>
      <c r="Z12" s="166">
        <f t="shared" si="0"/>
        <v>515.48907142461167</v>
      </c>
      <c r="AA12" s="166">
        <f t="shared" si="0"/>
        <v>4677.2797653578891</v>
      </c>
      <c r="AB12" s="166">
        <f t="shared" si="0"/>
        <v>4696.0991749418254</v>
      </c>
      <c r="AC12" s="166">
        <f t="shared" si="0"/>
        <v>4715.0131598148027</v>
      </c>
      <c r="AD12" s="166">
        <f t="shared" si="0"/>
        <v>4734.0221952574402</v>
      </c>
      <c r="AE12" s="166">
        <f t="shared" si="0"/>
        <v>4753.1267589371291</v>
      </c>
      <c r="AF12" s="166">
        <f t="shared" si="0"/>
        <v>4772.327330923461</v>
      </c>
      <c r="AG12" s="166">
        <f t="shared" si="0"/>
        <v>4791.6243936967849</v>
      </c>
      <c r="AH12" s="166">
        <f t="shared" si="0"/>
        <v>4811.0184321639981</v>
      </c>
      <c r="AI12" s="166">
        <f t="shared" si="0"/>
        <v>4830.509933667483</v>
      </c>
      <c r="AJ12" s="166">
        <f t="shared" si="0"/>
        <v>4850.0993879988919</v>
      </c>
      <c r="AK12" s="166">
        <f t="shared" si="0"/>
        <v>4869.787287412435</v>
      </c>
    </row>
    <row r="13" spans="1:37" x14ac:dyDescent="0.25">
      <c r="A13" s="9" t="s">
        <v>624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11">
        <f>+IF(SUM(B12:M12)&lt;0,0,SUM(B12:M12))</f>
        <v>29090.647342183631</v>
      </c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11">
        <f>+IF(SUM(N12:Y12)+M14&lt;0,0,SUM(N12:Y12)+M14)</f>
        <v>24323.261655366539</v>
      </c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11">
        <f>+IF(SUM(Z12:AK12)+Y14&lt;0,0,SUM(Z12:AK12)+(Y14))</f>
        <v>53016.396891596749</v>
      </c>
    </row>
    <row r="14" spans="1:37" x14ac:dyDescent="0.25">
      <c r="A14" s="9" t="s">
        <v>625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>
        <f>+SUM(B12:M12)-SUM(B13:M13)</f>
        <v>0</v>
      </c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>
        <f>+SUM(B12:Y12)-SUM(B13:Y13)</f>
        <v>0</v>
      </c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>
        <f>+SUM(B12:AK12)-SUM(B13:AK13)</f>
        <v>0</v>
      </c>
    </row>
    <row r="15" spans="1:37" x14ac:dyDescent="0.25">
      <c r="A15" s="9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</row>
    <row r="16" spans="1:37" x14ac:dyDescent="0.25">
      <c r="A16" s="164" t="s">
        <v>425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</row>
    <row r="17" spans="1:37" x14ac:dyDescent="0.25">
      <c r="A17" s="9" t="s">
        <v>626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>
        <f>+M13*$B$3</f>
        <v>7999.9280191004991</v>
      </c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>
        <f>+Y13*$B$3</f>
        <v>6688.8969552257986</v>
      </c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>
        <f>+AK13*$B$3</f>
        <v>14579.509145189108</v>
      </c>
    </row>
    <row r="18" spans="1:37" x14ac:dyDescent="0.25">
      <c r="A18" s="9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</row>
    <row r="19" spans="1:37" x14ac:dyDescent="0.25">
      <c r="A19" s="8" t="s">
        <v>627</v>
      </c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162">
        <f>+IF(M17&gt;0,M17-G20-L21,0)</f>
        <v>7999.9280191004991</v>
      </c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162">
        <f>+IF(Y17&gt;0,Y17-S20-X21,0)</f>
        <v>-1311.0310638747001</v>
      </c>
      <c r="AF19" s="8"/>
      <c r="AG19" s="8"/>
      <c r="AH19" s="8"/>
      <c r="AI19" s="8"/>
      <c r="AJ19" s="8"/>
      <c r="AK19" s="8"/>
    </row>
    <row r="20" spans="1:37" x14ac:dyDescent="0.25">
      <c r="A20" s="8" t="s">
        <v>628</v>
      </c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162">
        <f>+IF(M17&gt;$B$6,M17*0.4,IF(M17&lt;0,0,M17))</f>
        <v>3199.9712076401997</v>
      </c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162">
        <f>+IF(Y17&gt;$B$6,Y17*0.4,IF(Y17&lt;0,0,Y17))</f>
        <v>2675.5587820903197</v>
      </c>
      <c r="AF20" s="8"/>
      <c r="AG20" s="8"/>
      <c r="AH20" s="8"/>
      <c r="AI20" s="8"/>
      <c r="AJ20" s="8"/>
      <c r="AK20" s="8"/>
    </row>
    <row r="21" spans="1:37" x14ac:dyDescent="0.25">
      <c r="A21" s="8" t="s">
        <v>629</v>
      </c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162">
        <f>+IF(M17&gt;$B$6,M17*0.6,0)</f>
        <v>4799.9568114602989</v>
      </c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162">
        <f>+IF(Y17&gt;$B$6,Y17*0.6,0)</f>
        <v>4013.3381731354789</v>
      </c>
      <c r="AK21" s="8"/>
    </row>
    <row r="22" spans="1:37" x14ac:dyDescent="0.25">
      <c r="A22" s="9" t="s">
        <v>630</v>
      </c>
      <c r="B22" s="11">
        <f>SUM(B19:B21)</f>
        <v>0</v>
      </c>
      <c r="C22" s="11">
        <f t="shared" ref="C22:AK22" si="1">SUM(C19:C21)</f>
        <v>0</v>
      </c>
      <c r="D22" s="11">
        <f t="shared" si="1"/>
        <v>0</v>
      </c>
      <c r="E22" s="11">
        <f t="shared" si="1"/>
        <v>0</v>
      </c>
      <c r="F22" s="11">
        <f t="shared" si="1"/>
        <v>0</v>
      </c>
      <c r="G22" s="11">
        <f t="shared" si="1"/>
        <v>0</v>
      </c>
      <c r="H22" s="11">
        <f t="shared" si="1"/>
        <v>0</v>
      </c>
      <c r="I22" s="11">
        <f t="shared" si="1"/>
        <v>0</v>
      </c>
      <c r="J22" s="11">
        <f t="shared" si="1"/>
        <v>0</v>
      </c>
      <c r="K22" s="11">
        <f t="shared" si="1"/>
        <v>0</v>
      </c>
      <c r="L22" s="11">
        <f t="shared" si="1"/>
        <v>0</v>
      </c>
      <c r="M22" s="11">
        <f t="shared" si="1"/>
        <v>0</v>
      </c>
      <c r="N22" s="11">
        <f t="shared" si="1"/>
        <v>0</v>
      </c>
      <c r="O22" s="11">
        <f t="shared" si="1"/>
        <v>0</v>
      </c>
      <c r="P22" s="11">
        <f t="shared" si="1"/>
        <v>0</v>
      </c>
      <c r="Q22" s="11">
        <f t="shared" si="1"/>
        <v>0</v>
      </c>
      <c r="R22" s="11">
        <f t="shared" si="1"/>
        <v>0</v>
      </c>
      <c r="S22" s="11">
        <f t="shared" si="1"/>
        <v>11199.899226740699</v>
      </c>
      <c r="T22" s="11">
        <f t="shared" si="1"/>
        <v>0</v>
      </c>
      <c r="U22" s="11">
        <f t="shared" si="1"/>
        <v>0</v>
      </c>
      <c r="V22" s="11">
        <f t="shared" si="1"/>
        <v>0</v>
      </c>
      <c r="W22" s="11">
        <f t="shared" si="1"/>
        <v>0</v>
      </c>
      <c r="X22" s="11">
        <f t="shared" si="1"/>
        <v>4799.9568114602989</v>
      </c>
      <c r="Y22" s="11">
        <f t="shared" si="1"/>
        <v>0</v>
      </c>
      <c r="Z22" s="11">
        <f t="shared" si="1"/>
        <v>0</v>
      </c>
      <c r="AA22" s="11">
        <f t="shared" si="1"/>
        <v>0</v>
      </c>
      <c r="AB22" s="11">
        <f t="shared" si="1"/>
        <v>0</v>
      </c>
      <c r="AC22" s="11">
        <f t="shared" si="1"/>
        <v>0</v>
      </c>
      <c r="AD22" s="11">
        <f t="shared" si="1"/>
        <v>0</v>
      </c>
      <c r="AE22" s="11">
        <f t="shared" si="1"/>
        <v>1364.5277182156196</v>
      </c>
      <c r="AF22" s="11">
        <f t="shared" si="1"/>
        <v>0</v>
      </c>
      <c r="AG22" s="11">
        <f t="shared" si="1"/>
        <v>0</v>
      </c>
      <c r="AH22" s="11">
        <f t="shared" si="1"/>
        <v>0</v>
      </c>
      <c r="AI22" s="11">
        <f t="shared" si="1"/>
        <v>0</v>
      </c>
      <c r="AJ22" s="11">
        <f t="shared" si="1"/>
        <v>4013.3381731354789</v>
      </c>
      <c r="AK22" s="11">
        <f t="shared" si="1"/>
        <v>0</v>
      </c>
    </row>
    <row r="23" spans="1:37" x14ac:dyDescent="0.2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</row>
    <row r="24" spans="1:37" x14ac:dyDescent="0.25">
      <c r="A24" s="164" t="s">
        <v>334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</row>
    <row r="25" spans="1:37" x14ac:dyDescent="0.25">
      <c r="A25" s="119" t="s">
        <v>631</v>
      </c>
      <c r="B25" s="11">
        <f>+IF(SUM(B17)&gt;SUM(B22),(SUM(B17)-SUM(B22)),0)</f>
        <v>0</v>
      </c>
      <c r="C25" s="11">
        <f>+IF(SUM($B17:C17)&gt;SUM($B22:C22),(SUM($B17:C17)-SUM($B22:C22)),0)</f>
        <v>0</v>
      </c>
      <c r="D25" s="11">
        <f>+IF(SUM($B17:D17)&gt;SUM($B22:D22),(SUM($B17:D17)-SUM($B22:D22)),0)</f>
        <v>0</v>
      </c>
      <c r="E25" s="11">
        <f>+IF(SUM($B17:E17)&gt;SUM($B22:E22),(SUM($B17:E17)-SUM($B22:E22)),0)</f>
        <v>0</v>
      </c>
      <c r="F25" s="11">
        <f>+IF(SUM($B17:F17)&gt;SUM($B22:F22),(SUM($B17:F17)-SUM($B22:F22)),0)</f>
        <v>0</v>
      </c>
      <c r="G25" s="11">
        <f>+IF(SUM($B17:G17)&gt;SUM($B22:G22),(SUM($B17:G17)-SUM($B22:G22)),0)</f>
        <v>0</v>
      </c>
      <c r="H25" s="11">
        <f>+IF(SUM($B17:H17)&gt;SUM($B22:H22),(SUM($B17:H17)-SUM($B22:H22)),0)</f>
        <v>0</v>
      </c>
      <c r="I25" s="11">
        <f>+IF(SUM($B17:I17)&gt;SUM($B22:I22),(SUM($B17:I17)-SUM($B22:I22)),0)</f>
        <v>0</v>
      </c>
      <c r="J25" s="11">
        <f>+IF(SUM($B17:J17)&gt;SUM($B22:J22),(SUM($B17:J17)-SUM($B22:J22)),0)</f>
        <v>0</v>
      </c>
      <c r="K25" s="11">
        <f>+IF(SUM($B17:K17)&gt;SUM($B22:K22),(SUM($B17:K17)-SUM($B22:K22)),0)</f>
        <v>0</v>
      </c>
      <c r="L25" s="11">
        <f>+IF(SUM($B17:L17)&gt;SUM($B22:L22),(SUM($B17:L17)-SUM($B22:L22)),0)</f>
        <v>0</v>
      </c>
      <c r="M25" s="11">
        <f>+IF(SUM($B17:M17)&gt;SUM($B22:M22),(SUM($B17:M17)-SUM($B22:M22)),0)</f>
        <v>7999.9280191004991</v>
      </c>
      <c r="N25" s="11">
        <f>+IF(SUM($B17:N17)&gt;SUM($B22:N22),(SUM($B17:N17)-SUM($B22:N22)),0)</f>
        <v>7999.9280191004991</v>
      </c>
      <c r="O25" s="11">
        <f>+IF(SUM($B17:O17)&gt;SUM($B22:O22),(SUM($B17:O17)-SUM($B22:O22)),0)</f>
        <v>7999.9280191004991</v>
      </c>
      <c r="P25" s="11">
        <f>+IF(SUM($B17:P17)&gt;SUM($B22:P22),(SUM($B17:P17)-SUM($B22:P22)),0)</f>
        <v>7999.9280191004991</v>
      </c>
      <c r="Q25" s="11">
        <f>+IF(SUM($B17:Q17)&gt;SUM($B22:Q22),(SUM($B17:Q17)-SUM($B22:Q22)),0)</f>
        <v>7999.9280191004991</v>
      </c>
      <c r="R25" s="11">
        <f>+IF(SUM($B17:R17)&gt;SUM($B22:R22),(SUM($B17:R17)-SUM($B22:R22)),0)</f>
        <v>7999.9280191004991</v>
      </c>
      <c r="S25" s="11">
        <f>+IF(SUM($B17:S17)&gt;SUM($B22:S22),(SUM($B17:S17)-SUM($B22:S22)),0)</f>
        <v>0</v>
      </c>
      <c r="T25" s="11">
        <f>+IF(SUM($B17:T17)&gt;SUM($B22:T22),(SUM($B17:T17)-SUM($B22:T22)),0)</f>
        <v>0</v>
      </c>
      <c r="U25" s="11">
        <f>+IF(SUM($B17:U17)&gt;SUM($B22:U22),(SUM($B17:U17)-SUM($B22:U22)),0)</f>
        <v>0</v>
      </c>
      <c r="V25" s="11">
        <f>+IF(SUM($B17:V17)&gt;SUM($B22:V22),(SUM($B17:V17)-SUM($B22:V22)),0)</f>
        <v>0</v>
      </c>
      <c r="W25" s="11">
        <f>+IF(SUM($B17:W17)&gt;SUM($B22:W22),(SUM($B17:W17)-SUM($B22:W22)),0)</f>
        <v>0</v>
      </c>
      <c r="X25" s="11">
        <f>+IF(SUM($B17:X17)&gt;SUM($B22:X22),(SUM($B17:X17)-SUM($B22:X22)),0)</f>
        <v>0</v>
      </c>
      <c r="Y25" s="11">
        <f>+IF(SUM($B17:Y17)&gt;SUM($B22:Y22),(SUM($B17:Y17)-SUM($B22:Y22)),0)</f>
        <v>0</v>
      </c>
      <c r="Z25" s="11">
        <f>+IF(SUM($B17:Z17)&gt;SUM($B22:Z22),(SUM($B17:Z17)-SUM($B22:Z22)),0)</f>
        <v>0</v>
      </c>
      <c r="AA25" s="11">
        <f>+IF(SUM($B17:AA17)&gt;SUM($B22:AA22),(SUM($B17:AA17)-SUM($B22:AA22)),0)</f>
        <v>0</v>
      </c>
      <c r="AB25" s="11">
        <f>+IF(SUM($B17:AB17)&gt;SUM($B22:AB22),(SUM($B17:AB17)-SUM($B22:AB22)),0)</f>
        <v>0</v>
      </c>
      <c r="AC25" s="11">
        <f>+IF(SUM($B17:AC17)&gt;SUM($B22:AC22),(SUM($B17:AC17)-SUM($B22:AC22)),0)</f>
        <v>0</v>
      </c>
      <c r="AD25" s="11">
        <f>+IF(SUM($B17:AD17)&gt;SUM($B22:AD22),(SUM($B17:AD17)-SUM($B22:AD22)),0)</f>
        <v>0</v>
      </c>
      <c r="AE25" s="11">
        <f>+IF(SUM($B17:AE17)&gt;SUM($B22:AE22),(SUM($B17:AE17)-SUM($B22:AE22)),0)</f>
        <v>0</v>
      </c>
      <c r="AF25" s="11">
        <f>+IF(SUM($B17:AF17)&gt;SUM($B22:AF22),(SUM($B17:AF17)-SUM($B22:AF22)),0)</f>
        <v>0</v>
      </c>
      <c r="AG25" s="11">
        <f>+IF(SUM($B17:AG17)&gt;SUM($B22:AG22),(SUM($B17:AG17)-SUM($B22:AG22)),0)</f>
        <v>0</v>
      </c>
      <c r="AH25" s="11">
        <f>+IF(SUM($B17:AH17)&gt;SUM($B22:AH22),(SUM($B17:AH17)-SUM($B22:AH22)),0)</f>
        <v>0</v>
      </c>
      <c r="AI25" s="11">
        <f>+IF(SUM($B17:AI17)&gt;SUM($B22:AI22),(SUM($B17:AI17)-SUM($B22:AI22)),0)</f>
        <v>0</v>
      </c>
      <c r="AJ25" s="11">
        <f>+IF(SUM($B17:AJ17)&gt;SUM($B22:AJ22),(SUM($B17:AJ17)-SUM($B22:AJ22)),0)</f>
        <v>0</v>
      </c>
      <c r="AK25" s="11">
        <f>+IF(SUM($B17:AK17)&gt;SUM($B22:AK22),(SUM($B17:AK17)-SUM($B22:AK22)),0)</f>
        <v>7890.6121899633108</v>
      </c>
    </row>
    <row r="26" spans="1:37" x14ac:dyDescent="0.25">
      <c r="A26" s="119" t="s">
        <v>632</v>
      </c>
      <c r="B26" s="11">
        <f>+IF(SUM(B17)&lt;SUM(B22),-(SUM(B17)-SUM(B22)),0)</f>
        <v>0</v>
      </c>
      <c r="C26" s="11">
        <f>+IF(SUM($B17:C17)&lt;SUM($B22:C22),-(SUM($B17:C17)-SUM($B22:C22)),0)</f>
        <v>0</v>
      </c>
      <c r="D26" s="11">
        <f>+IF(SUM($B17:D17)&lt;SUM($B22:D22),-(SUM($B17:D17)-SUM($B22:D22)),0)</f>
        <v>0</v>
      </c>
      <c r="E26" s="11">
        <f>+IF(SUM($B17:E17)&lt;SUM($B22:E22),-(SUM($B17:E17)-SUM($B22:E22)),0)</f>
        <v>0</v>
      </c>
      <c r="F26" s="11">
        <f>+IF(SUM($B17:F17)&lt;SUM($B22:F22),-(SUM($B17:F17)-SUM($B22:F22)),0)</f>
        <v>0</v>
      </c>
      <c r="G26" s="11">
        <f>+IF(SUM($B17:G17)&lt;SUM($B22:G22),-(SUM($B17:G17)-SUM($B22:G22)),0)</f>
        <v>0</v>
      </c>
      <c r="H26" s="11">
        <f>+IF(SUM($B17:H17)&lt;SUM($B22:H22),-(SUM($B17:H17)-SUM($B22:H22)),0)</f>
        <v>0</v>
      </c>
      <c r="I26" s="11">
        <f>+IF(SUM($B17:I17)&lt;SUM($B22:I22),-(SUM($B17:I17)-SUM($B22:I22)),0)</f>
        <v>0</v>
      </c>
      <c r="J26" s="11">
        <f>+IF(SUM($B17:J17)&lt;SUM($B22:J22),-(SUM($B17:J17)-SUM($B22:J22)),0)</f>
        <v>0</v>
      </c>
      <c r="K26" s="11">
        <f>+IF(SUM($B17:K17)&lt;SUM($B22:K22),-(SUM($B17:K17)-SUM($B22:K22)),0)</f>
        <v>0</v>
      </c>
      <c r="L26" s="11">
        <f>+IF(SUM($B17:L17)&lt;SUM($B22:L22),-(SUM($B17:L17)-SUM($B22:L22)),0)</f>
        <v>0</v>
      </c>
      <c r="M26" s="11">
        <f>+IF(SUM($B17:M17)&lt;SUM($B22:M22),-(SUM($B17:M17)-SUM($B22:M22)),0)</f>
        <v>0</v>
      </c>
      <c r="N26" s="11">
        <f>+IF(SUM($B17:N17)&lt;SUM($B22:N22),-(SUM($B17:N17)-SUM($B22:N22)),0)</f>
        <v>0</v>
      </c>
      <c r="O26" s="11">
        <f>+IF(SUM($B17:O17)&lt;SUM($B22:O22),-(SUM($B17:O17)-SUM($B22:O22)),0)</f>
        <v>0</v>
      </c>
      <c r="P26" s="11">
        <f>+IF(SUM($B17:P17)&lt;SUM($B22:P22),-(SUM($B17:P17)-SUM($B22:P22)),0)</f>
        <v>0</v>
      </c>
      <c r="Q26" s="11">
        <f>+IF(SUM($B17:Q17)&lt;SUM($B22:Q22),-(SUM($B17:Q17)-SUM($B22:Q22)),0)</f>
        <v>0</v>
      </c>
      <c r="R26" s="11">
        <f>+IF(SUM($B17:R17)&lt;SUM($B22:R22),-(SUM($B17:R17)-SUM($B22:R22)),0)</f>
        <v>0</v>
      </c>
      <c r="S26" s="11">
        <f>+IF(SUM($B17:S17)&lt;SUM($B22:S22),-(SUM($B17:S17)-SUM($B22:S22)),0)</f>
        <v>3199.9712076402002</v>
      </c>
      <c r="T26" s="11">
        <f>+IF(SUM($B17:T17)&lt;SUM($B22:T22),-(SUM($B17:T17)-SUM($B22:T22)),0)</f>
        <v>3199.9712076402002</v>
      </c>
      <c r="U26" s="11">
        <f>+IF(SUM($B17:U17)&lt;SUM($B22:U22),-(SUM($B17:U17)-SUM($B22:U22)),0)</f>
        <v>3199.9712076402002</v>
      </c>
      <c r="V26" s="11">
        <f>+IF(SUM($B17:V17)&lt;SUM($B22:V22),-(SUM($B17:V17)-SUM($B22:V22)),0)</f>
        <v>3199.9712076402002</v>
      </c>
      <c r="W26" s="11">
        <f>+IF(SUM($B17:W17)&lt;SUM($B22:W22),-(SUM($B17:W17)-SUM($B22:W22)),0)</f>
        <v>3199.9712076402002</v>
      </c>
      <c r="X26" s="11">
        <f>+IF(SUM($B17:X17)&lt;SUM($B22:X22),-(SUM($B17:X17)-SUM($B22:X22)),0)</f>
        <v>7999.9280191004991</v>
      </c>
      <c r="Y26" s="11">
        <f>+IF(SUM($B17:Y17)&lt;SUM($B22:Y22),-(SUM($B17:Y17)-SUM($B22:Y22)),0)</f>
        <v>1311.0310638747014</v>
      </c>
      <c r="Z26" s="11">
        <f>+IF(SUM($B17:Z17)&lt;SUM($B22:Z22),-(SUM($B17:Z17)-SUM($B22:Z22)),0)</f>
        <v>1311.0310638747014</v>
      </c>
      <c r="AA26" s="11">
        <f>+IF(SUM($B17:AA17)&lt;SUM($B22:AA22),-(SUM($B17:AA17)-SUM($B22:AA22)),0)</f>
        <v>1311.0310638747014</v>
      </c>
      <c r="AB26" s="11">
        <f>+IF(SUM($B17:AB17)&lt;SUM($B22:AB22),-(SUM($B17:AB17)-SUM($B22:AB22)),0)</f>
        <v>1311.0310638747014</v>
      </c>
      <c r="AC26" s="11">
        <f>+IF(SUM($B17:AC17)&lt;SUM($B22:AC22),-(SUM($B17:AC17)-SUM($B22:AC22)),0)</f>
        <v>1311.0310638747014</v>
      </c>
      <c r="AD26" s="11">
        <f>+IF(SUM($B17:AD17)&lt;SUM($B22:AD22),-(SUM($B17:AD17)-SUM($B22:AD22)),0)</f>
        <v>1311.0310638747014</v>
      </c>
      <c r="AE26" s="11">
        <f>+IF(SUM($B17:AE17)&lt;SUM($B22:AE22),-(SUM($B17:AE17)-SUM($B22:AE22)),0)</f>
        <v>2675.5587820903202</v>
      </c>
      <c r="AF26" s="11">
        <f>+IF(SUM($B17:AF17)&lt;SUM($B22:AF22),-(SUM($B17:AF17)-SUM($B22:AF22)),0)</f>
        <v>2675.5587820903202</v>
      </c>
      <c r="AG26" s="11">
        <f>+IF(SUM($B17:AG17)&lt;SUM($B22:AG22),-(SUM($B17:AG17)-SUM($B22:AG22)),0)</f>
        <v>2675.5587820903202</v>
      </c>
      <c r="AH26" s="11">
        <f>+IF(SUM($B17:AH17)&lt;SUM($B22:AH22),-(SUM($B17:AH17)-SUM($B22:AH22)),0)</f>
        <v>2675.5587820903202</v>
      </c>
      <c r="AI26" s="11">
        <f>+IF(SUM($B17:AI17)&lt;SUM($B22:AI22),-(SUM($B17:AI17)-SUM($B22:AI22)),0)</f>
        <v>2675.5587820903202</v>
      </c>
      <c r="AJ26" s="11">
        <f>+IF(SUM($B17:AJ17)&lt;SUM($B22:AJ22),-(SUM($B17:AJ17)-SUM($B22:AJ22)),0)</f>
        <v>6688.8969552257986</v>
      </c>
      <c r="AK26" s="11">
        <f>+IF(SUM($B17:AK17)&lt;SUM($B22:AK22),-(SUM($B17:AK17)-SUM($B22:AK22)),0)</f>
        <v>0</v>
      </c>
    </row>
    <row r="27" spans="1:37" x14ac:dyDescent="0.25">
      <c r="A27" s="119" t="s">
        <v>336</v>
      </c>
      <c r="B27" s="162">
        <f>+B22</f>
        <v>0</v>
      </c>
      <c r="C27" s="162">
        <f>+C22+B27</f>
        <v>0</v>
      </c>
      <c r="D27" s="162">
        <f t="shared" ref="D27:AK27" si="2">+D22+C27</f>
        <v>0</v>
      </c>
      <c r="E27" s="162">
        <f t="shared" si="2"/>
        <v>0</v>
      </c>
      <c r="F27" s="162">
        <f t="shared" si="2"/>
        <v>0</v>
      </c>
      <c r="G27" s="162">
        <f t="shared" si="2"/>
        <v>0</v>
      </c>
      <c r="H27" s="162">
        <f t="shared" si="2"/>
        <v>0</v>
      </c>
      <c r="I27" s="162">
        <f t="shared" si="2"/>
        <v>0</v>
      </c>
      <c r="J27" s="162">
        <f t="shared" si="2"/>
        <v>0</v>
      </c>
      <c r="K27" s="162">
        <f t="shared" si="2"/>
        <v>0</v>
      </c>
      <c r="L27" s="162">
        <f t="shared" si="2"/>
        <v>0</v>
      </c>
      <c r="M27" s="162">
        <f t="shared" si="2"/>
        <v>0</v>
      </c>
      <c r="N27" s="162">
        <f>+N22+M27</f>
        <v>0</v>
      </c>
      <c r="O27" s="162">
        <f t="shared" si="2"/>
        <v>0</v>
      </c>
      <c r="P27" s="162">
        <f t="shared" si="2"/>
        <v>0</v>
      </c>
      <c r="Q27" s="162">
        <f t="shared" si="2"/>
        <v>0</v>
      </c>
      <c r="R27" s="162">
        <f t="shared" si="2"/>
        <v>0</v>
      </c>
      <c r="S27" s="162">
        <f t="shared" si="2"/>
        <v>11199.899226740699</v>
      </c>
      <c r="T27" s="162">
        <f t="shared" si="2"/>
        <v>11199.899226740699</v>
      </c>
      <c r="U27" s="162">
        <f t="shared" si="2"/>
        <v>11199.899226740699</v>
      </c>
      <c r="V27" s="162">
        <f t="shared" si="2"/>
        <v>11199.899226740699</v>
      </c>
      <c r="W27" s="162">
        <f t="shared" si="2"/>
        <v>11199.899226740699</v>
      </c>
      <c r="X27" s="162">
        <f t="shared" si="2"/>
        <v>15999.856038200998</v>
      </c>
      <c r="Y27" s="162">
        <f t="shared" si="2"/>
        <v>15999.856038200998</v>
      </c>
      <c r="Z27" s="162">
        <f>+Z22+Y27</f>
        <v>15999.856038200998</v>
      </c>
      <c r="AA27" s="162">
        <f t="shared" si="2"/>
        <v>15999.856038200998</v>
      </c>
      <c r="AB27" s="162">
        <f t="shared" si="2"/>
        <v>15999.856038200998</v>
      </c>
      <c r="AC27" s="162">
        <f t="shared" si="2"/>
        <v>15999.856038200998</v>
      </c>
      <c r="AD27" s="162">
        <f t="shared" si="2"/>
        <v>15999.856038200998</v>
      </c>
      <c r="AE27" s="162">
        <f t="shared" si="2"/>
        <v>17364.383756416617</v>
      </c>
      <c r="AF27" s="162">
        <f t="shared" si="2"/>
        <v>17364.383756416617</v>
      </c>
      <c r="AG27" s="162">
        <f t="shared" si="2"/>
        <v>17364.383756416617</v>
      </c>
      <c r="AH27" s="162">
        <f t="shared" si="2"/>
        <v>17364.383756416617</v>
      </c>
      <c r="AI27" s="162">
        <f t="shared" si="2"/>
        <v>17364.383756416617</v>
      </c>
      <c r="AJ27" s="162">
        <f t="shared" si="2"/>
        <v>21377.721929552095</v>
      </c>
      <c r="AK27" s="162">
        <f t="shared" si="2"/>
        <v>21377.721929552095</v>
      </c>
    </row>
    <row r="28" spans="1:37" x14ac:dyDescent="0.25">
      <c r="A28" s="119"/>
      <c r="B28" s="162"/>
      <c r="C28" s="162"/>
      <c r="D28" s="162"/>
      <c r="E28" s="162"/>
      <c r="F28" s="162"/>
      <c r="G28" s="162"/>
      <c r="H28" s="162"/>
      <c r="I28" s="162"/>
      <c r="J28" s="162"/>
      <c r="K28" s="162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</row>
    <row r="29" spans="1:37" x14ac:dyDescent="0.25">
      <c r="A29" s="119"/>
      <c r="B29" s="162"/>
      <c r="C29" s="162"/>
      <c r="D29" s="162"/>
      <c r="E29" s="162"/>
      <c r="F29" s="162"/>
      <c r="G29" s="162"/>
      <c r="H29" s="162"/>
      <c r="I29" s="162"/>
      <c r="J29" s="162"/>
      <c r="K29" s="162"/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2"/>
      <c r="Z29" s="162"/>
      <c r="AA29" s="162"/>
      <c r="AB29" s="162"/>
      <c r="AC29" s="162"/>
      <c r="AD29" s="162"/>
      <c r="AE29" s="162"/>
      <c r="AF29" s="162"/>
      <c r="AG29" s="162"/>
      <c r="AH29" s="162"/>
      <c r="AI29" s="162"/>
      <c r="AJ29" s="162"/>
      <c r="AK29" s="162"/>
    </row>
    <row r="30" spans="1:37" ht="14.25" customHeight="1" x14ac:dyDescent="0.25">
      <c r="A30" s="119"/>
      <c r="B30" s="162"/>
      <c r="C30" s="162"/>
      <c r="D30" s="162"/>
      <c r="E30" s="162"/>
      <c r="F30" s="162"/>
      <c r="G30" s="162"/>
      <c r="H30" s="162"/>
      <c r="I30" s="162"/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</row>
    <row r="31" spans="1:37" x14ac:dyDescent="0.25">
      <c r="A31" s="119"/>
      <c r="B31" s="162"/>
      <c r="C31" s="162"/>
      <c r="D31" s="162"/>
      <c r="E31" s="162"/>
      <c r="F31" s="162"/>
      <c r="G31" s="162"/>
      <c r="H31" s="162"/>
      <c r="I31" s="162"/>
      <c r="J31" s="162"/>
      <c r="K31" s="162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/>
      <c r="AF31" s="162"/>
      <c r="AG31" s="162"/>
      <c r="AH31" s="162"/>
      <c r="AI31" s="162"/>
      <c r="AJ31" s="162"/>
      <c r="AK31" s="162"/>
    </row>
    <row r="32" spans="1:37" x14ac:dyDescent="0.25">
      <c r="A32" s="119"/>
      <c r="B32" s="162"/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</row>
    <row r="33" spans="1:37" x14ac:dyDescent="0.25">
      <c r="A33" s="119"/>
      <c r="B33" s="162"/>
      <c r="C33" s="162"/>
      <c r="D33" s="162"/>
      <c r="E33" s="162"/>
      <c r="F33" s="162"/>
      <c r="G33" s="162"/>
      <c r="H33" s="162"/>
      <c r="I33" s="162"/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/>
      <c r="AF33" s="162"/>
      <c r="AG33" s="162"/>
      <c r="AH33" s="162"/>
      <c r="AI33" s="162"/>
      <c r="AJ33" s="162"/>
      <c r="AK33" s="162"/>
    </row>
    <row r="34" spans="1:37" x14ac:dyDescent="0.25">
      <c r="A34" s="119"/>
      <c r="B34" s="162"/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  <c r="AA34" s="162"/>
      <c r="AB34" s="162"/>
      <c r="AC34" s="162"/>
      <c r="AD34" s="162"/>
      <c r="AE34" s="162"/>
      <c r="AF34" s="162"/>
      <c r="AG34" s="162"/>
      <c r="AH34" s="162"/>
      <c r="AI34" s="162"/>
      <c r="AJ34" s="162"/>
      <c r="AK34" s="162"/>
    </row>
    <row r="35" spans="1:37" x14ac:dyDescent="0.25">
      <c r="A35" s="119"/>
      <c r="B35" s="162"/>
      <c r="C35" s="162"/>
      <c r="D35" s="162"/>
      <c r="E35" s="162"/>
      <c r="F35" s="162"/>
      <c r="G35" s="162"/>
      <c r="H35" s="162"/>
      <c r="I35" s="162"/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2"/>
      <c r="Z35" s="162"/>
      <c r="AA35" s="162"/>
      <c r="AB35" s="162"/>
      <c r="AC35" s="162"/>
      <c r="AD35" s="162"/>
      <c r="AE35" s="162"/>
      <c r="AF35" s="162"/>
      <c r="AG35" s="162"/>
      <c r="AH35" s="162"/>
      <c r="AI35" s="162"/>
      <c r="AJ35" s="162"/>
      <c r="AK35" s="162"/>
    </row>
    <row r="36" spans="1:37" x14ac:dyDescent="0.25">
      <c r="A36" s="119"/>
      <c r="B36" s="162"/>
      <c r="C36" s="162"/>
      <c r="D36" s="162"/>
      <c r="E36" s="162"/>
      <c r="F36" s="162"/>
      <c r="G36" s="162"/>
      <c r="H36" s="162"/>
      <c r="I36" s="162"/>
      <c r="J36" s="162"/>
      <c r="K36" s="162"/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/>
      <c r="AF36" s="162"/>
      <c r="AG36" s="162"/>
      <c r="AH36" s="162"/>
      <c r="AI36" s="162"/>
      <c r="AJ36" s="162"/>
      <c r="AK36" s="162"/>
    </row>
    <row r="37" spans="1:37" x14ac:dyDescent="0.25">
      <c r="A37" s="119"/>
      <c r="B37" s="162"/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/>
      <c r="AD37" s="162"/>
      <c r="AE37" s="162"/>
      <c r="AF37" s="162"/>
      <c r="AG37" s="162"/>
      <c r="AH37" s="162"/>
      <c r="AI37" s="162"/>
      <c r="AJ37" s="162"/>
      <c r="AK37" s="162"/>
    </row>
    <row r="38" spans="1:37" x14ac:dyDescent="0.25">
      <c r="A38" s="119"/>
      <c r="B38" s="162"/>
      <c r="C38" s="162"/>
      <c r="D38" s="162"/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/>
      <c r="AF38" s="162"/>
      <c r="AG38" s="162"/>
      <c r="AH38" s="162"/>
      <c r="AI38" s="162"/>
      <c r="AJ38" s="162"/>
      <c r="AK38" s="162"/>
    </row>
    <row r="39" spans="1:37" x14ac:dyDescent="0.25">
      <c r="A39" s="119"/>
      <c r="B39" s="162"/>
      <c r="C39" s="162"/>
      <c r="D39" s="162"/>
      <c r="E39" s="162"/>
      <c r="F39" s="162"/>
      <c r="G39" s="162"/>
      <c r="H39" s="162"/>
      <c r="I39" s="162"/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/>
      <c r="AD39" s="162"/>
      <c r="AE39" s="162"/>
      <c r="AF39" s="162"/>
      <c r="AG39" s="162"/>
      <c r="AH39" s="162"/>
      <c r="AI39" s="162"/>
      <c r="AJ39" s="162"/>
      <c r="AK39" s="162"/>
    </row>
    <row r="40" spans="1:37" x14ac:dyDescent="0.25">
      <c r="A40" s="119"/>
      <c r="B40" s="162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F40" s="162"/>
      <c r="AG40" s="162"/>
      <c r="AH40" s="162"/>
      <c r="AI40" s="162"/>
      <c r="AJ40" s="162"/>
      <c r="AK40" s="162"/>
    </row>
    <row r="41" spans="1:37" x14ac:dyDescent="0.25">
      <c r="A41" s="119"/>
      <c r="B41" s="162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/>
      <c r="AF41" s="162"/>
      <c r="AG41" s="162"/>
      <c r="AH41" s="162"/>
      <c r="AI41" s="162"/>
      <c r="AJ41" s="162"/>
      <c r="AK41" s="162"/>
    </row>
    <row r="42" spans="1:37" x14ac:dyDescent="0.25">
      <c r="A42" s="119"/>
      <c r="B42" s="162"/>
      <c r="C42" s="162"/>
      <c r="D42" s="162"/>
      <c r="E42" s="162"/>
      <c r="F42" s="162"/>
      <c r="G42" s="162"/>
      <c r="H42" s="162"/>
      <c r="I42" s="162"/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</row>
    <row r="43" spans="1:37" x14ac:dyDescent="0.25">
      <c r="A43" s="119"/>
      <c r="B43" s="162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</row>
    <row r="44" spans="1:37" x14ac:dyDescent="0.25">
      <c r="A44" s="119"/>
      <c r="B44" s="162"/>
      <c r="C44" s="162"/>
      <c r="D44" s="162"/>
      <c r="E44" s="162"/>
      <c r="F44" s="162"/>
      <c r="G44" s="162"/>
      <c r="H44" s="162"/>
      <c r="I44" s="162"/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/>
      <c r="AF44" s="162"/>
      <c r="AG44" s="162"/>
      <c r="AH44" s="162"/>
      <c r="AI44" s="162"/>
      <c r="AJ44" s="162"/>
      <c r="AK44" s="162"/>
    </row>
    <row r="45" spans="1:37" x14ac:dyDescent="0.25">
      <c r="A45" s="119"/>
      <c r="B45" s="162"/>
      <c r="C45" s="162"/>
      <c r="D45" s="162"/>
      <c r="E45" s="162"/>
      <c r="F45" s="162"/>
      <c r="G45" s="162"/>
      <c r="H45" s="162"/>
      <c r="I45" s="162"/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  <c r="AA45" s="162"/>
      <c r="AB45" s="162"/>
      <c r="AC45" s="162"/>
      <c r="AD45" s="162"/>
      <c r="AE45" s="162"/>
      <c r="AF45" s="162"/>
      <c r="AG45" s="162"/>
      <c r="AH45" s="162"/>
      <c r="AI45" s="162"/>
      <c r="AJ45" s="162"/>
      <c r="AK45" s="162"/>
    </row>
    <row r="46" spans="1:37" x14ac:dyDescent="0.25">
      <c r="A46" s="119"/>
      <c r="B46" s="162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H46" s="162"/>
      <c r="AI46" s="162"/>
      <c r="AJ46" s="162"/>
      <c r="AK46" s="162"/>
    </row>
    <row r="47" spans="1:37" x14ac:dyDescent="0.25">
      <c r="A47" s="119"/>
      <c r="B47" s="162"/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/>
      <c r="AF47" s="162"/>
      <c r="AG47" s="162"/>
      <c r="AH47" s="162"/>
      <c r="AI47" s="162"/>
      <c r="AJ47" s="162"/>
      <c r="AK47" s="162"/>
    </row>
    <row r="48" spans="1:37" x14ac:dyDescent="0.25">
      <c r="A48" s="119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</row>
    <row r="49" spans="1:37" x14ac:dyDescent="0.25">
      <c r="A49" s="119"/>
      <c r="B49" s="162"/>
      <c r="C49" s="162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</row>
    <row r="50" spans="1:37" x14ac:dyDescent="0.25">
      <c r="A50" s="119"/>
      <c r="B50" s="162"/>
      <c r="C50" s="162"/>
      <c r="D50" s="162"/>
      <c r="E50" s="162"/>
      <c r="F50" s="162"/>
      <c r="G50" s="162"/>
      <c r="H50" s="162"/>
      <c r="I50" s="162"/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/>
      <c r="AF50" s="162"/>
      <c r="AG50" s="162"/>
      <c r="AH50" s="162"/>
      <c r="AI50" s="162"/>
      <c r="AJ50" s="162"/>
      <c r="AK50" s="162"/>
    </row>
    <row r="51" spans="1:37" x14ac:dyDescent="0.25">
      <c r="A51" s="119"/>
      <c r="B51" s="162"/>
      <c r="C51" s="162"/>
      <c r="D51" s="162"/>
      <c r="E51" s="162"/>
      <c r="F51" s="162"/>
      <c r="G51" s="162"/>
      <c r="H51" s="162"/>
      <c r="I51" s="162"/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  <c r="Y51" s="162"/>
      <c r="Z51" s="162"/>
      <c r="AA51" s="162"/>
      <c r="AB51" s="162"/>
      <c r="AC51" s="162"/>
      <c r="AD51" s="162"/>
      <c r="AE51" s="162"/>
      <c r="AF51" s="162"/>
      <c r="AG51" s="162"/>
      <c r="AH51" s="162"/>
      <c r="AI51" s="162"/>
      <c r="AJ51" s="162"/>
      <c r="AK51" s="162"/>
    </row>
    <row r="52" spans="1:37" x14ac:dyDescent="0.25">
      <c r="A52" s="119"/>
      <c r="B52" s="162"/>
      <c r="C52" s="162"/>
      <c r="D52" s="162"/>
      <c r="E52" s="162"/>
      <c r="F52" s="162"/>
      <c r="G52" s="162"/>
      <c r="H52" s="162"/>
      <c r="I52" s="16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/>
      <c r="AF52" s="162"/>
      <c r="AG52" s="162"/>
      <c r="AH52" s="162"/>
      <c r="AI52" s="162"/>
      <c r="AJ52" s="162"/>
      <c r="AK52" s="162"/>
    </row>
    <row r="53" spans="1:37" x14ac:dyDescent="0.25">
      <c r="A53" s="119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  <c r="Y53" s="162"/>
      <c r="Z53" s="162"/>
      <c r="AA53" s="162"/>
      <c r="AB53" s="162"/>
      <c r="AC53" s="162"/>
      <c r="AD53" s="162"/>
      <c r="AE53" s="162"/>
      <c r="AF53" s="162"/>
      <c r="AG53" s="162"/>
      <c r="AH53" s="162"/>
      <c r="AI53" s="162"/>
      <c r="AJ53" s="162"/>
      <c r="AK53" s="162"/>
    </row>
    <row r="54" spans="1:37" x14ac:dyDescent="0.25">
      <c r="A54" s="119"/>
      <c r="B54" s="162"/>
      <c r="C54" s="162"/>
      <c r="D54" s="162"/>
      <c r="E54" s="162"/>
      <c r="F54" s="162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/>
      <c r="AF54" s="162"/>
      <c r="AG54" s="162"/>
      <c r="AH54" s="162"/>
      <c r="AI54" s="162"/>
      <c r="AJ54" s="162"/>
      <c r="AK54" s="162"/>
    </row>
    <row r="55" spans="1:37" x14ac:dyDescent="0.25">
      <c r="A55" s="119"/>
      <c r="B55" s="162"/>
      <c r="C55" s="162"/>
      <c r="D55" s="162"/>
      <c r="E55" s="162"/>
      <c r="F55" s="162"/>
      <c r="G55" s="162"/>
      <c r="H55" s="162"/>
      <c r="I55" s="162"/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62"/>
      <c r="AF55" s="162"/>
      <c r="AG55" s="162"/>
      <c r="AH55" s="162"/>
      <c r="AI55" s="162"/>
      <c r="AJ55" s="162"/>
      <c r="AK55" s="162"/>
    </row>
    <row r="56" spans="1:37" x14ac:dyDescent="0.25">
      <c r="A56" s="119"/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</row>
    <row r="57" spans="1:37" x14ac:dyDescent="0.25">
      <c r="A57" s="119"/>
      <c r="B57" s="162"/>
      <c r="C57" s="162"/>
      <c r="D57" s="162"/>
      <c r="E57" s="162"/>
      <c r="F57" s="162"/>
      <c r="G57" s="162"/>
      <c r="H57" s="162"/>
      <c r="I57" s="162"/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/>
      <c r="AF57" s="162"/>
      <c r="AG57" s="162"/>
      <c r="AH57" s="162"/>
      <c r="AI57" s="162"/>
      <c r="AJ57" s="162"/>
      <c r="AK57" s="162"/>
    </row>
    <row r="58" spans="1:37" x14ac:dyDescent="0.25">
      <c r="A58" s="119"/>
      <c r="B58" s="162"/>
      <c r="C58" s="162"/>
      <c r="D58" s="162"/>
      <c r="E58" s="162"/>
      <c r="F58" s="162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2"/>
      <c r="AE58" s="162"/>
      <c r="AF58" s="162"/>
      <c r="AG58" s="162"/>
      <c r="AH58" s="162"/>
      <c r="AI58" s="162"/>
      <c r="AJ58" s="162"/>
      <c r="AK58" s="162"/>
    </row>
    <row r="59" spans="1:37" x14ac:dyDescent="0.25">
      <c r="A59" s="119"/>
      <c r="B59" s="162"/>
      <c r="C59" s="162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  <c r="AA59" s="162"/>
      <c r="AB59" s="162"/>
      <c r="AC59" s="162"/>
      <c r="AD59" s="162"/>
      <c r="AE59" s="162"/>
      <c r="AF59" s="162"/>
      <c r="AG59" s="162"/>
      <c r="AH59" s="162"/>
      <c r="AI59" s="162"/>
      <c r="AJ59" s="162"/>
      <c r="AK59" s="162"/>
    </row>
    <row r="60" spans="1:37" x14ac:dyDescent="0.25">
      <c r="A60" s="119"/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  <c r="AG60" s="162"/>
      <c r="AH60" s="162"/>
      <c r="AI60" s="162"/>
      <c r="AJ60" s="162"/>
      <c r="AK60" s="162"/>
    </row>
    <row r="61" spans="1:37" x14ac:dyDescent="0.25">
      <c r="A61" s="119"/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  <c r="Y61" s="162"/>
      <c r="Z61" s="162"/>
      <c r="AA61" s="162"/>
      <c r="AB61" s="162"/>
      <c r="AC61" s="162"/>
      <c r="AD61" s="162"/>
      <c r="AE61" s="162"/>
      <c r="AF61" s="162"/>
      <c r="AG61" s="162"/>
      <c r="AH61" s="162"/>
      <c r="AI61" s="162"/>
      <c r="AJ61" s="162"/>
      <c r="AK61" s="162"/>
    </row>
    <row r="62" spans="1:37" x14ac:dyDescent="0.25">
      <c r="A62" s="119"/>
      <c r="B62" s="162"/>
      <c r="C62" s="162"/>
      <c r="D62" s="162"/>
      <c r="E62" s="162"/>
      <c r="F62" s="162"/>
      <c r="G62" s="162"/>
      <c r="H62" s="162"/>
      <c r="I62" s="16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  <c r="Z62" s="162"/>
      <c r="AA62" s="162"/>
      <c r="AB62" s="162"/>
      <c r="AC62" s="162"/>
      <c r="AD62" s="162"/>
      <c r="AE62" s="162"/>
      <c r="AF62" s="162"/>
      <c r="AG62" s="162"/>
      <c r="AH62" s="162"/>
      <c r="AI62" s="162"/>
      <c r="AJ62" s="162"/>
      <c r="AK62" s="162"/>
    </row>
    <row r="63" spans="1:37" x14ac:dyDescent="0.25">
      <c r="A63" s="119"/>
      <c r="B63" s="162"/>
      <c r="C63" s="162"/>
      <c r="D63" s="162"/>
      <c r="E63" s="162"/>
      <c r="F63" s="162"/>
      <c r="G63" s="162"/>
      <c r="H63" s="162"/>
      <c r="I63" s="162"/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</row>
    <row r="64" spans="1:37" x14ac:dyDescent="0.25">
      <c r="A64" s="119"/>
      <c r="B64" s="162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62"/>
      <c r="AG64" s="162"/>
      <c r="AH64" s="162"/>
      <c r="AI64" s="162"/>
      <c r="AJ64" s="162"/>
      <c r="AK64" s="162"/>
    </row>
    <row r="65" spans="1:37" x14ac:dyDescent="0.25">
      <c r="A65" s="119"/>
      <c r="B65" s="162"/>
      <c r="C65" s="162"/>
      <c r="D65" s="162"/>
      <c r="E65" s="162"/>
      <c r="F65" s="162"/>
      <c r="G65" s="162"/>
      <c r="H65" s="162"/>
      <c r="I65" s="162"/>
      <c r="J65" s="162"/>
      <c r="K65" s="162"/>
      <c r="L65" s="162"/>
      <c r="M65" s="162"/>
      <c r="N65" s="162"/>
      <c r="O65" s="162"/>
      <c r="P65" s="162"/>
      <c r="Q65" s="162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2"/>
      <c r="AC65" s="162"/>
      <c r="AD65" s="162"/>
      <c r="AE65" s="162"/>
      <c r="AF65" s="162"/>
      <c r="AG65" s="162"/>
      <c r="AH65" s="162"/>
      <c r="AI65" s="162"/>
      <c r="AJ65" s="162"/>
      <c r="AK65" s="162"/>
    </row>
    <row r="66" spans="1:37" x14ac:dyDescent="0.25">
      <c r="A66" s="119"/>
      <c r="B66" s="162"/>
      <c r="C66" s="162"/>
      <c r="D66" s="162"/>
      <c r="E66" s="162"/>
      <c r="F66" s="162"/>
      <c r="G66" s="162"/>
      <c r="H66" s="162"/>
      <c r="I66" s="162"/>
      <c r="J66" s="162"/>
      <c r="K66" s="162"/>
      <c r="L66" s="162"/>
      <c r="M66" s="162"/>
      <c r="N66" s="162"/>
      <c r="O66" s="162"/>
      <c r="P66" s="162"/>
      <c r="Q66" s="162"/>
      <c r="R66" s="162"/>
      <c r="S66" s="162"/>
      <c r="T66" s="162"/>
      <c r="U66" s="162"/>
      <c r="V66" s="162"/>
      <c r="W66" s="162"/>
      <c r="X66" s="162"/>
      <c r="Y66" s="162"/>
      <c r="Z66" s="162"/>
      <c r="AA66" s="162"/>
      <c r="AB66" s="162"/>
      <c r="AC66" s="162"/>
      <c r="AD66" s="162"/>
      <c r="AE66" s="162"/>
      <c r="AF66" s="162"/>
      <c r="AG66" s="162"/>
      <c r="AH66" s="162"/>
      <c r="AI66" s="162"/>
      <c r="AJ66" s="162"/>
      <c r="AK66" s="162"/>
    </row>
    <row r="67" spans="1:37" x14ac:dyDescent="0.25">
      <c r="A67" s="119"/>
      <c r="B67" s="162"/>
      <c r="C67" s="162"/>
      <c r="D67" s="162"/>
      <c r="E67" s="162"/>
      <c r="F67" s="162"/>
      <c r="G67" s="162"/>
      <c r="H67" s="162"/>
      <c r="I67" s="162"/>
      <c r="J67" s="162"/>
      <c r="K67" s="162"/>
      <c r="L67" s="162"/>
      <c r="M67" s="162"/>
      <c r="N67" s="162"/>
      <c r="O67" s="162"/>
      <c r="P67" s="162"/>
      <c r="Q67" s="162"/>
      <c r="R67" s="162"/>
      <c r="S67" s="162"/>
      <c r="T67" s="162"/>
      <c r="U67" s="162"/>
      <c r="V67" s="162"/>
      <c r="W67" s="162"/>
      <c r="X67" s="162"/>
      <c r="Y67" s="162"/>
      <c r="Z67" s="162"/>
      <c r="AA67" s="162"/>
      <c r="AB67" s="162"/>
      <c r="AC67" s="162"/>
      <c r="AD67" s="162"/>
      <c r="AE67" s="162"/>
      <c r="AF67" s="162"/>
      <c r="AG67" s="162"/>
      <c r="AH67" s="162"/>
      <c r="AI67" s="162"/>
      <c r="AJ67" s="162"/>
      <c r="AK67" s="162"/>
    </row>
    <row r="68" spans="1:37" x14ac:dyDescent="0.25">
      <c r="A68" s="119"/>
      <c r="B68" s="162"/>
      <c r="C68" s="162"/>
      <c r="D68" s="162"/>
      <c r="E68" s="162"/>
      <c r="F68" s="162"/>
      <c r="G68" s="162"/>
      <c r="H68" s="162"/>
      <c r="I68" s="162"/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/>
      <c r="AF68" s="162"/>
      <c r="AG68" s="162"/>
      <c r="AH68" s="162"/>
      <c r="AI68" s="162"/>
      <c r="AJ68" s="162"/>
      <c r="AK68" s="162"/>
    </row>
    <row r="69" spans="1:37" x14ac:dyDescent="0.25">
      <c r="A69" s="119"/>
      <c r="B69" s="162"/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Q69" s="162"/>
      <c r="R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/>
      <c r="AF69" s="162"/>
      <c r="AG69" s="162"/>
      <c r="AH69" s="162"/>
      <c r="AI69" s="162"/>
      <c r="AJ69" s="162"/>
      <c r="AK69" s="162"/>
    </row>
    <row r="70" spans="1:37" x14ac:dyDescent="0.25">
      <c r="A70" s="119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62"/>
      <c r="S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62"/>
      <c r="AG70" s="162"/>
      <c r="AH70" s="162"/>
      <c r="AI70" s="162"/>
      <c r="AJ70" s="162"/>
      <c r="AK70" s="162"/>
    </row>
    <row r="71" spans="1:37" x14ac:dyDescent="0.25">
      <c r="A71" s="119"/>
      <c r="B71" s="162"/>
      <c r="C71" s="162"/>
      <c r="D71" s="162"/>
      <c r="E71" s="162"/>
      <c r="F71" s="162"/>
      <c r="G71" s="162"/>
      <c r="H71" s="162"/>
      <c r="I71" s="162"/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/>
      <c r="X71" s="162"/>
      <c r="Y71" s="162"/>
      <c r="Z71" s="162"/>
      <c r="AA71" s="162"/>
      <c r="AB71" s="162"/>
      <c r="AC71" s="162"/>
      <c r="AD71" s="162"/>
      <c r="AE71" s="162"/>
      <c r="AF71" s="162"/>
      <c r="AG71" s="162"/>
      <c r="AH71" s="162"/>
      <c r="AI71" s="162"/>
      <c r="AJ71" s="162"/>
      <c r="AK71" s="162"/>
    </row>
    <row r="72" spans="1:37" x14ac:dyDescent="0.25">
      <c r="A72" s="119"/>
      <c r="B72" s="162"/>
      <c r="C72" s="162"/>
      <c r="D72" s="162"/>
      <c r="E72" s="162"/>
      <c r="F72" s="162"/>
      <c r="G72" s="162"/>
      <c r="H72" s="162"/>
      <c r="I72" s="162"/>
      <c r="J72" s="162"/>
      <c r="K72" s="162"/>
      <c r="L72" s="162"/>
      <c r="M72" s="162"/>
      <c r="N72" s="162"/>
      <c r="O72" s="162"/>
      <c r="P72" s="162"/>
      <c r="Q72" s="162"/>
      <c r="R72" s="162"/>
      <c r="S72" s="162"/>
      <c r="T72" s="162"/>
      <c r="U72" s="162"/>
      <c r="V72" s="162"/>
      <c r="W72" s="162"/>
      <c r="X72" s="162"/>
      <c r="Y72" s="162"/>
      <c r="Z72" s="162"/>
      <c r="AA72" s="162"/>
      <c r="AB72" s="162"/>
      <c r="AC72" s="162"/>
      <c r="AD72" s="162"/>
      <c r="AE72" s="162"/>
      <c r="AF72" s="162"/>
      <c r="AG72" s="162"/>
      <c r="AH72" s="162"/>
      <c r="AI72" s="162"/>
      <c r="AJ72" s="162"/>
      <c r="AK72" s="162"/>
    </row>
    <row r="73" spans="1:37" x14ac:dyDescent="0.25">
      <c r="A73" s="119"/>
      <c r="B73" s="162"/>
      <c r="C73" s="162"/>
      <c r="D73" s="162"/>
      <c r="E73" s="162"/>
      <c r="F73" s="162"/>
      <c r="G73" s="162"/>
      <c r="H73" s="162"/>
      <c r="I73" s="162"/>
      <c r="J73" s="162"/>
      <c r="K73" s="162"/>
      <c r="L73" s="162"/>
      <c r="M73" s="162"/>
      <c r="N73" s="162"/>
      <c r="O73" s="162"/>
      <c r="P73" s="162"/>
      <c r="Q73" s="162"/>
      <c r="R73" s="162"/>
      <c r="S73" s="162"/>
      <c r="T73" s="162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62"/>
      <c r="AF73" s="162"/>
      <c r="AG73" s="162"/>
      <c r="AH73" s="162"/>
      <c r="AI73" s="162"/>
      <c r="AJ73" s="162"/>
      <c r="AK73" s="162"/>
    </row>
    <row r="74" spans="1:37" x14ac:dyDescent="0.25">
      <c r="A74" s="119"/>
      <c r="B74" s="162"/>
      <c r="C74" s="162"/>
      <c r="D74" s="162"/>
      <c r="E74" s="162"/>
      <c r="F74" s="162"/>
      <c r="G74" s="162"/>
      <c r="H74" s="162"/>
      <c r="I74" s="162"/>
      <c r="J74" s="162"/>
      <c r="K74" s="162"/>
      <c r="L74" s="162"/>
      <c r="M74" s="162"/>
      <c r="N74" s="162"/>
      <c r="O74" s="162"/>
      <c r="P74" s="162"/>
      <c r="Q74" s="162"/>
      <c r="R74" s="162"/>
      <c r="S74" s="162"/>
      <c r="T74" s="162"/>
      <c r="U74" s="162"/>
      <c r="V74" s="162"/>
      <c r="W74" s="162"/>
      <c r="X74" s="162"/>
      <c r="Y74" s="162"/>
      <c r="Z74" s="162"/>
      <c r="AA74" s="162"/>
      <c r="AB74" s="162"/>
      <c r="AC74" s="162"/>
      <c r="AD74" s="162"/>
      <c r="AE74" s="162"/>
      <c r="AF74" s="162"/>
      <c r="AG74" s="162"/>
      <c r="AH74" s="162"/>
      <c r="AI74" s="162"/>
      <c r="AJ74" s="162"/>
      <c r="AK74" s="162"/>
    </row>
    <row r="75" spans="1:37" x14ac:dyDescent="0.25">
      <c r="A75" s="119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/>
      <c r="AF75" s="162"/>
      <c r="AG75" s="162"/>
      <c r="AH75" s="162"/>
      <c r="AI75" s="162"/>
      <c r="AJ75" s="162"/>
      <c r="AK75" s="162"/>
    </row>
    <row r="76" spans="1:37" x14ac:dyDescent="0.25">
      <c r="A76" s="119"/>
      <c r="B76" s="162"/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/>
      <c r="AF76" s="162"/>
      <c r="AG76" s="162"/>
      <c r="AH76" s="162"/>
      <c r="AI76" s="162"/>
      <c r="AJ76" s="162"/>
      <c r="AK76" s="162"/>
    </row>
    <row r="77" spans="1:37" x14ac:dyDescent="0.25">
      <c r="A77" s="119"/>
      <c r="B77" s="162"/>
      <c r="C77" s="162"/>
      <c r="D77" s="162"/>
      <c r="E77" s="162"/>
      <c r="F77" s="162"/>
      <c r="G77" s="162"/>
      <c r="H77" s="162"/>
      <c r="I77" s="162"/>
      <c r="J77" s="162"/>
      <c r="K77" s="162"/>
      <c r="L77" s="162"/>
      <c r="M77" s="162"/>
      <c r="N77" s="162"/>
      <c r="O77" s="162"/>
      <c r="P77" s="162"/>
      <c r="Q77" s="162"/>
      <c r="R77" s="162"/>
      <c r="S77" s="162"/>
      <c r="T77" s="162"/>
      <c r="U77" s="162"/>
      <c r="V77" s="162"/>
      <c r="W77" s="162"/>
      <c r="X77" s="162"/>
      <c r="Y77" s="162"/>
      <c r="Z77" s="162"/>
      <c r="AA77" s="162"/>
      <c r="AB77" s="162"/>
      <c r="AC77" s="162"/>
      <c r="AD77" s="162"/>
      <c r="AE77" s="162"/>
      <c r="AF77" s="162"/>
      <c r="AG77" s="162"/>
      <c r="AH77" s="162"/>
      <c r="AI77" s="162"/>
      <c r="AJ77" s="162"/>
      <c r="AK77" s="162"/>
    </row>
    <row r="78" spans="1:37" x14ac:dyDescent="0.25">
      <c r="A78" s="119"/>
      <c r="B78" s="162"/>
      <c r="C78" s="162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  <c r="Y78" s="162"/>
      <c r="Z78" s="162"/>
      <c r="AA78" s="162"/>
      <c r="AB78" s="162"/>
      <c r="AC78" s="162"/>
      <c r="AD78" s="162"/>
      <c r="AE78" s="162"/>
      <c r="AF78" s="162"/>
      <c r="AG78" s="162"/>
      <c r="AH78" s="162"/>
      <c r="AI78" s="162"/>
      <c r="AJ78" s="162"/>
      <c r="AK78" s="162"/>
    </row>
    <row r="79" spans="1:37" x14ac:dyDescent="0.25">
      <c r="A79" s="119"/>
      <c r="B79" s="162"/>
      <c r="C79" s="162"/>
      <c r="D79" s="162"/>
      <c r="E79" s="162"/>
      <c r="F79" s="162"/>
      <c r="G79" s="162"/>
      <c r="H79" s="162"/>
      <c r="I79" s="162"/>
      <c r="J79" s="162"/>
      <c r="K79" s="162"/>
      <c r="L79" s="162"/>
      <c r="M79" s="162"/>
      <c r="N79" s="162"/>
      <c r="O79" s="162"/>
      <c r="P79" s="162"/>
      <c r="Q79" s="162"/>
      <c r="R79" s="16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/>
      <c r="AF79" s="162"/>
      <c r="AG79" s="162"/>
      <c r="AH79" s="162"/>
      <c r="AI79" s="162"/>
      <c r="AJ79" s="162"/>
      <c r="AK79" s="162"/>
    </row>
    <row r="80" spans="1:37" x14ac:dyDescent="0.25">
      <c r="A80" s="119"/>
      <c r="B80" s="162"/>
      <c r="C80" s="162"/>
      <c r="D80" s="162"/>
      <c r="E80" s="162"/>
      <c r="F80" s="162"/>
      <c r="G80" s="162"/>
      <c r="H80" s="162"/>
      <c r="I80" s="162"/>
      <c r="J80" s="162"/>
      <c r="K80" s="162"/>
      <c r="L80" s="162"/>
      <c r="M80" s="162"/>
      <c r="N80" s="162"/>
      <c r="O80" s="162"/>
      <c r="P80" s="162"/>
      <c r="Q80" s="162"/>
      <c r="R80" s="162"/>
      <c r="S80" s="162"/>
      <c r="T80" s="162"/>
      <c r="U80" s="162"/>
      <c r="V80" s="162"/>
      <c r="W80" s="162"/>
      <c r="X80" s="162"/>
      <c r="Y80" s="162"/>
      <c r="Z80" s="162"/>
      <c r="AA80" s="162"/>
      <c r="AB80" s="162"/>
      <c r="AC80" s="162"/>
      <c r="AD80" s="162"/>
      <c r="AE80" s="162"/>
      <c r="AF80" s="162"/>
      <c r="AG80" s="162"/>
      <c r="AH80" s="162"/>
      <c r="AI80" s="162"/>
      <c r="AJ80" s="162"/>
      <c r="AK80" s="162"/>
    </row>
    <row r="81" spans="1:37" x14ac:dyDescent="0.25">
      <c r="A81" s="119"/>
      <c r="B81" s="162"/>
      <c r="C81" s="162"/>
      <c r="D81" s="162"/>
      <c r="E81" s="162"/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62"/>
      <c r="AG81" s="162"/>
      <c r="AH81" s="162"/>
      <c r="AI81" s="162"/>
      <c r="AJ81" s="162"/>
      <c r="AK81" s="162"/>
    </row>
    <row r="82" spans="1:37" x14ac:dyDescent="0.25">
      <c r="A82" s="119"/>
      <c r="B82" s="162"/>
      <c r="C82" s="162"/>
      <c r="D82" s="162"/>
      <c r="E82" s="162"/>
      <c r="F82" s="162"/>
      <c r="G82" s="162"/>
      <c r="H82" s="162"/>
      <c r="I82" s="162"/>
      <c r="J82" s="162"/>
      <c r="K82" s="162"/>
      <c r="L82" s="162"/>
      <c r="M82" s="162"/>
      <c r="N82" s="162"/>
      <c r="O82" s="162"/>
      <c r="P82" s="162"/>
      <c r="Q82" s="162"/>
      <c r="R82" s="162"/>
      <c r="S82" s="162"/>
      <c r="T82" s="162"/>
      <c r="U82" s="162"/>
      <c r="V82" s="162"/>
      <c r="W82" s="162"/>
      <c r="X82" s="162"/>
      <c r="Y82" s="162"/>
      <c r="Z82" s="162"/>
      <c r="AA82" s="162"/>
      <c r="AB82" s="162"/>
      <c r="AC82" s="162"/>
      <c r="AD82" s="162"/>
      <c r="AE82" s="162"/>
      <c r="AF82" s="162"/>
      <c r="AG82" s="162"/>
      <c r="AH82" s="162"/>
      <c r="AI82" s="162"/>
      <c r="AJ82" s="162"/>
      <c r="AK82" s="162"/>
    </row>
    <row r="83" spans="1:37" x14ac:dyDescent="0.25">
      <c r="A83" s="119"/>
      <c r="B83" s="162"/>
      <c r="C83" s="162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  <c r="AK83" s="162"/>
    </row>
    <row r="84" spans="1:37" x14ac:dyDescent="0.25">
      <c r="A84" s="119"/>
      <c r="B84" s="162"/>
      <c r="C84" s="162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2"/>
      <c r="AK84" s="162"/>
    </row>
    <row r="85" spans="1:37" x14ac:dyDescent="0.25">
      <c r="A85" s="119"/>
      <c r="B85" s="162"/>
      <c r="C85" s="162"/>
      <c r="D85" s="162"/>
      <c r="E85" s="162"/>
      <c r="F85" s="162"/>
      <c r="G85" s="162"/>
      <c r="H85" s="162"/>
      <c r="I85" s="162"/>
      <c r="J85" s="162"/>
      <c r="K85" s="162"/>
      <c r="L85" s="162"/>
      <c r="M85" s="162"/>
      <c r="N85" s="162"/>
      <c r="O85" s="162"/>
      <c r="P85" s="162"/>
      <c r="Q85" s="162"/>
      <c r="R85" s="162"/>
      <c r="S85" s="162"/>
      <c r="T85" s="162"/>
      <c r="U85" s="162"/>
      <c r="V85" s="162"/>
      <c r="W85" s="162"/>
      <c r="X85" s="162"/>
      <c r="Y85" s="162"/>
      <c r="Z85" s="162"/>
      <c r="AA85" s="162"/>
      <c r="AB85" s="162"/>
      <c r="AC85" s="162"/>
      <c r="AD85" s="162"/>
      <c r="AE85" s="162"/>
      <c r="AF85" s="162"/>
      <c r="AG85" s="162"/>
      <c r="AH85" s="162"/>
      <c r="AI85" s="162"/>
      <c r="AJ85" s="162"/>
      <c r="AK85" s="162"/>
    </row>
    <row r="86" spans="1:37" x14ac:dyDescent="0.25">
      <c r="A86" s="119"/>
      <c r="B86" s="162"/>
      <c r="C86" s="162"/>
      <c r="D86" s="162"/>
      <c r="E86" s="162"/>
      <c r="F86" s="162"/>
      <c r="G86" s="162"/>
      <c r="H86" s="162"/>
      <c r="I86" s="162"/>
      <c r="J86" s="162"/>
      <c r="K86" s="162"/>
      <c r="L86" s="162"/>
      <c r="M86" s="162"/>
      <c r="N86" s="162"/>
      <c r="O86" s="162"/>
      <c r="P86" s="162"/>
      <c r="Q86" s="162"/>
      <c r="R86" s="162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/>
      <c r="AD86" s="162"/>
      <c r="AE86" s="162"/>
      <c r="AF86" s="162"/>
      <c r="AG86" s="162"/>
      <c r="AH86" s="162"/>
      <c r="AI86" s="162"/>
      <c r="AJ86" s="162"/>
      <c r="AK86" s="162"/>
    </row>
    <row r="87" spans="1:37" x14ac:dyDescent="0.25">
      <c r="A87" s="119"/>
      <c r="B87" s="162"/>
      <c r="C87" s="162"/>
      <c r="D87" s="162"/>
      <c r="E87" s="162"/>
      <c r="F87" s="162"/>
      <c r="G87" s="162"/>
      <c r="H87" s="162"/>
      <c r="I87" s="162"/>
      <c r="J87" s="162"/>
      <c r="K87" s="162"/>
      <c r="L87" s="162"/>
      <c r="M87" s="162"/>
      <c r="N87" s="162"/>
      <c r="O87" s="162"/>
      <c r="P87" s="162"/>
      <c r="Q87" s="162"/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/>
      <c r="AF87" s="162"/>
      <c r="AG87" s="162"/>
      <c r="AH87" s="162"/>
      <c r="AI87" s="162"/>
      <c r="AJ87" s="162"/>
      <c r="AK87" s="162"/>
    </row>
    <row r="88" spans="1:37" x14ac:dyDescent="0.25">
      <c r="A88" s="119"/>
      <c r="B88" s="162"/>
      <c r="C88" s="162"/>
      <c r="D88" s="162"/>
      <c r="E88" s="162"/>
      <c r="F88" s="162"/>
      <c r="G88" s="162"/>
      <c r="H88" s="162"/>
      <c r="I88" s="162"/>
      <c r="J88" s="162"/>
      <c r="K88" s="162"/>
      <c r="L88" s="162"/>
      <c r="M88" s="162"/>
      <c r="N88" s="162"/>
      <c r="O88" s="162"/>
      <c r="P88" s="162"/>
      <c r="Q88" s="162"/>
      <c r="R88" s="162"/>
      <c r="S88" s="162"/>
      <c r="T88" s="162"/>
      <c r="U88" s="162"/>
      <c r="V88" s="162"/>
      <c r="W88" s="162"/>
      <c r="X88" s="162"/>
      <c r="Y88" s="162"/>
      <c r="Z88" s="162"/>
      <c r="AA88" s="162"/>
      <c r="AB88" s="162"/>
      <c r="AC88" s="162"/>
      <c r="AD88" s="162"/>
      <c r="AE88" s="162"/>
      <c r="AF88" s="162"/>
      <c r="AG88" s="162"/>
      <c r="AH88" s="162"/>
      <c r="AI88" s="162"/>
      <c r="AJ88" s="162"/>
      <c r="AK88" s="162"/>
    </row>
    <row r="89" spans="1:37" x14ac:dyDescent="0.25">
      <c r="A89" s="119"/>
      <c r="B89" s="162"/>
      <c r="C89" s="162"/>
      <c r="D89" s="162"/>
      <c r="E89" s="162"/>
      <c r="F89" s="162"/>
      <c r="G89" s="162"/>
      <c r="H89" s="162"/>
      <c r="I89" s="162"/>
      <c r="J89" s="162"/>
      <c r="K89" s="162"/>
      <c r="L89" s="162"/>
      <c r="M89" s="162"/>
      <c r="N89" s="162"/>
      <c r="O89" s="162"/>
      <c r="P89" s="162"/>
      <c r="Q89" s="162"/>
      <c r="R89" s="162"/>
      <c r="S89" s="162"/>
      <c r="T89" s="162"/>
      <c r="U89" s="162"/>
      <c r="V89" s="162"/>
      <c r="W89" s="162"/>
      <c r="X89" s="162"/>
      <c r="Y89" s="162"/>
      <c r="Z89" s="162"/>
      <c r="AA89" s="162"/>
      <c r="AB89" s="162"/>
      <c r="AC89" s="162"/>
      <c r="AD89" s="162"/>
      <c r="AE89" s="162"/>
      <c r="AF89" s="162"/>
      <c r="AG89" s="162"/>
      <c r="AH89" s="162"/>
      <c r="AI89" s="162"/>
      <c r="AJ89" s="162"/>
      <c r="AK89" s="162"/>
    </row>
    <row r="90" spans="1:37" x14ac:dyDescent="0.25">
      <c r="A90" s="119"/>
      <c r="B90" s="162"/>
      <c r="C90" s="162"/>
      <c r="D90" s="162"/>
      <c r="E90" s="162"/>
      <c r="F90" s="162"/>
      <c r="G90" s="162"/>
      <c r="H90" s="162"/>
      <c r="I90" s="162"/>
      <c r="J90" s="162"/>
      <c r="K90" s="162"/>
      <c r="L90" s="162"/>
      <c r="M90" s="162"/>
      <c r="N90" s="162"/>
      <c r="O90" s="162"/>
      <c r="P90" s="162"/>
      <c r="Q90" s="162"/>
      <c r="R90" s="162"/>
      <c r="S90" s="162"/>
      <c r="T90" s="162"/>
      <c r="U90" s="162"/>
      <c r="V90" s="162"/>
      <c r="W90" s="162"/>
      <c r="X90" s="162"/>
      <c r="Y90" s="162"/>
      <c r="Z90" s="162"/>
      <c r="AA90" s="162"/>
      <c r="AB90" s="162"/>
      <c r="AC90" s="162"/>
      <c r="AD90" s="162"/>
      <c r="AE90" s="162"/>
      <c r="AF90" s="162"/>
      <c r="AG90" s="162"/>
      <c r="AH90" s="162"/>
      <c r="AI90" s="162"/>
      <c r="AJ90" s="162"/>
      <c r="AK90" s="162"/>
    </row>
    <row r="91" spans="1:37" x14ac:dyDescent="0.25">
      <c r="A91" s="119"/>
      <c r="B91" s="162"/>
      <c r="C91" s="162"/>
      <c r="D91" s="162"/>
      <c r="E91" s="162"/>
      <c r="F91" s="162"/>
      <c r="G91" s="162"/>
      <c r="H91" s="162"/>
      <c r="I91" s="162"/>
      <c r="J91" s="162"/>
      <c r="K91" s="162"/>
      <c r="L91" s="162"/>
      <c r="M91" s="162"/>
      <c r="N91" s="162"/>
      <c r="O91" s="162"/>
      <c r="P91" s="162"/>
      <c r="Q91" s="162"/>
      <c r="R91" s="162"/>
      <c r="S91" s="162"/>
      <c r="T91" s="162"/>
      <c r="U91" s="162"/>
      <c r="V91" s="162"/>
      <c r="W91" s="162"/>
      <c r="X91" s="162"/>
      <c r="Y91" s="162"/>
      <c r="Z91" s="162"/>
      <c r="AA91" s="162"/>
      <c r="AB91" s="162"/>
      <c r="AC91" s="162"/>
      <c r="AD91" s="162"/>
      <c r="AE91" s="162"/>
      <c r="AF91" s="162"/>
      <c r="AG91" s="162"/>
      <c r="AH91" s="162"/>
      <c r="AI91" s="162"/>
      <c r="AJ91" s="162"/>
      <c r="AK91" s="162"/>
    </row>
    <row r="92" spans="1:37" x14ac:dyDescent="0.25">
      <c r="A92" s="119"/>
      <c r="B92" s="162"/>
      <c r="C92" s="162"/>
      <c r="D92" s="162"/>
      <c r="E92" s="162"/>
      <c r="F92" s="162"/>
      <c r="G92" s="162"/>
      <c r="H92" s="162"/>
      <c r="I92" s="162"/>
      <c r="J92" s="162"/>
      <c r="K92" s="162"/>
      <c r="L92" s="162"/>
      <c r="M92" s="162"/>
      <c r="N92" s="162"/>
      <c r="O92" s="162"/>
      <c r="P92" s="162"/>
      <c r="Q92" s="162"/>
      <c r="R92" s="162"/>
      <c r="S92" s="162"/>
      <c r="T92" s="162"/>
      <c r="U92" s="162"/>
      <c r="V92" s="162"/>
      <c r="W92" s="162"/>
      <c r="X92" s="162"/>
      <c r="Y92" s="162"/>
      <c r="Z92" s="162"/>
      <c r="AA92" s="162"/>
      <c r="AB92" s="162"/>
      <c r="AC92" s="162"/>
      <c r="AD92" s="162"/>
      <c r="AE92" s="162"/>
      <c r="AF92" s="162"/>
      <c r="AG92" s="162"/>
      <c r="AH92" s="162"/>
      <c r="AI92" s="162"/>
      <c r="AJ92" s="162"/>
      <c r="AK92" s="162"/>
    </row>
    <row r="93" spans="1:37" x14ac:dyDescent="0.25">
      <c r="A93" s="119"/>
      <c r="B93" s="162"/>
      <c r="C93" s="162"/>
      <c r="D93" s="162"/>
      <c r="E93" s="162"/>
      <c r="F93" s="162"/>
      <c r="G93" s="162"/>
      <c r="H93" s="162"/>
      <c r="I93" s="162"/>
      <c r="J93" s="162"/>
      <c r="K93" s="162"/>
      <c r="L93" s="162"/>
      <c r="M93" s="162"/>
      <c r="N93" s="162"/>
      <c r="O93" s="162"/>
      <c r="P93" s="162"/>
      <c r="Q93" s="162"/>
      <c r="R93" s="162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62"/>
      <c r="AF93" s="162"/>
      <c r="AG93" s="162"/>
      <c r="AH93" s="162"/>
      <c r="AI93" s="162"/>
      <c r="AJ93" s="162"/>
      <c r="AK93" s="162"/>
    </row>
    <row r="94" spans="1:37" x14ac:dyDescent="0.25">
      <c r="A94" s="119"/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162"/>
      <c r="Q94" s="162"/>
      <c r="R94" s="162"/>
      <c r="S94" s="162"/>
      <c r="T94" s="162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/>
      <c r="AF94" s="162"/>
      <c r="AG94" s="162"/>
      <c r="AH94" s="162"/>
      <c r="AI94" s="162"/>
      <c r="AJ94" s="162"/>
      <c r="AK94" s="162"/>
    </row>
    <row r="95" spans="1:37" x14ac:dyDescent="0.25">
      <c r="A95" s="119"/>
      <c r="B95" s="162"/>
      <c r="C95" s="162"/>
      <c r="D95" s="162"/>
      <c r="E95" s="162"/>
      <c r="F95" s="162"/>
      <c r="G95" s="162"/>
      <c r="H95" s="162"/>
      <c r="I95" s="162"/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/>
      <c r="AD95" s="162"/>
      <c r="AE95" s="162"/>
      <c r="AF95" s="162"/>
      <c r="AG95" s="162"/>
      <c r="AH95" s="162"/>
      <c r="AI95" s="162"/>
      <c r="AJ95" s="162"/>
      <c r="AK95" s="162"/>
    </row>
    <row r="96" spans="1:37" x14ac:dyDescent="0.25">
      <c r="A96" s="119"/>
      <c r="B96" s="162"/>
      <c r="C96" s="162"/>
      <c r="D96" s="162"/>
      <c r="E96" s="162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62"/>
    </row>
    <row r="97" spans="1:37" x14ac:dyDescent="0.25">
      <c r="A97" s="119"/>
      <c r="B97" s="162"/>
      <c r="C97" s="162"/>
      <c r="D97" s="162"/>
      <c r="E97" s="162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</row>
    <row r="98" spans="1:37" x14ac:dyDescent="0.25">
      <c r="A98" s="119"/>
      <c r="B98" s="162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  <c r="AK98" s="162"/>
    </row>
    <row r="99" spans="1:37" x14ac:dyDescent="0.25">
      <c r="A99" s="119"/>
      <c r="B99" s="162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</row>
    <row r="100" spans="1:37" x14ac:dyDescent="0.25">
      <c r="A100" s="119"/>
      <c r="B100" s="162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  <c r="AK100" s="162"/>
    </row>
    <row r="101" spans="1:37" x14ac:dyDescent="0.25">
      <c r="A101" s="119"/>
      <c r="B101" s="162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  <c r="AK101" s="162"/>
    </row>
    <row r="102" spans="1:37" x14ac:dyDescent="0.25">
      <c r="A102" s="119"/>
      <c r="B102" s="162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</row>
    <row r="103" spans="1:37" x14ac:dyDescent="0.25">
      <c r="A103" s="119"/>
      <c r="B103" s="162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</row>
    <row r="104" spans="1:37" x14ac:dyDescent="0.25">
      <c r="A104" s="119"/>
      <c r="B104" s="162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</row>
    <row r="105" spans="1:37" x14ac:dyDescent="0.25">
      <c r="A105" s="119"/>
      <c r="B105" s="162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</row>
    <row r="106" spans="1:37" x14ac:dyDescent="0.25">
      <c r="A106" s="119"/>
      <c r="B106" s="162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  <c r="AK106" s="162"/>
    </row>
    <row r="107" spans="1:37" x14ac:dyDescent="0.25">
      <c r="A107" s="119"/>
      <c r="B107" s="162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</row>
    <row r="108" spans="1:37" x14ac:dyDescent="0.25">
      <c r="A108" s="119"/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  <c r="AK108" s="162"/>
    </row>
    <row r="109" spans="1:37" x14ac:dyDescent="0.25">
      <c r="A109" s="119"/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  <c r="AK109" s="162"/>
    </row>
    <row r="110" spans="1:37" x14ac:dyDescent="0.25">
      <c r="A110" s="119"/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  <c r="AK110" s="162"/>
    </row>
    <row r="111" spans="1:37" x14ac:dyDescent="0.25">
      <c r="A111" s="119"/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2"/>
      <c r="AK111" s="162"/>
    </row>
    <row r="112" spans="1:37" x14ac:dyDescent="0.25">
      <c r="A112" s="119"/>
      <c r="B112" s="162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  <c r="AK112" s="162"/>
    </row>
    <row r="113" spans="1:37" x14ac:dyDescent="0.25">
      <c r="A113" s="119"/>
      <c r="B113" s="162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  <c r="AK113" s="162"/>
    </row>
    <row r="114" spans="1:37" x14ac:dyDescent="0.25">
      <c r="A114" s="119"/>
      <c r="B114" s="162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  <c r="AK114" s="162"/>
    </row>
    <row r="115" spans="1:37" x14ac:dyDescent="0.25">
      <c r="A115" s="119"/>
      <c r="B115" s="162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  <c r="AK115" s="162"/>
    </row>
    <row r="116" spans="1:37" x14ac:dyDescent="0.25">
      <c r="A116" s="119"/>
      <c r="B116" s="162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  <c r="AK116" s="162"/>
    </row>
    <row r="117" spans="1:37" x14ac:dyDescent="0.25">
      <c r="A117" s="119"/>
      <c r="B117" s="162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  <c r="AK117" s="162"/>
    </row>
    <row r="118" spans="1:37" x14ac:dyDescent="0.25">
      <c r="A118" s="119"/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  <c r="AK118" s="162"/>
    </row>
    <row r="119" spans="1:37" x14ac:dyDescent="0.25">
      <c r="A119" s="119"/>
      <c r="B119" s="162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  <c r="AK119" s="162"/>
    </row>
    <row r="120" spans="1:37" x14ac:dyDescent="0.25">
      <c r="A120" s="119"/>
      <c r="B120" s="162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  <c r="AK120" s="162"/>
    </row>
    <row r="121" spans="1:37" x14ac:dyDescent="0.25">
      <c r="A121" s="119"/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</row>
    <row r="122" spans="1:37" x14ac:dyDescent="0.25">
      <c r="A122" s="119"/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</row>
    <row r="123" spans="1:37" x14ac:dyDescent="0.25">
      <c r="A123" s="119"/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</row>
    <row r="124" spans="1:37" x14ac:dyDescent="0.25">
      <c r="A124" s="119"/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</row>
    <row r="125" spans="1:37" x14ac:dyDescent="0.25">
      <c r="A125" s="119"/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</row>
    <row r="126" spans="1:37" x14ac:dyDescent="0.25">
      <c r="A126" s="119"/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</row>
  </sheetData>
  <hyperlinks>
    <hyperlink ref="A1" location="View!A1" display="view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L40"/>
  <sheetViews>
    <sheetView showGridLines="0" workbookViewId="0">
      <selection activeCell="C5" sqref="C5"/>
    </sheetView>
  </sheetViews>
  <sheetFormatPr defaultRowHeight="15" x14ac:dyDescent="0.25"/>
  <cols>
    <col min="4" max="5" width="10.85546875" bestFit="1" customWidth="1"/>
  </cols>
  <sheetData>
    <row r="1" spans="1:38" x14ac:dyDescent="0.25">
      <c r="A1" s="25" t="s">
        <v>204</v>
      </c>
      <c r="C1" t="s">
        <v>337</v>
      </c>
      <c r="D1" t="str">
        <f>+View!C19</f>
        <v>MENSILE</v>
      </c>
    </row>
    <row r="2" spans="1:38" x14ac:dyDescent="0.25">
      <c r="C2" s="66" t="str">
        <f>+SPm!B2</f>
        <v>A1 M1</v>
      </c>
      <c r="D2" s="66" t="str">
        <f>+SPm!C2</f>
        <v>A1 M2</v>
      </c>
      <c r="E2" s="66" t="str">
        <f>+SPm!D2</f>
        <v>A1 M3</v>
      </c>
      <c r="F2" s="66" t="str">
        <f>+SPm!E2</f>
        <v>A1 M4</v>
      </c>
      <c r="G2" s="66" t="str">
        <f>+SPm!F2</f>
        <v>A1 M5</v>
      </c>
      <c r="H2" s="66" t="str">
        <f>+SPm!G2</f>
        <v>A1 M6</v>
      </c>
      <c r="I2" s="66" t="str">
        <f>+SPm!H2</f>
        <v>A1 M7</v>
      </c>
      <c r="J2" s="66" t="str">
        <f>+SPm!I2</f>
        <v>A1 M8</v>
      </c>
      <c r="K2" s="66" t="str">
        <f>+SPm!J2</f>
        <v>A1 M9</v>
      </c>
      <c r="L2" s="66" t="str">
        <f>+SPm!K2</f>
        <v>A1 M10</v>
      </c>
      <c r="M2" s="66" t="str">
        <f>+SPm!L2</f>
        <v>A1 M11</v>
      </c>
      <c r="N2" s="66" t="str">
        <f>+SPm!M2</f>
        <v>A1 M12</v>
      </c>
      <c r="O2" s="66" t="str">
        <f>+SPm!N2</f>
        <v>A2 M1</v>
      </c>
      <c r="P2" s="66" t="str">
        <f>+SPm!O2</f>
        <v>A2 M2</v>
      </c>
      <c r="Q2" s="66" t="str">
        <f>+SPm!P2</f>
        <v>A2 M3</v>
      </c>
      <c r="R2" s="66" t="str">
        <f>+SPm!Q2</f>
        <v>A2 M4</v>
      </c>
      <c r="S2" s="66" t="str">
        <f>+SPm!R2</f>
        <v>A2 M5</v>
      </c>
      <c r="T2" s="66" t="str">
        <f>+SPm!S2</f>
        <v>A2 M6</v>
      </c>
      <c r="U2" s="66" t="str">
        <f>+SPm!T2</f>
        <v>A2 M7</v>
      </c>
      <c r="V2" s="66" t="str">
        <f>+SPm!U2</f>
        <v>A2 M8</v>
      </c>
      <c r="W2" s="66" t="str">
        <f>+SPm!V2</f>
        <v>A2 M9</v>
      </c>
      <c r="X2" s="66" t="str">
        <f>+SPm!W2</f>
        <v>A2 M10</v>
      </c>
      <c r="Y2" s="66" t="str">
        <f>+SPm!X2</f>
        <v>A2 M11</v>
      </c>
      <c r="Z2" s="66" t="str">
        <f>+SPm!Y2</f>
        <v>A2 M12</v>
      </c>
      <c r="AA2" s="66" t="str">
        <f>+SPm!Z2</f>
        <v>A3 M1</v>
      </c>
      <c r="AB2" s="66" t="str">
        <f>+SPm!AA2</f>
        <v>A3 M2</v>
      </c>
      <c r="AC2" s="66" t="str">
        <f>+SPm!AB2</f>
        <v>A3 M3</v>
      </c>
      <c r="AD2" s="66" t="str">
        <f>+SPm!AC2</f>
        <v>A3 M4</v>
      </c>
      <c r="AE2" s="66" t="str">
        <f>+SPm!AD2</f>
        <v>A3 M5</v>
      </c>
      <c r="AF2" s="66" t="str">
        <f>+SPm!AE2</f>
        <v>A3 M6</v>
      </c>
      <c r="AG2" s="66" t="str">
        <f>+SPm!AF2</f>
        <v>A3 M7</v>
      </c>
      <c r="AH2" s="66" t="str">
        <f>+SPm!AG2</f>
        <v>A3 M8</v>
      </c>
      <c r="AI2" s="66" t="str">
        <f>+SPm!AH2</f>
        <v>A3 M9</v>
      </c>
      <c r="AJ2" s="66" t="str">
        <f>+SPm!AI2</f>
        <v>A3 M10</v>
      </c>
      <c r="AK2" s="66" t="str">
        <f>+SPm!AJ2</f>
        <v>A3 M11</v>
      </c>
      <c r="AL2" s="66" t="str">
        <f>+SPm!AK2</f>
        <v>A3 M12</v>
      </c>
    </row>
    <row r="3" spans="1:38" x14ac:dyDescent="0.25">
      <c r="A3" s="67" t="s">
        <v>325</v>
      </c>
      <c r="B3" s="67"/>
      <c r="C3" s="68">
        <f>-C4+C8</f>
        <v>52838.7</v>
      </c>
      <c r="D3" s="68">
        <f>-D4+D8</f>
        <v>-6810.3</v>
      </c>
      <c r="E3" s="68">
        <f t="shared" ref="E3:AL3" si="0">-E4+E8</f>
        <v>-7440.3</v>
      </c>
      <c r="F3" s="68">
        <f t="shared" si="0"/>
        <v>-1095.3000000000002</v>
      </c>
      <c r="G3" s="68">
        <f t="shared" si="0"/>
        <v>-3360.3</v>
      </c>
      <c r="H3" s="68">
        <f t="shared" si="0"/>
        <v>1467.7000000000007</v>
      </c>
      <c r="I3" s="68">
        <f t="shared" si="0"/>
        <v>501.06000000000131</v>
      </c>
      <c r="J3" s="68">
        <f t="shared" si="0"/>
        <v>-4031.2249999999995</v>
      </c>
      <c r="K3" s="68">
        <f t="shared" si="0"/>
        <v>-1003.4550000000008</v>
      </c>
      <c r="L3" s="68">
        <f t="shared" si="0"/>
        <v>-3077.6550000000007</v>
      </c>
      <c r="M3" s="68">
        <f t="shared" si="0"/>
        <v>1013.3269500000024</v>
      </c>
      <c r="N3" s="68">
        <f t="shared" si="0"/>
        <v>-7053.9130500000001</v>
      </c>
      <c r="O3" s="68">
        <f t="shared" si="0"/>
        <v>-607.15304999999989</v>
      </c>
      <c r="P3" s="68">
        <f t="shared" si="0"/>
        <v>-539.30122499999925</v>
      </c>
      <c r="Q3" s="68">
        <f t="shared" si="0"/>
        <v>-7592.3212249999997</v>
      </c>
      <c r="R3" s="68">
        <f t="shared" si="0"/>
        <v>3831.7587750000002</v>
      </c>
      <c r="S3" s="68">
        <f t="shared" si="0"/>
        <v>-6602.3012249999992</v>
      </c>
      <c r="T3" s="68">
        <f t="shared" si="0"/>
        <v>-2604.0212249999995</v>
      </c>
      <c r="U3" s="68">
        <f t="shared" si="0"/>
        <v>-2010.2612249999993</v>
      </c>
      <c r="V3" s="68">
        <f t="shared" si="0"/>
        <v>-8595.0212249999986</v>
      </c>
      <c r="W3" s="68">
        <f t="shared" si="0"/>
        <v>-914.66122499999801</v>
      </c>
      <c r="X3" s="68">
        <f t="shared" si="0"/>
        <v>724.87877500000104</v>
      </c>
      <c r="Y3" s="68">
        <f t="shared" si="0"/>
        <v>-4482.3812249999992</v>
      </c>
      <c r="Z3" s="68">
        <f t="shared" si="0"/>
        <v>-9036.0212249999986</v>
      </c>
      <c r="AA3" s="68">
        <f t="shared" si="0"/>
        <v>-802.4612249999991</v>
      </c>
      <c r="AB3" s="68">
        <f t="shared" si="0"/>
        <v>1684.8306000000011</v>
      </c>
      <c r="AC3" s="68">
        <f t="shared" si="0"/>
        <v>-3640.1093999999994</v>
      </c>
      <c r="AD3" s="68">
        <f t="shared" si="0"/>
        <v>-3863.7293999999993</v>
      </c>
      <c r="AE3" s="68">
        <f t="shared" si="0"/>
        <v>-8554.4293999999991</v>
      </c>
      <c r="AF3" s="68">
        <f t="shared" si="0"/>
        <v>-9098.4893999999986</v>
      </c>
      <c r="AG3" s="68">
        <f t="shared" si="0"/>
        <v>6231.7505999999994</v>
      </c>
      <c r="AH3" s="68">
        <f t="shared" si="0"/>
        <v>-5720.3093999999992</v>
      </c>
      <c r="AI3" s="68">
        <f t="shared" si="0"/>
        <v>-7992.8093999999992</v>
      </c>
      <c r="AJ3" s="68">
        <f t="shared" si="0"/>
        <v>-8464.7093999999979</v>
      </c>
      <c r="AK3" s="68">
        <f t="shared" si="0"/>
        <v>-6779.1293999999989</v>
      </c>
      <c r="AL3" s="68">
        <f t="shared" si="0"/>
        <v>888.01060000000325</v>
      </c>
    </row>
    <row r="4" spans="1:38" x14ac:dyDescent="0.25">
      <c r="A4" s="67" t="s">
        <v>326</v>
      </c>
      <c r="B4" s="67"/>
      <c r="C4" s="69">
        <f>+SUM(C5:C7)</f>
        <v>11337</v>
      </c>
      <c r="D4" s="69">
        <f t="shared" ref="D4:AL4" si="1">+SUM(D5:D7)</f>
        <v>8337</v>
      </c>
      <c r="E4" s="69">
        <f t="shared" si="1"/>
        <v>8337</v>
      </c>
      <c r="F4" s="69">
        <f t="shared" si="1"/>
        <v>8337</v>
      </c>
      <c r="G4" s="69">
        <f t="shared" si="1"/>
        <v>8337</v>
      </c>
      <c r="H4" s="69">
        <f t="shared" si="1"/>
        <v>8337</v>
      </c>
      <c r="I4" s="69">
        <f t="shared" si="1"/>
        <v>8382.36</v>
      </c>
      <c r="J4" s="69">
        <f t="shared" si="1"/>
        <v>8429.9249999999993</v>
      </c>
      <c r="K4" s="69">
        <f t="shared" si="1"/>
        <v>8493.5550000000003</v>
      </c>
      <c r="L4" s="69">
        <f t="shared" si="1"/>
        <v>8493.5550000000003</v>
      </c>
      <c r="M4" s="69">
        <f t="shared" si="1"/>
        <v>8550.6130499999999</v>
      </c>
      <c r="N4" s="69">
        <f t="shared" si="1"/>
        <v>8550.6130499999999</v>
      </c>
      <c r="O4" s="69">
        <f t="shared" si="1"/>
        <v>8550.6130499999999</v>
      </c>
      <c r="P4" s="69">
        <f t="shared" si="1"/>
        <v>9512.7212249999993</v>
      </c>
      <c r="Q4" s="69">
        <f t="shared" si="1"/>
        <v>9512.7212249999993</v>
      </c>
      <c r="R4" s="69">
        <f t="shared" si="1"/>
        <v>9512.7212249999993</v>
      </c>
      <c r="S4" s="69">
        <f t="shared" si="1"/>
        <v>9512.7212249999993</v>
      </c>
      <c r="T4" s="69">
        <f t="shared" si="1"/>
        <v>9512.7212249999993</v>
      </c>
      <c r="U4" s="69">
        <f t="shared" si="1"/>
        <v>9512.7212249999993</v>
      </c>
      <c r="V4" s="69">
        <f t="shared" si="1"/>
        <v>9512.7212249999993</v>
      </c>
      <c r="W4" s="69">
        <f t="shared" si="1"/>
        <v>9512.7212249999993</v>
      </c>
      <c r="X4" s="69">
        <f t="shared" si="1"/>
        <v>9512.7212249999993</v>
      </c>
      <c r="Y4" s="69">
        <f t="shared" si="1"/>
        <v>9512.7212249999993</v>
      </c>
      <c r="Z4" s="69">
        <f t="shared" si="1"/>
        <v>9512.7212249999993</v>
      </c>
      <c r="AA4" s="69">
        <f t="shared" si="1"/>
        <v>9512.7212249999993</v>
      </c>
      <c r="AB4" s="69">
        <f t="shared" si="1"/>
        <v>10474.829399999999</v>
      </c>
      <c r="AC4" s="69">
        <f t="shared" si="1"/>
        <v>10474.829399999999</v>
      </c>
      <c r="AD4" s="69">
        <f t="shared" si="1"/>
        <v>10474.829399999999</v>
      </c>
      <c r="AE4" s="69">
        <f t="shared" si="1"/>
        <v>10474.829399999999</v>
      </c>
      <c r="AF4" s="69">
        <f t="shared" si="1"/>
        <v>10474.829399999999</v>
      </c>
      <c r="AG4" s="69">
        <f t="shared" si="1"/>
        <v>10474.829399999999</v>
      </c>
      <c r="AH4" s="69">
        <f t="shared" si="1"/>
        <v>10474.829399999999</v>
      </c>
      <c r="AI4" s="69">
        <f t="shared" si="1"/>
        <v>10474.829399999999</v>
      </c>
      <c r="AJ4" s="69">
        <f t="shared" si="1"/>
        <v>10474.829399999999</v>
      </c>
      <c r="AK4" s="69">
        <f t="shared" si="1"/>
        <v>10474.829399999999</v>
      </c>
      <c r="AL4" s="69">
        <f t="shared" si="1"/>
        <v>10474.829399999999</v>
      </c>
    </row>
    <row r="5" spans="1:38" x14ac:dyDescent="0.25">
      <c r="A5" s="70" t="s">
        <v>727</v>
      </c>
      <c r="B5" s="67"/>
      <c r="C5" s="71">
        <f>+'Bilancio iniziale'!B64</f>
        <v>3000</v>
      </c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</row>
    <row r="6" spans="1:38" x14ac:dyDescent="0.25">
      <c r="A6" s="70" t="s">
        <v>357</v>
      </c>
      <c r="B6" s="70"/>
      <c r="C6" s="71">
        <f>+E_Vendite!C95</f>
        <v>8337</v>
      </c>
      <c r="D6" s="71">
        <f>+E_Vendite!D95</f>
        <v>8337</v>
      </c>
      <c r="E6" s="71">
        <f>+E_Vendite!E95</f>
        <v>8337</v>
      </c>
      <c r="F6" s="71">
        <f>+E_Vendite!F95</f>
        <v>8337</v>
      </c>
      <c r="G6" s="71">
        <f>+E_Vendite!G95</f>
        <v>8337</v>
      </c>
      <c r="H6" s="71">
        <f>+E_Vendite!H95</f>
        <v>8337</v>
      </c>
      <c r="I6" s="71">
        <f>+E_Vendite!I95</f>
        <v>8382.36</v>
      </c>
      <c r="J6" s="71">
        <f>+E_Vendite!J95</f>
        <v>8429.9249999999993</v>
      </c>
      <c r="K6" s="71">
        <f>+E_Vendite!K95</f>
        <v>8493.5550000000003</v>
      </c>
      <c r="L6" s="71">
        <f>+E_Vendite!L95</f>
        <v>8493.5550000000003</v>
      </c>
      <c r="M6" s="71">
        <f>+E_Vendite!M95</f>
        <v>8550.6130499999999</v>
      </c>
      <c r="N6" s="71">
        <f>+E_Vendite!N95</f>
        <v>8550.6130499999999</v>
      </c>
      <c r="O6" s="71">
        <f>+E_Vendite!O95</f>
        <v>8550.6130499999999</v>
      </c>
      <c r="P6" s="71">
        <f>+E_Vendite!P95</f>
        <v>9512.7212249999993</v>
      </c>
      <c r="Q6" s="71">
        <f>+E_Vendite!Q95</f>
        <v>9512.7212249999993</v>
      </c>
      <c r="R6" s="71">
        <f>+E_Vendite!R95</f>
        <v>9512.7212249999993</v>
      </c>
      <c r="S6" s="71">
        <f>+E_Vendite!S95</f>
        <v>9512.7212249999993</v>
      </c>
      <c r="T6" s="71">
        <f>+E_Vendite!T95</f>
        <v>9512.7212249999993</v>
      </c>
      <c r="U6" s="71">
        <f>+E_Vendite!U95</f>
        <v>9512.7212249999993</v>
      </c>
      <c r="V6" s="71">
        <f>+E_Vendite!V95</f>
        <v>9512.7212249999993</v>
      </c>
      <c r="W6" s="71">
        <f>+E_Vendite!W95</f>
        <v>9512.7212249999993</v>
      </c>
      <c r="X6" s="71">
        <f>+E_Vendite!X95</f>
        <v>9512.7212249999993</v>
      </c>
      <c r="Y6" s="71">
        <f>+E_Vendite!Y95</f>
        <v>9512.7212249999993</v>
      </c>
      <c r="Z6" s="71">
        <f>+E_Vendite!Z95</f>
        <v>9512.7212249999993</v>
      </c>
      <c r="AA6" s="71">
        <f>+E_Vendite!AA95</f>
        <v>9512.7212249999993</v>
      </c>
      <c r="AB6" s="71">
        <f>+E_Vendite!AB95</f>
        <v>10474.829399999999</v>
      </c>
      <c r="AC6" s="71">
        <f>+E_Vendite!AC95</f>
        <v>10474.829399999999</v>
      </c>
      <c r="AD6" s="71">
        <f>+E_Vendite!AD95</f>
        <v>10474.829399999999</v>
      </c>
      <c r="AE6" s="71">
        <f>+E_Vendite!AE95</f>
        <v>10474.829399999999</v>
      </c>
      <c r="AF6" s="71">
        <f>+E_Vendite!AF95</f>
        <v>10474.829399999999</v>
      </c>
      <c r="AG6" s="71">
        <f>+E_Vendite!AG95</f>
        <v>10474.829399999999</v>
      </c>
      <c r="AH6" s="71">
        <f>+E_Vendite!AH95</f>
        <v>10474.829399999999</v>
      </c>
      <c r="AI6" s="71">
        <f>+E_Vendite!AI95</f>
        <v>10474.829399999999</v>
      </c>
      <c r="AJ6" s="71">
        <f>+E_Vendite!AJ95</f>
        <v>10474.829399999999</v>
      </c>
      <c r="AK6" s="71">
        <f>+E_Vendite!AK95</f>
        <v>10474.829399999999</v>
      </c>
      <c r="AL6" s="71">
        <f>+E_Vendite!AL95</f>
        <v>10474.829399999999</v>
      </c>
    </row>
    <row r="7" spans="1:38" x14ac:dyDescent="0.25">
      <c r="A7" s="70"/>
      <c r="B7" s="70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</row>
    <row r="8" spans="1:38" x14ac:dyDescent="0.25">
      <c r="A8" s="67" t="s">
        <v>315</v>
      </c>
      <c r="B8" s="67"/>
      <c r="C8" s="68">
        <f>SUM(C9:C13)</f>
        <v>64175.7</v>
      </c>
      <c r="D8" s="68">
        <f t="shared" ref="D8:AL8" si="2">SUM(D10:D13)</f>
        <v>1526.7</v>
      </c>
      <c r="E8" s="68">
        <f t="shared" si="2"/>
        <v>896.7</v>
      </c>
      <c r="F8" s="68">
        <f t="shared" si="2"/>
        <v>7241.7</v>
      </c>
      <c r="G8" s="68">
        <f t="shared" si="2"/>
        <v>4976.7</v>
      </c>
      <c r="H8" s="68">
        <f t="shared" si="2"/>
        <v>9804.7000000000007</v>
      </c>
      <c r="I8" s="68">
        <f t="shared" si="2"/>
        <v>8883.4200000000019</v>
      </c>
      <c r="J8" s="68">
        <f t="shared" si="2"/>
        <v>4398.7</v>
      </c>
      <c r="K8" s="68">
        <f t="shared" si="2"/>
        <v>7490.0999999999995</v>
      </c>
      <c r="L8" s="68">
        <f t="shared" si="2"/>
        <v>5415.9</v>
      </c>
      <c r="M8" s="68">
        <f t="shared" si="2"/>
        <v>9563.9400000000023</v>
      </c>
      <c r="N8" s="68">
        <f t="shared" si="2"/>
        <v>1496.7</v>
      </c>
      <c r="O8" s="68">
        <f t="shared" si="2"/>
        <v>7943.46</v>
      </c>
      <c r="P8" s="68">
        <f t="shared" si="2"/>
        <v>8973.42</v>
      </c>
      <c r="Q8" s="68">
        <f t="shared" si="2"/>
        <v>1920.3999999999999</v>
      </c>
      <c r="R8" s="68">
        <f t="shared" si="2"/>
        <v>13344.48</v>
      </c>
      <c r="S8" s="68">
        <f t="shared" si="2"/>
        <v>2910.4199999999996</v>
      </c>
      <c r="T8" s="68">
        <f t="shared" si="2"/>
        <v>6908.7</v>
      </c>
      <c r="U8" s="68">
        <f t="shared" si="2"/>
        <v>7502.46</v>
      </c>
      <c r="V8" s="68">
        <f t="shared" si="2"/>
        <v>917.7</v>
      </c>
      <c r="W8" s="68">
        <f t="shared" si="2"/>
        <v>8598.0600000000013</v>
      </c>
      <c r="X8" s="68">
        <f t="shared" si="2"/>
        <v>10237.6</v>
      </c>
      <c r="Y8" s="68">
        <f t="shared" si="2"/>
        <v>5030.34</v>
      </c>
      <c r="Z8" s="68">
        <f t="shared" si="2"/>
        <v>476.7</v>
      </c>
      <c r="AA8" s="68">
        <f t="shared" si="2"/>
        <v>8710.26</v>
      </c>
      <c r="AB8" s="68">
        <f t="shared" si="2"/>
        <v>12159.66</v>
      </c>
      <c r="AC8" s="68">
        <f t="shared" si="2"/>
        <v>6834.7199999999993</v>
      </c>
      <c r="AD8" s="68">
        <f t="shared" si="2"/>
        <v>6611.0999999999995</v>
      </c>
      <c r="AE8" s="68">
        <f t="shared" si="2"/>
        <v>1920.3999999999999</v>
      </c>
      <c r="AF8" s="68">
        <f t="shared" si="2"/>
        <v>1376.34</v>
      </c>
      <c r="AG8" s="68">
        <f t="shared" si="2"/>
        <v>16706.579999999998</v>
      </c>
      <c r="AH8" s="68">
        <f t="shared" si="2"/>
        <v>4754.5199999999995</v>
      </c>
      <c r="AI8" s="68">
        <f t="shared" si="2"/>
        <v>2482.0199999999995</v>
      </c>
      <c r="AJ8" s="68">
        <f t="shared" si="2"/>
        <v>2010.1200000000001</v>
      </c>
      <c r="AK8" s="68">
        <f t="shared" si="2"/>
        <v>3695.7</v>
      </c>
      <c r="AL8" s="68">
        <f t="shared" si="2"/>
        <v>11362.840000000002</v>
      </c>
    </row>
    <row r="9" spans="1:38" x14ac:dyDescent="0.25">
      <c r="A9" s="70" t="s">
        <v>721</v>
      </c>
      <c r="B9" s="70"/>
      <c r="C9" s="71">
        <f>+'Bilancio iniziale'!$B$15</f>
        <v>0</v>
      </c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</row>
    <row r="10" spans="1:38" x14ac:dyDescent="0.25">
      <c r="A10" s="70" t="s">
        <v>356</v>
      </c>
      <c r="B10" s="70"/>
      <c r="C10" s="71">
        <f>+E_Acquisti!C95</f>
        <v>27999</v>
      </c>
      <c r="D10" s="71">
        <f>+E_Acquisti!D95</f>
        <v>0</v>
      </c>
      <c r="E10" s="71">
        <f>+E_Acquisti!E95</f>
        <v>0</v>
      </c>
      <c r="F10" s="71">
        <f>+E_Acquisti!F95</f>
        <v>6450</v>
      </c>
      <c r="G10" s="71">
        <f>+E_Acquisti!G95</f>
        <v>3870</v>
      </c>
      <c r="H10" s="71">
        <f>+E_Acquisti!H95</f>
        <v>8278</v>
      </c>
      <c r="I10" s="71">
        <f>+E_Acquisti!I95</f>
        <v>8406.7200000000012</v>
      </c>
      <c r="J10" s="71">
        <f>+E_Acquisti!J95</f>
        <v>3922</v>
      </c>
      <c r="K10" s="71">
        <f>+E_Acquisti!K95</f>
        <v>5753.4</v>
      </c>
      <c r="L10" s="71">
        <f>+E_Acquisti!L95</f>
        <v>4939.2</v>
      </c>
      <c r="M10" s="71">
        <f>+E_Acquisti!M95</f>
        <v>9087.2400000000016</v>
      </c>
      <c r="N10" s="71">
        <f>+E_Acquisti!N95</f>
        <v>1020</v>
      </c>
      <c r="O10" s="71">
        <f>+E_Acquisti!O95</f>
        <v>7466.76</v>
      </c>
      <c r="P10" s="71">
        <f>+E_Acquisti!P95</f>
        <v>8496.7199999999993</v>
      </c>
      <c r="Q10" s="71">
        <f>+E_Acquisti!Q95</f>
        <v>1443.6999999999998</v>
      </c>
      <c r="R10" s="71">
        <f>+E_Acquisti!R95</f>
        <v>12867.779999999999</v>
      </c>
      <c r="S10" s="71">
        <f>+E_Acquisti!S95</f>
        <v>2433.7199999999998</v>
      </c>
      <c r="T10" s="71">
        <f>+E_Acquisti!T95</f>
        <v>6432</v>
      </c>
      <c r="U10" s="71">
        <f>+E_Acquisti!U95</f>
        <v>7025.76</v>
      </c>
      <c r="V10" s="71">
        <f>+E_Acquisti!V95</f>
        <v>441</v>
      </c>
      <c r="W10" s="71">
        <f>+E_Acquisti!W95</f>
        <v>8121.3600000000006</v>
      </c>
      <c r="X10" s="71">
        <f>+E_Acquisti!X95</f>
        <v>9760.9</v>
      </c>
      <c r="Y10" s="71">
        <f>+E_Acquisti!Y95</f>
        <v>4553.6400000000003</v>
      </c>
      <c r="Z10" s="71">
        <f>+E_Acquisti!Z95</f>
        <v>0</v>
      </c>
      <c r="AA10" s="71">
        <f>+E_Acquisti!AA95</f>
        <v>8233.56</v>
      </c>
      <c r="AB10" s="71">
        <f>+E_Acquisti!AB95</f>
        <v>11682.96</v>
      </c>
      <c r="AC10" s="71">
        <f>+E_Acquisti!AC95</f>
        <v>6358.0199999999995</v>
      </c>
      <c r="AD10" s="71">
        <f>+E_Acquisti!AD95</f>
        <v>6134.4</v>
      </c>
      <c r="AE10" s="71">
        <f>+E_Acquisti!AE95</f>
        <v>1443.6999999999998</v>
      </c>
      <c r="AF10" s="71">
        <f>+E_Acquisti!AF95</f>
        <v>899.64</v>
      </c>
      <c r="AG10" s="71">
        <f>+E_Acquisti!AG95</f>
        <v>16229.88</v>
      </c>
      <c r="AH10" s="71">
        <f>+E_Acquisti!AH95</f>
        <v>4277.82</v>
      </c>
      <c r="AI10" s="71">
        <f>+E_Acquisti!AI95</f>
        <v>2005.3199999999997</v>
      </c>
      <c r="AJ10" s="71">
        <f>+E_Acquisti!AJ95</f>
        <v>1533.42</v>
      </c>
      <c r="AK10" s="71">
        <f>+E_Acquisti!AK95</f>
        <v>3219</v>
      </c>
      <c r="AL10" s="71">
        <f>+E_Acquisti!AL95</f>
        <v>10886.140000000001</v>
      </c>
    </row>
    <row r="11" spans="1:38" x14ac:dyDescent="0.25">
      <c r="A11" s="70" t="s">
        <v>389</v>
      </c>
      <c r="B11" s="70"/>
      <c r="C11" s="71">
        <f>+E_Investimenti!F71</f>
        <v>35700</v>
      </c>
      <c r="D11" s="71">
        <f>+E_Investimenti!G71</f>
        <v>1050</v>
      </c>
      <c r="E11" s="71">
        <f>+E_Investimenti!H71</f>
        <v>420</v>
      </c>
      <c r="F11" s="71">
        <f>+E_Investimenti!I71</f>
        <v>210</v>
      </c>
      <c r="G11" s="71">
        <f>+E_Investimenti!J71</f>
        <v>630</v>
      </c>
      <c r="H11" s="71">
        <f>+E_Investimenti!K71</f>
        <v>1050</v>
      </c>
      <c r="I11" s="71">
        <f>+E_Investimenti!L71</f>
        <v>0</v>
      </c>
      <c r="J11" s="71">
        <f>+E_Investimenti!M71</f>
        <v>0</v>
      </c>
      <c r="K11" s="71">
        <f>+E_Investimenti!N71</f>
        <v>1260</v>
      </c>
      <c r="L11" s="71">
        <f>+E_Investimenti!O71</f>
        <v>0</v>
      </c>
      <c r="M11" s="71">
        <f>+E_Investimenti!P71</f>
        <v>0</v>
      </c>
      <c r="N11" s="71">
        <f>+E_Investimenti!Q71</f>
        <v>0</v>
      </c>
      <c r="O11" s="71">
        <f>+E_Investimenti!R71</f>
        <v>0</v>
      </c>
      <c r="P11" s="71">
        <f>+E_Investimenti!S71</f>
        <v>0</v>
      </c>
      <c r="Q11" s="71">
        <f>+E_Investimenti!T71</f>
        <v>0</v>
      </c>
      <c r="R11" s="71">
        <f>+E_Investimenti!U71</f>
        <v>0</v>
      </c>
      <c r="S11" s="71">
        <f>+E_Investimenti!V71</f>
        <v>0</v>
      </c>
      <c r="T11" s="71">
        <f>+E_Investimenti!W71</f>
        <v>0</v>
      </c>
      <c r="U11" s="71">
        <f>+E_Investimenti!X71</f>
        <v>0</v>
      </c>
      <c r="V11" s="71">
        <f>+E_Investimenti!Y71</f>
        <v>0</v>
      </c>
      <c r="W11" s="71">
        <f>+E_Investimenti!Z71</f>
        <v>0</v>
      </c>
      <c r="X11" s="71">
        <f>+E_Investimenti!AA71</f>
        <v>0</v>
      </c>
      <c r="Y11" s="71">
        <f>+E_Investimenti!AB71</f>
        <v>0</v>
      </c>
      <c r="Z11" s="71">
        <f>+E_Investimenti!AC71</f>
        <v>0</v>
      </c>
      <c r="AA11" s="71">
        <f>+E_Investimenti!AD71</f>
        <v>0</v>
      </c>
      <c r="AB11" s="71">
        <f>+E_Investimenti!AE71</f>
        <v>0</v>
      </c>
      <c r="AC11" s="71">
        <f>+E_Investimenti!AF71</f>
        <v>0</v>
      </c>
      <c r="AD11" s="71">
        <f>+E_Investimenti!AG71</f>
        <v>0</v>
      </c>
      <c r="AE11" s="71">
        <f>+E_Investimenti!AH71</f>
        <v>0</v>
      </c>
      <c r="AF11" s="71">
        <f>+E_Investimenti!AI71</f>
        <v>0</v>
      </c>
      <c r="AG11" s="71">
        <f>+E_Investimenti!AJ71</f>
        <v>0</v>
      </c>
      <c r="AH11" s="71">
        <f>+E_Investimenti!AK71</f>
        <v>0</v>
      </c>
      <c r="AI11" s="71">
        <f>+E_Investimenti!AL71</f>
        <v>0</v>
      </c>
      <c r="AJ11" s="71">
        <f>+E_Investimenti!AM71</f>
        <v>0</v>
      </c>
      <c r="AK11" s="71">
        <f>+E_Investimenti!AN71</f>
        <v>0</v>
      </c>
      <c r="AL11" s="71">
        <f>+E_Investimenti!AO71</f>
        <v>0</v>
      </c>
    </row>
    <row r="12" spans="1:38" x14ac:dyDescent="0.25">
      <c r="A12" s="70" t="s">
        <v>480</v>
      </c>
      <c r="B12" s="70"/>
      <c r="C12" s="71">
        <f>+'E_Altri costi'!D56</f>
        <v>476.7</v>
      </c>
      <c r="D12" s="71">
        <f>+'E_Altri costi'!E56</f>
        <v>476.7</v>
      </c>
      <c r="E12" s="71">
        <f>+'E_Altri costi'!F56</f>
        <v>476.7</v>
      </c>
      <c r="F12" s="71">
        <f>+'E_Altri costi'!G56</f>
        <v>581.70000000000005</v>
      </c>
      <c r="G12" s="71">
        <f>+'E_Altri costi'!H56</f>
        <v>476.7</v>
      </c>
      <c r="H12" s="71">
        <f>+'E_Altri costi'!I56</f>
        <v>476.7</v>
      </c>
      <c r="I12" s="71">
        <f>+'E_Altri costi'!J56</f>
        <v>476.7</v>
      </c>
      <c r="J12" s="71">
        <f>+'E_Altri costi'!K56</f>
        <v>476.7</v>
      </c>
      <c r="K12" s="71">
        <f>+'E_Altri costi'!L56</f>
        <v>476.7</v>
      </c>
      <c r="L12" s="71">
        <f>+'E_Altri costi'!M56</f>
        <v>476.7</v>
      </c>
      <c r="M12" s="71">
        <f>+'E_Altri costi'!N56</f>
        <v>476.7</v>
      </c>
      <c r="N12" s="71">
        <f>+'E_Altri costi'!O56</f>
        <v>476.7</v>
      </c>
      <c r="O12" s="71">
        <f>+'E_Altri costi'!P56</f>
        <v>476.7</v>
      </c>
      <c r="P12" s="71">
        <f>+'E_Altri costi'!Q56</f>
        <v>476.7</v>
      </c>
      <c r="Q12" s="71">
        <f>+'E_Altri costi'!R56</f>
        <v>476.7</v>
      </c>
      <c r="R12" s="71">
        <f>+'E_Altri costi'!S56</f>
        <v>476.7</v>
      </c>
      <c r="S12" s="71">
        <f>+'E_Altri costi'!T56</f>
        <v>476.7</v>
      </c>
      <c r="T12" s="71">
        <f>+'E_Altri costi'!U56</f>
        <v>476.7</v>
      </c>
      <c r="U12" s="71">
        <f>+'E_Altri costi'!V56</f>
        <v>476.7</v>
      </c>
      <c r="V12" s="71">
        <f>+'E_Altri costi'!W56</f>
        <v>476.7</v>
      </c>
      <c r="W12" s="71">
        <f>+'E_Altri costi'!X56</f>
        <v>476.7</v>
      </c>
      <c r="X12" s="71">
        <f>+'E_Altri costi'!Y56</f>
        <v>476.7</v>
      </c>
      <c r="Y12" s="71">
        <f>+'E_Altri costi'!Z56</f>
        <v>476.7</v>
      </c>
      <c r="Z12" s="71">
        <f>+'E_Altri costi'!AA56</f>
        <v>476.7</v>
      </c>
      <c r="AA12" s="71">
        <f>+'E_Altri costi'!AB56</f>
        <v>476.7</v>
      </c>
      <c r="AB12" s="71">
        <f>+'E_Altri costi'!AC56</f>
        <v>476.7</v>
      </c>
      <c r="AC12" s="71">
        <f>+'E_Altri costi'!AD56</f>
        <v>476.7</v>
      </c>
      <c r="AD12" s="71">
        <f>+'E_Altri costi'!AE56</f>
        <v>476.7</v>
      </c>
      <c r="AE12" s="71">
        <f>+'E_Altri costi'!AF56</f>
        <v>476.7</v>
      </c>
      <c r="AF12" s="71">
        <f>+'E_Altri costi'!AG56</f>
        <v>476.7</v>
      </c>
      <c r="AG12" s="71">
        <f>+'E_Altri costi'!AH56</f>
        <v>476.7</v>
      </c>
      <c r="AH12" s="71">
        <f>+'E_Altri costi'!AI56</f>
        <v>476.7</v>
      </c>
      <c r="AI12" s="71">
        <f>+'E_Altri costi'!AJ56</f>
        <v>476.7</v>
      </c>
      <c r="AJ12" s="71">
        <f>+'E_Altri costi'!AK56</f>
        <v>476.7</v>
      </c>
      <c r="AK12" s="71">
        <f>+'E_Altri costi'!AL56</f>
        <v>476.7</v>
      </c>
      <c r="AL12" s="71">
        <f>+'E_Altri costi'!AM56</f>
        <v>476.7</v>
      </c>
    </row>
    <row r="13" spans="1:38" x14ac:dyDescent="0.25">
      <c r="A13" s="70"/>
      <c r="B13" s="70"/>
      <c r="C13" s="71"/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</row>
    <row r="14" spans="1:38" x14ac:dyDescent="0.25">
      <c r="A14" s="70"/>
      <c r="B14" s="70"/>
    </row>
    <row r="15" spans="1:38" x14ac:dyDescent="0.25">
      <c r="A15" s="67" t="s">
        <v>327</v>
      </c>
      <c r="B15" s="70"/>
      <c r="C15" s="66" t="str">
        <f>+SPm!B2</f>
        <v>A1 M1</v>
      </c>
      <c r="D15" s="66" t="str">
        <f>+SPm!C2</f>
        <v>A1 M2</v>
      </c>
      <c r="E15" s="66" t="str">
        <f>+SPm!D2</f>
        <v>A1 M3</v>
      </c>
      <c r="F15" s="66" t="str">
        <f>+SPm!E2</f>
        <v>A1 M4</v>
      </c>
      <c r="G15" s="66" t="str">
        <f>+SPm!F2</f>
        <v>A1 M5</v>
      </c>
      <c r="H15" s="66" t="str">
        <f>+SPm!G2</f>
        <v>A1 M6</v>
      </c>
      <c r="I15" s="66" t="str">
        <f>+SPm!H2</f>
        <v>A1 M7</v>
      </c>
      <c r="J15" s="66" t="str">
        <f>+SPm!I2</f>
        <v>A1 M8</v>
      </c>
      <c r="K15" s="66" t="str">
        <f>+SPm!J2</f>
        <v>A1 M9</v>
      </c>
      <c r="L15" s="66" t="str">
        <f>+SPm!K2</f>
        <v>A1 M10</v>
      </c>
      <c r="M15" s="66" t="str">
        <f>+SPm!L2</f>
        <v>A1 M11</v>
      </c>
      <c r="N15" s="66" t="str">
        <f>+SPm!M2</f>
        <v>A1 M12</v>
      </c>
      <c r="O15" s="66" t="str">
        <f>+SPm!N2</f>
        <v>A2 M1</v>
      </c>
      <c r="P15" s="66" t="str">
        <f>+SPm!O2</f>
        <v>A2 M2</v>
      </c>
      <c r="Q15" s="66" t="str">
        <f>+SPm!P2</f>
        <v>A2 M3</v>
      </c>
      <c r="R15" s="66" t="str">
        <f>+SPm!Q2</f>
        <v>A2 M4</v>
      </c>
      <c r="S15" s="66" t="str">
        <f>+SPm!R2</f>
        <v>A2 M5</v>
      </c>
      <c r="T15" s="66" t="str">
        <f>+SPm!S2</f>
        <v>A2 M6</v>
      </c>
      <c r="U15" s="66" t="str">
        <f>+SPm!T2</f>
        <v>A2 M7</v>
      </c>
      <c r="V15" s="66" t="str">
        <f>+SPm!U2</f>
        <v>A2 M8</v>
      </c>
      <c r="W15" s="66" t="str">
        <f>+SPm!V2</f>
        <v>A2 M9</v>
      </c>
      <c r="X15" s="66" t="str">
        <f>+SPm!W2</f>
        <v>A2 M10</v>
      </c>
      <c r="Y15" s="66" t="str">
        <f>+SPm!X2</f>
        <v>A2 M11</v>
      </c>
      <c r="Z15" s="66" t="str">
        <f>+SPm!Y2</f>
        <v>A2 M12</v>
      </c>
      <c r="AA15" s="66" t="str">
        <f>+SPm!Z2</f>
        <v>A3 M1</v>
      </c>
      <c r="AB15" s="66" t="str">
        <f>+SPm!AA2</f>
        <v>A3 M2</v>
      </c>
      <c r="AC15" s="66" t="str">
        <f>+SPm!AB2</f>
        <v>A3 M3</v>
      </c>
      <c r="AD15" s="66" t="str">
        <f>+SPm!AC2</f>
        <v>A3 M4</v>
      </c>
      <c r="AE15" s="66" t="str">
        <f>+SPm!AD2</f>
        <v>A3 M5</v>
      </c>
      <c r="AF15" s="66" t="str">
        <f>+SPm!AE2</f>
        <v>A3 M6</v>
      </c>
      <c r="AG15" s="66" t="str">
        <f>+SPm!AF2</f>
        <v>A3 M7</v>
      </c>
      <c r="AH15" s="66" t="str">
        <f>+SPm!AG2</f>
        <v>A3 M8</v>
      </c>
      <c r="AI15" s="66" t="str">
        <f>+SPm!AH2</f>
        <v>A3 M9</v>
      </c>
      <c r="AJ15" s="66" t="str">
        <f>+SPm!AI2</f>
        <v>A3 M10</v>
      </c>
      <c r="AK15" s="66" t="str">
        <f>+SPm!AJ2</f>
        <v>A3 M11</v>
      </c>
      <c r="AL15" s="66" t="str">
        <f>+SPm!AK2</f>
        <v>A3 M12</v>
      </c>
    </row>
    <row r="16" spans="1:38" x14ac:dyDescent="0.25">
      <c r="A16" s="67" t="s">
        <v>328</v>
      </c>
      <c r="B16" s="70"/>
      <c r="C16" s="71">
        <f>+C3</f>
        <v>52838.7</v>
      </c>
      <c r="D16" s="71">
        <f>+D3</f>
        <v>-6810.3</v>
      </c>
      <c r="E16" s="71">
        <f>+E3</f>
        <v>-7440.3</v>
      </c>
      <c r="F16" s="71">
        <f>+F3</f>
        <v>-1095.3000000000002</v>
      </c>
      <c r="G16" s="71">
        <f t="shared" ref="G16:AL16" si="3">+G3</f>
        <v>-3360.3</v>
      </c>
      <c r="H16" s="71">
        <f t="shared" si="3"/>
        <v>1467.7000000000007</v>
      </c>
      <c r="I16" s="71">
        <f t="shared" si="3"/>
        <v>501.06000000000131</v>
      </c>
      <c r="J16" s="71">
        <f t="shared" si="3"/>
        <v>-4031.2249999999995</v>
      </c>
      <c r="K16" s="71">
        <f t="shared" si="3"/>
        <v>-1003.4550000000008</v>
      </c>
      <c r="L16" s="71">
        <f t="shared" si="3"/>
        <v>-3077.6550000000007</v>
      </c>
      <c r="M16" s="71">
        <f t="shared" si="3"/>
        <v>1013.3269500000024</v>
      </c>
      <c r="N16" s="71">
        <f t="shared" si="3"/>
        <v>-7053.9130500000001</v>
      </c>
      <c r="O16" s="71">
        <f t="shared" si="3"/>
        <v>-607.15304999999989</v>
      </c>
      <c r="P16" s="71">
        <f t="shared" si="3"/>
        <v>-539.30122499999925</v>
      </c>
      <c r="Q16" s="71">
        <f t="shared" si="3"/>
        <v>-7592.3212249999997</v>
      </c>
      <c r="R16" s="71">
        <f t="shared" si="3"/>
        <v>3831.7587750000002</v>
      </c>
      <c r="S16" s="71">
        <f t="shared" si="3"/>
        <v>-6602.3012249999992</v>
      </c>
      <c r="T16" s="71">
        <f t="shared" si="3"/>
        <v>-2604.0212249999995</v>
      </c>
      <c r="U16" s="71">
        <f t="shared" si="3"/>
        <v>-2010.2612249999993</v>
      </c>
      <c r="V16" s="71">
        <f t="shared" si="3"/>
        <v>-8595.0212249999986</v>
      </c>
      <c r="W16" s="71">
        <f t="shared" si="3"/>
        <v>-914.66122499999801</v>
      </c>
      <c r="X16" s="71">
        <f t="shared" si="3"/>
        <v>724.87877500000104</v>
      </c>
      <c r="Y16" s="71">
        <f t="shared" si="3"/>
        <v>-4482.3812249999992</v>
      </c>
      <c r="Z16" s="71">
        <f t="shared" si="3"/>
        <v>-9036.0212249999986</v>
      </c>
      <c r="AA16" s="71">
        <f t="shared" si="3"/>
        <v>-802.4612249999991</v>
      </c>
      <c r="AB16" s="71">
        <f t="shared" si="3"/>
        <v>1684.8306000000011</v>
      </c>
      <c r="AC16" s="71">
        <f t="shared" si="3"/>
        <v>-3640.1093999999994</v>
      </c>
      <c r="AD16" s="71">
        <f t="shared" si="3"/>
        <v>-3863.7293999999993</v>
      </c>
      <c r="AE16" s="71">
        <f t="shared" si="3"/>
        <v>-8554.4293999999991</v>
      </c>
      <c r="AF16" s="71">
        <f t="shared" si="3"/>
        <v>-9098.4893999999986</v>
      </c>
      <c r="AG16" s="71">
        <f t="shared" si="3"/>
        <v>6231.7505999999994</v>
      </c>
      <c r="AH16" s="71">
        <f t="shared" si="3"/>
        <v>-5720.3093999999992</v>
      </c>
      <c r="AI16" s="71">
        <f t="shared" si="3"/>
        <v>-7992.8093999999992</v>
      </c>
      <c r="AJ16" s="71">
        <f t="shared" si="3"/>
        <v>-8464.7093999999979</v>
      </c>
      <c r="AK16" s="71">
        <f t="shared" si="3"/>
        <v>-6779.1293999999989</v>
      </c>
      <c r="AL16" s="71">
        <f t="shared" si="3"/>
        <v>888.01060000000325</v>
      </c>
    </row>
    <row r="17" spans="1:38" x14ac:dyDescent="0.25">
      <c r="A17" s="67" t="s">
        <v>329</v>
      </c>
      <c r="B17" s="70"/>
      <c r="C17" s="71">
        <v>0</v>
      </c>
      <c r="D17" s="71">
        <f t="shared" ref="D17:AL17" si="4">+IF(D16&gt;0,0,IF(C19&gt;-D16,-D16,C19))</f>
        <v>6810.3</v>
      </c>
      <c r="E17" s="71">
        <f t="shared" si="4"/>
        <v>7440.3</v>
      </c>
      <c r="F17" s="71">
        <f t="shared" si="4"/>
        <v>1095.3000000000002</v>
      </c>
      <c r="G17" s="71">
        <f t="shared" si="4"/>
        <v>3360.3</v>
      </c>
      <c r="H17" s="71">
        <f t="shared" si="4"/>
        <v>0</v>
      </c>
      <c r="I17" s="71">
        <f t="shared" si="4"/>
        <v>0</v>
      </c>
      <c r="J17" s="71">
        <f t="shared" si="4"/>
        <v>4031.2249999999995</v>
      </c>
      <c r="K17" s="71">
        <f t="shared" si="4"/>
        <v>1003.4550000000008</v>
      </c>
      <c r="L17" s="71">
        <f t="shared" si="4"/>
        <v>3077.6550000000007</v>
      </c>
      <c r="M17" s="71">
        <f t="shared" si="4"/>
        <v>0</v>
      </c>
      <c r="N17" s="71">
        <f t="shared" si="4"/>
        <v>7053.9130500000001</v>
      </c>
      <c r="O17" s="71">
        <f t="shared" si="4"/>
        <v>607.15304999999989</v>
      </c>
      <c r="P17" s="71">
        <f t="shared" si="4"/>
        <v>539.30122499999925</v>
      </c>
      <c r="Q17" s="71">
        <f t="shared" si="4"/>
        <v>7592.3212249999997</v>
      </c>
      <c r="R17" s="71">
        <f t="shared" si="4"/>
        <v>0</v>
      </c>
      <c r="S17" s="71">
        <f t="shared" si="4"/>
        <v>6602.3012249999992</v>
      </c>
      <c r="T17" s="71">
        <f t="shared" si="4"/>
        <v>2604.0212249999995</v>
      </c>
      <c r="U17" s="71">
        <f t="shared" si="4"/>
        <v>2010.2612249999993</v>
      </c>
      <c r="V17" s="71">
        <f t="shared" si="4"/>
        <v>5824.7384999999886</v>
      </c>
      <c r="W17" s="71">
        <f t="shared" si="4"/>
        <v>0</v>
      </c>
      <c r="X17" s="71">
        <f t="shared" si="4"/>
        <v>0</v>
      </c>
      <c r="Y17" s="71">
        <f t="shared" si="4"/>
        <v>724.87877500000104</v>
      </c>
      <c r="Z17" s="71">
        <f t="shared" si="4"/>
        <v>0</v>
      </c>
      <c r="AA17" s="71">
        <f t="shared" si="4"/>
        <v>0</v>
      </c>
      <c r="AB17" s="71">
        <f t="shared" si="4"/>
        <v>0</v>
      </c>
      <c r="AC17" s="71">
        <f t="shared" si="4"/>
        <v>1684.8306000000011</v>
      </c>
      <c r="AD17" s="71">
        <f t="shared" si="4"/>
        <v>0</v>
      </c>
      <c r="AE17" s="71">
        <f t="shared" si="4"/>
        <v>0</v>
      </c>
      <c r="AF17" s="71">
        <f t="shared" si="4"/>
        <v>0</v>
      </c>
      <c r="AG17" s="71">
        <f t="shared" si="4"/>
        <v>0</v>
      </c>
      <c r="AH17" s="71">
        <f t="shared" si="4"/>
        <v>5720.3093999999992</v>
      </c>
      <c r="AI17" s="71">
        <f t="shared" si="4"/>
        <v>511.44120000000021</v>
      </c>
      <c r="AJ17" s="71">
        <f t="shared" si="4"/>
        <v>0</v>
      </c>
      <c r="AK17" s="71">
        <f t="shared" si="4"/>
        <v>0</v>
      </c>
      <c r="AL17" s="71">
        <f t="shared" si="4"/>
        <v>0</v>
      </c>
    </row>
    <row r="18" spans="1:38" x14ac:dyDescent="0.25">
      <c r="A18" s="67" t="s">
        <v>317</v>
      </c>
      <c r="B18" s="70"/>
      <c r="C18" s="71">
        <f t="shared" ref="C18:AL18" si="5">+IF((C16+C17)&gt;0,0,(C16+C17))</f>
        <v>0</v>
      </c>
      <c r="D18" s="71">
        <f t="shared" si="5"/>
        <v>0</v>
      </c>
      <c r="E18" s="71">
        <f t="shared" si="5"/>
        <v>0</v>
      </c>
      <c r="F18" s="71">
        <f t="shared" si="5"/>
        <v>0</v>
      </c>
      <c r="G18" s="71">
        <f t="shared" si="5"/>
        <v>0</v>
      </c>
      <c r="H18" s="71">
        <f t="shared" si="5"/>
        <v>0</v>
      </c>
      <c r="I18" s="71">
        <f t="shared" si="5"/>
        <v>0</v>
      </c>
      <c r="J18" s="71">
        <f t="shared" si="5"/>
        <v>0</v>
      </c>
      <c r="K18" s="71">
        <f t="shared" si="5"/>
        <v>0</v>
      </c>
      <c r="L18" s="71">
        <f t="shared" si="5"/>
        <v>0</v>
      </c>
      <c r="M18" s="71">
        <f t="shared" si="5"/>
        <v>0</v>
      </c>
      <c r="N18" s="71">
        <f t="shared" si="5"/>
        <v>0</v>
      </c>
      <c r="O18" s="71">
        <f t="shared" si="5"/>
        <v>0</v>
      </c>
      <c r="P18" s="71">
        <f t="shared" si="5"/>
        <v>0</v>
      </c>
      <c r="Q18" s="71">
        <f t="shared" si="5"/>
        <v>0</v>
      </c>
      <c r="R18" s="71">
        <f t="shared" si="5"/>
        <v>0</v>
      </c>
      <c r="S18" s="71">
        <f t="shared" si="5"/>
        <v>0</v>
      </c>
      <c r="T18" s="71">
        <f t="shared" si="5"/>
        <v>0</v>
      </c>
      <c r="U18" s="71">
        <f t="shared" si="5"/>
        <v>0</v>
      </c>
      <c r="V18" s="71">
        <f t="shared" si="5"/>
        <v>-2770.28272500001</v>
      </c>
      <c r="W18" s="71">
        <f t="shared" si="5"/>
        <v>-914.66122499999801</v>
      </c>
      <c r="X18" s="71">
        <f t="shared" si="5"/>
        <v>0</v>
      </c>
      <c r="Y18" s="71">
        <f t="shared" si="5"/>
        <v>-3757.5024499999981</v>
      </c>
      <c r="Z18" s="71">
        <f t="shared" si="5"/>
        <v>-9036.0212249999986</v>
      </c>
      <c r="AA18" s="71">
        <f t="shared" si="5"/>
        <v>-802.4612249999991</v>
      </c>
      <c r="AB18" s="71">
        <f t="shared" si="5"/>
        <v>0</v>
      </c>
      <c r="AC18" s="71">
        <f t="shared" si="5"/>
        <v>-1955.2787999999982</v>
      </c>
      <c r="AD18" s="71">
        <f t="shared" si="5"/>
        <v>-3863.7293999999993</v>
      </c>
      <c r="AE18" s="71">
        <f t="shared" si="5"/>
        <v>-8554.4293999999991</v>
      </c>
      <c r="AF18" s="71">
        <f t="shared" si="5"/>
        <v>-9098.4893999999986</v>
      </c>
      <c r="AG18" s="71">
        <f t="shared" si="5"/>
        <v>0</v>
      </c>
      <c r="AH18" s="71">
        <f t="shared" si="5"/>
        <v>0</v>
      </c>
      <c r="AI18" s="71">
        <f t="shared" si="5"/>
        <v>-7481.368199999999</v>
      </c>
      <c r="AJ18" s="71">
        <f t="shared" si="5"/>
        <v>-8464.7093999999979</v>
      </c>
      <c r="AK18" s="71">
        <f t="shared" si="5"/>
        <v>-6779.1293999999989</v>
      </c>
      <c r="AL18" s="71">
        <f t="shared" si="5"/>
        <v>0</v>
      </c>
    </row>
    <row r="19" spans="1:38" x14ac:dyDescent="0.25">
      <c r="A19" s="67" t="s">
        <v>330</v>
      </c>
      <c r="B19" s="70"/>
      <c r="C19" s="71">
        <f>+IF(C8&gt;C4,C8-C4,0)</f>
        <v>52838.7</v>
      </c>
      <c r="D19" s="71">
        <f t="shared" ref="D19:AL19" si="6">+IF(D16&gt;0,C19+D16,C19-D17)</f>
        <v>46028.399999999994</v>
      </c>
      <c r="E19" s="71">
        <f t="shared" si="6"/>
        <v>38588.099999999991</v>
      </c>
      <c r="F19" s="71">
        <f t="shared" si="6"/>
        <v>37492.799999999988</v>
      </c>
      <c r="G19" s="71">
        <f t="shared" si="6"/>
        <v>34132.499999999985</v>
      </c>
      <c r="H19" s="71">
        <f t="shared" si="6"/>
        <v>35600.199999999983</v>
      </c>
      <c r="I19" s="71">
        <f t="shared" si="6"/>
        <v>36101.25999999998</v>
      </c>
      <c r="J19" s="71">
        <f t="shared" si="6"/>
        <v>32070.034999999982</v>
      </c>
      <c r="K19" s="71">
        <f t="shared" si="6"/>
        <v>31066.57999999998</v>
      </c>
      <c r="L19" s="71">
        <f t="shared" si="6"/>
        <v>27988.924999999981</v>
      </c>
      <c r="M19" s="71">
        <f t="shared" si="6"/>
        <v>29002.251949999983</v>
      </c>
      <c r="N19" s="71">
        <f t="shared" si="6"/>
        <v>21948.338899999984</v>
      </c>
      <c r="O19" s="71">
        <f t="shared" si="6"/>
        <v>21341.185849999983</v>
      </c>
      <c r="P19" s="71">
        <f t="shared" si="6"/>
        <v>20801.884624999984</v>
      </c>
      <c r="Q19" s="71">
        <f t="shared" si="6"/>
        <v>13209.563399999985</v>
      </c>
      <c r="R19" s="71">
        <f t="shared" si="6"/>
        <v>17041.322174999987</v>
      </c>
      <c r="S19" s="71">
        <f t="shared" si="6"/>
        <v>10439.020949999987</v>
      </c>
      <c r="T19" s="71">
        <f t="shared" si="6"/>
        <v>7834.9997249999878</v>
      </c>
      <c r="U19" s="71">
        <f t="shared" si="6"/>
        <v>5824.7384999999886</v>
      </c>
      <c r="V19" s="71">
        <f t="shared" si="6"/>
        <v>0</v>
      </c>
      <c r="W19" s="71">
        <f t="shared" si="6"/>
        <v>0</v>
      </c>
      <c r="X19" s="71">
        <f t="shared" si="6"/>
        <v>724.87877500000104</v>
      </c>
      <c r="Y19" s="71">
        <f t="shared" si="6"/>
        <v>0</v>
      </c>
      <c r="Z19" s="71">
        <f t="shared" si="6"/>
        <v>0</v>
      </c>
      <c r="AA19" s="71">
        <f t="shared" si="6"/>
        <v>0</v>
      </c>
      <c r="AB19" s="71">
        <f t="shared" si="6"/>
        <v>1684.8306000000011</v>
      </c>
      <c r="AC19" s="71">
        <f t="shared" si="6"/>
        <v>0</v>
      </c>
      <c r="AD19" s="71">
        <f t="shared" si="6"/>
        <v>0</v>
      </c>
      <c r="AE19" s="71">
        <f t="shared" si="6"/>
        <v>0</v>
      </c>
      <c r="AF19" s="71">
        <f t="shared" si="6"/>
        <v>0</v>
      </c>
      <c r="AG19" s="71">
        <f t="shared" si="6"/>
        <v>6231.7505999999994</v>
      </c>
      <c r="AH19" s="71">
        <f t="shared" si="6"/>
        <v>511.44120000000021</v>
      </c>
      <c r="AI19" s="71">
        <f t="shared" si="6"/>
        <v>0</v>
      </c>
      <c r="AJ19" s="71">
        <f t="shared" si="6"/>
        <v>0</v>
      </c>
      <c r="AK19" s="71">
        <f t="shared" si="6"/>
        <v>0</v>
      </c>
      <c r="AL19" s="71">
        <f t="shared" si="6"/>
        <v>888.01060000000325</v>
      </c>
    </row>
    <row r="20" spans="1:38" x14ac:dyDescent="0.25">
      <c r="A20" s="67" t="s">
        <v>331</v>
      </c>
      <c r="B20" s="70"/>
      <c r="C20" s="71">
        <v>0</v>
      </c>
      <c r="D20" s="71">
        <v>0</v>
      </c>
      <c r="E20" s="71">
        <v>0</v>
      </c>
      <c r="F20" s="71">
        <v>0</v>
      </c>
      <c r="G20" s="71">
        <v>0</v>
      </c>
      <c r="H20" s="71">
        <v>0</v>
      </c>
      <c r="I20" s="71">
        <v>0</v>
      </c>
      <c r="J20" s="71">
        <v>0</v>
      </c>
      <c r="K20" s="71">
        <v>0</v>
      </c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1">
        <v>0</v>
      </c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</row>
    <row r="21" spans="1:38" x14ac:dyDescent="0.25">
      <c r="A21" s="67" t="s">
        <v>325</v>
      </c>
      <c r="B21" s="70"/>
      <c r="C21" s="71">
        <v>0</v>
      </c>
      <c r="D21" s="71">
        <v>0</v>
      </c>
      <c r="E21" s="71">
        <v>0</v>
      </c>
      <c r="F21" s="71">
        <v>0</v>
      </c>
      <c r="G21" s="71">
        <v>0</v>
      </c>
      <c r="H21" s="71">
        <v>0</v>
      </c>
      <c r="I21" s="71">
        <v>0</v>
      </c>
      <c r="J21" s="71">
        <v>0</v>
      </c>
      <c r="K21" s="71">
        <v>0</v>
      </c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0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1">
        <v>0</v>
      </c>
      <c r="AG21" s="71">
        <v>0</v>
      </c>
      <c r="AH21" s="71">
        <v>0</v>
      </c>
      <c r="AI21" s="71">
        <v>0</v>
      </c>
      <c r="AJ21" s="71">
        <v>0</v>
      </c>
      <c r="AK21" s="71">
        <v>0</v>
      </c>
      <c r="AL21" s="71">
        <v>0</v>
      </c>
    </row>
    <row r="22" spans="1:38" x14ac:dyDescent="0.25">
      <c r="A22" s="67" t="s">
        <v>332</v>
      </c>
      <c r="B22" s="70"/>
      <c r="C22" s="71">
        <v>0</v>
      </c>
      <c r="D22" s="71">
        <f t="shared" ref="D22:AL22" si="7">+C18</f>
        <v>0</v>
      </c>
      <c r="E22" s="71">
        <f t="shared" si="7"/>
        <v>0</v>
      </c>
      <c r="F22" s="71">
        <f t="shared" si="7"/>
        <v>0</v>
      </c>
      <c r="G22" s="71">
        <f t="shared" si="7"/>
        <v>0</v>
      </c>
      <c r="H22" s="71">
        <f t="shared" si="7"/>
        <v>0</v>
      </c>
      <c r="I22" s="71">
        <f t="shared" si="7"/>
        <v>0</v>
      </c>
      <c r="J22" s="71">
        <f t="shared" si="7"/>
        <v>0</v>
      </c>
      <c r="K22" s="71">
        <f t="shared" si="7"/>
        <v>0</v>
      </c>
      <c r="L22" s="71">
        <f t="shared" si="7"/>
        <v>0</v>
      </c>
      <c r="M22" s="71">
        <f t="shared" si="7"/>
        <v>0</v>
      </c>
      <c r="N22" s="71">
        <f t="shared" si="7"/>
        <v>0</v>
      </c>
      <c r="O22" s="71">
        <f t="shared" si="7"/>
        <v>0</v>
      </c>
      <c r="P22" s="71">
        <f t="shared" si="7"/>
        <v>0</v>
      </c>
      <c r="Q22" s="71">
        <f t="shared" si="7"/>
        <v>0</v>
      </c>
      <c r="R22" s="71">
        <f t="shared" si="7"/>
        <v>0</v>
      </c>
      <c r="S22" s="71">
        <f t="shared" si="7"/>
        <v>0</v>
      </c>
      <c r="T22" s="71">
        <f t="shared" si="7"/>
        <v>0</v>
      </c>
      <c r="U22" s="71">
        <f t="shared" si="7"/>
        <v>0</v>
      </c>
      <c r="V22" s="71">
        <f t="shared" si="7"/>
        <v>0</v>
      </c>
      <c r="W22" s="71">
        <f t="shared" si="7"/>
        <v>-2770.28272500001</v>
      </c>
      <c r="X22" s="71">
        <f t="shared" si="7"/>
        <v>-914.66122499999801</v>
      </c>
      <c r="Y22" s="71">
        <f t="shared" si="7"/>
        <v>0</v>
      </c>
      <c r="Z22" s="71">
        <f t="shared" si="7"/>
        <v>-3757.5024499999981</v>
      </c>
      <c r="AA22" s="71">
        <f t="shared" si="7"/>
        <v>-9036.0212249999986</v>
      </c>
      <c r="AB22" s="71">
        <f t="shared" si="7"/>
        <v>-802.4612249999991</v>
      </c>
      <c r="AC22" s="71">
        <f t="shared" si="7"/>
        <v>0</v>
      </c>
      <c r="AD22" s="71">
        <f t="shared" si="7"/>
        <v>-1955.2787999999982</v>
      </c>
      <c r="AE22" s="71">
        <f t="shared" si="7"/>
        <v>-3863.7293999999993</v>
      </c>
      <c r="AF22" s="71">
        <f t="shared" si="7"/>
        <v>-8554.4293999999991</v>
      </c>
      <c r="AG22" s="71">
        <f t="shared" si="7"/>
        <v>-9098.4893999999986</v>
      </c>
      <c r="AH22" s="71">
        <f t="shared" si="7"/>
        <v>0</v>
      </c>
      <c r="AI22" s="71">
        <f t="shared" si="7"/>
        <v>0</v>
      </c>
      <c r="AJ22" s="71">
        <f t="shared" si="7"/>
        <v>-7481.368199999999</v>
      </c>
      <c r="AK22" s="71">
        <f t="shared" si="7"/>
        <v>-8464.7093999999979</v>
      </c>
      <c r="AL22" s="71">
        <f t="shared" si="7"/>
        <v>-6779.1293999999989</v>
      </c>
    </row>
    <row r="23" spans="1:38" x14ac:dyDescent="0.25">
      <c r="A23" s="70"/>
      <c r="B23" s="70"/>
    </row>
    <row r="24" spans="1:38" x14ac:dyDescent="0.25">
      <c r="A24" s="70"/>
      <c r="B24" s="70"/>
    </row>
    <row r="25" spans="1:38" x14ac:dyDescent="0.25">
      <c r="A25" s="67" t="s">
        <v>333</v>
      </c>
      <c r="B25" s="67"/>
      <c r="C25" s="66" t="str">
        <f>+SPm!B2</f>
        <v>A1 M1</v>
      </c>
      <c r="D25" s="66" t="str">
        <f>+SPm!C2</f>
        <v>A1 M2</v>
      </c>
      <c r="E25" s="66" t="str">
        <f>+SPm!D2</f>
        <v>A1 M3</v>
      </c>
      <c r="F25" s="66" t="str">
        <f>+SPm!E2</f>
        <v>A1 M4</v>
      </c>
      <c r="G25" s="66" t="str">
        <f>+SPm!F2</f>
        <v>A1 M5</v>
      </c>
      <c r="H25" s="66" t="str">
        <f>+SPm!G2</f>
        <v>A1 M6</v>
      </c>
      <c r="I25" s="66" t="str">
        <f>+SPm!H2</f>
        <v>A1 M7</v>
      </c>
      <c r="J25" s="66" t="str">
        <f>+SPm!I2</f>
        <v>A1 M8</v>
      </c>
      <c r="K25" s="66" t="str">
        <f>+SPm!J2</f>
        <v>A1 M9</v>
      </c>
      <c r="L25" s="66" t="str">
        <f>+SPm!K2</f>
        <v>A1 M10</v>
      </c>
      <c r="M25" s="66" t="str">
        <f>+SPm!L2</f>
        <v>A1 M11</v>
      </c>
      <c r="N25" s="66" t="str">
        <f>+SPm!M2</f>
        <v>A1 M12</v>
      </c>
      <c r="O25" s="66" t="str">
        <f>+SPm!N2</f>
        <v>A2 M1</v>
      </c>
      <c r="P25" s="66" t="str">
        <f>+SPm!O2</f>
        <v>A2 M2</v>
      </c>
      <c r="Q25" s="66" t="str">
        <f>+SPm!P2</f>
        <v>A2 M3</v>
      </c>
      <c r="R25" s="66" t="str">
        <f>+SPm!Q2</f>
        <v>A2 M4</v>
      </c>
      <c r="S25" s="66" t="str">
        <f>+SPm!R2</f>
        <v>A2 M5</v>
      </c>
      <c r="T25" s="66" t="str">
        <f>+SPm!S2</f>
        <v>A2 M6</v>
      </c>
      <c r="U25" s="66" t="str">
        <f>+SPm!T2</f>
        <v>A2 M7</v>
      </c>
      <c r="V25" s="66" t="str">
        <f>+SPm!U2</f>
        <v>A2 M8</v>
      </c>
      <c r="W25" s="66" t="str">
        <f>+SPm!V2</f>
        <v>A2 M9</v>
      </c>
      <c r="X25" s="66" t="str">
        <f>+SPm!W2</f>
        <v>A2 M10</v>
      </c>
      <c r="Y25" s="66" t="str">
        <f>+SPm!X2</f>
        <v>A2 M11</v>
      </c>
      <c r="Z25" s="66" t="str">
        <f>+SPm!Y2</f>
        <v>A2 M12</v>
      </c>
      <c r="AA25" s="66" t="str">
        <f>+SPm!Z2</f>
        <v>A3 M1</v>
      </c>
      <c r="AB25" s="66" t="str">
        <f>+SPm!AA2</f>
        <v>A3 M2</v>
      </c>
      <c r="AC25" s="66" t="str">
        <f>+SPm!AB2</f>
        <v>A3 M3</v>
      </c>
      <c r="AD25" s="66" t="str">
        <f>+SPm!AC2</f>
        <v>A3 M4</v>
      </c>
      <c r="AE25" s="66" t="str">
        <f>+SPm!AD2</f>
        <v>A3 M5</v>
      </c>
      <c r="AF25" s="66" t="str">
        <f>+SPm!AE2</f>
        <v>A3 M6</v>
      </c>
      <c r="AG25" s="66" t="str">
        <f>+SPm!AF2</f>
        <v>A3 M7</v>
      </c>
      <c r="AH25" s="66" t="str">
        <f>+SPm!AG2</f>
        <v>A3 M8</v>
      </c>
      <c r="AI25" s="66" t="str">
        <f>+SPm!AH2</f>
        <v>A3 M9</v>
      </c>
      <c r="AJ25" s="66" t="str">
        <f>+SPm!AI2</f>
        <v>A3 M10</v>
      </c>
      <c r="AK25" s="66" t="str">
        <f>+SPm!AJ2</f>
        <v>A3 M11</v>
      </c>
      <c r="AL25" s="66" t="str">
        <f>+SPm!AK2</f>
        <v>A3 M12</v>
      </c>
    </row>
    <row r="26" spans="1:38" x14ac:dyDescent="0.25">
      <c r="A26" s="67" t="s">
        <v>328</v>
      </c>
      <c r="B26" s="70"/>
      <c r="C26" s="71">
        <v>0</v>
      </c>
      <c r="D26" s="71">
        <v>0</v>
      </c>
      <c r="E26" s="71">
        <f>+SUM(C3:E3)</f>
        <v>38588.099999999991</v>
      </c>
      <c r="F26" s="71">
        <v>0</v>
      </c>
      <c r="G26" s="71">
        <v>0</v>
      </c>
      <c r="H26" s="71">
        <f>+SUM(F10:H10)</f>
        <v>18598</v>
      </c>
      <c r="I26" s="71">
        <v>0</v>
      </c>
      <c r="J26" s="71">
        <v>0</v>
      </c>
      <c r="K26" s="71">
        <f>+SUM(I10:K10)</f>
        <v>18082.120000000003</v>
      </c>
      <c r="L26" s="71">
        <v>0</v>
      </c>
      <c r="M26" s="71">
        <v>0</v>
      </c>
      <c r="N26" s="71">
        <f>+SUM(L10:N10)</f>
        <v>15046.440000000002</v>
      </c>
      <c r="O26" s="71">
        <v>0</v>
      </c>
      <c r="P26" s="71">
        <v>0</v>
      </c>
      <c r="Q26" s="71">
        <f>+SUM(O10:Q10)</f>
        <v>17407.18</v>
      </c>
      <c r="R26" s="71">
        <v>0</v>
      </c>
      <c r="S26" s="71">
        <v>0</v>
      </c>
      <c r="T26" s="71">
        <f>+SUM(R10:T10)</f>
        <v>21733.5</v>
      </c>
      <c r="U26" s="71">
        <v>0</v>
      </c>
      <c r="V26" s="71">
        <v>0</v>
      </c>
      <c r="W26" s="71">
        <f>+SUM(U10:W10)</f>
        <v>15588.12</v>
      </c>
      <c r="X26" s="71">
        <v>0</v>
      </c>
      <c r="Y26" s="71">
        <v>0</v>
      </c>
      <c r="Z26" s="71">
        <f>+SUM(X10:Z10)</f>
        <v>14314.54</v>
      </c>
      <c r="AA26" s="71">
        <v>0</v>
      </c>
      <c r="AB26" s="71">
        <v>0</v>
      </c>
      <c r="AC26" s="71">
        <f>+SUM(AA10:AC10)</f>
        <v>26274.539999999997</v>
      </c>
      <c r="AD26" s="71">
        <v>0</v>
      </c>
      <c r="AE26" s="71">
        <v>0</v>
      </c>
      <c r="AF26" s="71">
        <f>+SUM(AD10:AF10)</f>
        <v>8477.74</v>
      </c>
      <c r="AG26" s="71">
        <v>0</v>
      </c>
      <c r="AH26" s="71">
        <v>0</v>
      </c>
      <c r="AI26" s="71">
        <f>+SUM(AG10:AI10)</f>
        <v>22513.019999999997</v>
      </c>
      <c r="AJ26" s="71">
        <v>0</v>
      </c>
      <c r="AK26" s="71">
        <v>0</v>
      </c>
      <c r="AL26" s="71">
        <f>+SUM(AJ10:AL10)</f>
        <v>15638.560000000001</v>
      </c>
    </row>
    <row r="27" spans="1:38" x14ac:dyDescent="0.25">
      <c r="A27" s="67" t="s">
        <v>329</v>
      </c>
      <c r="B27" s="70"/>
      <c r="C27" s="71">
        <v>0</v>
      </c>
      <c r="D27" s="71">
        <v>0</v>
      </c>
      <c r="E27" s="71">
        <f>+IF(E26&gt;0,0,IF(D29&gt;-E26,-E26,D29))</f>
        <v>0</v>
      </c>
      <c r="F27" s="71">
        <f t="shared" ref="F27:AL27" si="8">+IF(F26&gt;0,0,IF(E29&gt;-F26,-F26,E29))</f>
        <v>0</v>
      </c>
      <c r="G27" s="71">
        <f t="shared" si="8"/>
        <v>0</v>
      </c>
      <c r="H27" s="71">
        <f t="shared" si="8"/>
        <v>0</v>
      </c>
      <c r="I27" s="71">
        <f t="shared" si="8"/>
        <v>0</v>
      </c>
      <c r="J27" s="71">
        <f t="shared" si="8"/>
        <v>0</v>
      </c>
      <c r="K27" s="71">
        <f t="shared" si="8"/>
        <v>0</v>
      </c>
      <c r="L27" s="71">
        <f t="shared" si="8"/>
        <v>0</v>
      </c>
      <c r="M27" s="71">
        <f t="shared" si="8"/>
        <v>0</v>
      </c>
      <c r="N27" s="71">
        <f t="shared" si="8"/>
        <v>0</v>
      </c>
      <c r="O27" s="71">
        <f t="shared" si="8"/>
        <v>0</v>
      </c>
      <c r="P27" s="71">
        <f t="shared" si="8"/>
        <v>0</v>
      </c>
      <c r="Q27" s="71">
        <f t="shared" si="8"/>
        <v>0</v>
      </c>
      <c r="R27" s="71">
        <f t="shared" si="8"/>
        <v>0</v>
      </c>
      <c r="S27" s="71">
        <f t="shared" si="8"/>
        <v>0</v>
      </c>
      <c r="T27" s="71">
        <f t="shared" si="8"/>
        <v>0</v>
      </c>
      <c r="U27" s="71">
        <f t="shared" si="8"/>
        <v>0</v>
      </c>
      <c r="V27" s="71">
        <f t="shared" si="8"/>
        <v>0</v>
      </c>
      <c r="W27" s="71">
        <f t="shared" si="8"/>
        <v>0</v>
      </c>
      <c r="X27" s="71">
        <f t="shared" si="8"/>
        <v>0</v>
      </c>
      <c r="Y27" s="71">
        <f t="shared" si="8"/>
        <v>0</v>
      </c>
      <c r="Z27" s="71">
        <f t="shared" si="8"/>
        <v>0</v>
      </c>
      <c r="AA27" s="71">
        <f t="shared" si="8"/>
        <v>0</v>
      </c>
      <c r="AB27" s="71">
        <f t="shared" si="8"/>
        <v>0</v>
      </c>
      <c r="AC27" s="71">
        <f t="shared" si="8"/>
        <v>0</v>
      </c>
      <c r="AD27" s="71">
        <f t="shared" si="8"/>
        <v>0</v>
      </c>
      <c r="AE27" s="71">
        <f t="shared" si="8"/>
        <v>0</v>
      </c>
      <c r="AF27" s="71">
        <f t="shared" si="8"/>
        <v>0</v>
      </c>
      <c r="AG27" s="71">
        <f t="shared" si="8"/>
        <v>0</v>
      </c>
      <c r="AH27" s="71">
        <f t="shared" si="8"/>
        <v>0</v>
      </c>
      <c r="AI27" s="71">
        <f t="shared" si="8"/>
        <v>0</v>
      </c>
      <c r="AJ27" s="71">
        <f t="shared" si="8"/>
        <v>0</v>
      </c>
      <c r="AK27" s="71">
        <f t="shared" si="8"/>
        <v>0</v>
      </c>
      <c r="AL27" s="71">
        <f t="shared" si="8"/>
        <v>0</v>
      </c>
    </row>
    <row r="28" spans="1:38" x14ac:dyDescent="0.25">
      <c r="A28" s="67" t="s">
        <v>317</v>
      </c>
      <c r="B28" s="70"/>
      <c r="C28" s="71">
        <v>0</v>
      </c>
      <c r="D28" s="71">
        <v>0</v>
      </c>
      <c r="E28" s="71">
        <f>+IF((E26+E27)&gt;0,0,(E26+E27))</f>
        <v>0</v>
      </c>
      <c r="F28" s="71">
        <f t="shared" ref="F28:AL28" si="9">+IF((F26+F27)&gt;0,0,(F26+F27))</f>
        <v>0</v>
      </c>
      <c r="G28" s="71">
        <f t="shared" si="9"/>
        <v>0</v>
      </c>
      <c r="H28" s="71">
        <f t="shared" si="9"/>
        <v>0</v>
      </c>
      <c r="I28" s="71">
        <f t="shared" si="9"/>
        <v>0</v>
      </c>
      <c r="J28" s="71">
        <f t="shared" si="9"/>
        <v>0</v>
      </c>
      <c r="K28" s="71">
        <f t="shared" si="9"/>
        <v>0</v>
      </c>
      <c r="L28" s="71">
        <f t="shared" si="9"/>
        <v>0</v>
      </c>
      <c r="M28" s="71">
        <f t="shared" si="9"/>
        <v>0</v>
      </c>
      <c r="N28" s="71">
        <f t="shared" si="9"/>
        <v>0</v>
      </c>
      <c r="O28" s="71">
        <f t="shared" si="9"/>
        <v>0</v>
      </c>
      <c r="P28" s="71">
        <f t="shared" si="9"/>
        <v>0</v>
      </c>
      <c r="Q28" s="71">
        <f t="shared" si="9"/>
        <v>0</v>
      </c>
      <c r="R28" s="71">
        <f t="shared" si="9"/>
        <v>0</v>
      </c>
      <c r="S28" s="71">
        <f t="shared" si="9"/>
        <v>0</v>
      </c>
      <c r="T28" s="71">
        <f t="shared" si="9"/>
        <v>0</v>
      </c>
      <c r="U28" s="71">
        <f t="shared" si="9"/>
        <v>0</v>
      </c>
      <c r="V28" s="71">
        <f t="shared" si="9"/>
        <v>0</v>
      </c>
      <c r="W28" s="71">
        <f t="shared" si="9"/>
        <v>0</v>
      </c>
      <c r="X28" s="71">
        <f t="shared" si="9"/>
        <v>0</v>
      </c>
      <c r="Y28" s="71">
        <f t="shared" si="9"/>
        <v>0</v>
      </c>
      <c r="Z28" s="71">
        <f t="shared" si="9"/>
        <v>0</v>
      </c>
      <c r="AA28" s="71">
        <f t="shared" si="9"/>
        <v>0</v>
      </c>
      <c r="AB28" s="71">
        <f t="shared" si="9"/>
        <v>0</v>
      </c>
      <c r="AC28" s="71">
        <f t="shared" si="9"/>
        <v>0</v>
      </c>
      <c r="AD28" s="71">
        <f t="shared" si="9"/>
        <v>0</v>
      </c>
      <c r="AE28" s="71">
        <f t="shared" si="9"/>
        <v>0</v>
      </c>
      <c r="AF28" s="71">
        <f t="shared" si="9"/>
        <v>0</v>
      </c>
      <c r="AG28" s="71">
        <f t="shared" si="9"/>
        <v>0</v>
      </c>
      <c r="AH28" s="71">
        <f t="shared" si="9"/>
        <v>0</v>
      </c>
      <c r="AI28" s="71">
        <f t="shared" si="9"/>
        <v>0</v>
      </c>
      <c r="AJ28" s="71">
        <f t="shared" si="9"/>
        <v>0</v>
      </c>
      <c r="AK28" s="71">
        <f t="shared" si="9"/>
        <v>0</v>
      </c>
      <c r="AL28" s="71">
        <f t="shared" si="9"/>
        <v>0</v>
      </c>
    </row>
    <row r="29" spans="1:38" x14ac:dyDescent="0.25">
      <c r="A29" s="67" t="s">
        <v>330</v>
      </c>
      <c r="B29" s="70"/>
      <c r="C29" s="71">
        <v>0</v>
      </c>
      <c r="D29" s="71">
        <v>0</v>
      </c>
      <c r="E29" s="71">
        <f t="shared" ref="E29:AL29" si="10">+IF(E26&gt;0,D29+E26,D29-E27)</f>
        <v>38588.099999999991</v>
      </c>
      <c r="F29" s="71">
        <f t="shared" si="10"/>
        <v>38588.099999999991</v>
      </c>
      <c r="G29" s="71">
        <f t="shared" si="10"/>
        <v>38588.099999999991</v>
      </c>
      <c r="H29" s="71">
        <f t="shared" si="10"/>
        <v>57186.099999999991</v>
      </c>
      <c r="I29" s="71">
        <f t="shared" si="10"/>
        <v>57186.099999999991</v>
      </c>
      <c r="J29" s="71">
        <f t="shared" si="10"/>
        <v>57186.099999999991</v>
      </c>
      <c r="K29" s="71">
        <f t="shared" si="10"/>
        <v>75268.22</v>
      </c>
      <c r="L29" s="71">
        <f t="shared" si="10"/>
        <v>75268.22</v>
      </c>
      <c r="M29" s="71">
        <f t="shared" si="10"/>
        <v>75268.22</v>
      </c>
      <c r="N29" s="71">
        <f t="shared" si="10"/>
        <v>90314.66</v>
      </c>
      <c r="O29" s="71">
        <f t="shared" si="10"/>
        <v>90314.66</v>
      </c>
      <c r="P29" s="71">
        <f t="shared" si="10"/>
        <v>90314.66</v>
      </c>
      <c r="Q29" s="71">
        <f t="shared" si="10"/>
        <v>107721.84</v>
      </c>
      <c r="R29" s="71">
        <f t="shared" si="10"/>
        <v>107721.84</v>
      </c>
      <c r="S29" s="71">
        <f t="shared" si="10"/>
        <v>107721.84</v>
      </c>
      <c r="T29" s="71">
        <f t="shared" si="10"/>
        <v>129455.34</v>
      </c>
      <c r="U29" s="71">
        <f t="shared" si="10"/>
        <v>129455.34</v>
      </c>
      <c r="V29" s="71">
        <f t="shared" si="10"/>
        <v>129455.34</v>
      </c>
      <c r="W29" s="71">
        <f t="shared" si="10"/>
        <v>145043.46</v>
      </c>
      <c r="X29" s="71">
        <f t="shared" si="10"/>
        <v>145043.46</v>
      </c>
      <c r="Y29" s="71">
        <f t="shared" si="10"/>
        <v>145043.46</v>
      </c>
      <c r="Z29" s="71">
        <f t="shared" si="10"/>
        <v>159358</v>
      </c>
      <c r="AA29" s="71">
        <f t="shared" si="10"/>
        <v>159358</v>
      </c>
      <c r="AB29" s="71">
        <f t="shared" si="10"/>
        <v>159358</v>
      </c>
      <c r="AC29" s="71">
        <f t="shared" si="10"/>
        <v>185632.54</v>
      </c>
      <c r="AD29" s="71">
        <f t="shared" si="10"/>
        <v>185632.54</v>
      </c>
      <c r="AE29" s="71">
        <f t="shared" si="10"/>
        <v>185632.54</v>
      </c>
      <c r="AF29" s="71">
        <f t="shared" si="10"/>
        <v>194110.28</v>
      </c>
      <c r="AG29" s="71">
        <f t="shared" si="10"/>
        <v>194110.28</v>
      </c>
      <c r="AH29" s="71">
        <f t="shared" si="10"/>
        <v>194110.28</v>
      </c>
      <c r="AI29" s="71">
        <f t="shared" si="10"/>
        <v>216623.3</v>
      </c>
      <c r="AJ29" s="71">
        <f t="shared" si="10"/>
        <v>216623.3</v>
      </c>
      <c r="AK29" s="71">
        <f t="shared" si="10"/>
        <v>216623.3</v>
      </c>
      <c r="AL29" s="71">
        <f t="shared" si="10"/>
        <v>232261.86</v>
      </c>
    </row>
    <row r="30" spans="1:38" x14ac:dyDescent="0.25">
      <c r="A30" s="67" t="s">
        <v>331</v>
      </c>
      <c r="B30" s="70"/>
      <c r="C30" s="71">
        <v>0</v>
      </c>
      <c r="D30" s="71">
        <v>0</v>
      </c>
      <c r="E30" s="71">
        <v>0</v>
      </c>
      <c r="F30" s="71">
        <v>0</v>
      </c>
      <c r="G30" s="71">
        <v>0</v>
      </c>
      <c r="H30" s="71">
        <v>0</v>
      </c>
      <c r="I30" s="71">
        <v>0</v>
      </c>
      <c r="J30" s="71">
        <v>0</v>
      </c>
      <c r="K30" s="71">
        <v>0</v>
      </c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1">
        <v>0</v>
      </c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</row>
    <row r="31" spans="1:38" x14ac:dyDescent="0.25">
      <c r="A31" s="67" t="s">
        <v>325</v>
      </c>
      <c r="B31" s="70"/>
      <c r="C31" s="71">
        <v>0</v>
      </c>
      <c r="D31" s="71">
        <v>0</v>
      </c>
      <c r="E31" s="71">
        <v>0</v>
      </c>
      <c r="F31" s="71">
        <v>0</v>
      </c>
      <c r="G31" s="71">
        <v>0</v>
      </c>
      <c r="H31" s="71">
        <v>0</v>
      </c>
      <c r="I31" s="71">
        <v>0</v>
      </c>
      <c r="J31" s="71">
        <v>0</v>
      </c>
      <c r="K31" s="71">
        <v>0</v>
      </c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1">
        <v>0</v>
      </c>
      <c r="X31" s="71">
        <v>0</v>
      </c>
      <c r="Y31" s="71">
        <v>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1">
        <v>0</v>
      </c>
      <c r="AG31" s="71">
        <v>0</v>
      </c>
      <c r="AH31" s="71">
        <v>0</v>
      </c>
      <c r="AI31" s="71">
        <v>0</v>
      </c>
      <c r="AJ31" s="71">
        <v>0</v>
      </c>
      <c r="AK31" s="71">
        <v>0</v>
      </c>
      <c r="AL31" s="71">
        <v>0</v>
      </c>
    </row>
    <row r="32" spans="1:38" x14ac:dyDescent="0.25">
      <c r="A32" s="67" t="s">
        <v>332</v>
      </c>
      <c r="B32" s="70"/>
      <c r="C32" s="71">
        <v>0</v>
      </c>
      <c r="D32" s="71">
        <v>0</v>
      </c>
      <c r="E32" s="71">
        <v>0</v>
      </c>
      <c r="F32" s="71">
        <v>0</v>
      </c>
      <c r="G32" s="71">
        <f>+E28</f>
        <v>0</v>
      </c>
      <c r="H32" s="71">
        <v>0</v>
      </c>
      <c r="I32" s="71">
        <v>0</v>
      </c>
      <c r="J32" s="71">
        <f>+H28</f>
        <v>0</v>
      </c>
      <c r="K32" s="71">
        <v>0</v>
      </c>
      <c r="L32" s="71">
        <v>0</v>
      </c>
      <c r="M32" s="71">
        <f>+K28</f>
        <v>0</v>
      </c>
      <c r="N32" s="71">
        <v>0</v>
      </c>
      <c r="O32" s="71">
        <v>0</v>
      </c>
      <c r="P32" s="71">
        <f>+N28</f>
        <v>0</v>
      </c>
      <c r="Q32" s="71">
        <v>0</v>
      </c>
      <c r="R32" s="71">
        <v>0</v>
      </c>
      <c r="S32" s="71">
        <f>+Q28</f>
        <v>0</v>
      </c>
      <c r="T32" s="71">
        <v>0</v>
      </c>
      <c r="U32" s="71">
        <v>0</v>
      </c>
      <c r="V32" s="71">
        <f>+T28</f>
        <v>0</v>
      </c>
      <c r="W32" s="71">
        <v>0</v>
      </c>
      <c r="X32" s="71">
        <v>0</v>
      </c>
      <c r="Y32" s="71">
        <f>+W28</f>
        <v>0</v>
      </c>
      <c r="Z32" s="71">
        <v>0</v>
      </c>
      <c r="AA32" s="71">
        <v>0</v>
      </c>
      <c r="AB32" s="71">
        <f>+Z28</f>
        <v>0</v>
      </c>
      <c r="AC32" s="71">
        <v>0</v>
      </c>
      <c r="AD32" s="71">
        <v>0</v>
      </c>
      <c r="AE32" s="71">
        <f>+AC28</f>
        <v>0</v>
      </c>
      <c r="AF32" s="71">
        <v>0</v>
      </c>
      <c r="AG32" s="71">
        <v>0</v>
      </c>
      <c r="AH32" s="71">
        <f>+AF28</f>
        <v>0</v>
      </c>
      <c r="AI32" s="71">
        <v>0</v>
      </c>
      <c r="AJ32" s="71">
        <v>0</v>
      </c>
      <c r="AK32" s="71">
        <f>+AI28</f>
        <v>0</v>
      </c>
      <c r="AL32" s="71">
        <v>0</v>
      </c>
    </row>
    <row r="33" spans="1:38" x14ac:dyDescent="0.25">
      <c r="A33" s="70"/>
      <c r="B33" s="70"/>
    </row>
    <row r="34" spans="1:38" x14ac:dyDescent="0.25">
      <c r="A34" s="70"/>
      <c r="B34" s="70"/>
    </row>
    <row r="35" spans="1:38" x14ac:dyDescent="0.25">
      <c r="A35" s="72" t="s">
        <v>334</v>
      </c>
      <c r="B35" s="67" t="s">
        <v>335</v>
      </c>
      <c r="C35" s="66" t="str">
        <f>+CEm!B2</f>
        <v>A1 M1</v>
      </c>
      <c r="D35" s="66" t="str">
        <f>+CEm!C2</f>
        <v>A1 M2</v>
      </c>
      <c r="E35" s="66" t="str">
        <f>+CEm!D2</f>
        <v>A1 M3</v>
      </c>
      <c r="F35" s="66" t="str">
        <f>+CEm!E2</f>
        <v>A1 M4</v>
      </c>
      <c r="G35" s="66" t="str">
        <f>+CEm!F2</f>
        <v>A1 M5</v>
      </c>
      <c r="H35" s="66" t="str">
        <f>+CEm!G2</f>
        <v>A1 M6</v>
      </c>
      <c r="I35" s="66" t="str">
        <f>+CEm!H2</f>
        <v>A1 M7</v>
      </c>
      <c r="J35" s="66" t="str">
        <f>+CEm!I2</f>
        <v>A1 M8</v>
      </c>
      <c r="K35" s="66" t="str">
        <f>+CEm!J2</f>
        <v>A1 M9</v>
      </c>
      <c r="L35" s="66" t="str">
        <f>+CEm!K2</f>
        <v>A1 M10</v>
      </c>
      <c r="M35" s="66" t="str">
        <f>+CEm!L2</f>
        <v>A1 M11</v>
      </c>
      <c r="N35" s="66" t="str">
        <f>+CEm!M2</f>
        <v>A1 M12</v>
      </c>
      <c r="O35" s="66" t="str">
        <f>+CEm!N2</f>
        <v>A2 M1</v>
      </c>
      <c r="P35" s="66" t="str">
        <f>+CEm!O2</f>
        <v>A2 M2</v>
      </c>
      <c r="Q35" s="66" t="str">
        <f>+CEm!P2</f>
        <v>A2 M3</v>
      </c>
      <c r="R35" s="66" t="str">
        <f>+CEm!Q2</f>
        <v>A2 M4</v>
      </c>
      <c r="S35" s="66" t="str">
        <f>+CEm!R2</f>
        <v>A2 M5</v>
      </c>
      <c r="T35" s="66" t="str">
        <f>+CEm!S2</f>
        <v>A2 M6</v>
      </c>
      <c r="U35" s="66" t="str">
        <f>+CEm!T2</f>
        <v>A2 M7</v>
      </c>
      <c r="V35" s="66" t="str">
        <f>+CEm!U2</f>
        <v>A2 M8</v>
      </c>
      <c r="W35" s="66" t="str">
        <f>+CEm!V2</f>
        <v>A2 M9</v>
      </c>
      <c r="X35" s="66" t="str">
        <f>+CEm!W2</f>
        <v>A2 M10</v>
      </c>
      <c r="Y35" s="66" t="str">
        <f>+CEm!X2</f>
        <v>A2 M11</v>
      </c>
      <c r="Z35" s="66" t="str">
        <f>+CEm!Y2</f>
        <v>A2 M12</v>
      </c>
      <c r="AA35" s="66" t="str">
        <f>+CEm!Z2</f>
        <v>A3 M1</v>
      </c>
      <c r="AB35" s="66" t="str">
        <f>+CEm!AA2</f>
        <v>A3 M2</v>
      </c>
      <c r="AC35" s="66" t="str">
        <f>+CEm!AB2</f>
        <v>A3 M3</v>
      </c>
      <c r="AD35" s="66" t="str">
        <f>+CEm!AC2</f>
        <v>A3 M4</v>
      </c>
      <c r="AE35" s="66" t="str">
        <f>+CEm!AD2</f>
        <v>A3 M5</v>
      </c>
      <c r="AF35" s="66" t="str">
        <f>+CEm!AE2</f>
        <v>A3 M6</v>
      </c>
      <c r="AG35" s="66" t="str">
        <f>+CEm!AF2</f>
        <v>A3 M7</v>
      </c>
      <c r="AH35" s="66" t="str">
        <f>+CEm!AG2</f>
        <v>A3 M8</v>
      </c>
      <c r="AI35" s="66" t="str">
        <f>+CEm!AH2</f>
        <v>A3 M9</v>
      </c>
      <c r="AJ35" s="66" t="str">
        <f>+CEm!AI2</f>
        <v>A3 M10</v>
      </c>
      <c r="AK35" s="66" t="str">
        <f>+CEm!AJ2</f>
        <v>A3 M11</v>
      </c>
      <c r="AL35" s="66" t="str">
        <f>+CEm!AK2</f>
        <v>A3 M12</v>
      </c>
    </row>
    <row r="36" spans="1:38" x14ac:dyDescent="0.25">
      <c r="A36" s="70"/>
      <c r="B36" s="70"/>
      <c r="C36" s="71">
        <f>+IF($D1="trimestrale",C3-C32,C3+C22)</f>
        <v>52838.7</v>
      </c>
      <c r="D36" s="71">
        <f t="shared" ref="D36" si="11">+IF($B1="trimestrale",D3-D32,D3-D22)+C36</f>
        <v>46028.399999999994</v>
      </c>
      <c r="E36" s="71">
        <f t="shared" ref="E36" si="12">+IF($B1="trimestrale",E3-E32,E3-E22)+D36</f>
        <v>38588.099999999991</v>
      </c>
      <c r="F36" s="71">
        <f t="shared" ref="F36" si="13">+IF($B1="trimestrale",F3-F32,F3-F22)+E36</f>
        <v>37492.799999999988</v>
      </c>
      <c r="G36" s="71">
        <f t="shared" ref="G36" si="14">+IF($B1="trimestrale",G3-G32,G3-G22)+F36</f>
        <v>34132.499999999985</v>
      </c>
      <c r="H36" s="71">
        <f t="shared" ref="H36" si="15">+IF($B1="trimestrale",H3-H32,H3-H22)+G36</f>
        <v>35600.199999999983</v>
      </c>
      <c r="I36" s="71">
        <f t="shared" ref="I36:AL36" si="16">+IF($B1="trimestrale",I3-I32,I3-I22)+H36</f>
        <v>36101.25999999998</v>
      </c>
      <c r="J36" s="71">
        <f t="shared" si="16"/>
        <v>32070.034999999982</v>
      </c>
      <c r="K36" s="71">
        <f t="shared" si="16"/>
        <v>31066.57999999998</v>
      </c>
      <c r="L36" s="71">
        <f t="shared" si="16"/>
        <v>27988.924999999981</v>
      </c>
      <c r="M36" s="71">
        <f t="shared" si="16"/>
        <v>29002.251949999983</v>
      </c>
      <c r="N36" s="71">
        <f t="shared" si="16"/>
        <v>21948.338899999984</v>
      </c>
      <c r="O36" s="71">
        <f t="shared" si="16"/>
        <v>21341.185849999983</v>
      </c>
      <c r="P36" s="71">
        <f t="shared" si="16"/>
        <v>20801.884624999984</v>
      </c>
      <c r="Q36" s="71">
        <f t="shared" si="16"/>
        <v>13209.563399999985</v>
      </c>
      <c r="R36" s="71">
        <f t="shared" si="16"/>
        <v>17041.322174999987</v>
      </c>
      <c r="S36" s="71">
        <f t="shared" si="16"/>
        <v>10439.020949999987</v>
      </c>
      <c r="T36" s="71">
        <f t="shared" si="16"/>
        <v>7834.9997249999878</v>
      </c>
      <c r="U36" s="71">
        <f t="shared" si="16"/>
        <v>5824.7384999999886</v>
      </c>
      <c r="V36" s="71">
        <f t="shared" si="16"/>
        <v>-2770.28272500001</v>
      </c>
      <c r="W36" s="71">
        <f t="shared" si="16"/>
        <v>-914.66122499999801</v>
      </c>
      <c r="X36" s="71">
        <f t="shared" si="16"/>
        <v>724.87877500000104</v>
      </c>
      <c r="Y36" s="71">
        <f t="shared" si="16"/>
        <v>-3757.5024499999981</v>
      </c>
      <c r="Z36" s="71">
        <f t="shared" si="16"/>
        <v>-9036.0212249999986</v>
      </c>
      <c r="AA36" s="71">
        <f t="shared" si="16"/>
        <v>-802.4612249999991</v>
      </c>
      <c r="AB36" s="71">
        <f t="shared" si="16"/>
        <v>1684.8306000000011</v>
      </c>
      <c r="AC36" s="71">
        <f t="shared" si="16"/>
        <v>-1955.2787999999982</v>
      </c>
      <c r="AD36" s="71">
        <f t="shared" si="16"/>
        <v>-3863.7293999999993</v>
      </c>
      <c r="AE36" s="71">
        <f t="shared" si="16"/>
        <v>-8554.4293999999991</v>
      </c>
      <c r="AF36" s="71">
        <f t="shared" si="16"/>
        <v>-9098.4893999999986</v>
      </c>
      <c r="AG36" s="71">
        <f t="shared" si="16"/>
        <v>6231.7505999999994</v>
      </c>
      <c r="AH36" s="71">
        <f t="shared" si="16"/>
        <v>511.44120000000021</v>
      </c>
      <c r="AI36" s="71">
        <f t="shared" si="16"/>
        <v>-7481.368199999999</v>
      </c>
      <c r="AJ36" s="71">
        <f t="shared" si="16"/>
        <v>-8464.7093999999979</v>
      </c>
      <c r="AK36" s="71">
        <f t="shared" si="16"/>
        <v>-6779.1293999999989</v>
      </c>
      <c r="AL36" s="71">
        <f t="shared" si="16"/>
        <v>888.01060000000325</v>
      </c>
    </row>
    <row r="37" spans="1:38" x14ac:dyDescent="0.25">
      <c r="A37" s="70"/>
      <c r="B37" s="70"/>
      <c r="G37" s="71"/>
    </row>
    <row r="38" spans="1:38" x14ac:dyDescent="0.25">
      <c r="A38" s="70"/>
      <c r="B38" s="70"/>
    </row>
    <row r="39" spans="1:38" x14ac:dyDescent="0.25">
      <c r="A39" s="72" t="s">
        <v>334</v>
      </c>
      <c r="B39" s="73" t="s">
        <v>336</v>
      </c>
      <c r="C39" s="66" t="str">
        <f>+CEm!B2</f>
        <v>A1 M1</v>
      </c>
      <c r="D39" s="66" t="str">
        <f>+CEm!C2</f>
        <v>A1 M2</v>
      </c>
      <c r="E39" s="66" t="str">
        <f>+CEm!D2</f>
        <v>A1 M3</v>
      </c>
      <c r="F39" s="66" t="str">
        <f>+CEm!E2</f>
        <v>A1 M4</v>
      </c>
      <c r="G39" s="66" t="str">
        <f>+CEm!F2</f>
        <v>A1 M5</v>
      </c>
      <c r="H39" s="66" t="str">
        <f>+CEm!G2</f>
        <v>A1 M6</v>
      </c>
      <c r="I39" s="66" t="str">
        <f>+CEm!H2</f>
        <v>A1 M7</v>
      </c>
      <c r="J39" s="66" t="str">
        <f>+CEm!I2</f>
        <v>A1 M8</v>
      </c>
      <c r="K39" s="66" t="str">
        <f>+CEm!J2</f>
        <v>A1 M9</v>
      </c>
      <c r="L39" s="66" t="str">
        <f>+CEm!K2</f>
        <v>A1 M10</v>
      </c>
      <c r="M39" s="66" t="str">
        <f>+CEm!L2</f>
        <v>A1 M11</v>
      </c>
      <c r="N39" s="66" t="str">
        <f>+CEm!M2</f>
        <v>A1 M12</v>
      </c>
      <c r="O39" s="66" t="str">
        <f>+CEm!N2</f>
        <v>A2 M1</v>
      </c>
      <c r="P39" s="66" t="str">
        <f>+CEm!O2</f>
        <v>A2 M2</v>
      </c>
      <c r="Q39" s="66" t="str">
        <f>+CEm!P2</f>
        <v>A2 M3</v>
      </c>
      <c r="R39" s="66" t="str">
        <f>+CEm!Q2</f>
        <v>A2 M4</v>
      </c>
      <c r="S39" s="66" t="str">
        <f>+CEm!R2</f>
        <v>A2 M5</v>
      </c>
      <c r="T39" s="66" t="str">
        <f>+CEm!S2</f>
        <v>A2 M6</v>
      </c>
      <c r="U39" s="66" t="str">
        <f>+CEm!T2</f>
        <v>A2 M7</v>
      </c>
      <c r="V39" s="66" t="str">
        <f>+CEm!U2</f>
        <v>A2 M8</v>
      </c>
      <c r="W39" s="66" t="str">
        <f>+CEm!V2</f>
        <v>A2 M9</v>
      </c>
      <c r="X39" s="66" t="str">
        <f>+CEm!W2</f>
        <v>A2 M10</v>
      </c>
      <c r="Y39" s="66" t="str">
        <f>+CEm!X2</f>
        <v>A2 M11</v>
      </c>
      <c r="Z39" s="66" t="str">
        <f>+CEm!Y2</f>
        <v>A2 M12</v>
      </c>
      <c r="AA39" s="66" t="str">
        <f>+CEm!Z2</f>
        <v>A3 M1</v>
      </c>
      <c r="AB39" s="66" t="str">
        <f>+CEm!AA2</f>
        <v>A3 M2</v>
      </c>
      <c r="AC39" s="66" t="str">
        <f>+CEm!AB2</f>
        <v>A3 M3</v>
      </c>
      <c r="AD39" s="66" t="str">
        <f>+CEm!AC2</f>
        <v>A3 M4</v>
      </c>
      <c r="AE39" s="66" t="str">
        <f>+CEm!AD2</f>
        <v>A3 M5</v>
      </c>
      <c r="AF39" s="66" t="str">
        <f>+CEm!AE2</f>
        <v>A3 M6</v>
      </c>
      <c r="AG39" s="66" t="str">
        <f>+CEm!AF2</f>
        <v>A3 M7</v>
      </c>
      <c r="AH39" s="66" t="str">
        <f>+CEm!AG2</f>
        <v>A3 M8</v>
      </c>
      <c r="AI39" s="66" t="str">
        <f>+CEm!AH2</f>
        <v>A3 M9</v>
      </c>
      <c r="AJ39" s="66" t="str">
        <f>+CEm!AI2</f>
        <v>A3 M10</v>
      </c>
      <c r="AK39" s="66" t="str">
        <f>+CEm!AJ2</f>
        <v>A3 M11</v>
      </c>
      <c r="AL39" s="66" t="str">
        <f>+CEm!AK2</f>
        <v>A3 M12</v>
      </c>
    </row>
    <row r="40" spans="1:38" x14ac:dyDescent="0.25">
      <c r="A40" s="70"/>
      <c r="B40" s="70"/>
      <c r="C40" s="71">
        <f>+IF($B1="trimestrale",C32,C22)</f>
        <v>0</v>
      </c>
      <c r="D40" s="84">
        <f>+IF($B1="trimestrale",D32,D22)+C40</f>
        <v>0</v>
      </c>
      <c r="E40" s="71">
        <f>+IF($B1="trimestrale",E32,E22)</f>
        <v>0</v>
      </c>
      <c r="F40" s="71">
        <f>+IF($B1="trimestrale",F32,F22)</f>
        <v>0</v>
      </c>
      <c r="G40" s="71">
        <f t="shared" ref="G40:AL40" si="17">+IF($B1="trimestrale",G32,G22)</f>
        <v>0</v>
      </c>
      <c r="H40" s="71">
        <f t="shared" si="17"/>
        <v>0</v>
      </c>
      <c r="I40" s="71">
        <f t="shared" si="17"/>
        <v>0</v>
      </c>
      <c r="J40" s="71">
        <f t="shared" si="17"/>
        <v>0</v>
      </c>
      <c r="K40" s="71">
        <f t="shared" si="17"/>
        <v>0</v>
      </c>
      <c r="L40" s="71">
        <f t="shared" si="17"/>
        <v>0</v>
      </c>
      <c r="M40" s="71">
        <f t="shared" si="17"/>
        <v>0</v>
      </c>
      <c r="N40" s="71">
        <f t="shared" si="17"/>
        <v>0</v>
      </c>
      <c r="O40" s="71">
        <f t="shared" si="17"/>
        <v>0</v>
      </c>
      <c r="P40" s="71">
        <f t="shared" si="17"/>
        <v>0</v>
      </c>
      <c r="Q40" s="71">
        <f t="shared" si="17"/>
        <v>0</v>
      </c>
      <c r="R40" s="71">
        <f t="shared" si="17"/>
        <v>0</v>
      </c>
      <c r="S40" s="71">
        <f t="shared" si="17"/>
        <v>0</v>
      </c>
      <c r="T40" s="71">
        <f t="shared" si="17"/>
        <v>0</v>
      </c>
      <c r="U40" s="71">
        <f t="shared" si="17"/>
        <v>0</v>
      </c>
      <c r="V40" s="71">
        <f t="shared" si="17"/>
        <v>0</v>
      </c>
      <c r="W40" s="71">
        <f t="shared" si="17"/>
        <v>-2770.28272500001</v>
      </c>
      <c r="X40" s="71">
        <f t="shared" si="17"/>
        <v>-914.66122499999801</v>
      </c>
      <c r="Y40" s="71">
        <f t="shared" si="17"/>
        <v>0</v>
      </c>
      <c r="Z40" s="71">
        <f t="shared" si="17"/>
        <v>-3757.5024499999981</v>
      </c>
      <c r="AA40" s="71">
        <f t="shared" si="17"/>
        <v>-9036.0212249999986</v>
      </c>
      <c r="AB40" s="71">
        <f t="shared" si="17"/>
        <v>-802.4612249999991</v>
      </c>
      <c r="AC40" s="71">
        <f t="shared" si="17"/>
        <v>0</v>
      </c>
      <c r="AD40" s="71">
        <f t="shared" si="17"/>
        <v>-1955.2787999999982</v>
      </c>
      <c r="AE40" s="71">
        <f t="shared" si="17"/>
        <v>-3863.7293999999993</v>
      </c>
      <c r="AF40" s="71">
        <f t="shared" si="17"/>
        <v>-8554.4293999999991</v>
      </c>
      <c r="AG40" s="71">
        <f t="shared" si="17"/>
        <v>-9098.4893999999986</v>
      </c>
      <c r="AH40" s="71">
        <f t="shared" si="17"/>
        <v>0</v>
      </c>
      <c r="AI40" s="71">
        <f t="shared" si="17"/>
        <v>0</v>
      </c>
      <c r="AJ40" s="71">
        <f t="shared" si="17"/>
        <v>-7481.368199999999</v>
      </c>
      <c r="AK40" s="71">
        <f t="shared" si="17"/>
        <v>-8464.7093999999979</v>
      </c>
      <c r="AL40" s="71">
        <f t="shared" si="17"/>
        <v>-6779.1293999999989</v>
      </c>
    </row>
  </sheetData>
  <hyperlinks>
    <hyperlink ref="A1" location="View!A1" display="view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XFD36"/>
  <sheetViews>
    <sheetView showGridLines="0" workbookViewId="0">
      <selection activeCell="C18" sqref="C18:AL18"/>
    </sheetView>
  </sheetViews>
  <sheetFormatPr defaultRowHeight="15" x14ac:dyDescent="0.25"/>
  <cols>
    <col min="1" max="1" width="42.42578125" bestFit="1" customWidth="1"/>
    <col min="3" max="3" width="8.85546875" bestFit="1" customWidth="1"/>
    <col min="4" max="4" width="7.85546875" bestFit="1" customWidth="1"/>
    <col min="5" max="18" width="8.85546875" bestFit="1" customWidth="1"/>
    <col min="19" max="19" width="10.28515625" bestFit="1" customWidth="1"/>
    <col min="20" max="23" width="8.85546875" bestFit="1" customWidth="1"/>
    <col min="24" max="24" width="10.28515625" bestFit="1" customWidth="1"/>
    <col min="25" max="30" width="8.85546875" bestFit="1" customWidth="1"/>
    <col min="31" max="38" width="10.28515625" bestFit="1" customWidth="1"/>
  </cols>
  <sheetData>
    <row r="1" spans="1:62" x14ac:dyDescent="0.25">
      <c r="A1" s="25" t="s">
        <v>204</v>
      </c>
    </row>
    <row r="2" spans="1:62" x14ac:dyDescent="0.25">
      <c r="A2" s="75"/>
      <c r="B2" s="75"/>
      <c r="C2" s="66" t="str">
        <f>+SPm!B2</f>
        <v>A1 M1</v>
      </c>
      <c r="D2" s="66" t="str">
        <f>+SPm!C2</f>
        <v>A1 M2</v>
      </c>
      <c r="E2" s="66" t="str">
        <f>+SPm!D2</f>
        <v>A1 M3</v>
      </c>
      <c r="F2" s="66" t="str">
        <f>+SPm!E2</f>
        <v>A1 M4</v>
      </c>
      <c r="G2" s="66" t="str">
        <f>+SPm!F2</f>
        <v>A1 M5</v>
      </c>
      <c r="H2" s="66" t="str">
        <f>+SPm!G2</f>
        <v>A1 M6</v>
      </c>
      <c r="I2" s="66" t="str">
        <f>+SPm!H2</f>
        <v>A1 M7</v>
      </c>
      <c r="J2" s="66" t="str">
        <f>+SPm!I2</f>
        <v>A1 M8</v>
      </c>
      <c r="K2" s="66" t="str">
        <f>+SPm!J2</f>
        <v>A1 M9</v>
      </c>
      <c r="L2" s="66" t="str">
        <f>+SPm!K2</f>
        <v>A1 M10</v>
      </c>
      <c r="M2" s="66" t="str">
        <f>+SPm!L2</f>
        <v>A1 M11</v>
      </c>
      <c r="N2" s="66" t="str">
        <f>+SPm!M2</f>
        <v>A1 M12</v>
      </c>
      <c r="O2" s="66" t="str">
        <f>+SPm!N2</f>
        <v>A2 M1</v>
      </c>
      <c r="P2" s="66" t="str">
        <f>+SPm!O2</f>
        <v>A2 M2</v>
      </c>
      <c r="Q2" s="66" t="str">
        <f>+SPm!P2</f>
        <v>A2 M3</v>
      </c>
      <c r="R2" s="66" t="str">
        <f>+SPm!Q2</f>
        <v>A2 M4</v>
      </c>
      <c r="S2" s="66" t="str">
        <f>+SPm!R2</f>
        <v>A2 M5</v>
      </c>
      <c r="T2" s="66" t="str">
        <f>+SPm!S2</f>
        <v>A2 M6</v>
      </c>
      <c r="U2" s="66" t="str">
        <f>+SPm!T2</f>
        <v>A2 M7</v>
      </c>
      <c r="V2" s="66" t="str">
        <f>+SPm!U2</f>
        <v>A2 M8</v>
      </c>
      <c r="W2" s="66" t="str">
        <f>+SPm!V2</f>
        <v>A2 M9</v>
      </c>
      <c r="X2" s="66" t="str">
        <f>+SPm!W2</f>
        <v>A2 M10</v>
      </c>
      <c r="Y2" s="66" t="str">
        <f>+SPm!X2</f>
        <v>A2 M11</v>
      </c>
      <c r="Z2" s="66" t="str">
        <f>+SPm!Y2</f>
        <v>A2 M12</v>
      </c>
      <c r="AA2" s="66" t="str">
        <f>+SPm!Z2</f>
        <v>A3 M1</v>
      </c>
      <c r="AB2" s="66" t="str">
        <f>+SPm!AA2</f>
        <v>A3 M2</v>
      </c>
      <c r="AC2" s="66" t="str">
        <f>+SPm!AB2</f>
        <v>A3 M3</v>
      </c>
      <c r="AD2" s="66" t="str">
        <f>+SPm!AC2</f>
        <v>A3 M4</v>
      </c>
      <c r="AE2" s="66" t="str">
        <f>+SPm!AD2</f>
        <v>A3 M5</v>
      </c>
      <c r="AF2" s="66" t="str">
        <f>+SPm!AE2</f>
        <v>A3 M6</v>
      </c>
      <c r="AG2" s="66" t="str">
        <f>+SPm!AF2</f>
        <v>A3 M7</v>
      </c>
      <c r="AH2" s="66" t="str">
        <f>+SPm!AG2</f>
        <v>A3 M8</v>
      </c>
      <c r="AI2" s="66" t="str">
        <f>+SPm!AH2</f>
        <v>A3 M9</v>
      </c>
      <c r="AJ2" s="66" t="str">
        <f>+SPm!AI2</f>
        <v>A3 M10</v>
      </c>
      <c r="AK2" s="66" t="str">
        <f>+SPm!AJ2</f>
        <v>A3 M11</v>
      </c>
      <c r="AL2" s="66" t="str">
        <f>+SPm!AK2</f>
        <v>A3 M12</v>
      </c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</row>
    <row r="3" spans="1:62" x14ac:dyDescent="0.25">
      <c r="A3" s="76" t="s">
        <v>338</v>
      </c>
      <c r="B3" s="77"/>
      <c r="C3" s="78">
        <f>SUM(C4:C10)</f>
        <v>219000</v>
      </c>
      <c r="D3" s="78">
        <f t="shared" ref="D3:AL3" si="0">SUM(D4:D10)</f>
        <v>15000</v>
      </c>
      <c r="E3" s="78">
        <f t="shared" si="0"/>
        <v>78037</v>
      </c>
      <c r="F3" s="78">
        <f t="shared" si="0"/>
        <v>68037</v>
      </c>
      <c r="G3" s="78">
        <f t="shared" si="0"/>
        <v>73037</v>
      </c>
      <c r="H3" s="78">
        <f t="shared" si="0"/>
        <v>73037</v>
      </c>
      <c r="I3" s="78">
        <f t="shared" si="0"/>
        <v>78037.000000000015</v>
      </c>
      <c r="J3" s="78">
        <f t="shared" si="0"/>
        <v>78036.999999999971</v>
      </c>
      <c r="K3" s="78">
        <f t="shared" si="0"/>
        <v>78298.359999999986</v>
      </c>
      <c r="L3" s="78">
        <f t="shared" si="0"/>
        <v>78572.425000000017</v>
      </c>
      <c r="M3" s="78">
        <f t="shared" si="0"/>
        <v>78939.054999999993</v>
      </c>
      <c r="N3" s="78">
        <f t="shared" si="0"/>
        <v>48939.055000000008</v>
      </c>
      <c r="O3" s="78">
        <f t="shared" si="0"/>
        <v>49267.818050000002</v>
      </c>
      <c r="P3" s="78">
        <f t="shared" si="0"/>
        <v>49267.818050000053</v>
      </c>
      <c r="Q3" s="78">
        <f t="shared" si="0"/>
        <v>49267.818050000016</v>
      </c>
      <c r="R3" s="78">
        <f t="shared" si="0"/>
        <v>54811.393724999987</v>
      </c>
      <c r="S3" s="78">
        <f t="shared" si="0"/>
        <v>54811.393724999994</v>
      </c>
      <c r="T3" s="78">
        <f t="shared" si="0"/>
        <v>134811.39372500003</v>
      </c>
      <c r="U3" s="78">
        <f t="shared" si="0"/>
        <v>54811.393724999987</v>
      </c>
      <c r="V3" s="78">
        <f t="shared" si="0"/>
        <v>54811.393725000045</v>
      </c>
      <c r="W3" s="78">
        <f t="shared" si="0"/>
        <v>54811.393725000031</v>
      </c>
      <c r="X3" s="78">
        <f t="shared" si="0"/>
        <v>54811.393724999994</v>
      </c>
      <c r="Y3" s="78">
        <f t="shared" si="0"/>
        <v>54811.3937249999</v>
      </c>
      <c r="Z3" s="78">
        <f t="shared" si="0"/>
        <v>54811.393725000074</v>
      </c>
      <c r="AA3" s="78">
        <f t="shared" si="0"/>
        <v>54811.39372499998</v>
      </c>
      <c r="AB3" s="78">
        <f t="shared" si="0"/>
        <v>54811.393724999936</v>
      </c>
      <c r="AC3" s="78">
        <f t="shared" si="0"/>
        <v>54811.393725000089</v>
      </c>
      <c r="AD3" s="78">
        <f t="shared" si="0"/>
        <v>60354.969399999987</v>
      </c>
      <c r="AE3" s="78">
        <f t="shared" si="0"/>
        <v>60354.969399999994</v>
      </c>
      <c r="AF3" s="78">
        <f t="shared" si="0"/>
        <v>60354.969399999994</v>
      </c>
      <c r="AG3" s="78">
        <f t="shared" si="0"/>
        <v>60354.969399999994</v>
      </c>
      <c r="AH3" s="78">
        <f t="shared" si="0"/>
        <v>60354.969400000016</v>
      </c>
      <c r="AI3" s="78">
        <f t="shared" si="0"/>
        <v>60354.969400000031</v>
      </c>
      <c r="AJ3" s="78">
        <f t="shared" si="0"/>
        <v>60354.969400000016</v>
      </c>
      <c r="AK3" s="78">
        <f t="shared" si="0"/>
        <v>60354.96939999998</v>
      </c>
      <c r="AL3" s="78">
        <f t="shared" si="0"/>
        <v>60354.96939999998</v>
      </c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</row>
    <row r="4" spans="1:62" x14ac:dyDescent="0.25">
      <c r="A4" s="79" t="s">
        <v>358</v>
      </c>
      <c r="B4" s="77"/>
      <c r="C4" s="80">
        <f>+E_Vendite!C145</f>
        <v>0</v>
      </c>
      <c r="D4" s="80">
        <f>+E_Vendite!D145</f>
        <v>0</v>
      </c>
      <c r="E4" s="80">
        <f>+E_Vendite!E145</f>
        <v>48037</v>
      </c>
      <c r="F4" s="80">
        <f>+E_Vendite!F145</f>
        <v>48037</v>
      </c>
      <c r="G4" s="80">
        <f>+E_Vendite!G145</f>
        <v>48037</v>
      </c>
      <c r="H4" s="80">
        <f>+E_Vendite!H145</f>
        <v>48037</v>
      </c>
      <c r="I4" s="80">
        <f>+E_Vendite!I145</f>
        <v>48037</v>
      </c>
      <c r="J4" s="80">
        <f>+E_Vendite!J145</f>
        <v>48037</v>
      </c>
      <c r="K4" s="80">
        <f>+E_Vendite!K145</f>
        <v>48298.36</v>
      </c>
      <c r="L4" s="80">
        <f>+E_Vendite!L145</f>
        <v>48572.425000000003</v>
      </c>
      <c r="M4" s="80">
        <f>+E_Vendite!M145</f>
        <v>48939.055000000008</v>
      </c>
      <c r="N4" s="80">
        <f>+E_Vendite!N145</f>
        <v>48939.055000000008</v>
      </c>
      <c r="O4" s="80">
        <f>+E_Vendite!O145</f>
        <v>49267.818050000009</v>
      </c>
      <c r="P4" s="80">
        <f>+E_Vendite!P145</f>
        <v>49267.818050000009</v>
      </c>
      <c r="Q4" s="80">
        <f>+E_Vendite!Q145</f>
        <v>49267.818050000016</v>
      </c>
      <c r="R4" s="80">
        <f>+E_Vendite!R145</f>
        <v>54811.393725000002</v>
      </c>
      <c r="S4" s="80">
        <f>+E_Vendite!S145</f>
        <v>54811.393725000002</v>
      </c>
      <c r="T4" s="80">
        <f>+E_Vendite!T145</f>
        <v>54811.393725000002</v>
      </c>
      <c r="U4" s="80">
        <f>+E_Vendite!U145</f>
        <v>54811.393725000002</v>
      </c>
      <c r="V4" s="80">
        <f>+E_Vendite!V145</f>
        <v>54811.393725000002</v>
      </c>
      <c r="W4" s="80">
        <f>+E_Vendite!W145</f>
        <v>54811.393725000002</v>
      </c>
      <c r="X4" s="80">
        <f>+E_Vendite!X145</f>
        <v>54811.393725000002</v>
      </c>
      <c r="Y4" s="80">
        <f>+E_Vendite!Y145</f>
        <v>54811.393725000002</v>
      </c>
      <c r="Z4" s="80">
        <f>+E_Vendite!Z145</f>
        <v>54811.393725000002</v>
      </c>
      <c r="AA4" s="80">
        <f>+E_Vendite!AA145</f>
        <v>54811.393725000002</v>
      </c>
      <c r="AB4" s="80">
        <f>+E_Vendite!AB145</f>
        <v>54811.393724999994</v>
      </c>
      <c r="AC4" s="80">
        <f>+E_Vendite!AC145</f>
        <v>54811.393725000009</v>
      </c>
      <c r="AD4" s="80">
        <f>+E_Vendite!AD145</f>
        <v>60354.969400000009</v>
      </c>
      <c r="AE4" s="80">
        <f>+E_Vendite!AE145</f>
        <v>60354.969400000009</v>
      </c>
      <c r="AF4" s="80">
        <f>+E_Vendite!AF145</f>
        <v>60354.969400000009</v>
      </c>
      <c r="AG4" s="80">
        <f>+E_Vendite!AG145</f>
        <v>60354.969400000009</v>
      </c>
      <c r="AH4" s="80">
        <f>+E_Vendite!AH145</f>
        <v>60354.969400000009</v>
      </c>
      <c r="AI4" s="80">
        <f>+E_Vendite!AI145</f>
        <v>60354.969400000009</v>
      </c>
      <c r="AJ4" s="80">
        <f>+E_Vendite!AJ145</f>
        <v>60354.969400000009</v>
      </c>
      <c r="AK4" s="80">
        <f>+E_Vendite!AK145</f>
        <v>60354.969400000009</v>
      </c>
      <c r="AL4" s="80">
        <f>+E_Vendite!AL145</f>
        <v>60354.969400000009</v>
      </c>
      <c r="AM4" s="80"/>
      <c r="AN4" s="80"/>
      <c r="AO4" s="80"/>
      <c r="AP4" s="80"/>
      <c r="AQ4" s="80"/>
      <c r="AR4" s="80"/>
      <c r="AS4" s="80"/>
      <c r="AT4" s="80"/>
      <c r="AU4" s="80"/>
      <c r="AV4" s="80"/>
      <c r="AW4" s="80"/>
      <c r="AX4" s="80"/>
      <c r="AY4" s="80"/>
      <c r="AZ4" s="80"/>
      <c r="BA4" s="80"/>
      <c r="BB4" s="80"/>
      <c r="BC4" s="80"/>
      <c r="BD4" s="80"/>
      <c r="BE4" s="80"/>
      <c r="BF4" s="80"/>
      <c r="BG4" s="80"/>
      <c r="BH4" s="80"/>
      <c r="BI4" s="80"/>
      <c r="BJ4" s="80"/>
    </row>
    <row r="5" spans="1:62" x14ac:dyDescent="0.25">
      <c r="A5" s="81" t="s">
        <v>586</v>
      </c>
      <c r="B5" s="77"/>
      <c r="C5" s="80">
        <f>+E_Finanziamenti!C241</f>
        <v>0</v>
      </c>
      <c r="D5" s="80">
        <f>+E_Finanziamenti!D241</f>
        <v>0</v>
      </c>
      <c r="E5" s="80">
        <f>+E_Finanziamenti!E241</f>
        <v>20000</v>
      </c>
      <c r="F5" s="80">
        <f>+E_Finanziamenti!F241</f>
        <v>19999.999999999996</v>
      </c>
      <c r="G5" s="80">
        <f>+E_Finanziamenti!G241</f>
        <v>25000.000000000004</v>
      </c>
      <c r="H5" s="80">
        <f>+E_Finanziamenti!H241</f>
        <v>24999.999999999993</v>
      </c>
      <c r="I5" s="80">
        <f>+E_Finanziamenti!I241</f>
        <v>30000.000000000011</v>
      </c>
      <c r="J5" s="80">
        <f>+E_Finanziamenti!J241</f>
        <v>29999.999999999978</v>
      </c>
      <c r="K5" s="80">
        <f>+E_Finanziamenti!K241</f>
        <v>29999.999999999993</v>
      </c>
      <c r="L5" s="80">
        <f>+E_Finanziamenti!L241</f>
        <v>30000.000000000022</v>
      </c>
      <c r="M5" s="80">
        <f>+E_Finanziamenti!M241</f>
        <v>29999.999999999978</v>
      </c>
      <c r="N5" s="80">
        <f>+E_Finanziamenti!N241</f>
        <v>0</v>
      </c>
      <c r="O5" s="80">
        <f>+E_Finanziamenti!O241</f>
        <v>-3.637978807091713E-12</v>
      </c>
      <c r="P5" s="80">
        <f>+E_Finanziamenti!P241</f>
        <v>4.2746250983327627E-11</v>
      </c>
      <c r="Q5" s="80">
        <f>+E_Finanziamenti!Q241</f>
        <v>0</v>
      </c>
      <c r="R5" s="80">
        <f>+E_Finanziamenti!R241</f>
        <v>-1.5006662579253316E-11</v>
      </c>
      <c r="S5" s="80">
        <f>+E_Finanziamenti!S241</f>
        <v>-7.73070496506989E-12</v>
      </c>
      <c r="T5" s="80">
        <f>+E_Finanziamenti!T241</f>
        <v>80000.000000000029</v>
      </c>
      <c r="U5" s="80">
        <f>+E_Finanziamenti!U241</f>
        <v>-1.7280399333685637E-11</v>
      </c>
      <c r="V5" s="80">
        <f>+E_Finanziamenti!V241</f>
        <v>4.6838977141305804E-11</v>
      </c>
      <c r="W5" s="80">
        <f>+E_Finanziamenti!W241</f>
        <v>3.2741809263825417E-11</v>
      </c>
      <c r="X5" s="80">
        <f>+E_Finanziamenti!X241</f>
        <v>-1.0004441719502211E-11</v>
      </c>
      <c r="Y5" s="80">
        <f>+E_Finanziamenti!Y241</f>
        <v>-1.0504663805477321E-10</v>
      </c>
      <c r="Z5" s="80">
        <f>+E_Finanziamenti!Z241</f>
        <v>7.3214323492720723E-11</v>
      </c>
      <c r="AA5" s="80">
        <f>+E_Finanziamenti!AA241</f>
        <v>-2.2282620193436742E-11</v>
      </c>
      <c r="AB5" s="80">
        <f>+E_Finanziamenti!AB241</f>
        <v>-5.7298166211694479E-11</v>
      </c>
      <c r="AC5" s="80">
        <f>+E_Finanziamenti!AC241</f>
        <v>8.0945028457790613E-11</v>
      </c>
      <c r="AD5" s="80">
        <f>+E_Finanziamenti!AD241</f>
        <v>-1.8644641386345029E-11</v>
      </c>
      <c r="AE5" s="80">
        <f>+E_Finanziamenti!AE241</f>
        <v>-1.2732925824820995E-11</v>
      </c>
      <c r="AF5" s="80">
        <f>+E_Finanziamenti!AF241</f>
        <v>-1.1823431123048067E-11</v>
      </c>
      <c r="AG5" s="80">
        <f>+E_Finanziamenti!AG241</f>
        <v>-1.1368683772161603E-11</v>
      </c>
      <c r="AH5" s="80">
        <f>+E_Finanziamenti!AH241</f>
        <v>5.4569682106375694E-12</v>
      </c>
      <c r="AI5" s="80">
        <f>+E_Finanziamenti!AI241</f>
        <v>1.9554136088117957E-11</v>
      </c>
      <c r="AJ5" s="80">
        <f>+E_Finanziamenti!AJ241</f>
        <v>3.637978807091713E-12</v>
      </c>
      <c r="AK5" s="80">
        <f>+E_Finanziamenti!AK241</f>
        <v>-3.0013325158506632E-11</v>
      </c>
      <c r="AL5" s="80">
        <f>+E_Finanziamenti!AL241</f>
        <v>-3.1832314562052488E-11</v>
      </c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</row>
    <row r="6" spans="1:62" x14ac:dyDescent="0.25">
      <c r="A6" s="81" t="s">
        <v>702</v>
      </c>
      <c r="B6" s="77"/>
      <c r="C6" s="80">
        <f>+'Capitale Sociale'!C4</f>
        <v>200000</v>
      </c>
      <c r="D6" s="80">
        <f>+'Capitale Sociale'!D4</f>
        <v>0</v>
      </c>
      <c r="E6" s="80">
        <f>+'Capitale Sociale'!E4</f>
        <v>0</v>
      </c>
      <c r="F6" s="80">
        <f>+'Capitale Sociale'!F4</f>
        <v>0</v>
      </c>
      <c r="G6" s="80">
        <f>+'Capitale Sociale'!G4</f>
        <v>0</v>
      </c>
      <c r="H6" s="80">
        <f>+'Capitale Sociale'!H4</f>
        <v>0</v>
      </c>
      <c r="I6" s="80">
        <f>+'Capitale Sociale'!I4</f>
        <v>0</v>
      </c>
      <c r="J6" s="80">
        <f>+'Capitale Sociale'!J4</f>
        <v>0</v>
      </c>
      <c r="K6" s="80">
        <f>+'Capitale Sociale'!K4</f>
        <v>0</v>
      </c>
      <c r="L6" s="80">
        <f>+'Capitale Sociale'!L4</f>
        <v>0</v>
      </c>
      <c r="M6" s="80">
        <f>+'Capitale Sociale'!M4</f>
        <v>0</v>
      </c>
      <c r="N6" s="80">
        <f>+'Capitale Sociale'!N4</f>
        <v>0</v>
      </c>
      <c r="O6" s="80">
        <f>+'Capitale Sociale'!O4</f>
        <v>0</v>
      </c>
      <c r="P6" s="80">
        <f>+'Capitale Sociale'!P4</f>
        <v>0</v>
      </c>
      <c r="Q6" s="80">
        <f>+'Capitale Sociale'!Q4</f>
        <v>0</v>
      </c>
      <c r="R6" s="80">
        <f>+'Capitale Sociale'!R4</f>
        <v>0</v>
      </c>
      <c r="S6" s="80">
        <f>+'Capitale Sociale'!S4</f>
        <v>0</v>
      </c>
      <c r="T6" s="80">
        <f>+'Capitale Sociale'!T4</f>
        <v>0</v>
      </c>
      <c r="U6" s="80">
        <f>+'Capitale Sociale'!U4</f>
        <v>0</v>
      </c>
      <c r="V6" s="80">
        <f>+'Capitale Sociale'!V4</f>
        <v>0</v>
      </c>
      <c r="W6" s="80">
        <f>+'Capitale Sociale'!W4</f>
        <v>0</v>
      </c>
      <c r="X6" s="80">
        <f>+'Capitale Sociale'!X4</f>
        <v>0</v>
      </c>
      <c r="Y6" s="80">
        <f>+'Capitale Sociale'!Y4</f>
        <v>0</v>
      </c>
      <c r="Z6" s="80">
        <f>+'Capitale Sociale'!Z4</f>
        <v>0</v>
      </c>
      <c r="AA6" s="80">
        <f>+'Capitale Sociale'!AA4</f>
        <v>0</v>
      </c>
      <c r="AB6" s="80">
        <f>+'Capitale Sociale'!AB4</f>
        <v>0</v>
      </c>
      <c r="AC6" s="80">
        <f>+'Capitale Sociale'!AC4</f>
        <v>0</v>
      </c>
      <c r="AD6" s="80">
        <f>+'Capitale Sociale'!AD4</f>
        <v>0</v>
      </c>
      <c r="AE6" s="80">
        <f>+'Capitale Sociale'!AE4</f>
        <v>0</v>
      </c>
      <c r="AF6" s="80">
        <f>+'Capitale Sociale'!AF4</f>
        <v>0</v>
      </c>
      <c r="AG6" s="80">
        <f>+'Capitale Sociale'!AG4</f>
        <v>0</v>
      </c>
      <c r="AH6" s="80">
        <f>+'Capitale Sociale'!AH4</f>
        <v>0</v>
      </c>
      <c r="AI6" s="80">
        <f>+'Capitale Sociale'!AI4</f>
        <v>0</v>
      </c>
      <c r="AJ6" s="80">
        <f>+'Capitale Sociale'!AJ4</f>
        <v>0</v>
      </c>
      <c r="AK6" s="80">
        <f>+'Capitale Sociale'!AK4</f>
        <v>0</v>
      </c>
      <c r="AL6" s="80">
        <f>+'Capitale Sociale'!AL4</f>
        <v>0</v>
      </c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</row>
    <row r="7" spans="1:62" x14ac:dyDescent="0.25">
      <c r="A7" s="81" t="s">
        <v>715</v>
      </c>
      <c r="B7" s="77"/>
      <c r="C7" s="80">
        <f>+'Bilancio iniziale'!D9</f>
        <v>15000</v>
      </c>
      <c r="D7" s="80">
        <f>+'Bilancio iniziale'!E9</f>
        <v>15000</v>
      </c>
      <c r="E7" s="80">
        <f>+'Bilancio iniziale'!F9</f>
        <v>10000</v>
      </c>
      <c r="F7" s="80">
        <f>+'Bilancio iniziale'!G9</f>
        <v>0</v>
      </c>
      <c r="G7" s="80">
        <f>+'Bilancio iniziale'!H9</f>
        <v>0</v>
      </c>
      <c r="H7" s="80">
        <f>+'Bilancio iniziale'!I9</f>
        <v>0</v>
      </c>
      <c r="I7" s="80">
        <f>+'Bilancio iniziale'!J9</f>
        <v>0</v>
      </c>
      <c r="J7" s="80">
        <f>+'Bilancio iniziale'!K9</f>
        <v>0</v>
      </c>
      <c r="K7" s="80">
        <f>+'Bilancio iniziale'!L9</f>
        <v>0</v>
      </c>
      <c r="L7" s="80">
        <f>+'Bilancio iniziale'!M9</f>
        <v>0</v>
      </c>
      <c r="M7" s="80">
        <f>+'Bilancio iniziale'!N9</f>
        <v>0</v>
      </c>
      <c r="N7" s="80">
        <f>+'Bilancio iniziale'!O9</f>
        <v>0</v>
      </c>
      <c r="O7" s="80">
        <f>+'Bilancio iniziale'!P9</f>
        <v>0</v>
      </c>
      <c r="P7" s="80">
        <f>+'Bilancio iniziale'!Q9</f>
        <v>0</v>
      </c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</row>
    <row r="8" spans="1:62" x14ac:dyDescent="0.25">
      <c r="A8" s="81" t="s">
        <v>716</v>
      </c>
      <c r="B8" s="77"/>
      <c r="C8" s="80">
        <f>+'Bilancio iniziale'!D12</f>
        <v>2000</v>
      </c>
      <c r="D8" s="80">
        <f>+'Bilancio iniziale'!E12</f>
        <v>0</v>
      </c>
      <c r="E8" s="80">
        <f>+'Bilancio iniziale'!F12</f>
        <v>0</v>
      </c>
      <c r="F8" s="80">
        <f>+'Bilancio iniziale'!G12</f>
        <v>0</v>
      </c>
      <c r="G8" s="80">
        <f>+'Bilancio iniziale'!H12</f>
        <v>0</v>
      </c>
      <c r="H8" s="80">
        <f>+'Bilancio iniziale'!I12</f>
        <v>0</v>
      </c>
      <c r="I8" s="80">
        <f>+'Bilancio iniziale'!J12</f>
        <v>0</v>
      </c>
      <c r="J8" s="80">
        <f>+'Bilancio iniziale'!K12</f>
        <v>0</v>
      </c>
      <c r="K8" s="80">
        <f>+'Bilancio iniziale'!L12</f>
        <v>0</v>
      </c>
      <c r="L8" s="80">
        <f>+'Bilancio iniziale'!M12</f>
        <v>0</v>
      </c>
      <c r="M8" s="80">
        <f>+'Bilancio iniziale'!N12</f>
        <v>0</v>
      </c>
      <c r="N8" s="80">
        <f>+'Bilancio iniziale'!O12</f>
        <v>0</v>
      </c>
      <c r="O8" s="80">
        <f>+'Bilancio iniziale'!P12</f>
        <v>0</v>
      </c>
      <c r="P8" s="80">
        <f>+'Bilancio iniziale'!Q12</f>
        <v>0</v>
      </c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</row>
    <row r="9" spans="1:62" x14ac:dyDescent="0.25">
      <c r="A9" s="81" t="s">
        <v>717</v>
      </c>
      <c r="B9" s="77"/>
      <c r="C9" s="80">
        <f>+'Bilancio iniziale'!D13</f>
        <v>2000</v>
      </c>
      <c r="D9" s="80">
        <f>+'Bilancio iniziale'!E13</f>
        <v>0</v>
      </c>
      <c r="E9" s="80">
        <f>+'Bilancio iniziale'!F13</f>
        <v>0</v>
      </c>
      <c r="F9" s="80">
        <f>+'Bilancio iniziale'!G13</f>
        <v>0</v>
      </c>
      <c r="G9" s="80">
        <f>+'Bilancio iniziale'!H13</f>
        <v>0</v>
      </c>
      <c r="H9" s="80">
        <f>+'Bilancio iniziale'!I13</f>
        <v>0</v>
      </c>
      <c r="I9" s="80">
        <f>+'Bilancio iniziale'!J13</f>
        <v>0</v>
      </c>
      <c r="J9" s="80">
        <f>+'Bilancio iniziale'!K13</f>
        <v>0</v>
      </c>
      <c r="K9" s="80">
        <f>+'Bilancio iniziale'!L13</f>
        <v>0</v>
      </c>
      <c r="L9" s="80">
        <f>+'Bilancio iniziale'!M13</f>
        <v>0</v>
      </c>
      <c r="M9" s="80">
        <f>+'Bilancio iniziale'!N13</f>
        <v>0</v>
      </c>
      <c r="N9" s="80">
        <f>+'Bilancio iniziale'!O13</f>
        <v>0</v>
      </c>
      <c r="O9" s="80">
        <f>+'Bilancio iniziale'!P13</f>
        <v>0</v>
      </c>
      <c r="P9" s="80">
        <f>+'Bilancio iniziale'!Q13</f>
        <v>0</v>
      </c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</row>
    <row r="10" spans="1:62" x14ac:dyDescent="0.25">
      <c r="A10" s="81"/>
      <c r="B10" s="77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</row>
    <row r="12" spans="1:62" x14ac:dyDescent="0.25">
      <c r="A12" s="79" t="s">
        <v>339</v>
      </c>
      <c r="B12" s="77"/>
      <c r="C12" s="78">
        <f>SUM(C13:C31)</f>
        <v>101632.7</v>
      </c>
      <c r="D12" s="78">
        <f t="shared" ref="D12:AL12" si="1">SUM(D13:D31)</f>
        <v>93379.191511246885</v>
      </c>
      <c r="E12" s="78">
        <f t="shared" si="1"/>
        <v>232729.1915112469</v>
      </c>
      <c r="F12" s="78">
        <f t="shared" si="1"/>
        <v>53188.661972790396</v>
      </c>
      <c r="G12" s="78">
        <f t="shared" si="1"/>
        <v>39938.960259443098</v>
      </c>
      <c r="H12" s="78">
        <f t="shared" si="1"/>
        <v>48720.372797177915</v>
      </c>
      <c r="I12" s="78">
        <f t="shared" si="1"/>
        <v>88551.942716882681</v>
      </c>
      <c r="J12" s="78">
        <f t="shared" si="1"/>
        <v>91257.247566202394</v>
      </c>
      <c r="K12" s="78">
        <f t="shared" si="1"/>
        <v>59641.829626132916</v>
      </c>
      <c r="L12" s="78">
        <f t="shared" si="1"/>
        <v>88305.35340804905</v>
      </c>
      <c r="M12" s="78">
        <f t="shared" si="1"/>
        <v>83310.900918907559</v>
      </c>
      <c r="N12" s="78">
        <f t="shared" si="1"/>
        <v>42168.767396545998</v>
      </c>
      <c r="O12" s="78">
        <f t="shared" si="1"/>
        <v>125544.26514681264</v>
      </c>
      <c r="P12" s="78">
        <f t="shared" si="1"/>
        <v>45429.078430717353</v>
      </c>
      <c r="Q12" s="78">
        <f t="shared" si="1"/>
        <v>44231.63843071735</v>
      </c>
      <c r="R12" s="78">
        <f t="shared" si="1"/>
        <v>133699.19843071734</v>
      </c>
      <c r="S12" s="78">
        <f t="shared" si="1"/>
        <v>47608.218430717352</v>
      </c>
      <c r="T12" s="78">
        <f t="shared" si="1"/>
        <v>93187.557657458048</v>
      </c>
      <c r="U12" s="78">
        <f t="shared" si="1"/>
        <v>78674.479099302655</v>
      </c>
      <c r="V12" s="78">
        <f t="shared" si="1"/>
        <v>91884.559099302642</v>
      </c>
      <c r="W12" s="78">
        <f t="shared" si="1"/>
        <v>51265.401824302658</v>
      </c>
      <c r="X12" s="78">
        <f t="shared" si="1"/>
        <v>58223.42032430265</v>
      </c>
      <c r="Y12" s="78">
        <f t="shared" si="1"/>
        <v>95343.075910762956</v>
      </c>
      <c r="Z12" s="78">
        <f t="shared" si="1"/>
        <v>113755.5792995693</v>
      </c>
      <c r="AA12" s="78">
        <f t="shared" si="1"/>
        <v>90772.049274569305</v>
      </c>
      <c r="AB12" s="78">
        <f t="shared" si="1"/>
        <v>32078.333429684357</v>
      </c>
      <c r="AC12" s="78">
        <f t="shared" si="1"/>
        <v>61369.232204684362</v>
      </c>
      <c r="AD12" s="78">
        <f t="shared" si="1"/>
        <v>147202.31100468436</v>
      </c>
      <c r="AE12" s="78">
        <f t="shared" si="1"/>
        <v>87497.57738068435</v>
      </c>
      <c r="AF12" s="78">
        <f t="shared" si="1"/>
        <v>59193.02932289998</v>
      </c>
      <c r="AG12" s="78">
        <f t="shared" si="1"/>
        <v>77946.261604684361</v>
      </c>
      <c r="AH12" s="78">
        <f t="shared" si="1"/>
        <v>39000.512204684361</v>
      </c>
      <c r="AI12" s="78">
        <f t="shared" si="1"/>
        <v>111194.55220468434</v>
      </c>
      <c r="AJ12" s="78">
        <f t="shared" si="1"/>
        <v>78612.060404684351</v>
      </c>
      <c r="AK12" s="78">
        <f t="shared" si="1"/>
        <v>63192.239777819843</v>
      </c>
      <c r="AL12" s="78">
        <f t="shared" si="1"/>
        <v>61761.888932684364</v>
      </c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78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</row>
    <row r="13" spans="1:62" x14ac:dyDescent="0.25">
      <c r="A13" s="79" t="s">
        <v>359</v>
      </c>
      <c r="B13" s="77"/>
      <c r="C13" s="80">
        <f>+E_Acquisti!C145</f>
        <v>25410</v>
      </c>
      <c r="D13" s="80">
        <f>+E_Acquisti!D145</f>
        <v>2420</v>
      </c>
      <c r="E13" s="80">
        <f>+E_Acquisti!E145</f>
        <v>177069</v>
      </c>
      <c r="F13" s="80">
        <f>+E_Acquisti!F145</f>
        <v>25410</v>
      </c>
      <c r="G13" s="80">
        <f>+E_Acquisti!G145</f>
        <v>2420</v>
      </c>
      <c r="H13" s="80">
        <f>+E_Acquisti!H145</f>
        <v>17820</v>
      </c>
      <c r="I13" s="80">
        <f>+E_Acquisti!I145</f>
        <v>62280</v>
      </c>
      <c r="J13" s="80">
        <f>+E_Acquisti!J145</f>
        <v>62119</v>
      </c>
      <c r="K13" s="80">
        <f>+E_Acquisti!K145</f>
        <v>25987.72</v>
      </c>
      <c r="L13" s="80">
        <f>+E_Acquisti!L145</f>
        <v>60240.2</v>
      </c>
      <c r="M13" s="80">
        <f>+E_Acquisti!M145</f>
        <v>50554.400000000001</v>
      </c>
      <c r="N13" s="80">
        <f>+E_Acquisti!N145</f>
        <v>0</v>
      </c>
      <c r="O13" s="80">
        <f>+E_Acquisti!O145</f>
        <v>93451.44</v>
      </c>
      <c r="P13" s="80">
        <f>+E_Acquisti!P145</f>
        <v>13761</v>
      </c>
      <c r="Q13" s="80">
        <f>+E_Acquisti!Q145</f>
        <v>14563.560000000001</v>
      </c>
      <c r="R13" s="80">
        <f>+E_Acquisti!R145</f>
        <v>104031.12</v>
      </c>
      <c r="S13" s="80">
        <f>+E_Acquisti!S145</f>
        <v>14194.7</v>
      </c>
      <c r="T13" s="80">
        <f>+E_Acquisti!T145</f>
        <v>52319.58</v>
      </c>
      <c r="U13" s="80">
        <f>+E_Acquisti!U145</f>
        <v>45283.920000000006</v>
      </c>
      <c r="V13" s="80">
        <f>+E_Acquisti!V145</f>
        <v>60494</v>
      </c>
      <c r="W13" s="80">
        <f>+E_Acquisti!W145</f>
        <v>17104.560000000001</v>
      </c>
      <c r="X13" s="80">
        <f>+E_Acquisti!X145</f>
        <v>25918.2</v>
      </c>
      <c r="Y13" s="80">
        <f>+E_Acquisti!Y145</f>
        <v>59152.560000000005</v>
      </c>
      <c r="Z13" s="80">
        <f>+E_Acquisti!Z145</f>
        <v>64975.700000000004</v>
      </c>
      <c r="AA13" s="80">
        <f>+E_Acquisti!AA145</f>
        <v>49614.84</v>
      </c>
      <c r="AB13" s="80">
        <f>+E_Acquisti!AB145</f>
        <v>0</v>
      </c>
      <c r="AC13" s="80">
        <f>+E_Acquisti!AC145</f>
        <v>30093.360000000001</v>
      </c>
      <c r="AD13" s="80">
        <f>+E_Acquisti!AD145</f>
        <v>113971.16</v>
      </c>
      <c r="AE13" s="80">
        <f>+E_Acquisti!AE145</f>
        <v>48461.22</v>
      </c>
      <c r="AF13" s="80">
        <f>+E_Acquisti!AF145</f>
        <v>17998.2</v>
      </c>
      <c r="AG13" s="80">
        <f>+E_Acquisti!AG145</f>
        <v>37571.9</v>
      </c>
      <c r="AH13" s="80">
        <f>+E_Acquisti!AH145</f>
        <v>7724.64</v>
      </c>
      <c r="AI13" s="80">
        <f>+E_Acquisti!AI145</f>
        <v>79918.679999999993</v>
      </c>
      <c r="AJ13" s="80">
        <f>+E_Acquisti!AJ145</f>
        <v>39854.820000000007</v>
      </c>
      <c r="AK13" s="80">
        <f>+E_Acquisti!AK145</f>
        <v>19438.32</v>
      </c>
      <c r="AL13" s="80">
        <f>+E_Acquisti!AL145</f>
        <v>12016.62</v>
      </c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  <c r="AX13" s="80"/>
      <c r="AY13" s="80"/>
      <c r="AZ13" s="80"/>
      <c r="BA13" s="80"/>
      <c r="BB13" s="80"/>
      <c r="BC13" s="80"/>
      <c r="BD13" s="80"/>
      <c r="BE13" s="80"/>
      <c r="BF13" s="80"/>
      <c r="BG13" s="80"/>
      <c r="BH13" s="80"/>
      <c r="BI13" s="80"/>
      <c r="BJ13" s="80"/>
    </row>
    <row r="14" spans="1:62" x14ac:dyDescent="0.25">
      <c r="A14" s="79" t="s">
        <v>317</v>
      </c>
      <c r="B14" s="77"/>
      <c r="C14" s="80">
        <f>-L_Iva!C40</f>
        <v>0</v>
      </c>
      <c r="D14" s="80">
        <f>-L_Iva!D40</f>
        <v>0</v>
      </c>
      <c r="E14" s="80">
        <f>-L_Iva!E40</f>
        <v>0</v>
      </c>
      <c r="F14" s="80">
        <f>-L_Iva!F40</f>
        <v>0</v>
      </c>
      <c r="G14" s="80">
        <f>-L_Iva!G40</f>
        <v>0</v>
      </c>
      <c r="H14" s="80">
        <f>-L_Iva!H40</f>
        <v>0</v>
      </c>
      <c r="I14" s="80">
        <f>-L_Iva!I40</f>
        <v>0</v>
      </c>
      <c r="J14" s="80">
        <f>-L_Iva!J40</f>
        <v>0</v>
      </c>
      <c r="K14" s="80">
        <f>-L_Iva!K40</f>
        <v>0</v>
      </c>
      <c r="L14" s="80">
        <f>-L_Iva!L40</f>
        <v>0</v>
      </c>
      <c r="M14" s="80">
        <f>-L_Iva!M40</f>
        <v>0</v>
      </c>
      <c r="N14" s="80">
        <f>-L_Iva!N40</f>
        <v>0</v>
      </c>
      <c r="O14" s="80">
        <f>-L_Iva!O40</f>
        <v>0</v>
      </c>
      <c r="P14" s="80">
        <f>-L_Iva!P40</f>
        <v>0</v>
      </c>
      <c r="Q14" s="80">
        <f>-L_Iva!Q40</f>
        <v>0</v>
      </c>
      <c r="R14" s="80">
        <f>-L_Iva!R40</f>
        <v>0</v>
      </c>
      <c r="S14" s="80">
        <f>-L_Iva!S40</f>
        <v>0</v>
      </c>
      <c r="T14" s="80">
        <f>-L_Iva!T40</f>
        <v>0</v>
      </c>
      <c r="U14" s="80">
        <f>-L_Iva!U40</f>
        <v>0</v>
      </c>
      <c r="V14" s="80">
        <f>-L_Iva!V40</f>
        <v>0</v>
      </c>
      <c r="W14" s="80">
        <f>-L_Iva!W40</f>
        <v>2770.28272500001</v>
      </c>
      <c r="X14" s="80">
        <f>-L_Iva!X40</f>
        <v>914.66122499999801</v>
      </c>
      <c r="Y14" s="80">
        <f>-L_Iva!Y40</f>
        <v>0</v>
      </c>
      <c r="Z14" s="80">
        <f>-L_Iva!Z40</f>
        <v>3757.5024499999981</v>
      </c>
      <c r="AA14" s="80">
        <f>-L_Iva!AA40</f>
        <v>9036.0212249999986</v>
      </c>
      <c r="AB14" s="80">
        <f>-L_Iva!AB40</f>
        <v>802.4612249999991</v>
      </c>
      <c r="AC14" s="80">
        <f>-L_Iva!AC40</f>
        <v>0</v>
      </c>
      <c r="AD14" s="80">
        <f>-L_Iva!AD40</f>
        <v>1955.2787999999982</v>
      </c>
      <c r="AE14" s="80">
        <f>-L_Iva!AE40</f>
        <v>3863.7293999999993</v>
      </c>
      <c r="AF14" s="80">
        <f>-L_Iva!AF40</f>
        <v>8554.4293999999991</v>
      </c>
      <c r="AG14" s="80">
        <f>-L_Iva!AG40</f>
        <v>9098.4893999999986</v>
      </c>
      <c r="AH14" s="80">
        <f>-L_Iva!AH40</f>
        <v>0</v>
      </c>
      <c r="AI14" s="80">
        <f>-L_Iva!AI40</f>
        <v>0</v>
      </c>
      <c r="AJ14" s="80">
        <f>-L_Iva!AJ40</f>
        <v>7481.368199999999</v>
      </c>
      <c r="AK14" s="80">
        <f>-L_Iva!AK40</f>
        <v>8464.7093999999979</v>
      </c>
      <c r="AL14" s="80">
        <f>-L_Iva!AL40</f>
        <v>6779.1293999999989</v>
      </c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  <c r="AX14" s="80"/>
      <c r="AY14" s="80"/>
      <c r="AZ14" s="80"/>
      <c r="BA14" s="80"/>
      <c r="BB14" s="80"/>
      <c r="BC14" s="80"/>
      <c r="BD14" s="80"/>
      <c r="BE14" s="80"/>
      <c r="BF14" s="80"/>
      <c r="BG14" s="80"/>
      <c r="BH14" s="80"/>
      <c r="BI14" s="80"/>
      <c r="BJ14" s="80"/>
    </row>
    <row r="15" spans="1:62" x14ac:dyDescent="0.25">
      <c r="A15" s="79" t="s">
        <v>390</v>
      </c>
      <c r="B15" s="77"/>
      <c r="C15" s="80">
        <f>+E_Investimenti!F47</f>
        <v>0</v>
      </c>
      <c r="D15" s="80">
        <f>+E_Investimenti!G47</f>
        <v>4840</v>
      </c>
      <c r="E15" s="80">
        <f>+E_Investimenti!H47</f>
        <v>2420</v>
      </c>
      <c r="F15" s="80">
        <f>+E_Investimenti!I47</f>
        <v>1210</v>
      </c>
      <c r="G15" s="80">
        <f>+E_Investimenti!J47</f>
        <v>4840</v>
      </c>
      <c r="H15" s="80">
        <f>+E_Investimenti!K47</f>
        <v>3025</v>
      </c>
      <c r="I15" s="80">
        <f>+E_Investimenti!L47</f>
        <v>0</v>
      </c>
      <c r="J15" s="80">
        <f>+E_Investimenti!M47</f>
        <v>0</v>
      </c>
      <c r="K15" s="80">
        <f>+E_Investimenti!N47</f>
        <v>6050</v>
      </c>
      <c r="L15" s="80">
        <f>+E_Investimenti!O47</f>
        <v>0</v>
      </c>
      <c r="M15" s="80">
        <f>+E_Investimenti!P47</f>
        <v>4235</v>
      </c>
      <c r="N15" s="80">
        <f>+E_Investimenti!Q47</f>
        <v>0</v>
      </c>
      <c r="O15" s="80">
        <f>+E_Investimenti!R47</f>
        <v>0</v>
      </c>
      <c r="P15" s="80">
        <f>+E_Investimenti!S47</f>
        <v>0</v>
      </c>
      <c r="Q15" s="80">
        <f>+E_Investimenti!T47</f>
        <v>0</v>
      </c>
      <c r="R15" s="80">
        <f>+E_Investimenti!U47</f>
        <v>0</v>
      </c>
      <c r="S15" s="80">
        <f>+E_Investimenti!V47</f>
        <v>0</v>
      </c>
      <c r="T15" s="80">
        <f>+E_Investimenti!W47</f>
        <v>0</v>
      </c>
      <c r="U15" s="80">
        <f>+E_Investimenti!X47</f>
        <v>0</v>
      </c>
      <c r="V15" s="80">
        <f>+E_Investimenti!Y47</f>
        <v>0</v>
      </c>
      <c r="W15" s="80">
        <f>+E_Investimenti!Z47</f>
        <v>0</v>
      </c>
      <c r="X15" s="80">
        <f>+E_Investimenti!AA47</f>
        <v>0</v>
      </c>
      <c r="Y15" s="80">
        <f>+E_Investimenti!AB47</f>
        <v>0</v>
      </c>
      <c r="Z15" s="80">
        <f>+E_Investimenti!AC47</f>
        <v>0</v>
      </c>
      <c r="AA15" s="80">
        <f>+E_Investimenti!AD47</f>
        <v>0</v>
      </c>
      <c r="AB15" s="80">
        <f>+E_Investimenti!AE47</f>
        <v>0</v>
      </c>
      <c r="AC15" s="80">
        <f>+E_Investimenti!AF47</f>
        <v>0</v>
      </c>
      <c r="AD15" s="80">
        <f>+E_Investimenti!AG47</f>
        <v>0</v>
      </c>
      <c r="AE15" s="80">
        <f>+E_Investimenti!AH47</f>
        <v>0</v>
      </c>
      <c r="AF15" s="80">
        <f>+E_Investimenti!AI47</f>
        <v>0</v>
      </c>
      <c r="AG15" s="80">
        <f>+E_Investimenti!AJ47</f>
        <v>0</v>
      </c>
      <c r="AH15" s="80">
        <f>+E_Investimenti!AK47</f>
        <v>0</v>
      </c>
      <c r="AI15" s="80">
        <f>+E_Investimenti!AL47</f>
        <v>0</v>
      </c>
      <c r="AJ15" s="80">
        <f>+E_Investimenti!AM47</f>
        <v>0</v>
      </c>
      <c r="AK15" s="80">
        <f>+E_Investimenti!AN47</f>
        <v>0</v>
      </c>
      <c r="AL15" s="80">
        <f>+E_Investimenti!AO47</f>
        <v>0</v>
      </c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80"/>
      <c r="BD15" s="80"/>
      <c r="BE15" s="80"/>
      <c r="BF15" s="80"/>
      <c r="BG15" s="80"/>
      <c r="BH15" s="80"/>
      <c r="BI15" s="80"/>
      <c r="BJ15" s="80"/>
    </row>
    <row r="16" spans="1:62" x14ac:dyDescent="0.25">
      <c r="A16" s="79" t="s">
        <v>451</v>
      </c>
      <c r="B16" s="77"/>
      <c r="C16" s="80">
        <f>+E_Personale!C182</f>
        <v>16428</v>
      </c>
      <c r="D16" s="80">
        <f>+E_Personale!D182</f>
        <v>18456</v>
      </c>
      <c r="E16" s="80">
        <f>+E_Personale!E182</f>
        <v>18456</v>
      </c>
      <c r="F16" s="80">
        <f>+E_Personale!F182</f>
        <v>18456</v>
      </c>
      <c r="G16" s="80">
        <f>+E_Personale!G182</f>
        <v>22056</v>
      </c>
      <c r="H16" s="80">
        <f>+E_Personale!H182</f>
        <v>18456</v>
      </c>
      <c r="I16" s="80">
        <f>+E_Personale!I182</f>
        <v>18456</v>
      </c>
      <c r="J16" s="80">
        <f>+E_Personale!J182</f>
        <v>18456</v>
      </c>
      <c r="K16" s="80">
        <f>+E_Personale!K182</f>
        <v>18456</v>
      </c>
      <c r="L16" s="80">
        <f>+E_Personale!L182</f>
        <v>18456</v>
      </c>
      <c r="M16" s="80">
        <f>+E_Personale!M182</f>
        <v>18456</v>
      </c>
      <c r="N16" s="80">
        <f>+E_Personale!N182</f>
        <v>29256</v>
      </c>
      <c r="O16" s="80">
        <f>+E_Personale!O182</f>
        <v>18784.560000000001</v>
      </c>
      <c r="P16" s="80">
        <f>+E_Personale!P182</f>
        <v>18825.12</v>
      </c>
      <c r="Q16" s="80">
        <f>+E_Personale!Q182</f>
        <v>18825.12</v>
      </c>
      <c r="R16" s="80">
        <f>+E_Personale!R182</f>
        <v>18825.12</v>
      </c>
      <c r="S16" s="80">
        <f>+E_Personale!S182</f>
        <v>22570.560000000001</v>
      </c>
      <c r="T16" s="80">
        <f>+E_Personale!T182</f>
        <v>18825.12</v>
      </c>
      <c r="U16" s="80">
        <f>+E_Personale!U182</f>
        <v>18825.12</v>
      </c>
      <c r="V16" s="80">
        <f>+E_Personale!V182</f>
        <v>18825.12</v>
      </c>
      <c r="W16" s="80">
        <f>+E_Personale!W182</f>
        <v>18825.12</v>
      </c>
      <c r="X16" s="80">
        <f>+E_Personale!X182</f>
        <v>18825.12</v>
      </c>
      <c r="Y16" s="80">
        <f>+E_Personale!Y182</f>
        <v>18825.12</v>
      </c>
      <c r="Z16" s="80">
        <f>+E_Personale!Z182</f>
        <v>30061.439999999999</v>
      </c>
      <c r="AA16" s="80">
        <f>+E_Personale!AA182</f>
        <v>19160.251199999999</v>
      </c>
      <c r="AB16" s="80">
        <f>+E_Personale!AB182</f>
        <v>19201.6224</v>
      </c>
      <c r="AC16" s="80">
        <f>+E_Personale!AC182</f>
        <v>19201.6224</v>
      </c>
      <c r="AD16" s="80">
        <f>+E_Personale!AD182</f>
        <v>19201.6224</v>
      </c>
      <c r="AE16" s="80">
        <f>+E_Personale!AE182</f>
        <v>23098.378175999998</v>
      </c>
      <c r="AF16" s="80">
        <f>+E_Personale!AF182</f>
        <v>19201.6224</v>
      </c>
      <c r="AG16" s="80">
        <f>+E_Personale!AG182</f>
        <v>19201.6224</v>
      </c>
      <c r="AH16" s="80">
        <f>+E_Personale!AH182</f>
        <v>19201.6224</v>
      </c>
      <c r="AI16" s="80">
        <f>+E_Personale!AI182</f>
        <v>19201.6224</v>
      </c>
      <c r="AJ16" s="80">
        <f>+E_Personale!AJ182</f>
        <v>19201.6224</v>
      </c>
      <c r="AK16" s="80">
        <f>+E_Personale!AK182</f>
        <v>19201.6224</v>
      </c>
      <c r="AL16" s="80">
        <f>+E_Personale!AL182</f>
        <v>30891.889728000002</v>
      </c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</row>
    <row r="17" spans="1:16384" x14ac:dyDescent="0.25">
      <c r="A17" s="79" t="s">
        <v>479</v>
      </c>
      <c r="B17" s="77"/>
      <c r="C17" s="80">
        <f>+'E_Altri costi'!D114</f>
        <v>2794.7</v>
      </c>
      <c r="D17" s="80">
        <f>+'E_Altri costi'!E114</f>
        <v>2915.7</v>
      </c>
      <c r="E17" s="80">
        <f>+'E_Altri costi'!F114</f>
        <v>3036.7</v>
      </c>
      <c r="F17" s="80">
        <f>+'E_Altri costi'!G114</f>
        <v>3641.7</v>
      </c>
      <c r="G17" s="80">
        <f>+'E_Altri costi'!H114</f>
        <v>3036.7</v>
      </c>
      <c r="H17" s="80">
        <f>+'E_Altri costi'!I114</f>
        <v>3036.7</v>
      </c>
      <c r="I17" s="80">
        <f>+'E_Altri costi'!J114</f>
        <v>3036.7</v>
      </c>
      <c r="J17" s="80">
        <f>+'E_Altri costi'!K114</f>
        <v>3036.7</v>
      </c>
      <c r="K17" s="80">
        <f>+'E_Altri costi'!L114</f>
        <v>3036.7</v>
      </c>
      <c r="L17" s="80">
        <f>+'E_Altri costi'!M114</f>
        <v>3036.7</v>
      </c>
      <c r="M17" s="80">
        <f>+'E_Altri costi'!N114</f>
        <v>3036.7</v>
      </c>
      <c r="N17" s="80">
        <f>+'E_Altri costi'!O114</f>
        <v>3036.7</v>
      </c>
      <c r="O17" s="80">
        <f>+'E_Altri costi'!P114</f>
        <v>3036.7</v>
      </c>
      <c r="P17" s="80">
        <f>+'E_Altri costi'!Q114</f>
        <v>3036.7</v>
      </c>
      <c r="Q17" s="80">
        <f>+'E_Altri costi'!R114</f>
        <v>3036.7</v>
      </c>
      <c r="R17" s="80">
        <f>+'E_Altri costi'!S114</f>
        <v>3036.7</v>
      </c>
      <c r="S17" s="80">
        <f>+'E_Altri costi'!T114</f>
        <v>3036.7</v>
      </c>
      <c r="T17" s="80">
        <f>+'E_Altri costi'!U114</f>
        <v>3036.7</v>
      </c>
      <c r="U17" s="80">
        <f>+'E_Altri costi'!V114</f>
        <v>3036.7</v>
      </c>
      <c r="V17" s="80">
        <f>+'E_Altri costi'!W114</f>
        <v>3036.7</v>
      </c>
      <c r="W17" s="80">
        <f>+'E_Altri costi'!X114</f>
        <v>3036.7</v>
      </c>
      <c r="X17" s="80">
        <f>+'E_Altri costi'!Y114</f>
        <v>3036.7</v>
      </c>
      <c r="Y17" s="80">
        <f>+'E_Altri costi'!Z114</f>
        <v>3036.7</v>
      </c>
      <c r="Z17" s="80">
        <f>+'E_Altri costi'!AA114</f>
        <v>3036.7</v>
      </c>
      <c r="AA17" s="80">
        <f>+'E_Altri costi'!AB114</f>
        <v>3036.7</v>
      </c>
      <c r="AB17" s="80">
        <f>+'E_Altri costi'!AC114</f>
        <v>3036.7</v>
      </c>
      <c r="AC17" s="80">
        <f>+'E_Altri costi'!AD114</f>
        <v>3036.7</v>
      </c>
      <c r="AD17" s="80">
        <f>+'E_Altri costi'!AE114</f>
        <v>3036.7</v>
      </c>
      <c r="AE17" s="80">
        <f>+'E_Altri costi'!AF114</f>
        <v>3036.7</v>
      </c>
      <c r="AF17" s="80">
        <f>+'E_Altri costi'!AG114</f>
        <v>3036.7</v>
      </c>
      <c r="AG17" s="80">
        <f>+'E_Altri costi'!AH114</f>
        <v>3036.7</v>
      </c>
      <c r="AH17" s="80">
        <f>+'E_Altri costi'!AI114</f>
        <v>3036.7</v>
      </c>
      <c r="AI17" s="80">
        <f>+'E_Altri costi'!AJ114</f>
        <v>3036.7</v>
      </c>
      <c r="AJ17" s="80">
        <f>+'E_Altri costi'!AK114</f>
        <v>3036.7</v>
      </c>
      <c r="AK17" s="80">
        <f>+'E_Altri costi'!AL114</f>
        <v>3036.7</v>
      </c>
      <c r="AL17" s="80">
        <f>+'E_Altri costi'!AM114</f>
        <v>3036.7</v>
      </c>
      <c r="AM17" s="80"/>
      <c r="AN17" s="80"/>
      <c r="AO17" s="80"/>
      <c r="AP17" s="80"/>
      <c r="AQ17" s="80"/>
      <c r="AR17" s="80"/>
      <c r="AS17" s="80"/>
      <c r="AT17" s="80"/>
      <c r="AU17" s="80"/>
      <c r="AV17" s="80"/>
      <c r="AW17" s="80"/>
      <c r="AX17" s="80"/>
      <c r="AY17" s="80"/>
      <c r="AZ17" s="80"/>
      <c r="BA17" s="80"/>
      <c r="BB17" s="80"/>
      <c r="BC17" s="80"/>
      <c r="BD17" s="80"/>
      <c r="BE17" s="80"/>
      <c r="BF17" s="80"/>
      <c r="BG17" s="80"/>
      <c r="BH17" s="80"/>
      <c r="BI17" s="80"/>
      <c r="BJ17" s="80"/>
    </row>
    <row r="18" spans="1:16384" x14ac:dyDescent="0.25">
      <c r="A18" s="79" t="s">
        <v>587</v>
      </c>
      <c r="B18" s="77"/>
      <c r="C18" s="80">
        <f>+E_Finanziamenti!C235+'E_finanziamenti pregressi'!C235</f>
        <v>0</v>
      </c>
      <c r="D18" s="80">
        <f>+E_Finanziamenti!D235+'E_finanziamenti pregressi'!D235</f>
        <v>1747.4915112468836</v>
      </c>
      <c r="E18" s="80">
        <f>+E_Finanziamenti!E235+'E_finanziamenti pregressi'!E235</f>
        <v>1747.4915112468836</v>
      </c>
      <c r="F18" s="80">
        <f>+E_Finanziamenti!F235+'E_finanziamenti pregressi'!F235</f>
        <v>2075.4642225237449</v>
      </c>
      <c r="G18" s="80">
        <f>+E_Finanziamenti!G235+'E_finanziamenti pregressi'!G235</f>
        <v>2399.7670086431526</v>
      </c>
      <c r="H18" s="80">
        <f>+E_Finanziamenti!H235+'E_finanziamenti pregressi'!H235</f>
        <v>2800.6817961113211</v>
      </c>
      <c r="I18" s="80">
        <f>+E_Finanziamenti!I235+'E_finanziamenti pregressi'!I235</f>
        <v>3197.2517158160827</v>
      </c>
      <c r="J18" s="80">
        <f>+E_Finanziamenti!J235+'E_finanziamenti pregressi'!J235</f>
        <v>3668.0588148691395</v>
      </c>
      <c r="K18" s="80">
        <f>+E_Finanziamenti!K235+'E_finanziamenti pregressi'!K235</f>
        <v>4133.9208747996681</v>
      </c>
      <c r="L18" s="80">
        <f>+E_Finanziamenti!L235+'E_finanziamenti pregressi'!L235</f>
        <v>4594.9646567158079</v>
      </c>
      <c r="M18" s="80">
        <f>+E_Finanziamenti!M235+'E_finanziamenti pregressi'!M235</f>
        <v>5051.3121675743168</v>
      </c>
      <c r="N18" s="80">
        <f>+E_Finanziamenti!N235+'E_finanziamenti pregressi'!N235</f>
        <v>5503.0808949460934</v>
      </c>
      <c r="O18" s="80">
        <f>+E_Finanziamenti!O235+'E_finanziamenti pregressi'!O235</f>
        <v>5503.0808949460934</v>
      </c>
      <c r="P18" s="80">
        <f>+E_Finanziamenti!P235+'E_finanziamenti pregressi'!P235</f>
        <v>4642.2764285841558</v>
      </c>
      <c r="Q18" s="80">
        <f>+E_Finanziamenti!Q235+'E_finanziamenti pregressi'!Q235</f>
        <v>4642.2764285841558</v>
      </c>
      <c r="R18" s="80">
        <f>+E_Finanziamenti!R235+'E_finanziamenti pregressi'!R235</f>
        <v>4642.2764285841558</v>
      </c>
      <c r="S18" s="80">
        <f>+E_Finanziamenti!S235+'E_finanziamenti pregressi'!S235</f>
        <v>4642.2764285841558</v>
      </c>
      <c r="T18" s="80">
        <f>+E_Finanziamenti!T235+'E_finanziamenti pregressi'!T235</f>
        <v>4642.2764285841558</v>
      </c>
      <c r="U18" s="80">
        <f>+E_Finanziamenti!U235+'E_finanziamenti pregressi'!U235</f>
        <v>5969.259346902807</v>
      </c>
      <c r="V18" s="80">
        <f>+E_Finanziamenti!V235+'E_finanziamenti pregressi'!V235</f>
        <v>5969.259346902807</v>
      </c>
      <c r="W18" s="80">
        <f>+E_Finanziamenti!W235+'E_finanziamenti pregressi'!W235</f>
        <v>5969.259346902807</v>
      </c>
      <c r="X18" s="80">
        <f>+E_Finanziamenti!X235+'E_finanziamenti pregressi'!X235</f>
        <v>5969.259346902807</v>
      </c>
      <c r="Y18" s="80">
        <f>+E_Finanziamenti!Y235+'E_finanziamenti pregressi'!Y235</f>
        <v>5969.259346902807</v>
      </c>
      <c r="Z18" s="80">
        <f>+E_Finanziamenti!Z235+'E_finanziamenti pregressi'!Z235</f>
        <v>5969.259346902807</v>
      </c>
      <c r="AA18" s="80">
        <f>+E_Finanziamenti!AA235+'E_finanziamenti pregressi'!AA235</f>
        <v>5969.259346902807</v>
      </c>
      <c r="AB18" s="80">
        <f>+E_Finanziamenti!AB235+'E_finanziamenti pregressi'!AB235</f>
        <v>5082.5723020178611</v>
      </c>
      <c r="AC18" s="80">
        <f>+E_Finanziamenti!AC235+'E_finanziamenti pregressi'!AC235</f>
        <v>5082.5723020178611</v>
      </c>
      <c r="AD18" s="80">
        <f>+E_Finanziamenti!AD235+'E_finanziamenti pregressi'!AD235</f>
        <v>5082.5723020178611</v>
      </c>
      <c r="AE18" s="80">
        <f>+E_Finanziamenti!AE235+'E_finanziamenti pregressi'!AE235</f>
        <v>5082.5723020178611</v>
      </c>
      <c r="AF18" s="80">
        <f>+E_Finanziamenti!AF235+'E_finanziamenti pregressi'!AF235</f>
        <v>5082.5723020178611</v>
      </c>
      <c r="AG18" s="80">
        <f>+E_Finanziamenti!AG235+'E_finanziamenti pregressi'!AG235</f>
        <v>5082.5723020178611</v>
      </c>
      <c r="AH18" s="80">
        <f>+E_Finanziamenti!AH235+'E_finanziamenti pregressi'!AH235</f>
        <v>5082.5723020178611</v>
      </c>
      <c r="AI18" s="80">
        <f>+E_Finanziamenti!AI235+'E_finanziamenti pregressi'!AI235</f>
        <v>5082.5723020178611</v>
      </c>
      <c r="AJ18" s="80">
        <f>+E_Finanziamenti!AJ235+'E_finanziamenti pregressi'!AJ235</f>
        <v>5082.5723020178611</v>
      </c>
      <c r="AK18" s="80">
        <f>+E_Finanziamenti!AK235+'E_finanziamenti pregressi'!AK235</f>
        <v>5082.5723020178611</v>
      </c>
      <c r="AL18" s="80">
        <f>+E_Finanziamenti!AL235+'E_finanziamenti pregressi'!AL235</f>
        <v>5082.5723020178611</v>
      </c>
      <c r="AM18" s="80"/>
      <c r="AN18" s="80"/>
      <c r="AO18" s="80"/>
      <c r="AP18" s="80"/>
      <c r="AQ18" s="80"/>
      <c r="AR18" s="80"/>
      <c r="AS18" s="80"/>
      <c r="AT18" s="80"/>
      <c r="AU18" s="80"/>
      <c r="AV18" s="80"/>
      <c r="AW18" s="80"/>
      <c r="AX18" s="80"/>
      <c r="AY18" s="80"/>
      <c r="AZ18" s="80"/>
      <c r="BA18" s="80"/>
      <c r="BB18" s="80"/>
      <c r="BC18" s="80"/>
      <c r="BD18" s="80"/>
      <c r="BE18" s="80"/>
      <c r="BF18" s="80"/>
      <c r="BG18" s="80"/>
      <c r="BH18" s="80"/>
      <c r="BI18" s="80"/>
      <c r="BJ18" s="80"/>
    </row>
    <row r="19" spans="1:16384" x14ac:dyDescent="0.25">
      <c r="A19" s="79" t="s">
        <v>608</v>
      </c>
      <c r="B19" s="77"/>
      <c r="C19" s="80">
        <f>+E_Leasing!C392</f>
        <v>0</v>
      </c>
      <c r="D19" s="80">
        <f>+E_Leasing!D392</f>
        <v>0</v>
      </c>
      <c r="E19" s="80">
        <f>+E_Leasing!E392</f>
        <v>0</v>
      </c>
      <c r="F19" s="80">
        <f>+E_Leasing!F392</f>
        <v>2395.4977502666497</v>
      </c>
      <c r="G19" s="80">
        <f>+E_Leasing!G392</f>
        <v>5186.4932507999492</v>
      </c>
      <c r="H19" s="80">
        <f>+E_Leasing!H392</f>
        <v>3581.991001066599</v>
      </c>
      <c r="I19" s="80">
        <f>+E_Leasing!I392</f>
        <v>1581.9910010665994</v>
      </c>
      <c r="J19" s="80">
        <f>+E_Leasing!J392</f>
        <v>3977.4887513332487</v>
      </c>
      <c r="K19" s="80">
        <f>+E_Leasing!K392</f>
        <v>1977.4887513332492</v>
      </c>
      <c r="L19" s="80">
        <f>+E_Leasing!L392</f>
        <v>1977.4887513332492</v>
      </c>
      <c r="M19" s="80">
        <f>+E_Leasing!M392</f>
        <v>1977.4887513332492</v>
      </c>
      <c r="N19" s="80">
        <f>+E_Leasing!N392</f>
        <v>4372.9865015998985</v>
      </c>
      <c r="O19" s="80">
        <f>+E_Leasing!O392</f>
        <v>4768.4842518665482</v>
      </c>
      <c r="P19" s="80">
        <f>+E_Leasing!P392</f>
        <v>5163.9820021331989</v>
      </c>
      <c r="Q19" s="80">
        <f>+E_Leasing!Q392</f>
        <v>3163.9820021331984</v>
      </c>
      <c r="R19" s="80">
        <f>+E_Leasing!R392</f>
        <v>3163.9820021331984</v>
      </c>
      <c r="S19" s="80">
        <f>+E_Leasing!S392</f>
        <v>3163.9820021331984</v>
      </c>
      <c r="T19" s="80">
        <f>+E_Leasing!T392</f>
        <v>3163.9820021331984</v>
      </c>
      <c r="U19" s="80">
        <f>+E_Leasing!U392</f>
        <v>5559.4797523998477</v>
      </c>
      <c r="V19" s="80">
        <f>+E_Leasing!V392</f>
        <v>3559.4797523998482</v>
      </c>
      <c r="W19" s="80">
        <f>+E_Leasing!W392</f>
        <v>3559.4797523998482</v>
      </c>
      <c r="X19" s="80">
        <f>+E_Leasing!X392</f>
        <v>3559.4797523998482</v>
      </c>
      <c r="Y19" s="80">
        <f>+E_Leasing!Y392</f>
        <v>3559.4797523998482</v>
      </c>
      <c r="Z19" s="80">
        <f>+E_Leasing!Z392</f>
        <v>5954.9775026664975</v>
      </c>
      <c r="AA19" s="80">
        <f>+E_Leasing!AA392</f>
        <v>3954.9775026664979</v>
      </c>
      <c r="AB19" s="80">
        <f>+E_Leasing!AB392</f>
        <v>3954.9775026664979</v>
      </c>
      <c r="AC19" s="80">
        <f>+E_Leasing!AC392</f>
        <v>3954.9775026664979</v>
      </c>
      <c r="AD19" s="80">
        <f>+E_Leasing!AD392</f>
        <v>3954.9775026664979</v>
      </c>
      <c r="AE19" s="80">
        <f>+E_Leasing!AE392</f>
        <v>3954.9775026664979</v>
      </c>
      <c r="AF19" s="80">
        <f>+E_Leasing!AF392</f>
        <v>3954.9775026664979</v>
      </c>
      <c r="AG19" s="80">
        <f>+E_Leasing!AG392</f>
        <v>3954.9775026664979</v>
      </c>
      <c r="AH19" s="80">
        <f>+E_Leasing!AH392</f>
        <v>3954.9775026664979</v>
      </c>
      <c r="AI19" s="80">
        <f>+E_Leasing!AI392</f>
        <v>3954.9775026664979</v>
      </c>
      <c r="AJ19" s="80">
        <f>+E_Leasing!AJ392</f>
        <v>3954.9775026664979</v>
      </c>
      <c r="AK19" s="80">
        <f>+E_Leasing!AK392</f>
        <v>3954.9775026664979</v>
      </c>
      <c r="AL19" s="80">
        <f>+E_Leasing!AL392</f>
        <v>3954.9775026664979</v>
      </c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80"/>
      <c r="AZ19" s="80"/>
      <c r="BA19" s="80"/>
      <c r="BB19" s="80"/>
      <c r="BC19" s="80"/>
      <c r="BD19" s="80"/>
      <c r="BE19" s="80"/>
      <c r="BF19" s="80"/>
      <c r="BG19" s="80"/>
      <c r="BH19" s="80"/>
      <c r="BI19" s="80"/>
      <c r="BJ19" s="80"/>
    </row>
    <row r="20" spans="1:16384" x14ac:dyDescent="0.25">
      <c r="A20" s="79" t="s">
        <v>636</v>
      </c>
      <c r="B20" s="77"/>
      <c r="C20" s="80">
        <f>+Ires!B22</f>
        <v>0</v>
      </c>
      <c r="D20" s="80">
        <f>+Ires!C22</f>
        <v>0</v>
      </c>
      <c r="E20" s="80">
        <f>+Ires!D22</f>
        <v>0</v>
      </c>
      <c r="F20" s="80">
        <f>+Ires!E22</f>
        <v>0</v>
      </c>
      <c r="G20" s="80">
        <f>+Ires!F22</f>
        <v>0</v>
      </c>
      <c r="H20" s="80">
        <f>+Ires!G22</f>
        <v>0</v>
      </c>
      <c r="I20" s="80">
        <f>+Ires!H22</f>
        <v>0</v>
      </c>
      <c r="J20" s="80">
        <f>+Ires!I22</f>
        <v>0</v>
      </c>
      <c r="K20" s="80">
        <f>+Ires!J22</f>
        <v>0</v>
      </c>
      <c r="L20" s="80">
        <f>+Ires!K22</f>
        <v>0</v>
      </c>
      <c r="M20" s="80">
        <f>+Ires!L22</f>
        <v>0</v>
      </c>
      <c r="N20" s="80">
        <f>+Ires!M22</f>
        <v>0</v>
      </c>
      <c r="O20" s="80">
        <f>+Ires!N22</f>
        <v>0</v>
      </c>
      <c r="P20" s="80">
        <f>+Ires!O22</f>
        <v>0</v>
      </c>
      <c r="Q20" s="80">
        <f>+Ires!P22</f>
        <v>0</v>
      </c>
      <c r="R20" s="80">
        <f>+Ires!Q22</f>
        <v>0</v>
      </c>
      <c r="S20" s="80">
        <f>+Ires!R22</f>
        <v>0</v>
      </c>
      <c r="T20" s="80">
        <f>+Ires!S22</f>
        <v>11199.899226740699</v>
      </c>
      <c r="U20" s="80">
        <f>+Ires!T22</f>
        <v>0</v>
      </c>
      <c r="V20" s="80">
        <f>+Ires!U22</f>
        <v>0</v>
      </c>
      <c r="W20" s="80">
        <f>+Ires!V22</f>
        <v>0</v>
      </c>
      <c r="X20" s="80">
        <f>+Ires!W22</f>
        <v>0</v>
      </c>
      <c r="Y20" s="80">
        <f>+Ires!X22</f>
        <v>4799.9568114602989</v>
      </c>
      <c r="Z20" s="80">
        <f>+Ires!Y22</f>
        <v>0</v>
      </c>
      <c r="AA20" s="80">
        <f>+Ires!Z22</f>
        <v>0</v>
      </c>
      <c r="AB20" s="80">
        <f>+Ires!AA22</f>
        <v>0</v>
      </c>
      <c r="AC20" s="80">
        <f>+Ires!AB22</f>
        <v>0</v>
      </c>
      <c r="AD20" s="80">
        <f>+Ires!AC22</f>
        <v>0</v>
      </c>
      <c r="AE20" s="80">
        <f>+Ires!AD22</f>
        <v>0</v>
      </c>
      <c r="AF20" s="80">
        <f>+Ires!AE22</f>
        <v>1364.5277182156196</v>
      </c>
      <c r="AG20" s="80">
        <f>+Ires!AF22</f>
        <v>0</v>
      </c>
      <c r="AH20" s="80">
        <f>+Ires!AG22</f>
        <v>0</v>
      </c>
      <c r="AI20" s="80">
        <f>+Ires!AH22</f>
        <v>0</v>
      </c>
      <c r="AJ20" s="80">
        <f>+Ires!AI22</f>
        <v>0</v>
      </c>
      <c r="AK20" s="80">
        <f>+Ires!AJ22</f>
        <v>4013.3381731354789</v>
      </c>
      <c r="AL20" s="80">
        <f>+Ires!AK22</f>
        <v>0</v>
      </c>
      <c r="AM20" s="80"/>
      <c r="AN20" s="80"/>
      <c r="AO20" s="80"/>
      <c r="AP20" s="80"/>
      <c r="AQ20" s="80"/>
      <c r="AR20" s="80"/>
      <c r="AS20" s="80"/>
      <c r="AT20" s="80"/>
      <c r="AU20" s="80"/>
      <c r="AV20" s="80"/>
      <c r="AW20" s="80"/>
      <c r="AX20" s="80"/>
      <c r="AY20" s="80"/>
      <c r="AZ20" s="80"/>
      <c r="BA20" s="80"/>
      <c r="BB20" s="80"/>
      <c r="BC20" s="80"/>
      <c r="BD20" s="80"/>
      <c r="BE20" s="80"/>
      <c r="BF20" s="80"/>
      <c r="BG20" s="80"/>
      <c r="BH20" s="80"/>
      <c r="BI20" s="80"/>
      <c r="BJ20" s="80"/>
    </row>
    <row r="21" spans="1:16384" x14ac:dyDescent="0.25">
      <c r="A21" s="79" t="s">
        <v>658</v>
      </c>
      <c r="B21" s="77"/>
      <c r="C21" s="80">
        <f>+Irap!B40</f>
        <v>0</v>
      </c>
      <c r="D21" s="80">
        <f>+Irap!C40</f>
        <v>0</v>
      </c>
      <c r="E21" s="80">
        <f>+Irap!D40</f>
        <v>0</v>
      </c>
      <c r="F21" s="80">
        <f>+Irap!E40</f>
        <v>0</v>
      </c>
      <c r="G21" s="80">
        <f>+Irap!F40</f>
        <v>0</v>
      </c>
      <c r="H21" s="80">
        <f>+Irap!G40</f>
        <v>0</v>
      </c>
      <c r="I21" s="80">
        <f>+Irap!H40</f>
        <v>0</v>
      </c>
      <c r="J21" s="80">
        <f>+Irap!I40</f>
        <v>0</v>
      </c>
      <c r="K21" s="80">
        <f>+Irap!J40</f>
        <v>0</v>
      </c>
      <c r="L21" s="80">
        <f>+Irap!K40</f>
        <v>0</v>
      </c>
      <c r="M21" s="80">
        <f>+Irap!L40</f>
        <v>0</v>
      </c>
      <c r="N21" s="80">
        <f>+Irap!M40</f>
        <v>0</v>
      </c>
      <c r="O21" s="80">
        <f>+Irap!N40</f>
        <v>0</v>
      </c>
      <c r="P21" s="80">
        <f>+Irap!O40</f>
        <v>0</v>
      </c>
      <c r="Q21" s="80">
        <f>+Irap!P40</f>
        <v>0</v>
      </c>
      <c r="R21" s="80">
        <f>+Irap!Q40</f>
        <v>0</v>
      </c>
      <c r="S21" s="80">
        <f>+Irap!R40</f>
        <v>0</v>
      </c>
      <c r="T21" s="80">
        <f>+Irap!S40</f>
        <v>0</v>
      </c>
      <c r="U21" s="80">
        <f>+Irap!T40</f>
        <v>0</v>
      </c>
      <c r="V21" s="80">
        <f>+Irap!U40</f>
        <v>0</v>
      </c>
      <c r="W21" s="80">
        <f>+Irap!V40</f>
        <v>0</v>
      </c>
      <c r="X21" s="80">
        <f>+Irap!W40</f>
        <v>0</v>
      </c>
      <c r="Y21" s="80">
        <f>+Irap!X40</f>
        <v>0</v>
      </c>
      <c r="Z21" s="80">
        <f>+Irap!Y40</f>
        <v>0</v>
      </c>
      <c r="AA21" s="80">
        <f>+Irap!Z40</f>
        <v>0</v>
      </c>
      <c r="AB21" s="80">
        <f>+Irap!AA40</f>
        <v>0</v>
      </c>
      <c r="AC21" s="80">
        <f>+Irap!AB40</f>
        <v>0</v>
      </c>
      <c r="AD21" s="80">
        <f>+Irap!AC40</f>
        <v>0</v>
      </c>
      <c r="AE21" s="80">
        <f>+Irap!AD40</f>
        <v>0</v>
      </c>
      <c r="AF21" s="80">
        <f>+Irap!AE40</f>
        <v>0</v>
      </c>
      <c r="AG21" s="80">
        <f>+Irap!AF40</f>
        <v>0</v>
      </c>
      <c r="AH21" s="80">
        <f>+Irap!AG40</f>
        <v>0</v>
      </c>
      <c r="AI21" s="80">
        <f>+Irap!AH40</f>
        <v>0</v>
      </c>
      <c r="AJ21" s="80">
        <f>+Irap!AI40</f>
        <v>0</v>
      </c>
      <c r="AK21" s="80">
        <f>+Irap!AJ40</f>
        <v>0</v>
      </c>
      <c r="AL21" s="80">
        <f>+Irap!AK40</f>
        <v>0</v>
      </c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/>
      <c r="BC21" s="80"/>
      <c r="BD21" s="80"/>
      <c r="BE21" s="80"/>
      <c r="BF21" s="80"/>
      <c r="BG21" s="80"/>
      <c r="BH21" s="80"/>
      <c r="BI21" s="80"/>
      <c r="BJ21" s="80"/>
    </row>
    <row r="22" spans="1:16384" x14ac:dyDescent="0.25">
      <c r="A22" s="79" t="s">
        <v>728</v>
      </c>
      <c r="B22" s="77"/>
      <c r="C22" s="80">
        <f>+'Bilancio iniziale'!D59</f>
        <v>30000</v>
      </c>
      <c r="D22" s="80">
        <f>+'Bilancio iniziale'!E59</f>
        <v>40000</v>
      </c>
      <c r="E22" s="80">
        <f>+'Bilancio iniziale'!F59</f>
        <v>30000</v>
      </c>
      <c r="F22" s="80">
        <f>+'Bilancio iniziale'!G59</f>
        <v>0</v>
      </c>
      <c r="G22" s="80">
        <f>+'Bilancio iniziale'!H59</f>
        <v>0</v>
      </c>
      <c r="H22" s="80">
        <f>+'Bilancio iniziale'!I59</f>
        <v>0</v>
      </c>
      <c r="I22" s="80">
        <f>+'Bilancio iniziale'!J59</f>
        <v>0</v>
      </c>
      <c r="J22" s="80">
        <f>+'Bilancio iniziale'!K59</f>
        <v>0</v>
      </c>
      <c r="K22" s="80">
        <f>+'Bilancio iniziale'!L59</f>
        <v>0</v>
      </c>
      <c r="L22" s="80">
        <f>+'Bilancio iniziale'!M59</f>
        <v>0</v>
      </c>
      <c r="M22" s="80">
        <f>+'Bilancio iniziale'!N59</f>
        <v>0</v>
      </c>
      <c r="N22" s="80">
        <f>+'Bilancio iniziale'!O59</f>
        <v>0</v>
      </c>
      <c r="O22" s="80">
        <f>+'Bilancio iniziale'!P59</f>
        <v>0</v>
      </c>
      <c r="P22" s="80">
        <f>+'Bilancio iniziale'!Q59</f>
        <v>0</v>
      </c>
      <c r="Q22" s="80">
        <f>+'Bilancio iniziale'!R59</f>
        <v>0</v>
      </c>
      <c r="R22" s="80">
        <f>+'Bilancio iniziale'!S59</f>
        <v>0</v>
      </c>
      <c r="S22" s="80">
        <f>+'Bilancio iniziale'!T59</f>
        <v>0</v>
      </c>
      <c r="T22" s="80">
        <f>+'Bilancio iniziale'!U59</f>
        <v>0</v>
      </c>
      <c r="U22" s="80">
        <f>+'Bilancio iniziale'!V59</f>
        <v>0</v>
      </c>
      <c r="V22" s="80">
        <f>+'Bilancio iniziale'!W59</f>
        <v>0</v>
      </c>
      <c r="W22" s="80">
        <f>+'Bilancio iniziale'!X59</f>
        <v>0</v>
      </c>
      <c r="X22" s="80">
        <f>+'Bilancio iniziale'!Y59</f>
        <v>0</v>
      </c>
      <c r="Y22" s="80">
        <f>+'Bilancio iniziale'!Z59</f>
        <v>0</v>
      </c>
      <c r="Z22" s="80">
        <f>+'Bilancio iniziale'!AA59</f>
        <v>0</v>
      </c>
      <c r="AA22" s="80">
        <f>+'Bilancio iniziale'!AB59</f>
        <v>0</v>
      </c>
      <c r="AB22" s="80">
        <f>+'Bilancio iniziale'!AC59</f>
        <v>0</v>
      </c>
      <c r="AC22" s="80">
        <f>+'Bilancio iniziale'!AD59</f>
        <v>0</v>
      </c>
      <c r="AD22" s="80">
        <f>+'Bilancio iniziale'!AE59</f>
        <v>0</v>
      </c>
      <c r="AE22" s="80">
        <f>+'Bilancio iniziale'!AF59</f>
        <v>0</v>
      </c>
      <c r="AF22" s="80">
        <f>+'Bilancio iniziale'!AG59</f>
        <v>0</v>
      </c>
      <c r="AG22" s="80">
        <f>+'Bilancio iniziale'!AH59</f>
        <v>0</v>
      </c>
      <c r="AH22" s="80">
        <f>+'Bilancio iniziale'!AI59</f>
        <v>0</v>
      </c>
      <c r="AI22" s="80">
        <f>+'Bilancio iniziale'!AJ59</f>
        <v>0</v>
      </c>
      <c r="AJ22" s="80">
        <f>+'Bilancio iniziale'!AK59</f>
        <v>0</v>
      </c>
      <c r="AK22" s="80">
        <f>+'Bilancio iniziale'!AL59</f>
        <v>0</v>
      </c>
      <c r="AL22" s="80">
        <f>+'Bilancio iniziale'!AM59</f>
        <v>0</v>
      </c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</row>
    <row r="23" spans="1:16384" x14ac:dyDescent="0.25">
      <c r="A23" s="79" t="s">
        <v>729</v>
      </c>
      <c r="B23" s="77"/>
      <c r="C23" s="80">
        <f>+'Bilancio iniziale'!D60</f>
        <v>20000</v>
      </c>
      <c r="D23" s="80">
        <f>+'Bilancio iniziale'!E60</f>
        <v>20000</v>
      </c>
      <c r="E23" s="80">
        <f>+'Bilancio iniziale'!F60</f>
        <v>0</v>
      </c>
      <c r="F23" s="80">
        <f>+'Bilancio iniziale'!G60</f>
        <v>0</v>
      </c>
      <c r="G23" s="80">
        <f>+'Bilancio iniziale'!H60</f>
        <v>0</v>
      </c>
      <c r="H23" s="80">
        <f>+'Bilancio iniziale'!I60</f>
        <v>0</v>
      </c>
      <c r="I23" s="80">
        <f>+'Bilancio iniziale'!J60</f>
        <v>0</v>
      </c>
      <c r="J23" s="80">
        <f>+'Bilancio iniziale'!K60</f>
        <v>0</v>
      </c>
      <c r="K23" s="80">
        <f>+'Bilancio iniziale'!L60</f>
        <v>0</v>
      </c>
      <c r="L23" s="80">
        <f>+'Bilancio iniziale'!M60</f>
        <v>0</v>
      </c>
      <c r="M23" s="80">
        <f>+'Bilancio iniziale'!N60</f>
        <v>0</v>
      </c>
      <c r="N23" s="80">
        <f>+'Bilancio iniziale'!O60</f>
        <v>0</v>
      </c>
      <c r="O23" s="80">
        <f>+'Bilancio iniziale'!P60</f>
        <v>0</v>
      </c>
      <c r="P23" s="80">
        <f>+'Bilancio iniziale'!Q60</f>
        <v>0</v>
      </c>
      <c r="Q23" s="80">
        <f>+'Bilancio iniziale'!R60</f>
        <v>0</v>
      </c>
      <c r="R23" s="80">
        <f>+'Bilancio iniziale'!S60</f>
        <v>0</v>
      </c>
      <c r="S23" s="80">
        <f>+'Bilancio iniziale'!T60</f>
        <v>0</v>
      </c>
      <c r="T23" s="80">
        <f>+'Bilancio iniziale'!U60</f>
        <v>0</v>
      </c>
      <c r="U23" s="80">
        <f>+'Bilancio iniziale'!V60</f>
        <v>0</v>
      </c>
      <c r="V23" s="80">
        <f>+'Bilancio iniziale'!W60</f>
        <v>0</v>
      </c>
      <c r="W23" s="80">
        <f>+'Bilancio iniziale'!X60</f>
        <v>0</v>
      </c>
      <c r="X23" s="80">
        <f>+'Bilancio iniziale'!Y60</f>
        <v>0</v>
      </c>
      <c r="Y23" s="80">
        <f>+'Bilancio iniziale'!Z60</f>
        <v>0</v>
      </c>
      <c r="Z23" s="80">
        <f>+'Bilancio iniziale'!AA60</f>
        <v>0</v>
      </c>
      <c r="AA23" s="80">
        <f>+'Bilancio iniziale'!AB60</f>
        <v>0</v>
      </c>
      <c r="AB23" s="80">
        <f>+'Bilancio iniziale'!AC60</f>
        <v>0</v>
      </c>
      <c r="AC23" s="80">
        <f>+'Bilancio iniziale'!AD60</f>
        <v>0</v>
      </c>
      <c r="AD23" s="80">
        <f>+'Bilancio iniziale'!AE60</f>
        <v>0</v>
      </c>
      <c r="AE23" s="80">
        <f>+'Bilancio iniziale'!AF60</f>
        <v>0</v>
      </c>
      <c r="AF23" s="80">
        <f>+'Bilancio iniziale'!AG60</f>
        <v>0</v>
      </c>
      <c r="AG23" s="80">
        <f>+'Bilancio iniziale'!AH60</f>
        <v>0</v>
      </c>
      <c r="AH23" s="80">
        <f>+'Bilancio iniziale'!AI60</f>
        <v>0</v>
      </c>
      <c r="AI23" s="80">
        <f>+'Bilancio iniziale'!AJ60</f>
        <v>0</v>
      </c>
      <c r="AJ23" s="80">
        <f>+'Bilancio iniziale'!AK60</f>
        <v>0</v>
      </c>
      <c r="AK23" s="80">
        <f>+'Bilancio iniziale'!AL60</f>
        <v>0</v>
      </c>
      <c r="AL23" s="80">
        <f>+'Bilancio iniziale'!AM60</f>
        <v>0</v>
      </c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  <c r="BB23" s="80"/>
      <c r="BC23" s="80"/>
      <c r="BD23" s="80"/>
      <c r="BE23" s="80"/>
      <c r="BF23" s="80"/>
      <c r="BG23" s="80"/>
      <c r="BH23" s="80"/>
      <c r="BI23" s="80"/>
      <c r="BJ23" s="80"/>
    </row>
    <row r="24" spans="1:16384" x14ac:dyDescent="0.25">
      <c r="A24" s="8" t="s">
        <v>730</v>
      </c>
      <c r="B24" s="8"/>
      <c r="C24" s="80">
        <f>+'Bilancio iniziale'!D61</f>
        <v>5000</v>
      </c>
      <c r="D24" s="80">
        <f>+'Bilancio iniziale'!E61</f>
        <v>0</v>
      </c>
      <c r="E24" s="80">
        <f>+'Bilancio iniziale'!F61</f>
        <v>0</v>
      </c>
      <c r="F24" s="80">
        <f>+'Bilancio iniziale'!G61</f>
        <v>0</v>
      </c>
      <c r="G24" s="80">
        <f>+'Bilancio iniziale'!H61</f>
        <v>0</v>
      </c>
      <c r="H24" s="80">
        <f>+'Bilancio iniziale'!I61</f>
        <v>0</v>
      </c>
      <c r="I24" s="80">
        <f>+'Bilancio iniziale'!J61</f>
        <v>0</v>
      </c>
      <c r="J24" s="80">
        <f>+'Bilancio iniziale'!K61</f>
        <v>0</v>
      </c>
      <c r="K24" s="80">
        <f>+'Bilancio iniziale'!L61</f>
        <v>0</v>
      </c>
      <c r="L24" s="80">
        <f>+'Bilancio iniziale'!M61</f>
        <v>0</v>
      </c>
      <c r="M24" s="80">
        <f>+'Bilancio iniziale'!N61</f>
        <v>0</v>
      </c>
      <c r="N24" s="80">
        <f>+'Bilancio iniziale'!O61</f>
        <v>0</v>
      </c>
      <c r="O24" s="80">
        <f>+'Bilancio iniziale'!P61</f>
        <v>0</v>
      </c>
      <c r="P24" s="80">
        <f>+'Bilancio iniziale'!Q61</f>
        <v>0</v>
      </c>
      <c r="Q24" s="80">
        <f>+'Bilancio iniziale'!R61</f>
        <v>0</v>
      </c>
      <c r="R24" s="80">
        <f>+'Bilancio iniziale'!S61</f>
        <v>0</v>
      </c>
      <c r="S24" s="80">
        <f>+'Bilancio iniziale'!T61</f>
        <v>0</v>
      </c>
      <c r="T24" s="80">
        <f>+'Bilancio iniziale'!U61</f>
        <v>0</v>
      </c>
      <c r="U24" s="80">
        <f>+'Bilancio iniziale'!V61</f>
        <v>0</v>
      </c>
      <c r="V24" s="80">
        <f>+'Bilancio iniziale'!W61</f>
        <v>0</v>
      </c>
      <c r="W24" s="80">
        <f>+'Bilancio iniziale'!X61</f>
        <v>0</v>
      </c>
      <c r="X24" s="80">
        <f>+'Bilancio iniziale'!Y61</f>
        <v>0</v>
      </c>
      <c r="Y24" s="80">
        <f>+'Bilancio iniziale'!Z61</f>
        <v>0</v>
      </c>
      <c r="Z24" s="80">
        <f>+'Bilancio iniziale'!AA61</f>
        <v>0</v>
      </c>
      <c r="AA24" s="80">
        <f>+'Bilancio iniziale'!AB61</f>
        <v>0</v>
      </c>
      <c r="AB24" s="80">
        <f>+'Bilancio iniziale'!AC61</f>
        <v>0</v>
      </c>
      <c r="AC24" s="80">
        <f>+'Bilancio iniziale'!AD61</f>
        <v>0</v>
      </c>
      <c r="AD24" s="80">
        <f>+'Bilancio iniziale'!AE61</f>
        <v>0</v>
      </c>
      <c r="AE24" s="80">
        <f>+'Bilancio iniziale'!AF61</f>
        <v>0</v>
      </c>
      <c r="AF24" s="80">
        <f>+'Bilancio iniziale'!AG61</f>
        <v>0</v>
      </c>
      <c r="AG24" s="80">
        <f>+'Bilancio iniziale'!AH61</f>
        <v>0</v>
      </c>
      <c r="AH24" s="80">
        <f>+'Bilancio iniziale'!AI61</f>
        <v>0</v>
      </c>
      <c r="AI24" s="80">
        <f>+'Bilancio iniziale'!AJ61</f>
        <v>0</v>
      </c>
      <c r="AJ24" s="80">
        <f>+'Bilancio iniziale'!AK61</f>
        <v>0</v>
      </c>
      <c r="AK24" s="80">
        <f>+'Bilancio iniziale'!AL61</f>
        <v>0</v>
      </c>
      <c r="AL24" s="80">
        <f>+'Bilancio iniziale'!AM61</f>
        <v>0</v>
      </c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8"/>
      <c r="WWG24" s="8"/>
      <c r="WWH24" s="8"/>
      <c r="WWI24" s="8"/>
      <c r="WWJ24" s="8"/>
      <c r="WWK24" s="8"/>
      <c r="WWL24" s="8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8"/>
      <c r="WWX24" s="8"/>
      <c r="WWY24" s="8"/>
      <c r="WWZ24" s="8"/>
      <c r="WXA24" s="8"/>
      <c r="WXB24" s="8"/>
      <c r="WXC24" s="8"/>
      <c r="WXD24" s="8"/>
      <c r="WXE24" s="8"/>
      <c r="WXF24" s="8"/>
      <c r="WXG24" s="8"/>
      <c r="WXH24" s="8"/>
      <c r="WXI24" s="8"/>
      <c r="WXJ24" s="8"/>
      <c r="WXK24" s="8"/>
      <c r="WXL24" s="8"/>
      <c r="WXM24" s="8"/>
      <c r="WXN24" s="8"/>
      <c r="WXO24" s="8"/>
      <c r="WXP24" s="8"/>
      <c r="WXQ24" s="8"/>
      <c r="WXR24" s="8"/>
      <c r="WXS24" s="8"/>
      <c r="WXT24" s="8"/>
      <c r="WXU24" s="8"/>
      <c r="WXV24" s="8"/>
      <c r="WXW24" s="8"/>
      <c r="WXX24" s="8"/>
      <c r="WXY24" s="8"/>
      <c r="WXZ24" s="8"/>
      <c r="WYA24" s="8"/>
      <c r="WYB24" s="8"/>
      <c r="WYC24" s="8"/>
      <c r="WYD24" s="8"/>
      <c r="WYE24" s="8"/>
      <c r="WYF24" s="8"/>
      <c r="WYG24" s="8"/>
      <c r="WYH24" s="8"/>
      <c r="WYI24" s="8"/>
      <c r="WYJ24" s="8"/>
      <c r="WYK24" s="8"/>
      <c r="WYL24" s="8"/>
      <c r="WYM24" s="8"/>
      <c r="WYN24" s="8"/>
      <c r="WYO24" s="8"/>
      <c r="WYP24" s="8"/>
      <c r="WYQ24" s="8"/>
      <c r="WYR24" s="8"/>
      <c r="WYS24" s="8"/>
      <c r="WYT24" s="8"/>
      <c r="WYU24" s="8"/>
      <c r="WYV24" s="8"/>
      <c r="WYW24" s="8"/>
      <c r="WYX24" s="8"/>
      <c r="WYY24" s="8"/>
      <c r="WYZ24" s="8"/>
      <c r="WZA24" s="8"/>
      <c r="WZB24" s="8"/>
      <c r="WZC24" s="8"/>
      <c r="WZD24" s="8"/>
      <c r="WZE24" s="8"/>
      <c r="WZF24" s="8"/>
      <c r="WZG24" s="8"/>
      <c r="WZH24" s="8"/>
      <c r="WZI24" s="8"/>
      <c r="WZJ24" s="8"/>
      <c r="WZK24" s="8"/>
      <c r="WZL24" s="8"/>
      <c r="WZM24" s="8"/>
      <c r="WZN24" s="8"/>
      <c r="WZO24" s="8"/>
      <c r="WZP24" s="8"/>
      <c r="WZQ24" s="8"/>
      <c r="WZR24" s="8"/>
      <c r="WZS24" s="8"/>
      <c r="WZT24" s="8"/>
      <c r="WZU24" s="8"/>
      <c r="WZV24" s="8"/>
      <c r="WZW24" s="8"/>
      <c r="WZX24" s="8"/>
      <c r="WZY24" s="8"/>
      <c r="WZZ24" s="8"/>
      <c r="XAA24" s="8"/>
      <c r="XAB24" s="8"/>
      <c r="XAC24" s="8"/>
      <c r="XAD24" s="8"/>
      <c r="XAE24" s="8"/>
      <c r="XAF24" s="8"/>
      <c r="XAG24" s="8"/>
      <c r="XAH24" s="8"/>
      <c r="XAI24" s="8"/>
      <c r="XAJ24" s="8"/>
      <c r="XAK24" s="8"/>
      <c r="XAL24" s="8"/>
      <c r="XAM24" s="8"/>
      <c r="XAN24" s="8"/>
      <c r="XAO24" s="8"/>
      <c r="XAP24" s="8"/>
      <c r="XAQ24" s="8"/>
      <c r="XAR24" s="8"/>
      <c r="XAS24" s="8"/>
      <c r="XAT24" s="8"/>
      <c r="XAU24" s="8"/>
      <c r="XAV24" s="8"/>
      <c r="XAW24" s="8"/>
      <c r="XAX24" s="8"/>
      <c r="XAY24" s="8"/>
      <c r="XAZ24" s="8"/>
      <c r="XBA24" s="8"/>
      <c r="XBB24" s="8"/>
      <c r="XBC24" s="8"/>
      <c r="XBD24" s="8"/>
      <c r="XBE24" s="8"/>
      <c r="XBF24" s="8"/>
      <c r="XBG24" s="8"/>
      <c r="XBH24" s="8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8"/>
      <c r="XBU24" s="8"/>
      <c r="XBV24" s="8"/>
      <c r="XBW24" s="8"/>
      <c r="XBX24" s="8"/>
      <c r="XBY24" s="8"/>
      <c r="XBZ24" s="8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8"/>
      <c r="XCL24" s="8"/>
      <c r="XCM24" s="8"/>
      <c r="XCN24" s="8"/>
      <c r="XCO24" s="8"/>
      <c r="XCP24" s="8"/>
      <c r="XCQ24" s="8"/>
      <c r="XCR24" s="8"/>
      <c r="XCS24" s="8"/>
      <c r="XCT24" s="8"/>
      <c r="XCU24" s="8"/>
      <c r="XCV24" s="8"/>
      <c r="XCW24" s="8"/>
      <c r="XCX24" s="8"/>
      <c r="XCY24" s="8"/>
      <c r="XCZ24" s="8"/>
      <c r="XDA24" s="8"/>
      <c r="XDB24" s="8"/>
      <c r="XDC24" s="8"/>
      <c r="XDD24" s="8"/>
      <c r="XDE24" s="8"/>
      <c r="XDF24" s="8"/>
      <c r="XDG24" s="8"/>
      <c r="XDH24" s="8"/>
      <c r="XDI24" s="8"/>
      <c r="XDJ24" s="8"/>
      <c r="XDK24" s="8"/>
      <c r="XDL24" s="8"/>
      <c r="XDM24" s="8"/>
      <c r="XDN24" s="8"/>
      <c r="XDO24" s="8"/>
      <c r="XDP24" s="8"/>
      <c r="XDQ24" s="8"/>
      <c r="XDR24" s="8"/>
      <c r="XDS24" s="8"/>
      <c r="XDT24" s="8"/>
      <c r="XDU24" s="8"/>
      <c r="XDV24" s="8"/>
      <c r="XDW24" s="8"/>
      <c r="XDX24" s="8"/>
      <c r="XDY24" s="8"/>
      <c r="XDZ24" s="8"/>
      <c r="XEA24" s="8"/>
      <c r="XEB24" s="8"/>
      <c r="XEC24" s="8"/>
      <c r="XED24" s="8"/>
      <c r="XEE24" s="8"/>
      <c r="XEF24" s="8"/>
      <c r="XEG24" s="8"/>
      <c r="XEH24" s="8"/>
      <c r="XEI24" s="8"/>
      <c r="XEJ24" s="8"/>
      <c r="XEK24" s="8"/>
      <c r="XEL24" s="8"/>
      <c r="XEM24" s="8"/>
      <c r="XEN24" s="8"/>
      <c r="XEO24" s="8"/>
      <c r="XEP24" s="8"/>
      <c r="XEQ24" s="8"/>
      <c r="XER24" s="8"/>
      <c r="XES24" s="8"/>
      <c r="XET24" s="8"/>
      <c r="XEU24" s="8"/>
      <c r="XEV24" s="8"/>
      <c r="XEW24" s="8"/>
      <c r="XEX24" s="8"/>
      <c r="XEY24" s="8"/>
      <c r="XEZ24" s="8"/>
      <c r="XFA24" s="8"/>
      <c r="XFB24" s="8"/>
      <c r="XFC24" s="8"/>
      <c r="XFD24" s="8"/>
    </row>
    <row r="25" spans="1:16384" x14ac:dyDescent="0.25">
      <c r="A25" s="22" t="s">
        <v>731</v>
      </c>
      <c r="B25" s="22"/>
      <c r="C25" s="80">
        <f>+'Bilancio iniziale'!D62</f>
        <v>0</v>
      </c>
      <c r="D25" s="80">
        <f>+'Bilancio iniziale'!E62</f>
        <v>0</v>
      </c>
      <c r="E25" s="80">
        <f>+'Bilancio iniziale'!F62</f>
        <v>0</v>
      </c>
      <c r="F25" s="80">
        <f>+'Bilancio iniziale'!G62</f>
        <v>0</v>
      </c>
      <c r="G25" s="80">
        <f>+'Bilancio iniziale'!H62</f>
        <v>0</v>
      </c>
      <c r="H25" s="80">
        <f>+'Bilancio iniziale'!I62</f>
        <v>0</v>
      </c>
      <c r="I25" s="80">
        <f>+'Bilancio iniziale'!J62</f>
        <v>0</v>
      </c>
      <c r="J25" s="80">
        <f>+'Bilancio iniziale'!K62</f>
        <v>0</v>
      </c>
      <c r="K25" s="80">
        <f>+'Bilancio iniziale'!L62</f>
        <v>0</v>
      </c>
      <c r="L25" s="80">
        <f>+'Bilancio iniziale'!M62</f>
        <v>0</v>
      </c>
      <c r="M25" s="80">
        <f>+'Bilancio iniziale'!N62</f>
        <v>0</v>
      </c>
      <c r="N25" s="80">
        <f>+'Bilancio iniziale'!O62</f>
        <v>0</v>
      </c>
      <c r="O25" s="80">
        <f>+'Bilancio iniziale'!P62</f>
        <v>0</v>
      </c>
      <c r="P25" s="80">
        <f>+'Bilancio iniziale'!Q62</f>
        <v>0</v>
      </c>
      <c r="Q25" s="80">
        <f>+'Bilancio iniziale'!R62</f>
        <v>0</v>
      </c>
      <c r="R25" s="80">
        <f>+'Bilancio iniziale'!S62</f>
        <v>0</v>
      </c>
      <c r="S25" s="80">
        <f>+'Bilancio iniziale'!T62</f>
        <v>0</v>
      </c>
      <c r="T25" s="80">
        <f>+'Bilancio iniziale'!U62</f>
        <v>0</v>
      </c>
      <c r="U25" s="80">
        <f>+'Bilancio iniziale'!V62</f>
        <v>0</v>
      </c>
      <c r="V25" s="80">
        <f>+'Bilancio iniziale'!W62</f>
        <v>0</v>
      </c>
      <c r="W25" s="80">
        <f>+'Bilancio iniziale'!X62</f>
        <v>0</v>
      </c>
      <c r="X25" s="80">
        <f>+'Bilancio iniziale'!Y62</f>
        <v>0</v>
      </c>
      <c r="Y25" s="80">
        <f>+'Bilancio iniziale'!Z62</f>
        <v>0</v>
      </c>
      <c r="Z25" s="80">
        <f>+'Bilancio iniziale'!AA62</f>
        <v>0</v>
      </c>
      <c r="AA25" s="80">
        <f>+'Bilancio iniziale'!AB62</f>
        <v>0</v>
      </c>
      <c r="AB25" s="80">
        <f>+'Bilancio iniziale'!AC62</f>
        <v>0</v>
      </c>
      <c r="AC25" s="80">
        <f>+'Bilancio iniziale'!AD62</f>
        <v>0</v>
      </c>
      <c r="AD25" s="80">
        <f>+'Bilancio iniziale'!AE62</f>
        <v>0</v>
      </c>
      <c r="AE25" s="80">
        <f>+'Bilancio iniziale'!AF62</f>
        <v>0</v>
      </c>
      <c r="AF25" s="80">
        <f>+'Bilancio iniziale'!AG62</f>
        <v>0</v>
      </c>
      <c r="AG25" s="80">
        <f>+'Bilancio iniziale'!AH62</f>
        <v>0</v>
      </c>
      <c r="AH25" s="80">
        <f>+'Bilancio iniziale'!AI62</f>
        <v>0</v>
      </c>
      <c r="AI25" s="80">
        <f>+'Bilancio iniziale'!AJ62</f>
        <v>0</v>
      </c>
      <c r="AJ25" s="80">
        <f>+'Bilancio iniziale'!AK62</f>
        <v>0</v>
      </c>
      <c r="AK25" s="80">
        <f>+'Bilancio iniziale'!AL62</f>
        <v>0</v>
      </c>
      <c r="AL25" s="80">
        <f>+'Bilancio iniziale'!AM62</f>
        <v>0</v>
      </c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/>
      <c r="GZ25" s="22"/>
      <c r="HA25" s="22"/>
      <c r="HB25" s="22"/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22"/>
      <c r="HU25" s="22"/>
      <c r="HV25" s="22"/>
      <c r="HW25" s="22"/>
      <c r="HX25" s="22"/>
      <c r="HY25" s="22"/>
      <c r="HZ25" s="22"/>
      <c r="IA25" s="22"/>
      <c r="IB25" s="22"/>
      <c r="IC25" s="22"/>
      <c r="ID25" s="22"/>
      <c r="IE25" s="22"/>
      <c r="IF25" s="22"/>
      <c r="IG25" s="22"/>
      <c r="IH25" s="22"/>
      <c r="II25" s="22"/>
      <c r="IJ25" s="22"/>
      <c r="IK25" s="22"/>
      <c r="IL25" s="22"/>
      <c r="IM25" s="22"/>
      <c r="IN25" s="22"/>
      <c r="IO25" s="22"/>
      <c r="IP25" s="22"/>
      <c r="IQ25" s="22"/>
      <c r="IR25" s="22"/>
      <c r="IS25" s="22"/>
      <c r="IT25" s="22"/>
      <c r="IU25" s="22"/>
      <c r="IV25" s="22"/>
      <c r="IW25" s="22"/>
      <c r="IX25" s="22"/>
      <c r="IY25" s="22"/>
      <c r="IZ25" s="22"/>
      <c r="JA25" s="22"/>
      <c r="JB25" s="22"/>
      <c r="JC25" s="22"/>
      <c r="JD25" s="22"/>
      <c r="JE25" s="22"/>
      <c r="JF25" s="22"/>
      <c r="JG25" s="22"/>
      <c r="JH25" s="22"/>
      <c r="JI25" s="22"/>
      <c r="JJ25" s="22"/>
      <c r="JK25" s="22"/>
      <c r="JL25" s="22"/>
      <c r="JM25" s="22"/>
      <c r="JN25" s="22"/>
      <c r="JO25" s="22"/>
      <c r="JP25" s="22"/>
      <c r="JQ25" s="22"/>
      <c r="JR25" s="22"/>
      <c r="JS25" s="22"/>
      <c r="JT25" s="22"/>
      <c r="JU25" s="22"/>
      <c r="JV25" s="22"/>
      <c r="JW25" s="22"/>
      <c r="JX25" s="22"/>
      <c r="JY25" s="22"/>
      <c r="JZ25" s="22"/>
      <c r="KA25" s="22"/>
      <c r="KB25" s="22"/>
      <c r="KC25" s="22"/>
      <c r="KD25" s="22"/>
      <c r="KE25" s="22"/>
      <c r="KF25" s="22"/>
      <c r="KG25" s="22"/>
      <c r="KH25" s="22"/>
      <c r="KI25" s="22"/>
      <c r="KJ25" s="22"/>
      <c r="KK25" s="22"/>
      <c r="KL25" s="22"/>
      <c r="KM25" s="22"/>
      <c r="KN25" s="22"/>
      <c r="KO25" s="22"/>
      <c r="KP25" s="22"/>
      <c r="KQ25" s="22"/>
      <c r="KR25" s="22"/>
      <c r="KS25" s="22"/>
      <c r="KT25" s="22"/>
      <c r="KU25" s="22"/>
      <c r="KV25" s="22"/>
      <c r="KW25" s="22"/>
      <c r="KX25" s="22"/>
      <c r="KY25" s="22"/>
      <c r="KZ25" s="22"/>
      <c r="LA25" s="22"/>
      <c r="LB25" s="22"/>
      <c r="LC25" s="22"/>
      <c r="LD25" s="22"/>
      <c r="LE25" s="22"/>
      <c r="LF25" s="22"/>
      <c r="LG25" s="22"/>
      <c r="LH25" s="22"/>
      <c r="LI25" s="22"/>
      <c r="LJ25" s="22"/>
      <c r="LK25" s="22"/>
      <c r="LL25" s="22"/>
      <c r="LM25" s="22"/>
      <c r="LN25" s="22"/>
      <c r="LO25" s="22"/>
      <c r="LP25" s="22"/>
      <c r="LQ25" s="22"/>
      <c r="LR25" s="22"/>
      <c r="LS25" s="22"/>
      <c r="LT25" s="22"/>
      <c r="LU25" s="22"/>
      <c r="LV25" s="22"/>
      <c r="LW25" s="22"/>
      <c r="LX25" s="22"/>
      <c r="LY25" s="22"/>
      <c r="LZ25" s="22"/>
      <c r="MA25" s="22"/>
      <c r="MB25" s="22"/>
      <c r="MC25" s="22"/>
      <c r="MD25" s="22"/>
      <c r="ME25" s="22"/>
      <c r="MF25" s="22"/>
      <c r="MG25" s="22"/>
      <c r="MH25" s="22"/>
      <c r="MI25" s="22"/>
      <c r="MJ25" s="22"/>
      <c r="MK25" s="22"/>
      <c r="ML25" s="22"/>
      <c r="MM25" s="22"/>
      <c r="MN25" s="22"/>
      <c r="MO25" s="22"/>
      <c r="MP25" s="22"/>
      <c r="MQ25" s="22"/>
      <c r="MR25" s="22"/>
      <c r="MS25" s="22"/>
      <c r="MT25" s="22"/>
      <c r="MU25" s="22"/>
      <c r="MV25" s="22"/>
      <c r="MW25" s="22"/>
      <c r="MX25" s="22"/>
      <c r="MY25" s="22"/>
      <c r="MZ25" s="22"/>
      <c r="NA25" s="22"/>
      <c r="NB25" s="22"/>
      <c r="NC25" s="22"/>
      <c r="ND25" s="22"/>
      <c r="NE25" s="22"/>
      <c r="NF25" s="22"/>
      <c r="NG25" s="22"/>
      <c r="NH25" s="22"/>
      <c r="NI25" s="22"/>
      <c r="NJ25" s="22"/>
      <c r="NK25" s="22"/>
      <c r="NL25" s="22"/>
      <c r="NM25" s="22"/>
      <c r="NN25" s="22"/>
      <c r="NO25" s="22"/>
      <c r="NP25" s="22"/>
      <c r="NQ25" s="22"/>
      <c r="NR25" s="22"/>
      <c r="NS25" s="22"/>
      <c r="NT25" s="22"/>
      <c r="NU25" s="22"/>
      <c r="NV25" s="22"/>
      <c r="NW25" s="22"/>
      <c r="NX25" s="22"/>
      <c r="NY25" s="22"/>
      <c r="NZ25" s="22"/>
      <c r="OA25" s="22"/>
      <c r="OB25" s="22"/>
      <c r="OC25" s="22"/>
      <c r="OD25" s="22"/>
      <c r="OE25" s="22"/>
      <c r="OF25" s="22"/>
      <c r="OG25" s="22"/>
      <c r="OH25" s="22"/>
      <c r="OI25" s="22"/>
      <c r="OJ25" s="22"/>
      <c r="OK25" s="22"/>
      <c r="OL25" s="22"/>
      <c r="OM25" s="22"/>
      <c r="ON25" s="22"/>
      <c r="OO25" s="22"/>
      <c r="OP25" s="22"/>
      <c r="OQ25" s="22"/>
      <c r="OR25" s="22"/>
      <c r="OS25" s="22"/>
      <c r="OT25" s="22"/>
      <c r="OU25" s="22"/>
      <c r="OV25" s="22"/>
      <c r="OW25" s="22"/>
      <c r="OX25" s="22"/>
      <c r="OY25" s="22"/>
      <c r="OZ25" s="22"/>
      <c r="PA25" s="22"/>
      <c r="PB25" s="22"/>
      <c r="PC25" s="22"/>
      <c r="PD25" s="22"/>
      <c r="PE25" s="22"/>
      <c r="PF25" s="22"/>
      <c r="PG25" s="22"/>
      <c r="PH25" s="22"/>
      <c r="PI25" s="22"/>
      <c r="PJ25" s="22"/>
      <c r="PK25" s="22"/>
      <c r="PL25" s="22"/>
      <c r="PM25" s="22"/>
      <c r="PN25" s="22"/>
      <c r="PO25" s="22"/>
      <c r="PP25" s="22"/>
      <c r="PQ25" s="22"/>
      <c r="PR25" s="22"/>
      <c r="PS25" s="22"/>
      <c r="PT25" s="22"/>
      <c r="PU25" s="22"/>
      <c r="PV25" s="22"/>
      <c r="PW25" s="22"/>
      <c r="PX25" s="22"/>
      <c r="PY25" s="22"/>
      <c r="PZ25" s="22"/>
      <c r="QA25" s="22"/>
      <c r="QB25" s="22"/>
      <c r="QC25" s="22"/>
      <c r="QD25" s="22"/>
      <c r="QE25" s="22"/>
      <c r="QF25" s="22"/>
      <c r="QG25" s="22"/>
      <c r="QH25" s="22"/>
      <c r="QI25" s="22"/>
      <c r="QJ25" s="22"/>
      <c r="QK25" s="22"/>
      <c r="QL25" s="22"/>
      <c r="QM25" s="22"/>
      <c r="QN25" s="22"/>
      <c r="QO25" s="22"/>
      <c r="QP25" s="22"/>
      <c r="QQ25" s="22"/>
      <c r="QR25" s="22"/>
      <c r="QS25" s="22"/>
      <c r="QT25" s="22"/>
      <c r="QU25" s="22"/>
      <c r="QV25" s="22"/>
      <c r="QW25" s="22"/>
      <c r="QX25" s="22"/>
      <c r="QY25" s="22"/>
      <c r="QZ25" s="22"/>
      <c r="RA25" s="22"/>
      <c r="RB25" s="22"/>
      <c r="RC25" s="22"/>
      <c r="RD25" s="22"/>
      <c r="RE25" s="22"/>
      <c r="RF25" s="22"/>
      <c r="RG25" s="22"/>
      <c r="RH25" s="22"/>
      <c r="RI25" s="22"/>
      <c r="RJ25" s="22"/>
      <c r="RK25" s="22"/>
      <c r="RL25" s="22"/>
      <c r="RM25" s="22"/>
      <c r="RN25" s="22"/>
      <c r="RO25" s="22"/>
      <c r="RP25" s="22"/>
      <c r="RQ25" s="22"/>
      <c r="RR25" s="22"/>
      <c r="RS25" s="22"/>
      <c r="RT25" s="22"/>
      <c r="RU25" s="22"/>
      <c r="RV25" s="22"/>
      <c r="RW25" s="22"/>
      <c r="RX25" s="22"/>
      <c r="RY25" s="22"/>
      <c r="RZ25" s="22"/>
      <c r="SA25" s="22"/>
      <c r="SB25" s="22"/>
      <c r="SC25" s="22"/>
      <c r="SD25" s="22"/>
      <c r="SE25" s="22"/>
      <c r="SF25" s="22"/>
      <c r="SG25" s="22"/>
      <c r="SH25" s="22"/>
      <c r="SI25" s="22"/>
      <c r="SJ25" s="22"/>
      <c r="SK25" s="22"/>
      <c r="SL25" s="22"/>
      <c r="SM25" s="22"/>
      <c r="SN25" s="22"/>
      <c r="SO25" s="22"/>
      <c r="SP25" s="22"/>
      <c r="SQ25" s="22"/>
      <c r="SR25" s="22"/>
      <c r="SS25" s="22"/>
      <c r="ST25" s="22"/>
      <c r="SU25" s="22"/>
      <c r="SV25" s="22"/>
      <c r="SW25" s="22"/>
      <c r="SX25" s="22"/>
      <c r="SY25" s="22"/>
      <c r="SZ25" s="22"/>
      <c r="TA25" s="22"/>
      <c r="TB25" s="22"/>
      <c r="TC25" s="22"/>
      <c r="TD25" s="22"/>
      <c r="TE25" s="22"/>
      <c r="TF25" s="22"/>
      <c r="TG25" s="22"/>
      <c r="TH25" s="22"/>
      <c r="TI25" s="22"/>
      <c r="TJ25" s="22"/>
      <c r="TK25" s="22"/>
      <c r="TL25" s="22"/>
      <c r="TM25" s="22"/>
      <c r="TN25" s="22"/>
      <c r="TO25" s="22"/>
      <c r="TP25" s="22"/>
      <c r="TQ25" s="22"/>
      <c r="TR25" s="22"/>
      <c r="TS25" s="22"/>
      <c r="TT25" s="22"/>
      <c r="TU25" s="22"/>
      <c r="TV25" s="22"/>
      <c r="TW25" s="22"/>
      <c r="TX25" s="22"/>
      <c r="TY25" s="22"/>
      <c r="TZ25" s="22"/>
      <c r="UA25" s="22"/>
      <c r="UB25" s="22"/>
      <c r="UC25" s="22"/>
      <c r="UD25" s="22"/>
      <c r="UE25" s="22"/>
      <c r="UF25" s="22"/>
      <c r="UG25" s="22"/>
      <c r="UH25" s="22"/>
      <c r="UI25" s="22"/>
      <c r="UJ25" s="22"/>
      <c r="UK25" s="22"/>
      <c r="UL25" s="22"/>
      <c r="UM25" s="22"/>
      <c r="UN25" s="22"/>
      <c r="UO25" s="22"/>
      <c r="UP25" s="22"/>
      <c r="UQ25" s="22"/>
      <c r="UR25" s="22"/>
      <c r="US25" s="22"/>
      <c r="UT25" s="22"/>
      <c r="UU25" s="22"/>
      <c r="UV25" s="22"/>
      <c r="UW25" s="22"/>
      <c r="UX25" s="22"/>
      <c r="UY25" s="22"/>
      <c r="UZ25" s="22"/>
      <c r="VA25" s="22"/>
      <c r="VB25" s="22"/>
      <c r="VC25" s="22"/>
      <c r="VD25" s="22"/>
      <c r="VE25" s="22"/>
      <c r="VF25" s="22"/>
      <c r="VG25" s="22"/>
      <c r="VH25" s="22"/>
      <c r="VI25" s="22"/>
      <c r="VJ25" s="22"/>
      <c r="VK25" s="22"/>
      <c r="VL25" s="22"/>
      <c r="VM25" s="22"/>
      <c r="VN25" s="22"/>
      <c r="VO25" s="22"/>
      <c r="VP25" s="22"/>
      <c r="VQ25" s="22"/>
      <c r="VR25" s="22"/>
      <c r="VS25" s="22"/>
      <c r="VT25" s="22"/>
      <c r="VU25" s="22"/>
      <c r="VV25" s="22"/>
      <c r="VW25" s="22"/>
      <c r="VX25" s="22"/>
      <c r="VY25" s="22"/>
      <c r="VZ25" s="22"/>
      <c r="WA25" s="22"/>
      <c r="WB25" s="22"/>
      <c r="WC25" s="22"/>
      <c r="WD25" s="22"/>
      <c r="WE25" s="22"/>
      <c r="WF25" s="22"/>
      <c r="WG25" s="22"/>
      <c r="WH25" s="22"/>
      <c r="WI25" s="22"/>
      <c r="WJ25" s="22"/>
      <c r="WK25" s="22"/>
      <c r="WL25" s="22"/>
      <c r="WM25" s="22"/>
      <c r="WN25" s="22"/>
      <c r="WO25" s="22"/>
      <c r="WP25" s="22"/>
      <c r="WQ25" s="22"/>
      <c r="WR25" s="22"/>
      <c r="WS25" s="22"/>
      <c r="WT25" s="22"/>
      <c r="WU25" s="22"/>
      <c r="WV25" s="22"/>
      <c r="WW25" s="22"/>
      <c r="WX25" s="22"/>
      <c r="WY25" s="22"/>
      <c r="WZ25" s="22"/>
      <c r="XA25" s="22"/>
      <c r="XB25" s="22"/>
      <c r="XC25" s="22"/>
      <c r="XD25" s="22"/>
      <c r="XE25" s="22"/>
      <c r="XF25" s="22"/>
      <c r="XG25" s="22"/>
      <c r="XH25" s="22"/>
      <c r="XI25" s="22"/>
      <c r="XJ25" s="22"/>
      <c r="XK25" s="22"/>
      <c r="XL25" s="22"/>
      <c r="XM25" s="22"/>
      <c r="XN25" s="22"/>
      <c r="XO25" s="22"/>
      <c r="XP25" s="22"/>
      <c r="XQ25" s="22"/>
      <c r="XR25" s="22"/>
      <c r="XS25" s="22"/>
      <c r="XT25" s="22"/>
      <c r="XU25" s="22"/>
      <c r="XV25" s="22"/>
      <c r="XW25" s="22"/>
      <c r="XX25" s="22"/>
      <c r="XY25" s="22"/>
      <c r="XZ25" s="22"/>
      <c r="YA25" s="22"/>
      <c r="YB25" s="22"/>
      <c r="YC25" s="22"/>
      <c r="YD25" s="22"/>
      <c r="YE25" s="22"/>
      <c r="YF25" s="22"/>
      <c r="YG25" s="22"/>
      <c r="YH25" s="22"/>
      <c r="YI25" s="22"/>
      <c r="YJ25" s="22"/>
      <c r="YK25" s="22"/>
      <c r="YL25" s="22"/>
      <c r="YM25" s="22"/>
      <c r="YN25" s="22"/>
      <c r="YO25" s="22"/>
      <c r="YP25" s="22"/>
      <c r="YQ25" s="22"/>
      <c r="YR25" s="22"/>
      <c r="YS25" s="22"/>
      <c r="YT25" s="22"/>
      <c r="YU25" s="22"/>
      <c r="YV25" s="22"/>
      <c r="YW25" s="22"/>
      <c r="YX25" s="22"/>
      <c r="YY25" s="22"/>
      <c r="YZ25" s="22"/>
      <c r="ZA25" s="22"/>
      <c r="ZB25" s="22"/>
      <c r="ZC25" s="22"/>
      <c r="ZD25" s="22"/>
      <c r="ZE25" s="22"/>
      <c r="ZF25" s="22"/>
      <c r="ZG25" s="22"/>
      <c r="ZH25" s="22"/>
      <c r="ZI25" s="22"/>
      <c r="ZJ25" s="22"/>
      <c r="ZK25" s="22"/>
      <c r="ZL25" s="22"/>
      <c r="ZM25" s="22"/>
      <c r="ZN25" s="22"/>
      <c r="ZO25" s="22"/>
      <c r="ZP25" s="22"/>
      <c r="ZQ25" s="22"/>
      <c r="ZR25" s="22"/>
      <c r="ZS25" s="22"/>
      <c r="ZT25" s="22"/>
      <c r="ZU25" s="22"/>
      <c r="ZV25" s="22"/>
      <c r="ZW25" s="22"/>
      <c r="ZX25" s="22"/>
      <c r="ZY25" s="22"/>
      <c r="ZZ25" s="22"/>
      <c r="AAA25" s="22"/>
      <c r="AAB25" s="22"/>
      <c r="AAC25" s="22"/>
      <c r="AAD25" s="22"/>
      <c r="AAE25" s="22"/>
      <c r="AAF25" s="22"/>
      <c r="AAG25" s="22"/>
      <c r="AAH25" s="22"/>
      <c r="AAI25" s="22"/>
      <c r="AAJ25" s="22"/>
      <c r="AAK25" s="22"/>
      <c r="AAL25" s="22"/>
      <c r="AAM25" s="22"/>
      <c r="AAN25" s="22"/>
      <c r="AAO25" s="22"/>
      <c r="AAP25" s="22"/>
      <c r="AAQ25" s="22"/>
      <c r="AAR25" s="22"/>
      <c r="AAS25" s="22"/>
      <c r="AAT25" s="22"/>
      <c r="AAU25" s="22"/>
      <c r="AAV25" s="22"/>
      <c r="AAW25" s="22"/>
      <c r="AAX25" s="22"/>
      <c r="AAY25" s="22"/>
      <c r="AAZ25" s="22"/>
      <c r="ABA25" s="22"/>
      <c r="ABB25" s="22"/>
      <c r="ABC25" s="22"/>
      <c r="ABD25" s="22"/>
      <c r="ABE25" s="22"/>
      <c r="ABF25" s="22"/>
      <c r="ABG25" s="22"/>
      <c r="ABH25" s="22"/>
      <c r="ABI25" s="22"/>
      <c r="ABJ25" s="22"/>
      <c r="ABK25" s="22"/>
      <c r="ABL25" s="22"/>
      <c r="ABM25" s="22"/>
      <c r="ABN25" s="22"/>
      <c r="ABO25" s="22"/>
      <c r="ABP25" s="22"/>
      <c r="ABQ25" s="22"/>
      <c r="ABR25" s="22"/>
      <c r="ABS25" s="22"/>
      <c r="ABT25" s="22"/>
      <c r="ABU25" s="22"/>
      <c r="ABV25" s="22"/>
      <c r="ABW25" s="22"/>
      <c r="ABX25" s="22"/>
      <c r="ABY25" s="22"/>
      <c r="ABZ25" s="22"/>
      <c r="ACA25" s="22"/>
      <c r="ACB25" s="22"/>
      <c r="ACC25" s="22"/>
      <c r="ACD25" s="22"/>
      <c r="ACE25" s="22"/>
      <c r="ACF25" s="22"/>
      <c r="ACG25" s="22"/>
      <c r="ACH25" s="22"/>
      <c r="ACI25" s="22"/>
      <c r="ACJ25" s="22"/>
      <c r="ACK25" s="22"/>
      <c r="ACL25" s="22"/>
      <c r="ACM25" s="22"/>
      <c r="ACN25" s="22"/>
      <c r="ACO25" s="22"/>
      <c r="ACP25" s="22"/>
      <c r="ACQ25" s="22"/>
      <c r="ACR25" s="22"/>
      <c r="ACS25" s="22"/>
      <c r="ACT25" s="22"/>
      <c r="ACU25" s="22"/>
      <c r="ACV25" s="22"/>
      <c r="ACW25" s="22"/>
      <c r="ACX25" s="22"/>
      <c r="ACY25" s="22"/>
      <c r="ACZ25" s="22"/>
      <c r="ADA25" s="22"/>
      <c r="ADB25" s="22"/>
      <c r="ADC25" s="22"/>
      <c r="ADD25" s="22"/>
      <c r="ADE25" s="22"/>
      <c r="ADF25" s="22"/>
      <c r="ADG25" s="22"/>
      <c r="ADH25" s="22"/>
      <c r="ADI25" s="22"/>
      <c r="ADJ25" s="22"/>
      <c r="ADK25" s="22"/>
      <c r="ADL25" s="22"/>
      <c r="ADM25" s="22"/>
      <c r="ADN25" s="22"/>
      <c r="ADO25" s="22"/>
      <c r="ADP25" s="22"/>
      <c r="ADQ25" s="22"/>
      <c r="ADR25" s="22"/>
      <c r="ADS25" s="22"/>
      <c r="ADT25" s="22"/>
      <c r="ADU25" s="22"/>
      <c r="ADV25" s="22"/>
      <c r="ADW25" s="22"/>
      <c r="ADX25" s="22"/>
      <c r="ADY25" s="22"/>
      <c r="ADZ25" s="22"/>
      <c r="AEA25" s="22"/>
      <c r="AEB25" s="22"/>
      <c r="AEC25" s="22"/>
      <c r="AED25" s="22"/>
      <c r="AEE25" s="22"/>
      <c r="AEF25" s="22"/>
      <c r="AEG25" s="22"/>
      <c r="AEH25" s="22"/>
      <c r="AEI25" s="22"/>
      <c r="AEJ25" s="22"/>
      <c r="AEK25" s="22"/>
      <c r="AEL25" s="22"/>
      <c r="AEM25" s="22"/>
      <c r="AEN25" s="22"/>
      <c r="AEO25" s="22"/>
      <c r="AEP25" s="22"/>
      <c r="AEQ25" s="22"/>
      <c r="AER25" s="22"/>
      <c r="AES25" s="22"/>
      <c r="AET25" s="22"/>
      <c r="AEU25" s="22"/>
      <c r="AEV25" s="22"/>
      <c r="AEW25" s="22"/>
      <c r="AEX25" s="22"/>
      <c r="AEY25" s="22"/>
      <c r="AEZ25" s="22"/>
      <c r="AFA25" s="22"/>
      <c r="AFB25" s="22"/>
      <c r="AFC25" s="22"/>
      <c r="AFD25" s="22"/>
      <c r="AFE25" s="22"/>
      <c r="AFF25" s="22"/>
      <c r="AFG25" s="22"/>
      <c r="AFH25" s="22"/>
      <c r="AFI25" s="22"/>
      <c r="AFJ25" s="22"/>
      <c r="AFK25" s="22"/>
      <c r="AFL25" s="22"/>
      <c r="AFM25" s="22"/>
      <c r="AFN25" s="22"/>
      <c r="AFO25" s="22"/>
      <c r="AFP25" s="22"/>
      <c r="AFQ25" s="22"/>
      <c r="AFR25" s="22"/>
      <c r="AFS25" s="22"/>
      <c r="AFT25" s="22"/>
      <c r="AFU25" s="22"/>
      <c r="AFV25" s="22"/>
      <c r="AFW25" s="22"/>
      <c r="AFX25" s="22"/>
      <c r="AFY25" s="22"/>
      <c r="AFZ25" s="22"/>
      <c r="AGA25" s="22"/>
      <c r="AGB25" s="22"/>
      <c r="AGC25" s="22"/>
      <c r="AGD25" s="22"/>
      <c r="AGE25" s="22"/>
      <c r="AGF25" s="22"/>
      <c r="AGG25" s="22"/>
      <c r="AGH25" s="22"/>
      <c r="AGI25" s="22"/>
      <c r="AGJ25" s="22"/>
      <c r="AGK25" s="22"/>
      <c r="AGL25" s="22"/>
      <c r="AGM25" s="22"/>
      <c r="AGN25" s="22"/>
      <c r="AGO25" s="22"/>
      <c r="AGP25" s="22"/>
      <c r="AGQ25" s="22"/>
      <c r="AGR25" s="22"/>
      <c r="AGS25" s="22"/>
      <c r="AGT25" s="22"/>
      <c r="AGU25" s="22"/>
      <c r="AGV25" s="22"/>
      <c r="AGW25" s="22"/>
      <c r="AGX25" s="22"/>
      <c r="AGY25" s="22"/>
      <c r="AGZ25" s="22"/>
      <c r="AHA25" s="22"/>
      <c r="AHB25" s="22"/>
      <c r="AHC25" s="22"/>
      <c r="AHD25" s="22"/>
      <c r="AHE25" s="22"/>
      <c r="AHF25" s="22"/>
      <c r="AHG25" s="22"/>
      <c r="AHH25" s="22"/>
      <c r="AHI25" s="22"/>
      <c r="AHJ25" s="22"/>
      <c r="AHK25" s="22"/>
      <c r="AHL25" s="22"/>
      <c r="AHM25" s="22"/>
      <c r="AHN25" s="22"/>
      <c r="AHO25" s="22"/>
      <c r="AHP25" s="22"/>
      <c r="AHQ25" s="22"/>
      <c r="AHR25" s="22"/>
      <c r="AHS25" s="22"/>
      <c r="AHT25" s="22"/>
      <c r="AHU25" s="22"/>
      <c r="AHV25" s="22"/>
      <c r="AHW25" s="22"/>
      <c r="AHX25" s="22"/>
      <c r="AHY25" s="22"/>
      <c r="AHZ25" s="22"/>
      <c r="AIA25" s="22"/>
      <c r="AIB25" s="22"/>
      <c r="AIC25" s="22"/>
      <c r="AID25" s="22"/>
      <c r="AIE25" s="22"/>
      <c r="AIF25" s="22"/>
      <c r="AIG25" s="22"/>
      <c r="AIH25" s="22"/>
      <c r="AII25" s="22"/>
      <c r="AIJ25" s="22"/>
      <c r="AIK25" s="22"/>
      <c r="AIL25" s="22"/>
      <c r="AIM25" s="22"/>
      <c r="AIN25" s="22"/>
      <c r="AIO25" s="22"/>
      <c r="AIP25" s="22"/>
      <c r="AIQ25" s="22"/>
      <c r="AIR25" s="22"/>
      <c r="AIS25" s="22"/>
      <c r="AIT25" s="22"/>
      <c r="AIU25" s="22"/>
      <c r="AIV25" s="22"/>
      <c r="AIW25" s="22"/>
      <c r="AIX25" s="22"/>
      <c r="AIY25" s="22"/>
      <c r="AIZ25" s="22"/>
      <c r="AJA25" s="22"/>
      <c r="AJB25" s="22"/>
      <c r="AJC25" s="22"/>
      <c r="AJD25" s="22"/>
      <c r="AJE25" s="22"/>
      <c r="AJF25" s="22"/>
      <c r="AJG25" s="22"/>
      <c r="AJH25" s="22"/>
      <c r="AJI25" s="22"/>
      <c r="AJJ25" s="22"/>
      <c r="AJK25" s="22"/>
      <c r="AJL25" s="22"/>
      <c r="AJM25" s="22"/>
      <c r="AJN25" s="22"/>
      <c r="AJO25" s="22"/>
      <c r="AJP25" s="22"/>
      <c r="AJQ25" s="22"/>
      <c r="AJR25" s="22"/>
      <c r="AJS25" s="22"/>
      <c r="AJT25" s="22"/>
      <c r="AJU25" s="22"/>
      <c r="AJV25" s="22"/>
      <c r="AJW25" s="22"/>
      <c r="AJX25" s="22"/>
      <c r="AJY25" s="22"/>
      <c r="AJZ25" s="22"/>
      <c r="AKA25" s="22"/>
      <c r="AKB25" s="22"/>
      <c r="AKC25" s="22"/>
      <c r="AKD25" s="22"/>
      <c r="AKE25" s="22"/>
      <c r="AKF25" s="22"/>
      <c r="AKG25" s="22"/>
      <c r="AKH25" s="22"/>
      <c r="AKI25" s="22"/>
      <c r="AKJ25" s="22"/>
      <c r="AKK25" s="22"/>
      <c r="AKL25" s="22"/>
      <c r="AKM25" s="22"/>
      <c r="AKN25" s="22"/>
      <c r="AKO25" s="22"/>
      <c r="AKP25" s="22"/>
      <c r="AKQ25" s="22"/>
      <c r="AKR25" s="22"/>
      <c r="AKS25" s="22"/>
      <c r="AKT25" s="22"/>
      <c r="AKU25" s="22"/>
      <c r="AKV25" s="22"/>
      <c r="AKW25" s="22"/>
      <c r="AKX25" s="22"/>
      <c r="AKY25" s="22"/>
      <c r="AKZ25" s="22"/>
      <c r="ALA25" s="22"/>
      <c r="ALB25" s="22"/>
      <c r="ALC25" s="22"/>
      <c r="ALD25" s="22"/>
      <c r="ALE25" s="22"/>
      <c r="ALF25" s="22"/>
      <c r="ALG25" s="22"/>
      <c r="ALH25" s="22"/>
      <c r="ALI25" s="22"/>
      <c r="ALJ25" s="22"/>
      <c r="ALK25" s="22"/>
      <c r="ALL25" s="22"/>
      <c r="ALM25" s="22"/>
      <c r="ALN25" s="22"/>
      <c r="ALO25" s="22"/>
      <c r="ALP25" s="22"/>
      <c r="ALQ25" s="22"/>
      <c r="ALR25" s="22"/>
      <c r="ALS25" s="22"/>
      <c r="ALT25" s="22"/>
      <c r="ALU25" s="22"/>
      <c r="ALV25" s="22"/>
      <c r="ALW25" s="22"/>
      <c r="ALX25" s="22"/>
      <c r="ALY25" s="22"/>
      <c r="ALZ25" s="22"/>
      <c r="AMA25" s="22"/>
      <c r="AMB25" s="22"/>
      <c r="AMC25" s="22"/>
      <c r="AMD25" s="22"/>
      <c r="AME25" s="22"/>
      <c r="AMF25" s="22"/>
      <c r="AMG25" s="22"/>
      <c r="AMH25" s="22"/>
      <c r="AMI25" s="22"/>
      <c r="AMJ25" s="22"/>
      <c r="AMK25" s="22"/>
      <c r="AML25" s="22"/>
      <c r="AMM25" s="22"/>
      <c r="AMN25" s="22"/>
      <c r="AMO25" s="22"/>
      <c r="AMP25" s="22"/>
      <c r="AMQ25" s="22"/>
      <c r="AMR25" s="22"/>
      <c r="AMS25" s="22"/>
      <c r="AMT25" s="22"/>
      <c r="AMU25" s="22"/>
      <c r="AMV25" s="22"/>
      <c r="AMW25" s="22"/>
      <c r="AMX25" s="22"/>
      <c r="AMY25" s="22"/>
      <c r="AMZ25" s="22"/>
      <c r="ANA25" s="22"/>
      <c r="ANB25" s="22"/>
      <c r="ANC25" s="22"/>
      <c r="AND25" s="22"/>
      <c r="ANE25" s="22"/>
      <c r="ANF25" s="22"/>
      <c r="ANG25" s="22"/>
      <c r="ANH25" s="22"/>
      <c r="ANI25" s="22"/>
      <c r="ANJ25" s="22"/>
      <c r="ANK25" s="22"/>
      <c r="ANL25" s="22"/>
      <c r="ANM25" s="22"/>
      <c r="ANN25" s="22"/>
      <c r="ANO25" s="22"/>
      <c r="ANP25" s="22"/>
      <c r="ANQ25" s="22"/>
      <c r="ANR25" s="22"/>
      <c r="ANS25" s="22"/>
      <c r="ANT25" s="22"/>
      <c r="ANU25" s="22"/>
      <c r="ANV25" s="22"/>
      <c r="ANW25" s="22"/>
      <c r="ANX25" s="22"/>
      <c r="ANY25" s="22"/>
      <c r="ANZ25" s="22"/>
      <c r="AOA25" s="22"/>
      <c r="AOB25" s="22"/>
      <c r="AOC25" s="22"/>
      <c r="AOD25" s="22"/>
      <c r="AOE25" s="22"/>
      <c r="AOF25" s="22"/>
      <c r="AOG25" s="22"/>
      <c r="AOH25" s="22"/>
      <c r="AOI25" s="22"/>
      <c r="AOJ25" s="22"/>
      <c r="AOK25" s="22"/>
      <c r="AOL25" s="22"/>
      <c r="AOM25" s="22"/>
      <c r="AON25" s="22"/>
      <c r="AOO25" s="22"/>
      <c r="AOP25" s="22"/>
      <c r="AOQ25" s="22"/>
      <c r="AOR25" s="22"/>
      <c r="AOS25" s="22"/>
      <c r="AOT25" s="22"/>
      <c r="AOU25" s="22"/>
      <c r="AOV25" s="22"/>
      <c r="AOW25" s="22"/>
      <c r="AOX25" s="22"/>
      <c r="AOY25" s="22"/>
      <c r="AOZ25" s="22"/>
      <c r="APA25" s="22"/>
      <c r="APB25" s="22"/>
      <c r="APC25" s="22"/>
      <c r="APD25" s="22"/>
      <c r="APE25" s="22"/>
      <c r="APF25" s="22"/>
      <c r="APG25" s="22"/>
      <c r="APH25" s="22"/>
      <c r="API25" s="22"/>
      <c r="APJ25" s="22"/>
      <c r="APK25" s="22"/>
      <c r="APL25" s="22"/>
      <c r="APM25" s="22"/>
      <c r="APN25" s="22"/>
      <c r="APO25" s="22"/>
      <c r="APP25" s="22"/>
      <c r="APQ25" s="22"/>
      <c r="APR25" s="22"/>
      <c r="APS25" s="22"/>
      <c r="APT25" s="22"/>
      <c r="APU25" s="22"/>
      <c r="APV25" s="22"/>
      <c r="APW25" s="22"/>
      <c r="APX25" s="22"/>
      <c r="APY25" s="22"/>
      <c r="APZ25" s="22"/>
      <c r="AQA25" s="22"/>
      <c r="AQB25" s="22"/>
      <c r="AQC25" s="22"/>
      <c r="AQD25" s="22"/>
      <c r="AQE25" s="22"/>
      <c r="AQF25" s="22"/>
      <c r="AQG25" s="22"/>
      <c r="AQH25" s="22"/>
      <c r="AQI25" s="22"/>
      <c r="AQJ25" s="22"/>
      <c r="AQK25" s="22"/>
      <c r="AQL25" s="22"/>
      <c r="AQM25" s="22"/>
      <c r="AQN25" s="22"/>
      <c r="AQO25" s="22"/>
      <c r="AQP25" s="22"/>
      <c r="AQQ25" s="22"/>
      <c r="AQR25" s="22"/>
      <c r="AQS25" s="22"/>
      <c r="AQT25" s="22"/>
      <c r="AQU25" s="22"/>
      <c r="AQV25" s="22"/>
      <c r="AQW25" s="22"/>
      <c r="AQX25" s="22"/>
      <c r="AQY25" s="22"/>
      <c r="AQZ25" s="22"/>
      <c r="ARA25" s="22"/>
      <c r="ARB25" s="22"/>
      <c r="ARC25" s="22"/>
      <c r="ARD25" s="22"/>
      <c r="ARE25" s="22"/>
      <c r="ARF25" s="22"/>
      <c r="ARG25" s="22"/>
      <c r="ARH25" s="22"/>
      <c r="ARI25" s="22"/>
      <c r="ARJ25" s="22"/>
      <c r="ARK25" s="22"/>
      <c r="ARL25" s="22"/>
      <c r="ARM25" s="22"/>
      <c r="ARN25" s="22"/>
      <c r="ARO25" s="22"/>
      <c r="ARP25" s="22"/>
      <c r="ARQ25" s="22"/>
      <c r="ARR25" s="22"/>
      <c r="ARS25" s="22"/>
      <c r="ART25" s="22"/>
      <c r="ARU25" s="22"/>
      <c r="ARV25" s="22"/>
      <c r="ARW25" s="22"/>
      <c r="ARX25" s="22"/>
      <c r="ARY25" s="22"/>
      <c r="ARZ25" s="22"/>
      <c r="ASA25" s="22"/>
      <c r="ASB25" s="22"/>
      <c r="ASC25" s="22"/>
      <c r="ASD25" s="22"/>
      <c r="ASE25" s="22"/>
      <c r="ASF25" s="22"/>
      <c r="ASG25" s="22"/>
      <c r="ASH25" s="22"/>
      <c r="ASI25" s="22"/>
      <c r="ASJ25" s="22"/>
      <c r="ASK25" s="22"/>
      <c r="ASL25" s="22"/>
      <c r="ASM25" s="22"/>
      <c r="ASN25" s="22"/>
      <c r="ASO25" s="22"/>
      <c r="ASP25" s="22"/>
      <c r="ASQ25" s="22"/>
      <c r="ASR25" s="22"/>
      <c r="ASS25" s="22"/>
      <c r="AST25" s="22"/>
      <c r="ASU25" s="22"/>
      <c r="ASV25" s="22"/>
      <c r="ASW25" s="22"/>
      <c r="ASX25" s="22"/>
      <c r="ASY25" s="22"/>
      <c r="ASZ25" s="22"/>
      <c r="ATA25" s="22"/>
      <c r="ATB25" s="22"/>
      <c r="ATC25" s="22"/>
      <c r="ATD25" s="22"/>
      <c r="ATE25" s="22"/>
      <c r="ATF25" s="22"/>
      <c r="ATG25" s="22"/>
      <c r="ATH25" s="22"/>
      <c r="ATI25" s="22"/>
      <c r="ATJ25" s="22"/>
      <c r="ATK25" s="22"/>
      <c r="ATL25" s="22"/>
      <c r="ATM25" s="22"/>
      <c r="ATN25" s="22"/>
      <c r="ATO25" s="22"/>
      <c r="ATP25" s="22"/>
      <c r="ATQ25" s="22"/>
      <c r="ATR25" s="22"/>
      <c r="ATS25" s="22"/>
      <c r="ATT25" s="22"/>
      <c r="ATU25" s="22"/>
      <c r="ATV25" s="22"/>
      <c r="ATW25" s="22"/>
      <c r="ATX25" s="22"/>
      <c r="ATY25" s="22"/>
      <c r="ATZ25" s="22"/>
      <c r="AUA25" s="22"/>
      <c r="AUB25" s="22"/>
      <c r="AUC25" s="22"/>
      <c r="AUD25" s="22"/>
      <c r="AUE25" s="22"/>
      <c r="AUF25" s="22"/>
      <c r="AUG25" s="22"/>
      <c r="AUH25" s="22"/>
      <c r="AUI25" s="22"/>
      <c r="AUJ25" s="22"/>
      <c r="AUK25" s="22"/>
      <c r="AUL25" s="22"/>
      <c r="AUM25" s="22"/>
      <c r="AUN25" s="22"/>
      <c r="AUO25" s="22"/>
      <c r="AUP25" s="22"/>
      <c r="AUQ25" s="22"/>
      <c r="AUR25" s="22"/>
      <c r="AUS25" s="22"/>
      <c r="AUT25" s="22"/>
      <c r="AUU25" s="22"/>
      <c r="AUV25" s="22"/>
      <c r="AUW25" s="22"/>
      <c r="AUX25" s="22"/>
      <c r="AUY25" s="22"/>
      <c r="AUZ25" s="22"/>
      <c r="AVA25" s="22"/>
      <c r="AVB25" s="22"/>
      <c r="AVC25" s="22"/>
      <c r="AVD25" s="22"/>
      <c r="AVE25" s="22"/>
      <c r="AVF25" s="22"/>
      <c r="AVG25" s="22"/>
      <c r="AVH25" s="22"/>
      <c r="AVI25" s="22"/>
      <c r="AVJ25" s="22"/>
      <c r="AVK25" s="22"/>
      <c r="AVL25" s="22"/>
      <c r="AVM25" s="22"/>
      <c r="AVN25" s="22"/>
      <c r="AVO25" s="22"/>
      <c r="AVP25" s="22"/>
      <c r="AVQ25" s="22"/>
      <c r="AVR25" s="22"/>
      <c r="AVS25" s="22"/>
      <c r="AVT25" s="22"/>
      <c r="AVU25" s="22"/>
      <c r="AVV25" s="22"/>
      <c r="AVW25" s="22"/>
      <c r="AVX25" s="22"/>
      <c r="AVY25" s="22"/>
      <c r="AVZ25" s="22"/>
      <c r="AWA25" s="22"/>
      <c r="AWB25" s="22"/>
      <c r="AWC25" s="22"/>
      <c r="AWD25" s="22"/>
      <c r="AWE25" s="22"/>
      <c r="AWF25" s="22"/>
      <c r="AWG25" s="22"/>
      <c r="AWH25" s="22"/>
      <c r="AWI25" s="22"/>
      <c r="AWJ25" s="22"/>
      <c r="AWK25" s="22"/>
      <c r="AWL25" s="22"/>
      <c r="AWM25" s="22"/>
      <c r="AWN25" s="22"/>
      <c r="AWO25" s="22"/>
      <c r="AWP25" s="22"/>
      <c r="AWQ25" s="22"/>
      <c r="AWR25" s="22"/>
      <c r="AWS25" s="22"/>
      <c r="AWT25" s="22"/>
      <c r="AWU25" s="22"/>
      <c r="AWV25" s="22"/>
      <c r="AWW25" s="22"/>
      <c r="AWX25" s="22"/>
      <c r="AWY25" s="22"/>
      <c r="AWZ25" s="22"/>
      <c r="AXA25" s="22"/>
      <c r="AXB25" s="22"/>
      <c r="AXC25" s="22"/>
      <c r="AXD25" s="22"/>
      <c r="AXE25" s="22"/>
      <c r="AXF25" s="22"/>
      <c r="AXG25" s="22"/>
      <c r="AXH25" s="22"/>
      <c r="AXI25" s="22"/>
      <c r="AXJ25" s="22"/>
      <c r="AXK25" s="22"/>
      <c r="AXL25" s="22"/>
      <c r="AXM25" s="22"/>
      <c r="AXN25" s="22"/>
      <c r="AXO25" s="22"/>
      <c r="AXP25" s="22"/>
      <c r="AXQ25" s="22"/>
      <c r="AXR25" s="22"/>
      <c r="AXS25" s="22"/>
      <c r="AXT25" s="22"/>
      <c r="AXU25" s="22"/>
      <c r="AXV25" s="22"/>
      <c r="AXW25" s="22"/>
      <c r="AXX25" s="22"/>
      <c r="AXY25" s="22"/>
      <c r="AXZ25" s="22"/>
      <c r="AYA25" s="22"/>
      <c r="AYB25" s="22"/>
      <c r="AYC25" s="22"/>
      <c r="AYD25" s="22"/>
      <c r="AYE25" s="22"/>
      <c r="AYF25" s="22"/>
      <c r="AYG25" s="22"/>
      <c r="AYH25" s="22"/>
      <c r="AYI25" s="22"/>
      <c r="AYJ25" s="22"/>
      <c r="AYK25" s="22"/>
      <c r="AYL25" s="22"/>
      <c r="AYM25" s="22"/>
      <c r="AYN25" s="22"/>
      <c r="AYO25" s="22"/>
      <c r="AYP25" s="22"/>
      <c r="AYQ25" s="22"/>
      <c r="AYR25" s="22"/>
      <c r="AYS25" s="22"/>
      <c r="AYT25" s="22"/>
      <c r="AYU25" s="22"/>
      <c r="AYV25" s="22"/>
      <c r="AYW25" s="22"/>
      <c r="AYX25" s="22"/>
      <c r="AYY25" s="22"/>
      <c r="AYZ25" s="22"/>
      <c r="AZA25" s="22"/>
      <c r="AZB25" s="22"/>
      <c r="AZC25" s="22"/>
      <c r="AZD25" s="22"/>
      <c r="AZE25" s="22"/>
      <c r="AZF25" s="22"/>
      <c r="AZG25" s="22"/>
      <c r="AZH25" s="22"/>
      <c r="AZI25" s="22"/>
      <c r="AZJ25" s="22"/>
      <c r="AZK25" s="22"/>
      <c r="AZL25" s="22"/>
      <c r="AZM25" s="22"/>
      <c r="AZN25" s="22"/>
      <c r="AZO25" s="22"/>
      <c r="AZP25" s="22"/>
      <c r="AZQ25" s="22"/>
      <c r="AZR25" s="22"/>
      <c r="AZS25" s="22"/>
      <c r="AZT25" s="22"/>
      <c r="AZU25" s="22"/>
      <c r="AZV25" s="22"/>
      <c r="AZW25" s="22"/>
      <c r="AZX25" s="22"/>
      <c r="AZY25" s="22"/>
      <c r="AZZ25" s="22"/>
      <c r="BAA25" s="22"/>
      <c r="BAB25" s="22"/>
      <c r="BAC25" s="22"/>
      <c r="BAD25" s="22"/>
      <c r="BAE25" s="22"/>
      <c r="BAF25" s="22"/>
      <c r="BAG25" s="22"/>
      <c r="BAH25" s="22"/>
      <c r="BAI25" s="22"/>
      <c r="BAJ25" s="22"/>
      <c r="BAK25" s="22"/>
      <c r="BAL25" s="22"/>
      <c r="BAM25" s="22"/>
      <c r="BAN25" s="22"/>
      <c r="BAO25" s="22"/>
      <c r="BAP25" s="22"/>
      <c r="BAQ25" s="22"/>
      <c r="BAR25" s="22"/>
      <c r="BAS25" s="22"/>
      <c r="BAT25" s="22"/>
      <c r="BAU25" s="22"/>
      <c r="BAV25" s="22"/>
      <c r="BAW25" s="22"/>
      <c r="BAX25" s="22"/>
      <c r="BAY25" s="22"/>
      <c r="BAZ25" s="22"/>
      <c r="BBA25" s="22"/>
      <c r="BBB25" s="22"/>
      <c r="BBC25" s="22"/>
      <c r="BBD25" s="22"/>
      <c r="BBE25" s="22"/>
      <c r="BBF25" s="22"/>
      <c r="BBG25" s="22"/>
      <c r="BBH25" s="22"/>
      <c r="BBI25" s="22"/>
      <c r="BBJ25" s="22"/>
      <c r="BBK25" s="22"/>
      <c r="BBL25" s="22"/>
      <c r="BBM25" s="22"/>
      <c r="BBN25" s="22"/>
      <c r="BBO25" s="22"/>
      <c r="BBP25" s="22"/>
      <c r="BBQ25" s="22"/>
      <c r="BBR25" s="22"/>
      <c r="BBS25" s="22"/>
      <c r="BBT25" s="22"/>
      <c r="BBU25" s="22"/>
      <c r="BBV25" s="22"/>
      <c r="BBW25" s="22"/>
      <c r="BBX25" s="22"/>
      <c r="BBY25" s="22"/>
      <c r="BBZ25" s="22"/>
      <c r="BCA25" s="22"/>
      <c r="BCB25" s="22"/>
      <c r="BCC25" s="22"/>
      <c r="BCD25" s="22"/>
      <c r="BCE25" s="22"/>
      <c r="BCF25" s="22"/>
      <c r="BCG25" s="22"/>
      <c r="BCH25" s="22"/>
      <c r="BCI25" s="22"/>
      <c r="BCJ25" s="22"/>
      <c r="BCK25" s="22"/>
      <c r="BCL25" s="22"/>
      <c r="BCM25" s="22"/>
      <c r="BCN25" s="22"/>
      <c r="BCO25" s="22"/>
      <c r="BCP25" s="22"/>
      <c r="BCQ25" s="22"/>
      <c r="BCR25" s="22"/>
      <c r="BCS25" s="22"/>
      <c r="BCT25" s="22"/>
      <c r="BCU25" s="22"/>
      <c r="BCV25" s="22"/>
      <c r="BCW25" s="22"/>
      <c r="BCX25" s="22"/>
      <c r="BCY25" s="22"/>
      <c r="BCZ25" s="22"/>
      <c r="BDA25" s="22"/>
      <c r="BDB25" s="22"/>
      <c r="BDC25" s="22"/>
      <c r="BDD25" s="22"/>
      <c r="BDE25" s="22"/>
      <c r="BDF25" s="22"/>
      <c r="BDG25" s="22"/>
      <c r="BDH25" s="22"/>
      <c r="BDI25" s="22"/>
      <c r="BDJ25" s="22"/>
      <c r="BDK25" s="22"/>
      <c r="BDL25" s="22"/>
      <c r="BDM25" s="22"/>
      <c r="BDN25" s="22"/>
      <c r="BDO25" s="22"/>
      <c r="BDP25" s="22"/>
      <c r="BDQ25" s="22"/>
      <c r="BDR25" s="22"/>
      <c r="BDS25" s="22"/>
      <c r="BDT25" s="22"/>
      <c r="BDU25" s="22"/>
      <c r="BDV25" s="22"/>
      <c r="BDW25" s="22"/>
      <c r="BDX25" s="22"/>
      <c r="BDY25" s="22"/>
      <c r="BDZ25" s="22"/>
      <c r="BEA25" s="22"/>
      <c r="BEB25" s="22"/>
      <c r="BEC25" s="22"/>
      <c r="BED25" s="22"/>
      <c r="BEE25" s="22"/>
      <c r="BEF25" s="22"/>
      <c r="BEG25" s="22"/>
      <c r="BEH25" s="22"/>
      <c r="BEI25" s="22"/>
      <c r="BEJ25" s="22"/>
      <c r="BEK25" s="22"/>
      <c r="BEL25" s="22"/>
      <c r="BEM25" s="22"/>
      <c r="BEN25" s="22"/>
      <c r="BEO25" s="22"/>
      <c r="BEP25" s="22"/>
      <c r="BEQ25" s="22"/>
      <c r="BER25" s="22"/>
      <c r="BES25" s="22"/>
      <c r="BET25" s="22"/>
      <c r="BEU25" s="22"/>
      <c r="BEV25" s="22"/>
      <c r="BEW25" s="22"/>
      <c r="BEX25" s="22"/>
      <c r="BEY25" s="22"/>
      <c r="BEZ25" s="22"/>
      <c r="BFA25" s="22"/>
      <c r="BFB25" s="22"/>
      <c r="BFC25" s="22"/>
      <c r="BFD25" s="22"/>
      <c r="BFE25" s="22"/>
      <c r="BFF25" s="22"/>
      <c r="BFG25" s="22"/>
      <c r="BFH25" s="22"/>
      <c r="BFI25" s="22"/>
      <c r="BFJ25" s="22"/>
      <c r="BFK25" s="22"/>
      <c r="BFL25" s="22"/>
      <c r="BFM25" s="22"/>
      <c r="BFN25" s="22"/>
      <c r="BFO25" s="22"/>
      <c r="BFP25" s="22"/>
      <c r="BFQ25" s="22"/>
      <c r="BFR25" s="22"/>
      <c r="BFS25" s="22"/>
      <c r="BFT25" s="22"/>
      <c r="BFU25" s="22"/>
      <c r="BFV25" s="22"/>
      <c r="BFW25" s="22"/>
      <c r="BFX25" s="22"/>
      <c r="BFY25" s="22"/>
      <c r="BFZ25" s="22"/>
      <c r="BGA25" s="22"/>
      <c r="BGB25" s="22"/>
      <c r="BGC25" s="22"/>
      <c r="BGD25" s="22"/>
      <c r="BGE25" s="22"/>
      <c r="BGF25" s="22"/>
      <c r="BGG25" s="22"/>
      <c r="BGH25" s="22"/>
      <c r="BGI25" s="22"/>
      <c r="BGJ25" s="22"/>
      <c r="BGK25" s="22"/>
      <c r="BGL25" s="22"/>
      <c r="BGM25" s="22"/>
      <c r="BGN25" s="22"/>
      <c r="BGO25" s="22"/>
      <c r="BGP25" s="22"/>
      <c r="BGQ25" s="22"/>
      <c r="BGR25" s="22"/>
      <c r="BGS25" s="22"/>
      <c r="BGT25" s="22"/>
      <c r="BGU25" s="22"/>
      <c r="BGV25" s="22"/>
      <c r="BGW25" s="22"/>
      <c r="BGX25" s="22"/>
      <c r="BGY25" s="22"/>
      <c r="BGZ25" s="22"/>
      <c r="BHA25" s="22"/>
      <c r="BHB25" s="22"/>
      <c r="BHC25" s="22"/>
      <c r="BHD25" s="22"/>
      <c r="BHE25" s="22"/>
      <c r="BHF25" s="22"/>
      <c r="BHG25" s="22"/>
      <c r="BHH25" s="22"/>
      <c r="BHI25" s="22"/>
      <c r="BHJ25" s="22"/>
      <c r="BHK25" s="22"/>
      <c r="BHL25" s="22"/>
      <c r="BHM25" s="22"/>
      <c r="BHN25" s="22"/>
      <c r="BHO25" s="22"/>
      <c r="BHP25" s="22"/>
      <c r="BHQ25" s="22"/>
      <c r="BHR25" s="22"/>
      <c r="BHS25" s="22"/>
      <c r="BHT25" s="22"/>
      <c r="BHU25" s="22"/>
      <c r="BHV25" s="22"/>
      <c r="BHW25" s="22"/>
      <c r="BHX25" s="22"/>
      <c r="BHY25" s="22"/>
      <c r="BHZ25" s="22"/>
      <c r="BIA25" s="22"/>
      <c r="BIB25" s="22"/>
      <c r="BIC25" s="22"/>
      <c r="BID25" s="22"/>
      <c r="BIE25" s="22"/>
      <c r="BIF25" s="22"/>
      <c r="BIG25" s="22"/>
      <c r="BIH25" s="22"/>
      <c r="BII25" s="22"/>
      <c r="BIJ25" s="22"/>
      <c r="BIK25" s="22"/>
      <c r="BIL25" s="22"/>
      <c r="BIM25" s="22"/>
      <c r="BIN25" s="22"/>
      <c r="BIO25" s="22"/>
      <c r="BIP25" s="22"/>
      <c r="BIQ25" s="22"/>
      <c r="BIR25" s="22"/>
      <c r="BIS25" s="22"/>
      <c r="BIT25" s="22"/>
      <c r="BIU25" s="22"/>
      <c r="BIV25" s="22"/>
      <c r="BIW25" s="22"/>
      <c r="BIX25" s="22"/>
      <c r="BIY25" s="22"/>
      <c r="BIZ25" s="22"/>
      <c r="BJA25" s="22"/>
      <c r="BJB25" s="22"/>
      <c r="BJC25" s="22"/>
      <c r="BJD25" s="22"/>
      <c r="BJE25" s="22"/>
      <c r="BJF25" s="22"/>
      <c r="BJG25" s="22"/>
      <c r="BJH25" s="22"/>
      <c r="BJI25" s="22"/>
      <c r="BJJ25" s="22"/>
      <c r="BJK25" s="22"/>
      <c r="BJL25" s="22"/>
      <c r="BJM25" s="22"/>
      <c r="BJN25" s="22"/>
      <c r="BJO25" s="22"/>
      <c r="BJP25" s="22"/>
      <c r="BJQ25" s="22"/>
      <c r="BJR25" s="22"/>
      <c r="BJS25" s="22"/>
      <c r="BJT25" s="22"/>
      <c r="BJU25" s="22"/>
      <c r="BJV25" s="22"/>
      <c r="BJW25" s="22"/>
      <c r="BJX25" s="22"/>
      <c r="BJY25" s="22"/>
      <c r="BJZ25" s="22"/>
      <c r="BKA25" s="22"/>
      <c r="BKB25" s="22"/>
      <c r="BKC25" s="22"/>
      <c r="BKD25" s="22"/>
      <c r="BKE25" s="22"/>
      <c r="BKF25" s="22"/>
      <c r="BKG25" s="22"/>
      <c r="BKH25" s="22"/>
      <c r="BKI25" s="22"/>
      <c r="BKJ25" s="22"/>
      <c r="BKK25" s="22"/>
      <c r="BKL25" s="22"/>
      <c r="BKM25" s="22"/>
      <c r="BKN25" s="22"/>
      <c r="BKO25" s="22"/>
      <c r="BKP25" s="22"/>
      <c r="BKQ25" s="22"/>
      <c r="BKR25" s="22"/>
      <c r="BKS25" s="22"/>
      <c r="BKT25" s="22"/>
      <c r="BKU25" s="22"/>
      <c r="BKV25" s="22"/>
      <c r="BKW25" s="22"/>
      <c r="BKX25" s="22"/>
      <c r="BKY25" s="22"/>
      <c r="BKZ25" s="22"/>
      <c r="BLA25" s="22"/>
      <c r="BLB25" s="22"/>
      <c r="BLC25" s="22"/>
      <c r="BLD25" s="22"/>
      <c r="BLE25" s="22"/>
      <c r="BLF25" s="22"/>
      <c r="BLG25" s="22"/>
      <c r="BLH25" s="22"/>
      <c r="BLI25" s="22"/>
      <c r="BLJ25" s="22"/>
      <c r="BLK25" s="22"/>
      <c r="BLL25" s="22"/>
      <c r="BLM25" s="22"/>
      <c r="BLN25" s="22"/>
      <c r="BLO25" s="22"/>
      <c r="BLP25" s="22"/>
      <c r="BLQ25" s="22"/>
      <c r="BLR25" s="22"/>
      <c r="BLS25" s="22"/>
      <c r="BLT25" s="22"/>
      <c r="BLU25" s="22"/>
      <c r="BLV25" s="22"/>
      <c r="BLW25" s="22"/>
      <c r="BLX25" s="22"/>
      <c r="BLY25" s="22"/>
      <c r="BLZ25" s="22"/>
      <c r="BMA25" s="22"/>
      <c r="BMB25" s="22"/>
      <c r="BMC25" s="22"/>
      <c r="BMD25" s="22"/>
      <c r="BME25" s="22"/>
      <c r="BMF25" s="22"/>
      <c r="BMG25" s="22"/>
      <c r="BMH25" s="22"/>
      <c r="BMI25" s="22"/>
      <c r="BMJ25" s="22"/>
      <c r="BMK25" s="22"/>
      <c r="BML25" s="22"/>
      <c r="BMM25" s="22"/>
      <c r="BMN25" s="22"/>
      <c r="BMO25" s="22"/>
      <c r="BMP25" s="22"/>
      <c r="BMQ25" s="22"/>
      <c r="BMR25" s="22"/>
      <c r="BMS25" s="22"/>
      <c r="BMT25" s="22"/>
      <c r="BMU25" s="22"/>
      <c r="BMV25" s="22"/>
      <c r="BMW25" s="22"/>
      <c r="BMX25" s="22"/>
      <c r="BMY25" s="22"/>
      <c r="BMZ25" s="22"/>
      <c r="BNA25" s="22"/>
      <c r="BNB25" s="22"/>
      <c r="BNC25" s="22"/>
      <c r="BND25" s="22"/>
      <c r="BNE25" s="22"/>
      <c r="BNF25" s="22"/>
      <c r="BNG25" s="22"/>
      <c r="BNH25" s="22"/>
      <c r="BNI25" s="22"/>
      <c r="BNJ25" s="22"/>
      <c r="BNK25" s="22"/>
      <c r="BNL25" s="22"/>
      <c r="BNM25" s="22"/>
      <c r="BNN25" s="22"/>
      <c r="BNO25" s="22"/>
      <c r="BNP25" s="22"/>
      <c r="BNQ25" s="22"/>
      <c r="BNR25" s="22"/>
      <c r="BNS25" s="22"/>
      <c r="BNT25" s="22"/>
      <c r="BNU25" s="22"/>
      <c r="BNV25" s="22"/>
      <c r="BNW25" s="22"/>
      <c r="BNX25" s="22"/>
      <c r="BNY25" s="22"/>
      <c r="BNZ25" s="22"/>
      <c r="BOA25" s="22"/>
      <c r="BOB25" s="22"/>
      <c r="BOC25" s="22"/>
      <c r="BOD25" s="22"/>
      <c r="BOE25" s="22"/>
      <c r="BOF25" s="22"/>
      <c r="BOG25" s="22"/>
      <c r="BOH25" s="22"/>
      <c r="BOI25" s="22"/>
      <c r="BOJ25" s="22"/>
      <c r="BOK25" s="22"/>
      <c r="BOL25" s="22"/>
      <c r="BOM25" s="22"/>
      <c r="BON25" s="22"/>
      <c r="BOO25" s="22"/>
      <c r="BOP25" s="22"/>
      <c r="BOQ25" s="22"/>
      <c r="BOR25" s="22"/>
      <c r="BOS25" s="22"/>
      <c r="BOT25" s="22"/>
      <c r="BOU25" s="22"/>
      <c r="BOV25" s="22"/>
      <c r="BOW25" s="22"/>
      <c r="BOX25" s="22"/>
      <c r="BOY25" s="22"/>
      <c r="BOZ25" s="22"/>
      <c r="BPA25" s="22"/>
      <c r="BPB25" s="22"/>
      <c r="BPC25" s="22"/>
      <c r="BPD25" s="22"/>
      <c r="BPE25" s="22"/>
      <c r="BPF25" s="22"/>
      <c r="BPG25" s="22"/>
      <c r="BPH25" s="22"/>
      <c r="BPI25" s="22"/>
      <c r="BPJ25" s="22"/>
      <c r="BPK25" s="22"/>
      <c r="BPL25" s="22"/>
      <c r="BPM25" s="22"/>
      <c r="BPN25" s="22"/>
      <c r="BPO25" s="22"/>
      <c r="BPP25" s="22"/>
      <c r="BPQ25" s="22"/>
      <c r="BPR25" s="22"/>
      <c r="BPS25" s="22"/>
      <c r="BPT25" s="22"/>
      <c r="BPU25" s="22"/>
      <c r="BPV25" s="22"/>
      <c r="BPW25" s="22"/>
      <c r="BPX25" s="22"/>
      <c r="BPY25" s="22"/>
      <c r="BPZ25" s="22"/>
      <c r="BQA25" s="22"/>
      <c r="BQB25" s="22"/>
      <c r="BQC25" s="22"/>
      <c r="BQD25" s="22"/>
      <c r="BQE25" s="22"/>
      <c r="BQF25" s="22"/>
      <c r="BQG25" s="22"/>
      <c r="BQH25" s="22"/>
      <c r="BQI25" s="22"/>
      <c r="BQJ25" s="22"/>
      <c r="BQK25" s="22"/>
      <c r="BQL25" s="22"/>
      <c r="BQM25" s="22"/>
      <c r="BQN25" s="22"/>
      <c r="BQO25" s="22"/>
      <c r="BQP25" s="22"/>
      <c r="BQQ25" s="22"/>
      <c r="BQR25" s="22"/>
      <c r="BQS25" s="22"/>
      <c r="BQT25" s="22"/>
      <c r="BQU25" s="22"/>
      <c r="BQV25" s="22"/>
      <c r="BQW25" s="22"/>
      <c r="BQX25" s="22"/>
      <c r="BQY25" s="22"/>
      <c r="BQZ25" s="22"/>
      <c r="BRA25" s="22"/>
      <c r="BRB25" s="22"/>
      <c r="BRC25" s="22"/>
      <c r="BRD25" s="22"/>
      <c r="BRE25" s="22"/>
      <c r="BRF25" s="22"/>
      <c r="BRG25" s="22"/>
      <c r="BRH25" s="22"/>
      <c r="BRI25" s="22"/>
      <c r="BRJ25" s="22"/>
      <c r="BRK25" s="22"/>
      <c r="BRL25" s="22"/>
      <c r="BRM25" s="22"/>
      <c r="BRN25" s="22"/>
      <c r="BRO25" s="22"/>
      <c r="BRP25" s="22"/>
      <c r="BRQ25" s="22"/>
      <c r="BRR25" s="22"/>
      <c r="BRS25" s="22"/>
      <c r="BRT25" s="22"/>
      <c r="BRU25" s="22"/>
      <c r="BRV25" s="22"/>
      <c r="BRW25" s="22"/>
      <c r="BRX25" s="22"/>
      <c r="BRY25" s="22"/>
      <c r="BRZ25" s="22"/>
      <c r="BSA25" s="22"/>
      <c r="BSB25" s="22"/>
      <c r="BSC25" s="22"/>
      <c r="BSD25" s="22"/>
      <c r="BSE25" s="22"/>
      <c r="BSF25" s="22"/>
      <c r="BSG25" s="22"/>
      <c r="BSH25" s="22"/>
      <c r="BSI25" s="22"/>
      <c r="BSJ25" s="22"/>
      <c r="BSK25" s="22"/>
      <c r="BSL25" s="22"/>
      <c r="BSM25" s="22"/>
      <c r="BSN25" s="22"/>
      <c r="BSO25" s="22"/>
      <c r="BSP25" s="22"/>
      <c r="BSQ25" s="22"/>
      <c r="BSR25" s="22"/>
      <c r="BSS25" s="22"/>
      <c r="BST25" s="22"/>
      <c r="BSU25" s="22"/>
      <c r="BSV25" s="22"/>
      <c r="BSW25" s="22"/>
      <c r="BSX25" s="22"/>
      <c r="BSY25" s="22"/>
      <c r="BSZ25" s="22"/>
      <c r="BTA25" s="22"/>
      <c r="BTB25" s="22"/>
      <c r="BTC25" s="22"/>
      <c r="BTD25" s="22"/>
      <c r="BTE25" s="22"/>
      <c r="BTF25" s="22"/>
      <c r="BTG25" s="22"/>
      <c r="BTH25" s="22"/>
      <c r="BTI25" s="22"/>
      <c r="BTJ25" s="22"/>
      <c r="BTK25" s="22"/>
      <c r="BTL25" s="22"/>
      <c r="BTM25" s="22"/>
      <c r="BTN25" s="22"/>
      <c r="BTO25" s="22"/>
      <c r="BTP25" s="22"/>
      <c r="BTQ25" s="22"/>
      <c r="BTR25" s="22"/>
      <c r="BTS25" s="22"/>
      <c r="BTT25" s="22"/>
      <c r="BTU25" s="22"/>
      <c r="BTV25" s="22"/>
      <c r="BTW25" s="22"/>
      <c r="BTX25" s="22"/>
      <c r="BTY25" s="22"/>
      <c r="BTZ25" s="22"/>
      <c r="BUA25" s="22"/>
      <c r="BUB25" s="22"/>
      <c r="BUC25" s="22"/>
      <c r="BUD25" s="22"/>
      <c r="BUE25" s="22"/>
      <c r="BUF25" s="22"/>
      <c r="BUG25" s="22"/>
      <c r="BUH25" s="22"/>
      <c r="BUI25" s="22"/>
      <c r="BUJ25" s="22"/>
      <c r="BUK25" s="22"/>
      <c r="BUL25" s="22"/>
      <c r="BUM25" s="22"/>
      <c r="BUN25" s="22"/>
      <c r="BUO25" s="22"/>
      <c r="BUP25" s="22"/>
      <c r="BUQ25" s="22"/>
      <c r="BUR25" s="22"/>
      <c r="BUS25" s="22"/>
      <c r="BUT25" s="22"/>
      <c r="BUU25" s="22"/>
      <c r="BUV25" s="22"/>
      <c r="BUW25" s="22"/>
      <c r="BUX25" s="22"/>
      <c r="BUY25" s="22"/>
      <c r="BUZ25" s="22"/>
      <c r="BVA25" s="22"/>
      <c r="BVB25" s="22"/>
      <c r="BVC25" s="22"/>
      <c r="BVD25" s="22"/>
      <c r="BVE25" s="22"/>
      <c r="BVF25" s="22"/>
      <c r="BVG25" s="22"/>
      <c r="BVH25" s="22"/>
      <c r="BVI25" s="22"/>
      <c r="BVJ25" s="22"/>
      <c r="BVK25" s="22"/>
      <c r="BVL25" s="22"/>
      <c r="BVM25" s="22"/>
      <c r="BVN25" s="22"/>
      <c r="BVO25" s="22"/>
      <c r="BVP25" s="22"/>
      <c r="BVQ25" s="22"/>
      <c r="BVR25" s="22"/>
      <c r="BVS25" s="22"/>
      <c r="BVT25" s="22"/>
      <c r="BVU25" s="22"/>
      <c r="BVV25" s="22"/>
      <c r="BVW25" s="22"/>
      <c r="BVX25" s="22"/>
      <c r="BVY25" s="22"/>
      <c r="BVZ25" s="22"/>
      <c r="BWA25" s="22"/>
      <c r="BWB25" s="22"/>
      <c r="BWC25" s="22"/>
      <c r="BWD25" s="22"/>
      <c r="BWE25" s="22"/>
      <c r="BWF25" s="22"/>
      <c r="BWG25" s="22"/>
      <c r="BWH25" s="22"/>
      <c r="BWI25" s="22"/>
      <c r="BWJ25" s="22"/>
      <c r="BWK25" s="22"/>
      <c r="BWL25" s="22"/>
      <c r="BWM25" s="22"/>
      <c r="BWN25" s="22"/>
      <c r="BWO25" s="22"/>
      <c r="BWP25" s="22"/>
      <c r="BWQ25" s="22"/>
      <c r="BWR25" s="22"/>
      <c r="BWS25" s="22"/>
      <c r="BWT25" s="22"/>
      <c r="BWU25" s="22"/>
      <c r="BWV25" s="22"/>
      <c r="BWW25" s="22"/>
      <c r="BWX25" s="22"/>
      <c r="BWY25" s="22"/>
      <c r="BWZ25" s="22"/>
      <c r="BXA25" s="22"/>
      <c r="BXB25" s="22"/>
      <c r="BXC25" s="22"/>
      <c r="BXD25" s="22"/>
      <c r="BXE25" s="22"/>
      <c r="BXF25" s="22"/>
      <c r="BXG25" s="22"/>
      <c r="BXH25" s="22"/>
      <c r="BXI25" s="22"/>
      <c r="BXJ25" s="22"/>
      <c r="BXK25" s="22"/>
      <c r="BXL25" s="22"/>
      <c r="BXM25" s="22"/>
      <c r="BXN25" s="22"/>
      <c r="BXO25" s="22"/>
      <c r="BXP25" s="22"/>
      <c r="BXQ25" s="22"/>
      <c r="BXR25" s="22"/>
      <c r="BXS25" s="22"/>
      <c r="BXT25" s="22"/>
      <c r="BXU25" s="22"/>
      <c r="BXV25" s="22"/>
      <c r="BXW25" s="22"/>
      <c r="BXX25" s="22"/>
      <c r="BXY25" s="22"/>
      <c r="BXZ25" s="22"/>
      <c r="BYA25" s="22"/>
      <c r="BYB25" s="22"/>
      <c r="BYC25" s="22"/>
      <c r="BYD25" s="22"/>
      <c r="BYE25" s="22"/>
      <c r="BYF25" s="22"/>
      <c r="BYG25" s="22"/>
      <c r="BYH25" s="22"/>
      <c r="BYI25" s="22"/>
      <c r="BYJ25" s="22"/>
      <c r="BYK25" s="22"/>
      <c r="BYL25" s="22"/>
      <c r="BYM25" s="22"/>
      <c r="BYN25" s="22"/>
      <c r="BYO25" s="22"/>
      <c r="BYP25" s="22"/>
      <c r="BYQ25" s="22"/>
      <c r="BYR25" s="22"/>
      <c r="BYS25" s="22"/>
      <c r="BYT25" s="22"/>
      <c r="BYU25" s="22"/>
      <c r="BYV25" s="22"/>
      <c r="BYW25" s="22"/>
      <c r="BYX25" s="22"/>
      <c r="BYY25" s="22"/>
      <c r="BYZ25" s="22"/>
      <c r="BZA25" s="22"/>
      <c r="BZB25" s="22"/>
      <c r="BZC25" s="22"/>
      <c r="BZD25" s="22"/>
      <c r="BZE25" s="22"/>
      <c r="BZF25" s="22"/>
      <c r="BZG25" s="22"/>
      <c r="BZH25" s="22"/>
      <c r="BZI25" s="22"/>
      <c r="BZJ25" s="22"/>
      <c r="BZK25" s="22"/>
      <c r="BZL25" s="22"/>
      <c r="BZM25" s="22"/>
      <c r="BZN25" s="22"/>
      <c r="BZO25" s="22"/>
      <c r="BZP25" s="22"/>
      <c r="BZQ25" s="22"/>
      <c r="BZR25" s="22"/>
      <c r="BZS25" s="22"/>
      <c r="BZT25" s="22"/>
      <c r="BZU25" s="22"/>
      <c r="BZV25" s="22"/>
      <c r="BZW25" s="22"/>
      <c r="BZX25" s="22"/>
      <c r="BZY25" s="22"/>
      <c r="BZZ25" s="22"/>
      <c r="CAA25" s="22"/>
      <c r="CAB25" s="22"/>
      <c r="CAC25" s="22"/>
      <c r="CAD25" s="22"/>
      <c r="CAE25" s="22"/>
      <c r="CAF25" s="22"/>
      <c r="CAG25" s="22"/>
      <c r="CAH25" s="22"/>
      <c r="CAI25" s="22"/>
      <c r="CAJ25" s="22"/>
      <c r="CAK25" s="22"/>
      <c r="CAL25" s="22"/>
      <c r="CAM25" s="22"/>
      <c r="CAN25" s="22"/>
      <c r="CAO25" s="22"/>
      <c r="CAP25" s="22"/>
      <c r="CAQ25" s="22"/>
      <c r="CAR25" s="22"/>
      <c r="CAS25" s="22"/>
      <c r="CAT25" s="22"/>
      <c r="CAU25" s="22"/>
      <c r="CAV25" s="22"/>
      <c r="CAW25" s="22"/>
      <c r="CAX25" s="22"/>
      <c r="CAY25" s="22"/>
      <c r="CAZ25" s="22"/>
      <c r="CBA25" s="22"/>
      <c r="CBB25" s="22"/>
      <c r="CBC25" s="22"/>
      <c r="CBD25" s="22"/>
      <c r="CBE25" s="22"/>
      <c r="CBF25" s="22"/>
      <c r="CBG25" s="22"/>
      <c r="CBH25" s="22"/>
      <c r="CBI25" s="22"/>
      <c r="CBJ25" s="22"/>
      <c r="CBK25" s="22"/>
      <c r="CBL25" s="22"/>
      <c r="CBM25" s="22"/>
      <c r="CBN25" s="22"/>
      <c r="CBO25" s="22"/>
      <c r="CBP25" s="22"/>
      <c r="CBQ25" s="22"/>
      <c r="CBR25" s="22"/>
      <c r="CBS25" s="22"/>
      <c r="CBT25" s="22"/>
      <c r="CBU25" s="22"/>
      <c r="CBV25" s="22"/>
      <c r="CBW25" s="22"/>
      <c r="CBX25" s="22"/>
      <c r="CBY25" s="22"/>
      <c r="CBZ25" s="22"/>
      <c r="CCA25" s="22"/>
      <c r="CCB25" s="22"/>
      <c r="CCC25" s="22"/>
      <c r="CCD25" s="22"/>
      <c r="CCE25" s="22"/>
      <c r="CCF25" s="22"/>
      <c r="CCG25" s="22"/>
      <c r="CCH25" s="22"/>
      <c r="CCI25" s="22"/>
      <c r="CCJ25" s="22"/>
      <c r="CCK25" s="22"/>
      <c r="CCL25" s="22"/>
      <c r="CCM25" s="22"/>
      <c r="CCN25" s="22"/>
      <c r="CCO25" s="22"/>
      <c r="CCP25" s="22"/>
      <c r="CCQ25" s="22"/>
      <c r="CCR25" s="22"/>
      <c r="CCS25" s="22"/>
      <c r="CCT25" s="22"/>
      <c r="CCU25" s="22"/>
      <c r="CCV25" s="22"/>
      <c r="CCW25" s="22"/>
      <c r="CCX25" s="22"/>
      <c r="CCY25" s="22"/>
      <c r="CCZ25" s="22"/>
      <c r="CDA25" s="22"/>
      <c r="CDB25" s="22"/>
      <c r="CDC25" s="22"/>
      <c r="CDD25" s="22"/>
      <c r="CDE25" s="22"/>
      <c r="CDF25" s="22"/>
      <c r="CDG25" s="22"/>
      <c r="CDH25" s="22"/>
      <c r="CDI25" s="22"/>
      <c r="CDJ25" s="22"/>
      <c r="CDK25" s="22"/>
      <c r="CDL25" s="22"/>
      <c r="CDM25" s="22"/>
      <c r="CDN25" s="22"/>
      <c r="CDO25" s="22"/>
      <c r="CDP25" s="22"/>
      <c r="CDQ25" s="22"/>
      <c r="CDR25" s="22"/>
      <c r="CDS25" s="22"/>
      <c r="CDT25" s="22"/>
      <c r="CDU25" s="22"/>
      <c r="CDV25" s="22"/>
      <c r="CDW25" s="22"/>
      <c r="CDX25" s="22"/>
      <c r="CDY25" s="22"/>
      <c r="CDZ25" s="22"/>
      <c r="CEA25" s="22"/>
      <c r="CEB25" s="22"/>
      <c r="CEC25" s="22"/>
      <c r="CED25" s="22"/>
      <c r="CEE25" s="22"/>
      <c r="CEF25" s="22"/>
      <c r="CEG25" s="22"/>
      <c r="CEH25" s="22"/>
      <c r="CEI25" s="22"/>
      <c r="CEJ25" s="22"/>
      <c r="CEK25" s="22"/>
      <c r="CEL25" s="22"/>
      <c r="CEM25" s="22"/>
      <c r="CEN25" s="22"/>
      <c r="CEO25" s="22"/>
      <c r="CEP25" s="22"/>
      <c r="CEQ25" s="22"/>
      <c r="CER25" s="22"/>
      <c r="CES25" s="22"/>
      <c r="CET25" s="22"/>
      <c r="CEU25" s="22"/>
      <c r="CEV25" s="22"/>
      <c r="CEW25" s="22"/>
      <c r="CEX25" s="22"/>
      <c r="CEY25" s="22"/>
      <c r="CEZ25" s="22"/>
      <c r="CFA25" s="22"/>
      <c r="CFB25" s="22"/>
      <c r="CFC25" s="22"/>
      <c r="CFD25" s="22"/>
      <c r="CFE25" s="22"/>
      <c r="CFF25" s="22"/>
      <c r="CFG25" s="22"/>
      <c r="CFH25" s="22"/>
      <c r="CFI25" s="22"/>
      <c r="CFJ25" s="22"/>
      <c r="CFK25" s="22"/>
      <c r="CFL25" s="22"/>
      <c r="CFM25" s="22"/>
      <c r="CFN25" s="22"/>
      <c r="CFO25" s="22"/>
      <c r="CFP25" s="22"/>
      <c r="CFQ25" s="22"/>
      <c r="CFR25" s="22"/>
      <c r="CFS25" s="22"/>
      <c r="CFT25" s="22"/>
      <c r="CFU25" s="22"/>
      <c r="CFV25" s="22"/>
      <c r="CFW25" s="22"/>
      <c r="CFX25" s="22"/>
      <c r="CFY25" s="22"/>
      <c r="CFZ25" s="22"/>
      <c r="CGA25" s="22"/>
      <c r="CGB25" s="22"/>
      <c r="CGC25" s="22"/>
      <c r="CGD25" s="22"/>
      <c r="CGE25" s="22"/>
      <c r="CGF25" s="22"/>
      <c r="CGG25" s="22"/>
      <c r="CGH25" s="22"/>
      <c r="CGI25" s="22"/>
      <c r="CGJ25" s="22"/>
      <c r="CGK25" s="22"/>
      <c r="CGL25" s="22"/>
      <c r="CGM25" s="22"/>
      <c r="CGN25" s="22"/>
      <c r="CGO25" s="22"/>
      <c r="CGP25" s="22"/>
      <c r="CGQ25" s="22"/>
      <c r="CGR25" s="22"/>
      <c r="CGS25" s="22"/>
      <c r="CGT25" s="22"/>
      <c r="CGU25" s="22"/>
      <c r="CGV25" s="22"/>
      <c r="CGW25" s="22"/>
      <c r="CGX25" s="22"/>
      <c r="CGY25" s="22"/>
      <c r="CGZ25" s="22"/>
      <c r="CHA25" s="22"/>
      <c r="CHB25" s="22"/>
      <c r="CHC25" s="22"/>
      <c r="CHD25" s="22"/>
      <c r="CHE25" s="22"/>
      <c r="CHF25" s="22"/>
      <c r="CHG25" s="22"/>
      <c r="CHH25" s="22"/>
      <c r="CHI25" s="22"/>
      <c r="CHJ25" s="22"/>
      <c r="CHK25" s="22"/>
      <c r="CHL25" s="22"/>
      <c r="CHM25" s="22"/>
      <c r="CHN25" s="22"/>
      <c r="CHO25" s="22"/>
      <c r="CHP25" s="22"/>
      <c r="CHQ25" s="22"/>
      <c r="CHR25" s="22"/>
      <c r="CHS25" s="22"/>
      <c r="CHT25" s="22"/>
      <c r="CHU25" s="22"/>
      <c r="CHV25" s="22"/>
      <c r="CHW25" s="22"/>
      <c r="CHX25" s="22"/>
      <c r="CHY25" s="22"/>
      <c r="CHZ25" s="22"/>
      <c r="CIA25" s="22"/>
      <c r="CIB25" s="22"/>
      <c r="CIC25" s="22"/>
      <c r="CID25" s="22"/>
      <c r="CIE25" s="22"/>
      <c r="CIF25" s="22"/>
      <c r="CIG25" s="22"/>
      <c r="CIH25" s="22"/>
      <c r="CII25" s="22"/>
      <c r="CIJ25" s="22"/>
      <c r="CIK25" s="22"/>
      <c r="CIL25" s="22"/>
      <c r="CIM25" s="22"/>
      <c r="CIN25" s="22"/>
      <c r="CIO25" s="22"/>
      <c r="CIP25" s="22"/>
      <c r="CIQ25" s="22"/>
      <c r="CIR25" s="22"/>
      <c r="CIS25" s="22"/>
      <c r="CIT25" s="22"/>
      <c r="CIU25" s="22"/>
      <c r="CIV25" s="22"/>
      <c r="CIW25" s="22"/>
      <c r="CIX25" s="22"/>
      <c r="CIY25" s="22"/>
      <c r="CIZ25" s="22"/>
      <c r="CJA25" s="22"/>
      <c r="CJB25" s="22"/>
      <c r="CJC25" s="22"/>
      <c r="CJD25" s="22"/>
      <c r="CJE25" s="22"/>
      <c r="CJF25" s="22"/>
      <c r="CJG25" s="22"/>
      <c r="CJH25" s="22"/>
      <c r="CJI25" s="22"/>
      <c r="CJJ25" s="22"/>
      <c r="CJK25" s="22"/>
      <c r="CJL25" s="22"/>
      <c r="CJM25" s="22"/>
      <c r="CJN25" s="22"/>
      <c r="CJO25" s="22"/>
      <c r="CJP25" s="22"/>
      <c r="CJQ25" s="22"/>
      <c r="CJR25" s="22"/>
      <c r="CJS25" s="22"/>
      <c r="CJT25" s="22"/>
      <c r="CJU25" s="22"/>
      <c r="CJV25" s="22"/>
      <c r="CJW25" s="22"/>
      <c r="CJX25" s="22"/>
      <c r="CJY25" s="22"/>
      <c r="CJZ25" s="22"/>
      <c r="CKA25" s="22"/>
      <c r="CKB25" s="22"/>
      <c r="CKC25" s="22"/>
      <c r="CKD25" s="22"/>
      <c r="CKE25" s="22"/>
      <c r="CKF25" s="22"/>
      <c r="CKG25" s="22"/>
      <c r="CKH25" s="22"/>
      <c r="CKI25" s="22"/>
      <c r="CKJ25" s="22"/>
      <c r="CKK25" s="22"/>
      <c r="CKL25" s="22"/>
      <c r="CKM25" s="22"/>
      <c r="CKN25" s="22"/>
      <c r="CKO25" s="22"/>
      <c r="CKP25" s="22"/>
      <c r="CKQ25" s="22"/>
      <c r="CKR25" s="22"/>
      <c r="CKS25" s="22"/>
      <c r="CKT25" s="22"/>
      <c r="CKU25" s="22"/>
      <c r="CKV25" s="22"/>
      <c r="CKW25" s="22"/>
      <c r="CKX25" s="22"/>
      <c r="CKY25" s="22"/>
      <c r="CKZ25" s="22"/>
      <c r="CLA25" s="22"/>
      <c r="CLB25" s="22"/>
      <c r="CLC25" s="22"/>
      <c r="CLD25" s="22"/>
      <c r="CLE25" s="22"/>
      <c r="CLF25" s="22"/>
      <c r="CLG25" s="22"/>
      <c r="CLH25" s="22"/>
      <c r="CLI25" s="22"/>
      <c r="CLJ25" s="22"/>
      <c r="CLK25" s="22"/>
      <c r="CLL25" s="22"/>
      <c r="CLM25" s="22"/>
      <c r="CLN25" s="22"/>
      <c r="CLO25" s="22"/>
      <c r="CLP25" s="22"/>
      <c r="CLQ25" s="22"/>
      <c r="CLR25" s="22"/>
      <c r="CLS25" s="22"/>
      <c r="CLT25" s="22"/>
      <c r="CLU25" s="22"/>
      <c r="CLV25" s="22"/>
      <c r="CLW25" s="22"/>
      <c r="CLX25" s="22"/>
      <c r="CLY25" s="22"/>
      <c r="CLZ25" s="22"/>
      <c r="CMA25" s="22"/>
      <c r="CMB25" s="22"/>
      <c r="CMC25" s="22"/>
      <c r="CMD25" s="22"/>
      <c r="CME25" s="22"/>
      <c r="CMF25" s="22"/>
      <c r="CMG25" s="22"/>
      <c r="CMH25" s="22"/>
      <c r="CMI25" s="22"/>
      <c r="CMJ25" s="22"/>
      <c r="CMK25" s="22"/>
      <c r="CML25" s="22"/>
      <c r="CMM25" s="22"/>
      <c r="CMN25" s="22"/>
      <c r="CMO25" s="22"/>
      <c r="CMP25" s="22"/>
      <c r="CMQ25" s="22"/>
      <c r="CMR25" s="22"/>
      <c r="CMS25" s="22"/>
      <c r="CMT25" s="22"/>
      <c r="CMU25" s="22"/>
      <c r="CMV25" s="22"/>
      <c r="CMW25" s="22"/>
      <c r="CMX25" s="22"/>
      <c r="CMY25" s="22"/>
      <c r="CMZ25" s="22"/>
      <c r="CNA25" s="22"/>
      <c r="CNB25" s="22"/>
      <c r="CNC25" s="22"/>
      <c r="CND25" s="22"/>
      <c r="CNE25" s="22"/>
      <c r="CNF25" s="22"/>
      <c r="CNG25" s="22"/>
      <c r="CNH25" s="22"/>
      <c r="CNI25" s="22"/>
      <c r="CNJ25" s="22"/>
      <c r="CNK25" s="22"/>
      <c r="CNL25" s="22"/>
      <c r="CNM25" s="22"/>
      <c r="CNN25" s="22"/>
      <c r="CNO25" s="22"/>
      <c r="CNP25" s="22"/>
      <c r="CNQ25" s="22"/>
      <c r="CNR25" s="22"/>
      <c r="CNS25" s="22"/>
      <c r="CNT25" s="22"/>
      <c r="CNU25" s="22"/>
      <c r="CNV25" s="22"/>
      <c r="CNW25" s="22"/>
      <c r="CNX25" s="22"/>
      <c r="CNY25" s="22"/>
      <c r="CNZ25" s="22"/>
      <c r="COA25" s="22"/>
      <c r="COB25" s="22"/>
      <c r="COC25" s="22"/>
      <c r="COD25" s="22"/>
      <c r="COE25" s="22"/>
      <c r="COF25" s="22"/>
      <c r="COG25" s="22"/>
      <c r="COH25" s="22"/>
      <c r="COI25" s="22"/>
      <c r="COJ25" s="22"/>
      <c r="COK25" s="22"/>
      <c r="COL25" s="22"/>
      <c r="COM25" s="22"/>
      <c r="CON25" s="22"/>
      <c r="COO25" s="22"/>
      <c r="COP25" s="22"/>
      <c r="COQ25" s="22"/>
      <c r="COR25" s="22"/>
      <c r="COS25" s="22"/>
      <c r="COT25" s="22"/>
      <c r="COU25" s="22"/>
      <c r="COV25" s="22"/>
      <c r="COW25" s="22"/>
      <c r="COX25" s="22"/>
      <c r="COY25" s="22"/>
      <c r="COZ25" s="22"/>
      <c r="CPA25" s="22"/>
      <c r="CPB25" s="22"/>
      <c r="CPC25" s="22"/>
      <c r="CPD25" s="22"/>
      <c r="CPE25" s="22"/>
      <c r="CPF25" s="22"/>
      <c r="CPG25" s="22"/>
      <c r="CPH25" s="22"/>
      <c r="CPI25" s="22"/>
      <c r="CPJ25" s="22"/>
      <c r="CPK25" s="22"/>
      <c r="CPL25" s="22"/>
      <c r="CPM25" s="22"/>
      <c r="CPN25" s="22"/>
      <c r="CPO25" s="22"/>
      <c r="CPP25" s="22"/>
      <c r="CPQ25" s="22"/>
      <c r="CPR25" s="22"/>
      <c r="CPS25" s="22"/>
      <c r="CPT25" s="22"/>
      <c r="CPU25" s="22"/>
      <c r="CPV25" s="22"/>
      <c r="CPW25" s="22"/>
      <c r="CPX25" s="22"/>
      <c r="CPY25" s="22"/>
      <c r="CPZ25" s="22"/>
      <c r="CQA25" s="22"/>
      <c r="CQB25" s="22"/>
      <c r="CQC25" s="22"/>
      <c r="CQD25" s="22"/>
      <c r="CQE25" s="22"/>
      <c r="CQF25" s="22"/>
      <c r="CQG25" s="22"/>
      <c r="CQH25" s="22"/>
      <c r="CQI25" s="22"/>
      <c r="CQJ25" s="22"/>
      <c r="CQK25" s="22"/>
      <c r="CQL25" s="22"/>
      <c r="CQM25" s="22"/>
      <c r="CQN25" s="22"/>
      <c r="CQO25" s="22"/>
      <c r="CQP25" s="22"/>
      <c r="CQQ25" s="22"/>
      <c r="CQR25" s="22"/>
      <c r="CQS25" s="22"/>
      <c r="CQT25" s="22"/>
      <c r="CQU25" s="22"/>
      <c r="CQV25" s="22"/>
      <c r="CQW25" s="22"/>
      <c r="CQX25" s="22"/>
      <c r="CQY25" s="22"/>
      <c r="CQZ25" s="22"/>
      <c r="CRA25" s="22"/>
      <c r="CRB25" s="22"/>
      <c r="CRC25" s="22"/>
      <c r="CRD25" s="22"/>
      <c r="CRE25" s="22"/>
      <c r="CRF25" s="22"/>
      <c r="CRG25" s="22"/>
      <c r="CRH25" s="22"/>
      <c r="CRI25" s="22"/>
      <c r="CRJ25" s="22"/>
      <c r="CRK25" s="22"/>
      <c r="CRL25" s="22"/>
      <c r="CRM25" s="22"/>
      <c r="CRN25" s="22"/>
      <c r="CRO25" s="22"/>
      <c r="CRP25" s="22"/>
      <c r="CRQ25" s="22"/>
      <c r="CRR25" s="22"/>
      <c r="CRS25" s="22"/>
      <c r="CRT25" s="22"/>
      <c r="CRU25" s="22"/>
      <c r="CRV25" s="22"/>
      <c r="CRW25" s="22"/>
      <c r="CRX25" s="22"/>
      <c r="CRY25" s="22"/>
      <c r="CRZ25" s="22"/>
      <c r="CSA25" s="22"/>
      <c r="CSB25" s="22"/>
      <c r="CSC25" s="22"/>
      <c r="CSD25" s="22"/>
      <c r="CSE25" s="22"/>
      <c r="CSF25" s="22"/>
      <c r="CSG25" s="22"/>
      <c r="CSH25" s="22"/>
      <c r="CSI25" s="22"/>
      <c r="CSJ25" s="22"/>
      <c r="CSK25" s="22"/>
      <c r="CSL25" s="22"/>
      <c r="CSM25" s="22"/>
      <c r="CSN25" s="22"/>
      <c r="CSO25" s="22"/>
      <c r="CSP25" s="22"/>
      <c r="CSQ25" s="22"/>
      <c r="CSR25" s="22"/>
      <c r="CSS25" s="22"/>
      <c r="CST25" s="22"/>
      <c r="CSU25" s="22"/>
      <c r="CSV25" s="22"/>
      <c r="CSW25" s="22"/>
      <c r="CSX25" s="22"/>
      <c r="CSY25" s="22"/>
      <c r="CSZ25" s="22"/>
      <c r="CTA25" s="22"/>
      <c r="CTB25" s="22"/>
      <c r="CTC25" s="22"/>
      <c r="CTD25" s="22"/>
      <c r="CTE25" s="22"/>
      <c r="CTF25" s="22"/>
      <c r="CTG25" s="22"/>
      <c r="CTH25" s="22"/>
      <c r="CTI25" s="22"/>
      <c r="CTJ25" s="22"/>
      <c r="CTK25" s="22"/>
      <c r="CTL25" s="22"/>
      <c r="CTM25" s="22"/>
      <c r="CTN25" s="22"/>
      <c r="CTO25" s="22"/>
      <c r="CTP25" s="22"/>
      <c r="CTQ25" s="22"/>
      <c r="CTR25" s="22"/>
      <c r="CTS25" s="22"/>
      <c r="CTT25" s="22"/>
      <c r="CTU25" s="22"/>
      <c r="CTV25" s="22"/>
      <c r="CTW25" s="22"/>
      <c r="CTX25" s="22"/>
      <c r="CTY25" s="22"/>
      <c r="CTZ25" s="22"/>
      <c r="CUA25" s="22"/>
      <c r="CUB25" s="22"/>
      <c r="CUC25" s="22"/>
      <c r="CUD25" s="22"/>
      <c r="CUE25" s="22"/>
      <c r="CUF25" s="22"/>
      <c r="CUG25" s="22"/>
      <c r="CUH25" s="22"/>
      <c r="CUI25" s="22"/>
      <c r="CUJ25" s="22"/>
      <c r="CUK25" s="22"/>
      <c r="CUL25" s="22"/>
      <c r="CUM25" s="22"/>
      <c r="CUN25" s="22"/>
      <c r="CUO25" s="22"/>
      <c r="CUP25" s="22"/>
      <c r="CUQ25" s="22"/>
      <c r="CUR25" s="22"/>
      <c r="CUS25" s="22"/>
      <c r="CUT25" s="22"/>
      <c r="CUU25" s="22"/>
      <c r="CUV25" s="22"/>
      <c r="CUW25" s="22"/>
      <c r="CUX25" s="22"/>
      <c r="CUY25" s="22"/>
      <c r="CUZ25" s="22"/>
      <c r="CVA25" s="22"/>
      <c r="CVB25" s="22"/>
      <c r="CVC25" s="22"/>
      <c r="CVD25" s="22"/>
      <c r="CVE25" s="22"/>
      <c r="CVF25" s="22"/>
      <c r="CVG25" s="22"/>
      <c r="CVH25" s="22"/>
      <c r="CVI25" s="22"/>
      <c r="CVJ25" s="22"/>
      <c r="CVK25" s="22"/>
      <c r="CVL25" s="22"/>
      <c r="CVM25" s="22"/>
      <c r="CVN25" s="22"/>
      <c r="CVO25" s="22"/>
      <c r="CVP25" s="22"/>
      <c r="CVQ25" s="22"/>
      <c r="CVR25" s="22"/>
      <c r="CVS25" s="22"/>
      <c r="CVT25" s="22"/>
      <c r="CVU25" s="22"/>
      <c r="CVV25" s="22"/>
      <c r="CVW25" s="22"/>
      <c r="CVX25" s="22"/>
      <c r="CVY25" s="22"/>
      <c r="CVZ25" s="22"/>
      <c r="CWA25" s="22"/>
      <c r="CWB25" s="22"/>
      <c r="CWC25" s="22"/>
      <c r="CWD25" s="22"/>
      <c r="CWE25" s="22"/>
      <c r="CWF25" s="22"/>
      <c r="CWG25" s="22"/>
      <c r="CWH25" s="22"/>
      <c r="CWI25" s="22"/>
      <c r="CWJ25" s="22"/>
      <c r="CWK25" s="22"/>
      <c r="CWL25" s="22"/>
      <c r="CWM25" s="22"/>
      <c r="CWN25" s="22"/>
      <c r="CWO25" s="22"/>
      <c r="CWP25" s="22"/>
      <c r="CWQ25" s="22"/>
      <c r="CWR25" s="22"/>
      <c r="CWS25" s="22"/>
      <c r="CWT25" s="22"/>
      <c r="CWU25" s="22"/>
      <c r="CWV25" s="22"/>
      <c r="CWW25" s="22"/>
      <c r="CWX25" s="22"/>
      <c r="CWY25" s="22"/>
      <c r="CWZ25" s="22"/>
      <c r="CXA25" s="22"/>
      <c r="CXB25" s="22"/>
      <c r="CXC25" s="22"/>
      <c r="CXD25" s="22"/>
      <c r="CXE25" s="22"/>
      <c r="CXF25" s="22"/>
      <c r="CXG25" s="22"/>
      <c r="CXH25" s="22"/>
      <c r="CXI25" s="22"/>
      <c r="CXJ25" s="22"/>
      <c r="CXK25" s="22"/>
      <c r="CXL25" s="22"/>
      <c r="CXM25" s="22"/>
      <c r="CXN25" s="22"/>
      <c r="CXO25" s="22"/>
      <c r="CXP25" s="22"/>
      <c r="CXQ25" s="22"/>
      <c r="CXR25" s="22"/>
      <c r="CXS25" s="22"/>
      <c r="CXT25" s="22"/>
      <c r="CXU25" s="22"/>
      <c r="CXV25" s="22"/>
      <c r="CXW25" s="22"/>
      <c r="CXX25" s="22"/>
      <c r="CXY25" s="22"/>
      <c r="CXZ25" s="22"/>
      <c r="CYA25" s="22"/>
      <c r="CYB25" s="22"/>
      <c r="CYC25" s="22"/>
      <c r="CYD25" s="22"/>
      <c r="CYE25" s="22"/>
      <c r="CYF25" s="22"/>
      <c r="CYG25" s="22"/>
      <c r="CYH25" s="22"/>
      <c r="CYI25" s="22"/>
      <c r="CYJ25" s="22"/>
      <c r="CYK25" s="22"/>
      <c r="CYL25" s="22"/>
      <c r="CYM25" s="22"/>
      <c r="CYN25" s="22"/>
      <c r="CYO25" s="22"/>
      <c r="CYP25" s="22"/>
      <c r="CYQ25" s="22"/>
      <c r="CYR25" s="22"/>
      <c r="CYS25" s="22"/>
      <c r="CYT25" s="22"/>
      <c r="CYU25" s="22"/>
      <c r="CYV25" s="22"/>
      <c r="CYW25" s="22"/>
      <c r="CYX25" s="22"/>
      <c r="CYY25" s="22"/>
      <c r="CYZ25" s="22"/>
      <c r="CZA25" s="22"/>
      <c r="CZB25" s="22"/>
      <c r="CZC25" s="22"/>
      <c r="CZD25" s="22"/>
      <c r="CZE25" s="22"/>
      <c r="CZF25" s="22"/>
      <c r="CZG25" s="22"/>
      <c r="CZH25" s="22"/>
      <c r="CZI25" s="22"/>
      <c r="CZJ25" s="22"/>
      <c r="CZK25" s="22"/>
      <c r="CZL25" s="22"/>
      <c r="CZM25" s="22"/>
      <c r="CZN25" s="22"/>
      <c r="CZO25" s="22"/>
      <c r="CZP25" s="22"/>
      <c r="CZQ25" s="22"/>
      <c r="CZR25" s="22"/>
      <c r="CZS25" s="22"/>
      <c r="CZT25" s="22"/>
      <c r="CZU25" s="22"/>
      <c r="CZV25" s="22"/>
      <c r="CZW25" s="22"/>
      <c r="CZX25" s="22"/>
      <c r="CZY25" s="22"/>
      <c r="CZZ25" s="22"/>
      <c r="DAA25" s="22"/>
      <c r="DAB25" s="22"/>
      <c r="DAC25" s="22"/>
      <c r="DAD25" s="22"/>
      <c r="DAE25" s="22"/>
      <c r="DAF25" s="22"/>
      <c r="DAG25" s="22"/>
      <c r="DAH25" s="22"/>
      <c r="DAI25" s="22"/>
      <c r="DAJ25" s="22"/>
      <c r="DAK25" s="22"/>
      <c r="DAL25" s="22"/>
      <c r="DAM25" s="22"/>
      <c r="DAN25" s="22"/>
      <c r="DAO25" s="22"/>
      <c r="DAP25" s="22"/>
      <c r="DAQ25" s="22"/>
      <c r="DAR25" s="22"/>
      <c r="DAS25" s="22"/>
      <c r="DAT25" s="22"/>
      <c r="DAU25" s="22"/>
      <c r="DAV25" s="22"/>
      <c r="DAW25" s="22"/>
      <c r="DAX25" s="22"/>
      <c r="DAY25" s="22"/>
      <c r="DAZ25" s="22"/>
      <c r="DBA25" s="22"/>
      <c r="DBB25" s="22"/>
      <c r="DBC25" s="22"/>
      <c r="DBD25" s="22"/>
      <c r="DBE25" s="22"/>
      <c r="DBF25" s="22"/>
      <c r="DBG25" s="22"/>
      <c r="DBH25" s="22"/>
      <c r="DBI25" s="22"/>
      <c r="DBJ25" s="22"/>
      <c r="DBK25" s="22"/>
      <c r="DBL25" s="22"/>
      <c r="DBM25" s="22"/>
      <c r="DBN25" s="22"/>
      <c r="DBO25" s="22"/>
      <c r="DBP25" s="22"/>
      <c r="DBQ25" s="22"/>
      <c r="DBR25" s="22"/>
      <c r="DBS25" s="22"/>
      <c r="DBT25" s="22"/>
      <c r="DBU25" s="22"/>
      <c r="DBV25" s="22"/>
      <c r="DBW25" s="22"/>
      <c r="DBX25" s="22"/>
      <c r="DBY25" s="22"/>
      <c r="DBZ25" s="22"/>
      <c r="DCA25" s="22"/>
      <c r="DCB25" s="22"/>
      <c r="DCC25" s="22"/>
      <c r="DCD25" s="22"/>
      <c r="DCE25" s="22"/>
      <c r="DCF25" s="22"/>
      <c r="DCG25" s="22"/>
      <c r="DCH25" s="22"/>
      <c r="DCI25" s="22"/>
      <c r="DCJ25" s="22"/>
      <c r="DCK25" s="22"/>
      <c r="DCL25" s="22"/>
      <c r="DCM25" s="22"/>
      <c r="DCN25" s="22"/>
      <c r="DCO25" s="22"/>
      <c r="DCP25" s="22"/>
      <c r="DCQ25" s="22"/>
      <c r="DCR25" s="22"/>
      <c r="DCS25" s="22"/>
      <c r="DCT25" s="22"/>
      <c r="DCU25" s="22"/>
      <c r="DCV25" s="22"/>
      <c r="DCW25" s="22"/>
      <c r="DCX25" s="22"/>
      <c r="DCY25" s="22"/>
      <c r="DCZ25" s="22"/>
      <c r="DDA25" s="22"/>
      <c r="DDB25" s="22"/>
      <c r="DDC25" s="22"/>
      <c r="DDD25" s="22"/>
      <c r="DDE25" s="22"/>
      <c r="DDF25" s="22"/>
      <c r="DDG25" s="22"/>
      <c r="DDH25" s="22"/>
      <c r="DDI25" s="22"/>
      <c r="DDJ25" s="22"/>
      <c r="DDK25" s="22"/>
      <c r="DDL25" s="22"/>
      <c r="DDM25" s="22"/>
      <c r="DDN25" s="22"/>
      <c r="DDO25" s="22"/>
      <c r="DDP25" s="22"/>
      <c r="DDQ25" s="22"/>
      <c r="DDR25" s="22"/>
      <c r="DDS25" s="22"/>
      <c r="DDT25" s="22"/>
      <c r="DDU25" s="22"/>
      <c r="DDV25" s="22"/>
      <c r="DDW25" s="22"/>
      <c r="DDX25" s="22"/>
      <c r="DDY25" s="22"/>
      <c r="DDZ25" s="22"/>
      <c r="DEA25" s="22"/>
      <c r="DEB25" s="22"/>
      <c r="DEC25" s="22"/>
      <c r="DED25" s="22"/>
      <c r="DEE25" s="22"/>
      <c r="DEF25" s="22"/>
      <c r="DEG25" s="22"/>
      <c r="DEH25" s="22"/>
      <c r="DEI25" s="22"/>
      <c r="DEJ25" s="22"/>
      <c r="DEK25" s="22"/>
      <c r="DEL25" s="22"/>
      <c r="DEM25" s="22"/>
      <c r="DEN25" s="22"/>
      <c r="DEO25" s="22"/>
      <c r="DEP25" s="22"/>
      <c r="DEQ25" s="22"/>
      <c r="DER25" s="22"/>
      <c r="DES25" s="22"/>
      <c r="DET25" s="22"/>
      <c r="DEU25" s="22"/>
      <c r="DEV25" s="22"/>
      <c r="DEW25" s="22"/>
      <c r="DEX25" s="22"/>
      <c r="DEY25" s="22"/>
      <c r="DEZ25" s="22"/>
      <c r="DFA25" s="22"/>
      <c r="DFB25" s="22"/>
      <c r="DFC25" s="22"/>
      <c r="DFD25" s="22"/>
      <c r="DFE25" s="22"/>
      <c r="DFF25" s="22"/>
      <c r="DFG25" s="22"/>
      <c r="DFH25" s="22"/>
      <c r="DFI25" s="22"/>
      <c r="DFJ25" s="22"/>
      <c r="DFK25" s="22"/>
      <c r="DFL25" s="22"/>
      <c r="DFM25" s="22"/>
      <c r="DFN25" s="22"/>
      <c r="DFO25" s="22"/>
      <c r="DFP25" s="22"/>
      <c r="DFQ25" s="22"/>
      <c r="DFR25" s="22"/>
      <c r="DFS25" s="22"/>
      <c r="DFT25" s="22"/>
      <c r="DFU25" s="22"/>
      <c r="DFV25" s="22"/>
      <c r="DFW25" s="22"/>
      <c r="DFX25" s="22"/>
      <c r="DFY25" s="22"/>
      <c r="DFZ25" s="22"/>
      <c r="DGA25" s="22"/>
      <c r="DGB25" s="22"/>
      <c r="DGC25" s="22"/>
      <c r="DGD25" s="22"/>
      <c r="DGE25" s="22"/>
      <c r="DGF25" s="22"/>
      <c r="DGG25" s="22"/>
      <c r="DGH25" s="22"/>
      <c r="DGI25" s="22"/>
      <c r="DGJ25" s="22"/>
      <c r="DGK25" s="22"/>
      <c r="DGL25" s="22"/>
      <c r="DGM25" s="22"/>
      <c r="DGN25" s="22"/>
      <c r="DGO25" s="22"/>
      <c r="DGP25" s="22"/>
      <c r="DGQ25" s="22"/>
      <c r="DGR25" s="22"/>
      <c r="DGS25" s="22"/>
      <c r="DGT25" s="22"/>
      <c r="DGU25" s="22"/>
      <c r="DGV25" s="22"/>
      <c r="DGW25" s="22"/>
      <c r="DGX25" s="22"/>
      <c r="DGY25" s="22"/>
      <c r="DGZ25" s="22"/>
      <c r="DHA25" s="22"/>
      <c r="DHB25" s="22"/>
      <c r="DHC25" s="22"/>
      <c r="DHD25" s="22"/>
      <c r="DHE25" s="22"/>
      <c r="DHF25" s="22"/>
      <c r="DHG25" s="22"/>
      <c r="DHH25" s="22"/>
      <c r="DHI25" s="22"/>
      <c r="DHJ25" s="22"/>
      <c r="DHK25" s="22"/>
      <c r="DHL25" s="22"/>
      <c r="DHM25" s="22"/>
      <c r="DHN25" s="22"/>
      <c r="DHO25" s="22"/>
      <c r="DHP25" s="22"/>
      <c r="DHQ25" s="22"/>
      <c r="DHR25" s="22"/>
      <c r="DHS25" s="22"/>
      <c r="DHT25" s="22"/>
      <c r="DHU25" s="22"/>
      <c r="DHV25" s="22"/>
      <c r="DHW25" s="22"/>
      <c r="DHX25" s="22"/>
      <c r="DHY25" s="22"/>
      <c r="DHZ25" s="22"/>
      <c r="DIA25" s="22"/>
      <c r="DIB25" s="22"/>
      <c r="DIC25" s="22"/>
      <c r="DID25" s="22"/>
      <c r="DIE25" s="22"/>
      <c r="DIF25" s="22"/>
      <c r="DIG25" s="22"/>
      <c r="DIH25" s="22"/>
      <c r="DII25" s="22"/>
      <c r="DIJ25" s="22"/>
      <c r="DIK25" s="22"/>
      <c r="DIL25" s="22"/>
      <c r="DIM25" s="22"/>
      <c r="DIN25" s="22"/>
      <c r="DIO25" s="22"/>
      <c r="DIP25" s="22"/>
      <c r="DIQ25" s="22"/>
      <c r="DIR25" s="22"/>
      <c r="DIS25" s="22"/>
      <c r="DIT25" s="22"/>
      <c r="DIU25" s="22"/>
      <c r="DIV25" s="22"/>
      <c r="DIW25" s="22"/>
      <c r="DIX25" s="22"/>
      <c r="DIY25" s="22"/>
      <c r="DIZ25" s="22"/>
      <c r="DJA25" s="22"/>
      <c r="DJB25" s="22"/>
      <c r="DJC25" s="22"/>
      <c r="DJD25" s="22"/>
      <c r="DJE25" s="22"/>
      <c r="DJF25" s="22"/>
      <c r="DJG25" s="22"/>
      <c r="DJH25" s="22"/>
      <c r="DJI25" s="22"/>
      <c r="DJJ25" s="22"/>
      <c r="DJK25" s="22"/>
      <c r="DJL25" s="22"/>
      <c r="DJM25" s="22"/>
      <c r="DJN25" s="22"/>
      <c r="DJO25" s="22"/>
      <c r="DJP25" s="22"/>
      <c r="DJQ25" s="22"/>
      <c r="DJR25" s="22"/>
      <c r="DJS25" s="22"/>
      <c r="DJT25" s="22"/>
      <c r="DJU25" s="22"/>
      <c r="DJV25" s="22"/>
      <c r="DJW25" s="22"/>
      <c r="DJX25" s="22"/>
      <c r="DJY25" s="22"/>
      <c r="DJZ25" s="22"/>
      <c r="DKA25" s="22"/>
      <c r="DKB25" s="22"/>
      <c r="DKC25" s="22"/>
      <c r="DKD25" s="22"/>
      <c r="DKE25" s="22"/>
      <c r="DKF25" s="22"/>
      <c r="DKG25" s="22"/>
      <c r="DKH25" s="22"/>
      <c r="DKI25" s="22"/>
      <c r="DKJ25" s="22"/>
      <c r="DKK25" s="22"/>
      <c r="DKL25" s="22"/>
      <c r="DKM25" s="22"/>
      <c r="DKN25" s="22"/>
      <c r="DKO25" s="22"/>
      <c r="DKP25" s="22"/>
      <c r="DKQ25" s="22"/>
      <c r="DKR25" s="22"/>
      <c r="DKS25" s="22"/>
      <c r="DKT25" s="22"/>
      <c r="DKU25" s="22"/>
      <c r="DKV25" s="22"/>
      <c r="DKW25" s="22"/>
      <c r="DKX25" s="22"/>
      <c r="DKY25" s="22"/>
      <c r="DKZ25" s="22"/>
      <c r="DLA25" s="22"/>
      <c r="DLB25" s="22"/>
      <c r="DLC25" s="22"/>
      <c r="DLD25" s="22"/>
      <c r="DLE25" s="22"/>
      <c r="DLF25" s="22"/>
      <c r="DLG25" s="22"/>
      <c r="DLH25" s="22"/>
      <c r="DLI25" s="22"/>
      <c r="DLJ25" s="22"/>
      <c r="DLK25" s="22"/>
      <c r="DLL25" s="22"/>
      <c r="DLM25" s="22"/>
      <c r="DLN25" s="22"/>
      <c r="DLO25" s="22"/>
      <c r="DLP25" s="22"/>
      <c r="DLQ25" s="22"/>
      <c r="DLR25" s="22"/>
      <c r="DLS25" s="22"/>
      <c r="DLT25" s="22"/>
      <c r="DLU25" s="22"/>
      <c r="DLV25" s="22"/>
      <c r="DLW25" s="22"/>
      <c r="DLX25" s="22"/>
      <c r="DLY25" s="22"/>
      <c r="DLZ25" s="22"/>
      <c r="DMA25" s="22"/>
      <c r="DMB25" s="22"/>
      <c r="DMC25" s="22"/>
      <c r="DMD25" s="22"/>
      <c r="DME25" s="22"/>
      <c r="DMF25" s="22"/>
      <c r="DMG25" s="22"/>
      <c r="DMH25" s="22"/>
      <c r="DMI25" s="22"/>
      <c r="DMJ25" s="22"/>
      <c r="DMK25" s="22"/>
      <c r="DML25" s="22"/>
      <c r="DMM25" s="22"/>
      <c r="DMN25" s="22"/>
      <c r="DMO25" s="22"/>
      <c r="DMP25" s="22"/>
      <c r="DMQ25" s="22"/>
      <c r="DMR25" s="22"/>
      <c r="DMS25" s="22"/>
      <c r="DMT25" s="22"/>
      <c r="DMU25" s="22"/>
      <c r="DMV25" s="22"/>
      <c r="DMW25" s="22"/>
      <c r="DMX25" s="22"/>
      <c r="DMY25" s="22"/>
      <c r="DMZ25" s="22"/>
      <c r="DNA25" s="22"/>
      <c r="DNB25" s="22"/>
      <c r="DNC25" s="22"/>
      <c r="DND25" s="22"/>
      <c r="DNE25" s="22"/>
      <c r="DNF25" s="22"/>
      <c r="DNG25" s="22"/>
      <c r="DNH25" s="22"/>
      <c r="DNI25" s="22"/>
      <c r="DNJ25" s="22"/>
      <c r="DNK25" s="22"/>
      <c r="DNL25" s="22"/>
      <c r="DNM25" s="22"/>
      <c r="DNN25" s="22"/>
      <c r="DNO25" s="22"/>
      <c r="DNP25" s="22"/>
      <c r="DNQ25" s="22"/>
      <c r="DNR25" s="22"/>
      <c r="DNS25" s="22"/>
      <c r="DNT25" s="22"/>
      <c r="DNU25" s="22"/>
      <c r="DNV25" s="22"/>
      <c r="DNW25" s="22"/>
      <c r="DNX25" s="22"/>
      <c r="DNY25" s="22"/>
      <c r="DNZ25" s="22"/>
      <c r="DOA25" s="22"/>
      <c r="DOB25" s="22"/>
      <c r="DOC25" s="22"/>
      <c r="DOD25" s="22"/>
      <c r="DOE25" s="22"/>
      <c r="DOF25" s="22"/>
      <c r="DOG25" s="22"/>
      <c r="DOH25" s="22"/>
      <c r="DOI25" s="22"/>
      <c r="DOJ25" s="22"/>
      <c r="DOK25" s="22"/>
      <c r="DOL25" s="22"/>
      <c r="DOM25" s="22"/>
      <c r="DON25" s="22"/>
      <c r="DOO25" s="22"/>
      <c r="DOP25" s="22"/>
      <c r="DOQ25" s="22"/>
      <c r="DOR25" s="22"/>
      <c r="DOS25" s="22"/>
      <c r="DOT25" s="22"/>
      <c r="DOU25" s="22"/>
      <c r="DOV25" s="22"/>
      <c r="DOW25" s="22"/>
      <c r="DOX25" s="22"/>
      <c r="DOY25" s="22"/>
      <c r="DOZ25" s="22"/>
      <c r="DPA25" s="22"/>
      <c r="DPB25" s="22"/>
      <c r="DPC25" s="22"/>
      <c r="DPD25" s="22"/>
      <c r="DPE25" s="22"/>
      <c r="DPF25" s="22"/>
      <c r="DPG25" s="22"/>
      <c r="DPH25" s="22"/>
      <c r="DPI25" s="22"/>
      <c r="DPJ25" s="22"/>
      <c r="DPK25" s="22"/>
      <c r="DPL25" s="22"/>
      <c r="DPM25" s="22"/>
      <c r="DPN25" s="22"/>
      <c r="DPO25" s="22"/>
      <c r="DPP25" s="22"/>
      <c r="DPQ25" s="22"/>
      <c r="DPR25" s="22"/>
      <c r="DPS25" s="22"/>
      <c r="DPT25" s="22"/>
      <c r="DPU25" s="22"/>
      <c r="DPV25" s="22"/>
      <c r="DPW25" s="22"/>
      <c r="DPX25" s="22"/>
      <c r="DPY25" s="22"/>
      <c r="DPZ25" s="22"/>
      <c r="DQA25" s="22"/>
      <c r="DQB25" s="22"/>
      <c r="DQC25" s="22"/>
      <c r="DQD25" s="22"/>
      <c r="DQE25" s="22"/>
      <c r="DQF25" s="22"/>
      <c r="DQG25" s="22"/>
      <c r="DQH25" s="22"/>
      <c r="DQI25" s="22"/>
      <c r="DQJ25" s="22"/>
      <c r="DQK25" s="22"/>
      <c r="DQL25" s="22"/>
      <c r="DQM25" s="22"/>
      <c r="DQN25" s="22"/>
      <c r="DQO25" s="22"/>
      <c r="DQP25" s="22"/>
      <c r="DQQ25" s="22"/>
      <c r="DQR25" s="22"/>
      <c r="DQS25" s="22"/>
      <c r="DQT25" s="22"/>
      <c r="DQU25" s="22"/>
      <c r="DQV25" s="22"/>
      <c r="DQW25" s="22"/>
      <c r="DQX25" s="22"/>
      <c r="DQY25" s="22"/>
      <c r="DQZ25" s="22"/>
      <c r="DRA25" s="22"/>
      <c r="DRB25" s="22"/>
      <c r="DRC25" s="22"/>
      <c r="DRD25" s="22"/>
      <c r="DRE25" s="22"/>
      <c r="DRF25" s="22"/>
      <c r="DRG25" s="22"/>
      <c r="DRH25" s="22"/>
      <c r="DRI25" s="22"/>
      <c r="DRJ25" s="22"/>
      <c r="DRK25" s="22"/>
      <c r="DRL25" s="22"/>
      <c r="DRM25" s="22"/>
      <c r="DRN25" s="22"/>
      <c r="DRO25" s="22"/>
      <c r="DRP25" s="22"/>
      <c r="DRQ25" s="22"/>
      <c r="DRR25" s="22"/>
      <c r="DRS25" s="22"/>
      <c r="DRT25" s="22"/>
      <c r="DRU25" s="22"/>
      <c r="DRV25" s="22"/>
      <c r="DRW25" s="22"/>
      <c r="DRX25" s="22"/>
      <c r="DRY25" s="22"/>
      <c r="DRZ25" s="22"/>
      <c r="DSA25" s="22"/>
      <c r="DSB25" s="22"/>
      <c r="DSC25" s="22"/>
      <c r="DSD25" s="22"/>
      <c r="DSE25" s="22"/>
      <c r="DSF25" s="22"/>
      <c r="DSG25" s="22"/>
      <c r="DSH25" s="22"/>
      <c r="DSI25" s="22"/>
      <c r="DSJ25" s="22"/>
      <c r="DSK25" s="22"/>
      <c r="DSL25" s="22"/>
      <c r="DSM25" s="22"/>
      <c r="DSN25" s="22"/>
      <c r="DSO25" s="22"/>
      <c r="DSP25" s="22"/>
      <c r="DSQ25" s="22"/>
      <c r="DSR25" s="22"/>
      <c r="DSS25" s="22"/>
      <c r="DST25" s="22"/>
      <c r="DSU25" s="22"/>
      <c r="DSV25" s="22"/>
      <c r="DSW25" s="22"/>
      <c r="DSX25" s="22"/>
      <c r="DSY25" s="22"/>
      <c r="DSZ25" s="22"/>
      <c r="DTA25" s="22"/>
      <c r="DTB25" s="22"/>
      <c r="DTC25" s="22"/>
      <c r="DTD25" s="22"/>
      <c r="DTE25" s="22"/>
      <c r="DTF25" s="22"/>
      <c r="DTG25" s="22"/>
      <c r="DTH25" s="22"/>
      <c r="DTI25" s="22"/>
      <c r="DTJ25" s="22"/>
      <c r="DTK25" s="22"/>
      <c r="DTL25" s="22"/>
      <c r="DTM25" s="22"/>
      <c r="DTN25" s="22"/>
      <c r="DTO25" s="22"/>
      <c r="DTP25" s="22"/>
      <c r="DTQ25" s="22"/>
      <c r="DTR25" s="22"/>
      <c r="DTS25" s="22"/>
      <c r="DTT25" s="22"/>
      <c r="DTU25" s="22"/>
      <c r="DTV25" s="22"/>
      <c r="DTW25" s="22"/>
      <c r="DTX25" s="22"/>
      <c r="DTY25" s="22"/>
      <c r="DTZ25" s="22"/>
      <c r="DUA25" s="22"/>
      <c r="DUB25" s="22"/>
      <c r="DUC25" s="22"/>
      <c r="DUD25" s="22"/>
      <c r="DUE25" s="22"/>
      <c r="DUF25" s="22"/>
      <c r="DUG25" s="22"/>
      <c r="DUH25" s="22"/>
      <c r="DUI25" s="22"/>
      <c r="DUJ25" s="22"/>
      <c r="DUK25" s="22"/>
      <c r="DUL25" s="22"/>
      <c r="DUM25" s="22"/>
      <c r="DUN25" s="22"/>
      <c r="DUO25" s="22"/>
      <c r="DUP25" s="22"/>
      <c r="DUQ25" s="22"/>
      <c r="DUR25" s="22"/>
      <c r="DUS25" s="22"/>
      <c r="DUT25" s="22"/>
      <c r="DUU25" s="22"/>
      <c r="DUV25" s="22"/>
      <c r="DUW25" s="22"/>
      <c r="DUX25" s="22"/>
      <c r="DUY25" s="22"/>
      <c r="DUZ25" s="22"/>
      <c r="DVA25" s="22"/>
      <c r="DVB25" s="22"/>
      <c r="DVC25" s="22"/>
      <c r="DVD25" s="22"/>
      <c r="DVE25" s="22"/>
      <c r="DVF25" s="22"/>
      <c r="DVG25" s="22"/>
      <c r="DVH25" s="22"/>
      <c r="DVI25" s="22"/>
      <c r="DVJ25" s="22"/>
      <c r="DVK25" s="22"/>
      <c r="DVL25" s="22"/>
      <c r="DVM25" s="22"/>
      <c r="DVN25" s="22"/>
      <c r="DVO25" s="22"/>
      <c r="DVP25" s="22"/>
      <c r="DVQ25" s="22"/>
      <c r="DVR25" s="22"/>
      <c r="DVS25" s="22"/>
      <c r="DVT25" s="22"/>
      <c r="DVU25" s="22"/>
      <c r="DVV25" s="22"/>
      <c r="DVW25" s="22"/>
      <c r="DVX25" s="22"/>
      <c r="DVY25" s="22"/>
      <c r="DVZ25" s="22"/>
      <c r="DWA25" s="22"/>
      <c r="DWB25" s="22"/>
      <c r="DWC25" s="22"/>
      <c r="DWD25" s="22"/>
      <c r="DWE25" s="22"/>
      <c r="DWF25" s="22"/>
      <c r="DWG25" s="22"/>
      <c r="DWH25" s="22"/>
      <c r="DWI25" s="22"/>
      <c r="DWJ25" s="22"/>
      <c r="DWK25" s="22"/>
      <c r="DWL25" s="22"/>
      <c r="DWM25" s="22"/>
      <c r="DWN25" s="22"/>
      <c r="DWO25" s="22"/>
      <c r="DWP25" s="22"/>
      <c r="DWQ25" s="22"/>
      <c r="DWR25" s="22"/>
      <c r="DWS25" s="22"/>
      <c r="DWT25" s="22"/>
      <c r="DWU25" s="22"/>
      <c r="DWV25" s="22"/>
      <c r="DWW25" s="22"/>
      <c r="DWX25" s="22"/>
      <c r="DWY25" s="22"/>
      <c r="DWZ25" s="22"/>
      <c r="DXA25" s="22"/>
      <c r="DXB25" s="22"/>
      <c r="DXC25" s="22"/>
      <c r="DXD25" s="22"/>
      <c r="DXE25" s="22"/>
      <c r="DXF25" s="22"/>
      <c r="DXG25" s="22"/>
      <c r="DXH25" s="22"/>
      <c r="DXI25" s="22"/>
      <c r="DXJ25" s="22"/>
      <c r="DXK25" s="22"/>
      <c r="DXL25" s="22"/>
      <c r="DXM25" s="22"/>
      <c r="DXN25" s="22"/>
      <c r="DXO25" s="22"/>
      <c r="DXP25" s="22"/>
      <c r="DXQ25" s="22"/>
      <c r="DXR25" s="22"/>
      <c r="DXS25" s="22"/>
      <c r="DXT25" s="22"/>
      <c r="DXU25" s="22"/>
      <c r="DXV25" s="22"/>
      <c r="DXW25" s="22"/>
      <c r="DXX25" s="22"/>
      <c r="DXY25" s="22"/>
      <c r="DXZ25" s="22"/>
      <c r="DYA25" s="22"/>
      <c r="DYB25" s="22"/>
      <c r="DYC25" s="22"/>
      <c r="DYD25" s="22"/>
      <c r="DYE25" s="22"/>
      <c r="DYF25" s="22"/>
      <c r="DYG25" s="22"/>
      <c r="DYH25" s="22"/>
      <c r="DYI25" s="22"/>
      <c r="DYJ25" s="22"/>
      <c r="DYK25" s="22"/>
      <c r="DYL25" s="22"/>
      <c r="DYM25" s="22"/>
      <c r="DYN25" s="22"/>
      <c r="DYO25" s="22"/>
      <c r="DYP25" s="22"/>
      <c r="DYQ25" s="22"/>
      <c r="DYR25" s="22"/>
      <c r="DYS25" s="22"/>
      <c r="DYT25" s="22"/>
      <c r="DYU25" s="22"/>
      <c r="DYV25" s="22"/>
      <c r="DYW25" s="22"/>
      <c r="DYX25" s="22"/>
      <c r="DYY25" s="22"/>
      <c r="DYZ25" s="22"/>
      <c r="DZA25" s="22"/>
      <c r="DZB25" s="22"/>
      <c r="DZC25" s="22"/>
      <c r="DZD25" s="22"/>
      <c r="DZE25" s="22"/>
      <c r="DZF25" s="22"/>
      <c r="DZG25" s="22"/>
      <c r="DZH25" s="22"/>
      <c r="DZI25" s="22"/>
      <c r="DZJ25" s="22"/>
      <c r="DZK25" s="22"/>
      <c r="DZL25" s="22"/>
      <c r="DZM25" s="22"/>
      <c r="DZN25" s="22"/>
      <c r="DZO25" s="22"/>
      <c r="DZP25" s="22"/>
      <c r="DZQ25" s="22"/>
      <c r="DZR25" s="22"/>
      <c r="DZS25" s="22"/>
      <c r="DZT25" s="22"/>
      <c r="DZU25" s="22"/>
      <c r="DZV25" s="22"/>
      <c r="DZW25" s="22"/>
      <c r="DZX25" s="22"/>
      <c r="DZY25" s="22"/>
      <c r="DZZ25" s="22"/>
      <c r="EAA25" s="22"/>
      <c r="EAB25" s="22"/>
      <c r="EAC25" s="22"/>
      <c r="EAD25" s="22"/>
      <c r="EAE25" s="22"/>
      <c r="EAF25" s="22"/>
      <c r="EAG25" s="22"/>
      <c r="EAH25" s="22"/>
      <c r="EAI25" s="22"/>
      <c r="EAJ25" s="22"/>
      <c r="EAK25" s="22"/>
      <c r="EAL25" s="22"/>
      <c r="EAM25" s="22"/>
      <c r="EAN25" s="22"/>
      <c r="EAO25" s="22"/>
      <c r="EAP25" s="22"/>
      <c r="EAQ25" s="22"/>
      <c r="EAR25" s="22"/>
      <c r="EAS25" s="22"/>
      <c r="EAT25" s="22"/>
      <c r="EAU25" s="22"/>
      <c r="EAV25" s="22"/>
      <c r="EAW25" s="22"/>
      <c r="EAX25" s="22"/>
      <c r="EAY25" s="22"/>
      <c r="EAZ25" s="22"/>
      <c r="EBA25" s="22"/>
      <c r="EBB25" s="22"/>
      <c r="EBC25" s="22"/>
      <c r="EBD25" s="22"/>
      <c r="EBE25" s="22"/>
      <c r="EBF25" s="22"/>
      <c r="EBG25" s="22"/>
      <c r="EBH25" s="22"/>
      <c r="EBI25" s="22"/>
      <c r="EBJ25" s="22"/>
      <c r="EBK25" s="22"/>
      <c r="EBL25" s="22"/>
      <c r="EBM25" s="22"/>
      <c r="EBN25" s="22"/>
      <c r="EBO25" s="22"/>
      <c r="EBP25" s="22"/>
      <c r="EBQ25" s="22"/>
      <c r="EBR25" s="22"/>
      <c r="EBS25" s="22"/>
      <c r="EBT25" s="22"/>
      <c r="EBU25" s="22"/>
      <c r="EBV25" s="22"/>
      <c r="EBW25" s="22"/>
      <c r="EBX25" s="22"/>
      <c r="EBY25" s="22"/>
      <c r="EBZ25" s="22"/>
      <c r="ECA25" s="22"/>
      <c r="ECB25" s="22"/>
      <c r="ECC25" s="22"/>
      <c r="ECD25" s="22"/>
      <c r="ECE25" s="22"/>
      <c r="ECF25" s="22"/>
      <c r="ECG25" s="22"/>
      <c r="ECH25" s="22"/>
      <c r="ECI25" s="22"/>
      <c r="ECJ25" s="22"/>
      <c r="ECK25" s="22"/>
      <c r="ECL25" s="22"/>
      <c r="ECM25" s="22"/>
      <c r="ECN25" s="22"/>
      <c r="ECO25" s="22"/>
      <c r="ECP25" s="22"/>
      <c r="ECQ25" s="22"/>
      <c r="ECR25" s="22"/>
      <c r="ECS25" s="22"/>
      <c r="ECT25" s="22"/>
      <c r="ECU25" s="22"/>
      <c r="ECV25" s="22"/>
      <c r="ECW25" s="22"/>
      <c r="ECX25" s="22"/>
      <c r="ECY25" s="22"/>
      <c r="ECZ25" s="22"/>
      <c r="EDA25" s="22"/>
      <c r="EDB25" s="22"/>
      <c r="EDC25" s="22"/>
      <c r="EDD25" s="22"/>
      <c r="EDE25" s="22"/>
      <c r="EDF25" s="22"/>
      <c r="EDG25" s="22"/>
      <c r="EDH25" s="22"/>
      <c r="EDI25" s="22"/>
      <c r="EDJ25" s="22"/>
      <c r="EDK25" s="22"/>
      <c r="EDL25" s="22"/>
      <c r="EDM25" s="22"/>
      <c r="EDN25" s="22"/>
      <c r="EDO25" s="22"/>
      <c r="EDP25" s="22"/>
      <c r="EDQ25" s="22"/>
      <c r="EDR25" s="22"/>
      <c r="EDS25" s="22"/>
      <c r="EDT25" s="22"/>
      <c r="EDU25" s="22"/>
      <c r="EDV25" s="22"/>
      <c r="EDW25" s="22"/>
      <c r="EDX25" s="22"/>
      <c r="EDY25" s="22"/>
      <c r="EDZ25" s="22"/>
      <c r="EEA25" s="22"/>
      <c r="EEB25" s="22"/>
      <c r="EEC25" s="22"/>
      <c r="EED25" s="22"/>
      <c r="EEE25" s="22"/>
      <c r="EEF25" s="22"/>
      <c r="EEG25" s="22"/>
      <c r="EEH25" s="22"/>
      <c r="EEI25" s="22"/>
      <c r="EEJ25" s="22"/>
      <c r="EEK25" s="22"/>
      <c r="EEL25" s="22"/>
      <c r="EEM25" s="22"/>
      <c r="EEN25" s="22"/>
      <c r="EEO25" s="22"/>
      <c r="EEP25" s="22"/>
      <c r="EEQ25" s="22"/>
      <c r="EER25" s="22"/>
      <c r="EES25" s="22"/>
      <c r="EET25" s="22"/>
      <c r="EEU25" s="22"/>
      <c r="EEV25" s="22"/>
      <c r="EEW25" s="22"/>
      <c r="EEX25" s="22"/>
      <c r="EEY25" s="22"/>
      <c r="EEZ25" s="22"/>
      <c r="EFA25" s="22"/>
      <c r="EFB25" s="22"/>
      <c r="EFC25" s="22"/>
      <c r="EFD25" s="22"/>
      <c r="EFE25" s="22"/>
      <c r="EFF25" s="22"/>
      <c r="EFG25" s="22"/>
      <c r="EFH25" s="22"/>
      <c r="EFI25" s="22"/>
      <c r="EFJ25" s="22"/>
      <c r="EFK25" s="22"/>
      <c r="EFL25" s="22"/>
      <c r="EFM25" s="22"/>
      <c r="EFN25" s="22"/>
      <c r="EFO25" s="22"/>
      <c r="EFP25" s="22"/>
      <c r="EFQ25" s="22"/>
      <c r="EFR25" s="22"/>
      <c r="EFS25" s="22"/>
      <c r="EFT25" s="22"/>
      <c r="EFU25" s="22"/>
      <c r="EFV25" s="22"/>
      <c r="EFW25" s="22"/>
      <c r="EFX25" s="22"/>
      <c r="EFY25" s="22"/>
      <c r="EFZ25" s="22"/>
      <c r="EGA25" s="22"/>
      <c r="EGB25" s="22"/>
      <c r="EGC25" s="22"/>
      <c r="EGD25" s="22"/>
      <c r="EGE25" s="22"/>
      <c r="EGF25" s="22"/>
      <c r="EGG25" s="22"/>
      <c r="EGH25" s="22"/>
      <c r="EGI25" s="22"/>
      <c r="EGJ25" s="22"/>
      <c r="EGK25" s="22"/>
      <c r="EGL25" s="22"/>
      <c r="EGM25" s="22"/>
      <c r="EGN25" s="22"/>
      <c r="EGO25" s="22"/>
      <c r="EGP25" s="22"/>
      <c r="EGQ25" s="22"/>
      <c r="EGR25" s="22"/>
      <c r="EGS25" s="22"/>
      <c r="EGT25" s="22"/>
      <c r="EGU25" s="22"/>
      <c r="EGV25" s="22"/>
      <c r="EGW25" s="22"/>
      <c r="EGX25" s="22"/>
      <c r="EGY25" s="22"/>
      <c r="EGZ25" s="22"/>
      <c r="EHA25" s="22"/>
      <c r="EHB25" s="22"/>
      <c r="EHC25" s="22"/>
      <c r="EHD25" s="22"/>
      <c r="EHE25" s="22"/>
      <c r="EHF25" s="22"/>
      <c r="EHG25" s="22"/>
      <c r="EHH25" s="22"/>
      <c r="EHI25" s="22"/>
      <c r="EHJ25" s="22"/>
      <c r="EHK25" s="22"/>
      <c r="EHL25" s="22"/>
      <c r="EHM25" s="22"/>
      <c r="EHN25" s="22"/>
      <c r="EHO25" s="22"/>
      <c r="EHP25" s="22"/>
      <c r="EHQ25" s="22"/>
      <c r="EHR25" s="22"/>
      <c r="EHS25" s="22"/>
      <c r="EHT25" s="22"/>
      <c r="EHU25" s="22"/>
      <c r="EHV25" s="22"/>
      <c r="EHW25" s="22"/>
      <c r="EHX25" s="22"/>
      <c r="EHY25" s="22"/>
      <c r="EHZ25" s="22"/>
      <c r="EIA25" s="22"/>
      <c r="EIB25" s="22"/>
      <c r="EIC25" s="22"/>
      <c r="EID25" s="22"/>
      <c r="EIE25" s="22"/>
      <c r="EIF25" s="22"/>
      <c r="EIG25" s="22"/>
      <c r="EIH25" s="22"/>
      <c r="EII25" s="22"/>
      <c r="EIJ25" s="22"/>
      <c r="EIK25" s="22"/>
      <c r="EIL25" s="22"/>
      <c r="EIM25" s="22"/>
      <c r="EIN25" s="22"/>
      <c r="EIO25" s="22"/>
      <c r="EIP25" s="22"/>
      <c r="EIQ25" s="22"/>
      <c r="EIR25" s="22"/>
      <c r="EIS25" s="22"/>
      <c r="EIT25" s="22"/>
      <c r="EIU25" s="22"/>
      <c r="EIV25" s="22"/>
      <c r="EIW25" s="22"/>
      <c r="EIX25" s="22"/>
      <c r="EIY25" s="22"/>
      <c r="EIZ25" s="22"/>
      <c r="EJA25" s="22"/>
      <c r="EJB25" s="22"/>
      <c r="EJC25" s="22"/>
      <c r="EJD25" s="22"/>
      <c r="EJE25" s="22"/>
      <c r="EJF25" s="22"/>
      <c r="EJG25" s="22"/>
      <c r="EJH25" s="22"/>
      <c r="EJI25" s="22"/>
      <c r="EJJ25" s="22"/>
      <c r="EJK25" s="22"/>
      <c r="EJL25" s="22"/>
      <c r="EJM25" s="22"/>
      <c r="EJN25" s="22"/>
      <c r="EJO25" s="22"/>
      <c r="EJP25" s="22"/>
      <c r="EJQ25" s="22"/>
      <c r="EJR25" s="22"/>
      <c r="EJS25" s="22"/>
      <c r="EJT25" s="22"/>
      <c r="EJU25" s="22"/>
      <c r="EJV25" s="22"/>
      <c r="EJW25" s="22"/>
      <c r="EJX25" s="22"/>
      <c r="EJY25" s="22"/>
      <c r="EJZ25" s="22"/>
      <c r="EKA25" s="22"/>
      <c r="EKB25" s="22"/>
      <c r="EKC25" s="22"/>
      <c r="EKD25" s="22"/>
      <c r="EKE25" s="22"/>
      <c r="EKF25" s="22"/>
      <c r="EKG25" s="22"/>
      <c r="EKH25" s="22"/>
      <c r="EKI25" s="22"/>
      <c r="EKJ25" s="22"/>
      <c r="EKK25" s="22"/>
      <c r="EKL25" s="22"/>
      <c r="EKM25" s="22"/>
      <c r="EKN25" s="22"/>
      <c r="EKO25" s="22"/>
      <c r="EKP25" s="22"/>
      <c r="EKQ25" s="22"/>
      <c r="EKR25" s="22"/>
      <c r="EKS25" s="22"/>
      <c r="EKT25" s="22"/>
      <c r="EKU25" s="22"/>
      <c r="EKV25" s="22"/>
      <c r="EKW25" s="22"/>
      <c r="EKX25" s="22"/>
      <c r="EKY25" s="22"/>
      <c r="EKZ25" s="22"/>
      <c r="ELA25" s="22"/>
      <c r="ELB25" s="22"/>
      <c r="ELC25" s="22"/>
      <c r="ELD25" s="22"/>
      <c r="ELE25" s="22"/>
      <c r="ELF25" s="22"/>
      <c r="ELG25" s="22"/>
      <c r="ELH25" s="22"/>
      <c r="ELI25" s="22"/>
      <c r="ELJ25" s="22"/>
      <c r="ELK25" s="22"/>
      <c r="ELL25" s="22"/>
      <c r="ELM25" s="22"/>
      <c r="ELN25" s="22"/>
      <c r="ELO25" s="22"/>
      <c r="ELP25" s="22"/>
      <c r="ELQ25" s="22"/>
      <c r="ELR25" s="22"/>
      <c r="ELS25" s="22"/>
      <c r="ELT25" s="22"/>
      <c r="ELU25" s="22"/>
      <c r="ELV25" s="22"/>
      <c r="ELW25" s="22"/>
      <c r="ELX25" s="22"/>
      <c r="ELY25" s="22"/>
      <c r="ELZ25" s="22"/>
      <c r="EMA25" s="22"/>
      <c r="EMB25" s="22"/>
      <c r="EMC25" s="22"/>
      <c r="EMD25" s="22"/>
      <c r="EME25" s="22"/>
      <c r="EMF25" s="22"/>
      <c r="EMG25" s="22"/>
      <c r="EMH25" s="22"/>
      <c r="EMI25" s="22"/>
      <c r="EMJ25" s="22"/>
      <c r="EMK25" s="22"/>
      <c r="EML25" s="22"/>
      <c r="EMM25" s="22"/>
      <c r="EMN25" s="22"/>
      <c r="EMO25" s="22"/>
      <c r="EMP25" s="22"/>
      <c r="EMQ25" s="22"/>
      <c r="EMR25" s="22"/>
      <c r="EMS25" s="22"/>
      <c r="EMT25" s="22"/>
      <c r="EMU25" s="22"/>
      <c r="EMV25" s="22"/>
      <c r="EMW25" s="22"/>
      <c r="EMX25" s="22"/>
      <c r="EMY25" s="22"/>
      <c r="EMZ25" s="22"/>
      <c r="ENA25" s="22"/>
      <c r="ENB25" s="22"/>
      <c r="ENC25" s="22"/>
      <c r="END25" s="22"/>
      <c r="ENE25" s="22"/>
      <c r="ENF25" s="22"/>
      <c r="ENG25" s="22"/>
      <c r="ENH25" s="22"/>
      <c r="ENI25" s="22"/>
      <c r="ENJ25" s="22"/>
      <c r="ENK25" s="22"/>
      <c r="ENL25" s="22"/>
      <c r="ENM25" s="22"/>
      <c r="ENN25" s="22"/>
      <c r="ENO25" s="22"/>
      <c r="ENP25" s="22"/>
      <c r="ENQ25" s="22"/>
      <c r="ENR25" s="22"/>
      <c r="ENS25" s="22"/>
      <c r="ENT25" s="22"/>
      <c r="ENU25" s="22"/>
      <c r="ENV25" s="22"/>
      <c r="ENW25" s="22"/>
      <c r="ENX25" s="22"/>
      <c r="ENY25" s="22"/>
      <c r="ENZ25" s="22"/>
      <c r="EOA25" s="22"/>
      <c r="EOB25" s="22"/>
      <c r="EOC25" s="22"/>
      <c r="EOD25" s="22"/>
      <c r="EOE25" s="22"/>
      <c r="EOF25" s="22"/>
      <c r="EOG25" s="22"/>
      <c r="EOH25" s="22"/>
      <c r="EOI25" s="22"/>
      <c r="EOJ25" s="22"/>
      <c r="EOK25" s="22"/>
      <c r="EOL25" s="22"/>
      <c r="EOM25" s="22"/>
      <c r="EON25" s="22"/>
      <c r="EOO25" s="22"/>
      <c r="EOP25" s="22"/>
      <c r="EOQ25" s="22"/>
      <c r="EOR25" s="22"/>
      <c r="EOS25" s="22"/>
      <c r="EOT25" s="22"/>
      <c r="EOU25" s="22"/>
      <c r="EOV25" s="22"/>
      <c r="EOW25" s="22"/>
      <c r="EOX25" s="22"/>
      <c r="EOY25" s="22"/>
      <c r="EOZ25" s="22"/>
      <c r="EPA25" s="22"/>
      <c r="EPB25" s="22"/>
      <c r="EPC25" s="22"/>
      <c r="EPD25" s="22"/>
      <c r="EPE25" s="22"/>
      <c r="EPF25" s="22"/>
      <c r="EPG25" s="22"/>
      <c r="EPH25" s="22"/>
      <c r="EPI25" s="22"/>
      <c r="EPJ25" s="22"/>
      <c r="EPK25" s="22"/>
      <c r="EPL25" s="22"/>
      <c r="EPM25" s="22"/>
      <c r="EPN25" s="22"/>
      <c r="EPO25" s="22"/>
      <c r="EPP25" s="22"/>
      <c r="EPQ25" s="22"/>
      <c r="EPR25" s="22"/>
      <c r="EPS25" s="22"/>
      <c r="EPT25" s="22"/>
      <c r="EPU25" s="22"/>
      <c r="EPV25" s="22"/>
      <c r="EPW25" s="22"/>
      <c r="EPX25" s="22"/>
      <c r="EPY25" s="22"/>
      <c r="EPZ25" s="22"/>
      <c r="EQA25" s="22"/>
      <c r="EQB25" s="22"/>
      <c r="EQC25" s="22"/>
      <c r="EQD25" s="22"/>
      <c r="EQE25" s="22"/>
      <c r="EQF25" s="22"/>
      <c r="EQG25" s="22"/>
      <c r="EQH25" s="22"/>
      <c r="EQI25" s="22"/>
      <c r="EQJ25" s="22"/>
      <c r="EQK25" s="22"/>
      <c r="EQL25" s="22"/>
      <c r="EQM25" s="22"/>
      <c r="EQN25" s="22"/>
      <c r="EQO25" s="22"/>
      <c r="EQP25" s="22"/>
      <c r="EQQ25" s="22"/>
      <c r="EQR25" s="22"/>
      <c r="EQS25" s="22"/>
      <c r="EQT25" s="22"/>
      <c r="EQU25" s="22"/>
      <c r="EQV25" s="22"/>
      <c r="EQW25" s="22"/>
      <c r="EQX25" s="22"/>
      <c r="EQY25" s="22"/>
      <c r="EQZ25" s="22"/>
      <c r="ERA25" s="22"/>
      <c r="ERB25" s="22"/>
      <c r="ERC25" s="22"/>
      <c r="ERD25" s="22"/>
      <c r="ERE25" s="22"/>
      <c r="ERF25" s="22"/>
      <c r="ERG25" s="22"/>
      <c r="ERH25" s="22"/>
      <c r="ERI25" s="22"/>
      <c r="ERJ25" s="22"/>
      <c r="ERK25" s="22"/>
      <c r="ERL25" s="22"/>
      <c r="ERM25" s="22"/>
      <c r="ERN25" s="22"/>
      <c r="ERO25" s="22"/>
      <c r="ERP25" s="22"/>
      <c r="ERQ25" s="22"/>
      <c r="ERR25" s="22"/>
      <c r="ERS25" s="22"/>
      <c r="ERT25" s="22"/>
      <c r="ERU25" s="22"/>
      <c r="ERV25" s="22"/>
      <c r="ERW25" s="22"/>
      <c r="ERX25" s="22"/>
      <c r="ERY25" s="22"/>
      <c r="ERZ25" s="22"/>
      <c r="ESA25" s="22"/>
      <c r="ESB25" s="22"/>
      <c r="ESC25" s="22"/>
      <c r="ESD25" s="22"/>
      <c r="ESE25" s="22"/>
      <c r="ESF25" s="22"/>
      <c r="ESG25" s="22"/>
      <c r="ESH25" s="22"/>
      <c r="ESI25" s="22"/>
      <c r="ESJ25" s="22"/>
      <c r="ESK25" s="22"/>
      <c r="ESL25" s="22"/>
      <c r="ESM25" s="22"/>
      <c r="ESN25" s="22"/>
      <c r="ESO25" s="22"/>
      <c r="ESP25" s="22"/>
      <c r="ESQ25" s="22"/>
      <c r="ESR25" s="22"/>
      <c r="ESS25" s="22"/>
      <c r="EST25" s="22"/>
      <c r="ESU25" s="22"/>
      <c r="ESV25" s="22"/>
      <c r="ESW25" s="22"/>
      <c r="ESX25" s="22"/>
      <c r="ESY25" s="22"/>
      <c r="ESZ25" s="22"/>
      <c r="ETA25" s="22"/>
      <c r="ETB25" s="22"/>
      <c r="ETC25" s="22"/>
      <c r="ETD25" s="22"/>
      <c r="ETE25" s="22"/>
      <c r="ETF25" s="22"/>
      <c r="ETG25" s="22"/>
      <c r="ETH25" s="22"/>
      <c r="ETI25" s="22"/>
      <c r="ETJ25" s="22"/>
      <c r="ETK25" s="22"/>
      <c r="ETL25" s="22"/>
      <c r="ETM25" s="22"/>
      <c r="ETN25" s="22"/>
      <c r="ETO25" s="22"/>
      <c r="ETP25" s="22"/>
      <c r="ETQ25" s="22"/>
      <c r="ETR25" s="22"/>
      <c r="ETS25" s="22"/>
      <c r="ETT25" s="22"/>
      <c r="ETU25" s="22"/>
      <c r="ETV25" s="22"/>
      <c r="ETW25" s="22"/>
      <c r="ETX25" s="22"/>
      <c r="ETY25" s="22"/>
      <c r="ETZ25" s="22"/>
      <c r="EUA25" s="22"/>
      <c r="EUB25" s="22"/>
      <c r="EUC25" s="22"/>
      <c r="EUD25" s="22"/>
      <c r="EUE25" s="22"/>
      <c r="EUF25" s="22"/>
      <c r="EUG25" s="22"/>
      <c r="EUH25" s="22"/>
      <c r="EUI25" s="22"/>
      <c r="EUJ25" s="22"/>
      <c r="EUK25" s="22"/>
      <c r="EUL25" s="22"/>
      <c r="EUM25" s="22"/>
      <c r="EUN25" s="22"/>
      <c r="EUO25" s="22"/>
      <c r="EUP25" s="22"/>
      <c r="EUQ25" s="22"/>
      <c r="EUR25" s="22"/>
      <c r="EUS25" s="22"/>
      <c r="EUT25" s="22"/>
      <c r="EUU25" s="22"/>
      <c r="EUV25" s="22"/>
      <c r="EUW25" s="22"/>
      <c r="EUX25" s="22"/>
      <c r="EUY25" s="22"/>
      <c r="EUZ25" s="22"/>
      <c r="EVA25" s="22"/>
      <c r="EVB25" s="22"/>
      <c r="EVC25" s="22"/>
      <c r="EVD25" s="22"/>
      <c r="EVE25" s="22"/>
      <c r="EVF25" s="22"/>
      <c r="EVG25" s="22"/>
      <c r="EVH25" s="22"/>
      <c r="EVI25" s="22"/>
      <c r="EVJ25" s="22"/>
      <c r="EVK25" s="22"/>
      <c r="EVL25" s="22"/>
      <c r="EVM25" s="22"/>
      <c r="EVN25" s="22"/>
      <c r="EVO25" s="22"/>
      <c r="EVP25" s="22"/>
      <c r="EVQ25" s="22"/>
      <c r="EVR25" s="22"/>
      <c r="EVS25" s="22"/>
      <c r="EVT25" s="22"/>
      <c r="EVU25" s="22"/>
      <c r="EVV25" s="22"/>
      <c r="EVW25" s="22"/>
      <c r="EVX25" s="22"/>
      <c r="EVY25" s="22"/>
      <c r="EVZ25" s="22"/>
      <c r="EWA25" s="22"/>
      <c r="EWB25" s="22"/>
      <c r="EWC25" s="22"/>
      <c r="EWD25" s="22"/>
      <c r="EWE25" s="22"/>
      <c r="EWF25" s="22"/>
      <c r="EWG25" s="22"/>
      <c r="EWH25" s="22"/>
      <c r="EWI25" s="22"/>
      <c r="EWJ25" s="22"/>
      <c r="EWK25" s="22"/>
      <c r="EWL25" s="22"/>
      <c r="EWM25" s="22"/>
      <c r="EWN25" s="22"/>
      <c r="EWO25" s="22"/>
      <c r="EWP25" s="22"/>
      <c r="EWQ25" s="22"/>
      <c r="EWR25" s="22"/>
      <c r="EWS25" s="22"/>
      <c r="EWT25" s="22"/>
      <c r="EWU25" s="22"/>
      <c r="EWV25" s="22"/>
      <c r="EWW25" s="22"/>
      <c r="EWX25" s="22"/>
      <c r="EWY25" s="22"/>
      <c r="EWZ25" s="22"/>
      <c r="EXA25" s="22"/>
      <c r="EXB25" s="22"/>
      <c r="EXC25" s="22"/>
      <c r="EXD25" s="22"/>
      <c r="EXE25" s="22"/>
      <c r="EXF25" s="22"/>
      <c r="EXG25" s="22"/>
      <c r="EXH25" s="22"/>
      <c r="EXI25" s="22"/>
      <c r="EXJ25" s="22"/>
      <c r="EXK25" s="22"/>
      <c r="EXL25" s="22"/>
      <c r="EXM25" s="22"/>
      <c r="EXN25" s="22"/>
      <c r="EXO25" s="22"/>
      <c r="EXP25" s="22"/>
      <c r="EXQ25" s="22"/>
      <c r="EXR25" s="22"/>
      <c r="EXS25" s="22"/>
      <c r="EXT25" s="22"/>
      <c r="EXU25" s="22"/>
      <c r="EXV25" s="22"/>
      <c r="EXW25" s="22"/>
      <c r="EXX25" s="22"/>
      <c r="EXY25" s="22"/>
      <c r="EXZ25" s="22"/>
      <c r="EYA25" s="22"/>
      <c r="EYB25" s="22"/>
      <c r="EYC25" s="22"/>
      <c r="EYD25" s="22"/>
      <c r="EYE25" s="22"/>
      <c r="EYF25" s="22"/>
      <c r="EYG25" s="22"/>
      <c r="EYH25" s="22"/>
      <c r="EYI25" s="22"/>
      <c r="EYJ25" s="22"/>
      <c r="EYK25" s="22"/>
      <c r="EYL25" s="22"/>
      <c r="EYM25" s="22"/>
      <c r="EYN25" s="22"/>
      <c r="EYO25" s="22"/>
      <c r="EYP25" s="22"/>
      <c r="EYQ25" s="22"/>
      <c r="EYR25" s="22"/>
      <c r="EYS25" s="22"/>
      <c r="EYT25" s="22"/>
      <c r="EYU25" s="22"/>
      <c r="EYV25" s="22"/>
      <c r="EYW25" s="22"/>
      <c r="EYX25" s="22"/>
      <c r="EYY25" s="22"/>
      <c r="EYZ25" s="22"/>
      <c r="EZA25" s="22"/>
      <c r="EZB25" s="22"/>
      <c r="EZC25" s="22"/>
      <c r="EZD25" s="22"/>
      <c r="EZE25" s="22"/>
      <c r="EZF25" s="22"/>
      <c r="EZG25" s="22"/>
      <c r="EZH25" s="22"/>
      <c r="EZI25" s="22"/>
      <c r="EZJ25" s="22"/>
      <c r="EZK25" s="22"/>
      <c r="EZL25" s="22"/>
      <c r="EZM25" s="22"/>
      <c r="EZN25" s="22"/>
      <c r="EZO25" s="22"/>
      <c r="EZP25" s="22"/>
      <c r="EZQ25" s="22"/>
      <c r="EZR25" s="22"/>
      <c r="EZS25" s="22"/>
      <c r="EZT25" s="22"/>
      <c r="EZU25" s="22"/>
      <c r="EZV25" s="22"/>
      <c r="EZW25" s="22"/>
      <c r="EZX25" s="22"/>
      <c r="EZY25" s="22"/>
      <c r="EZZ25" s="22"/>
      <c r="FAA25" s="22"/>
      <c r="FAB25" s="22"/>
      <c r="FAC25" s="22"/>
      <c r="FAD25" s="22"/>
      <c r="FAE25" s="22"/>
      <c r="FAF25" s="22"/>
      <c r="FAG25" s="22"/>
      <c r="FAH25" s="22"/>
      <c r="FAI25" s="22"/>
      <c r="FAJ25" s="22"/>
      <c r="FAK25" s="22"/>
      <c r="FAL25" s="22"/>
      <c r="FAM25" s="22"/>
      <c r="FAN25" s="22"/>
      <c r="FAO25" s="22"/>
      <c r="FAP25" s="22"/>
      <c r="FAQ25" s="22"/>
      <c r="FAR25" s="22"/>
      <c r="FAS25" s="22"/>
      <c r="FAT25" s="22"/>
      <c r="FAU25" s="22"/>
      <c r="FAV25" s="22"/>
      <c r="FAW25" s="22"/>
      <c r="FAX25" s="22"/>
      <c r="FAY25" s="22"/>
      <c r="FAZ25" s="22"/>
      <c r="FBA25" s="22"/>
      <c r="FBB25" s="22"/>
      <c r="FBC25" s="22"/>
      <c r="FBD25" s="22"/>
      <c r="FBE25" s="22"/>
      <c r="FBF25" s="22"/>
      <c r="FBG25" s="22"/>
      <c r="FBH25" s="22"/>
      <c r="FBI25" s="22"/>
      <c r="FBJ25" s="22"/>
      <c r="FBK25" s="22"/>
      <c r="FBL25" s="22"/>
      <c r="FBM25" s="22"/>
      <c r="FBN25" s="22"/>
      <c r="FBO25" s="22"/>
      <c r="FBP25" s="22"/>
      <c r="FBQ25" s="22"/>
      <c r="FBR25" s="22"/>
      <c r="FBS25" s="22"/>
      <c r="FBT25" s="22"/>
      <c r="FBU25" s="22"/>
      <c r="FBV25" s="22"/>
      <c r="FBW25" s="22"/>
      <c r="FBX25" s="22"/>
      <c r="FBY25" s="22"/>
      <c r="FBZ25" s="22"/>
      <c r="FCA25" s="22"/>
      <c r="FCB25" s="22"/>
      <c r="FCC25" s="22"/>
      <c r="FCD25" s="22"/>
      <c r="FCE25" s="22"/>
      <c r="FCF25" s="22"/>
      <c r="FCG25" s="22"/>
      <c r="FCH25" s="22"/>
      <c r="FCI25" s="22"/>
      <c r="FCJ25" s="22"/>
      <c r="FCK25" s="22"/>
      <c r="FCL25" s="22"/>
      <c r="FCM25" s="22"/>
      <c r="FCN25" s="22"/>
      <c r="FCO25" s="22"/>
      <c r="FCP25" s="22"/>
      <c r="FCQ25" s="22"/>
      <c r="FCR25" s="22"/>
      <c r="FCS25" s="22"/>
      <c r="FCT25" s="22"/>
      <c r="FCU25" s="22"/>
      <c r="FCV25" s="22"/>
      <c r="FCW25" s="22"/>
      <c r="FCX25" s="22"/>
      <c r="FCY25" s="22"/>
      <c r="FCZ25" s="22"/>
      <c r="FDA25" s="22"/>
      <c r="FDB25" s="22"/>
      <c r="FDC25" s="22"/>
      <c r="FDD25" s="22"/>
      <c r="FDE25" s="22"/>
      <c r="FDF25" s="22"/>
      <c r="FDG25" s="22"/>
      <c r="FDH25" s="22"/>
      <c r="FDI25" s="22"/>
      <c r="FDJ25" s="22"/>
      <c r="FDK25" s="22"/>
      <c r="FDL25" s="22"/>
      <c r="FDM25" s="22"/>
      <c r="FDN25" s="22"/>
      <c r="FDO25" s="22"/>
      <c r="FDP25" s="22"/>
      <c r="FDQ25" s="22"/>
      <c r="FDR25" s="22"/>
      <c r="FDS25" s="22"/>
      <c r="FDT25" s="22"/>
      <c r="FDU25" s="22"/>
      <c r="FDV25" s="22"/>
      <c r="FDW25" s="22"/>
      <c r="FDX25" s="22"/>
      <c r="FDY25" s="22"/>
      <c r="FDZ25" s="22"/>
      <c r="FEA25" s="22"/>
      <c r="FEB25" s="22"/>
      <c r="FEC25" s="22"/>
      <c r="FED25" s="22"/>
      <c r="FEE25" s="22"/>
      <c r="FEF25" s="22"/>
      <c r="FEG25" s="22"/>
      <c r="FEH25" s="22"/>
      <c r="FEI25" s="22"/>
      <c r="FEJ25" s="22"/>
      <c r="FEK25" s="22"/>
      <c r="FEL25" s="22"/>
      <c r="FEM25" s="22"/>
      <c r="FEN25" s="22"/>
      <c r="FEO25" s="22"/>
      <c r="FEP25" s="22"/>
      <c r="FEQ25" s="22"/>
      <c r="FER25" s="22"/>
      <c r="FES25" s="22"/>
      <c r="FET25" s="22"/>
      <c r="FEU25" s="22"/>
      <c r="FEV25" s="22"/>
      <c r="FEW25" s="22"/>
      <c r="FEX25" s="22"/>
      <c r="FEY25" s="22"/>
      <c r="FEZ25" s="22"/>
      <c r="FFA25" s="22"/>
      <c r="FFB25" s="22"/>
      <c r="FFC25" s="22"/>
      <c r="FFD25" s="22"/>
      <c r="FFE25" s="22"/>
      <c r="FFF25" s="22"/>
      <c r="FFG25" s="22"/>
      <c r="FFH25" s="22"/>
      <c r="FFI25" s="22"/>
      <c r="FFJ25" s="22"/>
      <c r="FFK25" s="22"/>
      <c r="FFL25" s="22"/>
      <c r="FFM25" s="22"/>
      <c r="FFN25" s="22"/>
      <c r="FFO25" s="22"/>
      <c r="FFP25" s="22"/>
      <c r="FFQ25" s="22"/>
      <c r="FFR25" s="22"/>
      <c r="FFS25" s="22"/>
      <c r="FFT25" s="22"/>
      <c r="FFU25" s="22"/>
      <c r="FFV25" s="22"/>
      <c r="FFW25" s="22"/>
      <c r="FFX25" s="22"/>
      <c r="FFY25" s="22"/>
      <c r="FFZ25" s="22"/>
      <c r="FGA25" s="22"/>
      <c r="FGB25" s="22"/>
      <c r="FGC25" s="22"/>
      <c r="FGD25" s="22"/>
      <c r="FGE25" s="22"/>
      <c r="FGF25" s="22"/>
      <c r="FGG25" s="22"/>
      <c r="FGH25" s="22"/>
      <c r="FGI25" s="22"/>
      <c r="FGJ25" s="22"/>
      <c r="FGK25" s="22"/>
      <c r="FGL25" s="22"/>
      <c r="FGM25" s="22"/>
      <c r="FGN25" s="22"/>
      <c r="FGO25" s="22"/>
      <c r="FGP25" s="22"/>
      <c r="FGQ25" s="22"/>
      <c r="FGR25" s="22"/>
      <c r="FGS25" s="22"/>
      <c r="FGT25" s="22"/>
      <c r="FGU25" s="22"/>
      <c r="FGV25" s="22"/>
      <c r="FGW25" s="22"/>
      <c r="FGX25" s="22"/>
      <c r="FGY25" s="22"/>
      <c r="FGZ25" s="22"/>
      <c r="FHA25" s="22"/>
      <c r="FHB25" s="22"/>
      <c r="FHC25" s="22"/>
      <c r="FHD25" s="22"/>
      <c r="FHE25" s="22"/>
      <c r="FHF25" s="22"/>
      <c r="FHG25" s="22"/>
      <c r="FHH25" s="22"/>
      <c r="FHI25" s="22"/>
      <c r="FHJ25" s="22"/>
      <c r="FHK25" s="22"/>
      <c r="FHL25" s="22"/>
      <c r="FHM25" s="22"/>
      <c r="FHN25" s="22"/>
      <c r="FHO25" s="22"/>
      <c r="FHP25" s="22"/>
      <c r="FHQ25" s="22"/>
      <c r="FHR25" s="22"/>
      <c r="FHS25" s="22"/>
      <c r="FHT25" s="22"/>
      <c r="FHU25" s="22"/>
      <c r="FHV25" s="22"/>
      <c r="FHW25" s="22"/>
      <c r="FHX25" s="22"/>
      <c r="FHY25" s="22"/>
      <c r="FHZ25" s="22"/>
      <c r="FIA25" s="22"/>
      <c r="FIB25" s="22"/>
      <c r="FIC25" s="22"/>
      <c r="FID25" s="22"/>
      <c r="FIE25" s="22"/>
      <c r="FIF25" s="22"/>
      <c r="FIG25" s="22"/>
      <c r="FIH25" s="22"/>
      <c r="FII25" s="22"/>
      <c r="FIJ25" s="22"/>
      <c r="FIK25" s="22"/>
      <c r="FIL25" s="22"/>
      <c r="FIM25" s="22"/>
      <c r="FIN25" s="22"/>
      <c r="FIO25" s="22"/>
      <c r="FIP25" s="22"/>
      <c r="FIQ25" s="22"/>
      <c r="FIR25" s="22"/>
      <c r="FIS25" s="22"/>
      <c r="FIT25" s="22"/>
      <c r="FIU25" s="22"/>
      <c r="FIV25" s="22"/>
      <c r="FIW25" s="22"/>
      <c r="FIX25" s="22"/>
      <c r="FIY25" s="22"/>
      <c r="FIZ25" s="22"/>
      <c r="FJA25" s="22"/>
      <c r="FJB25" s="22"/>
      <c r="FJC25" s="22"/>
      <c r="FJD25" s="22"/>
      <c r="FJE25" s="22"/>
      <c r="FJF25" s="22"/>
      <c r="FJG25" s="22"/>
      <c r="FJH25" s="22"/>
      <c r="FJI25" s="22"/>
      <c r="FJJ25" s="22"/>
      <c r="FJK25" s="22"/>
      <c r="FJL25" s="22"/>
      <c r="FJM25" s="22"/>
      <c r="FJN25" s="22"/>
      <c r="FJO25" s="22"/>
      <c r="FJP25" s="22"/>
      <c r="FJQ25" s="22"/>
      <c r="FJR25" s="22"/>
      <c r="FJS25" s="22"/>
      <c r="FJT25" s="22"/>
      <c r="FJU25" s="22"/>
      <c r="FJV25" s="22"/>
      <c r="FJW25" s="22"/>
      <c r="FJX25" s="22"/>
      <c r="FJY25" s="22"/>
      <c r="FJZ25" s="22"/>
      <c r="FKA25" s="22"/>
      <c r="FKB25" s="22"/>
      <c r="FKC25" s="22"/>
      <c r="FKD25" s="22"/>
      <c r="FKE25" s="22"/>
      <c r="FKF25" s="22"/>
      <c r="FKG25" s="22"/>
      <c r="FKH25" s="22"/>
      <c r="FKI25" s="22"/>
      <c r="FKJ25" s="22"/>
      <c r="FKK25" s="22"/>
      <c r="FKL25" s="22"/>
      <c r="FKM25" s="22"/>
      <c r="FKN25" s="22"/>
      <c r="FKO25" s="22"/>
      <c r="FKP25" s="22"/>
      <c r="FKQ25" s="22"/>
      <c r="FKR25" s="22"/>
      <c r="FKS25" s="22"/>
      <c r="FKT25" s="22"/>
      <c r="FKU25" s="22"/>
      <c r="FKV25" s="22"/>
      <c r="FKW25" s="22"/>
      <c r="FKX25" s="22"/>
      <c r="FKY25" s="22"/>
      <c r="FKZ25" s="22"/>
      <c r="FLA25" s="22"/>
      <c r="FLB25" s="22"/>
      <c r="FLC25" s="22"/>
      <c r="FLD25" s="22"/>
      <c r="FLE25" s="22"/>
      <c r="FLF25" s="22"/>
      <c r="FLG25" s="22"/>
      <c r="FLH25" s="22"/>
      <c r="FLI25" s="22"/>
      <c r="FLJ25" s="22"/>
      <c r="FLK25" s="22"/>
      <c r="FLL25" s="22"/>
      <c r="FLM25" s="22"/>
      <c r="FLN25" s="22"/>
      <c r="FLO25" s="22"/>
      <c r="FLP25" s="22"/>
      <c r="FLQ25" s="22"/>
      <c r="FLR25" s="22"/>
      <c r="FLS25" s="22"/>
      <c r="FLT25" s="22"/>
      <c r="FLU25" s="22"/>
      <c r="FLV25" s="22"/>
      <c r="FLW25" s="22"/>
      <c r="FLX25" s="22"/>
      <c r="FLY25" s="22"/>
      <c r="FLZ25" s="22"/>
      <c r="FMA25" s="22"/>
      <c r="FMB25" s="22"/>
      <c r="FMC25" s="22"/>
      <c r="FMD25" s="22"/>
      <c r="FME25" s="22"/>
      <c r="FMF25" s="22"/>
      <c r="FMG25" s="22"/>
      <c r="FMH25" s="22"/>
      <c r="FMI25" s="22"/>
      <c r="FMJ25" s="22"/>
      <c r="FMK25" s="22"/>
      <c r="FML25" s="22"/>
      <c r="FMM25" s="22"/>
      <c r="FMN25" s="22"/>
      <c r="FMO25" s="22"/>
      <c r="FMP25" s="22"/>
      <c r="FMQ25" s="22"/>
      <c r="FMR25" s="22"/>
      <c r="FMS25" s="22"/>
      <c r="FMT25" s="22"/>
      <c r="FMU25" s="22"/>
      <c r="FMV25" s="22"/>
      <c r="FMW25" s="22"/>
      <c r="FMX25" s="22"/>
      <c r="FMY25" s="22"/>
      <c r="FMZ25" s="22"/>
      <c r="FNA25" s="22"/>
      <c r="FNB25" s="22"/>
      <c r="FNC25" s="22"/>
      <c r="FND25" s="22"/>
      <c r="FNE25" s="22"/>
      <c r="FNF25" s="22"/>
      <c r="FNG25" s="22"/>
      <c r="FNH25" s="22"/>
      <c r="FNI25" s="22"/>
      <c r="FNJ25" s="22"/>
      <c r="FNK25" s="22"/>
      <c r="FNL25" s="22"/>
      <c r="FNM25" s="22"/>
      <c r="FNN25" s="22"/>
      <c r="FNO25" s="22"/>
      <c r="FNP25" s="22"/>
      <c r="FNQ25" s="22"/>
      <c r="FNR25" s="22"/>
      <c r="FNS25" s="22"/>
      <c r="FNT25" s="22"/>
      <c r="FNU25" s="22"/>
      <c r="FNV25" s="22"/>
      <c r="FNW25" s="22"/>
      <c r="FNX25" s="22"/>
      <c r="FNY25" s="22"/>
      <c r="FNZ25" s="22"/>
      <c r="FOA25" s="22"/>
      <c r="FOB25" s="22"/>
      <c r="FOC25" s="22"/>
      <c r="FOD25" s="22"/>
      <c r="FOE25" s="22"/>
      <c r="FOF25" s="22"/>
      <c r="FOG25" s="22"/>
      <c r="FOH25" s="22"/>
      <c r="FOI25" s="22"/>
      <c r="FOJ25" s="22"/>
      <c r="FOK25" s="22"/>
      <c r="FOL25" s="22"/>
      <c r="FOM25" s="22"/>
      <c r="FON25" s="22"/>
      <c r="FOO25" s="22"/>
      <c r="FOP25" s="22"/>
      <c r="FOQ25" s="22"/>
      <c r="FOR25" s="22"/>
      <c r="FOS25" s="22"/>
      <c r="FOT25" s="22"/>
      <c r="FOU25" s="22"/>
      <c r="FOV25" s="22"/>
      <c r="FOW25" s="22"/>
      <c r="FOX25" s="22"/>
      <c r="FOY25" s="22"/>
      <c r="FOZ25" s="22"/>
      <c r="FPA25" s="22"/>
      <c r="FPB25" s="22"/>
      <c r="FPC25" s="22"/>
      <c r="FPD25" s="22"/>
      <c r="FPE25" s="22"/>
      <c r="FPF25" s="22"/>
      <c r="FPG25" s="22"/>
      <c r="FPH25" s="22"/>
      <c r="FPI25" s="22"/>
      <c r="FPJ25" s="22"/>
      <c r="FPK25" s="22"/>
      <c r="FPL25" s="22"/>
      <c r="FPM25" s="22"/>
      <c r="FPN25" s="22"/>
      <c r="FPO25" s="22"/>
      <c r="FPP25" s="22"/>
      <c r="FPQ25" s="22"/>
      <c r="FPR25" s="22"/>
      <c r="FPS25" s="22"/>
      <c r="FPT25" s="22"/>
      <c r="FPU25" s="22"/>
      <c r="FPV25" s="22"/>
      <c r="FPW25" s="22"/>
      <c r="FPX25" s="22"/>
      <c r="FPY25" s="22"/>
      <c r="FPZ25" s="22"/>
      <c r="FQA25" s="22"/>
      <c r="FQB25" s="22"/>
      <c r="FQC25" s="22"/>
      <c r="FQD25" s="22"/>
      <c r="FQE25" s="22"/>
      <c r="FQF25" s="22"/>
      <c r="FQG25" s="22"/>
      <c r="FQH25" s="22"/>
      <c r="FQI25" s="22"/>
      <c r="FQJ25" s="22"/>
      <c r="FQK25" s="22"/>
      <c r="FQL25" s="22"/>
      <c r="FQM25" s="22"/>
      <c r="FQN25" s="22"/>
      <c r="FQO25" s="22"/>
      <c r="FQP25" s="22"/>
      <c r="FQQ25" s="22"/>
      <c r="FQR25" s="22"/>
      <c r="FQS25" s="22"/>
      <c r="FQT25" s="22"/>
      <c r="FQU25" s="22"/>
      <c r="FQV25" s="22"/>
      <c r="FQW25" s="22"/>
      <c r="FQX25" s="22"/>
      <c r="FQY25" s="22"/>
      <c r="FQZ25" s="22"/>
      <c r="FRA25" s="22"/>
      <c r="FRB25" s="22"/>
      <c r="FRC25" s="22"/>
      <c r="FRD25" s="22"/>
      <c r="FRE25" s="22"/>
      <c r="FRF25" s="22"/>
      <c r="FRG25" s="22"/>
      <c r="FRH25" s="22"/>
      <c r="FRI25" s="22"/>
      <c r="FRJ25" s="22"/>
      <c r="FRK25" s="22"/>
      <c r="FRL25" s="22"/>
      <c r="FRM25" s="22"/>
      <c r="FRN25" s="22"/>
      <c r="FRO25" s="22"/>
      <c r="FRP25" s="22"/>
      <c r="FRQ25" s="22"/>
      <c r="FRR25" s="22"/>
      <c r="FRS25" s="22"/>
      <c r="FRT25" s="22"/>
      <c r="FRU25" s="22"/>
      <c r="FRV25" s="22"/>
      <c r="FRW25" s="22"/>
      <c r="FRX25" s="22"/>
      <c r="FRY25" s="22"/>
      <c r="FRZ25" s="22"/>
      <c r="FSA25" s="22"/>
      <c r="FSB25" s="22"/>
      <c r="FSC25" s="22"/>
      <c r="FSD25" s="22"/>
      <c r="FSE25" s="22"/>
      <c r="FSF25" s="22"/>
      <c r="FSG25" s="22"/>
      <c r="FSH25" s="22"/>
      <c r="FSI25" s="22"/>
      <c r="FSJ25" s="22"/>
      <c r="FSK25" s="22"/>
      <c r="FSL25" s="22"/>
      <c r="FSM25" s="22"/>
      <c r="FSN25" s="22"/>
      <c r="FSO25" s="22"/>
      <c r="FSP25" s="22"/>
      <c r="FSQ25" s="22"/>
      <c r="FSR25" s="22"/>
      <c r="FSS25" s="22"/>
      <c r="FST25" s="22"/>
      <c r="FSU25" s="22"/>
      <c r="FSV25" s="22"/>
      <c r="FSW25" s="22"/>
      <c r="FSX25" s="22"/>
      <c r="FSY25" s="22"/>
      <c r="FSZ25" s="22"/>
      <c r="FTA25" s="22"/>
      <c r="FTB25" s="22"/>
      <c r="FTC25" s="22"/>
      <c r="FTD25" s="22"/>
      <c r="FTE25" s="22"/>
      <c r="FTF25" s="22"/>
      <c r="FTG25" s="22"/>
      <c r="FTH25" s="22"/>
      <c r="FTI25" s="22"/>
      <c r="FTJ25" s="22"/>
      <c r="FTK25" s="22"/>
      <c r="FTL25" s="22"/>
      <c r="FTM25" s="22"/>
      <c r="FTN25" s="22"/>
      <c r="FTO25" s="22"/>
      <c r="FTP25" s="22"/>
      <c r="FTQ25" s="22"/>
      <c r="FTR25" s="22"/>
      <c r="FTS25" s="22"/>
      <c r="FTT25" s="22"/>
      <c r="FTU25" s="22"/>
      <c r="FTV25" s="22"/>
      <c r="FTW25" s="22"/>
      <c r="FTX25" s="22"/>
      <c r="FTY25" s="22"/>
      <c r="FTZ25" s="22"/>
      <c r="FUA25" s="22"/>
      <c r="FUB25" s="22"/>
      <c r="FUC25" s="22"/>
      <c r="FUD25" s="22"/>
      <c r="FUE25" s="22"/>
      <c r="FUF25" s="22"/>
      <c r="FUG25" s="22"/>
      <c r="FUH25" s="22"/>
      <c r="FUI25" s="22"/>
      <c r="FUJ25" s="22"/>
      <c r="FUK25" s="22"/>
      <c r="FUL25" s="22"/>
      <c r="FUM25" s="22"/>
      <c r="FUN25" s="22"/>
      <c r="FUO25" s="22"/>
      <c r="FUP25" s="22"/>
      <c r="FUQ25" s="22"/>
      <c r="FUR25" s="22"/>
      <c r="FUS25" s="22"/>
      <c r="FUT25" s="22"/>
      <c r="FUU25" s="22"/>
      <c r="FUV25" s="22"/>
      <c r="FUW25" s="22"/>
      <c r="FUX25" s="22"/>
      <c r="FUY25" s="22"/>
      <c r="FUZ25" s="22"/>
      <c r="FVA25" s="22"/>
      <c r="FVB25" s="22"/>
      <c r="FVC25" s="22"/>
      <c r="FVD25" s="22"/>
      <c r="FVE25" s="22"/>
      <c r="FVF25" s="22"/>
      <c r="FVG25" s="22"/>
      <c r="FVH25" s="22"/>
      <c r="FVI25" s="22"/>
      <c r="FVJ25" s="22"/>
      <c r="FVK25" s="22"/>
      <c r="FVL25" s="22"/>
      <c r="FVM25" s="22"/>
      <c r="FVN25" s="22"/>
      <c r="FVO25" s="22"/>
      <c r="FVP25" s="22"/>
      <c r="FVQ25" s="22"/>
      <c r="FVR25" s="22"/>
      <c r="FVS25" s="22"/>
      <c r="FVT25" s="22"/>
      <c r="FVU25" s="22"/>
      <c r="FVV25" s="22"/>
      <c r="FVW25" s="22"/>
      <c r="FVX25" s="22"/>
      <c r="FVY25" s="22"/>
      <c r="FVZ25" s="22"/>
      <c r="FWA25" s="22"/>
      <c r="FWB25" s="22"/>
      <c r="FWC25" s="22"/>
      <c r="FWD25" s="22"/>
      <c r="FWE25" s="22"/>
      <c r="FWF25" s="22"/>
      <c r="FWG25" s="22"/>
      <c r="FWH25" s="22"/>
      <c r="FWI25" s="22"/>
      <c r="FWJ25" s="22"/>
      <c r="FWK25" s="22"/>
      <c r="FWL25" s="22"/>
      <c r="FWM25" s="22"/>
      <c r="FWN25" s="22"/>
      <c r="FWO25" s="22"/>
      <c r="FWP25" s="22"/>
      <c r="FWQ25" s="22"/>
      <c r="FWR25" s="22"/>
      <c r="FWS25" s="22"/>
      <c r="FWT25" s="22"/>
      <c r="FWU25" s="22"/>
      <c r="FWV25" s="22"/>
      <c r="FWW25" s="22"/>
      <c r="FWX25" s="22"/>
      <c r="FWY25" s="22"/>
      <c r="FWZ25" s="22"/>
      <c r="FXA25" s="22"/>
      <c r="FXB25" s="22"/>
      <c r="FXC25" s="22"/>
      <c r="FXD25" s="22"/>
      <c r="FXE25" s="22"/>
      <c r="FXF25" s="22"/>
      <c r="FXG25" s="22"/>
      <c r="FXH25" s="22"/>
      <c r="FXI25" s="22"/>
      <c r="FXJ25" s="22"/>
      <c r="FXK25" s="22"/>
      <c r="FXL25" s="22"/>
      <c r="FXM25" s="22"/>
      <c r="FXN25" s="22"/>
      <c r="FXO25" s="22"/>
      <c r="FXP25" s="22"/>
      <c r="FXQ25" s="22"/>
      <c r="FXR25" s="22"/>
      <c r="FXS25" s="22"/>
      <c r="FXT25" s="22"/>
      <c r="FXU25" s="22"/>
      <c r="FXV25" s="22"/>
      <c r="FXW25" s="22"/>
      <c r="FXX25" s="22"/>
      <c r="FXY25" s="22"/>
      <c r="FXZ25" s="22"/>
      <c r="FYA25" s="22"/>
      <c r="FYB25" s="22"/>
      <c r="FYC25" s="22"/>
      <c r="FYD25" s="22"/>
      <c r="FYE25" s="22"/>
      <c r="FYF25" s="22"/>
      <c r="FYG25" s="22"/>
      <c r="FYH25" s="22"/>
      <c r="FYI25" s="22"/>
      <c r="FYJ25" s="22"/>
      <c r="FYK25" s="22"/>
      <c r="FYL25" s="22"/>
      <c r="FYM25" s="22"/>
      <c r="FYN25" s="22"/>
      <c r="FYO25" s="22"/>
      <c r="FYP25" s="22"/>
      <c r="FYQ25" s="22"/>
      <c r="FYR25" s="22"/>
      <c r="FYS25" s="22"/>
      <c r="FYT25" s="22"/>
      <c r="FYU25" s="22"/>
      <c r="FYV25" s="22"/>
      <c r="FYW25" s="22"/>
      <c r="FYX25" s="22"/>
      <c r="FYY25" s="22"/>
      <c r="FYZ25" s="22"/>
      <c r="FZA25" s="22"/>
      <c r="FZB25" s="22"/>
      <c r="FZC25" s="22"/>
      <c r="FZD25" s="22"/>
      <c r="FZE25" s="22"/>
      <c r="FZF25" s="22"/>
      <c r="FZG25" s="22"/>
      <c r="FZH25" s="22"/>
      <c r="FZI25" s="22"/>
      <c r="FZJ25" s="22"/>
      <c r="FZK25" s="22"/>
      <c r="FZL25" s="22"/>
      <c r="FZM25" s="22"/>
      <c r="FZN25" s="22"/>
      <c r="FZO25" s="22"/>
      <c r="FZP25" s="22"/>
      <c r="FZQ25" s="22"/>
      <c r="FZR25" s="22"/>
      <c r="FZS25" s="22"/>
      <c r="FZT25" s="22"/>
      <c r="FZU25" s="22"/>
      <c r="FZV25" s="22"/>
      <c r="FZW25" s="22"/>
      <c r="FZX25" s="22"/>
      <c r="FZY25" s="22"/>
      <c r="FZZ25" s="22"/>
      <c r="GAA25" s="22"/>
      <c r="GAB25" s="22"/>
      <c r="GAC25" s="22"/>
      <c r="GAD25" s="22"/>
      <c r="GAE25" s="22"/>
      <c r="GAF25" s="22"/>
      <c r="GAG25" s="22"/>
      <c r="GAH25" s="22"/>
      <c r="GAI25" s="22"/>
      <c r="GAJ25" s="22"/>
      <c r="GAK25" s="22"/>
      <c r="GAL25" s="22"/>
      <c r="GAM25" s="22"/>
      <c r="GAN25" s="22"/>
      <c r="GAO25" s="22"/>
      <c r="GAP25" s="22"/>
      <c r="GAQ25" s="22"/>
      <c r="GAR25" s="22"/>
      <c r="GAS25" s="22"/>
      <c r="GAT25" s="22"/>
      <c r="GAU25" s="22"/>
      <c r="GAV25" s="22"/>
      <c r="GAW25" s="22"/>
      <c r="GAX25" s="22"/>
      <c r="GAY25" s="22"/>
      <c r="GAZ25" s="22"/>
      <c r="GBA25" s="22"/>
      <c r="GBB25" s="22"/>
      <c r="GBC25" s="22"/>
      <c r="GBD25" s="22"/>
      <c r="GBE25" s="22"/>
      <c r="GBF25" s="22"/>
      <c r="GBG25" s="22"/>
      <c r="GBH25" s="22"/>
      <c r="GBI25" s="22"/>
      <c r="GBJ25" s="22"/>
      <c r="GBK25" s="22"/>
      <c r="GBL25" s="22"/>
      <c r="GBM25" s="22"/>
      <c r="GBN25" s="22"/>
      <c r="GBO25" s="22"/>
      <c r="GBP25" s="22"/>
      <c r="GBQ25" s="22"/>
      <c r="GBR25" s="22"/>
      <c r="GBS25" s="22"/>
      <c r="GBT25" s="22"/>
      <c r="GBU25" s="22"/>
      <c r="GBV25" s="22"/>
      <c r="GBW25" s="22"/>
      <c r="GBX25" s="22"/>
      <c r="GBY25" s="22"/>
      <c r="GBZ25" s="22"/>
      <c r="GCA25" s="22"/>
      <c r="GCB25" s="22"/>
      <c r="GCC25" s="22"/>
      <c r="GCD25" s="22"/>
      <c r="GCE25" s="22"/>
      <c r="GCF25" s="22"/>
      <c r="GCG25" s="22"/>
      <c r="GCH25" s="22"/>
      <c r="GCI25" s="22"/>
      <c r="GCJ25" s="22"/>
      <c r="GCK25" s="22"/>
      <c r="GCL25" s="22"/>
      <c r="GCM25" s="22"/>
      <c r="GCN25" s="22"/>
      <c r="GCO25" s="22"/>
      <c r="GCP25" s="22"/>
      <c r="GCQ25" s="22"/>
      <c r="GCR25" s="22"/>
      <c r="GCS25" s="22"/>
      <c r="GCT25" s="22"/>
      <c r="GCU25" s="22"/>
      <c r="GCV25" s="22"/>
      <c r="GCW25" s="22"/>
      <c r="GCX25" s="22"/>
      <c r="GCY25" s="22"/>
      <c r="GCZ25" s="22"/>
      <c r="GDA25" s="22"/>
      <c r="GDB25" s="22"/>
      <c r="GDC25" s="22"/>
      <c r="GDD25" s="22"/>
      <c r="GDE25" s="22"/>
      <c r="GDF25" s="22"/>
      <c r="GDG25" s="22"/>
      <c r="GDH25" s="22"/>
      <c r="GDI25" s="22"/>
      <c r="GDJ25" s="22"/>
      <c r="GDK25" s="22"/>
      <c r="GDL25" s="22"/>
      <c r="GDM25" s="22"/>
      <c r="GDN25" s="22"/>
      <c r="GDO25" s="22"/>
      <c r="GDP25" s="22"/>
      <c r="GDQ25" s="22"/>
      <c r="GDR25" s="22"/>
      <c r="GDS25" s="22"/>
      <c r="GDT25" s="22"/>
      <c r="GDU25" s="22"/>
      <c r="GDV25" s="22"/>
      <c r="GDW25" s="22"/>
      <c r="GDX25" s="22"/>
      <c r="GDY25" s="22"/>
      <c r="GDZ25" s="22"/>
      <c r="GEA25" s="22"/>
      <c r="GEB25" s="22"/>
      <c r="GEC25" s="22"/>
      <c r="GED25" s="22"/>
      <c r="GEE25" s="22"/>
      <c r="GEF25" s="22"/>
      <c r="GEG25" s="22"/>
      <c r="GEH25" s="22"/>
      <c r="GEI25" s="22"/>
      <c r="GEJ25" s="22"/>
      <c r="GEK25" s="22"/>
      <c r="GEL25" s="22"/>
      <c r="GEM25" s="22"/>
      <c r="GEN25" s="22"/>
      <c r="GEO25" s="22"/>
      <c r="GEP25" s="22"/>
      <c r="GEQ25" s="22"/>
      <c r="GER25" s="22"/>
      <c r="GES25" s="22"/>
      <c r="GET25" s="22"/>
      <c r="GEU25" s="22"/>
      <c r="GEV25" s="22"/>
      <c r="GEW25" s="22"/>
      <c r="GEX25" s="22"/>
      <c r="GEY25" s="22"/>
      <c r="GEZ25" s="22"/>
      <c r="GFA25" s="22"/>
      <c r="GFB25" s="22"/>
      <c r="GFC25" s="22"/>
      <c r="GFD25" s="22"/>
      <c r="GFE25" s="22"/>
      <c r="GFF25" s="22"/>
      <c r="GFG25" s="22"/>
      <c r="GFH25" s="22"/>
      <c r="GFI25" s="22"/>
      <c r="GFJ25" s="22"/>
      <c r="GFK25" s="22"/>
      <c r="GFL25" s="22"/>
      <c r="GFM25" s="22"/>
      <c r="GFN25" s="22"/>
      <c r="GFO25" s="22"/>
      <c r="GFP25" s="22"/>
      <c r="GFQ25" s="22"/>
      <c r="GFR25" s="22"/>
      <c r="GFS25" s="22"/>
      <c r="GFT25" s="22"/>
      <c r="GFU25" s="22"/>
      <c r="GFV25" s="22"/>
      <c r="GFW25" s="22"/>
      <c r="GFX25" s="22"/>
      <c r="GFY25" s="22"/>
      <c r="GFZ25" s="22"/>
      <c r="GGA25" s="22"/>
      <c r="GGB25" s="22"/>
      <c r="GGC25" s="22"/>
      <c r="GGD25" s="22"/>
      <c r="GGE25" s="22"/>
      <c r="GGF25" s="22"/>
      <c r="GGG25" s="22"/>
      <c r="GGH25" s="22"/>
      <c r="GGI25" s="22"/>
      <c r="GGJ25" s="22"/>
      <c r="GGK25" s="22"/>
      <c r="GGL25" s="22"/>
      <c r="GGM25" s="22"/>
      <c r="GGN25" s="22"/>
      <c r="GGO25" s="22"/>
      <c r="GGP25" s="22"/>
      <c r="GGQ25" s="22"/>
      <c r="GGR25" s="22"/>
      <c r="GGS25" s="22"/>
      <c r="GGT25" s="22"/>
      <c r="GGU25" s="22"/>
      <c r="GGV25" s="22"/>
      <c r="GGW25" s="22"/>
      <c r="GGX25" s="22"/>
      <c r="GGY25" s="22"/>
      <c r="GGZ25" s="22"/>
      <c r="GHA25" s="22"/>
      <c r="GHB25" s="22"/>
      <c r="GHC25" s="22"/>
      <c r="GHD25" s="22"/>
      <c r="GHE25" s="22"/>
      <c r="GHF25" s="22"/>
      <c r="GHG25" s="22"/>
      <c r="GHH25" s="22"/>
      <c r="GHI25" s="22"/>
      <c r="GHJ25" s="22"/>
      <c r="GHK25" s="22"/>
      <c r="GHL25" s="22"/>
      <c r="GHM25" s="22"/>
      <c r="GHN25" s="22"/>
      <c r="GHO25" s="22"/>
      <c r="GHP25" s="22"/>
      <c r="GHQ25" s="22"/>
      <c r="GHR25" s="22"/>
      <c r="GHS25" s="22"/>
      <c r="GHT25" s="22"/>
      <c r="GHU25" s="22"/>
      <c r="GHV25" s="22"/>
      <c r="GHW25" s="22"/>
      <c r="GHX25" s="22"/>
      <c r="GHY25" s="22"/>
      <c r="GHZ25" s="22"/>
      <c r="GIA25" s="22"/>
      <c r="GIB25" s="22"/>
      <c r="GIC25" s="22"/>
      <c r="GID25" s="22"/>
      <c r="GIE25" s="22"/>
      <c r="GIF25" s="22"/>
      <c r="GIG25" s="22"/>
      <c r="GIH25" s="22"/>
      <c r="GII25" s="22"/>
      <c r="GIJ25" s="22"/>
      <c r="GIK25" s="22"/>
      <c r="GIL25" s="22"/>
      <c r="GIM25" s="22"/>
      <c r="GIN25" s="22"/>
      <c r="GIO25" s="22"/>
      <c r="GIP25" s="22"/>
      <c r="GIQ25" s="22"/>
      <c r="GIR25" s="22"/>
      <c r="GIS25" s="22"/>
      <c r="GIT25" s="22"/>
      <c r="GIU25" s="22"/>
      <c r="GIV25" s="22"/>
      <c r="GIW25" s="22"/>
      <c r="GIX25" s="22"/>
      <c r="GIY25" s="22"/>
      <c r="GIZ25" s="22"/>
      <c r="GJA25" s="22"/>
      <c r="GJB25" s="22"/>
      <c r="GJC25" s="22"/>
      <c r="GJD25" s="22"/>
      <c r="GJE25" s="22"/>
      <c r="GJF25" s="22"/>
      <c r="GJG25" s="22"/>
      <c r="GJH25" s="22"/>
      <c r="GJI25" s="22"/>
      <c r="GJJ25" s="22"/>
      <c r="GJK25" s="22"/>
      <c r="GJL25" s="22"/>
      <c r="GJM25" s="22"/>
      <c r="GJN25" s="22"/>
      <c r="GJO25" s="22"/>
      <c r="GJP25" s="22"/>
      <c r="GJQ25" s="22"/>
      <c r="GJR25" s="22"/>
      <c r="GJS25" s="22"/>
      <c r="GJT25" s="22"/>
      <c r="GJU25" s="22"/>
      <c r="GJV25" s="22"/>
      <c r="GJW25" s="22"/>
      <c r="GJX25" s="22"/>
      <c r="GJY25" s="22"/>
      <c r="GJZ25" s="22"/>
      <c r="GKA25" s="22"/>
      <c r="GKB25" s="22"/>
      <c r="GKC25" s="22"/>
      <c r="GKD25" s="22"/>
      <c r="GKE25" s="22"/>
      <c r="GKF25" s="22"/>
      <c r="GKG25" s="22"/>
      <c r="GKH25" s="22"/>
      <c r="GKI25" s="22"/>
      <c r="GKJ25" s="22"/>
      <c r="GKK25" s="22"/>
      <c r="GKL25" s="22"/>
      <c r="GKM25" s="22"/>
      <c r="GKN25" s="22"/>
      <c r="GKO25" s="22"/>
      <c r="GKP25" s="22"/>
      <c r="GKQ25" s="22"/>
      <c r="GKR25" s="22"/>
      <c r="GKS25" s="22"/>
      <c r="GKT25" s="22"/>
      <c r="GKU25" s="22"/>
      <c r="GKV25" s="22"/>
      <c r="GKW25" s="22"/>
      <c r="GKX25" s="22"/>
      <c r="GKY25" s="22"/>
      <c r="GKZ25" s="22"/>
      <c r="GLA25" s="22"/>
      <c r="GLB25" s="22"/>
      <c r="GLC25" s="22"/>
      <c r="GLD25" s="22"/>
      <c r="GLE25" s="22"/>
      <c r="GLF25" s="22"/>
      <c r="GLG25" s="22"/>
      <c r="GLH25" s="22"/>
      <c r="GLI25" s="22"/>
      <c r="GLJ25" s="22"/>
      <c r="GLK25" s="22"/>
      <c r="GLL25" s="22"/>
      <c r="GLM25" s="22"/>
      <c r="GLN25" s="22"/>
      <c r="GLO25" s="22"/>
      <c r="GLP25" s="22"/>
      <c r="GLQ25" s="22"/>
      <c r="GLR25" s="22"/>
      <c r="GLS25" s="22"/>
      <c r="GLT25" s="22"/>
      <c r="GLU25" s="22"/>
      <c r="GLV25" s="22"/>
      <c r="GLW25" s="22"/>
      <c r="GLX25" s="22"/>
      <c r="GLY25" s="22"/>
      <c r="GLZ25" s="22"/>
      <c r="GMA25" s="22"/>
      <c r="GMB25" s="22"/>
      <c r="GMC25" s="22"/>
      <c r="GMD25" s="22"/>
      <c r="GME25" s="22"/>
      <c r="GMF25" s="22"/>
      <c r="GMG25" s="22"/>
      <c r="GMH25" s="22"/>
      <c r="GMI25" s="22"/>
      <c r="GMJ25" s="22"/>
      <c r="GMK25" s="22"/>
      <c r="GML25" s="22"/>
      <c r="GMM25" s="22"/>
      <c r="GMN25" s="22"/>
      <c r="GMO25" s="22"/>
      <c r="GMP25" s="22"/>
      <c r="GMQ25" s="22"/>
      <c r="GMR25" s="22"/>
      <c r="GMS25" s="22"/>
      <c r="GMT25" s="22"/>
      <c r="GMU25" s="22"/>
      <c r="GMV25" s="22"/>
      <c r="GMW25" s="22"/>
      <c r="GMX25" s="22"/>
      <c r="GMY25" s="22"/>
      <c r="GMZ25" s="22"/>
      <c r="GNA25" s="22"/>
      <c r="GNB25" s="22"/>
      <c r="GNC25" s="22"/>
      <c r="GND25" s="22"/>
      <c r="GNE25" s="22"/>
      <c r="GNF25" s="22"/>
      <c r="GNG25" s="22"/>
      <c r="GNH25" s="22"/>
      <c r="GNI25" s="22"/>
      <c r="GNJ25" s="22"/>
      <c r="GNK25" s="22"/>
      <c r="GNL25" s="22"/>
      <c r="GNM25" s="22"/>
      <c r="GNN25" s="22"/>
      <c r="GNO25" s="22"/>
      <c r="GNP25" s="22"/>
      <c r="GNQ25" s="22"/>
      <c r="GNR25" s="22"/>
      <c r="GNS25" s="22"/>
      <c r="GNT25" s="22"/>
      <c r="GNU25" s="22"/>
      <c r="GNV25" s="22"/>
      <c r="GNW25" s="22"/>
      <c r="GNX25" s="22"/>
      <c r="GNY25" s="22"/>
      <c r="GNZ25" s="22"/>
      <c r="GOA25" s="22"/>
      <c r="GOB25" s="22"/>
      <c r="GOC25" s="22"/>
      <c r="GOD25" s="22"/>
      <c r="GOE25" s="22"/>
      <c r="GOF25" s="22"/>
      <c r="GOG25" s="22"/>
      <c r="GOH25" s="22"/>
      <c r="GOI25" s="22"/>
      <c r="GOJ25" s="22"/>
      <c r="GOK25" s="22"/>
      <c r="GOL25" s="22"/>
      <c r="GOM25" s="22"/>
      <c r="GON25" s="22"/>
      <c r="GOO25" s="22"/>
      <c r="GOP25" s="22"/>
      <c r="GOQ25" s="22"/>
      <c r="GOR25" s="22"/>
      <c r="GOS25" s="22"/>
      <c r="GOT25" s="22"/>
      <c r="GOU25" s="22"/>
      <c r="GOV25" s="22"/>
      <c r="GOW25" s="22"/>
      <c r="GOX25" s="22"/>
      <c r="GOY25" s="22"/>
      <c r="GOZ25" s="22"/>
      <c r="GPA25" s="22"/>
      <c r="GPB25" s="22"/>
      <c r="GPC25" s="22"/>
      <c r="GPD25" s="22"/>
      <c r="GPE25" s="22"/>
      <c r="GPF25" s="22"/>
      <c r="GPG25" s="22"/>
      <c r="GPH25" s="22"/>
      <c r="GPI25" s="22"/>
      <c r="GPJ25" s="22"/>
      <c r="GPK25" s="22"/>
      <c r="GPL25" s="22"/>
      <c r="GPM25" s="22"/>
      <c r="GPN25" s="22"/>
      <c r="GPO25" s="22"/>
      <c r="GPP25" s="22"/>
      <c r="GPQ25" s="22"/>
      <c r="GPR25" s="22"/>
      <c r="GPS25" s="22"/>
      <c r="GPT25" s="22"/>
      <c r="GPU25" s="22"/>
      <c r="GPV25" s="22"/>
      <c r="GPW25" s="22"/>
      <c r="GPX25" s="22"/>
      <c r="GPY25" s="22"/>
      <c r="GPZ25" s="22"/>
      <c r="GQA25" s="22"/>
      <c r="GQB25" s="22"/>
      <c r="GQC25" s="22"/>
      <c r="GQD25" s="22"/>
      <c r="GQE25" s="22"/>
      <c r="GQF25" s="22"/>
      <c r="GQG25" s="22"/>
      <c r="GQH25" s="22"/>
      <c r="GQI25" s="22"/>
      <c r="GQJ25" s="22"/>
      <c r="GQK25" s="22"/>
      <c r="GQL25" s="22"/>
      <c r="GQM25" s="22"/>
      <c r="GQN25" s="22"/>
      <c r="GQO25" s="22"/>
      <c r="GQP25" s="22"/>
      <c r="GQQ25" s="22"/>
      <c r="GQR25" s="22"/>
      <c r="GQS25" s="22"/>
      <c r="GQT25" s="22"/>
      <c r="GQU25" s="22"/>
      <c r="GQV25" s="22"/>
      <c r="GQW25" s="22"/>
      <c r="GQX25" s="22"/>
      <c r="GQY25" s="22"/>
      <c r="GQZ25" s="22"/>
      <c r="GRA25" s="22"/>
      <c r="GRB25" s="22"/>
      <c r="GRC25" s="22"/>
      <c r="GRD25" s="22"/>
      <c r="GRE25" s="22"/>
      <c r="GRF25" s="22"/>
      <c r="GRG25" s="22"/>
      <c r="GRH25" s="22"/>
      <c r="GRI25" s="22"/>
      <c r="GRJ25" s="22"/>
      <c r="GRK25" s="22"/>
      <c r="GRL25" s="22"/>
      <c r="GRM25" s="22"/>
      <c r="GRN25" s="22"/>
      <c r="GRO25" s="22"/>
      <c r="GRP25" s="22"/>
      <c r="GRQ25" s="22"/>
      <c r="GRR25" s="22"/>
      <c r="GRS25" s="22"/>
      <c r="GRT25" s="22"/>
      <c r="GRU25" s="22"/>
      <c r="GRV25" s="22"/>
      <c r="GRW25" s="22"/>
      <c r="GRX25" s="22"/>
      <c r="GRY25" s="22"/>
      <c r="GRZ25" s="22"/>
      <c r="GSA25" s="22"/>
      <c r="GSB25" s="22"/>
      <c r="GSC25" s="22"/>
      <c r="GSD25" s="22"/>
      <c r="GSE25" s="22"/>
      <c r="GSF25" s="22"/>
      <c r="GSG25" s="22"/>
      <c r="GSH25" s="22"/>
      <c r="GSI25" s="22"/>
      <c r="GSJ25" s="22"/>
      <c r="GSK25" s="22"/>
      <c r="GSL25" s="22"/>
      <c r="GSM25" s="22"/>
      <c r="GSN25" s="22"/>
      <c r="GSO25" s="22"/>
      <c r="GSP25" s="22"/>
      <c r="GSQ25" s="22"/>
      <c r="GSR25" s="22"/>
      <c r="GSS25" s="22"/>
      <c r="GST25" s="22"/>
      <c r="GSU25" s="22"/>
      <c r="GSV25" s="22"/>
      <c r="GSW25" s="22"/>
      <c r="GSX25" s="22"/>
      <c r="GSY25" s="22"/>
      <c r="GSZ25" s="22"/>
      <c r="GTA25" s="22"/>
      <c r="GTB25" s="22"/>
      <c r="GTC25" s="22"/>
      <c r="GTD25" s="22"/>
      <c r="GTE25" s="22"/>
      <c r="GTF25" s="22"/>
      <c r="GTG25" s="22"/>
      <c r="GTH25" s="22"/>
      <c r="GTI25" s="22"/>
      <c r="GTJ25" s="22"/>
      <c r="GTK25" s="22"/>
      <c r="GTL25" s="22"/>
      <c r="GTM25" s="22"/>
      <c r="GTN25" s="22"/>
      <c r="GTO25" s="22"/>
      <c r="GTP25" s="22"/>
      <c r="GTQ25" s="22"/>
      <c r="GTR25" s="22"/>
      <c r="GTS25" s="22"/>
      <c r="GTT25" s="22"/>
      <c r="GTU25" s="22"/>
      <c r="GTV25" s="22"/>
      <c r="GTW25" s="22"/>
      <c r="GTX25" s="22"/>
      <c r="GTY25" s="22"/>
      <c r="GTZ25" s="22"/>
      <c r="GUA25" s="22"/>
      <c r="GUB25" s="22"/>
      <c r="GUC25" s="22"/>
      <c r="GUD25" s="22"/>
      <c r="GUE25" s="22"/>
      <c r="GUF25" s="22"/>
      <c r="GUG25" s="22"/>
      <c r="GUH25" s="22"/>
      <c r="GUI25" s="22"/>
      <c r="GUJ25" s="22"/>
      <c r="GUK25" s="22"/>
      <c r="GUL25" s="22"/>
      <c r="GUM25" s="22"/>
      <c r="GUN25" s="22"/>
      <c r="GUO25" s="22"/>
      <c r="GUP25" s="22"/>
      <c r="GUQ25" s="22"/>
      <c r="GUR25" s="22"/>
      <c r="GUS25" s="22"/>
      <c r="GUT25" s="22"/>
      <c r="GUU25" s="22"/>
      <c r="GUV25" s="22"/>
      <c r="GUW25" s="22"/>
      <c r="GUX25" s="22"/>
      <c r="GUY25" s="22"/>
      <c r="GUZ25" s="22"/>
      <c r="GVA25" s="22"/>
      <c r="GVB25" s="22"/>
      <c r="GVC25" s="22"/>
      <c r="GVD25" s="22"/>
      <c r="GVE25" s="22"/>
      <c r="GVF25" s="22"/>
      <c r="GVG25" s="22"/>
      <c r="GVH25" s="22"/>
      <c r="GVI25" s="22"/>
      <c r="GVJ25" s="22"/>
      <c r="GVK25" s="22"/>
      <c r="GVL25" s="22"/>
      <c r="GVM25" s="22"/>
      <c r="GVN25" s="22"/>
      <c r="GVO25" s="22"/>
      <c r="GVP25" s="22"/>
      <c r="GVQ25" s="22"/>
      <c r="GVR25" s="22"/>
      <c r="GVS25" s="22"/>
      <c r="GVT25" s="22"/>
      <c r="GVU25" s="22"/>
      <c r="GVV25" s="22"/>
      <c r="GVW25" s="22"/>
      <c r="GVX25" s="22"/>
      <c r="GVY25" s="22"/>
      <c r="GVZ25" s="22"/>
      <c r="GWA25" s="22"/>
      <c r="GWB25" s="22"/>
      <c r="GWC25" s="22"/>
      <c r="GWD25" s="22"/>
      <c r="GWE25" s="22"/>
      <c r="GWF25" s="22"/>
      <c r="GWG25" s="22"/>
      <c r="GWH25" s="22"/>
      <c r="GWI25" s="22"/>
      <c r="GWJ25" s="22"/>
      <c r="GWK25" s="22"/>
      <c r="GWL25" s="22"/>
      <c r="GWM25" s="22"/>
      <c r="GWN25" s="22"/>
      <c r="GWO25" s="22"/>
      <c r="GWP25" s="22"/>
      <c r="GWQ25" s="22"/>
      <c r="GWR25" s="22"/>
      <c r="GWS25" s="22"/>
      <c r="GWT25" s="22"/>
      <c r="GWU25" s="22"/>
      <c r="GWV25" s="22"/>
      <c r="GWW25" s="22"/>
      <c r="GWX25" s="22"/>
      <c r="GWY25" s="22"/>
      <c r="GWZ25" s="22"/>
      <c r="GXA25" s="22"/>
      <c r="GXB25" s="22"/>
      <c r="GXC25" s="22"/>
      <c r="GXD25" s="22"/>
      <c r="GXE25" s="22"/>
      <c r="GXF25" s="22"/>
      <c r="GXG25" s="22"/>
      <c r="GXH25" s="22"/>
      <c r="GXI25" s="22"/>
      <c r="GXJ25" s="22"/>
      <c r="GXK25" s="22"/>
      <c r="GXL25" s="22"/>
      <c r="GXM25" s="22"/>
      <c r="GXN25" s="22"/>
      <c r="GXO25" s="22"/>
      <c r="GXP25" s="22"/>
      <c r="GXQ25" s="22"/>
      <c r="GXR25" s="22"/>
      <c r="GXS25" s="22"/>
      <c r="GXT25" s="22"/>
      <c r="GXU25" s="22"/>
      <c r="GXV25" s="22"/>
      <c r="GXW25" s="22"/>
      <c r="GXX25" s="22"/>
      <c r="GXY25" s="22"/>
      <c r="GXZ25" s="22"/>
      <c r="GYA25" s="22"/>
      <c r="GYB25" s="22"/>
      <c r="GYC25" s="22"/>
      <c r="GYD25" s="22"/>
      <c r="GYE25" s="22"/>
      <c r="GYF25" s="22"/>
      <c r="GYG25" s="22"/>
      <c r="GYH25" s="22"/>
      <c r="GYI25" s="22"/>
      <c r="GYJ25" s="22"/>
      <c r="GYK25" s="22"/>
      <c r="GYL25" s="22"/>
      <c r="GYM25" s="22"/>
      <c r="GYN25" s="22"/>
      <c r="GYO25" s="22"/>
      <c r="GYP25" s="22"/>
      <c r="GYQ25" s="22"/>
      <c r="GYR25" s="22"/>
      <c r="GYS25" s="22"/>
      <c r="GYT25" s="22"/>
      <c r="GYU25" s="22"/>
      <c r="GYV25" s="22"/>
      <c r="GYW25" s="22"/>
      <c r="GYX25" s="22"/>
      <c r="GYY25" s="22"/>
      <c r="GYZ25" s="22"/>
      <c r="GZA25" s="22"/>
      <c r="GZB25" s="22"/>
      <c r="GZC25" s="22"/>
      <c r="GZD25" s="22"/>
      <c r="GZE25" s="22"/>
      <c r="GZF25" s="22"/>
      <c r="GZG25" s="22"/>
      <c r="GZH25" s="22"/>
      <c r="GZI25" s="22"/>
      <c r="GZJ25" s="22"/>
      <c r="GZK25" s="22"/>
      <c r="GZL25" s="22"/>
      <c r="GZM25" s="22"/>
      <c r="GZN25" s="22"/>
      <c r="GZO25" s="22"/>
      <c r="GZP25" s="22"/>
      <c r="GZQ25" s="22"/>
      <c r="GZR25" s="22"/>
      <c r="GZS25" s="22"/>
      <c r="GZT25" s="22"/>
      <c r="GZU25" s="22"/>
      <c r="GZV25" s="22"/>
      <c r="GZW25" s="22"/>
      <c r="GZX25" s="22"/>
      <c r="GZY25" s="22"/>
      <c r="GZZ25" s="22"/>
      <c r="HAA25" s="22"/>
      <c r="HAB25" s="22"/>
      <c r="HAC25" s="22"/>
      <c r="HAD25" s="22"/>
      <c r="HAE25" s="22"/>
      <c r="HAF25" s="22"/>
      <c r="HAG25" s="22"/>
      <c r="HAH25" s="22"/>
      <c r="HAI25" s="22"/>
      <c r="HAJ25" s="22"/>
      <c r="HAK25" s="22"/>
      <c r="HAL25" s="22"/>
      <c r="HAM25" s="22"/>
      <c r="HAN25" s="22"/>
      <c r="HAO25" s="22"/>
      <c r="HAP25" s="22"/>
      <c r="HAQ25" s="22"/>
      <c r="HAR25" s="22"/>
      <c r="HAS25" s="22"/>
      <c r="HAT25" s="22"/>
      <c r="HAU25" s="22"/>
      <c r="HAV25" s="22"/>
      <c r="HAW25" s="22"/>
      <c r="HAX25" s="22"/>
      <c r="HAY25" s="22"/>
      <c r="HAZ25" s="22"/>
      <c r="HBA25" s="22"/>
      <c r="HBB25" s="22"/>
      <c r="HBC25" s="22"/>
      <c r="HBD25" s="22"/>
      <c r="HBE25" s="22"/>
      <c r="HBF25" s="22"/>
      <c r="HBG25" s="22"/>
      <c r="HBH25" s="22"/>
      <c r="HBI25" s="22"/>
      <c r="HBJ25" s="22"/>
      <c r="HBK25" s="22"/>
      <c r="HBL25" s="22"/>
      <c r="HBM25" s="22"/>
      <c r="HBN25" s="22"/>
      <c r="HBO25" s="22"/>
      <c r="HBP25" s="22"/>
      <c r="HBQ25" s="22"/>
      <c r="HBR25" s="22"/>
      <c r="HBS25" s="22"/>
      <c r="HBT25" s="22"/>
      <c r="HBU25" s="22"/>
      <c r="HBV25" s="22"/>
      <c r="HBW25" s="22"/>
      <c r="HBX25" s="22"/>
      <c r="HBY25" s="22"/>
      <c r="HBZ25" s="22"/>
      <c r="HCA25" s="22"/>
      <c r="HCB25" s="22"/>
      <c r="HCC25" s="22"/>
      <c r="HCD25" s="22"/>
      <c r="HCE25" s="22"/>
      <c r="HCF25" s="22"/>
      <c r="HCG25" s="22"/>
      <c r="HCH25" s="22"/>
      <c r="HCI25" s="22"/>
      <c r="HCJ25" s="22"/>
      <c r="HCK25" s="22"/>
      <c r="HCL25" s="22"/>
      <c r="HCM25" s="22"/>
      <c r="HCN25" s="22"/>
      <c r="HCO25" s="22"/>
      <c r="HCP25" s="22"/>
      <c r="HCQ25" s="22"/>
      <c r="HCR25" s="22"/>
      <c r="HCS25" s="22"/>
      <c r="HCT25" s="22"/>
      <c r="HCU25" s="22"/>
      <c r="HCV25" s="22"/>
      <c r="HCW25" s="22"/>
      <c r="HCX25" s="22"/>
      <c r="HCY25" s="22"/>
      <c r="HCZ25" s="22"/>
      <c r="HDA25" s="22"/>
      <c r="HDB25" s="22"/>
      <c r="HDC25" s="22"/>
      <c r="HDD25" s="22"/>
      <c r="HDE25" s="22"/>
      <c r="HDF25" s="22"/>
      <c r="HDG25" s="22"/>
      <c r="HDH25" s="22"/>
      <c r="HDI25" s="22"/>
      <c r="HDJ25" s="22"/>
      <c r="HDK25" s="22"/>
      <c r="HDL25" s="22"/>
      <c r="HDM25" s="22"/>
      <c r="HDN25" s="22"/>
      <c r="HDO25" s="22"/>
      <c r="HDP25" s="22"/>
      <c r="HDQ25" s="22"/>
      <c r="HDR25" s="22"/>
      <c r="HDS25" s="22"/>
      <c r="HDT25" s="22"/>
      <c r="HDU25" s="22"/>
      <c r="HDV25" s="22"/>
      <c r="HDW25" s="22"/>
      <c r="HDX25" s="22"/>
      <c r="HDY25" s="22"/>
      <c r="HDZ25" s="22"/>
      <c r="HEA25" s="22"/>
      <c r="HEB25" s="22"/>
      <c r="HEC25" s="22"/>
      <c r="HED25" s="22"/>
      <c r="HEE25" s="22"/>
      <c r="HEF25" s="22"/>
      <c r="HEG25" s="22"/>
      <c r="HEH25" s="22"/>
      <c r="HEI25" s="22"/>
      <c r="HEJ25" s="22"/>
      <c r="HEK25" s="22"/>
      <c r="HEL25" s="22"/>
      <c r="HEM25" s="22"/>
      <c r="HEN25" s="22"/>
      <c r="HEO25" s="22"/>
      <c r="HEP25" s="22"/>
      <c r="HEQ25" s="22"/>
      <c r="HER25" s="22"/>
      <c r="HES25" s="22"/>
      <c r="HET25" s="22"/>
      <c r="HEU25" s="22"/>
      <c r="HEV25" s="22"/>
      <c r="HEW25" s="22"/>
      <c r="HEX25" s="22"/>
      <c r="HEY25" s="22"/>
      <c r="HEZ25" s="22"/>
      <c r="HFA25" s="22"/>
      <c r="HFB25" s="22"/>
      <c r="HFC25" s="22"/>
      <c r="HFD25" s="22"/>
      <c r="HFE25" s="22"/>
      <c r="HFF25" s="22"/>
      <c r="HFG25" s="22"/>
      <c r="HFH25" s="22"/>
      <c r="HFI25" s="22"/>
      <c r="HFJ25" s="22"/>
      <c r="HFK25" s="22"/>
      <c r="HFL25" s="22"/>
      <c r="HFM25" s="22"/>
      <c r="HFN25" s="22"/>
      <c r="HFO25" s="22"/>
      <c r="HFP25" s="22"/>
      <c r="HFQ25" s="22"/>
      <c r="HFR25" s="22"/>
      <c r="HFS25" s="22"/>
      <c r="HFT25" s="22"/>
      <c r="HFU25" s="22"/>
      <c r="HFV25" s="22"/>
      <c r="HFW25" s="22"/>
      <c r="HFX25" s="22"/>
      <c r="HFY25" s="22"/>
      <c r="HFZ25" s="22"/>
      <c r="HGA25" s="22"/>
      <c r="HGB25" s="22"/>
      <c r="HGC25" s="22"/>
      <c r="HGD25" s="22"/>
      <c r="HGE25" s="22"/>
      <c r="HGF25" s="22"/>
      <c r="HGG25" s="22"/>
      <c r="HGH25" s="22"/>
      <c r="HGI25" s="22"/>
      <c r="HGJ25" s="22"/>
      <c r="HGK25" s="22"/>
      <c r="HGL25" s="22"/>
      <c r="HGM25" s="22"/>
      <c r="HGN25" s="22"/>
      <c r="HGO25" s="22"/>
      <c r="HGP25" s="22"/>
      <c r="HGQ25" s="22"/>
      <c r="HGR25" s="22"/>
      <c r="HGS25" s="22"/>
      <c r="HGT25" s="22"/>
      <c r="HGU25" s="22"/>
      <c r="HGV25" s="22"/>
      <c r="HGW25" s="22"/>
      <c r="HGX25" s="22"/>
      <c r="HGY25" s="22"/>
      <c r="HGZ25" s="22"/>
      <c r="HHA25" s="22"/>
      <c r="HHB25" s="22"/>
      <c r="HHC25" s="22"/>
      <c r="HHD25" s="22"/>
      <c r="HHE25" s="22"/>
      <c r="HHF25" s="22"/>
      <c r="HHG25" s="22"/>
      <c r="HHH25" s="22"/>
      <c r="HHI25" s="22"/>
      <c r="HHJ25" s="22"/>
      <c r="HHK25" s="22"/>
      <c r="HHL25" s="22"/>
      <c r="HHM25" s="22"/>
      <c r="HHN25" s="22"/>
      <c r="HHO25" s="22"/>
      <c r="HHP25" s="22"/>
      <c r="HHQ25" s="22"/>
      <c r="HHR25" s="22"/>
      <c r="HHS25" s="22"/>
      <c r="HHT25" s="22"/>
      <c r="HHU25" s="22"/>
      <c r="HHV25" s="22"/>
      <c r="HHW25" s="22"/>
      <c r="HHX25" s="22"/>
      <c r="HHY25" s="22"/>
      <c r="HHZ25" s="22"/>
      <c r="HIA25" s="22"/>
      <c r="HIB25" s="22"/>
      <c r="HIC25" s="22"/>
      <c r="HID25" s="22"/>
      <c r="HIE25" s="22"/>
      <c r="HIF25" s="22"/>
      <c r="HIG25" s="22"/>
      <c r="HIH25" s="22"/>
      <c r="HII25" s="22"/>
      <c r="HIJ25" s="22"/>
      <c r="HIK25" s="22"/>
      <c r="HIL25" s="22"/>
      <c r="HIM25" s="22"/>
      <c r="HIN25" s="22"/>
      <c r="HIO25" s="22"/>
      <c r="HIP25" s="22"/>
      <c r="HIQ25" s="22"/>
      <c r="HIR25" s="22"/>
      <c r="HIS25" s="22"/>
      <c r="HIT25" s="22"/>
      <c r="HIU25" s="22"/>
      <c r="HIV25" s="22"/>
      <c r="HIW25" s="22"/>
      <c r="HIX25" s="22"/>
      <c r="HIY25" s="22"/>
      <c r="HIZ25" s="22"/>
      <c r="HJA25" s="22"/>
      <c r="HJB25" s="22"/>
      <c r="HJC25" s="22"/>
      <c r="HJD25" s="22"/>
      <c r="HJE25" s="22"/>
      <c r="HJF25" s="22"/>
      <c r="HJG25" s="22"/>
      <c r="HJH25" s="22"/>
      <c r="HJI25" s="22"/>
      <c r="HJJ25" s="22"/>
      <c r="HJK25" s="22"/>
      <c r="HJL25" s="22"/>
      <c r="HJM25" s="22"/>
      <c r="HJN25" s="22"/>
      <c r="HJO25" s="22"/>
      <c r="HJP25" s="22"/>
      <c r="HJQ25" s="22"/>
      <c r="HJR25" s="22"/>
      <c r="HJS25" s="22"/>
      <c r="HJT25" s="22"/>
      <c r="HJU25" s="22"/>
      <c r="HJV25" s="22"/>
      <c r="HJW25" s="22"/>
      <c r="HJX25" s="22"/>
      <c r="HJY25" s="22"/>
      <c r="HJZ25" s="22"/>
      <c r="HKA25" s="22"/>
      <c r="HKB25" s="22"/>
      <c r="HKC25" s="22"/>
      <c r="HKD25" s="22"/>
      <c r="HKE25" s="22"/>
      <c r="HKF25" s="22"/>
      <c r="HKG25" s="22"/>
      <c r="HKH25" s="22"/>
      <c r="HKI25" s="22"/>
      <c r="HKJ25" s="22"/>
      <c r="HKK25" s="22"/>
      <c r="HKL25" s="22"/>
      <c r="HKM25" s="22"/>
      <c r="HKN25" s="22"/>
      <c r="HKO25" s="22"/>
      <c r="HKP25" s="22"/>
      <c r="HKQ25" s="22"/>
      <c r="HKR25" s="22"/>
      <c r="HKS25" s="22"/>
      <c r="HKT25" s="22"/>
      <c r="HKU25" s="22"/>
      <c r="HKV25" s="22"/>
      <c r="HKW25" s="22"/>
      <c r="HKX25" s="22"/>
      <c r="HKY25" s="22"/>
      <c r="HKZ25" s="22"/>
      <c r="HLA25" s="22"/>
      <c r="HLB25" s="22"/>
      <c r="HLC25" s="22"/>
      <c r="HLD25" s="22"/>
      <c r="HLE25" s="22"/>
      <c r="HLF25" s="22"/>
      <c r="HLG25" s="22"/>
      <c r="HLH25" s="22"/>
      <c r="HLI25" s="22"/>
      <c r="HLJ25" s="22"/>
      <c r="HLK25" s="22"/>
      <c r="HLL25" s="22"/>
      <c r="HLM25" s="22"/>
      <c r="HLN25" s="22"/>
      <c r="HLO25" s="22"/>
      <c r="HLP25" s="22"/>
      <c r="HLQ25" s="22"/>
      <c r="HLR25" s="22"/>
      <c r="HLS25" s="22"/>
      <c r="HLT25" s="22"/>
      <c r="HLU25" s="22"/>
      <c r="HLV25" s="22"/>
      <c r="HLW25" s="22"/>
      <c r="HLX25" s="22"/>
      <c r="HLY25" s="22"/>
      <c r="HLZ25" s="22"/>
      <c r="HMA25" s="22"/>
      <c r="HMB25" s="22"/>
      <c r="HMC25" s="22"/>
      <c r="HMD25" s="22"/>
      <c r="HME25" s="22"/>
      <c r="HMF25" s="22"/>
      <c r="HMG25" s="22"/>
      <c r="HMH25" s="22"/>
      <c r="HMI25" s="22"/>
      <c r="HMJ25" s="22"/>
      <c r="HMK25" s="22"/>
      <c r="HML25" s="22"/>
      <c r="HMM25" s="22"/>
      <c r="HMN25" s="22"/>
      <c r="HMO25" s="22"/>
      <c r="HMP25" s="22"/>
      <c r="HMQ25" s="22"/>
      <c r="HMR25" s="22"/>
      <c r="HMS25" s="22"/>
      <c r="HMT25" s="22"/>
      <c r="HMU25" s="22"/>
      <c r="HMV25" s="22"/>
      <c r="HMW25" s="22"/>
      <c r="HMX25" s="22"/>
      <c r="HMY25" s="22"/>
      <c r="HMZ25" s="22"/>
      <c r="HNA25" s="22"/>
      <c r="HNB25" s="22"/>
      <c r="HNC25" s="22"/>
      <c r="HND25" s="22"/>
      <c r="HNE25" s="22"/>
      <c r="HNF25" s="22"/>
      <c r="HNG25" s="22"/>
      <c r="HNH25" s="22"/>
      <c r="HNI25" s="22"/>
      <c r="HNJ25" s="22"/>
      <c r="HNK25" s="22"/>
      <c r="HNL25" s="22"/>
      <c r="HNM25" s="22"/>
      <c r="HNN25" s="22"/>
      <c r="HNO25" s="22"/>
      <c r="HNP25" s="22"/>
      <c r="HNQ25" s="22"/>
      <c r="HNR25" s="22"/>
      <c r="HNS25" s="22"/>
      <c r="HNT25" s="22"/>
      <c r="HNU25" s="22"/>
      <c r="HNV25" s="22"/>
      <c r="HNW25" s="22"/>
      <c r="HNX25" s="22"/>
      <c r="HNY25" s="22"/>
      <c r="HNZ25" s="22"/>
      <c r="HOA25" s="22"/>
      <c r="HOB25" s="22"/>
      <c r="HOC25" s="22"/>
      <c r="HOD25" s="22"/>
      <c r="HOE25" s="22"/>
      <c r="HOF25" s="22"/>
      <c r="HOG25" s="22"/>
      <c r="HOH25" s="22"/>
      <c r="HOI25" s="22"/>
      <c r="HOJ25" s="22"/>
      <c r="HOK25" s="22"/>
      <c r="HOL25" s="22"/>
      <c r="HOM25" s="22"/>
      <c r="HON25" s="22"/>
      <c r="HOO25" s="22"/>
      <c r="HOP25" s="22"/>
      <c r="HOQ25" s="22"/>
      <c r="HOR25" s="22"/>
      <c r="HOS25" s="22"/>
      <c r="HOT25" s="22"/>
      <c r="HOU25" s="22"/>
      <c r="HOV25" s="22"/>
      <c r="HOW25" s="22"/>
      <c r="HOX25" s="22"/>
      <c r="HOY25" s="22"/>
      <c r="HOZ25" s="22"/>
      <c r="HPA25" s="22"/>
      <c r="HPB25" s="22"/>
      <c r="HPC25" s="22"/>
      <c r="HPD25" s="22"/>
      <c r="HPE25" s="22"/>
      <c r="HPF25" s="22"/>
      <c r="HPG25" s="22"/>
      <c r="HPH25" s="22"/>
      <c r="HPI25" s="22"/>
      <c r="HPJ25" s="22"/>
      <c r="HPK25" s="22"/>
      <c r="HPL25" s="22"/>
      <c r="HPM25" s="22"/>
      <c r="HPN25" s="22"/>
      <c r="HPO25" s="22"/>
      <c r="HPP25" s="22"/>
      <c r="HPQ25" s="22"/>
      <c r="HPR25" s="22"/>
      <c r="HPS25" s="22"/>
      <c r="HPT25" s="22"/>
      <c r="HPU25" s="22"/>
      <c r="HPV25" s="22"/>
      <c r="HPW25" s="22"/>
      <c r="HPX25" s="22"/>
      <c r="HPY25" s="22"/>
      <c r="HPZ25" s="22"/>
      <c r="HQA25" s="22"/>
      <c r="HQB25" s="22"/>
      <c r="HQC25" s="22"/>
      <c r="HQD25" s="22"/>
      <c r="HQE25" s="22"/>
      <c r="HQF25" s="22"/>
      <c r="HQG25" s="22"/>
      <c r="HQH25" s="22"/>
      <c r="HQI25" s="22"/>
      <c r="HQJ25" s="22"/>
      <c r="HQK25" s="22"/>
      <c r="HQL25" s="22"/>
      <c r="HQM25" s="22"/>
      <c r="HQN25" s="22"/>
      <c r="HQO25" s="22"/>
      <c r="HQP25" s="22"/>
      <c r="HQQ25" s="22"/>
      <c r="HQR25" s="22"/>
      <c r="HQS25" s="22"/>
      <c r="HQT25" s="22"/>
      <c r="HQU25" s="22"/>
      <c r="HQV25" s="22"/>
      <c r="HQW25" s="22"/>
      <c r="HQX25" s="22"/>
      <c r="HQY25" s="22"/>
      <c r="HQZ25" s="22"/>
      <c r="HRA25" s="22"/>
      <c r="HRB25" s="22"/>
      <c r="HRC25" s="22"/>
      <c r="HRD25" s="22"/>
      <c r="HRE25" s="22"/>
      <c r="HRF25" s="22"/>
      <c r="HRG25" s="22"/>
      <c r="HRH25" s="22"/>
      <c r="HRI25" s="22"/>
      <c r="HRJ25" s="22"/>
      <c r="HRK25" s="22"/>
      <c r="HRL25" s="22"/>
      <c r="HRM25" s="22"/>
      <c r="HRN25" s="22"/>
      <c r="HRO25" s="22"/>
      <c r="HRP25" s="22"/>
      <c r="HRQ25" s="22"/>
      <c r="HRR25" s="22"/>
      <c r="HRS25" s="22"/>
      <c r="HRT25" s="22"/>
      <c r="HRU25" s="22"/>
      <c r="HRV25" s="22"/>
      <c r="HRW25" s="22"/>
      <c r="HRX25" s="22"/>
      <c r="HRY25" s="22"/>
      <c r="HRZ25" s="22"/>
      <c r="HSA25" s="22"/>
      <c r="HSB25" s="22"/>
      <c r="HSC25" s="22"/>
      <c r="HSD25" s="22"/>
      <c r="HSE25" s="22"/>
      <c r="HSF25" s="22"/>
      <c r="HSG25" s="22"/>
      <c r="HSH25" s="22"/>
      <c r="HSI25" s="22"/>
      <c r="HSJ25" s="22"/>
      <c r="HSK25" s="22"/>
      <c r="HSL25" s="22"/>
      <c r="HSM25" s="22"/>
      <c r="HSN25" s="22"/>
      <c r="HSO25" s="22"/>
      <c r="HSP25" s="22"/>
      <c r="HSQ25" s="22"/>
      <c r="HSR25" s="22"/>
      <c r="HSS25" s="22"/>
      <c r="HST25" s="22"/>
      <c r="HSU25" s="22"/>
      <c r="HSV25" s="22"/>
      <c r="HSW25" s="22"/>
      <c r="HSX25" s="22"/>
      <c r="HSY25" s="22"/>
      <c r="HSZ25" s="22"/>
      <c r="HTA25" s="22"/>
      <c r="HTB25" s="22"/>
      <c r="HTC25" s="22"/>
      <c r="HTD25" s="22"/>
      <c r="HTE25" s="22"/>
      <c r="HTF25" s="22"/>
      <c r="HTG25" s="22"/>
      <c r="HTH25" s="22"/>
      <c r="HTI25" s="22"/>
      <c r="HTJ25" s="22"/>
      <c r="HTK25" s="22"/>
      <c r="HTL25" s="22"/>
      <c r="HTM25" s="22"/>
      <c r="HTN25" s="22"/>
      <c r="HTO25" s="22"/>
      <c r="HTP25" s="22"/>
      <c r="HTQ25" s="22"/>
      <c r="HTR25" s="22"/>
      <c r="HTS25" s="22"/>
      <c r="HTT25" s="22"/>
      <c r="HTU25" s="22"/>
      <c r="HTV25" s="22"/>
      <c r="HTW25" s="22"/>
      <c r="HTX25" s="22"/>
      <c r="HTY25" s="22"/>
      <c r="HTZ25" s="22"/>
      <c r="HUA25" s="22"/>
      <c r="HUB25" s="22"/>
      <c r="HUC25" s="22"/>
      <c r="HUD25" s="22"/>
      <c r="HUE25" s="22"/>
      <c r="HUF25" s="22"/>
      <c r="HUG25" s="22"/>
      <c r="HUH25" s="22"/>
      <c r="HUI25" s="22"/>
      <c r="HUJ25" s="22"/>
      <c r="HUK25" s="22"/>
      <c r="HUL25" s="22"/>
      <c r="HUM25" s="22"/>
      <c r="HUN25" s="22"/>
      <c r="HUO25" s="22"/>
      <c r="HUP25" s="22"/>
      <c r="HUQ25" s="22"/>
      <c r="HUR25" s="22"/>
      <c r="HUS25" s="22"/>
      <c r="HUT25" s="22"/>
      <c r="HUU25" s="22"/>
      <c r="HUV25" s="22"/>
      <c r="HUW25" s="22"/>
      <c r="HUX25" s="22"/>
      <c r="HUY25" s="22"/>
      <c r="HUZ25" s="22"/>
      <c r="HVA25" s="22"/>
      <c r="HVB25" s="22"/>
      <c r="HVC25" s="22"/>
      <c r="HVD25" s="22"/>
      <c r="HVE25" s="22"/>
      <c r="HVF25" s="22"/>
      <c r="HVG25" s="22"/>
      <c r="HVH25" s="22"/>
      <c r="HVI25" s="22"/>
      <c r="HVJ25" s="22"/>
      <c r="HVK25" s="22"/>
      <c r="HVL25" s="22"/>
      <c r="HVM25" s="22"/>
      <c r="HVN25" s="22"/>
      <c r="HVO25" s="22"/>
      <c r="HVP25" s="22"/>
      <c r="HVQ25" s="22"/>
      <c r="HVR25" s="22"/>
      <c r="HVS25" s="22"/>
      <c r="HVT25" s="22"/>
      <c r="HVU25" s="22"/>
      <c r="HVV25" s="22"/>
      <c r="HVW25" s="22"/>
      <c r="HVX25" s="22"/>
      <c r="HVY25" s="22"/>
      <c r="HVZ25" s="22"/>
      <c r="HWA25" s="22"/>
      <c r="HWB25" s="22"/>
      <c r="HWC25" s="22"/>
      <c r="HWD25" s="22"/>
      <c r="HWE25" s="22"/>
      <c r="HWF25" s="22"/>
      <c r="HWG25" s="22"/>
      <c r="HWH25" s="22"/>
      <c r="HWI25" s="22"/>
      <c r="HWJ25" s="22"/>
      <c r="HWK25" s="22"/>
      <c r="HWL25" s="22"/>
      <c r="HWM25" s="22"/>
      <c r="HWN25" s="22"/>
      <c r="HWO25" s="22"/>
      <c r="HWP25" s="22"/>
      <c r="HWQ25" s="22"/>
      <c r="HWR25" s="22"/>
      <c r="HWS25" s="22"/>
      <c r="HWT25" s="22"/>
      <c r="HWU25" s="22"/>
      <c r="HWV25" s="22"/>
      <c r="HWW25" s="22"/>
      <c r="HWX25" s="22"/>
      <c r="HWY25" s="22"/>
      <c r="HWZ25" s="22"/>
      <c r="HXA25" s="22"/>
      <c r="HXB25" s="22"/>
      <c r="HXC25" s="22"/>
      <c r="HXD25" s="22"/>
      <c r="HXE25" s="22"/>
      <c r="HXF25" s="22"/>
      <c r="HXG25" s="22"/>
      <c r="HXH25" s="22"/>
      <c r="HXI25" s="22"/>
      <c r="HXJ25" s="22"/>
      <c r="HXK25" s="22"/>
      <c r="HXL25" s="22"/>
      <c r="HXM25" s="22"/>
      <c r="HXN25" s="22"/>
      <c r="HXO25" s="22"/>
      <c r="HXP25" s="22"/>
      <c r="HXQ25" s="22"/>
      <c r="HXR25" s="22"/>
      <c r="HXS25" s="22"/>
      <c r="HXT25" s="22"/>
      <c r="HXU25" s="22"/>
      <c r="HXV25" s="22"/>
      <c r="HXW25" s="22"/>
      <c r="HXX25" s="22"/>
      <c r="HXY25" s="22"/>
      <c r="HXZ25" s="22"/>
      <c r="HYA25" s="22"/>
      <c r="HYB25" s="22"/>
      <c r="HYC25" s="22"/>
      <c r="HYD25" s="22"/>
      <c r="HYE25" s="22"/>
      <c r="HYF25" s="22"/>
      <c r="HYG25" s="22"/>
      <c r="HYH25" s="22"/>
      <c r="HYI25" s="22"/>
      <c r="HYJ25" s="22"/>
      <c r="HYK25" s="22"/>
      <c r="HYL25" s="22"/>
      <c r="HYM25" s="22"/>
      <c r="HYN25" s="22"/>
      <c r="HYO25" s="22"/>
      <c r="HYP25" s="22"/>
      <c r="HYQ25" s="22"/>
      <c r="HYR25" s="22"/>
      <c r="HYS25" s="22"/>
      <c r="HYT25" s="22"/>
      <c r="HYU25" s="22"/>
      <c r="HYV25" s="22"/>
      <c r="HYW25" s="22"/>
      <c r="HYX25" s="22"/>
      <c r="HYY25" s="22"/>
      <c r="HYZ25" s="22"/>
      <c r="HZA25" s="22"/>
      <c r="HZB25" s="22"/>
      <c r="HZC25" s="22"/>
      <c r="HZD25" s="22"/>
      <c r="HZE25" s="22"/>
      <c r="HZF25" s="22"/>
      <c r="HZG25" s="22"/>
      <c r="HZH25" s="22"/>
      <c r="HZI25" s="22"/>
      <c r="HZJ25" s="22"/>
      <c r="HZK25" s="22"/>
      <c r="HZL25" s="22"/>
      <c r="HZM25" s="22"/>
      <c r="HZN25" s="22"/>
      <c r="HZO25" s="22"/>
      <c r="HZP25" s="22"/>
      <c r="HZQ25" s="22"/>
      <c r="HZR25" s="22"/>
      <c r="HZS25" s="22"/>
      <c r="HZT25" s="22"/>
      <c r="HZU25" s="22"/>
      <c r="HZV25" s="22"/>
      <c r="HZW25" s="22"/>
      <c r="HZX25" s="22"/>
      <c r="HZY25" s="22"/>
      <c r="HZZ25" s="22"/>
      <c r="IAA25" s="22"/>
      <c r="IAB25" s="22"/>
      <c r="IAC25" s="22"/>
      <c r="IAD25" s="22"/>
      <c r="IAE25" s="22"/>
      <c r="IAF25" s="22"/>
      <c r="IAG25" s="22"/>
      <c r="IAH25" s="22"/>
      <c r="IAI25" s="22"/>
      <c r="IAJ25" s="22"/>
      <c r="IAK25" s="22"/>
      <c r="IAL25" s="22"/>
      <c r="IAM25" s="22"/>
      <c r="IAN25" s="22"/>
      <c r="IAO25" s="22"/>
      <c r="IAP25" s="22"/>
      <c r="IAQ25" s="22"/>
      <c r="IAR25" s="22"/>
      <c r="IAS25" s="22"/>
      <c r="IAT25" s="22"/>
      <c r="IAU25" s="22"/>
      <c r="IAV25" s="22"/>
      <c r="IAW25" s="22"/>
      <c r="IAX25" s="22"/>
      <c r="IAY25" s="22"/>
      <c r="IAZ25" s="22"/>
      <c r="IBA25" s="22"/>
      <c r="IBB25" s="22"/>
      <c r="IBC25" s="22"/>
      <c r="IBD25" s="22"/>
      <c r="IBE25" s="22"/>
      <c r="IBF25" s="22"/>
      <c r="IBG25" s="22"/>
      <c r="IBH25" s="22"/>
      <c r="IBI25" s="22"/>
      <c r="IBJ25" s="22"/>
      <c r="IBK25" s="22"/>
      <c r="IBL25" s="22"/>
      <c r="IBM25" s="22"/>
      <c r="IBN25" s="22"/>
      <c r="IBO25" s="22"/>
      <c r="IBP25" s="22"/>
      <c r="IBQ25" s="22"/>
      <c r="IBR25" s="22"/>
      <c r="IBS25" s="22"/>
      <c r="IBT25" s="22"/>
      <c r="IBU25" s="22"/>
      <c r="IBV25" s="22"/>
      <c r="IBW25" s="22"/>
      <c r="IBX25" s="22"/>
      <c r="IBY25" s="22"/>
      <c r="IBZ25" s="22"/>
      <c r="ICA25" s="22"/>
      <c r="ICB25" s="22"/>
      <c r="ICC25" s="22"/>
      <c r="ICD25" s="22"/>
      <c r="ICE25" s="22"/>
      <c r="ICF25" s="22"/>
      <c r="ICG25" s="22"/>
      <c r="ICH25" s="22"/>
      <c r="ICI25" s="22"/>
      <c r="ICJ25" s="22"/>
      <c r="ICK25" s="22"/>
      <c r="ICL25" s="22"/>
      <c r="ICM25" s="22"/>
      <c r="ICN25" s="22"/>
      <c r="ICO25" s="22"/>
      <c r="ICP25" s="22"/>
      <c r="ICQ25" s="22"/>
      <c r="ICR25" s="22"/>
      <c r="ICS25" s="22"/>
      <c r="ICT25" s="22"/>
      <c r="ICU25" s="22"/>
      <c r="ICV25" s="22"/>
      <c r="ICW25" s="22"/>
      <c r="ICX25" s="22"/>
      <c r="ICY25" s="22"/>
      <c r="ICZ25" s="22"/>
      <c r="IDA25" s="22"/>
      <c r="IDB25" s="22"/>
      <c r="IDC25" s="22"/>
      <c r="IDD25" s="22"/>
      <c r="IDE25" s="22"/>
      <c r="IDF25" s="22"/>
      <c r="IDG25" s="22"/>
      <c r="IDH25" s="22"/>
      <c r="IDI25" s="22"/>
      <c r="IDJ25" s="22"/>
      <c r="IDK25" s="22"/>
      <c r="IDL25" s="22"/>
      <c r="IDM25" s="22"/>
      <c r="IDN25" s="22"/>
      <c r="IDO25" s="22"/>
      <c r="IDP25" s="22"/>
      <c r="IDQ25" s="22"/>
      <c r="IDR25" s="22"/>
      <c r="IDS25" s="22"/>
      <c r="IDT25" s="22"/>
      <c r="IDU25" s="22"/>
      <c r="IDV25" s="22"/>
      <c r="IDW25" s="22"/>
      <c r="IDX25" s="22"/>
      <c r="IDY25" s="22"/>
      <c r="IDZ25" s="22"/>
      <c r="IEA25" s="22"/>
      <c r="IEB25" s="22"/>
      <c r="IEC25" s="22"/>
      <c r="IED25" s="22"/>
      <c r="IEE25" s="22"/>
      <c r="IEF25" s="22"/>
      <c r="IEG25" s="22"/>
      <c r="IEH25" s="22"/>
      <c r="IEI25" s="22"/>
      <c r="IEJ25" s="22"/>
      <c r="IEK25" s="22"/>
      <c r="IEL25" s="22"/>
      <c r="IEM25" s="22"/>
      <c r="IEN25" s="22"/>
      <c r="IEO25" s="22"/>
      <c r="IEP25" s="22"/>
      <c r="IEQ25" s="22"/>
      <c r="IER25" s="22"/>
      <c r="IES25" s="22"/>
      <c r="IET25" s="22"/>
      <c r="IEU25" s="22"/>
      <c r="IEV25" s="22"/>
      <c r="IEW25" s="22"/>
      <c r="IEX25" s="22"/>
      <c r="IEY25" s="22"/>
      <c r="IEZ25" s="22"/>
      <c r="IFA25" s="22"/>
      <c r="IFB25" s="22"/>
      <c r="IFC25" s="22"/>
      <c r="IFD25" s="22"/>
      <c r="IFE25" s="22"/>
      <c r="IFF25" s="22"/>
      <c r="IFG25" s="22"/>
      <c r="IFH25" s="22"/>
      <c r="IFI25" s="22"/>
      <c r="IFJ25" s="22"/>
      <c r="IFK25" s="22"/>
      <c r="IFL25" s="22"/>
      <c r="IFM25" s="22"/>
      <c r="IFN25" s="22"/>
      <c r="IFO25" s="22"/>
      <c r="IFP25" s="22"/>
      <c r="IFQ25" s="22"/>
      <c r="IFR25" s="22"/>
      <c r="IFS25" s="22"/>
      <c r="IFT25" s="22"/>
      <c r="IFU25" s="22"/>
      <c r="IFV25" s="22"/>
      <c r="IFW25" s="22"/>
      <c r="IFX25" s="22"/>
      <c r="IFY25" s="22"/>
      <c r="IFZ25" s="22"/>
      <c r="IGA25" s="22"/>
      <c r="IGB25" s="22"/>
      <c r="IGC25" s="22"/>
      <c r="IGD25" s="22"/>
      <c r="IGE25" s="22"/>
      <c r="IGF25" s="22"/>
      <c r="IGG25" s="22"/>
      <c r="IGH25" s="22"/>
      <c r="IGI25" s="22"/>
      <c r="IGJ25" s="22"/>
      <c r="IGK25" s="22"/>
      <c r="IGL25" s="22"/>
      <c r="IGM25" s="22"/>
      <c r="IGN25" s="22"/>
      <c r="IGO25" s="22"/>
      <c r="IGP25" s="22"/>
      <c r="IGQ25" s="22"/>
      <c r="IGR25" s="22"/>
      <c r="IGS25" s="22"/>
      <c r="IGT25" s="22"/>
      <c r="IGU25" s="22"/>
      <c r="IGV25" s="22"/>
      <c r="IGW25" s="22"/>
      <c r="IGX25" s="22"/>
      <c r="IGY25" s="22"/>
      <c r="IGZ25" s="22"/>
      <c r="IHA25" s="22"/>
      <c r="IHB25" s="22"/>
      <c r="IHC25" s="22"/>
      <c r="IHD25" s="22"/>
      <c r="IHE25" s="22"/>
      <c r="IHF25" s="22"/>
      <c r="IHG25" s="22"/>
      <c r="IHH25" s="22"/>
      <c r="IHI25" s="22"/>
      <c r="IHJ25" s="22"/>
      <c r="IHK25" s="22"/>
      <c r="IHL25" s="22"/>
      <c r="IHM25" s="22"/>
      <c r="IHN25" s="22"/>
      <c r="IHO25" s="22"/>
      <c r="IHP25" s="22"/>
      <c r="IHQ25" s="22"/>
      <c r="IHR25" s="22"/>
      <c r="IHS25" s="22"/>
      <c r="IHT25" s="22"/>
      <c r="IHU25" s="22"/>
      <c r="IHV25" s="22"/>
      <c r="IHW25" s="22"/>
      <c r="IHX25" s="22"/>
      <c r="IHY25" s="22"/>
      <c r="IHZ25" s="22"/>
      <c r="IIA25" s="22"/>
      <c r="IIB25" s="22"/>
      <c r="IIC25" s="22"/>
      <c r="IID25" s="22"/>
      <c r="IIE25" s="22"/>
      <c r="IIF25" s="22"/>
      <c r="IIG25" s="22"/>
      <c r="IIH25" s="22"/>
      <c r="III25" s="22"/>
      <c r="IIJ25" s="22"/>
      <c r="IIK25" s="22"/>
      <c r="IIL25" s="22"/>
      <c r="IIM25" s="22"/>
      <c r="IIN25" s="22"/>
      <c r="IIO25" s="22"/>
      <c r="IIP25" s="22"/>
      <c r="IIQ25" s="22"/>
      <c r="IIR25" s="22"/>
      <c r="IIS25" s="22"/>
      <c r="IIT25" s="22"/>
      <c r="IIU25" s="22"/>
      <c r="IIV25" s="22"/>
      <c r="IIW25" s="22"/>
      <c r="IIX25" s="22"/>
      <c r="IIY25" s="22"/>
      <c r="IIZ25" s="22"/>
      <c r="IJA25" s="22"/>
      <c r="IJB25" s="22"/>
      <c r="IJC25" s="22"/>
      <c r="IJD25" s="22"/>
      <c r="IJE25" s="22"/>
      <c r="IJF25" s="22"/>
      <c r="IJG25" s="22"/>
      <c r="IJH25" s="22"/>
      <c r="IJI25" s="22"/>
      <c r="IJJ25" s="22"/>
      <c r="IJK25" s="22"/>
      <c r="IJL25" s="22"/>
      <c r="IJM25" s="22"/>
      <c r="IJN25" s="22"/>
      <c r="IJO25" s="22"/>
      <c r="IJP25" s="22"/>
      <c r="IJQ25" s="22"/>
      <c r="IJR25" s="22"/>
      <c r="IJS25" s="22"/>
      <c r="IJT25" s="22"/>
      <c r="IJU25" s="22"/>
      <c r="IJV25" s="22"/>
      <c r="IJW25" s="22"/>
      <c r="IJX25" s="22"/>
      <c r="IJY25" s="22"/>
      <c r="IJZ25" s="22"/>
      <c r="IKA25" s="22"/>
      <c r="IKB25" s="22"/>
      <c r="IKC25" s="22"/>
      <c r="IKD25" s="22"/>
      <c r="IKE25" s="22"/>
      <c r="IKF25" s="22"/>
      <c r="IKG25" s="22"/>
      <c r="IKH25" s="22"/>
      <c r="IKI25" s="22"/>
      <c r="IKJ25" s="22"/>
      <c r="IKK25" s="22"/>
      <c r="IKL25" s="22"/>
      <c r="IKM25" s="22"/>
      <c r="IKN25" s="22"/>
      <c r="IKO25" s="22"/>
      <c r="IKP25" s="22"/>
      <c r="IKQ25" s="22"/>
      <c r="IKR25" s="22"/>
      <c r="IKS25" s="22"/>
      <c r="IKT25" s="22"/>
      <c r="IKU25" s="22"/>
      <c r="IKV25" s="22"/>
      <c r="IKW25" s="22"/>
      <c r="IKX25" s="22"/>
      <c r="IKY25" s="22"/>
      <c r="IKZ25" s="22"/>
      <c r="ILA25" s="22"/>
      <c r="ILB25" s="22"/>
      <c r="ILC25" s="22"/>
      <c r="ILD25" s="22"/>
      <c r="ILE25" s="22"/>
      <c r="ILF25" s="22"/>
      <c r="ILG25" s="22"/>
      <c r="ILH25" s="22"/>
      <c r="ILI25" s="22"/>
      <c r="ILJ25" s="22"/>
      <c r="ILK25" s="22"/>
      <c r="ILL25" s="22"/>
      <c r="ILM25" s="22"/>
      <c r="ILN25" s="22"/>
      <c r="ILO25" s="22"/>
      <c r="ILP25" s="22"/>
      <c r="ILQ25" s="22"/>
      <c r="ILR25" s="22"/>
      <c r="ILS25" s="22"/>
      <c r="ILT25" s="22"/>
      <c r="ILU25" s="22"/>
      <c r="ILV25" s="22"/>
      <c r="ILW25" s="22"/>
      <c r="ILX25" s="22"/>
      <c r="ILY25" s="22"/>
      <c r="ILZ25" s="22"/>
      <c r="IMA25" s="22"/>
      <c r="IMB25" s="22"/>
      <c r="IMC25" s="22"/>
      <c r="IMD25" s="22"/>
      <c r="IME25" s="22"/>
      <c r="IMF25" s="22"/>
      <c r="IMG25" s="22"/>
      <c r="IMH25" s="22"/>
      <c r="IMI25" s="22"/>
      <c r="IMJ25" s="22"/>
      <c r="IMK25" s="22"/>
      <c r="IML25" s="22"/>
      <c r="IMM25" s="22"/>
      <c r="IMN25" s="22"/>
      <c r="IMO25" s="22"/>
      <c r="IMP25" s="22"/>
      <c r="IMQ25" s="22"/>
      <c r="IMR25" s="22"/>
      <c r="IMS25" s="22"/>
      <c r="IMT25" s="22"/>
      <c r="IMU25" s="22"/>
      <c r="IMV25" s="22"/>
      <c r="IMW25" s="22"/>
      <c r="IMX25" s="22"/>
      <c r="IMY25" s="22"/>
      <c r="IMZ25" s="22"/>
      <c r="INA25" s="22"/>
      <c r="INB25" s="22"/>
      <c r="INC25" s="22"/>
      <c r="IND25" s="22"/>
      <c r="INE25" s="22"/>
      <c r="INF25" s="22"/>
      <c r="ING25" s="22"/>
      <c r="INH25" s="22"/>
      <c r="INI25" s="22"/>
      <c r="INJ25" s="22"/>
      <c r="INK25" s="22"/>
      <c r="INL25" s="22"/>
      <c r="INM25" s="22"/>
      <c r="INN25" s="22"/>
      <c r="INO25" s="22"/>
      <c r="INP25" s="22"/>
      <c r="INQ25" s="22"/>
      <c r="INR25" s="22"/>
      <c r="INS25" s="22"/>
      <c r="INT25" s="22"/>
      <c r="INU25" s="22"/>
      <c r="INV25" s="22"/>
      <c r="INW25" s="22"/>
      <c r="INX25" s="22"/>
      <c r="INY25" s="22"/>
      <c r="INZ25" s="22"/>
      <c r="IOA25" s="22"/>
      <c r="IOB25" s="22"/>
      <c r="IOC25" s="22"/>
      <c r="IOD25" s="22"/>
      <c r="IOE25" s="22"/>
      <c r="IOF25" s="22"/>
      <c r="IOG25" s="22"/>
      <c r="IOH25" s="22"/>
      <c r="IOI25" s="22"/>
      <c r="IOJ25" s="22"/>
      <c r="IOK25" s="22"/>
      <c r="IOL25" s="22"/>
      <c r="IOM25" s="22"/>
      <c r="ION25" s="22"/>
      <c r="IOO25" s="22"/>
      <c r="IOP25" s="22"/>
      <c r="IOQ25" s="22"/>
      <c r="IOR25" s="22"/>
      <c r="IOS25" s="22"/>
      <c r="IOT25" s="22"/>
      <c r="IOU25" s="22"/>
      <c r="IOV25" s="22"/>
      <c r="IOW25" s="22"/>
      <c r="IOX25" s="22"/>
      <c r="IOY25" s="22"/>
      <c r="IOZ25" s="22"/>
      <c r="IPA25" s="22"/>
      <c r="IPB25" s="22"/>
      <c r="IPC25" s="22"/>
      <c r="IPD25" s="22"/>
      <c r="IPE25" s="22"/>
      <c r="IPF25" s="22"/>
      <c r="IPG25" s="22"/>
      <c r="IPH25" s="22"/>
      <c r="IPI25" s="22"/>
      <c r="IPJ25" s="22"/>
      <c r="IPK25" s="22"/>
      <c r="IPL25" s="22"/>
      <c r="IPM25" s="22"/>
      <c r="IPN25" s="22"/>
      <c r="IPO25" s="22"/>
      <c r="IPP25" s="22"/>
      <c r="IPQ25" s="22"/>
      <c r="IPR25" s="22"/>
      <c r="IPS25" s="22"/>
      <c r="IPT25" s="22"/>
      <c r="IPU25" s="22"/>
      <c r="IPV25" s="22"/>
      <c r="IPW25" s="22"/>
      <c r="IPX25" s="22"/>
      <c r="IPY25" s="22"/>
      <c r="IPZ25" s="22"/>
      <c r="IQA25" s="22"/>
      <c r="IQB25" s="22"/>
      <c r="IQC25" s="22"/>
      <c r="IQD25" s="22"/>
      <c r="IQE25" s="22"/>
      <c r="IQF25" s="22"/>
      <c r="IQG25" s="22"/>
      <c r="IQH25" s="22"/>
      <c r="IQI25" s="22"/>
      <c r="IQJ25" s="22"/>
      <c r="IQK25" s="22"/>
      <c r="IQL25" s="22"/>
      <c r="IQM25" s="22"/>
      <c r="IQN25" s="22"/>
      <c r="IQO25" s="22"/>
      <c r="IQP25" s="22"/>
      <c r="IQQ25" s="22"/>
      <c r="IQR25" s="22"/>
      <c r="IQS25" s="22"/>
      <c r="IQT25" s="22"/>
      <c r="IQU25" s="22"/>
      <c r="IQV25" s="22"/>
      <c r="IQW25" s="22"/>
      <c r="IQX25" s="22"/>
      <c r="IQY25" s="22"/>
      <c r="IQZ25" s="22"/>
      <c r="IRA25" s="22"/>
      <c r="IRB25" s="22"/>
      <c r="IRC25" s="22"/>
      <c r="IRD25" s="22"/>
      <c r="IRE25" s="22"/>
      <c r="IRF25" s="22"/>
      <c r="IRG25" s="22"/>
      <c r="IRH25" s="22"/>
      <c r="IRI25" s="22"/>
      <c r="IRJ25" s="22"/>
      <c r="IRK25" s="22"/>
      <c r="IRL25" s="22"/>
      <c r="IRM25" s="22"/>
      <c r="IRN25" s="22"/>
      <c r="IRO25" s="22"/>
      <c r="IRP25" s="22"/>
      <c r="IRQ25" s="22"/>
      <c r="IRR25" s="22"/>
      <c r="IRS25" s="22"/>
      <c r="IRT25" s="22"/>
      <c r="IRU25" s="22"/>
      <c r="IRV25" s="22"/>
      <c r="IRW25" s="22"/>
      <c r="IRX25" s="22"/>
      <c r="IRY25" s="22"/>
      <c r="IRZ25" s="22"/>
      <c r="ISA25" s="22"/>
      <c r="ISB25" s="22"/>
      <c r="ISC25" s="22"/>
      <c r="ISD25" s="22"/>
      <c r="ISE25" s="22"/>
      <c r="ISF25" s="22"/>
      <c r="ISG25" s="22"/>
      <c r="ISH25" s="22"/>
      <c r="ISI25" s="22"/>
      <c r="ISJ25" s="22"/>
      <c r="ISK25" s="22"/>
      <c r="ISL25" s="22"/>
      <c r="ISM25" s="22"/>
      <c r="ISN25" s="22"/>
      <c r="ISO25" s="22"/>
      <c r="ISP25" s="22"/>
      <c r="ISQ25" s="22"/>
      <c r="ISR25" s="22"/>
      <c r="ISS25" s="22"/>
      <c r="IST25" s="22"/>
      <c r="ISU25" s="22"/>
      <c r="ISV25" s="22"/>
      <c r="ISW25" s="22"/>
      <c r="ISX25" s="22"/>
      <c r="ISY25" s="22"/>
      <c r="ISZ25" s="22"/>
      <c r="ITA25" s="22"/>
      <c r="ITB25" s="22"/>
      <c r="ITC25" s="22"/>
      <c r="ITD25" s="22"/>
      <c r="ITE25" s="22"/>
      <c r="ITF25" s="22"/>
      <c r="ITG25" s="22"/>
      <c r="ITH25" s="22"/>
      <c r="ITI25" s="22"/>
      <c r="ITJ25" s="22"/>
      <c r="ITK25" s="22"/>
      <c r="ITL25" s="22"/>
      <c r="ITM25" s="22"/>
      <c r="ITN25" s="22"/>
      <c r="ITO25" s="22"/>
      <c r="ITP25" s="22"/>
      <c r="ITQ25" s="22"/>
      <c r="ITR25" s="22"/>
      <c r="ITS25" s="22"/>
      <c r="ITT25" s="22"/>
      <c r="ITU25" s="22"/>
      <c r="ITV25" s="22"/>
      <c r="ITW25" s="22"/>
      <c r="ITX25" s="22"/>
      <c r="ITY25" s="22"/>
      <c r="ITZ25" s="22"/>
      <c r="IUA25" s="22"/>
      <c r="IUB25" s="22"/>
      <c r="IUC25" s="22"/>
      <c r="IUD25" s="22"/>
      <c r="IUE25" s="22"/>
      <c r="IUF25" s="22"/>
      <c r="IUG25" s="22"/>
      <c r="IUH25" s="22"/>
      <c r="IUI25" s="22"/>
      <c r="IUJ25" s="22"/>
      <c r="IUK25" s="22"/>
      <c r="IUL25" s="22"/>
      <c r="IUM25" s="22"/>
      <c r="IUN25" s="22"/>
      <c r="IUO25" s="22"/>
      <c r="IUP25" s="22"/>
      <c r="IUQ25" s="22"/>
      <c r="IUR25" s="22"/>
      <c r="IUS25" s="22"/>
      <c r="IUT25" s="22"/>
      <c r="IUU25" s="22"/>
      <c r="IUV25" s="22"/>
      <c r="IUW25" s="22"/>
      <c r="IUX25" s="22"/>
      <c r="IUY25" s="22"/>
      <c r="IUZ25" s="22"/>
      <c r="IVA25" s="22"/>
      <c r="IVB25" s="22"/>
      <c r="IVC25" s="22"/>
      <c r="IVD25" s="22"/>
      <c r="IVE25" s="22"/>
      <c r="IVF25" s="22"/>
      <c r="IVG25" s="22"/>
      <c r="IVH25" s="22"/>
      <c r="IVI25" s="22"/>
      <c r="IVJ25" s="22"/>
      <c r="IVK25" s="22"/>
      <c r="IVL25" s="22"/>
      <c r="IVM25" s="22"/>
      <c r="IVN25" s="22"/>
      <c r="IVO25" s="22"/>
      <c r="IVP25" s="22"/>
      <c r="IVQ25" s="22"/>
      <c r="IVR25" s="22"/>
      <c r="IVS25" s="22"/>
      <c r="IVT25" s="22"/>
      <c r="IVU25" s="22"/>
      <c r="IVV25" s="22"/>
      <c r="IVW25" s="22"/>
      <c r="IVX25" s="22"/>
      <c r="IVY25" s="22"/>
      <c r="IVZ25" s="22"/>
      <c r="IWA25" s="22"/>
      <c r="IWB25" s="22"/>
      <c r="IWC25" s="22"/>
      <c r="IWD25" s="22"/>
      <c r="IWE25" s="22"/>
      <c r="IWF25" s="22"/>
      <c r="IWG25" s="22"/>
      <c r="IWH25" s="22"/>
      <c r="IWI25" s="22"/>
      <c r="IWJ25" s="22"/>
      <c r="IWK25" s="22"/>
      <c r="IWL25" s="22"/>
      <c r="IWM25" s="22"/>
      <c r="IWN25" s="22"/>
      <c r="IWO25" s="22"/>
      <c r="IWP25" s="22"/>
      <c r="IWQ25" s="22"/>
      <c r="IWR25" s="22"/>
      <c r="IWS25" s="22"/>
      <c r="IWT25" s="22"/>
      <c r="IWU25" s="22"/>
      <c r="IWV25" s="22"/>
      <c r="IWW25" s="22"/>
      <c r="IWX25" s="22"/>
      <c r="IWY25" s="22"/>
      <c r="IWZ25" s="22"/>
      <c r="IXA25" s="22"/>
      <c r="IXB25" s="22"/>
      <c r="IXC25" s="22"/>
      <c r="IXD25" s="22"/>
      <c r="IXE25" s="22"/>
      <c r="IXF25" s="22"/>
      <c r="IXG25" s="22"/>
      <c r="IXH25" s="22"/>
      <c r="IXI25" s="22"/>
      <c r="IXJ25" s="22"/>
      <c r="IXK25" s="22"/>
      <c r="IXL25" s="22"/>
      <c r="IXM25" s="22"/>
      <c r="IXN25" s="22"/>
      <c r="IXO25" s="22"/>
      <c r="IXP25" s="22"/>
      <c r="IXQ25" s="22"/>
      <c r="IXR25" s="22"/>
      <c r="IXS25" s="22"/>
      <c r="IXT25" s="22"/>
      <c r="IXU25" s="22"/>
      <c r="IXV25" s="22"/>
      <c r="IXW25" s="22"/>
      <c r="IXX25" s="22"/>
      <c r="IXY25" s="22"/>
      <c r="IXZ25" s="22"/>
      <c r="IYA25" s="22"/>
      <c r="IYB25" s="22"/>
      <c r="IYC25" s="22"/>
      <c r="IYD25" s="22"/>
      <c r="IYE25" s="22"/>
      <c r="IYF25" s="22"/>
      <c r="IYG25" s="22"/>
      <c r="IYH25" s="22"/>
      <c r="IYI25" s="22"/>
      <c r="IYJ25" s="22"/>
      <c r="IYK25" s="22"/>
      <c r="IYL25" s="22"/>
      <c r="IYM25" s="22"/>
      <c r="IYN25" s="22"/>
      <c r="IYO25" s="22"/>
      <c r="IYP25" s="22"/>
      <c r="IYQ25" s="22"/>
      <c r="IYR25" s="22"/>
      <c r="IYS25" s="22"/>
      <c r="IYT25" s="22"/>
      <c r="IYU25" s="22"/>
      <c r="IYV25" s="22"/>
      <c r="IYW25" s="22"/>
      <c r="IYX25" s="22"/>
      <c r="IYY25" s="22"/>
      <c r="IYZ25" s="22"/>
      <c r="IZA25" s="22"/>
      <c r="IZB25" s="22"/>
      <c r="IZC25" s="22"/>
      <c r="IZD25" s="22"/>
      <c r="IZE25" s="22"/>
      <c r="IZF25" s="22"/>
      <c r="IZG25" s="22"/>
      <c r="IZH25" s="22"/>
      <c r="IZI25" s="22"/>
      <c r="IZJ25" s="22"/>
      <c r="IZK25" s="22"/>
      <c r="IZL25" s="22"/>
      <c r="IZM25" s="22"/>
      <c r="IZN25" s="22"/>
      <c r="IZO25" s="22"/>
      <c r="IZP25" s="22"/>
      <c r="IZQ25" s="22"/>
      <c r="IZR25" s="22"/>
      <c r="IZS25" s="22"/>
      <c r="IZT25" s="22"/>
      <c r="IZU25" s="22"/>
      <c r="IZV25" s="22"/>
      <c r="IZW25" s="22"/>
      <c r="IZX25" s="22"/>
      <c r="IZY25" s="22"/>
      <c r="IZZ25" s="22"/>
      <c r="JAA25" s="22"/>
      <c r="JAB25" s="22"/>
      <c r="JAC25" s="22"/>
      <c r="JAD25" s="22"/>
      <c r="JAE25" s="22"/>
      <c r="JAF25" s="22"/>
      <c r="JAG25" s="22"/>
      <c r="JAH25" s="22"/>
      <c r="JAI25" s="22"/>
      <c r="JAJ25" s="22"/>
      <c r="JAK25" s="22"/>
      <c r="JAL25" s="22"/>
      <c r="JAM25" s="22"/>
      <c r="JAN25" s="22"/>
      <c r="JAO25" s="22"/>
      <c r="JAP25" s="22"/>
      <c r="JAQ25" s="22"/>
      <c r="JAR25" s="22"/>
      <c r="JAS25" s="22"/>
      <c r="JAT25" s="22"/>
      <c r="JAU25" s="22"/>
      <c r="JAV25" s="22"/>
      <c r="JAW25" s="22"/>
      <c r="JAX25" s="22"/>
      <c r="JAY25" s="22"/>
      <c r="JAZ25" s="22"/>
      <c r="JBA25" s="22"/>
      <c r="JBB25" s="22"/>
      <c r="JBC25" s="22"/>
      <c r="JBD25" s="22"/>
      <c r="JBE25" s="22"/>
      <c r="JBF25" s="22"/>
      <c r="JBG25" s="22"/>
      <c r="JBH25" s="22"/>
      <c r="JBI25" s="22"/>
      <c r="JBJ25" s="22"/>
      <c r="JBK25" s="22"/>
      <c r="JBL25" s="22"/>
      <c r="JBM25" s="22"/>
      <c r="JBN25" s="22"/>
      <c r="JBO25" s="22"/>
      <c r="JBP25" s="22"/>
      <c r="JBQ25" s="22"/>
      <c r="JBR25" s="22"/>
      <c r="JBS25" s="22"/>
      <c r="JBT25" s="22"/>
      <c r="JBU25" s="22"/>
      <c r="JBV25" s="22"/>
      <c r="JBW25" s="22"/>
      <c r="JBX25" s="22"/>
      <c r="JBY25" s="22"/>
      <c r="JBZ25" s="22"/>
      <c r="JCA25" s="22"/>
      <c r="JCB25" s="22"/>
      <c r="JCC25" s="22"/>
      <c r="JCD25" s="22"/>
      <c r="JCE25" s="22"/>
      <c r="JCF25" s="22"/>
      <c r="JCG25" s="22"/>
      <c r="JCH25" s="22"/>
      <c r="JCI25" s="22"/>
      <c r="JCJ25" s="22"/>
      <c r="JCK25" s="22"/>
      <c r="JCL25" s="22"/>
      <c r="JCM25" s="22"/>
      <c r="JCN25" s="22"/>
      <c r="JCO25" s="22"/>
      <c r="JCP25" s="22"/>
      <c r="JCQ25" s="22"/>
      <c r="JCR25" s="22"/>
      <c r="JCS25" s="22"/>
      <c r="JCT25" s="22"/>
      <c r="JCU25" s="22"/>
      <c r="JCV25" s="22"/>
      <c r="JCW25" s="22"/>
      <c r="JCX25" s="22"/>
      <c r="JCY25" s="22"/>
      <c r="JCZ25" s="22"/>
      <c r="JDA25" s="22"/>
      <c r="JDB25" s="22"/>
      <c r="JDC25" s="22"/>
      <c r="JDD25" s="22"/>
      <c r="JDE25" s="22"/>
      <c r="JDF25" s="22"/>
      <c r="JDG25" s="22"/>
      <c r="JDH25" s="22"/>
      <c r="JDI25" s="22"/>
      <c r="JDJ25" s="22"/>
      <c r="JDK25" s="22"/>
      <c r="JDL25" s="22"/>
      <c r="JDM25" s="22"/>
      <c r="JDN25" s="22"/>
      <c r="JDO25" s="22"/>
      <c r="JDP25" s="22"/>
      <c r="JDQ25" s="22"/>
      <c r="JDR25" s="22"/>
      <c r="JDS25" s="22"/>
      <c r="JDT25" s="22"/>
      <c r="JDU25" s="22"/>
      <c r="JDV25" s="22"/>
      <c r="JDW25" s="22"/>
      <c r="JDX25" s="22"/>
      <c r="JDY25" s="22"/>
      <c r="JDZ25" s="22"/>
      <c r="JEA25" s="22"/>
      <c r="JEB25" s="22"/>
      <c r="JEC25" s="22"/>
      <c r="JED25" s="22"/>
      <c r="JEE25" s="22"/>
      <c r="JEF25" s="22"/>
      <c r="JEG25" s="22"/>
      <c r="JEH25" s="22"/>
      <c r="JEI25" s="22"/>
      <c r="JEJ25" s="22"/>
      <c r="JEK25" s="22"/>
      <c r="JEL25" s="22"/>
      <c r="JEM25" s="22"/>
      <c r="JEN25" s="22"/>
      <c r="JEO25" s="22"/>
      <c r="JEP25" s="22"/>
      <c r="JEQ25" s="22"/>
      <c r="JER25" s="22"/>
      <c r="JES25" s="22"/>
      <c r="JET25" s="22"/>
      <c r="JEU25" s="22"/>
      <c r="JEV25" s="22"/>
      <c r="JEW25" s="22"/>
      <c r="JEX25" s="22"/>
      <c r="JEY25" s="22"/>
      <c r="JEZ25" s="22"/>
      <c r="JFA25" s="22"/>
      <c r="JFB25" s="22"/>
      <c r="JFC25" s="22"/>
      <c r="JFD25" s="22"/>
      <c r="JFE25" s="22"/>
      <c r="JFF25" s="22"/>
      <c r="JFG25" s="22"/>
      <c r="JFH25" s="22"/>
      <c r="JFI25" s="22"/>
      <c r="JFJ25" s="22"/>
      <c r="JFK25" s="22"/>
      <c r="JFL25" s="22"/>
      <c r="JFM25" s="22"/>
      <c r="JFN25" s="22"/>
      <c r="JFO25" s="22"/>
      <c r="JFP25" s="22"/>
      <c r="JFQ25" s="22"/>
      <c r="JFR25" s="22"/>
      <c r="JFS25" s="22"/>
      <c r="JFT25" s="22"/>
      <c r="JFU25" s="22"/>
      <c r="JFV25" s="22"/>
      <c r="JFW25" s="22"/>
      <c r="JFX25" s="22"/>
      <c r="JFY25" s="22"/>
      <c r="JFZ25" s="22"/>
      <c r="JGA25" s="22"/>
      <c r="JGB25" s="22"/>
      <c r="JGC25" s="22"/>
      <c r="JGD25" s="22"/>
      <c r="JGE25" s="22"/>
      <c r="JGF25" s="22"/>
      <c r="JGG25" s="22"/>
      <c r="JGH25" s="22"/>
      <c r="JGI25" s="22"/>
      <c r="JGJ25" s="22"/>
      <c r="JGK25" s="22"/>
      <c r="JGL25" s="22"/>
      <c r="JGM25" s="22"/>
      <c r="JGN25" s="22"/>
      <c r="JGO25" s="22"/>
      <c r="JGP25" s="22"/>
      <c r="JGQ25" s="22"/>
      <c r="JGR25" s="22"/>
      <c r="JGS25" s="22"/>
      <c r="JGT25" s="22"/>
      <c r="JGU25" s="22"/>
      <c r="JGV25" s="22"/>
      <c r="JGW25" s="22"/>
      <c r="JGX25" s="22"/>
      <c r="JGY25" s="22"/>
      <c r="JGZ25" s="22"/>
      <c r="JHA25" s="22"/>
      <c r="JHB25" s="22"/>
      <c r="JHC25" s="22"/>
      <c r="JHD25" s="22"/>
      <c r="JHE25" s="22"/>
      <c r="JHF25" s="22"/>
      <c r="JHG25" s="22"/>
      <c r="JHH25" s="22"/>
      <c r="JHI25" s="22"/>
      <c r="JHJ25" s="22"/>
      <c r="JHK25" s="22"/>
      <c r="JHL25" s="22"/>
      <c r="JHM25" s="22"/>
      <c r="JHN25" s="22"/>
      <c r="JHO25" s="22"/>
      <c r="JHP25" s="22"/>
      <c r="JHQ25" s="22"/>
      <c r="JHR25" s="22"/>
      <c r="JHS25" s="22"/>
      <c r="JHT25" s="22"/>
      <c r="JHU25" s="22"/>
      <c r="JHV25" s="22"/>
      <c r="JHW25" s="22"/>
      <c r="JHX25" s="22"/>
      <c r="JHY25" s="22"/>
      <c r="JHZ25" s="22"/>
      <c r="JIA25" s="22"/>
      <c r="JIB25" s="22"/>
      <c r="JIC25" s="22"/>
      <c r="JID25" s="22"/>
      <c r="JIE25" s="22"/>
      <c r="JIF25" s="22"/>
      <c r="JIG25" s="22"/>
      <c r="JIH25" s="22"/>
      <c r="JII25" s="22"/>
      <c r="JIJ25" s="22"/>
      <c r="JIK25" s="22"/>
      <c r="JIL25" s="22"/>
      <c r="JIM25" s="22"/>
      <c r="JIN25" s="22"/>
      <c r="JIO25" s="22"/>
      <c r="JIP25" s="22"/>
      <c r="JIQ25" s="22"/>
      <c r="JIR25" s="22"/>
      <c r="JIS25" s="22"/>
      <c r="JIT25" s="22"/>
      <c r="JIU25" s="22"/>
      <c r="JIV25" s="22"/>
      <c r="JIW25" s="22"/>
      <c r="JIX25" s="22"/>
      <c r="JIY25" s="22"/>
      <c r="JIZ25" s="22"/>
      <c r="JJA25" s="22"/>
      <c r="JJB25" s="22"/>
      <c r="JJC25" s="22"/>
      <c r="JJD25" s="22"/>
      <c r="JJE25" s="22"/>
      <c r="JJF25" s="22"/>
      <c r="JJG25" s="22"/>
      <c r="JJH25" s="22"/>
      <c r="JJI25" s="22"/>
      <c r="JJJ25" s="22"/>
      <c r="JJK25" s="22"/>
      <c r="JJL25" s="22"/>
      <c r="JJM25" s="22"/>
      <c r="JJN25" s="22"/>
      <c r="JJO25" s="22"/>
      <c r="JJP25" s="22"/>
      <c r="JJQ25" s="22"/>
      <c r="JJR25" s="22"/>
      <c r="JJS25" s="22"/>
      <c r="JJT25" s="22"/>
      <c r="JJU25" s="22"/>
      <c r="JJV25" s="22"/>
      <c r="JJW25" s="22"/>
      <c r="JJX25" s="22"/>
      <c r="JJY25" s="22"/>
      <c r="JJZ25" s="22"/>
      <c r="JKA25" s="22"/>
      <c r="JKB25" s="22"/>
      <c r="JKC25" s="22"/>
      <c r="JKD25" s="22"/>
      <c r="JKE25" s="22"/>
      <c r="JKF25" s="22"/>
      <c r="JKG25" s="22"/>
      <c r="JKH25" s="22"/>
      <c r="JKI25" s="22"/>
      <c r="JKJ25" s="22"/>
      <c r="JKK25" s="22"/>
      <c r="JKL25" s="22"/>
      <c r="JKM25" s="22"/>
      <c r="JKN25" s="22"/>
      <c r="JKO25" s="22"/>
      <c r="JKP25" s="22"/>
      <c r="JKQ25" s="22"/>
      <c r="JKR25" s="22"/>
      <c r="JKS25" s="22"/>
      <c r="JKT25" s="22"/>
      <c r="JKU25" s="22"/>
      <c r="JKV25" s="22"/>
      <c r="JKW25" s="22"/>
      <c r="JKX25" s="22"/>
      <c r="JKY25" s="22"/>
      <c r="JKZ25" s="22"/>
      <c r="JLA25" s="22"/>
      <c r="JLB25" s="22"/>
      <c r="JLC25" s="22"/>
      <c r="JLD25" s="22"/>
      <c r="JLE25" s="22"/>
      <c r="JLF25" s="22"/>
      <c r="JLG25" s="22"/>
      <c r="JLH25" s="22"/>
      <c r="JLI25" s="22"/>
      <c r="JLJ25" s="22"/>
      <c r="JLK25" s="22"/>
      <c r="JLL25" s="22"/>
      <c r="JLM25" s="22"/>
      <c r="JLN25" s="22"/>
      <c r="JLO25" s="22"/>
      <c r="JLP25" s="22"/>
      <c r="JLQ25" s="22"/>
      <c r="JLR25" s="22"/>
      <c r="JLS25" s="22"/>
      <c r="JLT25" s="22"/>
      <c r="JLU25" s="22"/>
      <c r="JLV25" s="22"/>
      <c r="JLW25" s="22"/>
      <c r="JLX25" s="22"/>
      <c r="JLY25" s="22"/>
      <c r="JLZ25" s="22"/>
      <c r="JMA25" s="22"/>
      <c r="JMB25" s="22"/>
      <c r="JMC25" s="22"/>
      <c r="JMD25" s="22"/>
      <c r="JME25" s="22"/>
      <c r="JMF25" s="22"/>
      <c r="JMG25" s="22"/>
      <c r="JMH25" s="22"/>
      <c r="JMI25" s="22"/>
      <c r="JMJ25" s="22"/>
      <c r="JMK25" s="22"/>
      <c r="JML25" s="22"/>
      <c r="JMM25" s="22"/>
      <c r="JMN25" s="22"/>
      <c r="JMO25" s="22"/>
      <c r="JMP25" s="22"/>
      <c r="JMQ25" s="22"/>
      <c r="JMR25" s="22"/>
      <c r="JMS25" s="22"/>
      <c r="JMT25" s="22"/>
      <c r="JMU25" s="22"/>
      <c r="JMV25" s="22"/>
      <c r="JMW25" s="22"/>
      <c r="JMX25" s="22"/>
      <c r="JMY25" s="22"/>
      <c r="JMZ25" s="22"/>
      <c r="JNA25" s="22"/>
      <c r="JNB25" s="22"/>
      <c r="JNC25" s="22"/>
      <c r="JND25" s="22"/>
      <c r="JNE25" s="22"/>
      <c r="JNF25" s="22"/>
      <c r="JNG25" s="22"/>
      <c r="JNH25" s="22"/>
      <c r="JNI25" s="22"/>
      <c r="JNJ25" s="22"/>
      <c r="JNK25" s="22"/>
      <c r="JNL25" s="22"/>
      <c r="JNM25" s="22"/>
      <c r="JNN25" s="22"/>
      <c r="JNO25" s="22"/>
      <c r="JNP25" s="22"/>
      <c r="JNQ25" s="22"/>
      <c r="JNR25" s="22"/>
      <c r="JNS25" s="22"/>
      <c r="JNT25" s="22"/>
      <c r="JNU25" s="22"/>
      <c r="JNV25" s="22"/>
      <c r="JNW25" s="22"/>
      <c r="JNX25" s="22"/>
      <c r="JNY25" s="22"/>
      <c r="JNZ25" s="22"/>
      <c r="JOA25" s="22"/>
      <c r="JOB25" s="22"/>
      <c r="JOC25" s="22"/>
      <c r="JOD25" s="22"/>
      <c r="JOE25" s="22"/>
      <c r="JOF25" s="22"/>
      <c r="JOG25" s="22"/>
      <c r="JOH25" s="22"/>
      <c r="JOI25" s="22"/>
      <c r="JOJ25" s="22"/>
      <c r="JOK25" s="22"/>
      <c r="JOL25" s="22"/>
      <c r="JOM25" s="22"/>
      <c r="JON25" s="22"/>
      <c r="JOO25" s="22"/>
      <c r="JOP25" s="22"/>
      <c r="JOQ25" s="22"/>
      <c r="JOR25" s="22"/>
      <c r="JOS25" s="22"/>
      <c r="JOT25" s="22"/>
      <c r="JOU25" s="22"/>
      <c r="JOV25" s="22"/>
      <c r="JOW25" s="22"/>
      <c r="JOX25" s="22"/>
      <c r="JOY25" s="22"/>
      <c r="JOZ25" s="22"/>
      <c r="JPA25" s="22"/>
      <c r="JPB25" s="22"/>
      <c r="JPC25" s="22"/>
      <c r="JPD25" s="22"/>
      <c r="JPE25" s="22"/>
      <c r="JPF25" s="22"/>
      <c r="JPG25" s="22"/>
      <c r="JPH25" s="22"/>
      <c r="JPI25" s="22"/>
      <c r="JPJ25" s="22"/>
      <c r="JPK25" s="22"/>
      <c r="JPL25" s="22"/>
      <c r="JPM25" s="22"/>
      <c r="JPN25" s="22"/>
      <c r="JPO25" s="22"/>
      <c r="JPP25" s="22"/>
      <c r="JPQ25" s="22"/>
      <c r="JPR25" s="22"/>
      <c r="JPS25" s="22"/>
      <c r="JPT25" s="22"/>
      <c r="JPU25" s="22"/>
      <c r="JPV25" s="22"/>
      <c r="JPW25" s="22"/>
      <c r="JPX25" s="22"/>
      <c r="JPY25" s="22"/>
      <c r="JPZ25" s="22"/>
      <c r="JQA25" s="22"/>
      <c r="JQB25" s="22"/>
      <c r="JQC25" s="22"/>
      <c r="JQD25" s="22"/>
      <c r="JQE25" s="22"/>
      <c r="JQF25" s="22"/>
      <c r="JQG25" s="22"/>
      <c r="JQH25" s="22"/>
      <c r="JQI25" s="22"/>
      <c r="JQJ25" s="22"/>
      <c r="JQK25" s="22"/>
      <c r="JQL25" s="22"/>
      <c r="JQM25" s="22"/>
      <c r="JQN25" s="22"/>
      <c r="JQO25" s="22"/>
      <c r="JQP25" s="22"/>
      <c r="JQQ25" s="22"/>
      <c r="JQR25" s="22"/>
      <c r="JQS25" s="22"/>
      <c r="JQT25" s="22"/>
      <c r="JQU25" s="22"/>
      <c r="JQV25" s="22"/>
      <c r="JQW25" s="22"/>
      <c r="JQX25" s="22"/>
      <c r="JQY25" s="22"/>
      <c r="JQZ25" s="22"/>
      <c r="JRA25" s="22"/>
      <c r="JRB25" s="22"/>
      <c r="JRC25" s="22"/>
      <c r="JRD25" s="22"/>
      <c r="JRE25" s="22"/>
      <c r="JRF25" s="22"/>
      <c r="JRG25" s="22"/>
      <c r="JRH25" s="22"/>
      <c r="JRI25" s="22"/>
      <c r="JRJ25" s="22"/>
      <c r="JRK25" s="22"/>
      <c r="JRL25" s="22"/>
      <c r="JRM25" s="22"/>
      <c r="JRN25" s="22"/>
      <c r="JRO25" s="22"/>
      <c r="JRP25" s="22"/>
      <c r="JRQ25" s="22"/>
      <c r="JRR25" s="22"/>
      <c r="JRS25" s="22"/>
      <c r="JRT25" s="22"/>
      <c r="JRU25" s="22"/>
      <c r="JRV25" s="22"/>
      <c r="JRW25" s="22"/>
      <c r="JRX25" s="22"/>
      <c r="JRY25" s="22"/>
      <c r="JRZ25" s="22"/>
      <c r="JSA25" s="22"/>
      <c r="JSB25" s="22"/>
      <c r="JSC25" s="22"/>
      <c r="JSD25" s="22"/>
      <c r="JSE25" s="22"/>
      <c r="JSF25" s="22"/>
      <c r="JSG25" s="22"/>
      <c r="JSH25" s="22"/>
      <c r="JSI25" s="22"/>
      <c r="JSJ25" s="22"/>
      <c r="JSK25" s="22"/>
      <c r="JSL25" s="22"/>
      <c r="JSM25" s="22"/>
      <c r="JSN25" s="22"/>
      <c r="JSO25" s="22"/>
      <c r="JSP25" s="22"/>
      <c r="JSQ25" s="22"/>
      <c r="JSR25" s="22"/>
      <c r="JSS25" s="22"/>
      <c r="JST25" s="22"/>
      <c r="JSU25" s="22"/>
      <c r="JSV25" s="22"/>
      <c r="JSW25" s="22"/>
      <c r="JSX25" s="22"/>
      <c r="JSY25" s="22"/>
      <c r="JSZ25" s="22"/>
      <c r="JTA25" s="22"/>
      <c r="JTB25" s="22"/>
      <c r="JTC25" s="22"/>
      <c r="JTD25" s="22"/>
      <c r="JTE25" s="22"/>
      <c r="JTF25" s="22"/>
      <c r="JTG25" s="22"/>
      <c r="JTH25" s="22"/>
      <c r="JTI25" s="22"/>
      <c r="JTJ25" s="22"/>
      <c r="JTK25" s="22"/>
      <c r="JTL25" s="22"/>
      <c r="JTM25" s="22"/>
      <c r="JTN25" s="22"/>
      <c r="JTO25" s="22"/>
      <c r="JTP25" s="22"/>
      <c r="JTQ25" s="22"/>
      <c r="JTR25" s="22"/>
      <c r="JTS25" s="22"/>
      <c r="JTT25" s="22"/>
      <c r="JTU25" s="22"/>
      <c r="JTV25" s="22"/>
      <c r="JTW25" s="22"/>
      <c r="JTX25" s="22"/>
      <c r="JTY25" s="22"/>
      <c r="JTZ25" s="22"/>
      <c r="JUA25" s="22"/>
      <c r="JUB25" s="22"/>
      <c r="JUC25" s="22"/>
      <c r="JUD25" s="22"/>
      <c r="JUE25" s="22"/>
      <c r="JUF25" s="22"/>
      <c r="JUG25" s="22"/>
      <c r="JUH25" s="22"/>
      <c r="JUI25" s="22"/>
      <c r="JUJ25" s="22"/>
      <c r="JUK25" s="22"/>
      <c r="JUL25" s="22"/>
      <c r="JUM25" s="22"/>
      <c r="JUN25" s="22"/>
      <c r="JUO25" s="22"/>
      <c r="JUP25" s="22"/>
      <c r="JUQ25" s="22"/>
      <c r="JUR25" s="22"/>
      <c r="JUS25" s="22"/>
      <c r="JUT25" s="22"/>
      <c r="JUU25" s="22"/>
      <c r="JUV25" s="22"/>
      <c r="JUW25" s="22"/>
      <c r="JUX25" s="22"/>
      <c r="JUY25" s="22"/>
      <c r="JUZ25" s="22"/>
      <c r="JVA25" s="22"/>
      <c r="JVB25" s="22"/>
      <c r="JVC25" s="22"/>
      <c r="JVD25" s="22"/>
      <c r="JVE25" s="22"/>
      <c r="JVF25" s="22"/>
      <c r="JVG25" s="22"/>
      <c r="JVH25" s="22"/>
      <c r="JVI25" s="22"/>
      <c r="JVJ25" s="22"/>
      <c r="JVK25" s="22"/>
      <c r="JVL25" s="22"/>
      <c r="JVM25" s="22"/>
      <c r="JVN25" s="22"/>
      <c r="JVO25" s="22"/>
      <c r="JVP25" s="22"/>
      <c r="JVQ25" s="22"/>
      <c r="JVR25" s="22"/>
      <c r="JVS25" s="22"/>
      <c r="JVT25" s="22"/>
      <c r="JVU25" s="22"/>
      <c r="JVV25" s="22"/>
      <c r="JVW25" s="22"/>
      <c r="JVX25" s="22"/>
      <c r="JVY25" s="22"/>
      <c r="JVZ25" s="22"/>
      <c r="JWA25" s="22"/>
      <c r="JWB25" s="22"/>
      <c r="JWC25" s="22"/>
      <c r="JWD25" s="22"/>
      <c r="JWE25" s="22"/>
      <c r="JWF25" s="22"/>
      <c r="JWG25" s="22"/>
      <c r="JWH25" s="22"/>
      <c r="JWI25" s="22"/>
      <c r="JWJ25" s="22"/>
      <c r="JWK25" s="22"/>
      <c r="JWL25" s="22"/>
      <c r="JWM25" s="22"/>
      <c r="JWN25" s="22"/>
      <c r="JWO25" s="22"/>
      <c r="JWP25" s="22"/>
      <c r="JWQ25" s="22"/>
      <c r="JWR25" s="22"/>
      <c r="JWS25" s="22"/>
      <c r="JWT25" s="22"/>
      <c r="JWU25" s="22"/>
      <c r="JWV25" s="22"/>
      <c r="JWW25" s="22"/>
      <c r="JWX25" s="22"/>
      <c r="JWY25" s="22"/>
      <c r="JWZ25" s="22"/>
      <c r="JXA25" s="22"/>
      <c r="JXB25" s="22"/>
      <c r="JXC25" s="22"/>
      <c r="JXD25" s="22"/>
      <c r="JXE25" s="22"/>
      <c r="JXF25" s="22"/>
      <c r="JXG25" s="22"/>
      <c r="JXH25" s="22"/>
      <c r="JXI25" s="22"/>
      <c r="JXJ25" s="22"/>
      <c r="JXK25" s="22"/>
      <c r="JXL25" s="22"/>
      <c r="JXM25" s="22"/>
      <c r="JXN25" s="22"/>
      <c r="JXO25" s="22"/>
      <c r="JXP25" s="22"/>
      <c r="JXQ25" s="22"/>
      <c r="JXR25" s="22"/>
      <c r="JXS25" s="22"/>
      <c r="JXT25" s="22"/>
      <c r="JXU25" s="22"/>
      <c r="JXV25" s="22"/>
      <c r="JXW25" s="22"/>
      <c r="JXX25" s="22"/>
      <c r="JXY25" s="22"/>
      <c r="JXZ25" s="22"/>
      <c r="JYA25" s="22"/>
      <c r="JYB25" s="22"/>
      <c r="JYC25" s="22"/>
      <c r="JYD25" s="22"/>
      <c r="JYE25" s="22"/>
      <c r="JYF25" s="22"/>
      <c r="JYG25" s="22"/>
      <c r="JYH25" s="22"/>
      <c r="JYI25" s="22"/>
      <c r="JYJ25" s="22"/>
      <c r="JYK25" s="22"/>
      <c r="JYL25" s="22"/>
      <c r="JYM25" s="22"/>
      <c r="JYN25" s="22"/>
      <c r="JYO25" s="22"/>
      <c r="JYP25" s="22"/>
      <c r="JYQ25" s="22"/>
      <c r="JYR25" s="22"/>
      <c r="JYS25" s="22"/>
      <c r="JYT25" s="22"/>
      <c r="JYU25" s="22"/>
      <c r="JYV25" s="22"/>
      <c r="JYW25" s="22"/>
      <c r="JYX25" s="22"/>
      <c r="JYY25" s="22"/>
      <c r="JYZ25" s="22"/>
      <c r="JZA25" s="22"/>
      <c r="JZB25" s="22"/>
      <c r="JZC25" s="22"/>
      <c r="JZD25" s="22"/>
      <c r="JZE25" s="22"/>
      <c r="JZF25" s="22"/>
      <c r="JZG25" s="22"/>
      <c r="JZH25" s="22"/>
      <c r="JZI25" s="22"/>
      <c r="JZJ25" s="22"/>
      <c r="JZK25" s="22"/>
      <c r="JZL25" s="22"/>
      <c r="JZM25" s="22"/>
      <c r="JZN25" s="22"/>
      <c r="JZO25" s="22"/>
      <c r="JZP25" s="22"/>
      <c r="JZQ25" s="22"/>
      <c r="JZR25" s="22"/>
      <c r="JZS25" s="22"/>
      <c r="JZT25" s="22"/>
      <c r="JZU25" s="22"/>
      <c r="JZV25" s="22"/>
      <c r="JZW25" s="22"/>
      <c r="JZX25" s="22"/>
      <c r="JZY25" s="22"/>
      <c r="JZZ25" s="22"/>
      <c r="KAA25" s="22"/>
      <c r="KAB25" s="22"/>
      <c r="KAC25" s="22"/>
      <c r="KAD25" s="22"/>
      <c r="KAE25" s="22"/>
      <c r="KAF25" s="22"/>
      <c r="KAG25" s="22"/>
      <c r="KAH25" s="22"/>
      <c r="KAI25" s="22"/>
      <c r="KAJ25" s="22"/>
      <c r="KAK25" s="22"/>
      <c r="KAL25" s="22"/>
      <c r="KAM25" s="22"/>
      <c r="KAN25" s="22"/>
      <c r="KAO25" s="22"/>
      <c r="KAP25" s="22"/>
      <c r="KAQ25" s="22"/>
      <c r="KAR25" s="22"/>
      <c r="KAS25" s="22"/>
      <c r="KAT25" s="22"/>
      <c r="KAU25" s="22"/>
      <c r="KAV25" s="22"/>
      <c r="KAW25" s="22"/>
      <c r="KAX25" s="22"/>
      <c r="KAY25" s="22"/>
      <c r="KAZ25" s="22"/>
      <c r="KBA25" s="22"/>
      <c r="KBB25" s="22"/>
      <c r="KBC25" s="22"/>
      <c r="KBD25" s="22"/>
      <c r="KBE25" s="22"/>
      <c r="KBF25" s="22"/>
      <c r="KBG25" s="22"/>
      <c r="KBH25" s="22"/>
      <c r="KBI25" s="22"/>
      <c r="KBJ25" s="22"/>
      <c r="KBK25" s="22"/>
      <c r="KBL25" s="22"/>
      <c r="KBM25" s="22"/>
      <c r="KBN25" s="22"/>
      <c r="KBO25" s="22"/>
      <c r="KBP25" s="22"/>
      <c r="KBQ25" s="22"/>
      <c r="KBR25" s="22"/>
      <c r="KBS25" s="22"/>
      <c r="KBT25" s="22"/>
      <c r="KBU25" s="22"/>
      <c r="KBV25" s="22"/>
      <c r="KBW25" s="22"/>
      <c r="KBX25" s="22"/>
      <c r="KBY25" s="22"/>
      <c r="KBZ25" s="22"/>
      <c r="KCA25" s="22"/>
      <c r="KCB25" s="22"/>
      <c r="KCC25" s="22"/>
      <c r="KCD25" s="22"/>
      <c r="KCE25" s="22"/>
      <c r="KCF25" s="22"/>
      <c r="KCG25" s="22"/>
      <c r="KCH25" s="22"/>
      <c r="KCI25" s="22"/>
      <c r="KCJ25" s="22"/>
      <c r="KCK25" s="22"/>
      <c r="KCL25" s="22"/>
      <c r="KCM25" s="22"/>
      <c r="KCN25" s="22"/>
      <c r="KCO25" s="22"/>
      <c r="KCP25" s="22"/>
      <c r="KCQ25" s="22"/>
      <c r="KCR25" s="22"/>
      <c r="KCS25" s="22"/>
      <c r="KCT25" s="22"/>
      <c r="KCU25" s="22"/>
      <c r="KCV25" s="22"/>
      <c r="KCW25" s="22"/>
      <c r="KCX25" s="22"/>
      <c r="KCY25" s="22"/>
      <c r="KCZ25" s="22"/>
      <c r="KDA25" s="22"/>
      <c r="KDB25" s="22"/>
      <c r="KDC25" s="22"/>
      <c r="KDD25" s="22"/>
      <c r="KDE25" s="22"/>
      <c r="KDF25" s="22"/>
      <c r="KDG25" s="22"/>
      <c r="KDH25" s="22"/>
      <c r="KDI25" s="22"/>
      <c r="KDJ25" s="22"/>
      <c r="KDK25" s="22"/>
      <c r="KDL25" s="22"/>
      <c r="KDM25" s="22"/>
      <c r="KDN25" s="22"/>
      <c r="KDO25" s="22"/>
      <c r="KDP25" s="22"/>
      <c r="KDQ25" s="22"/>
      <c r="KDR25" s="22"/>
      <c r="KDS25" s="22"/>
      <c r="KDT25" s="22"/>
      <c r="KDU25" s="22"/>
      <c r="KDV25" s="22"/>
      <c r="KDW25" s="22"/>
      <c r="KDX25" s="22"/>
      <c r="KDY25" s="22"/>
      <c r="KDZ25" s="22"/>
      <c r="KEA25" s="22"/>
      <c r="KEB25" s="22"/>
      <c r="KEC25" s="22"/>
      <c r="KED25" s="22"/>
      <c r="KEE25" s="22"/>
      <c r="KEF25" s="22"/>
      <c r="KEG25" s="22"/>
      <c r="KEH25" s="22"/>
      <c r="KEI25" s="22"/>
      <c r="KEJ25" s="22"/>
      <c r="KEK25" s="22"/>
      <c r="KEL25" s="22"/>
      <c r="KEM25" s="22"/>
      <c r="KEN25" s="22"/>
      <c r="KEO25" s="22"/>
      <c r="KEP25" s="22"/>
      <c r="KEQ25" s="22"/>
      <c r="KER25" s="22"/>
      <c r="KES25" s="22"/>
      <c r="KET25" s="22"/>
      <c r="KEU25" s="22"/>
      <c r="KEV25" s="22"/>
      <c r="KEW25" s="22"/>
      <c r="KEX25" s="22"/>
      <c r="KEY25" s="22"/>
      <c r="KEZ25" s="22"/>
      <c r="KFA25" s="22"/>
      <c r="KFB25" s="22"/>
      <c r="KFC25" s="22"/>
      <c r="KFD25" s="22"/>
      <c r="KFE25" s="22"/>
      <c r="KFF25" s="22"/>
      <c r="KFG25" s="22"/>
      <c r="KFH25" s="22"/>
      <c r="KFI25" s="22"/>
      <c r="KFJ25" s="22"/>
      <c r="KFK25" s="22"/>
      <c r="KFL25" s="22"/>
      <c r="KFM25" s="22"/>
      <c r="KFN25" s="22"/>
      <c r="KFO25" s="22"/>
      <c r="KFP25" s="22"/>
      <c r="KFQ25" s="22"/>
      <c r="KFR25" s="22"/>
      <c r="KFS25" s="22"/>
      <c r="KFT25" s="22"/>
      <c r="KFU25" s="22"/>
      <c r="KFV25" s="22"/>
      <c r="KFW25" s="22"/>
      <c r="KFX25" s="22"/>
      <c r="KFY25" s="22"/>
      <c r="KFZ25" s="22"/>
      <c r="KGA25" s="22"/>
      <c r="KGB25" s="22"/>
      <c r="KGC25" s="22"/>
      <c r="KGD25" s="22"/>
      <c r="KGE25" s="22"/>
      <c r="KGF25" s="22"/>
      <c r="KGG25" s="22"/>
      <c r="KGH25" s="22"/>
      <c r="KGI25" s="22"/>
      <c r="KGJ25" s="22"/>
      <c r="KGK25" s="22"/>
      <c r="KGL25" s="22"/>
      <c r="KGM25" s="22"/>
      <c r="KGN25" s="22"/>
      <c r="KGO25" s="22"/>
      <c r="KGP25" s="22"/>
      <c r="KGQ25" s="22"/>
      <c r="KGR25" s="22"/>
      <c r="KGS25" s="22"/>
      <c r="KGT25" s="22"/>
      <c r="KGU25" s="22"/>
      <c r="KGV25" s="22"/>
      <c r="KGW25" s="22"/>
      <c r="KGX25" s="22"/>
      <c r="KGY25" s="22"/>
      <c r="KGZ25" s="22"/>
      <c r="KHA25" s="22"/>
      <c r="KHB25" s="22"/>
      <c r="KHC25" s="22"/>
      <c r="KHD25" s="22"/>
      <c r="KHE25" s="22"/>
      <c r="KHF25" s="22"/>
      <c r="KHG25" s="22"/>
      <c r="KHH25" s="22"/>
      <c r="KHI25" s="22"/>
      <c r="KHJ25" s="22"/>
      <c r="KHK25" s="22"/>
      <c r="KHL25" s="22"/>
      <c r="KHM25" s="22"/>
      <c r="KHN25" s="22"/>
      <c r="KHO25" s="22"/>
      <c r="KHP25" s="22"/>
      <c r="KHQ25" s="22"/>
      <c r="KHR25" s="22"/>
      <c r="KHS25" s="22"/>
      <c r="KHT25" s="22"/>
      <c r="KHU25" s="22"/>
      <c r="KHV25" s="22"/>
      <c r="KHW25" s="22"/>
      <c r="KHX25" s="22"/>
      <c r="KHY25" s="22"/>
      <c r="KHZ25" s="22"/>
      <c r="KIA25" s="22"/>
      <c r="KIB25" s="22"/>
      <c r="KIC25" s="22"/>
      <c r="KID25" s="22"/>
      <c r="KIE25" s="22"/>
      <c r="KIF25" s="22"/>
      <c r="KIG25" s="22"/>
      <c r="KIH25" s="22"/>
      <c r="KII25" s="22"/>
      <c r="KIJ25" s="22"/>
      <c r="KIK25" s="22"/>
      <c r="KIL25" s="22"/>
      <c r="KIM25" s="22"/>
      <c r="KIN25" s="22"/>
      <c r="KIO25" s="22"/>
      <c r="KIP25" s="22"/>
      <c r="KIQ25" s="22"/>
      <c r="KIR25" s="22"/>
      <c r="KIS25" s="22"/>
      <c r="KIT25" s="22"/>
      <c r="KIU25" s="22"/>
      <c r="KIV25" s="22"/>
      <c r="KIW25" s="22"/>
      <c r="KIX25" s="22"/>
      <c r="KIY25" s="22"/>
      <c r="KIZ25" s="22"/>
      <c r="KJA25" s="22"/>
      <c r="KJB25" s="22"/>
      <c r="KJC25" s="22"/>
      <c r="KJD25" s="22"/>
      <c r="KJE25" s="22"/>
      <c r="KJF25" s="22"/>
      <c r="KJG25" s="22"/>
      <c r="KJH25" s="22"/>
      <c r="KJI25" s="22"/>
      <c r="KJJ25" s="22"/>
      <c r="KJK25" s="22"/>
      <c r="KJL25" s="22"/>
      <c r="KJM25" s="22"/>
      <c r="KJN25" s="22"/>
      <c r="KJO25" s="22"/>
      <c r="KJP25" s="22"/>
      <c r="KJQ25" s="22"/>
      <c r="KJR25" s="22"/>
      <c r="KJS25" s="22"/>
      <c r="KJT25" s="22"/>
      <c r="KJU25" s="22"/>
      <c r="KJV25" s="22"/>
      <c r="KJW25" s="22"/>
      <c r="KJX25" s="22"/>
      <c r="KJY25" s="22"/>
      <c r="KJZ25" s="22"/>
      <c r="KKA25" s="22"/>
      <c r="KKB25" s="22"/>
      <c r="KKC25" s="22"/>
      <c r="KKD25" s="22"/>
      <c r="KKE25" s="22"/>
      <c r="KKF25" s="22"/>
      <c r="KKG25" s="22"/>
      <c r="KKH25" s="22"/>
      <c r="KKI25" s="22"/>
      <c r="KKJ25" s="22"/>
      <c r="KKK25" s="22"/>
      <c r="KKL25" s="22"/>
      <c r="KKM25" s="22"/>
      <c r="KKN25" s="22"/>
      <c r="KKO25" s="22"/>
      <c r="KKP25" s="22"/>
      <c r="KKQ25" s="22"/>
      <c r="KKR25" s="22"/>
      <c r="KKS25" s="22"/>
      <c r="KKT25" s="22"/>
      <c r="KKU25" s="22"/>
      <c r="KKV25" s="22"/>
      <c r="KKW25" s="22"/>
      <c r="KKX25" s="22"/>
      <c r="KKY25" s="22"/>
      <c r="KKZ25" s="22"/>
      <c r="KLA25" s="22"/>
      <c r="KLB25" s="22"/>
      <c r="KLC25" s="22"/>
      <c r="KLD25" s="22"/>
      <c r="KLE25" s="22"/>
      <c r="KLF25" s="22"/>
      <c r="KLG25" s="22"/>
      <c r="KLH25" s="22"/>
      <c r="KLI25" s="22"/>
      <c r="KLJ25" s="22"/>
      <c r="KLK25" s="22"/>
      <c r="KLL25" s="22"/>
      <c r="KLM25" s="22"/>
      <c r="KLN25" s="22"/>
      <c r="KLO25" s="22"/>
      <c r="KLP25" s="22"/>
      <c r="KLQ25" s="22"/>
      <c r="KLR25" s="22"/>
      <c r="KLS25" s="22"/>
      <c r="KLT25" s="22"/>
      <c r="KLU25" s="22"/>
      <c r="KLV25" s="22"/>
      <c r="KLW25" s="22"/>
      <c r="KLX25" s="22"/>
      <c r="KLY25" s="22"/>
      <c r="KLZ25" s="22"/>
      <c r="KMA25" s="22"/>
      <c r="KMB25" s="22"/>
      <c r="KMC25" s="22"/>
      <c r="KMD25" s="22"/>
      <c r="KME25" s="22"/>
      <c r="KMF25" s="22"/>
      <c r="KMG25" s="22"/>
      <c r="KMH25" s="22"/>
      <c r="KMI25" s="22"/>
      <c r="KMJ25" s="22"/>
      <c r="KMK25" s="22"/>
      <c r="KML25" s="22"/>
      <c r="KMM25" s="22"/>
      <c r="KMN25" s="22"/>
      <c r="KMO25" s="22"/>
      <c r="KMP25" s="22"/>
      <c r="KMQ25" s="22"/>
      <c r="KMR25" s="22"/>
      <c r="KMS25" s="22"/>
      <c r="KMT25" s="22"/>
      <c r="KMU25" s="22"/>
      <c r="KMV25" s="22"/>
      <c r="KMW25" s="22"/>
      <c r="KMX25" s="22"/>
      <c r="KMY25" s="22"/>
      <c r="KMZ25" s="22"/>
      <c r="KNA25" s="22"/>
      <c r="KNB25" s="22"/>
      <c r="KNC25" s="22"/>
      <c r="KND25" s="22"/>
      <c r="KNE25" s="22"/>
      <c r="KNF25" s="22"/>
      <c r="KNG25" s="22"/>
      <c r="KNH25" s="22"/>
      <c r="KNI25" s="22"/>
      <c r="KNJ25" s="22"/>
      <c r="KNK25" s="22"/>
      <c r="KNL25" s="22"/>
      <c r="KNM25" s="22"/>
      <c r="KNN25" s="22"/>
      <c r="KNO25" s="22"/>
      <c r="KNP25" s="22"/>
      <c r="KNQ25" s="22"/>
      <c r="KNR25" s="22"/>
      <c r="KNS25" s="22"/>
      <c r="KNT25" s="22"/>
      <c r="KNU25" s="22"/>
      <c r="KNV25" s="22"/>
      <c r="KNW25" s="22"/>
      <c r="KNX25" s="22"/>
      <c r="KNY25" s="22"/>
      <c r="KNZ25" s="22"/>
      <c r="KOA25" s="22"/>
      <c r="KOB25" s="22"/>
      <c r="KOC25" s="22"/>
      <c r="KOD25" s="22"/>
      <c r="KOE25" s="22"/>
      <c r="KOF25" s="22"/>
      <c r="KOG25" s="22"/>
      <c r="KOH25" s="22"/>
      <c r="KOI25" s="22"/>
      <c r="KOJ25" s="22"/>
      <c r="KOK25" s="22"/>
      <c r="KOL25" s="22"/>
      <c r="KOM25" s="22"/>
      <c r="KON25" s="22"/>
      <c r="KOO25" s="22"/>
      <c r="KOP25" s="22"/>
      <c r="KOQ25" s="22"/>
      <c r="KOR25" s="22"/>
      <c r="KOS25" s="22"/>
      <c r="KOT25" s="22"/>
      <c r="KOU25" s="22"/>
      <c r="KOV25" s="22"/>
      <c r="KOW25" s="22"/>
      <c r="KOX25" s="22"/>
      <c r="KOY25" s="22"/>
      <c r="KOZ25" s="22"/>
      <c r="KPA25" s="22"/>
      <c r="KPB25" s="22"/>
      <c r="KPC25" s="22"/>
      <c r="KPD25" s="22"/>
      <c r="KPE25" s="22"/>
      <c r="KPF25" s="22"/>
      <c r="KPG25" s="22"/>
      <c r="KPH25" s="22"/>
      <c r="KPI25" s="22"/>
      <c r="KPJ25" s="22"/>
      <c r="KPK25" s="22"/>
      <c r="KPL25" s="22"/>
      <c r="KPM25" s="22"/>
      <c r="KPN25" s="22"/>
      <c r="KPO25" s="22"/>
      <c r="KPP25" s="22"/>
      <c r="KPQ25" s="22"/>
      <c r="KPR25" s="22"/>
      <c r="KPS25" s="22"/>
      <c r="KPT25" s="22"/>
      <c r="KPU25" s="22"/>
      <c r="KPV25" s="22"/>
      <c r="KPW25" s="22"/>
      <c r="KPX25" s="22"/>
      <c r="KPY25" s="22"/>
      <c r="KPZ25" s="22"/>
      <c r="KQA25" s="22"/>
      <c r="KQB25" s="22"/>
      <c r="KQC25" s="22"/>
      <c r="KQD25" s="22"/>
      <c r="KQE25" s="22"/>
      <c r="KQF25" s="22"/>
      <c r="KQG25" s="22"/>
      <c r="KQH25" s="22"/>
      <c r="KQI25" s="22"/>
      <c r="KQJ25" s="22"/>
      <c r="KQK25" s="22"/>
      <c r="KQL25" s="22"/>
      <c r="KQM25" s="22"/>
      <c r="KQN25" s="22"/>
      <c r="KQO25" s="22"/>
      <c r="KQP25" s="22"/>
      <c r="KQQ25" s="22"/>
      <c r="KQR25" s="22"/>
      <c r="KQS25" s="22"/>
      <c r="KQT25" s="22"/>
      <c r="KQU25" s="22"/>
      <c r="KQV25" s="22"/>
      <c r="KQW25" s="22"/>
      <c r="KQX25" s="22"/>
      <c r="KQY25" s="22"/>
      <c r="KQZ25" s="22"/>
      <c r="KRA25" s="22"/>
      <c r="KRB25" s="22"/>
      <c r="KRC25" s="22"/>
      <c r="KRD25" s="22"/>
      <c r="KRE25" s="22"/>
      <c r="KRF25" s="22"/>
      <c r="KRG25" s="22"/>
      <c r="KRH25" s="22"/>
      <c r="KRI25" s="22"/>
      <c r="KRJ25" s="22"/>
      <c r="KRK25" s="22"/>
      <c r="KRL25" s="22"/>
      <c r="KRM25" s="22"/>
      <c r="KRN25" s="22"/>
      <c r="KRO25" s="22"/>
      <c r="KRP25" s="22"/>
      <c r="KRQ25" s="22"/>
      <c r="KRR25" s="22"/>
      <c r="KRS25" s="22"/>
      <c r="KRT25" s="22"/>
      <c r="KRU25" s="22"/>
      <c r="KRV25" s="22"/>
      <c r="KRW25" s="22"/>
      <c r="KRX25" s="22"/>
      <c r="KRY25" s="22"/>
      <c r="KRZ25" s="22"/>
      <c r="KSA25" s="22"/>
      <c r="KSB25" s="22"/>
      <c r="KSC25" s="22"/>
      <c r="KSD25" s="22"/>
      <c r="KSE25" s="22"/>
      <c r="KSF25" s="22"/>
      <c r="KSG25" s="22"/>
      <c r="KSH25" s="22"/>
      <c r="KSI25" s="22"/>
      <c r="KSJ25" s="22"/>
      <c r="KSK25" s="22"/>
      <c r="KSL25" s="22"/>
      <c r="KSM25" s="22"/>
      <c r="KSN25" s="22"/>
      <c r="KSO25" s="22"/>
      <c r="KSP25" s="22"/>
      <c r="KSQ25" s="22"/>
      <c r="KSR25" s="22"/>
      <c r="KSS25" s="22"/>
      <c r="KST25" s="22"/>
      <c r="KSU25" s="22"/>
      <c r="KSV25" s="22"/>
      <c r="KSW25" s="22"/>
      <c r="KSX25" s="22"/>
      <c r="KSY25" s="22"/>
      <c r="KSZ25" s="22"/>
      <c r="KTA25" s="22"/>
      <c r="KTB25" s="22"/>
      <c r="KTC25" s="22"/>
      <c r="KTD25" s="22"/>
      <c r="KTE25" s="22"/>
      <c r="KTF25" s="22"/>
      <c r="KTG25" s="22"/>
      <c r="KTH25" s="22"/>
      <c r="KTI25" s="22"/>
      <c r="KTJ25" s="22"/>
      <c r="KTK25" s="22"/>
      <c r="KTL25" s="22"/>
      <c r="KTM25" s="22"/>
      <c r="KTN25" s="22"/>
      <c r="KTO25" s="22"/>
      <c r="KTP25" s="22"/>
      <c r="KTQ25" s="22"/>
      <c r="KTR25" s="22"/>
      <c r="KTS25" s="22"/>
      <c r="KTT25" s="22"/>
      <c r="KTU25" s="22"/>
      <c r="KTV25" s="22"/>
      <c r="KTW25" s="22"/>
      <c r="KTX25" s="22"/>
      <c r="KTY25" s="22"/>
      <c r="KTZ25" s="22"/>
      <c r="KUA25" s="22"/>
      <c r="KUB25" s="22"/>
      <c r="KUC25" s="22"/>
      <c r="KUD25" s="22"/>
      <c r="KUE25" s="22"/>
      <c r="KUF25" s="22"/>
      <c r="KUG25" s="22"/>
      <c r="KUH25" s="22"/>
      <c r="KUI25" s="22"/>
      <c r="KUJ25" s="22"/>
      <c r="KUK25" s="22"/>
      <c r="KUL25" s="22"/>
      <c r="KUM25" s="22"/>
      <c r="KUN25" s="22"/>
      <c r="KUO25" s="22"/>
      <c r="KUP25" s="22"/>
      <c r="KUQ25" s="22"/>
      <c r="KUR25" s="22"/>
      <c r="KUS25" s="22"/>
      <c r="KUT25" s="22"/>
      <c r="KUU25" s="22"/>
      <c r="KUV25" s="22"/>
      <c r="KUW25" s="22"/>
      <c r="KUX25" s="22"/>
      <c r="KUY25" s="22"/>
      <c r="KUZ25" s="22"/>
      <c r="KVA25" s="22"/>
      <c r="KVB25" s="22"/>
      <c r="KVC25" s="22"/>
      <c r="KVD25" s="22"/>
      <c r="KVE25" s="22"/>
      <c r="KVF25" s="22"/>
      <c r="KVG25" s="22"/>
      <c r="KVH25" s="22"/>
      <c r="KVI25" s="22"/>
      <c r="KVJ25" s="22"/>
      <c r="KVK25" s="22"/>
      <c r="KVL25" s="22"/>
      <c r="KVM25" s="22"/>
      <c r="KVN25" s="22"/>
      <c r="KVO25" s="22"/>
      <c r="KVP25" s="22"/>
      <c r="KVQ25" s="22"/>
      <c r="KVR25" s="22"/>
      <c r="KVS25" s="22"/>
      <c r="KVT25" s="22"/>
      <c r="KVU25" s="22"/>
      <c r="KVV25" s="22"/>
      <c r="KVW25" s="22"/>
      <c r="KVX25" s="22"/>
      <c r="KVY25" s="22"/>
      <c r="KVZ25" s="22"/>
      <c r="KWA25" s="22"/>
      <c r="KWB25" s="22"/>
      <c r="KWC25" s="22"/>
      <c r="KWD25" s="22"/>
      <c r="KWE25" s="22"/>
      <c r="KWF25" s="22"/>
      <c r="KWG25" s="22"/>
      <c r="KWH25" s="22"/>
      <c r="KWI25" s="22"/>
      <c r="KWJ25" s="22"/>
      <c r="KWK25" s="22"/>
      <c r="KWL25" s="22"/>
      <c r="KWM25" s="22"/>
      <c r="KWN25" s="22"/>
      <c r="KWO25" s="22"/>
      <c r="KWP25" s="22"/>
      <c r="KWQ25" s="22"/>
      <c r="KWR25" s="22"/>
      <c r="KWS25" s="22"/>
      <c r="KWT25" s="22"/>
      <c r="KWU25" s="22"/>
      <c r="KWV25" s="22"/>
      <c r="KWW25" s="22"/>
      <c r="KWX25" s="22"/>
      <c r="KWY25" s="22"/>
      <c r="KWZ25" s="22"/>
      <c r="KXA25" s="22"/>
      <c r="KXB25" s="22"/>
      <c r="KXC25" s="22"/>
      <c r="KXD25" s="22"/>
      <c r="KXE25" s="22"/>
      <c r="KXF25" s="22"/>
      <c r="KXG25" s="22"/>
      <c r="KXH25" s="22"/>
      <c r="KXI25" s="22"/>
      <c r="KXJ25" s="22"/>
      <c r="KXK25" s="22"/>
      <c r="KXL25" s="22"/>
      <c r="KXM25" s="22"/>
      <c r="KXN25" s="22"/>
      <c r="KXO25" s="22"/>
      <c r="KXP25" s="22"/>
      <c r="KXQ25" s="22"/>
      <c r="KXR25" s="22"/>
      <c r="KXS25" s="22"/>
      <c r="KXT25" s="22"/>
      <c r="KXU25" s="22"/>
      <c r="KXV25" s="22"/>
      <c r="KXW25" s="22"/>
      <c r="KXX25" s="22"/>
      <c r="KXY25" s="22"/>
      <c r="KXZ25" s="22"/>
      <c r="KYA25" s="22"/>
      <c r="KYB25" s="22"/>
      <c r="KYC25" s="22"/>
      <c r="KYD25" s="22"/>
      <c r="KYE25" s="22"/>
      <c r="KYF25" s="22"/>
      <c r="KYG25" s="22"/>
      <c r="KYH25" s="22"/>
      <c r="KYI25" s="22"/>
      <c r="KYJ25" s="22"/>
      <c r="KYK25" s="22"/>
      <c r="KYL25" s="22"/>
      <c r="KYM25" s="22"/>
      <c r="KYN25" s="22"/>
      <c r="KYO25" s="22"/>
      <c r="KYP25" s="22"/>
      <c r="KYQ25" s="22"/>
      <c r="KYR25" s="22"/>
      <c r="KYS25" s="22"/>
      <c r="KYT25" s="22"/>
      <c r="KYU25" s="22"/>
      <c r="KYV25" s="22"/>
      <c r="KYW25" s="22"/>
      <c r="KYX25" s="22"/>
      <c r="KYY25" s="22"/>
      <c r="KYZ25" s="22"/>
      <c r="KZA25" s="22"/>
      <c r="KZB25" s="22"/>
      <c r="KZC25" s="22"/>
      <c r="KZD25" s="22"/>
      <c r="KZE25" s="22"/>
      <c r="KZF25" s="22"/>
      <c r="KZG25" s="22"/>
      <c r="KZH25" s="22"/>
      <c r="KZI25" s="22"/>
      <c r="KZJ25" s="22"/>
      <c r="KZK25" s="22"/>
      <c r="KZL25" s="22"/>
      <c r="KZM25" s="22"/>
      <c r="KZN25" s="22"/>
      <c r="KZO25" s="22"/>
      <c r="KZP25" s="22"/>
      <c r="KZQ25" s="22"/>
      <c r="KZR25" s="22"/>
      <c r="KZS25" s="22"/>
      <c r="KZT25" s="22"/>
      <c r="KZU25" s="22"/>
      <c r="KZV25" s="22"/>
      <c r="KZW25" s="22"/>
      <c r="KZX25" s="22"/>
      <c r="KZY25" s="22"/>
      <c r="KZZ25" s="22"/>
      <c r="LAA25" s="22"/>
      <c r="LAB25" s="22"/>
      <c r="LAC25" s="22"/>
      <c r="LAD25" s="22"/>
      <c r="LAE25" s="22"/>
      <c r="LAF25" s="22"/>
      <c r="LAG25" s="22"/>
      <c r="LAH25" s="22"/>
      <c r="LAI25" s="22"/>
      <c r="LAJ25" s="22"/>
      <c r="LAK25" s="22"/>
      <c r="LAL25" s="22"/>
      <c r="LAM25" s="22"/>
      <c r="LAN25" s="22"/>
      <c r="LAO25" s="22"/>
      <c r="LAP25" s="22"/>
      <c r="LAQ25" s="22"/>
      <c r="LAR25" s="22"/>
      <c r="LAS25" s="22"/>
      <c r="LAT25" s="22"/>
      <c r="LAU25" s="22"/>
      <c r="LAV25" s="22"/>
      <c r="LAW25" s="22"/>
      <c r="LAX25" s="22"/>
      <c r="LAY25" s="22"/>
      <c r="LAZ25" s="22"/>
      <c r="LBA25" s="22"/>
      <c r="LBB25" s="22"/>
      <c r="LBC25" s="22"/>
      <c r="LBD25" s="22"/>
      <c r="LBE25" s="22"/>
      <c r="LBF25" s="22"/>
      <c r="LBG25" s="22"/>
      <c r="LBH25" s="22"/>
      <c r="LBI25" s="22"/>
      <c r="LBJ25" s="22"/>
      <c r="LBK25" s="22"/>
      <c r="LBL25" s="22"/>
      <c r="LBM25" s="22"/>
      <c r="LBN25" s="22"/>
      <c r="LBO25" s="22"/>
      <c r="LBP25" s="22"/>
      <c r="LBQ25" s="22"/>
      <c r="LBR25" s="22"/>
      <c r="LBS25" s="22"/>
      <c r="LBT25" s="22"/>
      <c r="LBU25" s="22"/>
      <c r="LBV25" s="22"/>
      <c r="LBW25" s="22"/>
      <c r="LBX25" s="22"/>
      <c r="LBY25" s="22"/>
      <c r="LBZ25" s="22"/>
      <c r="LCA25" s="22"/>
      <c r="LCB25" s="22"/>
      <c r="LCC25" s="22"/>
      <c r="LCD25" s="22"/>
      <c r="LCE25" s="22"/>
      <c r="LCF25" s="22"/>
      <c r="LCG25" s="22"/>
      <c r="LCH25" s="22"/>
      <c r="LCI25" s="22"/>
      <c r="LCJ25" s="22"/>
      <c r="LCK25" s="22"/>
      <c r="LCL25" s="22"/>
      <c r="LCM25" s="22"/>
      <c r="LCN25" s="22"/>
      <c r="LCO25" s="22"/>
      <c r="LCP25" s="22"/>
      <c r="LCQ25" s="22"/>
      <c r="LCR25" s="22"/>
      <c r="LCS25" s="22"/>
      <c r="LCT25" s="22"/>
      <c r="LCU25" s="22"/>
      <c r="LCV25" s="22"/>
      <c r="LCW25" s="22"/>
      <c r="LCX25" s="22"/>
      <c r="LCY25" s="22"/>
      <c r="LCZ25" s="22"/>
      <c r="LDA25" s="22"/>
      <c r="LDB25" s="22"/>
      <c r="LDC25" s="22"/>
      <c r="LDD25" s="22"/>
      <c r="LDE25" s="22"/>
      <c r="LDF25" s="22"/>
      <c r="LDG25" s="22"/>
      <c r="LDH25" s="22"/>
      <c r="LDI25" s="22"/>
      <c r="LDJ25" s="22"/>
      <c r="LDK25" s="22"/>
      <c r="LDL25" s="22"/>
      <c r="LDM25" s="22"/>
      <c r="LDN25" s="22"/>
      <c r="LDO25" s="22"/>
      <c r="LDP25" s="22"/>
      <c r="LDQ25" s="22"/>
      <c r="LDR25" s="22"/>
      <c r="LDS25" s="22"/>
      <c r="LDT25" s="22"/>
      <c r="LDU25" s="22"/>
      <c r="LDV25" s="22"/>
      <c r="LDW25" s="22"/>
      <c r="LDX25" s="22"/>
      <c r="LDY25" s="22"/>
      <c r="LDZ25" s="22"/>
      <c r="LEA25" s="22"/>
      <c r="LEB25" s="22"/>
      <c r="LEC25" s="22"/>
      <c r="LED25" s="22"/>
      <c r="LEE25" s="22"/>
      <c r="LEF25" s="22"/>
      <c r="LEG25" s="22"/>
      <c r="LEH25" s="22"/>
      <c r="LEI25" s="22"/>
      <c r="LEJ25" s="22"/>
      <c r="LEK25" s="22"/>
      <c r="LEL25" s="22"/>
      <c r="LEM25" s="22"/>
      <c r="LEN25" s="22"/>
      <c r="LEO25" s="22"/>
      <c r="LEP25" s="22"/>
      <c r="LEQ25" s="22"/>
      <c r="LER25" s="22"/>
      <c r="LES25" s="22"/>
      <c r="LET25" s="22"/>
      <c r="LEU25" s="22"/>
      <c r="LEV25" s="22"/>
      <c r="LEW25" s="22"/>
      <c r="LEX25" s="22"/>
      <c r="LEY25" s="22"/>
      <c r="LEZ25" s="22"/>
      <c r="LFA25" s="22"/>
      <c r="LFB25" s="22"/>
      <c r="LFC25" s="22"/>
      <c r="LFD25" s="22"/>
      <c r="LFE25" s="22"/>
      <c r="LFF25" s="22"/>
      <c r="LFG25" s="22"/>
      <c r="LFH25" s="22"/>
      <c r="LFI25" s="22"/>
      <c r="LFJ25" s="22"/>
      <c r="LFK25" s="22"/>
      <c r="LFL25" s="22"/>
      <c r="LFM25" s="22"/>
      <c r="LFN25" s="22"/>
      <c r="LFO25" s="22"/>
      <c r="LFP25" s="22"/>
      <c r="LFQ25" s="22"/>
      <c r="LFR25" s="22"/>
      <c r="LFS25" s="22"/>
      <c r="LFT25" s="22"/>
      <c r="LFU25" s="22"/>
      <c r="LFV25" s="22"/>
      <c r="LFW25" s="22"/>
      <c r="LFX25" s="22"/>
      <c r="LFY25" s="22"/>
      <c r="LFZ25" s="22"/>
      <c r="LGA25" s="22"/>
      <c r="LGB25" s="22"/>
      <c r="LGC25" s="22"/>
      <c r="LGD25" s="22"/>
      <c r="LGE25" s="22"/>
      <c r="LGF25" s="22"/>
      <c r="LGG25" s="22"/>
      <c r="LGH25" s="22"/>
      <c r="LGI25" s="22"/>
      <c r="LGJ25" s="22"/>
      <c r="LGK25" s="22"/>
      <c r="LGL25" s="22"/>
      <c r="LGM25" s="22"/>
      <c r="LGN25" s="22"/>
      <c r="LGO25" s="22"/>
      <c r="LGP25" s="22"/>
      <c r="LGQ25" s="22"/>
      <c r="LGR25" s="22"/>
      <c r="LGS25" s="22"/>
      <c r="LGT25" s="22"/>
      <c r="LGU25" s="22"/>
      <c r="LGV25" s="22"/>
      <c r="LGW25" s="22"/>
      <c r="LGX25" s="22"/>
      <c r="LGY25" s="22"/>
      <c r="LGZ25" s="22"/>
      <c r="LHA25" s="22"/>
      <c r="LHB25" s="22"/>
      <c r="LHC25" s="22"/>
      <c r="LHD25" s="22"/>
      <c r="LHE25" s="22"/>
      <c r="LHF25" s="22"/>
      <c r="LHG25" s="22"/>
      <c r="LHH25" s="22"/>
      <c r="LHI25" s="22"/>
      <c r="LHJ25" s="22"/>
      <c r="LHK25" s="22"/>
      <c r="LHL25" s="22"/>
      <c r="LHM25" s="22"/>
      <c r="LHN25" s="22"/>
      <c r="LHO25" s="22"/>
      <c r="LHP25" s="22"/>
      <c r="LHQ25" s="22"/>
      <c r="LHR25" s="22"/>
      <c r="LHS25" s="22"/>
      <c r="LHT25" s="22"/>
      <c r="LHU25" s="22"/>
      <c r="LHV25" s="22"/>
      <c r="LHW25" s="22"/>
      <c r="LHX25" s="22"/>
      <c r="LHY25" s="22"/>
      <c r="LHZ25" s="22"/>
      <c r="LIA25" s="22"/>
      <c r="LIB25" s="22"/>
      <c r="LIC25" s="22"/>
      <c r="LID25" s="22"/>
      <c r="LIE25" s="22"/>
      <c r="LIF25" s="22"/>
      <c r="LIG25" s="22"/>
      <c r="LIH25" s="22"/>
      <c r="LII25" s="22"/>
      <c r="LIJ25" s="22"/>
      <c r="LIK25" s="22"/>
      <c r="LIL25" s="22"/>
      <c r="LIM25" s="22"/>
      <c r="LIN25" s="22"/>
      <c r="LIO25" s="22"/>
      <c r="LIP25" s="22"/>
      <c r="LIQ25" s="22"/>
      <c r="LIR25" s="22"/>
      <c r="LIS25" s="22"/>
      <c r="LIT25" s="22"/>
      <c r="LIU25" s="22"/>
      <c r="LIV25" s="22"/>
      <c r="LIW25" s="22"/>
      <c r="LIX25" s="22"/>
      <c r="LIY25" s="22"/>
      <c r="LIZ25" s="22"/>
      <c r="LJA25" s="22"/>
      <c r="LJB25" s="22"/>
      <c r="LJC25" s="22"/>
      <c r="LJD25" s="22"/>
      <c r="LJE25" s="22"/>
      <c r="LJF25" s="22"/>
      <c r="LJG25" s="22"/>
      <c r="LJH25" s="22"/>
      <c r="LJI25" s="22"/>
      <c r="LJJ25" s="22"/>
      <c r="LJK25" s="22"/>
      <c r="LJL25" s="22"/>
      <c r="LJM25" s="22"/>
      <c r="LJN25" s="22"/>
      <c r="LJO25" s="22"/>
      <c r="LJP25" s="22"/>
      <c r="LJQ25" s="22"/>
      <c r="LJR25" s="22"/>
      <c r="LJS25" s="22"/>
      <c r="LJT25" s="22"/>
      <c r="LJU25" s="22"/>
      <c r="LJV25" s="22"/>
      <c r="LJW25" s="22"/>
      <c r="LJX25" s="22"/>
      <c r="LJY25" s="22"/>
      <c r="LJZ25" s="22"/>
      <c r="LKA25" s="22"/>
      <c r="LKB25" s="22"/>
      <c r="LKC25" s="22"/>
      <c r="LKD25" s="22"/>
      <c r="LKE25" s="22"/>
      <c r="LKF25" s="22"/>
      <c r="LKG25" s="22"/>
      <c r="LKH25" s="22"/>
      <c r="LKI25" s="22"/>
      <c r="LKJ25" s="22"/>
      <c r="LKK25" s="22"/>
      <c r="LKL25" s="22"/>
      <c r="LKM25" s="22"/>
      <c r="LKN25" s="22"/>
      <c r="LKO25" s="22"/>
      <c r="LKP25" s="22"/>
      <c r="LKQ25" s="22"/>
      <c r="LKR25" s="22"/>
      <c r="LKS25" s="22"/>
      <c r="LKT25" s="22"/>
      <c r="LKU25" s="22"/>
      <c r="LKV25" s="22"/>
      <c r="LKW25" s="22"/>
      <c r="LKX25" s="22"/>
      <c r="LKY25" s="22"/>
      <c r="LKZ25" s="22"/>
      <c r="LLA25" s="22"/>
      <c r="LLB25" s="22"/>
      <c r="LLC25" s="22"/>
      <c r="LLD25" s="22"/>
      <c r="LLE25" s="22"/>
      <c r="LLF25" s="22"/>
      <c r="LLG25" s="22"/>
      <c r="LLH25" s="22"/>
      <c r="LLI25" s="22"/>
      <c r="LLJ25" s="22"/>
      <c r="LLK25" s="22"/>
      <c r="LLL25" s="22"/>
      <c r="LLM25" s="22"/>
      <c r="LLN25" s="22"/>
      <c r="LLO25" s="22"/>
      <c r="LLP25" s="22"/>
      <c r="LLQ25" s="22"/>
      <c r="LLR25" s="22"/>
      <c r="LLS25" s="22"/>
      <c r="LLT25" s="22"/>
      <c r="LLU25" s="22"/>
      <c r="LLV25" s="22"/>
      <c r="LLW25" s="22"/>
      <c r="LLX25" s="22"/>
      <c r="LLY25" s="22"/>
      <c r="LLZ25" s="22"/>
      <c r="LMA25" s="22"/>
      <c r="LMB25" s="22"/>
      <c r="LMC25" s="22"/>
      <c r="LMD25" s="22"/>
      <c r="LME25" s="22"/>
      <c r="LMF25" s="22"/>
      <c r="LMG25" s="22"/>
      <c r="LMH25" s="22"/>
      <c r="LMI25" s="22"/>
      <c r="LMJ25" s="22"/>
      <c r="LMK25" s="22"/>
      <c r="LML25" s="22"/>
      <c r="LMM25" s="22"/>
      <c r="LMN25" s="22"/>
      <c r="LMO25" s="22"/>
      <c r="LMP25" s="22"/>
      <c r="LMQ25" s="22"/>
      <c r="LMR25" s="22"/>
      <c r="LMS25" s="22"/>
      <c r="LMT25" s="22"/>
      <c r="LMU25" s="22"/>
      <c r="LMV25" s="22"/>
      <c r="LMW25" s="22"/>
      <c r="LMX25" s="22"/>
      <c r="LMY25" s="22"/>
      <c r="LMZ25" s="22"/>
      <c r="LNA25" s="22"/>
      <c r="LNB25" s="22"/>
      <c r="LNC25" s="22"/>
      <c r="LND25" s="22"/>
      <c r="LNE25" s="22"/>
      <c r="LNF25" s="22"/>
      <c r="LNG25" s="22"/>
      <c r="LNH25" s="22"/>
      <c r="LNI25" s="22"/>
      <c r="LNJ25" s="22"/>
      <c r="LNK25" s="22"/>
      <c r="LNL25" s="22"/>
      <c r="LNM25" s="22"/>
      <c r="LNN25" s="22"/>
      <c r="LNO25" s="22"/>
      <c r="LNP25" s="22"/>
      <c r="LNQ25" s="22"/>
      <c r="LNR25" s="22"/>
      <c r="LNS25" s="22"/>
      <c r="LNT25" s="22"/>
      <c r="LNU25" s="22"/>
      <c r="LNV25" s="22"/>
      <c r="LNW25" s="22"/>
      <c r="LNX25" s="22"/>
      <c r="LNY25" s="22"/>
      <c r="LNZ25" s="22"/>
      <c r="LOA25" s="22"/>
      <c r="LOB25" s="22"/>
      <c r="LOC25" s="22"/>
      <c r="LOD25" s="22"/>
      <c r="LOE25" s="22"/>
      <c r="LOF25" s="22"/>
      <c r="LOG25" s="22"/>
      <c r="LOH25" s="22"/>
      <c r="LOI25" s="22"/>
      <c r="LOJ25" s="22"/>
      <c r="LOK25" s="22"/>
      <c r="LOL25" s="22"/>
      <c r="LOM25" s="22"/>
      <c r="LON25" s="22"/>
      <c r="LOO25" s="22"/>
      <c r="LOP25" s="22"/>
      <c r="LOQ25" s="22"/>
      <c r="LOR25" s="22"/>
      <c r="LOS25" s="22"/>
      <c r="LOT25" s="22"/>
      <c r="LOU25" s="22"/>
      <c r="LOV25" s="22"/>
      <c r="LOW25" s="22"/>
      <c r="LOX25" s="22"/>
      <c r="LOY25" s="22"/>
      <c r="LOZ25" s="22"/>
      <c r="LPA25" s="22"/>
      <c r="LPB25" s="22"/>
      <c r="LPC25" s="22"/>
      <c r="LPD25" s="22"/>
      <c r="LPE25" s="22"/>
      <c r="LPF25" s="22"/>
      <c r="LPG25" s="22"/>
      <c r="LPH25" s="22"/>
      <c r="LPI25" s="22"/>
      <c r="LPJ25" s="22"/>
      <c r="LPK25" s="22"/>
      <c r="LPL25" s="22"/>
      <c r="LPM25" s="22"/>
      <c r="LPN25" s="22"/>
      <c r="LPO25" s="22"/>
      <c r="LPP25" s="22"/>
      <c r="LPQ25" s="22"/>
      <c r="LPR25" s="22"/>
      <c r="LPS25" s="22"/>
      <c r="LPT25" s="22"/>
      <c r="LPU25" s="22"/>
      <c r="LPV25" s="22"/>
      <c r="LPW25" s="22"/>
      <c r="LPX25" s="22"/>
      <c r="LPY25" s="22"/>
      <c r="LPZ25" s="22"/>
      <c r="LQA25" s="22"/>
      <c r="LQB25" s="22"/>
      <c r="LQC25" s="22"/>
      <c r="LQD25" s="22"/>
      <c r="LQE25" s="22"/>
      <c r="LQF25" s="22"/>
      <c r="LQG25" s="22"/>
      <c r="LQH25" s="22"/>
      <c r="LQI25" s="22"/>
      <c r="LQJ25" s="22"/>
      <c r="LQK25" s="22"/>
      <c r="LQL25" s="22"/>
      <c r="LQM25" s="22"/>
      <c r="LQN25" s="22"/>
      <c r="LQO25" s="22"/>
      <c r="LQP25" s="22"/>
      <c r="LQQ25" s="22"/>
      <c r="LQR25" s="22"/>
      <c r="LQS25" s="22"/>
      <c r="LQT25" s="22"/>
      <c r="LQU25" s="22"/>
      <c r="LQV25" s="22"/>
      <c r="LQW25" s="22"/>
      <c r="LQX25" s="22"/>
      <c r="LQY25" s="22"/>
      <c r="LQZ25" s="22"/>
      <c r="LRA25" s="22"/>
      <c r="LRB25" s="22"/>
      <c r="LRC25" s="22"/>
      <c r="LRD25" s="22"/>
      <c r="LRE25" s="22"/>
      <c r="LRF25" s="22"/>
      <c r="LRG25" s="22"/>
      <c r="LRH25" s="22"/>
      <c r="LRI25" s="22"/>
      <c r="LRJ25" s="22"/>
      <c r="LRK25" s="22"/>
      <c r="LRL25" s="22"/>
      <c r="LRM25" s="22"/>
      <c r="LRN25" s="22"/>
      <c r="LRO25" s="22"/>
      <c r="LRP25" s="22"/>
      <c r="LRQ25" s="22"/>
      <c r="LRR25" s="22"/>
      <c r="LRS25" s="22"/>
      <c r="LRT25" s="22"/>
      <c r="LRU25" s="22"/>
      <c r="LRV25" s="22"/>
      <c r="LRW25" s="22"/>
      <c r="LRX25" s="22"/>
      <c r="LRY25" s="22"/>
      <c r="LRZ25" s="22"/>
      <c r="LSA25" s="22"/>
      <c r="LSB25" s="22"/>
      <c r="LSC25" s="22"/>
      <c r="LSD25" s="22"/>
      <c r="LSE25" s="22"/>
      <c r="LSF25" s="22"/>
      <c r="LSG25" s="22"/>
      <c r="LSH25" s="22"/>
      <c r="LSI25" s="22"/>
      <c r="LSJ25" s="22"/>
      <c r="LSK25" s="22"/>
      <c r="LSL25" s="22"/>
      <c r="LSM25" s="22"/>
      <c r="LSN25" s="22"/>
      <c r="LSO25" s="22"/>
      <c r="LSP25" s="22"/>
      <c r="LSQ25" s="22"/>
      <c r="LSR25" s="22"/>
      <c r="LSS25" s="22"/>
      <c r="LST25" s="22"/>
      <c r="LSU25" s="22"/>
      <c r="LSV25" s="22"/>
      <c r="LSW25" s="22"/>
      <c r="LSX25" s="22"/>
      <c r="LSY25" s="22"/>
      <c r="LSZ25" s="22"/>
      <c r="LTA25" s="22"/>
      <c r="LTB25" s="22"/>
      <c r="LTC25" s="22"/>
      <c r="LTD25" s="22"/>
      <c r="LTE25" s="22"/>
      <c r="LTF25" s="22"/>
      <c r="LTG25" s="22"/>
      <c r="LTH25" s="22"/>
      <c r="LTI25" s="22"/>
      <c r="LTJ25" s="22"/>
      <c r="LTK25" s="22"/>
      <c r="LTL25" s="22"/>
      <c r="LTM25" s="22"/>
      <c r="LTN25" s="22"/>
      <c r="LTO25" s="22"/>
      <c r="LTP25" s="22"/>
      <c r="LTQ25" s="22"/>
      <c r="LTR25" s="22"/>
      <c r="LTS25" s="22"/>
      <c r="LTT25" s="22"/>
      <c r="LTU25" s="22"/>
      <c r="LTV25" s="22"/>
      <c r="LTW25" s="22"/>
      <c r="LTX25" s="22"/>
      <c r="LTY25" s="22"/>
      <c r="LTZ25" s="22"/>
      <c r="LUA25" s="22"/>
      <c r="LUB25" s="22"/>
      <c r="LUC25" s="22"/>
      <c r="LUD25" s="22"/>
      <c r="LUE25" s="22"/>
      <c r="LUF25" s="22"/>
      <c r="LUG25" s="22"/>
      <c r="LUH25" s="22"/>
      <c r="LUI25" s="22"/>
      <c r="LUJ25" s="22"/>
      <c r="LUK25" s="22"/>
      <c r="LUL25" s="22"/>
      <c r="LUM25" s="22"/>
      <c r="LUN25" s="22"/>
      <c r="LUO25" s="22"/>
      <c r="LUP25" s="22"/>
      <c r="LUQ25" s="22"/>
      <c r="LUR25" s="22"/>
      <c r="LUS25" s="22"/>
      <c r="LUT25" s="22"/>
      <c r="LUU25" s="22"/>
      <c r="LUV25" s="22"/>
      <c r="LUW25" s="22"/>
      <c r="LUX25" s="22"/>
      <c r="LUY25" s="22"/>
      <c r="LUZ25" s="22"/>
      <c r="LVA25" s="22"/>
      <c r="LVB25" s="22"/>
      <c r="LVC25" s="22"/>
      <c r="LVD25" s="22"/>
      <c r="LVE25" s="22"/>
      <c r="LVF25" s="22"/>
      <c r="LVG25" s="22"/>
      <c r="LVH25" s="22"/>
      <c r="LVI25" s="22"/>
      <c r="LVJ25" s="22"/>
      <c r="LVK25" s="22"/>
      <c r="LVL25" s="22"/>
      <c r="LVM25" s="22"/>
      <c r="LVN25" s="22"/>
      <c r="LVO25" s="22"/>
      <c r="LVP25" s="22"/>
      <c r="LVQ25" s="22"/>
      <c r="LVR25" s="22"/>
      <c r="LVS25" s="22"/>
      <c r="LVT25" s="22"/>
      <c r="LVU25" s="22"/>
      <c r="LVV25" s="22"/>
      <c r="LVW25" s="22"/>
      <c r="LVX25" s="22"/>
      <c r="LVY25" s="22"/>
      <c r="LVZ25" s="22"/>
      <c r="LWA25" s="22"/>
      <c r="LWB25" s="22"/>
      <c r="LWC25" s="22"/>
      <c r="LWD25" s="22"/>
      <c r="LWE25" s="22"/>
      <c r="LWF25" s="22"/>
      <c r="LWG25" s="22"/>
      <c r="LWH25" s="22"/>
      <c r="LWI25" s="22"/>
      <c r="LWJ25" s="22"/>
      <c r="LWK25" s="22"/>
      <c r="LWL25" s="22"/>
      <c r="LWM25" s="22"/>
      <c r="LWN25" s="22"/>
      <c r="LWO25" s="22"/>
      <c r="LWP25" s="22"/>
      <c r="LWQ25" s="22"/>
      <c r="LWR25" s="22"/>
      <c r="LWS25" s="22"/>
      <c r="LWT25" s="22"/>
      <c r="LWU25" s="22"/>
      <c r="LWV25" s="22"/>
      <c r="LWW25" s="22"/>
      <c r="LWX25" s="22"/>
      <c r="LWY25" s="22"/>
      <c r="LWZ25" s="22"/>
      <c r="LXA25" s="22"/>
      <c r="LXB25" s="22"/>
      <c r="LXC25" s="22"/>
      <c r="LXD25" s="22"/>
      <c r="LXE25" s="22"/>
      <c r="LXF25" s="22"/>
      <c r="LXG25" s="22"/>
      <c r="LXH25" s="22"/>
      <c r="LXI25" s="22"/>
      <c r="LXJ25" s="22"/>
      <c r="LXK25" s="22"/>
      <c r="LXL25" s="22"/>
      <c r="LXM25" s="22"/>
      <c r="LXN25" s="22"/>
      <c r="LXO25" s="22"/>
      <c r="LXP25" s="22"/>
      <c r="LXQ25" s="22"/>
      <c r="LXR25" s="22"/>
      <c r="LXS25" s="22"/>
      <c r="LXT25" s="22"/>
      <c r="LXU25" s="22"/>
      <c r="LXV25" s="22"/>
      <c r="LXW25" s="22"/>
      <c r="LXX25" s="22"/>
      <c r="LXY25" s="22"/>
      <c r="LXZ25" s="22"/>
      <c r="LYA25" s="22"/>
      <c r="LYB25" s="22"/>
      <c r="LYC25" s="22"/>
      <c r="LYD25" s="22"/>
      <c r="LYE25" s="22"/>
      <c r="LYF25" s="22"/>
      <c r="LYG25" s="22"/>
      <c r="LYH25" s="22"/>
      <c r="LYI25" s="22"/>
      <c r="LYJ25" s="22"/>
      <c r="LYK25" s="22"/>
      <c r="LYL25" s="22"/>
      <c r="LYM25" s="22"/>
      <c r="LYN25" s="22"/>
      <c r="LYO25" s="22"/>
      <c r="LYP25" s="22"/>
      <c r="LYQ25" s="22"/>
      <c r="LYR25" s="22"/>
      <c r="LYS25" s="22"/>
      <c r="LYT25" s="22"/>
      <c r="LYU25" s="22"/>
      <c r="LYV25" s="22"/>
      <c r="LYW25" s="22"/>
      <c r="LYX25" s="22"/>
      <c r="LYY25" s="22"/>
      <c r="LYZ25" s="22"/>
      <c r="LZA25" s="22"/>
      <c r="LZB25" s="22"/>
      <c r="LZC25" s="22"/>
      <c r="LZD25" s="22"/>
      <c r="LZE25" s="22"/>
      <c r="LZF25" s="22"/>
      <c r="LZG25" s="22"/>
      <c r="LZH25" s="22"/>
      <c r="LZI25" s="22"/>
      <c r="LZJ25" s="22"/>
      <c r="LZK25" s="22"/>
      <c r="LZL25" s="22"/>
      <c r="LZM25" s="22"/>
      <c r="LZN25" s="22"/>
      <c r="LZO25" s="22"/>
      <c r="LZP25" s="22"/>
      <c r="LZQ25" s="22"/>
      <c r="LZR25" s="22"/>
      <c r="LZS25" s="22"/>
      <c r="LZT25" s="22"/>
      <c r="LZU25" s="22"/>
      <c r="LZV25" s="22"/>
      <c r="LZW25" s="22"/>
      <c r="LZX25" s="22"/>
      <c r="LZY25" s="22"/>
      <c r="LZZ25" s="22"/>
      <c r="MAA25" s="22"/>
      <c r="MAB25" s="22"/>
      <c r="MAC25" s="22"/>
      <c r="MAD25" s="22"/>
      <c r="MAE25" s="22"/>
      <c r="MAF25" s="22"/>
      <c r="MAG25" s="22"/>
      <c r="MAH25" s="22"/>
      <c r="MAI25" s="22"/>
      <c r="MAJ25" s="22"/>
      <c r="MAK25" s="22"/>
      <c r="MAL25" s="22"/>
      <c r="MAM25" s="22"/>
      <c r="MAN25" s="22"/>
      <c r="MAO25" s="22"/>
      <c r="MAP25" s="22"/>
      <c r="MAQ25" s="22"/>
      <c r="MAR25" s="22"/>
      <c r="MAS25" s="22"/>
      <c r="MAT25" s="22"/>
      <c r="MAU25" s="22"/>
      <c r="MAV25" s="22"/>
      <c r="MAW25" s="22"/>
      <c r="MAX25" s="22"/>
      <c r="MAY25" s="22"/>
      <c r="MAZ25" s="22"/>
      <c r="MBA25" s="22"/>
      <c r="MBB25" s="22"/>
      <c r="MBC25" s="22"/>
      <c r="MBD25" s="22"/>
      <c r="MBE25" s="22"/>
      <c r="MBF25" s="22"/>
      <c r="MBG25" s="22"/>
      <c r="MBH25" s="22"/>
      <c r="MBI25" s="22"/>
      <c r="MBJ25" s="22"/>
      <c r="MBK25" s="22"/>
      <c r="MBL25" s="22"/>
      <c r="MBM25" s="22"/>
      <c r="MBN25" s="22"/>
      <c r="MBO25" s="22"/>
      <c r="MBP25" s="22"/>
      <c r="MBQ25" s="22"/>
      <c r="MBR25" s="22"/>
      <c r="MBS25" s="22"/>
      <c r="MBT25" s="22"/>
      <c r="MBU25" s="22"/>
      <c r="MBV25" s="22"/>
      <c r="MBW25" s="22"/>
      <c r="MBX25" s="22"/>
      <c r="MBY25" s="22"/>
      <c r="MBZ25" s="22"/>
      <c r="MCA25" s="22"/>
      <c r="MCB25" s="22"/>
      <c r="MCC25" s="22"/>
      <c r="MCD25" s="22"/>
      <c r="MCE25" s="22"/>
      <c r="MCF25" s="22"/>
      <c r="MCG25" s="22"/>
      <c r="MCH25" s="22"/>
      <c r="MCI25" s="22"/>
      <c r="MCJ25" s="22"/>
      <c r="MCK25" s="22"/>
      <c r="MCL25" s="22"/>
      <c r="MCM25" s="22"/>
      <c r="MCN25" s="22"/>
      <c r="MCO25" s="22"/>
      <c r="MCP25" s="22"/>
      <c r="MCQ25" s="22"/>
      <c r="MCR25" s="22"/>
      <c r="MCS25" s="22"/>
      <c r="MCT25" s="22"/>
      <c r="MCU25" s="22"/>
      <c r="MCV25" s="22"/>
      <c r="MCW25" s="22"/>
      <c r="MCX25" s="22"/>
      <c r="MCY25" s="22"/>
      <c r="MCZ25" s="22"/>
      <c r="MDA25" s="22"/>
      <c r="MDB25" s="22"/>
      <c r="MDC25" s="22"/>
      <c r="MDD25" s="22"/>
      <c r="MDE25" s="22"/>
      <c r="MDF25" s="22"/>
      <c r="MDG25" s="22"/>
      <c r="MDH25" s="22"/>
      <c r="MDI25" s="22"/>
      <c r="MDJ25" s="22"/>
      <c r="MDK25" s="22"/>
      <c r="MDL25" s="22"/>
      <c r="MDM25" s="22"/>
      <c r="MDN25" s="22"/>
      <c r="MDO25" s="22"/>
      <c r="MDP25" s="22"/>
      <c r="MDQ25" s="22"/>
      <c r="MDR25" s="22"/>
      <c r="MDS25" s="22"/>
      <c r="MDT25" s="22"/>
      <c r="MDU25" s="22"/>
      <c r="MDV25" s="22"/>
      <c r="MDW25" s="22"/>
      <c r="MDX25" s="22"/>
      <c r="MDY25" s="22"/>
      <c r="MDZ25" s="22"/>
      <c r="MEA25" s="22"/>
      <c r="MEB25" s="22"/>
      <c r="MEC25" s="22"/>
      <c r="MED25" s="22"/>
      <c r="MEE25" s="22"/>
      <c r="MEF25" s="22"/>
      <c r="MEG25" s="22"/>
      <c r="MEH25" s="22"/>
      <c r="MEI25" s="22"/>
      <c r="MEJ25" s="22"/>
      <c r="MEK25" s="22"/>
      <c r="MEL25" s="22"/>
      <c r="MEM25" s="22"/>
      <c r="MEN25" s="22"/>
      <c r="MEO25" s="22"/>
      <c r="MEP25" s="22"/>
      <c r="MEQ25" s="22"/>
      <c r="MER25" s="22"/>
      <c r="MES25" s="22"/>
      <c r="MET25" s="22"/>
      <c r="MEU25" s="22"/>
      <c r="MEV25" s="22"/>
      <c r="MEW25" s="22"/>
      <c r="MEX25" s="22"/>
      <c r="MEY25" s="22"/>
      <c r="MEZ25" s="22"/>
      <c r="MFA25" s="22"/>
      <c r="MFB25" s="22"/>
      <c r="MFC25" s="22"/>
      <c r="MFD25" s="22"/>
      <c r="MFE25" s="22"/>
      <c r="MFF25" s="22"/>
      <c r="MFG25" s="22"/>
      <c r="MFH25" s="22"/>
      <c r="MFI25" s="22"/>
      <c r="MFJ25" s="22"/>
      <c r="MFK25" s="22"/>
      <c r="MFL25" s="22"/>
      <c r="MFM25" s="22"/>
      <c r="MFN25" s="22"/>
      <c r="MFO25" s="22"/>
      <c r="MFP25" s="22"/>
      <c r="MFQ25" s="22"/>
      <c r="MFR25" s="22"/>
      <c r="MFS25" s="22"/>
      <c r="MFT25" s="22"/>
      <c r="MFU25" s="22"/>
      <c r="MFV25" s="22"/>
      <c r="MFW25" s="22"/>
      <c r="MFX25" s="22"/>
      <c r="MFY25" s="22"/>
      <c r="MFZ25" s="22"/>
      <c r="MGA25" s="22"/>
      <c r="MGB25" s="22"/>
      <c r="MGC25" s="22"/>
      <c r="MGD25" s="22"/>
      <c r="MGE25" s="22"/>
      <c r="MGF25" s="22"/>
      <c r="MGG25" s="22"/>
      <c r="MGH25" s="22"/>
      <c r="MGI25" s="22"/>
      <c r="MGJ25" s="22"/>
      <c r="MGK25" s="22"/>
      <c r="MGL25" s="22"/>
      <c r="MGM25" s="22"/>
      <c r="MGN25" s="22"/>
      <c r="MGO25" s="22"/>
      <c r="MGP25" s="22"/>
      <c r="MGQ25" s="22"/>
      <c r="MGR25" s="22"/>
      <c r="MGS25" s="22"/>
      <c r="MGT25" s="22"/>
      <c r="MGU25" s="22"/>
      <c r="MGV25" s="22"/>
      <c r="MGW25" s="22"/>
      <c r="MGX25" s="22"/>
      <c r="MGY25" s="22"/>
      <c r="MGZ25" s="22"/>
      <c r="MHA25" s="22"/>
      <c r="MHB25" s="22"/>
      <c r="MHC25" s="22"/>
      <c r="MHD25" s="22"/>
      <c r="MHE25" s="22"/>
      <c r="MHF25" s="22"/>
      <c r="MHG25" s="22"/>
      <c r="MHH25" s="22"/>
      <c r="MHI25" s="22"/>
      <c r="MHJ25" s="22"/>
      <c r="MHK25" s="22"/>
      <c r="MHL25" s="22"/>
      <c r="MHM25" s="22"/>
      <c r="MHN25" s="22"/>
      <c r="MHO25" s="22"/>
      <c r="MHP25" s="22"/>
      <c r="MHQ25" s="22"/>
      <c r="MHR25" s="22"/>
      <c r="MHS25" s="22"/>
      <c r="MHT25" s="22"/>
      <c r="MHU25" s="22"/>
      <c r="MHV25" s="22"/>
      <c r="MHW25" s="22"/>
      <c r="MHX25" s="22"/>
      <c r="MHY25" s="22"/>
      <c r="MHZ25" s="22"/>
      <c r="MIA25" s="22"/>
      <c r="MIB25" s="22"/>
      <c r="MIC25" s="22"/>
      <c r="MID25" s="22"/>
      <c r="MIE25" s="22"/>
      <c r="MIF25" s="22"/>
      <c r="MIG25" s="22"/>
      <c r="MIH25" s="22"/>
      <c r="MII25" s="22"/>
      <c r="MIJ25" s="22"/>
      <c r="MIK25" s="22"/>
      <c r="MIL25" s="22"/>
      <c r="MIM25" s="22"/>
      <c r="MIN25" s="22"/>
      <c r="MIO25" s="22"/>
      <c r="MIP25" s="22"/>
      <c r="MIQ25" s="22"/>
      <c r="MIR25" s="22"/>
      <c r="MIS25" s="22"/>
      <c r="MIT25" s="22"/>
      <c r="MIU25" s="22"/>
      <c r="MIV25" s="22"/>
      <c r="MIW25" s="22"/>
      <c r="MIX25" s="22"/>
      <c r="MIY25" s="22"/>
      <c r="MIZ25" s="22"/>
      <c r="MJA25" s="22"/>
      <c r="MJB25" s="22"/>
      <c r="MJC25" s="22"/>
      <c r="MJD25" s="22"/>
      <c r="MJE25" s="22"/>
      <c r="MJF25" s="22"/>
      <c r="MJG25" s="22"/>
      <c r="MJH25" s="22"/>
      <c r="MJI25" s="22"/>
      <c r="MJJ25" s="22"/>
      <c r="MJK25" s="22"/>
      <c r="MJL25" s="22"/>
      <c r="MJM25" s="22"/>
      <c r="MJN25" s="22"/>
      <c r="MJO25" s="22"/>
      <c r="MJP25" s="22"/>
      <c r="MJQ25" s="22"/>
      <c r="MJR25" s="22"/>
      <c r="MJS25" s="22"/>
      <c r="MJT25" s="22"/>
      <c r="MJU25" s="22"/>
      <c r="MJV25" s="22"/>
      <c r="MJW25" s="22"/>
      <c r="MJX25" s="22"/>
      <c r="MJY25" s="22"/>
      <c r="MJZ25" s="22"/>
      <c r="MKA25" s="22"/>
      <c r="MKB25" s="22"/>
      <c r="MKC25" s="22"/>
      <c r="MKD25" s="22"/>
      <c r="MKE25" s="22"/>
      <c r="MKF25" s="22"/>
      <c r="MKG25" s="22"/>
      <c r="MKH25" s="22"/>
      <c r="MKI25" s="22"/>
      <c r="MKJ25" s="22"/>
      <c r="MKK25" s="22"/>
      <c r="MKL25" s="22"/>
      <c r="MKM25" s="22"/>
      <c r="MKN25" s="22"/>
      <c r="MKO25" s="22"/>
      <c r="MKP25" s="22"/>
      <c r="MKQ25" s="22"/>
      <c r="MKR25" s="22"/>
      <c r="MKS25" s="22"/>
      <c r="MKT25" s="22"/>
      <c r="MKU25" s="22"/>
      <c r="MKV25" s="22"/>
      <c r="MKW25" s="22"/>
      <c r="MKX25" s="22"/>
      <c r="MKY25" s="22"/>
      <c r="MKZ25" s="22"/>
      <c r="MLA25" s="22"/>
      <c r="MLB25" s="22"/>
      <c r="MLC25" s="22"/>
      <c r="MLD25" s="22"/>
      <c r="MLE25" s="22"/>
      <c r="MLF25" s="22"/>
      <c r="MLG25" s="22"/>
      <c r="MLH25" s="22"/>
      <c r="MLI25" s="22"/>
      <c r="MLJ25" s="22"/>
      <c r="MLK25" s="22"/>
      <c r="MLL25" s="22"/>
      <c r="MLM25" s="22"/>
      <c r="MLN25" s="22"/>
      <c r="MLO25" s="22"/>
      <c r="MLP25" s="22"/>
      <c r="MLQ25" s="22"/>
      <c r="MLR25" s="22"/>
      <c r="MLS25" s="22"/>
      <c r="MLT25" s="22"/>
      <c r="MLU25" s="22"/>
      <c r="MLV25" s="22"/>
      <c r="MLW25" s="22"/>
      <c r="MLX25" s="22"/>
      <c r="MLY25" s="22"/>
      <c r="MLZ25" s="22"/>
      <c r="MMA25" s="22"/>
      <c r="MMB25" s="22"/>
      <c r="MMC25" s="22"/>
      <c r="MMD25" s="22"/>
      <c r="MME25" s="22"/>
      <c r="MMF25" s="22"/>
      <c r="MMG25" s="22"/>
      <c r="MMH25" s="22"/>
      <c r="MMI25" s="22"/>
      <c r="MMJ25" s="22"/>
      <c r="MMK25" s="22"/>
      <c r="MML25" s="22"/>
      <c r="MMM25" s="22"/>
      <c r="MMN25" s="22"/>
      <c r="MMO25" s="22"/>
      <c r="MMP25" s="22"/>
      <c r="MMQ25" s="22"/>
      <c r="MMR25" s="22"/>
      <c r="MMS25" s="22"/>
      <c r="MMT25" s="22"/>
      <c r="MMU25" s="22"/>
      <c r="MMV25" s="22"/>
      <c r="MMW25" s="22"/>
      <c r="MMX25" s="22"/>
      <c r="MMY25" s="22"/>
      <c r="MMZ25" s="22"/>
      <c r="MNA25" s="22"/>
      <c r="MNB25" s="22"/>
      <c r="MNC25" s="22"/>
      <c r="MND25" s="22"/>
      <c r="MNE25" s="22"/>
      <c r="MNF25" s="22"/>
      <c r="MNG25" s="22"/>
      <c r="MNH25" s="22"/>
      <c r="MNI25" s="22"/>
      <c r="MNJ25" s="22"/>
      <c r="MNK25" s="22"/>
      <c r="MNL25" s="22"/>
      <c r="MNM25" s="22"/>
      <c r="MNN25" s="22"/>
      <c r="MNO25" s="22"/>
      <c r="MNP25" s="22"/>
      <c r="MNQ25" s="22"/>
      <c r="MNR25" s="22"/>
      <c r="MNS25" s="22"/>
      <c r="MNT25" s="22"/>
      <c r="MNU25" s="22"/>
      <c r="MNV25" s="22"/>
      <c r="MNW25" s="22"/>
      <c r="MNX25" s="22"/>
      <c r="MNY25" s="22"/>
      <c r="MNZ25" s="22"/>
      <c r="MOA25" s="22"/>
      <c r="MOB25" s="22"/>
      <c r="MOC25" s="22"/>
      <c r="MOD25" s="22"/>
      <c r="MOE25" s="22"/>
      <c r="MOF25" s="22"/>
      <c r="MOG25" s="22"/>
      <c r="MOH25" s="22"/>
      <c r="MOI25" s="22"/>
      <c r="MOJ25" s="22"/>
      <c r="MOK25" s="22"/>
      <c r="MOL25" s="22"/>
      <c r="MOM25" s="22"/>
      <c r="MON25" s="22"/>
      <c r="MOO25" s="22"/>
      <c r="MOP25" s="22"/>
      <c r="MOQ25" s="22"/>
      <c r="MOR25" s="22"/>
      <c r="MOS25" s="22"/>
      <c r="MOT25" s="22"/>
      <c r="MOU25" s="22"/>
      <c r="MOV25" s="22"/>
      <c r="MOW25" s="22"/>
      <c r="MOX25" s="22"/>
      <c r="MOY25" s="22"/>
      <c r="MOZ25" s="22"/>
      <c r="MPA25" s="22"/>
      <c r="MPB25" s="22"/>
      <c r="MPC25" s="22"/>
      <c r="MPD25" s="22"/>
      <c r="MPE25" s="22"/>
      <c r="MPF25" s="22"/>
      <c r="MPG25" s="22"/>
      <c r="MPH25" s="22"/>
      <c r="MPI25" s="22"/>
      <c r="MPJ25" s="22"/>
      <c r="MPK25" s="22"/>
      <c r="MPL25" s="22"/>
      <c r="MPM25" s="22"/>
      <c r="MPN25" s="22"/>
      <c r="MPO25" s="22"/>
      <c r="MPP25" s="22"/>
      <c r="MPQ25" s="22"/>
      <c r="MPR25" s="22"/>
      <c r="MPS25" s="22"/>
      <c r="MPT25" s="22"/>
      <c r="MPU25" s="22"/>
      <c r="MPV25" s="22"/>
      <c r="MPW25" s="22"/>
      <c r="MPX25" s="22"/>
      <c r="MPY25" s="22"/>
      <c r="MPZ25" s="22"/>
      <c r="MQA25" s="22"/>
      <c r="MQB25" s="22"/>
      <c r="MQC25" s="22"/>
      <c r="MQD25" s="22"/>
      <c r="MQE25" s="22"/>
      <c r="MQF25" s="22"/>
      <c r="MQG25" s="22"/>
      <c r="MQH25" s="22"/>
      <c r="MQI25" s="22"/>
      <c r="MQJ25" s="22"/>
      <c r="MQK25" s="22"/>
      <c r="MQL25" s="22"/>
      <c r="MQM25" s="22"/>
      <c r="MQN25" s="22"/>
      <c r="MQO25" s="22"/>
      <c r="MQP25" s="22"/>
      <c r="MQQ25" s="22"/>
      <c r="MQR25" s="22"/>
      <c r="MQS25" s="22"/>
      <c r="MQT25" s="22"/>
      <c r="MQU25" s="22"/>
      <c r="MQV25" s="22"/>
      <c r="MQW25" s="22"/>
      <c r="MQX25" s="22"/>
      <c r="MQY25" s="22"/>
      <c r="MQZ25" s="22"/>
      <c r="MRA25" s="22"/>
      <c r="MRB25" s="22"/>
      <c r="MRC25" s="22"/>
      <c r="MRD25" s="22"/>
      <c r="MRE25" s="22"/>
      <c r="MRF25" s="22"/>
      <c r="MRG25" s="22"/>
      <c r="MRH25" s="22"/>
      <c r="MRI25" s="22"/>
      <c r="MRJ25" s="22"/>
      <c r="MRK25" s="22"/>
      <c r="MRL25" s="22"/>
      <c r="MRM25" s="22"/>
      <c r="MRN25" s="22"/>
      <c r="MRO25" s="22"/>
      <c r="MRP25" s="22"/>
      <c r="MRQ25" s="22"/>
      <c r="MRR25" s="22"/>
      <c r="MRS25" s="22"/>
      <c r="MRT25" s="22"/>
      <c r="MRU25" s="22"/>
      <c r="MRV25" s="22"/>
      <c r="MRW25" s="22"/>
      <c r="MRX25" s="22"/>
      <c r="MRY25" s="22"/>
      <c r="MRZ25" s="22"/>
      <c r="MSA25" s="22"/>
      <c r="MSB25" s="22"/>
      <c r="MSC25" s="22"/>
      <c r="MSD25" s="22"/>
      <c r="MSE25" s="22"/>
      <c r="MSF25" s="22"/>
      <c r="MSG25" s="22"/>
      <c r="MSH25" s="22"/>
      <c r="MSI25" s="22"/>
      <c r="MSJ25" s="22"/>
      <c r="MSK25" s="22"/>
      <c r="MSL25" s="22"/>
      <c r="MSM25" s="22"/>
      <c r="MSN25" s="22"/>
      <c r="MSO25" s="22"/>
      <c r="MSP25" s="22"/>
      <c r="MSQ25" s="22"/>
      <c r="MSR25" s="22"/>
      <c r="MSS25" s="22"/>
      <c r="MST25" s="22"/>
      <c r="MSU25" s="22"/>
      <c r="MSV25" s="22"/>
      <c r="MSW25" s="22"/>
      <c r="MSX25" s="22"/>
      <c r="MSY25" s="22"/>
      <c r="MSZ25" s="22"/>
      <c r="MTA25" s="22"/>
      <c r="MTB25" s="22"/>
      <c r="MTC25" s="22"/>
      <c r="MTD25" s="22"/>
      <c r="MTE25" s="22"/>
      <c r="MTF25" s="22"/>
      <c r="MTG25" s="22"/>
      <c r="MTH25" s="22"/>
      <c r="MTI25" s="22"/>
      <c r="MTJ25" s="22"/>
      <c r="MTK25" s="22"/>
      <c r="MTL25" s="22"/>
      <c r="MTM25" s="22"/>
      <c r="MTN25" s="22"/>
      <c r="MTO25" s="22"/>
      <c r="MTP25" s="22"/>
      <c r="MTQ25" s="22"/>
      <c r="MTR25" s="22"/>
      <c r="MTS25" s="22"/>
      <c r="MTT25" s="22"/>
      <c r="MTU25" s="22"/>
      <c r="MTV25" s="22"/>
      <c r="MTW25" s="22"/>
      <c r="MTX25" s="22"/>
      <c r="MTY25" s="22"/>
      <c r="MTZ25" s="22"/>
      <c r="MUA25" s="22"/>
      <c r="MUB25" s="22"/>
      <c r="MUC25" s="22"/>
      <c r="MUD25" s="22"/>
      <c r="MUE25" s="22"/>
      <c r="MUF25" s="22"/>
      <c r="MUG25" s="22"/>
      <c r="MUH25" s="22"/>
      <c r="MUI25" s="22"/>
      <c r="MUJ25" s="22"/>
      <c r="MUK25" s="22"/>
      <c r="MUL25" s="22"/>
      <c r="MUM25" s="22"/>
      <c r="MUN25" s="22"/>
      <c r="MUO25" s="22"/>
      <c r="MUP25" s="22"/>
      <c r="MUQ25" s="22"/>
      <c r="MUR25" s="22"/>
      <c r="MUS25" s="22"/>
      <c r="MUT25" s="22"/>
      <c r="MUU25" s="22"/>
      <c r="MUV25" s="22"/>
      <c r="MUW25" s="22"/>
      <c r="MUX25" s="22"/>
      <c r="MUY25" s="22"/>
      <c r="MUZ25" s="22"/>
      <c r="MVA25" s="22"/>
      <c r="MVB25" s="22"/>
      <c r="MVC25" s="22"/>
      <c r="MVD25" s="22"/>
      <c r="MVE25" s="22"/>
      <c r="MVF25" s="22"/>
      <c r="MVG25" s="22"/>
      <c r="MVH25" s="22"/>
      <c r="MVI25" s="22"/>
      <c r="MVJ25" s="22"/>
      <c r="MVK25" s="22"/>
      <c r="MVL25" s="22"/>
      <c r="MVM25" s="22"/>
      <c r="MVN25" s="22"/>
      <c r="MVO25" s="22"/>
      <c r="MVP25" s="22"/>
      <c r="MVQ25" s="22"/>
      <c r="MVR25" s="22"/>
      <c r="MVS25" s="22"/>
      <c r="MVT25" s="22"/>
      <c r="MVU25" s="22"/>
      <c r="MVV25" s="22"/>
      <c r="MVW25" s="22"/>
      <c r="MVX25" s="22"/>
      <c r="MVY25" s="22"/>
      <c r="MVZ25" s="22"/>
      <c r="MWA25" s="22"/>
      <c r="MWB25" s="22"/>
      <c r="MWC25" s="22"/>
      <c r="MWD25" s="22"/>
      <c r="MWE25" s="22"/>
      <c r="MWF25" s="22"/>
      <c r="MWG25" s="22"/>
      <c r="MWH25" s="22"/>
      <c r="MWI25" s="22"/>
      <c r="MWJ25" s="22"/>
      <c r="MWK25" s="22"/>
      <c r="MWL25" s="22"/>
      <c r="MWM25" s="22"/>
      <c r="MWN25" s="22"/>
      <c r="MWO25" s="22"/>
      <c r="MWP25" s="22"/>
      <c r="MWQ25" s="22"/>
      <c r="MWR25" s="22"/>
      <c r="MWS25" s="22"/>
      <c r="MWT25" s="22"/>
      <c r="MWU25" s="22"/>
      <c r="MWV25" s="22"/>
      <c r="MWW25" s="22"/>
      <c r="MWX25" s="22"/>
      <c r="MWY25" s="22"/>
      <c r="MWZ25" s="22"/>
      <c r="MXA25" s="22"/>
      <c r="MXB25" s="22"/>
      <c r="MXC25" s="22"/>
      <c r="MXD25" s="22"/>
      <c r="MXE25" s="22"/>
      <c r="MXF25" s="22"/>
      <c r="MXG25" s="22"/>
      <c r="MXH25" s="22"/>
      <c r="MXI25" s="22"/>
      <c r="MXJ25" s="22"/>
      <c r="MXK25" s="22"/>
      <c r="MXL25" s="22"/>
      <c r="MXM25" s="22"/>
      <c r="MXN25" s="22"/>
      <c r="MXO25" s="22"/>
      <c r="MXP25" s="22"/>
      <c r="MXQ25" s="22"/>
      <c r="MXR25" s="22"/>
      <c r="MXS25" s="22"/>
      <c r="MXT25" s="22"/>
      <c r="MXU25" s="22"/>
      <c r="MXV25" s="22"/>
      <c r="MXW25" s="22"/>
      <c r="MXX25" s="22"/>
      <c r="MXY25" s="22"/>
      <c r="MXZ25" s="22"/>
      <c r="MYA25" s="22"/>
      <c r="MYB25" s="22"/>
      <c r="MYC25" s="22"/>
      <c r="MYD25" s="22"/>
      <c r="MYE25" s="22"/>
      <c r="MYF25" s="22"/>
      <c r="MYG25" s="22"/>
      <c r="MYH25" s="22"/>
      <c r="MYI25" s="22"/>
      <c r="MYJ25" s="22"/>
      <c r="MYK25" s="22"/>
      <c r="MYL25" s="22"/>
      <c r="MYM25" s="22"/>
      <c r="MYN25" s="22"/>
      <c r="MYO25" s="22"/>
      <c r="MYP25" s="22"/>
      <c r="MYQ25" s="22"/>
      <c r="MYR25" s="22"/>
      <c r="MYS25" s="22"/>
      <c r="MYT25" s="22"/>
      <c r="MYU25" s="22"/>
      <c r="MYV25" s="22"/>
      <c r="MYW25" s="22"/>
      <c r="MYX25" s="22"/>
      <c r="MYY25" s="22"/>
      <c r="MYZ25" s="22"/>
      <c r="MZA25" s="22"/>
      <c r="MZB25" s="22"/>
      <c r="MZC25" s="22"/>
      <c r="MZD25" s="22"/>
      <c r="MZE25" s="22"/>
      <c r="MZF25" s="22"/>
      <c r="MZG25" s="22"/>
      <c r="MZH25" s="22"/>
      <c r="MZI25" s="22"/>
      <c r="MZJ25" s="22"/>
      <c r="MZK25" s="22"/>
      <c r="MZL25" s="22"/>
      <c r="MZM25" s="22"/>
      <c r="MZN25" s="22"/>
      <c r="MZO25" s="22"/>
      <c r="MZP25" s="22"/>
      <c r="MZQ25" s="22"/>
      <c r="MZR25" s="22"/>
      <c r="MZS25" s="22"/>
      <c r="MZT25" s="22"/>
      <c r="MZU25" s="22"/>
      <c r="MZV25" s="22"/>
      <c r="MZW25" s="22"/>
      <c r="MZX25" s="22"/>
      <c r="MZY25" s="22"/>
      <c r="MZZ25" s="22"/>
      <c r="NAA25" s="22"/>
      <c r="NAB25" s="22"/>
      <c r="NAC25" s="22"/>
      <c r="NAD25" s="22"/>
      <c r="NAE25" s="22"/>
      <c r="NAF25" s="22"/>
      <c r="NAG25" s="22"/>
      <c r="NAH25" s="22"/>
      <c r="NAI25" s="22"/>
      <c r="NAJ25" s="22"/>
      <c r="NAK25" s="22"/>
      <c r="NAL25" s="22"/>
      <c r="NAM25" s="22"/>
      <c r="NAN25" s="22"/>
      <c r="NAO25" s="22"/>
      <c r="NAP25" s="22"/>
      <c r="NAQ25" s="22"/>
      <c r="NAR25" s="22"/>
      <c r="NAS25" s="22"/>
      <c r="NAT25" s="22"/>
      <c r="NAU25" s="22"/>
      <c r="NAV25" s="22"/>
      <c r="NAW25" s="22"/>
      <c r="NAX25" s="22"/>
      <c r="NAY25" s="22"/>
      <c r="NAZ25" s="22"/>
      <c r="NBA25" s="22"/>
      <c r="NBB25" s="22"/>
      <c r="NBC25" s="22"/>
      <c r="NBD25" s="22"/>
      <c r="NBE25" s="22"/>
      <c r="NBF25" s="22"/>
      <c r="NBG25" s="22"/>
      <c r="NBH25" s="22"/>
      <c r="NBI25" s="22"/>
      <c r="NBJ25" s="22"/>
      <c r="NBK25" s="22"/>
      <c r="NBL25" s="22"/>
      <c r="NBM25" s="22"/>
      <c r="NBN25" s="22"/>
      <c r="NBO25" s="22"/>
      <c r="NBP25" s="22"/>
      <c r="NBQ25" s="22"/>
      <c r="NBR25" s="22"/>
      <c r="NBS25" s="22"/>
      <c r="NBT25" s="22"/>
      <c r="NBU25" s="22"/>
      <c r="NBV25" s="22"/>
      <c r="NBW25" s="22"/>
      <c r="NBX25" s="22"/>
      <c r="NBY25" s="22"/>
      <c r="NBZ25" s="22"/>
      <c r="NCA25" s="22"/>
      <c r="NCB25" s="22"/>
      <c r="NCC25" s="22"/>
      <c r="NCD25" s="22"/>
      <c r="NCE25" s="22"/>
      <c r="NCF25" s="22"/>
      <c r="NCG25" s="22"/>
      <c r="NCH25" s="22"/>
      <c r="NCI25" s="22"/>
      <c r="NCJ25" s="22"/>
      <c r="NCK25" s="22"/>
      <c r="NCL25" s="22"/>
      <c r="NCM25" s="22"/>
      <c r="NCN25" s="22"/>
      <c r="NCO25" s="22"/>
      <c r="NCP25" s="22"/>
      <c r="NCQ25" s="22"/>
      <c r="NCR25" s="22"/>
      <c r="NCS25" s="22"/>
      <c r="NCT25" s="22"/>
      <c r="NCU25" s="22"/>
      <c r="NCV25" s="22"/>
      <c r="NCW25" s="22"/>
      <c r="NCX25" s="22"/>
      <c r="NCY25" s="22"/>
      <c r="NCZ25" s="22"/>
      <c r="NDA25" s="22"/>
      <c r="NDB25" s="22"/>
      <c r="NDC25" s="22"/>
      <c r="NDD25" s="22"/>
      <c r="NDE25" s="22"/>
      <c r="NDF25" s="22"/>
      <c r="NDG25" s="22"/>
      <c r="NDH25" s="22"/>
      <c r="NDI25" s="22"/>
      <c r="NDJ25" s="22"/>
      <c r="NDK25" s="22"/>
      <c r="NDL25" s="22"/>
      <c r="NDM25" s="22"/>
      <c r="NDN25" s="22"/>
      <c r="NDO25" s="22"/>
      <c r="NDP25" s="22"/>
      <c r="NDQ25" s="22"/>
      <c r="NDR25" s="22"/>
      <c r="NDS25" s="22"/>
      <c r="NDT25" s="22"/>
      <c r="NDU25" s="22"/>
      <c r="NDV25" s="22"/>
      <c r="NDW25" s="22"/>
      <c r="NDX25" s="22"/>
      <c r="NDY25" s="22"/>
      <c r="NDZ25" s="22"/>
      <c r="NEA25" s="22"/>
      <c r="NEB25" s="22"/>
      <c r="NEC25" s="22"/>
      <c r="NED25" s="22"/>
      <c r="NEE25" s="22"/>
      <c r="NEF25" s="22"/>
      <c r="NEG25" s="22"/>
      <c r="NEH25" s="22"/>
      <c r="NEI25" s="22"/>
      <c r="NEJ25" s="22"/>
      <c r="NEK25" s="22"/>
      <c r="NEL25" s="22"/>
      <c r="NEM25" s="22"/>
      <c r="NEN25" s="22"/>
      <c r="NEO25" s="22"/>
      <c r="NEP25" s="22"/>
      <c r="NEQ25" s="22"/>
      <c r="NER25" s="22"/>
      <c r="NES25" s="22"/>
      <c r="NET25" s="22"/>
      <c r="NEU25" s="22"/>
      <c r="NEV25" s="22"/>
      <c r="NEW25" s="22"/>
      <c r="NEX25" s="22"/>
      <c r="NEY25" s="22"/>
      <c r="NEZ25" s="22"/>
      <c r="NFA25" s="22"/>
      <c r="NFB25" s="22"/>
      <c r="NFC25" s="22"/>
      <c r="NFD25" s="22"/>
      <c r="NFE25" s="22"/>
      <c r="NFF25" s="22"/>
      <c r="NFG25" s="22"/>
      <c r="NFH25" s="22"/>
      <c r="NFI25" s="22"/>
      <c r="NFJ25" s="22"/>
      <c r="NFK25" s="22"/>
      <c r="NFL25" s="22"/>
      <c r="NFM25" s="22"/>
      <c r="NFN25" s="22"/>
      <c r="NFO25" s="22"/>
      <c r="NFP25" s="22"/>
      <c r="NFQ25" s="22"/>
      <c r="NFR25" s="22"/>
      <c r="NFS25" s="22"/>
      <c r="NFT25" s="22"/>
      <c r="NFU25" s="22"/>
      <c r="NFV25" s="22"/>
      <c r="NFW25" s="22"/>
      <c r="NFX25" s="22"/>
      <c r="NFY25" s="22"/>
      <c r="NFZ25" s="22"/>
      <c r="NGA25" s="22"/>
      <c r="NGB25" s="22"/>
      <c r="NGC25" s="22"/>
      <c r="NGD25" s="22"/>
      <c r="NGE25" s="22"/>
      <c r="NGF25" s="22"/>
      <c r="NGG25" s="22"/>
      <c r="NGH25" s="22"/>
      <c r="NGI25" s="22"/>
      <c r="NGJ25" s="22"/>
      <c r="NGK25" s="22"/>
      <c r="NGL25" s="22"/>
      <c r="NGM25" s="22"/>
      <c r="NGN25" s="22"/>
      <c r="NGO25" s="22"/>
      <c r="NGP25" s="22"/>
      <c r="NGQ25" s="22"/>
      <c r="NGR25" s="22"/>
      <c r="NGS25" s="22"/>
      <c r="NGT25" s="22"/>
      <c r="NGU25" s="22"/>
      <c r="NGV25" s="22"/>
      <c r="NGW25" s="22"/>
      <c r="NGX25" s="22"/>
      <c r="NGY25" s="22"/>
      <c r="NGZ25" s="22"/>
      <c r="NHA25" s="22"/>
      <c r="NHB25" s="22"/>
      <c r="NHC25" s="22"/>
      <c r="NHD25" s="22"/>
      <c r="NHE25" s="22"/>
      <c r="NHF25" s="22"/>
      <c r="NHG25" s="22"/>
      <c r="NHH25" s="22"/>
      <c r="NHI25" s="22"/>
      <c r="NHJ25" s="22"/>
      <c r="NHK25" s="22"/>
      <c r="NHL25" s="22"/>
      <c r="NHM25" s="22"/>
      <c r="NHN25" s="22"/>
      <c r="NHO25" s="22"/>
      <c r="NHP25" s="22"/>
      <c r="NHQ25" s="22"/>
      <c r="NHR25" s="22"/>
      <c r="NHS25" s="22"/>
      <c r="NHT25" s="22"/>
      <c r="NHU25" s="22"/>
      <c r="NHV25" s="22"/>
      <c r="NHW25" s="22"/>
      <c r="NHX25" s="22"/>
      <c r="NHY25" s="22"/>
      <c r="NHZ25" s="22"/>
      <c r="NIA25" s="22"/>
      <c r="NIB25" s="22"/>
      <c r="NIC25" s="22"/>
      <c r="NID25" s="22"/>
      <c r="NIE25" s="22"/>
      <c r="NIF25" s="22"/>
      <c r="NIG25" s="22"/>
      <c r="NIH25" s="22"/>
      <c r="NII25" s="22"/>
      <c r="NIJ25" s="22"/>
      <c r="NIK25" s="22"/>
      <c r="NIL25" s="22"/>
      <c r="NIM25" s="22"/>
      <c r="NIN25" s="22"/>
      <c r="NIO25" s="22"/>
      <c r="NIP25" s="22"/>
      <c r="NIQ25" s="22"/>
      <c r="NIR25" s="22"/>
      <c r="NIS25" s="22"/>
      <c r="NIT25" s="22"/>
      <c r="NIU25" s="22"/>
      <c r="NIV25" s="22"/>
      <c r="NIW25" s="22"/>
      <c r="NIX25" s="22"/>
      <c r="NIY25" s="22"/>
      <c r="NIZ25" s="22"/>
      <c r="NJA25" s="22"/>
      <c r="NJB25" s="22"/>
      <c r="NJC25" s="22"/>
      <c r="NJD25" s="22"/>
      <c r="NJE25" s="22"/>
      <c r="NJF25" s="22"/>
      <c r="NJG25" s="22"/>
      <c r="NJH25" s="22"/>
      <c r="NJI25" s="22"/>
      <c r="NJJ25" s="22"/>
      <c r="NJK25" s="22"/>
      <c r="NJL25" s="22"/>
      <c r="NJM25" s="22"/>
      <c r="NJN25" s="22"/>
      <c r="NJO25" s="22"/>
      <c r="NJP25" s="22"/>
      <c r="NJQ25" s="22"/>
      <c r="NJR25" s="22"/>
      <c r="NJS25" s="22"/>
      <c r="NJT25" s="22"/>
      <c r="NJU25" s="22"/>
      <c r="NJV25" s="22"/>
      <c r="NJW25" s="22"/>
      <c r="NJX25" s="22"/>
      <c r="NJY25" s="22"/>
      <c r="NJZ25" s="22"/>
      <c r="NKA25" s="22"/>
      <c r="NKB25" s="22"/>
      <c r="NKC25" s="22"/>
      <c r="NKD25" s="22"/>
      <c r="NKE25" s="22"/>
      <c r="NKF25" s="22"/>
      <c r="NKG25" s="22"/>
      <c r="NKH25" s="22"/>
      <c r="NKI25" s="22"/>
      <c r="NKJ25" s="22"/>
      <c r="NKK25" s="22"/>
      <c r="NKL25" s="22"/>
      <c r="NKM25" s="22"/>
      <c r="NKN25" s="22"/>
      <c r="NKO25" s="22"/>
      <c r="NKP25" s="22"/>
      <c r="NKQ25" s="22"/>
      <c r="NKR25" s="22"/>
      <c r="NKS25" s="22"/>
      <c r="NKT25" s="22"/>
      <c r="NKU25" s="22"/>
      <c r="NKV25" s="22"/>
      <c r="NKW25" s="22"/>
      <c r="NKX25" s="22"/>
      <c r="NKY25" s="22"/>
      <c r="NKZ25" s="22"/>
      <c r="NLA25" s="22"/>
      <c r="NLB25" s="22"/>
      <c r="NLC25" s="22"/>
      <c r="NLD25" s="22"/>
      <c r="NLE25" s="22"/>
      <c r="NLF25" s="22"/>
      <c r="NLG25" s="22"/>
      <c r="NLH25" s="22"/>
      <c r="NLI25" s="22"/>
      <c r="NLJ25" s="22"/>
      <c r="NLK25" s="22"/>
      <c r="NLL25" s="22"/>
      <c r="NLM25" s="22"/>
      <c r="NLN25" s="22"/>
      <c r="NLO25" s="22"/>
      <c r="NLP25" s="22"/>
      <c r="NLQ25" s="22"/>
      <c r="NLR25" s="22"/>
      <c r="NLS25" s="22"/>
      <c r="NLT25" s="22"/>
      <c r="NLU25" s="22"/>
      <c r="NLV25" s="22"/>
      <c r="NLW25" s="22"/>
      <c r="NLX25" s="22"/>
      <c r="NLY25" s="22"/>
      <c r="NLZ25" s="22"/>
      <c r="NMA25" s="22"/>
      <c r="NMB25" s="22"/>
      <c r="NMC25" s="22"/>
      <c r="NMD25" s="22"/>
      <c r="NME25" s="22"/>
      <c r="NMF25" s="22"/>
      <c r="NMG25" s="22"/>
      <c r="NMH25" s="22"/>
      <c r="NMI25" s="22"/>
      <c r="NMJ25" s="22"/>
      <c r="NMK25" s="22"/>
      <c r="NML25" s="22"/>
      <c r="NMM25" s="22"/>
      <c r="NMN25" s="22"/>
      <c r="NMO25" s="22"/>
      <c r="NMP25" s="22"/>
      <c r="NMQ25" s="22"/>
      <c r="NMR25" s="22"/>
      <c r="NMS25" s="22"/>
      <c r="NMT25" s="22"/>
      <c r="NMU25" s="22"/>
      <c r="NMV25" s="22"/>
      <c r="NMW25" s="22"/>
      <c r="NMX25" s="22"/>
      <c r="NMY25" s="22"/>
      <c r="NMZ25" s="22"/>
      <c r="NNA25" s="22"/>
      <c r="NNB25" s="22"/>
      <c r="NNC25" s="22"/>
      <c r="NND25" s="22"/>
      <c r="NNE25" s="22"/>
      <c r="NNF25" s="22"/>
      <c r="NNG25" s="22"/>
      <c r="NNH25" s="22"/>
      <c r="NNI25" s="22"/>
      <c r="NNJ25" s="22"/>
      <c r="NNK25" s="22"/>
      <c r="NNL25" s="22"/>
      <c r="NNM25" s="22"/>
      <c r="NNN25" s="22"/>
      <c r="NNO25" s="22"/>
      <c r="NNP25" s="22"/>
      <c r="NNQ25" s="22"/>
      <c r="NNR25" s="22"/>
      <c r="NNS25" s="22"/>
      <c r="NNT25" s="22"/>
      <c r="NNU25" s="22"/>
      <c r="NNV25" s="22"/>
      <c r="NNW25" s="22"/>
      <c r="NNX25" s="22"/>
      <c r="NNY25" s="22"/>
      <c r="NNZ25" s="22"/>
      <c r="NOA25" s="22"/>
      <c r="NOB25" s="22"/>
      <c r="NOC25" s="22"/>
      <c r="NOD25" s="22"/>
      <c r="NOE25" s="22"/>
      <c r="NOF25" s="22"/>
      <c r="NOG25" s="22"/>
      <c r="NOH25" s="22"/>
      <c r="NOI25" s="22"/>
      <c r="NOJ25" s="22"/>
      <c r="NOK25" s="22"/>
      <c r="NOL25" s="22"/>
      <c r="NOM25" s="22"/>
      <c r="NON25" s="22"/>
      <c r="NOO25" s="22"/>
      <c r="NOP25" s="22"/>
      <c r="NOQ25" s="22"/>
      <c r="NOR25" s="22"/>
      <c r="NOS25" s="22"/>
      <c r="NOT25" s="22"/>
      <c r="NOU25" s="22"/>
      <c r="NOV25" s="22"/>
      <c r="NOW25" s="22"/>
      <c r="NOX25" s="22"/>
      <c r="NOY25" s="22"/>
      <c r="NOZ25" s="22"/>
      <c r="NPA25" s="22"/>
      <c r="NPB25" s="22"/>
      <c r="NPC25" s="22"/>
      <c r="NPD25" s="22"/>
      <c r="NPE25" s="22"/>
      <c r="NPF25" s="22"/>
      <c r="NPG25" s="22"/>
      <c r="NPH25" s="22"/>
      <c r="NPI25" s="22"/>
      <c r="NPJ25" s="22"/>
      <c r="NPK25" s="22"/>
      <c r="NPL25" s="22"/>
      <c r="NPM25" s="22"/>
      <c r="NPN25" s="22"/>
      <c r="NPO25" s="22"/>
      <c r="NPP25" s="22"/>
      <c r="NPQ25" s="22"/>
      <c r="NPR25" s="22"/>
      <c r="NPS25" s="22"/>
      <c r="NPT25" s="22"/>
      <c r="NPU25" s="22"/>
      <c r="NPV25" s="22"/>
      <c r="NPW25" s="22"/>
      <c r="NPX25" s="22"/>
      <c r="NPY25" s="22"/>
      <c r="NPZ25" s="22"/>
      <c r="NQA25" s="22"/>
      <c r="NQB25" s="22"/>
      <c r="NQC25" s="22"/>
      <c r="NQD25" s="22"/>
      <c r="NQE25" s="22"/>
      <c r="NQF25" s="22"/>
      <c r="NQG25" s="22"/>
      <c r="NQH25" s="22"/>
      <c r="NQI25" s="22"/>
      <c r="NQJ25" s="22"/>
      <c r="NQK25" s="22"/>
      <c r="NQL25" s="22"/>
      <c r="NQM25" s="22"/>
      <c r="NQN25" s="22"/>
      <c r="NQO25" s="22"/>
      <c r="NQP25" s="22"/>
      <c r="NQQ25" s="22"/>
      <c r="NQR25" s="22"/>
      <c r="NQS25" s="22"/>
      <c r="NQT25" s="22"/>
      <c r="NQU25" s="22"/>
      <c r="NQV25" s="22"/>
      <c r="NQW25" s="22"/>
      <c r="NQX25" s="22"/>
      <c r="NQY25" s="22"/>
      <c r="NQZ25" s="22"/>
      <c r="NRA25" s="22"/>
      <c r="NRB25" s="22"/>
      <c r="NRC25" s="22"/>
      <c r="NRD25" s="22"/>
      <c r="NRE25" s="22"/>
      <c r="NRF25" s="22"/>
      <c r="NRG25" s="22"/>
      <c r="NRH25" s="22"/>
      <c r="NRI25" s="22"/>
      <c r="NRJ25" s="22"/>
      <c r="NRK25" s="22"/>
      <c r="NRL25" s="22"/>
      <c r="NRM25" s="22"/>
      <c r="NRN25" s="22"/>
      <c r="NRO25" s="22"/>
      <c r="NRP25" s="22"/>
      <c r="NRQ25" s="22"/>
      <c r="NRR25" s="22"/>
      <c r="NRS25" s="22"/>
      <c r="NRT25" s="22"/>
      <c r="NRU25" s="22"/>
      <c r="NRV25" s="22"/>
      <c r="NRW25" s="22"/>
      <c r="NRX25" s="22"/>
      <c r="NRY25" s="22"/>
      <c r="NRZ25" s="22"/>
      <c r="NSA25" s="22"/>
      <c r="NSB25" s="22"/>
      <c r="NSC25" s="22"/>
      <c r="NSD25" s="22"/>
      <c r="NSE25" s="22"/>
      <c r="NSF25" s="22"/>
      <c r="NSG25" s="22"/>
      <c r="NSH25" s="22"/>
      <c r="NSI25" s="22"/>
      <c r="NSJ25" s="22"/>
      <c r="NSK25" s="22"/>
      <c r="NSL25" s="22"/>
      <c r="NSM25" s="22"/>
      <c r="NSN25" s="22"/>
      <c r="NSO25" s="22"/>
      <c r="NSP25" s="22"/>
      <c r="NSQ25" s="22"/>
      <c r="NSR25" s="22"/>
      <c r="NSS25" s="22"/>
      <c r="NST25" s="22"/>
      <c r="NSU25" s="22"/>
      <c r="NSV25" s="22"/>
      <c r="NSW25" s="22"/>
      <c r="NSX25" s="22"/>
      <c r="NSY25" s="22"/>
      <c r="NSZ25" s="22"/>
      <c r="NTA25" s="22"/>
      <c r="NTB25" s="22"/>
      <c r="NTC25" s="22"/>
      <c r="NTD25" s="22"/>
      <c r="NTE25" s="22"/>
      <c r="NTF25" s="22"/>
      <c r="NTG25" s="22"/>
      <c r="NTH25" s="22"/>
      <c r="NTI25" s="22"/>
      <c r="NTJ25" s="22"/>
      <c r="NTK25" s="22"/>
      <c r="NTL25" s="22"/>
      <c r="NTM25" s="22"/>
      <c r="NTN25" s="22"/>
      <c r="NTO25" s="22"/>
      <c r="NTP25" s="22"/>
      <c r="NTQ25" s="22"/>
      <c r="NTR25" s="22"/>
      <c r="NTS25" s="22"/>
      <c r="NTT25" s="22"/>
      <c r="NTU25" s="22"/>
      <c r="NTV25" s="22"/>
      <c r="NTW25" s="22"/>
      <c r="NTX25" s="22"/>
      <c r="NTY25" s="22"/>
      <c r="NTZ25" s="22"/>
      <c r="NUA25" s="22"/>
      <c r="NUB25" s="22"/>
      <c r="NUC25" s="22"/>
      <c r="NUD25" s="22"/>
      <c r="NUE25" s="22"/>
      <c r="NUF25" s="22"/>
      <c r="NUG25" s="22"/>
      <c r="NUH25" s="22"/>
      <c r="NUI25" s="22"/>
      <c r="NUJ25" s="22"/>
      <c r="NUK25" s="22"/>
      <c r="NUL25" s="22"/>
      <c r="NUM25" s="22"/>
      <c r="NUN25" s="22"/>
      <c r="NUO25" s="22"/>
      <c r="NUP25" s="22"/>
      <c r="NUQ25" s="22"/>
      <c r="NUR25" s="22"/>
      <c r="NUS25" s="22"/>
      <c r="NUT25" s="22"/>
      <c r="NUU25" s="22"/>
      <c r="NUV25" s="22"/>
      <c r="NUW25" s="22"/>
      <c r="NUX25" s="22"/>
      <c r="NUY25" s="22"/>
      <c r="NUZ25" s="22"/>
      <c r="NVA25" s="22"/>
      <c r="NVB25" s="22"/>
      <c r="NVC25" s="22"/>
      <c r="NVD25" s="22"/>
      <c r="NVE25" s="22"/>
      <c r="NVF25" s="22"/>
      <c r="NVG25" s="22"/>
      <c r="NVH25" s="22"/>
      <c r="NVI25" s="22"/>
      <c r="NVJ25" s="22"/>
      <c r="NVK25" s="22"/>
      <c r="NVL25" s="22"/>
      <c r="NVM25" s="22"/>
      <c r="NVN25" s="22"/>
      <c r="NVO25" s="22"/>
      <c r="NVP25" s="22"/>
      <c r="NVQ25" s="22"/>
      <c r="NVR25" s="22"/>
      <c r="NVS25" s="22"/>
      <c r="NVT25" s="22"/>
      <c r="NVU25" s="22"/>
      <c r="NVV25" s="22"/>
      <c r="NVW25" s="22"/>
      <c r="NVX25" s="22"/>
      <c r="NVY25" s="22"/>
      <c r="NVZ25" s="22"/>
      <c r="NWA25" s="22"/>
      <c r="NWB25" s="22"/>
      <c r="NWC25" s="22"/>
      <c r="NWD25" s="22"/>
      <c r="NWE25" s="22"/>
      <c r="NWF25" s="22"/>
      <c r="NWG25" s="22"/>
      <c r="NWH25" s="22"/>
      <c r="NWI25" s="22"/>
      <c r="NWJ25" s="22"/>
      <c r="NWK25" s="22"/>
      <c r="NWL25" s="22"/>
      <c r="NWM25" s="22"/>
      <c r="NWN25" s="22"/>
      <c r="NWO25" s="22"/>
      <c r="NWP25" s="22"/>
      <c r="NWQ25" s="22"/>
      <c r="NWR25" s="22"/>
      <c r="NWS25" s="22"/>
      <c r="NWT25" s="22"/>
      <c r="NWU25" s="22"/>
      <c r="NWV25" s="22"/>
      <c r="NWW25" s="22"/>
      <c r="NWX25" s="22"/>
      <c r="NWY25" s="22"/>
      <c r="NWZ25" s="22"/>
      <c r="NXA25" s="22"/>
      <c r="NXB25" s="22"/>
      <c r="NXC25" s="22"/>
      <c r="NXD25" s="22"/>
      <c r="NXE25" s="22"/>
      <c r="NXF25" s="22"/>
      <c r="NXG25" s="22"/>
      <c r="NXH25" s="22"/>
      <c r="NXI25" s="22"/>
      <c r="NXJ25" s="22"/>
      <c r="NXK25" s="22"/>
      <c r="NXL25" s="22"/>
      <c r="NXM25" s="22"/>
      <c r="NXN25" s="22"/>
      <c r="NXO25" s="22"/>
      <c r="NXP25" s="22"/>
      <c r="NXQ25" s="22"/>
      <c r="NXR25" s="22"/>
      <c r="NXS25" s="22"/>
      <c r="NXT25" s="22"/>
      <c r="NXU25" s="22"/>
      <c r="NXV25" s="22"/>
      <c r="NXW25" s="22"/>
      <c r="NXX25" s="22"/>
      <c r="NXY25" s="22"/>
      <c r="NXZ25" s="22"/>
      <c r="NYA25" s="22"/>
      <c r="NYB25" s="22"/>
      <c r="NYC25" s="22"/>
      <c r="NYD25" s="22"/>
      <c r="NYE25" s="22"/>
      <c r="NYF25" s="22"/>
      <c r="NYG25" s="22"/>
      <c r="NYH25" s="22"/>
      <c r="NYI25" s="22"/>
      <c r="NYJ25" s="22"/>
      <c r="NYK25" s="22"/>
      <c r="NYL25" s="22"/>
      <c r="NYM25" s="22"/>
      <c r="NYN25" s="22"/>
      <c r="NYO25" s="22"/>
      <c r="NYP25" s="22"/>
      <c r="NYQ25" s="22"/>
      <c r="NYR25" s="22"/>
      <c r="NYS25" s="22"/>
      <c r="NYT25" s="22"/>
      <c r="NYU25" s="22"/>
      <c r="NYV25" s="22"/>
      <c r="NYW25" s="22"/>
      <c r="NYX25" s="22"/>
      <c r="NYY25" s="22"/>
      <c r="NYZ25" s="22"/>
      <c r="NZA25" s="22"/>
      <c r="NZB25" s="22"/>
      <c r="NZC25" s="22"/>
      <c r="NZD25" s="22"/>
      <c r="NZE25" s="22"/>
      <c r="NZF25" s="22"/>
      <c r="NZG25" s="22"/>
      <c r="NZH25" s="22"/>
      <c r="NZI25" s="22"/>
      <c r="NZJ25" s="22"/>
      <c r="NZK25" s="22"/>
      <c r="NZL25" s="22"/>
      <c r="NZM25" s="22"/>
      <c r="NZN25" s="22"/>
      <c r="NZO25" s="22"/>
      <c r="NZP25" s="22"/>
      <c r="NZQ25" s="22"/>
      <c r="NZR25" s="22"/>
      <c r="NZS25" s="22"/>
      <c r="NZT25" s="22"/>
      <c r="NZU25" s="22"/>
      <c r="NZV25" s="22"/>
      <c r="NZW25" s="22"/>
      <c r="NZX25" s="22"/>
      <c r="NZY25" s="22"/>
      <c r="NZZ25" s="22"/>
      <c r="OAA25" s="22"/>
      <c r="OAB25" s="22"/>
      <c r="OAC25" s="22"/>
      <c r="OAD25" s="22"/>
      <c r="OAE25" s="22"/>
      <c r="OAF25" s="22"/>
      <c r="OAG25" s="22"/>
      <c r="OAH25" s="22"/>
      <c r="OAI25" s="22"/>
      <c r="OAJ25" s="22"/>
      <c r="OAK25" s="22"/>
      <c r="OAL25" s="22"/>
      <c r="OAM25" s="22"/>
      <c r="OAN25" s="22"/>
      <c r="OAO25" s="22"/>
      <c r="OAP25" s="22"/>
      <c r="OAQ25" s="22"/>
      <c r="OAR25" s="22"/>
      <c r="OAS25" s="22"/>
      <c r="OAT25" s="22"/>
      <c r="OAU25" s="22"/>
      <c r="OAV25" s="22"/>
      <c r="OAW25" s="22"/>
      <c r="OAX25" s="22"/>
      <c r="OAY25" s="22"/>
      <c r="OAZ25" s="22"/>
      <c r="OBA25" s="22"/>
      <c r="OBB25" s="22"/>
      <c r="OBC25" s="22"/>
      <c r="OBD25" s="22"/>
      <c r="OBE25" s="22"/>
      <c r="OBF25" s="22"/>
      <c r="OBG25" s="22"/>
      <c r="OBH25" s="22"/>
      <c r="OBI25" s="22"/>
      <c r="OBJ25" s="22"/>
      <c r="OBK25" s="22"/>
      <c r="OBL25" s="22"/>
      <c r="OBM25" s="22"/>
      <c r="OBN25" s="22"/>
      <c r="OBO25" s="22"/>
      <c r="OBP25" s="22"/>
      <c r="OBQ25" s="22"/>
      <c r="OBR25" s="22"/>
      <c r="OBS25" s="22"/>
      <c r="OBT25" s="22"/>
      <c r="OBU25" s="22"/>
      <c r="OBV25" s="22"/>
      <c r="OBW25" s="22"/>
      <c r="OBX25" s="22"/>
      <c r="OBY25" s="22"/>
      <c r="OBZ25" s="22"/>
      <c r="OCA25" s="22"/>
      <c r="OCB25" s="22"/>
      <c r="OCC25" s="22"/>
      <c r="OCD25" s="22"/>
      <c r="OCE25" s="22"/>
      <c r="OCF25" s="22"/>
      <c r="OCG25" s="22"/>
      <c r="OCH25" s="22"/>
      <c r="OCI25" s="22"/>
      <c r="OCJ25" s="22"/>
      <c r="OCK25" s="22"/>
      <c r="OCL25" s="22"/>
      <c r="OCM25" s="22"/>
      <c r="OCN25" s="22"/>
      <c r="OCO25" s="22"/>
      <c r="OCP25" s="22"/>
      <c r="OCQ25" s="22"/>
      <c r="OCR25" s="22"/>
      <c r="OCS25" s="22"/>
      <c r="OCT25" s="22"/>
      <c r="OCU25" s="22"/>
      <c r="OCV25" s="22"/>
      <c r="OCW25" s="22"/>
      <c r="OCX25" s="22"/>
      <c r="OCY25" s="22"/>
      <c r="OCZ25" s="22"/>
      <c r="ODA25" s="22"/>
      <c r="ODB25" s="22"/>
      <c r="ODC25" s="22"/>
      <c r="ODD25" s="22"/>
      <c r="ODE25" s="22"/>
      <c r="ODF25" s="22"/>
      <c r="ODG25" s="22"/>
      <c r="ODH25" s="22"/>
      <c r="ODI25" s="22"/>
      <c r="ODJ25" s="22"/>
      <c r="ODK25" s="22"/>
      <c r="ODL25" s="22"/>
      <c r="ODM25" s="22"/>
      <c r="ODN25" s="22"/>
      <c r="ODO25" s="22"/>
      <c r="ODP25" s="22"/>
      <c r="ODQ25" s="22"/>
      <c r="ODR25" s="22"/>
      <c r="ODS25" s="22"/>
      <c r="ODT25" s="22"/>
      <c r="ODU25" s="22"/>
      <c r="ODV25" s="22"/>
      <c r="ODW25" s="22"/>
      <c r="ODX25" s="22"/>
      <c r="ODY25" s="22"/>
      <c r="ODZ25" s="22"/>
      <c r="OEA25" s="22"/>
      <c r="OEB25" s="22"/>
      <c r="OEC25" s="22"/>
      <c r="OED25" s="22"/>
      <c r="OEE25" s="22"/>
      <c r="OEF25" s="22"/>
      <c r="OEG25" s="22"/>
      <c r="OEH25" s="22"/>
      <c r="OEI25" s="22"/>
      <c r="OEJ25" s="22"/>
      <c r="OEK25" s="22"/>
      <c r="OEL25" s="22"/>
      <c r="OEM25" s="22"/>
      <c r="OEN25" s="22"/>
      <c r="OEO25" s="22"/>
      <c r="OEP25" s="22"/>
      <c r="OEQ25" s="22"/>
      <c r="OER25" s="22"/>
      <c r="OES25" s="22"/>
      <c r="OET25" s="22"/>
      <c r="OEU25" s="22"/>
      <c r="OEV25" s="22"/>
      <c r="OEW25" s="22"/>
      <c r="OEX25" s="22"/>
      <c r="OEY25" s="22"/>
      <c r="OEZ25" s="22"/>
      <c r="OFA25" s="22"/>
      <c r="OFB25" s="22"/>
      <c r="OFC25" s="22"/>
      <c r="OFD25" s="22"/>
      <c r="OFE25" s="22"/>
      <c r="OFF25" s="22"/>
      <c r="OFG25" s="22"/>
      <c r="OFH25" s="22"/>
      <c r="OFI25" s="22"/>
      <c r="OFJ25" s="22"/>
      <c r="OFK25" s="22"/>
      <c r="OFL25" s="22"/>
      <c r="OFM25" s="22"/>
      <c r="OFN25" s="22"/>
      <c r="OFO25" s="22"/>
      <c r="OFP25" s="22"/>
      <c r="OFQ25" s="22"/>
      <c r="OFR25" s="22"/>
      <c r="OFS25" s="22"/>
      <c r="OFT25" s="22"/>
      <c r="OFU25" s="22"/>
      <c r="OFV25" s="22"/>
      <c r="OFW25" s="22"/>
      <c r="OFX25" s="22"/>
      <c r="OFY25" s="22"/>
      <c r="OFZ25" s="22"/>
      <c r="OGA25" s="22"/>
      <c r="OGB25" s="22"/>
      <c r="OGC25" s="22"/>
      <c r="OGD25" s="22"/>
      <c r="OGE25" s="22"/>
      <c r="OGF25" s="22"/>
      <c r="OGG25" s="22"/>
      <c r="OGH25" s="22"/>
      <c r="OGI25" s="22"/>
      <c r="OGJ25" s="22"/>
      <c r="OGK25" s="22"/>
      <c r="OGL25" s="22"/>
      <c r="OGM25" s="22"/>
      <c r="OGN25" s="22"/>
      <c r="OGO25" s="22"/>
      <c r="OGP25" s="22"/>
      <c r="OGQ25" s="22"/>
      <c r="OGR25" s="22"/>
      <c r="OGS25" s="22"/>
      <c r="OGT25" s="22"/>
      <c r="OGU25" s="22"/>
      <c r="OGV25" s="22"/>
      <c r="OGW25" s="22"/>
      <c r="OGX25" s="22"/>
      <c r="OGY25" s="22"/>
      <c r="OGZ25" s="22"/>
      <c r="OHA25" s="22"/>
      <c r="OHB25" s="22"/>
      <c r="OHC25" s="22"/>
      <c r="OHD25" s="22"/>
      <c r="OHE25" s="22"/>
      <c r="OHF25" s="22"/>
      <c r="OHG25" s="22"/>
      <c r="OHH25" s="22"/>
      <c r="OHI25" s="22"/>
      <c r="OHJ25" s="22"/>
      <c r="OHK25" s="22"/>
      <c r="OHL25" s="22"/>
      <c r="OHM25" s="22"/>
      <c r="OHN25" s="22"/>
      <c r="OHO25" s="22"/>
      <c r="OHP25" s="22"/>
      <c r="OHQ25" s="22"/>
      <c r="OHR25" s="22"/>
      <c r="OHS25" s="22"/>
      <c r="OHT25" s="22"/>
      <c r="OHU25" s="22"/>
      <c r="OHV25" s="22"/>
      <c r="OHW25" s="22"/>
      <c r="OHX25" s="22"/>
      <c r="OHY25" s="22"/>
      <c r="OHZ25" s="22"/>
      <c r="OIA25" s="22"/>
      <c r="OIB25" s="22"/>
      <c r="OIC25" s="22"/>
      <c r="OID25" s="22"/>
      <c r="OIE25" s="22"/>
      <c r="OIF25" s="22"/>
      <c r="OIG25" s="22"/>
      <c r="OIH25" s="22"/>
      <c r="OII25" s="22"/>
      <c r="OIJ25" s="22"/>
      <c r="OIK25" s="22"/>
      <c r="OIL25" s="22"/>
      <c r="OIM25" s="22"/>
      <c r="OIN25" s="22"/>
      <c r="OIO25" s="22"/>
      <c r="OIP25" s="22"/>
      <c r="OIQ25" s="22"/>
      <c r="OIR25" s="22"/>
      <c r="OIS25" s="22"/>
      <c r="OIT25" s="22"/>
      <c r="OIU25" s="22"/>
      <c r="OIV25" s="22"/>
      <c r="OIW25" s="22"/>
      <c r="OIX25" s="22"/>
      <c r="OIY25" s="22"/>
      <c r="OIZ25" s="22"/>
      <c r="OJA25" s="22"/>
      <c r="OJB25" s="22"/>
      <c r="OJC25" s="22"/>
      <c r="OJD25" s="22"/>
      <c r="OJE25" s="22"/>
      <c r="OJF25" s="22"/>
      <c r="OJG25" s="22"/>
      <c r="OJH25" s="22"/>
      <c r="OJI25" s="22"/>
      <c r="OJJ25" s="22"/>
      <c r="OJK25" s="22"/>
      <c r="OJL25" s="22"/>
      <c r="OJM25" s="22"/>
      <c r="OJN25" s="22"/>
      <c r="OJO25" s="22"/>
      <c r="OJP25" s="22"/>
      <c r="OJQ25" s="22"/>
      <c r="OJR25" s="22"/>
      <c r="OJS25" s="22"/>
      <c r="OJT25" s="22"/>
      <c r="OJU25" s="22"/>
      <c r="OJV25" s="22"/>
      <c r="OJW25" s="22"/>
      <c r="OJX25" s="22"/>
      <c r="OJY25" s="22"/>
      <c r="OJZ25" s="22"/>
      <c r="OKA25" s="22"/>
      <c r="OKB25" s="22"/>
      <c r="OKC25" s="22"/>
      <c r="OKD25" s="22"/>
      <c r="OKE25" s="22"/>
      <c r="OKF25" s="22"/>
      <c r="OKG25" s="22"/>
      <c r="OKH25" s="22"/>
      <c r="OKI25" s="22"/>
      <c r="OKJ25" s="22"/>
      <c r="OKK25" s="22"/>
      <c r="OKL25" s="22"/>
      <c r="OKM25" s="22"/>
      <c r="OKN25" s="22"/>
      <c r="OKO25" s="22"/>
      <c r="OKP25" s="22"/>
      <c r="OKQ25" s="22"/>
      <c r="OKR25" s="22"/>
      <c r="OKS25" s="22"/>
      <c r="OKT25" s="22"/>
      <c r="OKU25" s="22"/>
      <c r="OKV25" s="22"/>
      <c r="OKW25" s="22"/>
      <c r="OKX25" s="22"/>
      <c r="OKY25" s="22"/>
      <c r="OKZ25" s="22"/>
      <c r="OLA25" s="22"/>
      <c r="OLB25" s="22"/>
      <c r="OLC25" s="22"/>
      <c r="OLD25" s="22"/>
      <c r="OLE25" s="22"/>
      <c r="OLF25" s="22"/>
      <c r="OLG25" s="22"/>
      <c r="OLH25" s="22"/>
      <c r="OLI25" s="22"/>
      <c r="OLJ25" s="22"/>
      <c r="OLK25" s="22"/>
      <c r="OLL25" s="22"/>
      <c r="OLM25" s="22"/>
      <c r="OLN25" s="22"/>
      <c r="OLO25" s="22"/>
      <c r="OLP25" s="22"/>
      <c r="OLQ25" s="22"/>
      <c r="OLR25" s="22"/>
      <c r="OLS25" s="22"/>
      <c r="OLT25" s="22"/>
      <c r="OLU25" s="22"/>
      <c r="OLV25" s="22"/>
      <c r="OLW25" s="22"/>
      <c r="OLX25" s="22"/>
      <c r="OLY25" s="22"/>
      <c r="OLZ25" s="22"/>
      <c r="OMA25" s="22"/>
      <c r="OMB25" s="22"/>
      <c r="OMC25" s="22"/>
      <c r="OMD25" s="22"/>
      <c r="OME25" s="22"/>
      <c r="OMF25" s="22"/>
      <c r="OMG25" s="22"/>
      <c r="OMH25" s="22"/>
      <c r="OMI25" s="22"/>
      <c r="OMJ25" s="22"/>
      <c r="OMK25" s="22"/>
      <c r="OML25" s="22"/>
      <c r="OMM25" s="22"/>
      <c r="OMN25" s="22"/>
      <c r="OMO25" s="22"/>
      <c r="OMP25" s="22"/>
      <c r="OMQ25" s="22"/>
      <c r="OMR25" s="22"/>
      <c r="OMS25" s="22"/>
      <c r="OMT25" s="22"/>
      <c r="OMU25" s="22"/>
      <c r="OMV25" s="22"/>
      <c r="OMW25" s="22"/>
      <c r="OMX25" s="22"/>
      <c r="OMY25" s="22"/>
      <c r="OMZ25" s="22"/>
      <c r="ONA25" s="22"/>
      <c r="ONB25" s="22"/>
      <c r="ONC25" s="22"/>
      <c r="OND25" s="22"/>
      <c r="ONE25" s="22"/>
      <c r="ONF25" s="22"/>
      <c r="ONG25" s="22"/>
      <c r="ONH25" s="22"/>
      <c r="ONI25" s="22"/>
      <c r="ONJ25" s="22"/>
      <c r="ONK25" s="22"/>
      <c r="ONL25" s="22"/>
      <c r="ONM25" s="22"/>
      <c r="ONN25" s="22"/>
      <c r="ONO25" s="22"/>
      <c r="ONP25" s="22"/>
      <c r="ONQ25" s="22"/>
      <c r="ONR25" s="22"/>
      <c r="ONS25" s="22"/>
      <c r="ONT25" s="22"/>
      <c r="ONU25" s="22"/>
      <c r="ONV25" s="22"/>
      <c r="ONW25" s="22"/>
      <c r="ONX25" s="22"/>
      <c r="ONY25" s="22"/>
      <c r="ONZ25" s="22"/>
      <c r="OOA25" s="22"/>
      <c r="OOB25" s="22"/>
      <c r="OOC25" s="22"/>
      <c r="OOD25" s="22"/>
      <c r="OOE25" s="22"/>
      <c r="OOF25" s="22"/>
      <c r="OOG25" s="22"/>
      <c r="OOH25" s="22"/>
      <c r="OOI25" s="22"/>
      <c r="OOJ25" s="22"/>
      <c r="OOK25" s="22"/>
      <c r="OOL25" s="22"/>
      <c r="OOM25" s="22"/>
      <c r="OON25" s="22"/>
      <c r="OOO25" s="22"/>
      <c r="OOP25" s="22"/>
      <c r="OOQ25" s="22"/>
      <c r="OOR25" s="22"/>
      <c r="OOS25" s="22"/>
      <c r="OOT25" s="22"/>
      <c r="OOU25" s="22"/>
      <c r="OOV25" s="22"/>
      <c r="OOW25" s="22"/>
      <c r="OOX25" s="22"/>
      <c r="OOY25" s="22"/>
      <c r="OOZ25" s="22"/>
      <c r="OPA25" s="22"/>
      <c r="OPB25" s="22"/>
      <c r="OPC25" s="22"/>
      <c r="OPD25" s="22"/>
      <c r="OPE25" s="22"/>
      <c r="OPF25" s="22"/>
      <c r="OPG25" s="22"/>
      <c r="OPH25" s="22"/>
      <c r="OPI25" s="22"/>
      <c r="OPJ25" s="22"/>
      <c r="OPK25" s="22"/>
      <c r="OPL25" s="22"/>
      <c r="OPM25" s="22"/>
      <c r="OPN25" s="22"/>
      <c r="OPO25" s="22"/>
      <c r="OPP25" s="22"/>
      <c r="OPQ25" s="22"/>
      <c r="OPR25" s="22"/>
      <c r="OPS25" s="22"/>
      <c r="OPT25" s="22"/>
      <c r="OPU25" s="22"/>
      <c r="OPV25" s="22"/>
      <c r="OPW25" s="22"/>
      <c r="OPX25" s="22"/>
      <c r="OPY25" s="22"/>
      <c r="OPZ25" s="22"/>
      <c r="OQA25" s="22"/>
      <c r="OQB25" s="22"/>
      <c r="OQC25" s="22"/>
      <c r="OQD25" s="22"/>
      <c r="OQE25" s="22"/>
      <c r="OQF25" s="22"/>
      <c r="OQG25" s="22"/>
      <c r="OQH25" s="22"/>
      <c r="OQI25" s="22"/>
      <c r="OQJ25" s="22"/>
      <c r="OQK25" s="22"/>
      <c r="OQL25" s="22"/>
      <c r="OQM25" s="22"/>
      <c r="OQN25" s="22"/>
      <c r="OQO25" s="22"/>
      <c r="OQP25" s="22"/>
      <c r="OQQ25" s="22"/>
      <c r="OQR25" s="22"/>
      <c r="OQS25" s="22"/>
      <c r="OQT25" s="22"/>
      <c r="OQU25" s="22"/>
      <c r="OQV25" s="22"/>
      <c r="OQW25" s="22"/>
      <c r="OQX25" s="22"/>
      <c r="OQY25" s="22"/>
      <c r="OQZ25" s="22"/>
      <c r="ORA25" s="22"/>
      <c r="ORB25" s="22"/>
      <c r="ORC25" s="22"/>
      <c r="ORD25" s="22"/>
      <c r="ORE25" s="22"/>
      <c r="ORF25" s="22"/>
      <c r="ORG25" s="22"/>
      <c r="ORH25" s="22"/>
      <c r="ORI25" s="22"/>
      <c r="ORJ25" s="22"/>
      <c r="ORK25" s="22"/>
      <c r="ORL25" s="22"/>
      <c r="ORM25" s="22"/>
      <c r="ORN25" s="22"/>
      <c r="ORO25" s="22"/>
      <c r="ORP25" s="22"/>
      <c r="ORQ25" s="22"/>
      <c r="ORR25" s="22"/>
      <c r="ORS25" s="22"/>
      <c r="ORT25" s="22"/>
      <c r="ORU25" s="22"/>
      <c r="ORV25" s="22"/>
      <c r="ORW25" s="22"/>
      <c r="ORX25" s="22"/>
      <c r="ORY25" s="22"/>
      <c r="ORZ25" s="22"/>
      <c r="OSA25" s="22"/>
      <c r="OSB25" s="22"/>
      <c r="OSC25" s="22"/>
      <c r="OSD25" s="22"/>
      <c r="OSE25" s="22"/>
      <c r="OSF25" s="22"/>
      <c r="OSG25" s="22"/>
      <c r="OSH25" s="22"/>
      <c r="OSI25" s="22"/>
      <c r="OSJ25" s="22"/>
      <c r="OSK25" s="22"/>
      <c r="OSL25" s="22"/>
      <c r="OSM25" s="22"/>
      <c r="OSN25" s="22"/>
      <c r="OSO25" s="22"/>
      <c r="OSP25" s="22"/>
      <c r="OSQ25" s="22"/>
      <c r="OSR25" s="22"/>
      <c r="OSS25" s="22"/>
      <c r="OST25" s="22"/>
      <c r="OSU25" s="22"/>
      <c r="OSV25" s="22"/>
      <c r="OSW25" s="22"/>
      <c r="OSX25" s="22"/>
      <c r="OSY25" s="22"/>
      <c r="OSZ25" s="22"/>
      <c r="OTA25" s="22"/>
      <c r="OTB25" s="22"/>
      <c r="OTC25" s="22"/>
      <c r="OTD25" s="22"/>
      <c r="OTE25" s="22"/>
      <c r="OTF25" s="22"/>
      <c r="OTG25" s="22"/>
      <c r="OTH25" s="22"/>
      <c r="OTI25" s="22"/>
      <c r="OTJ25" s="22"/>
      <c r="OTK25" s="22"/>
      <c r="OTL25" s="22"/>
      <c r="OTM25" s="22"/>
      <c r="OTN25" s="22"/>
      <c r="OTO25" s="22"/>
      <c r="OTP25" s="22"/>
      <c r="OTQ25" s="22"/>
      <c r="OTR25" s="22"/>
      <c r="OTS25" s="22"/>
      <c r="OTT25" s="22"/>
      <c r="OTU25" s="22"/>
      <c r="OTV25" s="22"/>
      <c r="OTW25" s="22"/>
      <c r="OTX25" s="22"/>
      <c r="OTY25" s="22"/>
      <c r="OTZ25" s="22"/>
      <c r="OUA25" s="22"/>
      <c r="OUB25" s="22"/>
      <c r="OUC25" s="22"/>
      <c r="OUD25" s="22"/>
      <c r="OUE25" s="22"/>
      <c r="OUF25" s="22"/>
      <c r="OUG25" s="22"/>
      <c r="OUH25" s="22"/>
      <c r="OUI25" s="22"/>
      <c r="OUJ25" s="22"/>
      <c r="OUK25" s="22"/>
      <c r="OUL25" s="22"/>
      <c r="OUM25" s="22"/>
      <c r="OUN25" s="22"/>
      <c r="OUO25" s="22"/>
      <c r="OUP25" s="22"/>
      <c r="OUQ25" s="22"/>
      <c r="OUR25" s="22"/>
      <c r="OUS25" s="22"/>
      <c r="OUT25" s="22"/>
      <c r="OUU25" s="22"/>
      <c r="OUV25" s="22"/>
      <c r="OUW25" s="22"/>
      <c r="OUX25" s="22"/>
      <c r="OUY25" s="22"/>
      <c r="OUZ25" s="22"/>
      <c r="OVA25" s="22"/>
      <c r="OVB25" s="22"/>
      <c r="OVC25" s="22"/>
      <c r="OVD25" s="22"/>
      <c r="OVE25" s="22"/>
      <c r="OVF25" s="22"/>
      <c r="OVG25" s="22"/>
      <c r="OVH25" s="22"/>
      <c r="OVI25" s="22"/>
      <c r="OVJ25" s="22"/>
      <c r="OVK25" s="22"/>
      <c r="OVL25" s="22"/>
      <c r="OVM25" s="22"/>
      <c r="OVN25" s="22"/>
      <c r="OVO25" s="22"/>
      <c r="OVP25" s="22"/>
      <c r="OVQ25" s="22"/>
      <c r="OVR25" s="22"/>
      <c r="OVS25" s="22"/>
      <c r="OVT25" s="22"/>
      <c r="OVU25" s="22"/>
      <c r="OVV25" s="22"/>
      <c r="OVW25" s="22"/>
      <c r="OVX25" s="22"/>
      <c r="OVY25" s="22"/>
      <c r="OVZ25" s="22"/>
      <c r="OWA25" s="22"/>
      <c r="OWB25" s="22"/>
      <c r="OWC25" s="22"/>
      <c r="OWD25" s="22"/>
      <c r="OWE25" s="22"/>
      <c r="OWF25" s="22"/>
      <c r="OWG25" s="22"/>
      <c r="OWH25" s="22"/>
      <c r="OWI25" s="22"/>
      <c r="OWJ25" s="22"/>
      <c r="OWK25" s="22"/>
      <c r="OWL25" s="22"/>
      <c r="OWM25" s="22"/>
      <c r="OWN25" s="22"/>
      <c r="OWO25" s="22"/>
      <c r="OWP25" s="22"/>
      <c r="OWQ25" s="22"/>
      <c r="OWR25" s="22"/>
      <c r="OWS25" s="22"/>
      <c r="OWT25" s="22"/>
      <c r="OWU25" s="22"/>
      <c r="OWV25" s="22"/>
      <c r="OWW25" s="22"/>
      <c r="OWX25" s="22"/>
      <c r="OWY25" s="22"/>
      <c r="OWZ25" s="22"/>
      <c r="OXA25" s="22"/>
      <c r="OXB25" s="22"/>
      <c r="OXC25" s="22"/>
      <c r="OXD25" s="22"/>
      <c r="OXE25" s="22"/>
      <c r="OXF25" s="22"/>
      <c r="OXG25" s="22"/>
      <c r="OXH25" s="22"/>
      <c r="OXI25" s="22"/>
      <c r="OXJ25" s="22"/>
      <c r="OXK25" s="22"/>
      <c r="OXL25" s="22"/>
      <c r="OXM25" s="22"/>
      <c r="OXN25" s="22"/>
      <c r="OXO25" s="22"/>
      <c r="OXP25" s="22"/>
      <c r="OXQ25" s="22"/>
      <c r="OXR25" s="22"/>
      <c r="OXS25" s="22"/>
      <c r="OXT25" s="22"/>
      <c r="OXU25" s="22"/>
      <c r="OXV25" s="22"/>
      <c r="OXW25" s="22"/>
      <c r="OXX25" s="22"/>
      <c r="OXY25" s="22"/>
      <c r="OXZ25" s="22"/>
      <c r="OYA25" s="22"/>
      <c r="OYB25" s="22"/>
      <c r="OYC25" s="22"/>
      <c r="OYD25" s="22"/>
      <c r="OYE25" s="22"/>
      <c r="OYF25" s="22"/>
      <c r="OYG25" s="22"/>
      <c r="OYH25" s="22"/>
      <c r="OYI25" s="22"/>
      <c r="OYJ25" s="22"/>
      <c r="OYK25" s="22"/>
      <c r="OYL25" s="22"/>
      <c r="OYM25" s="22"/>
      <c r="OYN25" s="22"/>
      <c r="OYO25" s="22"/>
      <c r="OYP25" s="22"/>
      <c r="OYQ25" s="22"/>
      <c r="OYR25" s="22"/>
      <c r="OYS25" s="22"/>
      <c r="OYT25" s="22"/>
      <c r="OYU25" s="22"/>
      <c r="OYV25" s="22"/>
      <c r="OYW25" s="22"/>
      <c r="OYX25" s="22"/>
      <c r="OYY25" s="22"/>
      <c r="OYZ25" s="22"/>
      <c r="OZA25" s="22"/>
      <c r="OZB25" s="22"/>
      <c r="OZC25" s="22"/>
      <c r="OZD25" s="22"/>
      <c r="OZE25" s="22"/>
      <c r="OZF25" s="22"/>
      <c r="OZG25" s="22"/>
      <c r="OZH25" s="22"/>
      <c r="OZI25" s="22"/>
      <c r="OZJ25" s="22"/>
      <c r="OZK25" s="22"/>
      <c r="OZL25" s="22"/>
      <c r="OZM25" s="22"/>
      <c r="OZN25" s="22"/>
      <c r="OZO25" s="22"/>
      <c r="OZP25" s="22"/>
      <c r="OZQ25" s="22"/>
      <c r="OZR25" s="22"/>
      <c r="OZS25" s="22"/>
      <c r="OZT25" s="22"/>
      <c r="OZU25" s="22"/>
      <c r="OZV25" s="22"/>
      <c r="OZW25" s="22"/>
      <c r="OZX25" s="22"/>
      <c r="OZY25" s="22"/>
      <c r="OZZ25" s="22"/>
      <c r="PAA25" s="22"/>
      <c r="PAB25" s="22"/>
      <c r="PAC25" s="22"/>
      <c r="PAD25" s="22"/>
      <c r="PAE25" s="22"/>
      <c r="PAF25" s="22"/>
      <c r="PAG25" s="22"/>
      <c r="PAH25" s="22"/>
      <c r="PAI25" s="22"/>
      <c r="PAJ25" s="22"/>
      <c r="PAK25" s="22"/>
      <c r="PAL25" s="22"/>
      <c r="PAM25" s="22"/>
      <c r="PAN25" s="22"/>
      <c r="PAO25" s="22"/>
      <c r="PAP25" s="22"/>
      <c r="PAQ25" s="22"/>
      <c r="PAR25" s="22"/>
      <c r="PAS25" s="22"/>
      <c r="PAT25" s="22"/>
      <c r="PAU25" s="22"/>
      <c r="PAV25" s="22"/>
      <c r="PAW25" s="22"/>
      <c r="PAX25" s="22"/>
      <c r="PAY25" s="22"/>
      <c r="PAZ25" s="22"/>
      <c r="PBA25" s="22"/>
      <c r="PBB25" s="22"/>
      <c r="PBC25" s="22"/>
      <c r="PBD25" s="22"/>
      <c r="PBE25" s="22"/>
      <c r="PBF25" s="22"/>
      <c r="PBG25" s="22"/>
      <c r="PBH25" s="22"/>
      <c r="PBI25" s="22"/>
      <c r="PBJ25" s="22"/>
      <c r="PBK25" s="22"/>
      <c r="PBL25" s="22"/>
      <c r="PBM25" s="22"/>
      <c r="PBN25" s="22"/>
      <c r="PBO25" s="22"/>
      <c r="PBP25" s="22"/>
      <c r="PBQ25" s="22"/>
      <c r="PBR25" s="22"/>
      <c r="PBS25" s="22"/>
      <c r="PBT25" s="22"/>
      <c r="PBU25" s="22"/>
      <c r="PBV25" s="22"/>
      <c r="PBW25" s="22"/>
      <c r="PBX25" s="22"/>
      <c r="PBY25" s="22"/>
      <c r="PBZ25" s="22"/>
      <c r="PCA25" s="22"/>
      <c r="PCB25" s="22"/>
      <c r="PCC25" s="22"/>
      <c r="PCD25" s="22"/>
      <c r="PCE25" s="22"/>
      <c r="PCF25" s="22"/>
      <c r="PCG25" s="22"/>
      <c r="PCH25" s="22"/>
      <c r="PCI25" s="22"/>
      <c r="PCJ25" s="22"/>
      <c r="PCK25" s="22"/>
      <c r="PCL25" s="22"/>
      <c r="PCM25" s="22"/>
      <c r="PCN25" s="22"/>
      <c r="PCO25" s="22"/>
      <c r="PCP25" s="22"/>
      <c r="PCQ25" s="22"/>
      <c r="PCR25" s="22"/>
      <c r="PCS25" s="22"/>
      <c r="PCT25" s="22"/>
      <c r="PCU25" s="22"/>
      <c r="PCV25" s="22"/>
      <c r="PCW25" s="22"/>
      <c r="PCX25" s="22"/>
      <c r="PCY25" s="22"/>
      <c r="PCZ25" s="22"/>
      <c r="PDA25" s="22"/>
      <c r="PDB25" s="22"/>
      <c r="PDC25" s="22"/>
      <c r="PDD25" s="22"/>
      <c r="PDE25" s="22"/>
      <c r="PDF25" s="22"/>
      <c r="PDG25" s="22"/>
      <c r="PDH25" s="22"/>
      <c r="PDI25" s="22"/>
      <c r="PDJ25" s="22"/>
      <c r="PDK25" s="22"/>
      <c r="PDL25" s="22"/>
      <c r="PDM25" s="22"/>
      <c r="PDN25" s="22"/>
      <c r="PDO25" s="22"/>
      <c r="PDP25" s="22"/>
      <c r="PDQ25" s="22"/>
      <c r="PDR25" s="22"/>
      <c r="PDS25" s="22"/>
      <c r="PDT25" s="22"/>
      <c r="PDU25" s="22"/>
      <c r="PDV25" s="22"/>
      <c r="PDW25" s="22"/>
      <c r="PDX25" s="22"/>
      <c r="PDY25" s="22"/>
      <c r="PDZ25" s="22"/>
      <c r="PEA25" s="22"/>
      <c r="PEB25" s="22"/>
      <c r="PEC25" s="22"/>
      <c r="PED25" s="22"/>
      <c r="PEE25" s="22"/>
      <c r="PEF25" s="22"/>
      <c r="PEG25" s="22"/>
      <c r="PEH25" s="22"/>
      <c r="PEI25" s="22"/>
      <c r="PEJ25" s="22"/>
      <c r="PEK25" s="22"/>
      <c r="PEL25" s="22"/>
      <c r="PEM25" s="22"/>
      <c r="PEN25" s="22"/>
      <c r="PEO25" s="22"/>
      <c r="PEP25" s="22"/>
      <c r="PEQ25" s="22"/>
      <c r="PER25" s="22"/>
      <c r="PES25" s="22"/>
      <c r="PET25" s="22"/>
      <c r="PEU25" s="22"/>
      <c r="PEV25" s="22"/>
      <c r="PEW25" s="22"/>
      <c r="PEX25" s="22"/>
      <c r="PEY25" s="22"/>
      <c r="PEZ25" s="22"/>
      <c r="PFA25" s="22"/>
      <c r="PFB25" s="22"/>
      <c r="PFC25" s="22"/>
      <c r="PFD25" s="22"/>
      <c r="PFE25" s="22"/>
      <c r="PFF25" s="22"/>
      <c r="PFG25" s="22"/>
      <c r="PFH25" s="22"/>
      <c r="PFI25" s="22"/>
      <c r="PFJ25" s="22"/>
      <c r="PFK25" s="22"/>
      <c r="PFL25" s="22"/>
      <c r="PFM25" s="22"/>
      <c r="PFN25" s="22"/>
      <c r="PFO25" s="22"/>
      <c r="PFP25" s="22"/>
      <c r="PFQ25" s="22"/>
      <c r="PFR25" s="22"/>
      <c r="PFS25" s="22"/>
      <c r="PFT25" s="22"/>
      <c r="PFU25" s="22"/>
      <c r="PFV25" s="22"/>
      <c r="PFW25" s="22"/>
      <c r="PFX25" s="22"/>
      <c r="PFY25" s="22"/>
      <c r="PFZ25" s="22"/>
      <c r="PGA25" s="22"/>
      <c r="PGB25" s="22"/>
      <c r="PGC25" s="22"/>
      <c r="PGD25" s="22"/>
      <c r="PGE25" s="22"/>
      <c r="PGF25" s="22"/>
      <c r="PGG25" s="22"/>
      <c r="PGH25" s="22"/>
      <c r="PGI25" s="22"/>
      <c r="PGJ25" s="22"/>
      <c r="PGK25" s="22"/>
      <c r="PGL25" s="22"/>
      <c r="PGM25" s="22"/>
      <c r="PGN25" s="22"/>
      <c r="PGO25" s="22"/>
      <c r="PGP25" s="22"/>
      <c r="PGQ25" s="22"/>
      <c r="PGR25" s="22"/>
      <c r="PGS25" s="22"/>
      <c r="PGT25" s="22"/>
      <c r="PGU25" s="22"/>
      <c r="PGV25" s="22"/>
      <c r="PGW25" s="22"/>
      <c r="PGX25" s="22"/>
      <c r="PGY25" s="22"/>
      <c r="PGZ25" s="22"/>
      <c r="PHA25" s="22"/>
      <c r="PHB25" s="22"/>
      <c r="PHC25" s="22"/>
      <c r="PHD25" s="22"/>
      <c r="PHE25" s="22"/>
      <c r="PHF25" s="22"/>
      <c r="PHG25" s="22"/>
      <c r="PHH25" s="22"/>
      <c r="PHI25" s="22"/>
      <c r="PHJ25" s="22"/>
      <c r="PHK25" s="22"/>
      <c r="PHL25" s="22"/>
      <c r="PHM25" s="22"/>
      <c r="PHN25" s="22"/>
      <c r="PHO25" s="22"/>
      <c r="PHP25" s="22"/>
      <c r="PHQ25" s="22"/>
      <c r="PHR25" s="22"/>
      <c r="PHS25" s="22"/>
      <c r="PHT25" s="22"/>
      <c r="PHU25" s="22"/>
      <c r="PHV25" s="22"/>
      <c r="PHW25" s="22"/>
      <c r="PHX25" s="22"/>
      <c r="PHY25" s="22"/>
      <c r="PHZ25" s="22"/>
      <c r="PIA25" s="22"/>
      <c r="PIB25" s="22"/>
      <c r="PIC25" s="22"/>
      <c r="PID25" s="22"/>
      <c r="PIE25" s="22"/>
      <c r="PIF25" s="22"/>
      <c r="PIG25" s="22"/>
      <c r="PIH25" s="22"/>
      <c r="PII25" s="22"/>
      <c r="PIJ25" s="22"/>
      <c r="PIK25" s="22"/>
      <c r="PIL25" s="22"/>
      <c r="PIM25" s="22"/>
      <c r="PIN25" s="22"/>
      <c r="PIO25" s="22"/>
      <c r="PIP25" s="22"/>
      <c r="PIQ25" s="22"/>
      <c r="PIR25" s="22"/>
      <c r="PIS25" s="22"/>
      <c r="PIT25" s="22"/>
      <c r="PIU25" s="22"/>
      <c r="PIV25" s="22"/>
      <c r="PIW25" s="22"/>
      <c r="PIX25" s="22"/>
      <c r="PIY25" s="22"/>
      <c r="PIZ25" s="22"/>
      <c r="PJA25" s="22"/>
      <c r="PJB25" s="22"/>
      <c r="PJC25" s="22"/>
      <c r="PJD25" s="22"/>
      <c r="PJE25" s="22"/>
      <c r="PJF25" s="22"/>
      <c r="PJG25" s="22"/>
      <c r="PJH25" s="22"/>
      <c r="PJI25" s="22"/>
      <c r="PJJ25" s="22"/>
      <c r="PJK25" s="22"/>
      <c r="PJL25" s="22"/>
      <c r="PJM25" s="22"/>
      <c r="PJN25" s="22"/>
      <c r="PJO25" s="22"/>
      <c r="PJP25" s="22"/>
      <c r="PJQ25" s="22"/>
      <c r="PJR25" s="22"/>
      <c r="PJS25" s="22"/>
      <c r="PJT25" s="22"/>
      <c r="PJU25" s="22"/>
      <c r="PJV25" s="22"/>
      <c r="PJW25" s="22"/>
      <c r="PJX25" s="22"/>
      <c r="PJY25" s="22"/>
      <c r="PJZ25" s="22"/>
      <c r="PKA25" s="22"/>
      <c r="PKB25" s="22"/>
      <c r="PKC25" s="22"/>
      <c r="PKD25" s="22"/>
      <c r="PKE25" s="22"/>
      <c r="PKF25" s="22"/>
      <c r="PKG25" s="22"/>
      <c r="PKH25" s="22"/>
      <c r="PKI25" s="22"/>
      <c r="PKJ25" s="22"/>
      <c r="PKK25" s="22"/>
      <c r="PKL25" s="22"/>
      <c r="PKM25" s="22"/>
      <c r="PKN25" s="22"/>
      <c r="PKO25" s="22"/>
      <c r="PKP25" s="22"/>
      <c r="PKQ25" s="22"/>
      <c r="PKR25" s="22"/>
      <c r="PKS25" s="22"/>
      <c r="PKT25" s="22"/>
      <c r="PKU25" s="22"/>
      <c r="PKV25" s="22"/>
      <c r="PKW25" s="22"/>
      <c r="PKX25" s="22"/>
      <c r="PKY25" s="22"/>
      <c r="PKZ25" s="22"/>
      <c r="PLA25" s="22"/>
      <c r="PLB25" s="22"/>
      <c r="PLC25" s="22"/>
      <c r="PLD25" s="22"/>
      <c r="PLE25" s="22"/>
      <c r="PLF25" s="22"/>
      <c r="PLG25" s="22"/>
      <c r="PLH25" s="22"/>
      <c r="PLI25" s="22"/>
      <c r="PLJ25" s="22"/>
      <c r="PLK25" s="22"/>
      <c r="PLL25" s="22"/>
      <c r="PLM25" s="22"/>
      <c r="PLN25" s="22"/>
      <c r="PLO25" s="22"/>
      <c r="PLP25" s="22"/>
      <c r="PLQ25" s="22"/>
      <c r="PLR25" s="22"/>
      <c r="PLS25" s="22"/>
      <c r="PLT25" s="22"/>
      <c r="PLU25" s="22"/>
      <c r="PLV25" s="22"/>
      <c r="PLW25" s="22"/>
      <c r="PLX25" s="22"/>
      <c r="PLY25" s="22"/>
      <c r="PLZ25" s="22"/>
      <c r="PMA25" s="22"/>
      <c r="PMB25" s="22"/>
      <c r="PMC25" s="22"/>
      <c r="PMD25" s="22"/>
      <c r="PME25" s="22"/>
      <c r="PMF25" s="22"/>
      <c r="PMG25" s="22"/>
      <c r="PMH25" s="22"/>
      <c r="PMI25" s="22"/>
      <c r="PMJ25" s="22"/>
      <c r="PMK25" s="22"/>
      <c r="PML25" s="22"/>
      <c r="PMM25" s="22"/>
      <c r="PMN25" s="22"/>
      <c r="PMO25" s="22"/>
      <c r="PMP25" s="22"/>
      <c r="PMQ25" s="22"/>
      <c r="PMR25" s="22"/>
      <c r="PMS25" s="22"/>
      <c r="PMT25" s="22"/>
      <c r="PMU25" s="22"/>
      <c r="PMV25" s="22"/>
      <c r="PMW25" s="22"/>
      <c r="PMX25" s="22"/>
      <c r="PMY25" s="22"/>
      <c r="PMZ25" s="22"/>
      <c r="PNA25" s="22"/>
      <c r="PNB25" s="22"/>
      <c r="PNC25" s="22"/>
      <c r="PND25" s="22"/>
      <c r="PNE25" s="22"/>
      <c r="PNF25" s="22"/>
      <c r="PNG25" s="22"/>
      <c r="PNH25" s="22"/>
      <c r="PNI25" s="22"/>
      <c r="PNJ25" s="22"/>
      <c r="PNK25" s="22"/>
      <c r="PNL25" s="22"/>
      <c r="PNM25" s="22"/>
      <c r="PNN25" s="22"/>
      <c r="PNO25" s="22"/>
      <c r="PNP25" s="22"/>
      <c r="PNQ25" s="22"/>
      <c r="PNR25" s="22"/>
      <c r="PNS25" s="22"/>
      <c r="PNT25" s="22"/>
      <c r="PNU25" s="22"/>
      <c r="PNV25" s="22"/>
      <c r="PNW25" s="22"/>
      <c r="PNX25" s="22"/>
      <c r="PNY25" s="22"/>
      <c r="PNZ25" s="22"/>
      <c r="POA25" s="22"/>
      <c r="POB25" s="22"/>
      <c r="POC25" s="22"/>
      <c r="POD25" s="22"/>
      <c r="POE25" s="22"/>
      <c r="POF25" s="22"/>
      <c r="POG25" s="22"/>
      <c r="POH25" s="22"/>
      <c r="POI25" s="22"/>
      <c r="POJ25" s="22"/>
      <c r="POK25" s="22"/>
      <c r="POL25" s="22"/>
      <c r="POM25" s="22"/>
      <c r="PON25" s="22"/>
      <c r="POO25" s="22"/>
      <c r="POP25" s="22"/>
      <c r="POQ25" s="22"/>
      <c r="POR25" s="22"/>
      <c r="POS25" s="22"/>
      <c r="POT25" s="22"/>
      <c r="POU25" s="22"/>
      <c r="POV25" s="22"/>
      <c r="POW25" s="22"/>
      <c r="POX25" s="22"/>
      <c r="POY25" s="22"/>
      <c r="POZ25" s="22"/>
      <c r="PPA25" s="22"/>
      <c r="PPB25" s="22"/>
      <c r="PPC25" s="22"/>
      <c r="PPD25" s="22"/>
      <c r="PPE25" s="22"/>
      <c r="PPF25" s="22"/>
      <c r="PPG25" s="22"/>
      <c r="PPH25" s="22"/>
      <c r="PPI25" s="22"/>
      <c r="PPJ25" s="22"/>
      <c r="PPK25" s="22"/>
      <c r="PPL25" s="22"/>
      <c r="PPM25" s="22"/>
      <c r="PPN25" s="22"/>
      <c r="PPO25" s="22"/>
      <c r="PPP25" s="22"/>
      <c r="PPQ25" s="22"/>
      <c r="PPR25" s="22"/>
      <c r="PPS25" s="22"/>
      <c r="PPT25" s="22"/>
      <c r="PPU25" s="22"/>
      <c r="PPV25" s="22"/>
      <c r="PPW25" s="22"/>
      <c r="PPX25" s="22"/>
      <c r="PPY25" s="22"/>
      <c r="PPZ25" s="22"/>
      <c r="PQA25" s="22"/>
      <c r="PQB25" s="22"/>
      <c r="PQC25" s="22"/>
      <c r="PQD25" s="22"/>
      <c r="PQE25" s="22"/>
      <c r="PQF25" s="22"/>
      <c r="PQG25" s="22"/>
      <c r="PQH25" s="22"/>
      <c r="PQI25" s="22"/>
      <c r="PQJ25" s="22"/>
      <c r="PQK25" s="22"/>
      <c r="PQL25" s="22"/>
      <c r="PQM25" s="22"/>
      <c r="PQN25" s="22"/>
      <c r="PQO25" s="22"/>
      <c r="PQP25" s="22"/>
      <c r="PQQ25" s="22"/>
      <c r="PQR25" s="22"/>
      <c r="PQS25" s="22"/>
      <c r="PQT25" s="22"/>
      <c r="PQU25" s="22"/>
      <c r="PQV25" s="22"/>
      <c r="PQW25" s="22"/>
      <c r="PQX25" s="22"/>
      <c r="PQY25" s="22"/>
      <c r="PQZ25" s="22"/>
      <c r="PRA25" s="22"/>
      <c r="PRB25" s="22"/>
      <c r="PRC25" s="22"/>
      <c r="PRD25" s="22"/>
      <c r="PRE25" s="22"/>
      <c r="PRF25" s="22"/>
      <c r="PRG25" s="22"/>
      <c r="PRH25" s="22"/>
      <c r="PRI25" s="22"/>
      <c r="PRJ25" s="22"/>
      <c r="PRK25" s="22"/>
      <c r="PRL25" s="22"/>
      <c r="PRM25" s="22"/>
      <c r="PRN25" s="22"/>
      <c r="PRO25" s="22"/>
      <c r="PRP25" s="22"/>
      <c r="PRQ25" s="22"/>
      <c r="PRR25" s="22"/>
      <c r="PRS25" s="22"/>
      <c r="PRT25" s="22"/>
      <c r="PRU25" s="22"/>
      <c r="PRV25" s="22"/>
      <c r="PRW25" s="22"/>
      <c r="PRX25" s="22"/>
      <c r="PRY25" s="22"/>
      <c r="PRZ25" s="22"/>
      <c r="PSA25" s="22"/>
      <c r="PSB25" s="22"/>
      <c r="PSC25" s="22"/>
      <c r="PSD25" s="22"/>
      <c r="PSE25" s="22"/>
      <c r="PSF25" s="22"/>
      <c r="PSG25" s="22"/>
      <c r="PSH25" s="22"/>
      <c r="PSI25" s="22"/>
      <c r="PSJ25" s="22"/>
      <c r="PSK25" s="22"/>
      <c r="PSL25" s="22"/>
      <c r="PSM25" s="22"/>
      <c r="PSN25" s="22"/>
      <c r="PSO25" s="22"/>
      <c r="PSP25" s="22"/>
      <c r="PSQ25" s="22"/>
      <c r="PSR25" s="22"/>
      <c r="PSS25" s="22"/>
      <c r="PST25" s="22"/>
      <c r="PSU25" s="22"/>
      <c r="PSV25" s="22"/>
      <c r="PSW25" s="22"/>
      <c r="PSX25" s="22"/>
      <c r="PSY25" s="22"/>
      <c r="PSZ25" s="22"/>
      <c r="PTA25" s="22"/>
      <c r="PTB25" s="22"/>
      <c r="PTC25" s="22"/>
      <c r="PTD25" s="22"/>
      <c r="PTE25" s="22"/>
      <c r="PTF25" s="22"/>
      <c r="PTG25" s="22"/>
      <c r="PTH25" s="22"/>
      <c r="PTI25" s="22"/>
      <c r="PTJ25" s="22"/>
      <c r="PTK25" s="22"/>
      <c r="PTL25" s="22"/>
      <c r="PTM25" s="22"/>
      <c r="PTN25" s="22"/>
      <c r="PTO25" s="22"/>
      <c r="PTP25" s="22"/>
      <c r="PTQ25" s="22"/>
      <c r="PTR25" s="22"/>
      <c r="PTS25" s="22"/>
      <c r="PTT25" s="22"/>
      <c r="PTU25" s="22"/>
      <c r="PTV25" s="22"/>
      <c r="PTW25" s="22"/>
      <c r="PTX25" s="22"/>
      <c r="PTY25" s="22"/>
      <c r="PTZ25" s="22"/>
      <c r="PUA25" s="22"/>
      <c r="PUB25" s="22"/>
      <c r="PUC25" s="22"/>
      <c r="PUD25" s="22"/>
      <c r="PUE25" s="22"/>
      <c r="PUF25" s="22"/>
      <c r="PUG25" s="22"/>
      <c r="PUH25" s="22"/>
      <c r="PUI25" s="22"/>
      <c r="PUJ25" s="22"/>
      <c r="PUK25" s="22"/>
      <c r="PUL25" s="22"/>
      <c r="PUM25" s="22"/>
      <c r="PUN25" s="22"/>
      <c r="PUO25" s="22"/>
      <c r="PUP25" s="22"/>
      <c r="PUQ25" s="22"/>
      <c r="PUR25" s="22"/>
      <c r="PUS25" s="22"/>
      <c r="PUT25" s="22"/>
      <c r="PUU25" s="22"/>
      <c r="PUV25" s="22"/>
      <c r="PUW25" s="22"/>
      <c r="PUX25" s="22"/>
      <c r="PUY25" s="22"/>
      <c r="PUZ25" s="22"/>
      <c r="PVA25" s="22"/>
      <c r="PVB25" s="22"/>
      <c r="PVC25" s="22"/>
      <c r="PVD25" s="22"/>
      <c r="PVE25" s="22"/>
      <c r="PVF25" s="22"/>
      <c r="PVG25" s="22"/>
      <c r="PVH25" s="22"/>
      <c r="PVI25" s="22"/>
      <c r="PVJ25" s="22"/>
      <c r="PVK25" s="22"/>
      <c r="PVL25" s="22"/>
      <c r="PVM25" s="22"/>
      <c r="PVN25" s="22"/>
      <c r="PVO25" s="22"/>
      <c r="PVP25" s="22"/>
      <c r="PVQ25" s="22"/>
      <c r="PVR25" s="22"/>
      <c r="PVS25" s="22"/>
      <c r="PVT25" s="22"/>
      <c r="PVU25" s="22"/>
      <c r="PVV25" s="22"/>
      <c r="PVW25" s="22"/>
      <c r="PVX25" s="22"/>
      <c r="PVY25" s="22"/>
      <c r="PVZ25" s="22"/>
      <c r="PWA25" s="22"/>
      <c r="PWB25" s="22"/>
      <c r="PWC25" s="22"/>
      <c r="PWD25" s="22"/>
      <c r="PWE25" s="22"/>
      <c r="PWF25" s="22"/>
      <c r="PWG25" s="22"/>
      <c r="PWH25" s="22"/>
      <c r="PWI25" s="22"/>
      <c r="PWJ25" s="22"/>
      <c r="PWK25" s="22"/>
      <c r="PWL25" s="22"/>
      <c r="PWM25" s="22"/>
      <c r="PWN25" s="22"/>
      <c r="PWO25" s="22"/>
      <c r="PWP25" s="22"/>
      <c r="PWQ25" s="22"/>
      <c r="PWR25" s="22"/>
      <c r="PWS25" s="22"/>
      <c r="PWT25" s="22"/>
      <c r="PWU25" s="22"/>
      <c r="PWV25" s="22"/>
      <c r="PWW25" s="22"/>
      <c r="PWX25" s="22"/>
      <c r="PWY25" s="22"/>
      <c r="PWZ25" s="22"/>
      <c r="PXA25" s="22"/>
      <c r="PXB25" s="22"/>
      <c r="PXC25" s="22"/>
      <c r="PXD25" s="22"/>
      <c r="PXE25" s="22"/>
      <c r="PXF25" s="22"/>
      <c r="PXG25" s="22"/>
      <c r="PXH25" s="22"/>
      <c r="PXI25" s="22"/>
      <c r="PXJ25" s="22"/>
      <c r="PXK25" s="22"/>
      <c r="PXL25" s="22"/>
      <c r="PXM25" s="22"/>
      <c r="PXN25" s="22"/>
      <c r="PXO25" s="22"/>
      <c r="PXP25" s="22"/>
      <c r="PXQ25" s="22"/>
      <c r="PXR25" s="22"/>
      <c r="PXS25" s="22"/>
      <c r="PXT25" s="22"/>
      <c r="PXU25" s="22"/>
      <c r="PXV25" s="22"/>
      <c r="PXW25" s="22"/>
      <c r="PXX25" s="22"/>
      <c r="PXY25" s="22"/>
      <c r="PXZ25" s="22"/>
      <c r="PYA25" s="22"/>
      <c r="PYB25" s="22"/>
      <c r="PYC25" s="22"/>
      <c r="PYD25" s="22"/>
      <c r="PYE25" s="22"/>
      <c r="PYF25" s="22"/>
      <c r="PYG25" s="22"/>
      <c r="PYH25" s="22"/>
      <c r="PYI25" s="22"/>
      <c r="PYJ25" s="22"/>
      <c r="PYK25" s="22"/>
      <c r="PYL25" s="22"/>
      <c r="PYM25" s="22"/>
      <c r="PYN25" s="22"/>
      <c r="PYO25" s="22"/>
      <c r="PYP25" s="22"/>
      <c r="PYQ25" s="22"/>
      <c r="PYR25" s="22"/>
      <c r="PYS25" s="22"/>
      <c r="PYT25" s="22"/>
      <c r="PYU25" s="22"/>
      <c r="PYV25" s="22"/>
      <c r="PYW25" s="22"/>
      <c r="PYX25" s="22"/>
      <c r="PYY25" s="22"/>
      <c r="PYZ25" s="22"/>
      <c r="PZA25" s="22"/>
      <c r="PZB25" s="22"/>
      <c r="PZC25" s="22"/>
      <c r="PZD25" s="22"/>
      <c r="PZE25" s="22"/>
      <c r="PZF25" s="22"/>
      <c r="PZG25" s="22"/>
      <c r="PZH25" s="22"/>
      <c r="PZI25" s="22"/>
      <c r="PZJ25" s="22"/>
      <c r="PZK25" s="22"/>
      <c r="PZL25" s="22"/>
      <c r="PZM25" s="22"/>
      <c r="PZN25" s="22"/>
      <c r="PZO25" s="22"/>
      <c r="PZP25" s="22"/>
      <c r="PZQ25" s="22"/>
      <c r="PZR25" s="22"/>
      <c r="PZS25" s="22"/>
      <c r="PZT25" s="22"/>
      <c r="PZU25" s="22"/>
      <c r="PZV25" s="22"/>
      <c r="PZW25" s="22"/>
      <c r="PZX25" s="22"/>
      <c r="PZY25" s="22"/>
      <c r="PZZ25" s="22"/>
      <c r="QAA25" s="22"/>
      <c r="QAB25" s="22"/>
      <c r="QAC25" s="22"/>
      <c r="QAD25" s="22"/>
      <c r="QAE25" s="22"/>
      <c r="QAF25" s="22"/>
      <c r="QAG25" s="22"/>
      <c r="QAH25" s="22"/>
      <c r="QAI25" s="22"/>
      <c r="QAJ25" s="22"/>
      <c r="QAK25" s="22"/>
      <c r="QAL25" s="22"/>
      <c r="QAM25" s="22"/>
      <c r="QAN25" s="22"/>
      <c r="QAO25" s="22"/>
      <c r="QAP25" s="22"/>
      <c r="QAQ25" s="22"/>
      <c r="QAR25" s="22"/>
      <c r="QAS25" s="22"/>
      <c r="QAT25" s="22"/>
      <c r="QAU25" s="22"/>
      <c r="QAV25" s="22"/>
      <c r="QAW25" s="22"/>
      <c r="QAX25" s="22"/>
      <c r="QAY25" s="22"/>
      <c r="QAZ25" s="22"/>
      <c r="QBA25" s="22"/>
      <c r="QBB25" s="22"/>
      <c r="QBC25" s="22"/>
      <c r="QBD25" s="22"/>
      <c r="QBE25" s="22"/>
      <c r="QBF25" s="22"/>
      <c r="QBG25" s="22"/>
      <c r="QBH25" s="22"/>
      <c r="QBI25" s="22"/>
      <c r="QBJ25" s="22"/>
      <c r="QBK25" s="22"/>
      <c r="QBL25" s="22"/>
      <c r="QBM25" s="22"/>
      <c r="QBN25" s="22"/>
      <c r="QBO25" s="22"/>
      <c r="QBP25" s="22"/>
      <c r="QBQ25" s="22"/>
      <c r="QBR25" s="22"/>
      <c r="QBS25" s="22"/>
      <c r="QBT25" s="22"/>
      <c r="QBU25" s="22"/>
      <c r="QBV25" s="22"/>
      <c r="QBW25" s="22"/>
      <c r="QBX25" s="22"/>
      <c r="QBY25" s="22"/>
      <c r="QBZ25" s="22"/>
      <c r="QCA25" s="22"/>
      <c r="QCB25" s="22"/>
      <c r="QCC25" s="22"/>
      <c r="QCD25" s="22"/>
      <c r="QCE25" s="22"/>
      <c r="QCF25" s="22"/>
      <c r="QCG25" s="22"/>
      <c r="QCH25" s="22"/>
      <c r="QCI25" s="22"/>
      <c r="QCJ25" s="22"/>
      <c r="QCK25" s="22"/>
      <c r="QCL25" s="22"/>
      <c r="QCM25" s="22"/>
      <c r="QCN25" s="22"/>
      <c r="QCO25" s="22"/>
      <c r="QCP25" s="22"/>
      <c r="QCQ25" s="22"/>
      <c r="QCR25" s="22"/>
      <c r="QCS25" s="22"/>
      <c r="QCT25" s="22"/>
      <c r="QCU25" s="22"/>
      <c r="QCV25" s="22"/>
      <c r="QCW25" s="22"/>
      <c r="QCX25" s="22"/>
      <c r="QCY25" s="22"/>
      <c r="QCZ25" s="22"/>
      <c r="QDA25" s="22"/>
      <c r="QDB25" s="22"/>
      <c r="QDC25" s="22"/>
      <c r="QDD25" s="22"/>
      <c r="QDE25" s="22"/>
      <c r="QDF25" s="22"/>
      <c r="QDG25" s="22"/>
      <c r="QDH25" s="22"/>
      <c r="QDI25" s="22"/>
      <c r="QDJ25" s="22"/>
      <c r="QDK25" s="22"/>
      <c r="QDL25" s="22"/>
      <c r="QDM25" s="22"/>
      <c r="QDN25" s="22"/>
      <c r="QDO25" s="22"/>
      <c r="QDP25" s="22"/>
      <c r="QDQ25" s="22"/>
      <c r="QDR25" s="22"/>
      <c r="QDS25" s="22"/>
      <c r="QDT25" s="22"/>
      <c r="QDU25" s="22"/>
      <c r="QDV25" s="22"/>
      <c r="QDW25" s="22"/>
      <c r="QDX25" s="22"/>
      <c r="QDY25" s="22"/>
      <c r="QDZ25" s="22"/>
      <c r="QEA25" s="22"/>
      <c r="QEB25" s="22"/>
      <c r="QEC25" s="22"/>
      <c r="QED25" s="22"/>
      <c r="QEE25" s="22"/>
      <c r="QEF25" s="22"/>
      <c r="QEG25" s="22"/>
      <c r="QEH25" s="22"/>
      <c r="QEI25" s="22"/>
      <c r="QEJ25" s="22"/>
      <c r="QEK25" s="22"/>
      <c r="QEL25" s="22"/>
      <c r="QEM25" s="22"/>
      <c r="QEN25" s="22"/>
      <c r="QEO25" s="22"/>
      <c r="QEP25" s="22"/>
      <c r="QEQ25" s="22"/>
      <c r="QER25" s="22"/>
      <c r="QES25" s="22"/>
      <c r="QET25" s="22"/>
      <c r="QEU25" s="22"/>
      <c r="QEV25" s="22"/>
      <c r="QEW25" s="22"/>
      <c r="QEX25" s="22"/>
      <c r="QEY25" s="22"/>
      <c r="QEZ25" s="22"/>
      <c r="QFA25" s="22"/>
      <c r="QFB25" s="22"/>
      <c r="QFC25" s="22"/>
      <c r="QFD25" s="22"/>
      <c r="QFE25" s="22"/>
      <c r="QFF25" s="22"/>
      <c r="QFG25" s="22"/>
      <c r="QFH25" s="22"/>
      <c r="QFI25" s="22"/>
      <c r="QFJ25" s="22"/>
      <c r="QFK25" s="22"/>
      <c r="QFL25" s="22"/>
      <c r="QFM25" s="22"/>
      <c r="QFN25" s="22"/>
      <c r="QFO25" s="22"/>
      <c r="QFP25" s="22"/>
      <c r="QFQ25" s="22"/>
      <c r="QFR25" s="22"/>
      <c r="QFS25" s="22"/>
      <c r="QFT25" s="22"/>
      <c r="QFU25" s="22"/>
      <c r="QFV25" s="22"/>
      <c r="QFW25" s="22"/>
      <c r="QFX25" s="22"/>
      <c r="QFY25" s="22"/>
      <c r="QFZ25" s="22"/>
      <c r="QGA25" s="22"/>
      <c r="QGB25" s="22"/>
      <c r="QGC25" s="22"/>
      <c r="QGD25" s="22"/>
      <c r="QGE25" s="22"/>
      <c r="QGF25" s="22"/>
      <c r="QGG25" s="22"/>
      <c r="QGH25" s="22"/>
      <c r="QGI25" s="22"/>
      <c r="QGJ25" s="22"/>
      <c r="QGK25" s="22"/>
      <c r="QGL25" s="22"/>
      <c r="QGM25" s="22"/>
      <c r="QGN25" s="22"/>
      <c r="QGO25" s="22"/>
      <c r="QGP25" s="22"/>
      <c r="QGQ25" s="22"/>
      <c r="QGR25" s="22"/>
      <c r="QGS25" s="22"/>
      <c r="QGT25" s="22"/>
      <c r="QGU25" s="22"/>
      <c r="QGV25" s="22"/>
      <c r="QGW25" s="22"/>
      <c r="QGX25" s="22"/>
      <c r="QGY25" s="22"/>
      <c r="QGZ25" s="22"/>
      <c r="QHA25" s="22"/>
      <c r="QHB25" s="22"/>
      <c r="QHC25" s="22"/>
      <c r="QHD25" s="22"/>
      <c r="QHE25" s="22"/>
      <c r="QHF25" s="22"/>
      <c r="QHG25" s="22"/>
      <c r="QHH25" s="22"/>
      <c r="QHI25" s="22"/>
      <c r="QHJ25" s="22"/>
      <c r="QHK25" s="22"/>
      <c r="QHL25" s="22"/>
      <c r="QHM25" s="22"/>
      <c r="QHN25" s="22"/>
      <c r="QHO25" s="22"/>
      <c r="QHP25" s="22"/>
      <c r="QHQ25" s="22"/>
      <c r="QHR25" s="22"/>
      <c r="QHS25" s="22"/>
      <c r="QHT25" s="22"/>
      <c r="QHU25" s="22"/>
      <c r="QHV25" s="22"/>
      <c r="QHW25" s="22"/>
      <c r="QHX25" s="22"/>
      <c r="QHY25" s="22"/>
      <c r="QHZ25" s="22"/>
      <c r="QIA25" s="22"/>
      <c r="QIB25" s="22"/>
      <c r="QIC25" s="22"/>
      <c r="QID25" s="22"/>
      <c r="QIE25" s="22"/>
      <c r="QIF25" s="22"/>
      <c r="QIG25" s="22"/>
      <c r="QIH25" s="22"/>
      <c r="QII25" s="22"/>
      <c r="QIJ25" s="22"/>
      <c r="QIK25" s="22"/>
      <c r="QIL25" s="22"/>
      <c r="QIM25" s="22"/>
      <c r="QIN25" s="22"/>
      <c r="QIO25" s="22"/>
      <c r="QIP25" s="22"/>
      <c r="QIQ25" s="22"/>
      <c r="QIR25" s="22"/>
      <c r="QIS25" s="22"/>
      <c r="QIT25" s="22"/>
      <c r="QIU25" s="22"/>
      <c r="QIV25" s="22"/>
      <c r="QIW25" s="22"/>
      <c r="QIX25" s="22"/>
      <c r="QIY25" s="22"/>
      <c r="QIZ25" s="22"/>
      <c r="QJA25" s="22"/>
      <c r="QJB25" s="22"/>
      <c r="QJC25" s="22"/>
      <c r="QJD25" s="22"/>
      <c r="QJE25" s="22"/>
      <c r="QJF25" s="22"/>
      <c r="QJG25" s="22"/>
      <c r="QJH25" s="22"/>
      <c r="QJI25" s="22"/>
      <c r="QJJ25" s="22"/>
      <c r="QJK25" s="22"/>
      <c r="QJL25" s="22"/>
      <c r="QJM25" s="22"/>
      <c r="QJN25" s="22"/>
      <c r="QJO25" s="22"/>
      <c r="QJP25" s="22"/>
      <c r="QJQ25" s="22"/>
      <c r="QJR25" s="22"/>
      <c r="QJS25" s="22"/>
      <c r="QJT25" s="22"/>
      <c r="QJU25" s="22"/>
      <c r="QJV25" s="22"/>
      <c r="QJW25" s="22"/>
      <c r="QJX25" s="22"/>
      <c r="QJY25" s="22"/>
      <c r="QJZ25" s="22"/>
      <c r="QKA25" s="22"/>
      <c r="QKB25" s="22"/>
      <c r="QKC25" s="22"/>
      <c r="QKD25" s="22"/>
      <c r="QKE25" s="22"/>
      <c r="QKF25" s="22"/>
      <c r="QKG25" s="22"/>
      <c r="QKH25" s="22"/>
      <c r="QKI25" s="22"/>
      <c r="QKJ25" s="22"/>
      <c r="QKK25" s="22"/>
      <c r="QKL25" s="22"/>
      <c r="QKM25" s="22"/>
      <c r="QKN25" s="22"/>
      <c r="QKO25" s="22"/>
      <c r="QKP25" s="22"/>
      <c r="QKQ25" s="22"/>
      <c r="QKR25" s="22"/>
      <c r="QKS25" s="22"/>
      <c r="QKT25" s="22"/>
      <c r="QKU25" s="22"/>
      <c r="QKV25" s="22"/>
      <c r="QKW25" s="22"/>
      <c r="QKX25" s="22"/>
      <c r="QKY25" s="22"/>
      <c r="QKZ25" s="22"/>
      <c r="QLA25" s="22"/>
      <c r="QLB25" s="22"/>
      <c r="QLC25" s="22"/>
      <c r="QLD25" s="22"/>
      <c r="QLE25" s="22"/>
      <c r="QLF25" s="22"/>
      <c r="QLG25" s="22"/>
      <c r="QLH25" s="22"/>
      <c r="QLI25" s="22"/>
      <c r="QLJ25" s="22"/>
      <c r="QLK25" s="22"/>
      <c r="QLL25" s="22"/>
      <c r="QLM25" s="22"/>
      <c r="QLN25" s="22"/>
      <c r="QLO25" s="22"/>
      <c r="QLP25" s="22"/>
      <c r="QLQ25" s="22"/>
      <c r="QLR25" s="22"/>
      <c r="QLS25" s="22"/>
      <c r="QLT25" s="22"/>
      <c r="QLU25" s="22"/>
      <c r="QLV25" s="22"/>
      <c r="QLW25" s="22"/>
      <c r="QLX25" s="22"/>
      <c r="QLY25" s="22"/>
      <c r="QLZ25" s="22"/>
      <c r="QMA25" s="22"/>
      <c r="QMB25" s="22"/>
      <c r="QMC25" s="22"/>
      <c r="QMD25" s="22"/>
      <c r="QME25" s="22"/>
      <c r="QMF25" s="22"/>
      <c r="QMG25" s="22"/>
      <c r="QMH25" s="22"/>
      <c r="QMI25" s="22"/>
      <c r="QMJ25" s="22"/>
      <c r="QMK25" s="22"/>
      <c r="QML25" s="22"/>
      <c r="QMM25" s="22"/>
      <c r="QMN25" s="22"/>
      <c r="QMO25" s="22"/>
      <c r="QMP25" s="22"/>
      <c r="QMQ25" s="22"/>
      <c r="QMR25" s="22"/>
      <c r="QMS25" s="22"/>
      <c r="QMT25" s="22"/>
      <c r="QMU25" s="22"/>
      <c r="QMV25" s="22"/>
      <c r="QMW25" s="22"/>
      <c r="QMX25" s="22"/>
      <c r="QMY25" s="22"/>
      <c r="QMZ25" s="22"/>
      <c r="QNA25" s="22"/>
      <c r="QNB25" s="22"/>
      <c r="QNC25" s="22"/>
      <c r="QND25" s="22"/>
      <c r="QNE25" s="22"/>
      <c r="QNF25" s="22"/>
      <c r="QNG25" s="22"/>
      <c r="QNH25" s="22"/>
      <c r="QNI25" s="22"/>
      <c r="QNJ25" s="22"/>
      <c r="QNK25" s="22"/>
      <c r="QNL25" s="22"/>
      <c r="QNM25" s="22"/>
      <c r="QNN25" s="22"/>
      <c r="QNO25" s="22"/>
      <c r="QNP25" s="22"/>
      <c r="QNQ25" s="22"/>
      <c r="QNR25" s="22"/>
      <c r="QNS25" s="22"/>
      <c r="QNT25" s="22"/>
      <c r="QNU25" s="22"/>
      <c r="QNV25" s="22"/>
      <c r="QNW25" s="22"/>
      <c r="QNX25" s="22"/>
      <c r="QNY25" s="22"/>
      <c r="QNZ25" s="22"/>
      <c r="QOA25" s="22"/>
      <c r="QOB25" s="22"/>
      <c r="QOC25" s="22"/>
      <c r="QOD25" s="22"/>
      <c r="QOE25" s="22"/>
      <c r="QOF25" s="22"/>
      <c r="QOG25" s="22"/>
      <c r="QOH25" s="22"/>
      <c r="QOI25" s="22"/>
      <c r="QOJ25" s="22"/>
      <c r="QOK25" s="22"/>
      <c r="QOL25" s="22"/>
      <c r="QOM25" s="22"/>
      <c r="QON25" s="22"/>
      <c r="QOO25" s="22"/>
      <c r="QOP25" s="22"/>
      <c r="QOQ25" s="22"/>
      <c r="QOR25" s="22"/>
      <c r="QOS25" s="22"/>
      <c r="QOT25" s="22"/>
      <c r="QOU25" s="22"/>
      <c r="QOV25" s="22"/>
      <c r="QOW25" s="22"/>
      <c r="QOX25" s="22"/>
      <c r="QOY25" s="22"/>
      <c r="QOZ25" s="22"/>
      <c r="QPA25" s="22"/>
      <c r="QPB25" s="22"/>
      <c r="QPC25" s="22"/>
      <c r="QPD25" s="22"/>
      <c r="QPE25" s="22"/>
      <c r="QPF25" s="22"/>
      <c r="QPG25" s="22"/>
      <c r="QPH25" s="22"/>
      <c r="QPI25" s="22"/>
      <c r="QPJ25" s="22"/>
      <c r="QPK25" s="22"/>
      <c r="QPL25" s="22"/>
      <c r="QPM25" s="22"/>
      <c r="QPN25" s="22"/>
      <c r="QPO25" s="22"/>
      <c r="QPP25" s="22"/>
      <c r="QPQ25" s="22"/>
      <c r="QPR25" s="22"/>
      <c r="QPS25" s="22"/>
      <c r="QPT25" s="22"/>
      <c r="QPU25" s="22"/>
      <c r="QPV25" s="22"/>
      <c r="QPW25" s="22"/>
      <c r="QPX25" s="22"/>
      <c r="QPY25" s="22"/>
      <c r="QPZ25" s="22"/>
      <c r="QQA25" s="22"/>
      <c r="QQB25" s="22"/>
      <c r="QQC25" s="22"/>
      <c r="QQD25" s="22"/>
      <c r="QQE25" s="22"/>
      <c r="QQF25" s="22"/>
      <c r="QQG25" s="22"/>
      <c r="QQH25" s="22"/>
      <c r="QQI25" s="22"/>
      <c r="QQJ25" s="22"/>
      <c r="QQK25" s="22"/>
      <c r="QQL25" s="22"/>
      <c r="QQM25" s="22"/>
      <c r="QQN25" s="22"/>
      <c r="QQO25" s="22"/>
      <c r="QQP25" s="22"/>
      <c r="QQQ25" s="22"/>
      <c r="QQR25" s="22"/>
      <c r="QQS25" s="22"/>
      <c r="QQT25" s="22"/>
      <c r="QQU25" s="22"/>
      <c r="QQV25" s="22"/>
      <c r="QQW25" s="22"/>
      <c r="QQX25" s="22"/>
      <c r="QQY25" s="22"/>
      <c r="QQZ25" s="22"/>
      <c r="QRA25" s="22"/>
      <c r="QRB25" s="22"/>
      <c r="QRC25" s="22"/>
      <c r="QRD25" s="22"/>
      <c r="QRE25" s="22"/>
      <c r="QRF25" s="22"/>
      <c r="QRG25" s="22"/>
      <c r="QRH25" s="22"/>
      <c r="QRI25" s="22"/>
      <c r="QRJ25" s="22"/>
      <c r="QRK25" s="22"/>
      <c r="QRL25" s="22"/>
      <c r="QRM25" s="22"/>
      <c r="QRN25" s="22"/>
      <c r="QRO25" s="22"/>
      <c r="QRP25" s="22"/>
      <c r="QRQ25" s="22"/>
      <c r="QRR25" s="22"/>
      <c r="QRS25" s="22"/>
      <c r="QRT25" s="22"/>
      <c r="QRU25" s="22"/>
      <c r="QRV25" s="22"/>
      <c r="QRW25" s="22"/>
      <c r="QRX25" s="22"/>
      <c r="QRY25" s="22"/>
      <c r="QRZ25" s="22"/>
      <c r="QSA25" s="22"/>
      <c r="QSB25" s="22"/>
      <c r="QSC25" s="22"/>
      <c r="QSD25" s="22"/>
      <c r="QSE25" s="22"/>
      <c r="QSF25" s="22"/>
      <c r="QSG25" s="22"/>
      <c r="QSH25" s="22"/>
      <c r="QSI25" s="22"/>
      <c r="QSJ25" s="22"/>
      <c r="QSK25" s="22"/>
      <c r="QSL25" s="22"/>
      <c r="QSM25" s="22"/>
      <c r="QSN25" s="22"/>
      <c r="QSO25" s="22"/>
      <c r="QSP25" s="22"/>
      <c r="QSQ25" s="22"/>
      <c r="QSR25" s="22"/>
      <c r="QSS25" s="22"/>
      <c r="QST25" s="22"/>
      <c r="QSU25" s="22"/>
      <c r="QSV25" s="22"/>
      <c r="QSW25" s="22"/>
      <c r="QSX25" s="22"/>
      <c r="QSY25" s="22"/>
      <c r="QSZ25" s="22"/>
      <c r="QTA25" s="22"/>
      <c r="QTB25" s="22"/>
      <c r="QTC25" s="22"/>
      <c r="QTD25" s="22"/>
      <c r="QTE25" s="22"/>
      <c r="QTF25" s="22"/>
      <c r="QTG25" s="22"/>
      <c r="QTH25" s="22"/>
      <c r="QTI25" s="22"/>
      <c r="QTJ25" s="22"/>
      <c r="QTK25" s="22"/>
      <c r="QTL25" s="22"/>
      <c r="QTM25" s="22"/>
      <c r="QTN25" s="22"/>
      <c r="QTO25" s="22"/>
      <c r="QTP25" s="22"/>
      <c r="QTQ25" s="22"/>
      <c r="QTR25" s="22"/>
      <c r="QTS25" s="22"/>
      <c r="QTT25" s="22"/>
      <c r="QTU25" s="22"/>
      <c r="QTV25" s="22"/>
      <c r="QTW25" s="22"/>
      <c r="QTX25" s="22"/>
      <c r="QTY25" s="22"/>
      <c r="QTZ25" s="22"/>
      <c r="QUA25" s="22"/>
      <c r="QUB25" s="22"/>
      <c r="QUC25" s="22"/>
      <c r="QUD25" s="22"/>
      <c r="QUE25" s="22"/>
      <c r="QUF25" s="22"/>
      <c r="QUG25" s="22"/>
      <c r="QUH25" s="22"/>
      <c r="QUI25" s="22"/>
      <c r="QUJ25" s="22"/>
      <c r="QUK25" s="22"/>
      <c r="QUL25" s="22"/>
      <c r="QUM25" s="22"/>
      <c r="QUN25" s="22"/>
      <c r="QUO25" s="22"/>
      <c r="QUP25" s="22"/>
      <c r="QUQ25" s="22"/>
      <c r="QUR25" s="22"/>
      <c r="QUS25" s="22"/>
      <c r="QUT25" s="22"/>
      <c r="QUU25" s="22"/>
      <c r="QUV25" s="22"/>
      <c r="QUW25" s="22"/>
      <c r="QUX25" s="22"/>
      <c r="QUY25" s="22"/>
      <c r="QUZ25" s="22"/>
      <c r="QVA25" s="22"/>
      <c r="QVB25" s="22"/>
      <c r="QVC25" s="22"/>
      <c r="QVD25" s="22"/>
      <c r="QVE25" s="22"/>
      <c r="QVF25" s="22"/>
      <c r="QVG25" s="22"/>
      <c r="QVH25" s="22"/>
      <c r="QVI25" s="22"/>
      <c r="QVJ25" s="22"/>
      <c r="QVK25" s="22"/>
      <c r="QVL25" s="22"/>
      <c r="QVM25" s="22"/>
      <c r="QVN25" s="22"/>
      <c r="QVO25" s="22"/>
      <c r="QVP25" s="22"/>
      <c r="QVQ25" s="22"/>
      <c r="QVR25" s="22"/>
      <c r="QVS25" s="22"/>
      <c r="QVT25" s="22"/>
      <c r="QVU25" s="22"/>
      <c r="QVV25" s="22"/>
      <c r="QVW25" s="22"/>
      <c r="QVX25" s="22"/>
      <c r="QVY25" s="22"/>
      <c r="QVZ25" s="22"/>
      <c r="QWA25" s="22"/>
      <c r="QWB25" s="22"/>
      <c r="QWC25" s="22"/>
      <c r="QWD25" s="22"/>
      <c r="QWE25" s="22"/>
      <c r="QWF25" s="22"/>
      <c r="QWG25" s="22"/>
      <c r="QWH25" s="22"/>
      <c r="QWI25" s="22"/>
      <c r="QWJ25" s="22"/>
      <c r="QWK25" s="22"/>
      <c r="QWL25" s="22"/>
      <c r="QWM25" s="22"/>
      <c r="QWN25" s="22"/>
      <c r="QWO25" s="22"/>
      <c r="QWP25" s="22"/>
      <c r="QWQ25" s="22"/>
      <c r="QWR25" s="22"/>
      <c r="QWS25" s="22"/>
      <c r="QWT25" s="22"/>
      <c r="QWU25" s="22"/>
      <c r="QWV25" s="22"/>
      <c r="QWW25" s="22"/>
      <c r="QWX25" s="22"/>
      <c r="QWY25" s="22"/>
      <c r="QWZ25" s="22"/>
      <c r="QXA25" s="22"/>
      <c r="QXB25" s="22"/>
      <c r="QXC25" s="22"/>
      <c r="QXD25" s="22"/>
      <c r="QXE25" s="22"/>
      <c r="QXF25" s="22"/>
      <c r="QXG25" s="22"/>
      <c r="QXH25" s="22"/>
      <c r="QXI25" s="22"/>
      <c r="QXJ25" s="22"/>
      <c r="QXK25" s="22"/>
      <c r="QXL25" s="22"/>
      <c r="QXM25" s="22"/>
      <c r="QXN25" s="22"/>
      <c r="QXO25" s="22"/>
      <c r="QXP25" s="22"/>
      <c r="QXQ25" s="22"/>
      <c r="QXR25" s="22"/>
      <c r="QXS25" s="22"/>
      <c r="QXT25" s="22"/>
      <c r="QXU25" s="22"/>
      <c r="QXV25" s="22"/>
      <c r="QXW25" s="22"/>
      <c r="QXX25" s="22"/>
      <c r="QXY25" s="22"/>
      <c r="QXZ25" s="22"/>
      <c r="QYA25" s="22"/>
      <c r="QYB25" s="22"/>
      <c r="QYC25" s="22"/>
      <c r="QYD25" s="22"/>
      <c r="QYE25" s="22"/>
      <c r="QYF25" s="22"/>
      <c r="QYG25" s="22"/>
      <c r="QYH25" s="22"/>
      <c r="QYI25" s="22"/>
      <c r="QYJ25" s="22"/>
      <c r="QYK25" s="22"/>
      <c r="QYL25" s="22"/>
      <c r="QYM25" s="22"/>
      <c r="QYN25" s="22"/>
      <c r="QYO25" s="22"/>
      <c r="QYP25" s="22"/>
      <c r="QYQ25" s="22"/>
      <c r="QYR25" s="22"/>
      <c r="QYS25" s="22"/>
      <c r="QYT25" s="22"/>
      <c r="QYU25" s="22"/>
      <c r="QYV25" s="22"/>
      <c r="QYW25" s="22"/>
      <c r="QYX25" s="22"/>
      <c r="QYY25" s="22"/>
      <c r="QYZ25" s="22"/>
      <c r="QZA25" s="22"/>
      <c r="QZB25" s="22"/>
      <c r="QZC25" s="22"/>
      <c r="QZD25" s="22"/>
      <c r="QZE25" s="22"/>
      <c r="QZF25" s="22"/>
      <c r="QZG25" s="22"/>
      <c r="QZH25" s="22"/>
      <c r="QZI25" s="22"/>
      <c r="QZJ25" s="22"/>
      <c r="QZK25" s="22"/>
      <c r="QZL25" s="22"/>
      <c r="QZM25" s="22"/>
      <c r="QZN25" s="22"/>
      <c r="QZO25" s="22"/>
      <c r="QZP25" s="22"/>
      <c r="QZQ25" s="22"/>
      <c r="QZR25" s="22"/>
      <c r="QZS25" s="22"/>
      <c r="QZT25" s="22"/>
      <c r="QZU25" s="22"/>
      <c r="QZV25" s="22"/>
      <c r="QZW25" s="22"/>
      <c r="QZX25" s="22"/>
      <c r="QZY25" s="22"/>
      <c r="QZZ25" s="22"/>
      <c r="RAA25" s="22"/>
      <c r="RAB25" s="22"/>
      <c r="RAC25" s="22"/>
      <c r="RAD25" s="22"/>
      <c r="RAE25" s="22"/>
      <c r="RAF25" s="22"/>
      <c r="RAG25" s="22"/>
      <c r="RAH25" s="22"/>
      <c r="RAI25" s="22"/>
      <c r="RAJ25" s="22"/>
      <c r="RAK25" s="22"/>
      <c r="RAL25" s="22"/>
      <c r="RAM25" s="22"/>
      <c r="RAN25" s="22"/>
      <c r="RAO25" s="22"/>
      <c r="RAP25" s="22"/>
      <c r="RAQ25" s="22"/>
      <c r="RAR25" s="22"/>
      <c r="RAS25" s="22"/>
      <c r="RAT25" s="22"/>
      <c r="RAU25" s="22"/>
      <c r="RAV25" s="22"/>
      <c r="RAW25" s="22"/>
      <c r="RAX25" s="22"/>
      <c r="RAY25" s="22"/>
      <c r="RAZ25" s="22"/>
      <c r="RBA25" s="22"/>
      <c r="RBB25" s="22"/>
      <c r="RBC25" s="22"/>
      <c r="RBD25" s="22"/>
      <c r="RBE25" s="22"/>
      <c r="RBF25" s="22"/>
      <c r="RBG25" s="22"/>
      <c r="RBH25" s="22"/>
      <c r="RBI25" s="22"/>
      <c r="RBJ25" s="22"/>
      <c r="RBK25" s="22"/>
      <c r="RBL25" s="22"/>
      <c r="RBM25" s="22"/>
      <c r="RBN25" s="22"/>
      <c r="RBO25" s="22"/>
      <c r="RBP25" s="22"/>
      <c r="RBQ25" s="22"/>
      <c r="RBR25" s="22"/>
      <c r="RBS25" s="22"/>
      <c r="RBT25" s="22"/>
      <c r="RBU25" s="22"/>
      <c r="RBV25" s="22"/>
      <c r="RBW25" s="22"/>
      <c r="RBX25" s="22"/>
      <c r="RBY25" s="22"/>
      <c r="RBZ25" s="22"/>
      <c r="RCA25" s="22"/>
      <c r="RCB25" s="22"/>
      <c r="RCC25" s="22"/>
      <c r="RCD25" s="22"/>
      <c r="RCE25" s="22"/>
      <c r="RCF25" s="22"/>
      <c r="RCG25" s="22"/>
      <c r="RCH25" s="22"/>
      <c r="RCI25" s="22"/>
      <c r="RCJ25" s="22"/>
      <c r="RCK25" s="22"/>
      <c r="RCL25" s="22"/>
      <c r="RCM25" s="22"/>
      <c r="RCN25" s="22"/>
      <c r="RCO25" s="22"/>
      <c r="RCP25" s="22"/>
      <c r="RCQ25" s="22"/>
      <c r="RCR25" s="22"/>
      <c r="RCS25" s="22"/>
      <c r="RCT25" s="22"/>
      <c r="RCU25" s="22"/>
      <c r="RCV25" s="22"/>
      <c r="RCW25" s="22"/>
      <c r="RCX25" s="22"/>
      <c r="RCY25" s="22"/>
      <c r="RCZ25" s="22"/>
      <c r="RDA25" s="22"/>
      <c r="RDB25" s="22"/>
      <c r="RDC25" s="22"/>
      <c r="RDD25" s="22"/>
      <c r="RDE25" s="22"/>
      <c r="RDF25" s="22"/>
      <c r="RDG25" s="22"/>
      <c r="RDH25" s="22"/>
      <c r="RDI25" s="22"/>
      <c r="RDJ25" s="22"/>
      <c r="RDK25" s="22"/>
      <c r="RDL25" s="22"/>
      <c r="RDM25" s="22"/>
      <c r="RDN25" s="22"/>
      <c r="RDO25" s="22"/>
      <c r="RDP25" s="22"/>
      <c r="RDQ25" s="22"/>
      <c r="RDR25" s="22"/>
      <c r="RDS25" s="22"/>
      <c r="RDT25" s="22"/>
      <c r="RDU25" s="22"/>
      <c r="RDV25" s="22"/>
      <c r="RDW25" s="22"/>
      <c r="RDX25" s="22"/>
      <c r="RDY25" s="22"/>
      <c r="RDZ25" s="22"/>
      <c r="REA25" s="22"/>
      <c r="REB25" s="22"/>
      <c r="REC25" s="22"/>
      <c r="RED25" s="22"/>
      <c r="REE25" s="22"/>
      <c r="REF25" s="22"/>
      <c r="REG25" s="22"/>
      <c r="REH25" s="22"/>
      <c r="REI25" s="22"/>
      <c r="REJ25" s="22"/>
      <c r="REK25" s="22"/>
      <c r="REL25" s="22"/>
      <c r="REM25" s="22"/>
      <c r="REN25" s="22"/>
      <c r="REO25" s="22"/>
      <c r="REP25" s="22"/>
      <c r="REQ25" s="22"/>
      <c r="RER25" s="22"/>
      <c r="RES25" s="22"/>
      <c r="RET25" s="22"/>
      <c r="REU25" s="22"/>
      <c r="REV25" s="22"/>
      <c r="REW25" s="22"/>
      <c r="REX25" s="22"/>
      <c r="REY25" s="22"/>
      <c r="REZ25" s="22"/>
      <c r="RFA25" s="22"/>
      <c r="RFB25" s="22"/>
      <c r="RFC25" s="22"/>
      <c r="RFD25" s="22"/>
      <c r="RFE25" s="22"/>
      <c r="RFF25" s="22"/>
      <c r="RFG25" s="22"/>
      <c r="RFH25" s="22"/>
      <c r="RFI25" s="22"/>
      <c r="RFJ25" s="22"/>
      <c r="RFK25" s="22"/>
      <c r="RFL25" s="22"/>
      <c r="RFM25" s="22"/>
      <c r="RFN25" s="22"/>
      <c r="RFO25" s="22"/>
      <c r="RFP25" s="22"/>
      <c r="RFQ25" s="22"/>
      <c r="RFR25" s="22"/>
      <c r="RFS25" s="22"/>
      <c r="RFT25" s="22"/>
      <c r="RFU25" s="22"/>
      <c r="RFV25" s="22"/>
      <c r="RFW25" s="22"/>
      <c r="RFX25" s="22"/>
      <c r="RFY25" s="22"/>
      <c r="RFZ25" s="22"/>
      <c r="RGA25" s="22"/>
      <c r="RGB25" s="22"/>
      <c r="RGC25" s="22"/>
      <c r="RGD25" s="22"/>
      <c r="RGE25" s="22"/>
      <c r="RGF25" s="22"/>
      <c r="RGG25" s="22"/>
      <c r="RGH25" s="22"/>
      <c r="RGI25" s="22"/>
      <c r="RGJ25" s="22"/>
      <c r="RGK25" s="22"/>
      <c r="RGL25" s="22"/>
      <c r="RGM25" s="22"/>
      <c r="RGN25" s="22"/>
      <c r="RGO25" s="22"/>
      <c r="RGP25" s="22"/>
      <c r="RGQ25" s="22"/>
      <c r="RGR25" s="22"/>
      <c r="RGS25" s="22"/>
      <c r="RGT25" s="22"/>
      <c r="RGU25" s="22"/>
      <c r="RGV25" s="22"/>
      <c r="RGW25" s="22"/>
      <c r="RGX25" s="22"/>
      <c r="RGY25" s="22"/>
      <c r="RGZ25" s="22"/>
      <c r="RHA25" s="22"/>
      <c r="RHB25" s="22"/>
      <c r="RHC25" s="22"/>
      <c r="RHD25" s="22"/>
      <c r="RHE25" s="22"/>
      <c r="RHF25" s="22"/>
      <c r="RHG25" s="22"/>
      <c r="RHH25" s="22"/>
      <c r="RHI25" s="22"/>
      <c r="RHJ25" s="22"/>
      <c r="RHK25" s="22"/>
      <c r="RHL25" s="22"/>
      <c r="RHM25" s="22"/>
      <c r="RHN25" s="22"/>
      <c r="RHO25" s="22"/>
      <c r="RHP25" s="22"/>
      <c r="RHQ25" s="22"/>
      <c r="RHR25" s="22"/>
      <c r="RHS25" s="22"/>
      <c r="RHT25" s="22"/>
      <c r="RHU25" s="22"/>
      <c r="RHV25" s="22"/>
      <c r="RHW25" s="22"/>
      <c r="RHX25" s="22"/>
      <c r="RHY25" s="22"/>
      <c r="RHZ25" s="22"/>
      <c r="RIA25" s="22"/>
      <c r="RIB25" s="22"/>
      <c r="RIC25" s="22"/>
      <c r="RID25" s="22"/>
      <c r="RIE25" s="22"/>
      <c r="RIF25" s="22"/>
      <c r="RIG25" s="22"/>
      <c r="RIH25" s="22"/>
      <c r="RII25" s="22"/>
      <c r="RIJ25" s="22"/>
      <c r="RIK25" s="22"/>
      <c r="RIL25" s="22"/>
      <c r="RIM25" s="22"/>
      <c r="RIN25" s="22"/>
      <c r="RIO25" s="22"/>
      <c r="RIP25" s="22"/>
      <c r="RIQ25" s="22"/>
      <c r="RIR25" s="22"/>
      <c r="RIS25" s="22"/>
      <c r="RIT25" s="22"/>
      <c r="RIU25" s="22"/>
      <c r="RIV25" s="22"/>
      <c r="RIW25" s="22"/>
      <c r="RIX25" s="22"/>
      <c r="RIY25" s="22"/>
      <c r="RIZ25" s="22"/>
      <c r="RJA25" s="22"/>
      <c r="RJB25" s="22"/>
      <c r="RJC25" s="22"/>
      <c r="RJD25" s="22"/>
      <c r="RJE25" s="22"/>
      <c r="RJF25" s="22"/>
      <c r="RJG25" s="22"/>
      <c r="RJH25" s="22"/>
      <c r="RJI25" s="22"/>
      <c r="RJJ25" s="22"/>
      <c r="RJK25" s="22"/>
      <c r="RJL25" s="22"/>
      <c r="RJM25" s="22"/>
      <c r="RJN25" s="22"/>
      <c r="RJO25" s="22"/>
      <c r="RJP25" s="22"/>
      <c r="RJQ25" s="22"/>
      <c r="RJR25" s="22"/>
      <c r="RJS25" s="22"/>
      <c r="RJT25" s="22"/>
      <c r="RJU25" s="22"/>
      <c r="RJV25" s="22"/>
      <c r="RJW25" s="22"/>
      <c r="RJX25" s="22"/>
      <c r="RJY25" s="22"/>
      <c r="RJZ25" s="22"/>
      <c r="RKA25" s="22"/>
      <c r="RKB25" s="22"/>
      <c r="RKC25" s="22"/>
      <c r="RKD25" s="22"/>
      <c r="RKE25" s="22"/>
      <c r="RKF25" s="22"/>
      <c r="RKG25" s="22"/>
      <c r="RKH25" s="22"/>
      <c r="RKI25" s="22"/>
      <c r="RKJ25" s="22"/>
      <c r="RKK25" s="22"/>
      <c r="RKL25" s="22"/>
      <c r="RKM25" s="22"/>
      <c r="RKN25" s="22"/>
      <c r="RKO25" s="22"/>
      <c r="RKP25" s="22"/>
      <c r="RKQ25" s="22"/>
      <c r="RKR25" s="22"/>
      <c r="RKS25" s="22"/>
      <c r="RKT25" s="22"/>
      <c r="RKU25" s="22"/>
      <c r="RKV25" s="22"/>
      <c r="RKW25" s="22"/>
      <c r="RKX25" s="22"/>
      <c r="RKY25" s="22"/>
      <c r="RKZ25" s="22"/>
      <c r="RLA25" s="22"/>
      <c r="RLB25" s="22"/>
      <c r="RLC25" s="22"/>
      <c r="RLD25" s="22"/>
      <c r="RLE25" s="22"/>
      <c r="RLF25" s="22"/>
      <c r="RLG25" s="22"/>
      <c r="RLH25" s="22"/>
      <c r="RLI25" s="22"/>
      <c r="RLJ25" s="22"/>
      <c r="RLK25" s="22"/>
      <c r="RLL25" s="22"/>
      <c r="RLM25" s="22"/>
      <c r="RLN25" s="22"/>
      <c r="RLO25" s="22"/>
      <c r="RLP25" s="22"/>
      <c r="RLQ25" s="22"/>
      <c r="RLR25" s="22"/>
      <c r="RLS25" s="22"/>
      <c r="RLT25" s="22"/>
      <c r="RLU25" s="22"/>
      <c r="RLV25" s="22"/>
      <c r="RLW25" s="22"/>
      <c r="RLX25" s="22"/>
      <c r="RLY25" s="22"/>
      <c r="RLZ25" s="22"/>
      <c r="RMA25" s="22"/>
      <c r="RMB25" s="22"/>
      <c r="RMC25" s="22"/>
      <c r="RMD25" s="22"/>
      <c r="RME25" s="22"/>
      <c r="RMF25" s="22"/>
      <c r="RMG25" s="22"/>
      <c r="RMH25" s="22"/>
      <c r="RMI25" s="22"/>
      <c r="RMJ25" s="22"/>
      <c r="RMK25" s="22"/>
      <c r="RML25" s="22"/>
      <c r="RMM25" s="22"/>
      <c r="RMN25" s="22"/>
      <c r="RMO25" s="22"/>
      <c r="RMP25" s="22"/>
      <c r="RMQ25" s="22"/>
      <c r="RMR25" s="22"/>
      <c r="RMS25" s="22"/>
      <c r="RMT25" s="22"/>
      <c r="RMU25" s="22"/>
      <c r="RMV25" s="22"/>
      <c r="RMW25" s="22"/>
      <c r="RMX25" s="22"/>
      <c r="RMY25" s="22"/>
      <c r="RMZ25" s="22"/>
      <c r="RNA25" s="22"/>
      <c r="RNB25" s="22"/>
      <c r="RNC25" s="22"/>
      <c r="RND25" s="22"/>
      <c r="RNE25" s="22"/>
      <c r="RNF25" s="22"/>
      <c r="RNG25" s="22"/>
      <c r="RNH25" s="22"/>
      <c r="RNI25" s="22"/>
      <c r="RNJ25" s="22"/>
      <c r="RNK25" s="22"/>
      <c r="RNL25" s="22"/>
      <c r="RNM25" s="22"/>
      <c r="RNN25" s="22"/>
      <c r="RNO25" s="22"/>
      <c r="RNP25" s="22"/>
      <c r="RNQ25" s="22"/>
      <c r="RNR25" s="22"/>
      <c r="RNS25" s="22"/>
      <c r="RNT25" s="22"/>
      <c r="RNU25" s="22"/>
      <c r="RNV25" s="22"/>
      <c r="RNW25" s="22"/>
      <c r="RNX25" s="22"/>
      <c r="RNY25" s="22"/>
      <c r="RNZ25" s="22"/>
      <c r="ROA25" s="22"/>
      <c r="ROB25" s="22"/>
      <c r="ROC25" s="22"/>
      <c r="ROD25" s="22"/>
      <c r="ROE25" s="22"/>
      <c r="ROF25" s="22"/>
      <c r="ROG25" s="22"/>
      <c r="ROH25" s="22"/>
      <c r="ROI25" s="22"/>
      <c r="ROJ25" s="22"/>
      <c r="ROK25" s="22"/>
      <c r="ROL25" s="22"/>
      <c r="ROM25" s="22"/>
      <c r="RON25" s="22"/>
      <c r="ROO25" s="22"/>
      <c r="ROP25" s="22"/>
      <c r="ROQ25" s="22"/>
      <c r="ROR25" s="22"/>
      <c r="ROS25" s="22"/>
      <c r="ROT25" s="22"/>
      <c r="ROU25" s="22"/>
      <c r="ROV25" s="22"/>
      <c r="ROW25" s="22"/>
      <c r="ROX25" s="22"/>
      <c r="ROY25" s="22"/>
      <c r="ROZ25" s="22"/>
      <c r="RPA25" s="22"/>
      <c r="RPB25" s="22"/>
      <c r="RPC25" s="22"/>
      <c r="RPD25" s="22"/>
      <c r="RPE25" s="22"/>
      <c r="RPF25" s="22"/>
      <c r="RPG25" s="22"/>
      <c r="RPH25" s="22"/>
      <c r="RPI25" s="22"/>
      <c r="RPJ25" s="22"/>
      <c r="RPK25" s="22"/>
      <c r="RPL25" s="22"/>
      <c r="RPM25" s="22"/>
      <c r="RPN25" s="22"/>
      <c r="RPO25" s="22"/>
      <c r="RPP25" s="22"/>
      <c r="RPQ25" s="22"/>
      <c r="RPR25" s="22"/>
      <c r="RPS25" s="22"/>
      <c r="RPT25" s="22"/>
      <c r="RPU25" s="22"/>
      <c r="RPV25" s="22"/>
      <c r="RPW25" s="22"/>
      <c r="RPX25" s="22"/>
      <c r="RPY25" s="22"/>
      <c r="RPZ25" s="22"/>
      <c r="RQA25" s="22"/>
      <c r="RQB25" s="22"/>
      <c r="RQC25" s="22"/>
      <c r="RQD25" s="22"/>
      <c r="RQE25" s="22"/>
      <c r="RQF25" s="22"/>
      <c r="RQG25" s="22"/>
      <c r="RQH25" s="22"/>
      <c r="RQI25" s="22"/>
      <c r="RQJ25" s="22"/>
      <c r="RQK25" s="22"/>
      <c r="RQL25" s="22"/>
      <c r="RQM25" s="22"/>
      <c r="RQN25" s="22"/>
      <c r="RQO25" s="22"/>
      <c r="RQP25" s="22"/>
      <c r="RQQ25" s="22"/>
      <c r="RQR25" s="22"/>
      <c r="RQS25" s="22"/>
      <c r="RQT25" s="22"/>
      <c r="RQU25" s="22"/>
      <c r="RQV25" s="22"/>
      <c r="RQW25" s="22"/>
      <c r="RQX25" s="22"/>
      <c r="RQY25" s="22"/>
      <c r="RQZ25" s="22"/>
      <c r="RRA25" s="22"/>
      <c r="RRB25" s="22"/>
      <c r="RRC25" s="22"/>
      <c r="RRD25" s="22"/>
      <c r="RRE25" s="22"/>
      <c r="RRF25" s="22"/>
      <c r="RRG25" s="22"/>
      <c r="RRH25" s="22"/>
      <c r="RRI25" s="22"/>
      <c r="RRJ25" s="22"/>
      <c r="RRK25" s="22"/>
      <c r="RRL25" s="22"/>
      <c r="RRM25" s="22"/>
      <c r="RRN25" s="22"/>
      <c r="RRO25" s="22"/>
      <c r="RRP25" s="22"/>
      <c r="RRQ25" s="22"/>
      <c r="RRR25" s="22"/>
      <c r="RRS25" s="22"/>
      <c r="RRT25" s="22"/>
      <c r="RRU25" s="22"/>
      <c r="RRV25" s="22"/>
      <c r="RRW25" s="22"/>
      <c r="RRX25" s="22"/>
      <c r="RRY25" s="22"/>
      <c r="RRZ25" s="22"/>
      <c r="RSA25" s="22"/>
      <c r="RSB25" s="22"/>
      <c r="RSC25" s="22"/>
      <c r="RSD25" s="22"/>
      <c r="RSE25" s="22"/>
      <c r="RSF25" s="22"/>
      <c r="RSG25" s="22"/>
      <c r="RSH25" s="22"/>
      <c r="RSI25" s="22"/>
      <c r="RSJ25" s="22"/>
      <c r="RSK25" s="22"/>
      <c r="RSL25" s="22"/>
      <c r="RSM25" s="22"/>
      <c r="RSN25" s="22"/>
      <c r="RSO25" s="22"/>
      <c r="RSP25" s="22"/>
      <c r="RSQ25" s="22"/>
      <c r="RSR25" s="22"/>
      <c r="RSS25" s="22"/>
      <c r="RST25" s="22"/>
      <c r="RSU25" s="22"/>
      <c r="RSV25" s="22"/>
      <c r="RSW25" s="22"/>
      <c r="RSX25" s="22"/>
      <c r="RSY25" s="22"/>
      <c r="RSZ25" s="22"/>
      <c r="RTA25" s="22"/>
      <c r="RTB25" s="22"/>
      <c r="RTC25" s="22"/>
      <c r="RTD25" s="22"/>
      <c r="RTE25" s="22"/>
      <c r="RTF25" s="22"/>
      <c r="RTG25" s="22"/>
      <c r="RTH25" s="22"/>
      <c r="RTI25" s="22"/>
      <c r="RTJ25" s="22"/>
      <c r="RTK25" s="22"/>
      <c r="RTL25" s="22"/>
      <c r="RTM25" s="22"/>
      <c r="RTN25" s="22"/>
      <c r="RTO25" s="22"/>
      <c r="RTP25" s="22"/>
      <c r="RTQ25" s="22"/>
      <c r="RTR25" s="22"/>
      <c r="RTS25" s="22"/>
      <c r="RTT25" s="22"/>
      <c r="RTU25" s="22"/>
      <c r="RTV25" s="22"/>
      <c r="RTW25" s="22"/>
      <c r="RTX25" s="22"/>
      <c r="RTY25" s="22"/>
      <c r="RTZ25" s="22"/>
      <c r="RUA25" s="22"/>
      <c r="RUB25" s="22"/>
      <c r="RUC25" s="22"/>
      <c r="RUD25" s="22"/>
      <c r="RUE25" s="22"/>
      <c r="RUF25" s="22"/>
      <c r="RUG25" s="22"/>
      <c r="RUH25" s="22"/>
      <c r="RUI25" s="22"/>
      <c r="RUJ25" s="22"/>
      <c r="RUK25" s="22"/>
      <c r="RUL25" s="22"/>
      <c r="RUM25" s="22"/>
      <c r="RUN25" s="22"/>
      <c r="RUO25" s="22"/>
      <c r="RUP25" s="22"/>
      <c r="RUQ25" s="22"/>
      <c r="RUR25" s="22"/>
      <c r="RUS25" s="22"/>
      <c r="RUT25" s="22"/>
      <c r="RUU25" s="22"/>
      <c r="RUV25" s="22"/>
      <c r="RUW25" s="22"/>
      <c r="RUX25" s="22"/>
      <c r="RUY25" s="22"/>
      <c r="RUZ25" s="22"/>
      <c r="RVA25" s="22"/>
      <c r="RVB25" s="22"/>
      <c r="RVC25" s="22"/>
      <c r="RVD25" s="22"/>
      <c r="RVE25" s="22"/>
      <c r="RVF25" s="22"/>
      <c r="RVG25" s="22"/>
      <c r="RVH25" s="22"/>
      <c r="RVI25" s="22"/>
      <c r="RVJ25" s="22"/>
      <c r="RVK25" s="22"/>
      <c r="RVL25" s="22"/>
      <c r="RVM25" s="22"/>
      <c r="RVN25" s="22"/>
      <c r="RVO25" s="22"/>
      <c r="RVP25" s="22"/>
      <c r="RVQ25" s="22"/>
      <c r="RVR25" s="22"/>
      <c r="RVS25" s="22"/>
      <c r="RVT25" s="22"/>
      <c r="RVU25" s="22"/>
      <c r="RVV25" s="22"/>
      <c r="RVW25" s="22"/>
      <c r="RVX25" s="22"/>
      <c r="RVY25" s="22"/>
      <c r="RVZ25" s="22"/>
      <c r="RWA25" s="22"/>
      <c r="RWB25" s="22"/>
      <c r="RWC25" s="22"/>
      <c r="RWD25" s="22"/>
      <c r="RWE25" s="22"/>
      <c r="RWF25" s="22"/>
      <c r="RWG25" s="22"/>
      <c r="RWH25" s="22"/>
      <c r="RWI25" s="22"/>
      <c r="RWJ25" s="22"/>
      <c r="RWK25" s="22"/>
      <c r="RWL25" s="22"/>
      <c r="RWM25" s="22"/>
      <c r="RWN25" s="22"/>
      <c r="RWO25" s="22"/>
      <c r="RWP25" s="22"/>
      <c r="RWQ25" s="22"/>
      <c r="RWR25" s="22"/>
      <c r="RWS25" s="22"/>
      <c r="RWT25" s="22"/>
      <c r="RWU25" s="22"/>
      <c r="RWV25" s="22"/>
      <c r="RWW25" s="22"/>
      <c r="RWX25" s="22"/>
      <c r="RWY25" s="22"/>
      <c r="RWZ25" s="22"/>
      <c r="RXA25" s="22"/>
      <c r="RXB25" s="22"/>
      <c r="RXC25" s="22"/>
      <c r="RXD25" s="22"/>
      <c r="RXE25" s="22"/>
      <c r="RXF25" s="22"/>
      <c r="RXG25" s="22"/>
      <c r="RXH25" s="22"/>
      <c r="RXI25" s="22"/>
      <c r="RXJ25" s="22"/>
      <c r="RXK25" s="22"/>
      <c r="RXL25" s="22"/>
      <c r="RXM25" s="22"/>
      <c r="RXN25" s="22"/>
      <c r="RXO25" s="22"/>
      <c r="RXP25" s="22"/>
      <c r="RXQ25" s="22"/>
      <c r="RXR25" s="22"/>
      <c r="RXS25" s="22"/>
      <c r="RXT25" s="22"/>
      <c r="RXU25" s="22"/>
      <c r="RXV25" s="22"/>
      <c r="RXW25" s="22"/>
      <c r="RXX25" s="22"/>
      <c r="RXY25" s="22"/>
      <c r="RXZ25" s="22"/>
      <c r="RYA25" s="22"/>
      <c r="RYB25" s="22"/>
      <c r="RYC25" s="22"/>
      <c r="RYD25" s="22"/>
      <c r="RYE25" s="22"/>
      <c r="RYF25" s="22"/>
      <c r="RYG25" s="22"/>
      <c r="RYH25" s="22"/>
      <c r="RYI25" s="22"/>
      <c r="RYJ25" s="22"/>
      <c r="RYK25" s="22"/>
      <c r="RYL25" s="22"/>
      <c r="RYM25" s="22"/>
      <c r="RYN25" s="22"/>
      <c r="RYO25" s="22"/>
      <c r="RYP25" s="22"/>
      <c r="RYQ25" s="22"/>
      <c r="RYR25" s="22"/>
      <c r="RYS25" s="22"/>
      <c r="RYT25" s="22"/>
      <c r="RYU25" s="22"/>
      <c r="RYV25" s="22"/>
      <c r="RYW25" s="22"/>
      <c r="RYX25" s="22"/>
      <c r="RYY25" s="22"/>
      <c r="RYZ25" s="22"/>
      <c r="RZA25" s="22"/>
      <c r="RZB25" s="22"/>
      <c r="RZC25" s="22"/>
      <c r="RZD25" s="22"/>
      <c r="RZE25" s="22"/>
      <c r="RZF25" s="22"/>
      <c r="RZG25" s="22"/>
      <c r="RZH25" s="22"/>
      <c r="RZI25" s="22"/>
      <c r="RZJ25" s="22"/>
      <c r="RZK25" s="22"/>
      <c r="RZL25" s="22"/>
      <c r="RZM25" s="22"/>
      <c r="RZN25" s="22"/>
      <c r="RZO25" s="22"/>
      <c r="RZP25" s="22"/>
      <c r="RZQ25" s="22"/>
      <c r="RZR25" s="22"/>
      <c r="RZS25" s="22"/>
      <c r="RZT25" s="22"/>
      <c r="RZU25" s="22"/>
      <c r="RZV25" s="22"/>
      <c r="RZW25" s="22"/>
      <c r="RZX25" s="22"/>
      <c r="RZY25" s="22"/>
      <c r="RZZ25" s="22"/>
      <c r="SAA25" s="22"/>
      <c r="SAB25" s="22"/>
      <c r="SAC25" s="22"/>
      <c r="SAD25" s="22"/>
      <c r="SAE25" s="22"/>
      <c r="SAF25" s="22"/>
      <c r="SAG25" s="22"/>
      <c r="SAH25" s="22"/>
      <c r="SAI25" s="22"/>
      <c r="SAJ25" s="22"/>
      <c r="SAK25" s="22"/>
      <c r="SAL25" s="22"/>
      <c r="SAM25" s="22"/>
      <c r="SAN25" s="22"/>
      <c r="SAO25" s="22"/>
      <c r="SAP25" s="22"/>
      <c r="SAQ25" s="22"/>
      <c r="SAR25" s="22"/>
      <c r="SAS25" s="22"/>
      <c r="SAT25" s="22"/>
      <c r="SAU25" s="22"/>
      <c r="SAV25" s="22"/>
      <c r="SAW25" s="22"/>
      <c r="SAX25" s="22"/>
      <c r="SAY25" s="22"/>
      <c r="SAZ25" s="22"/>
      <c r="SBA25" s="22"/>
      <c r="SBB25" s="22"/>
      <c r="SBC25" s="22"/>
      <c r="SBD25" s="22"/>
      <c r="SBE25" s="22"/>
      <c r="SBF25" s="22"/>
      <c r="SBG25" s="22"/>
      <c r="SBH25" s="22"/>
      <c r="SBI25" s="22"/>
      <c r="SBJ25" s="22"/>
      <c r="SBK25" s="22"/>
      <c r="SBL25" s="22"/>
      <c r="SBM25" s="22"/>
      <c r="SBN25" s="22"/>
      <c r="SBO25" s="22"/>
      <c r="SBP25" s="22"/>
      <c r="SBQ25" s="22"/>
      <c r="SBR25" s="22"/>
      <c r="SBS25" s="22"/>
      <c r="SBT25" s="22"/>
      <c r="SBU25" s="22"/>
      <c r="SBV25" s="22"/>
      <c r="SBW25" s="22"/>
      <c r="SBX25" s="22"/>
      <c r="SBY25" s="22"/>
      <c r="SBZ25" s="22"/>
      <c r="SCA25" s="22"/>
      <c r="SCB25" s="22"/>
      <c r="SCC25" s="22"/>
      <c r="SCD25" s="22"/>
      <c r="SCE25" s="22"/>
      <c r="SCF25" s="22"/>
      <c r="SCG25" s="22"/>
      <c r="SCH25" s="22"/>
      <c r="SCI25" s="22"/>
      <c r="SCJ25" s="22"/>
      <c r="SCK25" s="22"/>
      <c r="SCL25" s="22"/>
      <c r="SCM25" s="22"/>
      <c r="SCN25" s="22"/>
      <c r="SCO25" s="22"/>
      <c r="SCP25" s="22"/>
      <c r="SCQ25" s="22"/>
      <c r="SCR25" s="22"/>
      <c r="SCS25" s="22"/>
      <c r="SCT25" s="22"/>
      <c r="SCU25" s="22"/>
      <c r="SCV25" s="22"/>
      <c r="SCW25" s="22"/>
      <c r="SCX25" s="22"/>
      <c r="SCY25" s="22"/>
      <c r="SCZ25" s="22"/>
      <c r="SDA25" s="22"/>
      <c r="SDB25" s="22"/>
      <c r="SDC25" s="22"/>
      <c r="SDD25" s="22"/>
      <c r="SDE25" s="22"/>
      <c r="SDF25" s="22"/>
      <c r="SDG25" s="22"/>
      <c r="SDH25" s="22"/>
      <c r="SDI25" s="22"/>
      <c r="SDJ25" s="22"/>
      <c r="SDK25" s="22"/>
      <c r="SDL25" s="22"/>
      <c r="SDM25" s="22"/>
      <c r="SDN25" s="22"/>
      <c r="SDO25" s="22"/>
      <c r="SDP25" s="22"/>
      <c r="SDQ25" s="22"/>
      <c r="SDR25" s="22"/>
      <c r="SDS25" s="22"/>
      <c r="SDT25" s="22"/>
      <c r="SDU25" s="22"/>
      <c r="SDV25" s="22"/>
      <c r="SDW25" s="22"/>
      <c r="SDX25" s="22"/>
      <c r="SDY25" s="22"/>
      <c r="SDZ25" s="22"/>
      <c r="SEA25" s="22"/>
      <c r="SEB25" s="22"/>
      <c r="SEC25" s="22"/>
      <c r="SED25" s="22"/>
      <c r="SEE25" s="22"/>
      <c r="SEF25" s="22"/>
      <c r="SEG25" s="22"/>
      <c r="SEH25" s="22"/>
      <c r="SEI25" s="22"/>
      <c r="SEJ25" s="22"/>
      <c r="SEK25" s="22"/>
      <c r="SEL25" s="22"/>
      <c r="SEM25" s="22"/>
      <c r="SEN25" s="22"/>
      <c r="SEO25" s="22"/>
      <c r="SEP25" s="22"/>
      <c r="SEQ25" s="22"/>
      <c r="SER25" s="22"/>
      <c r="SES25" s="22"/>
      <c r="SET25" s="22"/>
      <c r="SEU25" s="22"/>
      <c r="SEV25" s="22"/>
      <c r="SEW25" s="22"/>
      <c r="SEX25" s="22"/>
      <c r="SEY25" s="22"/>
      <c r="SEZ25" s="22"/>
      <c r="SFA25" s="22"/>
      <c r="SFB25" s="22"/>
      <c r="SFC25" s="22"/>
      <c r="SFD25" s="22"/>
      <c r="SFE25" s="22"/>
      <c r="SFF25" s="22"/>
      <c r="SFG25" s="22"/>
      <c r="SFH25" s="22"/>
      <c r="SFI25" s="22"/>
      <c r="SFJ25" s="22"/>
      <c r="SFK25" s="22"/>
      <c r="SFL25" s="22"/>
      <c r="SFM25" s="22"/>
      <c r="SFN25" s="22"/>
      <c r="SFO25" s="22"/>
      <c r="SFP25" s="22"/>
      <c r="SFQ25" s="22"/>
      <c r="SFR25" s="22"/>
      <c r="SFS25" s="22"/>
      <c r="SFT25" s="22"/>
      <c r="SFU25" s="22"/>
      <c r="SFV25" s="22"/>
      <c r="SFW25" s="22"/>
      <c r="SFX25" s="22"/>
      <c r="SFY25" s="22"/>
      <c r="SFZ25" s="22"/>
      <c r="SGA25" s="22"/>
      <c r="SGB25" s="22"/>
      <c r="SGC25" s="22"/>
      <c r="SGD25" s="22"/>
      <c r="SGE25" s="22"/>
      <c r="SGF25" s="22"/>
      <c r="SGG25" s="22"/>
      <c r="SGH25" s="22"/>
      <c r="SGI25" s="22"/>
      <c r="SGJ25" s="22"/>
      <c r="SGK25" s="22"/>
      <c r="SGL25" s="22"/>
      <c r="SGM25" s="22"/>
      <c r="SGN25" s="22"/>
      <c r="SGO25" s="22"/>
      <c r="SGP25" s="22"/>
      <c r="SGQ25" s="22"/>
      <c r="SGR25" s="22"/>
      <c r="SGS25" s="22"/>
      <c r="SGT25" s="22"/>
      <c r="SGU25" s="22"/>
      <c r="SGV25" s="22"/>
      <c r="SGW25" s="22"/>
      <c r="SGX25" s="22"/>
      <c r="SGY25" s="22"/>
      <c r="SGZ25" s="22"/>
      <c r="SHA25" s="22"/>
      <c r="SHB25" s="22"/>
      <c r="SHC25" s="22"/>
      <c r="SHD25" s="22"/>
      <c r="SHE25" s="22"/>
      <c r="SHF25" s="22"/>
      <c r="SHG25" s="22"/>
      <c r="SHH25" s="22"/>
      <c r="SHI25" s="22"/>
      <c r="SHJ25" s="22"/>
      <c r="SHK25" s="22"/>
      <c r="SHL25" s="22"/>
      <c r="SHM25" s="22"/>
      <c r="SHN25" s="22"/>
      <c r="SHO25" s="22"/>
      <c r="SHP25" s="22"/>
      <c r="SHQ25" s="22"/>
      <c r="SHR25" s="22"/>
      <c r="SHS25" s="22"/>
      <c r="SHT25" s="22"/>
      <c r="SHU25" s="22"/>
      <c r="SHV25" s="22"/>
      <c r="SHW25" s="22"/>
      <c r="SHX25" s="22"/>
      <c r="SHY25" s="22"/>
      <c r="SHZ25" s="22"/>
      <c r="SIA25" s="22"/>
      <c r="SIB25" s="22"/>
      <c r="SIC25" s="22"/>
      <c r="SID25" s="22"/>
      <c r="SIE25" s="22"/>
      <c r="SIF25" s="22"/>
      <c r="SIG25" s="22"/>
      <c r="SIH25" s="22"/>
      <c r="SII25" s="22"/>
      <c r="SIJ25" s="22"/>
      <c r="SIK25" s="22"/>
      <c r="SIL25" s="22"/>
      <c r="SIM25" s="22"/>
      <c r="SIN25" s="22"/>
      <c r="SIO25" s="22"/>
      <c r="SIP25" s="22"/>
      <c r="SIQ25" s="22"/>
      <c r="SIR25" s="22"/>
      <c r="SIS25" s="22"/>
      <c r="SIT25" s="22"/>
      <c r="SIU25" s="22"/>
      <c r="SIV25" s="22"/>
      <c r="SIW25" s="22"/>
      <c r="SIX25" s="22"/>
      <c r="SIY25" s="22"/>
      <c r="SIZ25" s="22"/>
      <c r="SJA25" s="22"/>
      <c r="SJB25" s="22"/>
      <c r="SJC25" s="22"/>
      <c r="SJD25" s="22"/>
      <c r="SJE25" s="22"/>
      <c r="SJF25" s="22"/>
      <c r="SJG25" s="22"/>
      <c r="SJH25" s="22"/>
      <c r="SJI25" s="22"/>
      <c r="SJJ25" s="22"/>
      <c r="SJK25" s="22"/>
      <c r="SJL25" s="22"/>
      <c r="SJM25" s="22"/>
      <c r="SJN25" s="22"/>
      <c r="SJO25" s="22"/>
      <c r="SJP25" s="22"/>
      <c r="SJQ25" s="22"/>
      <c r="SJR25" s="22"/>
      <c r="SJS25" s="22"/>
      <c r="SJT25" s="22"/>
      <c r="SJU25" s="22"/>
      <c r="SJV25" s="22"/>
      <c r="SJW25" s="22"/>
      <c r="SJX25" s="22"/>
      <c r="SJY25" s="22"/>
      <c r="SJZ25" s="22"/>
      <c r="SKA25" s="22"/>
      <c r="SKB25" s="22"/>
      <c r="SKC25" s="22"/>
      <c r="SKD25" s="22"/>
      <c r="SKE25" s="22"/>
      <c r="SKF25" s="22"/>
      <c r="SKG25" s="22"/>
      <c r="SKH25" s="22"/>
      <c r="SKI25" s="22"/>
      <c r="SKJ25" s="22"/>
      <c r="SKK25" s="22"/>
      <c r="SKL25" s="22"/>
      <c r="SKM25" s="22"/>
      <c r="SKN25" s="22"/>
      <c r="SKO25" s="22"/>
      <c r="SKP25" s="22"/>
      <c r="SKQ25" s="22"/>
      <c r="SKR25" s="22"/>
      <c r="SKS25" s="22"/>
      <c r="SKT25" s="22"/>
      <c r="SKU25" s="22"/>
      <c r="SKV25" s="22"/>
      <c r="SKW25" s="22"/>
      <c r="SKX25" s="22"/>
      <c r="SKY25" s="22"/>
      <c r="SKZ25" s="22"/>
      <c r="SLA25" s="22"/>
      <c r="SLB25" s="22"/>
      <c r="SLC25" s="22"/>
      <c r="SLD25" s="22"/>
      <c r="SLE25" s="22"/>
      <c r="SLF25" s="22"/>
      <c r="SLG25" s="22"/>
      <c r="SLH25" s="22"/>
      <c r="SLI25" s="22"/>
      <c r="SLJ25" s="22"/>
      <c r="SLK25" s="22"/>
      <c r="SLL25" s="22"/>
      <c r="SLM25" s="22"/>
      <c r="SLN25" s="22"/>
      <c r="SLO25" s="22"/>
      <c r="SLP25" s="22"/>
      <c r="SLQ25" s="22"/>
      <c r="SLR25" s="22"/>
      <c r="SLS25" s="22"/>
      <c r="SLT25" s="22"/>
      <c r="SLU25" s="22"/>
      <c r="SLV25" s="22"/>
      <c r="SLW25" s="22"/>
      <c r="SLX25" s="22"/>
      <c r="SLY25" s="22"/>
      <c r="SLZ25" s="22"/>
      <c r="SMA25" s="22"/>
      <c r="SMB25" s="22"/>
      <c r="SMC25" s="22"/>
      <c r="SMD25" s="22"/>
      <c r="SME25" s="22"/>
      <c r="SMF25" s="22"/>
      <c r="SMG25" s="22"/>
      <c r="SMH25" s="22"/>
      <c r="SMI25" s="22"/>
      <c r="SMJ25" s="22"/>
      <c r="SMK25" s="22"/>
      <c r="SML25" s="22"/>
      <c r="SMM25" s="22"/>
      <c r="SMN25" s="22"/>
      <c r="SMO25" s="22"/>
      <c r="SMP25" s="22"/>
      <c r="SMQ25" s="22"/>
      <c r="SMR25" s="22"/>
      <c r="SMS25" s="22"/>
      <c r="SMT25" s="22"/>
      <c r="SMU25" s="22"/>
      <c r="SMV25" s="22"/>
      <c r="SMW25" s="22"/>
      <c r="SMX25" s="22"/>
      <c r="SMY25" s="22"/>
      <c r="SMZ25" s="22"/>
      <c r="SNA25" s="22"/>
      <c r="SNB25" s="22"/>
      <c r="SNC25" s="22"/>
      <c r="SND25" s="22"/>
      <c r="SNE25" s="22"/>
      <c r="SNF25" s="22"/>
      <c r="SNG25" s="22"/>
      <c r="SNH25" s="22"/>
      <c r="SNI25" s="22"/>
      <c r="SNJ25" s="22"/>
      <c r="SNK25" s="22"/>
      <c r="SNL25" s="22"/>
      <c r="SNM25" s="22"/>
      <c r="SNN25" s="22"/>
      <c r="SNO25" s="22"/>
      <c r="SNP25" s="22"/>
      <c r="SNQ25" s="22"/>
      <c r="SNR25" s="22"/>
      <c r="SNS25" s="22"/>
      <c r="SNT25" s="22"/>
      <c r="SNU25" s="22"/>
      <c r="SNV25" s="22"/>
      <c r="SNW25" s="22"/>
      <c r="SNX25" s="22"/>
      <c r="SNY25" s="22"/>
      <c r="SNZ25" s="22"/>
      <c r="SOA25" s="22"/>
      <c r="SOB25" s="22"/>
      <c r="SOC25" s="22"/>
      <c r="SOD25" s="22"/>
      <c r="SOE25" s="22"/>
      <c r="SOF25" s="22"/>
      <c r="SOG25" s="22"/>
      <c r="SOH25" s="22"/>
      <c r="SOI25" s="22"/>
      <c r="SOJ25" s="22"/>
      <c r="SOK25" s="22"/>
      <c r="SOL25" s="22"/>
      <c r="SOM25" s="22"/>
      <c r="SON25" s="22"/>
      <c r="SOO25" s="22"/>
      <c r="SOP25" s="22"/>
      <c r="SOQ25" s="22"/>
      <c r="SOR25" s="22"/>
      <c r="SOS25" s="22"/>
      <c r="SOT25" s="22"/>
      <c r="SOU25" s="22"/>
      <c r="SOV25" s="22"/>
      <c r="SOW25" s="22"/>
      <c r="SOX25" s="22"/>
      <c r="SOY25" s="22"/>
      <c r="SOZ25" s="22"/>
      <c r="SPA25" s="22"/>
      <c r="SPB25" s="22"/>
      <c r="SPC25" s="22"/>
      <c r="SPD25" s="22"/>
      <c r="SPE25" s="22"/>
      <c r="SPF25" s="22"/>
      <c r="SPG25" s="22"/>
      <c r="SPH25" s="22"/>
      <c r="SPI25" s="22"/>
      <c r="SPJ25" s="22"/>
      <c r="SPK25" s="22"/>
      <c r="SPL25" s="22"/>
      <c r="SPM25" s="22"/>
      <c r="SPN25" s="22"/>
      <c r="SPO25" s="22"/>
      <c r="SPP25" s="22"/>
      <c r="SPQ25" s="22"/>
      <c r="SPR25" s="22"/>
      <c r="SPS25" s="22"/>
      <c r="SPT25" s="22"/>
      <c r="SPU25" s="22"/>
      <c r="SPV25" s="22"/>
      <c r="SPW25" s="22"/>
      <c r="SPX25" s="22"/>
      <c r="SPY25" s="22"/>
      <c r="SPZ25" s="22"/>
      <c r="SQA25" s="22"/>
      <c r="SQB25" s="22"/>
      <c r="SQC25" s="22"/>
      <c r="SQD25" s="22"/>
      <c r="SQE25" s="22"/>
      <c r="SQF25" s="22"/>
      <c r="SQG25" s="22"/>
      <c r="SQH25" s="22"/>
      <c r="SQI25" s="22"/>
      <c r="SQJ25" s="22"/>
      <c r="SQK25" s="22"/>
      <c r="SQL25" s="22"/>
      <c r="SQM25" s="22"/>
      <c r="SQN25" s="22"/>
      <c r="SQO25" s="22"/>
      <c r="SQP25" s="22"/>
      <c r="SQQ25" s="22"/>
      <c r="SQR25" s="22"/>
      <c r="SQS25" s="22"/>
      <c r="SQT25" s="22"/>
      <c r="SQU25" s="22"/>
      <c r="SQV25" s="22"/>
      <c r="SQW25" s="22"/>
      <c r="SQX25" s="22"/>
      <c r="SQY25" s="22"/>
      <c r="SQZ25" s="22"/>
      <c r="SRA25" s="22"/>
      <c r="SRB25" s="22"/>
      <c r="SRC25" s="22"/>
      <c r="SRD25" s="22"/>
      <c r="SRE25" s="22"/>
      <c r="SRF25" s="22"/>
      <c r="SRG25" s="22"/>
      <c r="SRH25" s="22"/>
      <c r="SRI25" s="22"/>
      <c r="SRJ25" s="22"/>
      <c r="SRK25" s="22"/>
      <c r="SRL25" s="22"/>
      <c r="SRM25" s="22"/>
      <c r="SRN25" s="22"/>
      <c r="SRO25" s="22"/>
      <c r="SRP25" s="22"/>
      <c r="SRQ25" s="22"/>
      <c r="SRR25" s="22"/>
      <c r="SRS25" s="22"/>
      <c r="SRT25" s="22"/>
      <c r="SRU25" s="22"/>
      <c r="SRV25" s="22"/>
      <c r="SRW25" s="22"/>
      <c r="SRX25" s="22"/>
      <c r="SRY25" s="22"/>
      <c r="SRZ25" s="22"/>
      <c r="SSA25" s="22"/>
      <c r="SSB25" s="22"/>
      <c r="SSC25" s="22"/>
      <c r="SSD25" s="22"/>
      <c r="SSE25" s="22"/>
      <c r="SSF25" s="22"/>
      <c r="SSG25" s="22"/>
      <c r="SSH25" s="22"/>
      <c r="SSI25" s="22"/>
      <c r="SSJ25" s="22"/>
      <c r="SSK25" s="22"/>
      <c r="SSL25" s="22"/>
      <c r="SSM25" s="22"/>
      <c r="SSN25" s="22"/>
      <c r="SSO25" s="22"/>
      <c r="SSP25" s="22"/>
      <c r="SSQ25" s="22"/>
      <c r="SSR25" s="22"/>
      <c r="SSS25" s="22"/>
      <c r="SST25" s="22"/>
      <c r="SSU25" s="22"/>
      <c r="SSV25" s="22"/>
      <c r="SSW25" s="22"/>
      <c r="SSX25" s="22"/>
      <c r="SSY25" s="22"/>
      <c r="SSZ25" s="22"/>
      <c r="STA25" s="22"/>
      <c r="STB25" s="22"/>
      <c r="STC25" s="22"/>
      <c r="STD25" s="22"/>
      <c r="STE25" s="22"/>
      <c r="STF25" s="22"/>
      <c r="STG25" s="22"/>
      <c r="STH25" s="22"/>
      <c r="STI25" s="22"/>
      <c r="STJ25" s="22"/>
      <c r="STK25" s="22"/>
      <c r="STL25" s="22"/>
      <c r="STM25" s="22"/>
      <c r="STN25" s="22"/>
      <c r="STO25" s="22"/>
      <c r="STP25" s="22"/>
      <c r="STQ25" s="22"/>
      <c r="STR25" s="22"/>
      <c r="STS25" s="22"/>
      <c r="STT25" s="22"/>
      <c r="STU25" s="22"/>
      <c r="STV25" s="22"/>
      <c r="STW25" s="22"/>
      <c r="STX25" s="22"/>
      <c r="STY25" s="22"/>
      <c r="STZ25" s="22"/>
      <c r="SUA25" s="22"/>
      <c r="SUB25" s="22"/>
      <c r="SUC25" s="22"/>
      <c r="SUD25" s="22"/>
      <c r="SUE25" s="22"/>
      <c r="SUF25" s="22"/>
      <c r="SUG25" s="22"/>
      <c r="SUH25" s="22"/>
      <c r="SUI25" s="22"/>
      <c r="SUJ25" s="22"/>
      <c r="SUK25" s="22"/>
      <c r="SUL25" s="22"/>
      <c r="SUM25" s="22"/>
      <c r="SUN25" s="22"/>
      <c r="SUO25" s="22"/>
      <c r="SUP25" s="22"/>
      <c r="SUQ25" s="22"/>
      <c r="SUR25" s="22"/>
      <c r="SUS25" s="22"/>
      <c r="SUT25" s="22"/>
      <c r="SUU25" s="22"/>
      <c r="SUV25" s="22"/>
      <c r="SUW25" s="22"/>
      <c r="SUX25" s="22"/>
      <c r="SUY25" s="22"/>
      <c r="SUZ25" s="22"/>
      <c r="SVA25" s="22"/>
      <c r="SVB25" s="22"/>
      <c r="SVC25" s="22"/>
      <c r="SVD25" s="22"/>
      <c r="SVE25" s="22"/>
      <c r="SVF25" s="22"/>
      <c r="SVG25" s="22"/>
      <c r="SVH25" s="22"/>
      <c r="SVI25" s="22"/>
      <c r="SVJ25" s="22"/>
      <c r="SVK25" s="22"/>
      <c r="SVL25" s="22"/>
      <c r="SVM25" s="22"/>
      <c r="SVN25" s="22"/>
      <c r="SVO25" s="22"/>
      <c r="SVP25" s="22"/>
      <c r="SVQ25" s="22"/>
      <c r="SVR25" s="22"/>
      <c r="SVS25" s="22"/>
      <c r="SVT25" s="22"/>
      <c r="SVU25" s="22"/>
      <c r="SVV25" s="22"/>
      <c r="SVW25" s="22"/>
      <c r="SVX25" s="22"/>
      <c r="SVY25" s="22"/>
      <c r="SVZ25" s="22"/>
      <c r="SWA25" s="22"/>
      <c r="SWB25" s="22"/>
      <c r="SWC25" s="22"/>
      <c r="SWD25" s="22"/>
      <c r="SWE25" s="22"/>
      <c r="SWF25" s="22"/>
      <c r="SWG25" s="22"/>
      <c r="SWH25" s="22"/>
      <c r="SWI25" s="22"/>
      <c r="SWJ25" s="22"/>
      <c r="SWK25" s="22"/>
      <c r="SWL25" s="22"/>
      <c r="SWM25" s="22"/>
      <c r="SWN25" s="22"/>
      <c r="SWO25" s="22"/>
      <c r="SWP25" s="22"/>
      <c r="SWQ25" s="22"/>
      <c r="SWR25" s="22"/>
      <c r="SWS25" s="22"/>
      <c r="SWT25" s="22"/>
      <c r="SWU25" s="22"/>
      <c r="SWV25" s="22"/>
      <c r="SWW25" s="22"/>
      <c r="SWX25" s="22"/>
      <c r="SWY25" s="22"/>
      <c r="SWZ25" s="22"/>
      <c r="SXA25" s="22"/>
      <c r="SXB25" s="22"/>
      <c r="SXC25" s="22"/>
      <c r="SXD25" s="22"/>
      <c r="SXE25" s="22"/>
      <c r="SXF25" s="22"/>
      <c r="SXG25" s="22"/>
      <c r="SXH25" s="22"/>
      <c r="SXI25" s="22"/>
      <c r="SXJ25" s="22"/>
      <c r="SXK25" s="22"/>
      <c r="SXL25" s="22"/>
      <c r="SXM25" s="22"/>
      <c r="SXN25" s="22"/>
      <c r="SXO25" s="22"/>
      <c r="SXP25" s="22"/>
      <c r="SXQ25" s="22"/>
      <c r="SXR25" s="22"/>
      <c r="SXS25" s="22"/>
      <c r="SXT25" s="22"/>
      <c r="SXU25" s="22"/>
      <c r="SXV25" s="22"/>
      <c r="SXW25" s="22"/>
      <c r="SXX25" s="22"/>
      <c r="SXY25" s="22"/>
      <c r="SXZ25" s="22"/>
      <c r="SYA25" s="22"/>
      <c r="SYB25" s="22"/>
      <c r="SYC25" s="22"/>
      <c r="SYD25" s="22"/>
      <c r="SYE25" s="22"/>
      <c r="SYF25" s="22"/>
      <c r="SYG25" s="22"/>
      <c r="SYH25" s="22"/>
      <c r="SYI25" s="22"/>
      <c r="SYJ25" s="22"/>
      <c r="SYK25" s="22"/>
      <c r="SYL25" s="22"/>
      <c r="SYM25" s="22"/>
      <c r="SYN25" s="22"/>
      <c r="SYO25" s="22"/>
      <c r="SYP25" s="22"/>
      <c r="SYQ25" s="22"/>
      <c r="SYR25" s="22"/>
      <c r="SYS25" s="22"/>
      <c r="SYT25" s="22"/>
      <c r="SYU25" s="22"/>
      <c r="SYV25" s="22"/>
      <c r="SYW25" s="22"/>
      <c r="SYX25" s="22"/>
      <c r="SYY25" s="22"/>
      <c r="SYZ25" s="22"/>
      <c r="SZA25" s="22"/>
      <c r="SZB25" s="22"/>
      <c r="SZC25" s="22"/>
      <c r="SZD25" s="22"/>
      <c r="SZE25" s="22"/>
      <c r="SZF25" s="22"/>
      <c r="SZG25" s="22"/>
      <c r="SZH25" s="22"/>
      <c r="SZI25" s="22"/>
      <c r="SZJ25" s="22"/>
      <c r="SZK25" s="22"/>
      <c r="SZL25" s="22"/>
      <c r="SZM25" s="22"/>
      <c r="SZN25" s="22"/>
      <c r="SZO25" s="22"/>
      <c r="SZP25" s="22"/>
      <c r="SZQ25" s="22"/>
      <c r="SZR25" s="22"/>
      <c r="SZS25" s="22"/>
      <c r="SZT25" s="22"/>
      <c r="SZU25" s="22"/>
      <c r="SZV25" s="22"/>
      <c r="SZW25" s="22"/>
      <c r="SZX25" s="22"/>
      <c r="SZY25" s="22"/>
      <c r="SZZ25" s="22"/>
      <c r="TAA25" s="22"/>
      <c r="TAB25" s="22"/>
      <c r="TAC25" s="22"/>
      <c r="TAD25" s="22"/>
      <c r="TAE25" s="22"/>
      <c r="TAF25" s="22"/>
      <c r="TAG25" s="22"/>
      <c r="TAH25" s="22"/>
      <c r="TAI25" s="22"/>
      <c r="TAJ25" s="22"/>
      <c r="TAK25" s="22"/>
      <c r="TAL25" s="22"/>
      <c r="TAM25" s="22"/>
      <c r="TAN25" s="22"/>
      <c r="TAO25" s="22"/>
      <c r="TAP25" s="22"/>
      <c r="TAQ25" s="22"/>
      <c r="TAR25" s="22"/>
      <c r="TAS25" s="22"/>
      <c r="TAT25" s="22"/>
      <c r="TAU25" s="22"/>
      <c r="TAV25" s="22"/>
      <c r="TAW25" s="22"/>
      <c r="TAX25" s="22"/>
      <c r="TAY25" s="22"/>
      <c r="TAZ25" s="22"/>
      <c r="TBA25" s="22"/>
      <c r="TBB25" s="22"/>
      <c r="TBC25" s="22"/>
      <c r="TBD25" s="22"/>
      <c r="TBE25" s="22"/>
      <c r="TBF25" s="22"/>
      <c r="TBG25" s="22"/>
      <c r="TBH25" s="22"/>
      <c r="TBI25" s="22"/>
      <c r="TBJ25" s="22"/>
      <c r="TBK25" s="22"/>
      <c r="TBL25" s="22"/>
      <c r="TBM25" s="22"/>
      <c r="TBN25" s="22"/>
      <c r="TBO25" s="22"/>
      <c r="TBP25" s="22"/>
      <c r="TBQ25" s="22"/>
      <c r="TBR25" s="22"/>
      <c r="TBS25" s="22"/>
      <c r="TBT25" s="22"/>
      <c r="TBU25" s="22"/>
      <c r="TBV25" s="22"/>
      <c r="TBW25" s="22"/>
      <c r="TBX25" s="22"/>
      <c r="TBY25" s="22"/>
      <c r="TBZ25" s="22"/>
      <c r="TCA25" s="22"/>
      <c r="TCB25" s="22"/>
      <c r="TCC25" s="22"/>
      <c r="TCD25" s="22"/>
      <c r="TCE25" s="22"/>
      <c r="TCF25" s="22"/>
      <c r="TCG25" s="22"/>
      <c r="TCH25" s="22"/>
      <c r="TCI25" s="22"/>
      <c r="TCJ25" s="22"/>
      <c r="TCK25" s="22"/>
      <c r="TCL25" s="22"/>
      <c r="TCM25" s="22"/>
      <c r="TCN25" s="22"/>
      <c r="TCO25" s="22"/>
      <c r="TCP25" s="22"/>
      <c r="TCQ25" s="22"/>
      <c r="TCR25" s="22"/>
      <c r="TCS25" s="22"/>
      <c r="TCT25" s="22"/>
      <c r="TCU25" s="22"/>
      <c r="TCV25" s="22"/>
      <c r="TCW25" s="22"/>
      <c r="TCX25" s="22"/>
      <c r="TCY25" s="22"/>
      <c r="TCZ25" s="22"/>
      <c r="TDA25" s="22"/>
      <c r="TDB25" s="22"/>
      <c r="TDC25" s="22"/>
      <c r="TDD25" s="22"/>
      <c r="TDE25" s="22"/>
      <c r="TDF25" s="22"/>
      <c r="TDG25" s="22"/>
      <c r="TDH25" s="22"/>
      <c r="TDI25" s="22"/>
      <c r="TDJ25" s="22"/>
      <c r="TDK25" s="22"/>
      <c r="TDL25" s="22"/>
      <c r="TDM25" s="22"/>
      <c r="TDN25" s="22"/>
      <c r="TDO25" s="22"/>
      <c r="TDP25" s="22"/>
      <c r="TDQ25" s="22"/>
      <c r="TDR25" s="22"/>
      <c r="TDS25" s="22"/>
      <c r="TDT25" s="22"/>
      <c r="TDU25" s="22"/>
      <c r="TDV25" s="22"/>
      <c r="TDW25" s="22"/>
      <c r="TDX25" s="22"/>
      <c r="TDY25" s="22"/>
      <c r="TDZ25" s="22"/>
      <c r="TEA25" s="22"/>
      <c r="TEB25" s="22"/>
      <c r="TEC25" s="22"/>
      <c r="TED25" s="22"/>
      <c r="TEE25" s="22"/>
      <c r="TEF25" s="22"/>
      <c r="TEG25" s="22"/>
      <c r="TEH25" s="22"/>
      <c r="TEI25" s="22"/>
      <c r="TEJ25" s="22"/>
      <c r="TEK25" s="22"/>
      <c r="TEL25" s="22"/>
      <c r="TEM25" s="22"/>
      <c r="TEN25" s="22"/>
      <c r="TEO25" s="22"/>
      <c r="TEP25" s="22"/>
      <c r="TEQ25" s="22"/>
      <c r="TER25" s="22"/>
      <c r="TES25" s="22"/>
      <c r="TET25" s="22"/>
      <c r="TEU25" s="22"/>
      <c r="TEV25" s="22"/>
      <c r="TEW25" s="22"/>
      <c r="TEX25" s="22"/>
      <c r="TEY25" s="22"/>
      <c r="TEZ25" s="22"/>
      <c r="TFA25" s="22"/>
      <c r="TFB25" s="22"/>
      <c r="TFC25" s="22"/>
      <c r="TFD25" s="22"/>
      <c r="TFE25" s="22"/>
      <c r="TFF25" s="22"/>
      <c r="TFG25" s="22"/>
      <c r="TFH25" s="22"/>
      <c r="TFI25" s="22"/>
      <c r="TFJ25" s="22"/>
      <c r="TFK25" s="22"/>
      <c r="TFL25" s="22"/>
      <c r="TFM25" s="22"/>
      <c r="TFN25" s="22"/>
      <c r="TFO25" s="22"/>
      <c r="TFP25" s="22"/>
      <c r="TFQ25" s="22"/>
      <c r="TFR25" s="22"/>
      <c r="TFS25" s="22"/>
      <c r="TFT25" s="22"/>
      <c r="TFU25" s="22"/>
      <c r="TFV25" s="22"/>
      <c r="TFW25" s="22"/>
      <c r="TFX25" s="22"/>
      <c r="TFY25" s="22"/>
      <c r="TFZ25" s="22"/>
      <c r="TGA25" s="22"/>
      <c r="TGB25" s="22"/>
      <c r="TGC25" s="22"/>
      <c r="TGD25" s="22"/>
      <c r="TGE25" s="22"/>
      <c r="TGF25" s="22"/>
      <c r="TGG25" s="22"/>
      <c r="TGH25" s="22"/>
      <c r="TGI25" s="22"/>
      <c r="TGJ25" s="22"/>
      <c r="TGK25" s="22"/>
      <c r="TGL25" s="22"/>
      <c r="TGM25" s="22"/>
      <c r="TGN25" s="22"/>
      <c r="TGO25" s="22"/>
      <c r="TGP25" s="22"/>
      <c r="TGQ25" s="22"/>
      <c r="TGR25" s="22"/>
      <c r="TGS25" s="22"/>
      <c r="TGT25" s="22"/>
      <c r="TGU25" s="22"/>
      <c r="TGV25" s="22"/>
      <c r="TGW25" s="22"/>
      <c r="TGX25" s="22"/>
      <c r="TGY25" s="22"/>
      <c r="TGZ25" s="22"/>
      <c r="THA25" s="22"/>
      <c r="THB25" s="22"/>
      <c r="THC25" s="22"/>
      <c r="THD25" s="22"/>
      <c r="THE25" s="22"/>
      <c r="THF25" s="22"/>
      <c r="THG25" s="22"/>
      <c r="THH25" s="22"/>
      <c r="THI25" s="22"/>
      <c r="THJ25" s="22"/>
      <c r="THK25" s="22"/>
      <c r="THL25" s="22"/>
      <c r="THM25" s="22"/>
      <c r="THN25" s="22"/>
      <c r="THO25" s="22"/>
      <c r="THP25" s="22"/>
      <c r="THQ25" s="22"/>
      <c r="THR25" s="22"/>
      <c r="THS25" s="22"/>
      <c r="THT25" s="22"/>
      <c r="THU25" s="22"/>
      <c r="THV25" s="22"/>
      <c r="THW25" s="22"/>
      <c r="THX25" s="22"/>
      <c r="THY25" s="22"/>
      <c r="THZ25" s="22"/>
      <c r="TIA25" s="22"/>
      <c r="TIB25" s="22"/>
      <c r="TIC25" s="22"/>
      <c r="TID25" s="22"/>
      <c r="TIE25" s="22"/>
      <c r="TIF25" s="22"/>
      <c r="TIG25" s="22"/>
      <c r="TIH25" s="22"/>
      <c r="TII25" s="22"/>
      <c r="TIJ25" s="22"/>
      <c r="TIK25" s="22"/>
      <c r="TIL25" s="22"/>
      <c r="TIM25" s="22"/>
      <c r="TIN25" s="22"/>
      <c r="TIO25" s="22"/>
      <c r="TIP25" s="22"/>
      <c r="TIQ25" s="22"/>
      <c r="TIR25" s="22"/>
      <c r="TIS25" s="22"/>
      <c r="TIT25" s="22"/>
      <c r="TIU25" s="22"/>
      <c r="TIV25" s="22"/>
      <c r="TIW25" s="22"/>
      <c r="TIX25" s="22"/>
      <c r="TIY25" s="22"/>
      <c r="TIZ25" s="22"/>
      <c r="TJA25" s="22"/>
      <c r="TJB25" s="22"/>
      <c r="TJC25" s="22"/>
      <c r="TJD25" s="22"/>
      <c r="TJE25" s="22"/>
      <c r="TJF25" s="22"/>
      <c r="TJG25" s="22"/>
      <c r="TJH25" s="22"/>
      <c r="TJI25" s="22"/>
      <c r="TJJ25" s="22"/>
      <c r="TJK25" s="22"/>
      <c r="TJL25" s="22"/>
      <c r="TJM25" s="22"/>
      <c r="TJN25" s="22"/>
      <c r="TJO25" s="22"/>
      <c r="TJP25" s="22"/>
      <c r="TJQ25" s="22"/>
      <c r="TJR25" s="22"/>
      <c r="TJS25" s="22"/>
      <c r="TJT25" s="22"/>
      <c r="TJU25" s="22"/>
      <c r="TJV25" s="22"/>
      <c r="TJW25" s="22"/>
      <c r="TJX25" s="22"/>
      <c r="TJY25" s="22"/>
      <c r="TJZ25" s="22"/>
      <c r="TKA25" s="22"/>
      <c r="TKB25" s="22"/>
      <c r="TKC25" s="22"/>
      <c r="TKD25" s="22"/>
      <c r="TKE25" s="22"/>
      <c r="TKF25" s="22"/>
      <c r="TKG25" s="22"/>
      <c r="TKH25" s="22"/>
      <c r="TKI25" s="22"/>
      <c r="TKJ25" s="22"/>
      <c r="TKK25" s="22"/>
      <c r="TKL25" s="22"/>
      <c r="TKM25" s="22"/>
      <c r="TKN25" s="22"/>
      <c r="TKO25" s="22"/>
      <c r="TKP25" s="22"/>
      <c r="TKQ25" s="22"/>
      <c r="TKR25" s="22"/>
      <c r="TKS25" s="22"/>
      <c r="TKT25" s="22"/>
      <c r="TKU25" s="22"/>
      <c r="TKV25" s="22"/>
      <c r="TKW25" s="22"/>
      <c r="TKX25" s="22"/>
      <c r="TKY25" s="22"/>
      <c r="TKZ25" s="22"/>
      <c r="TLA25" s="22"/>
      <c r="TLB25" s="22"/>
      <c r="TLC25" s="22"/>
      <c r="TLD25" s="22"/>
      <c r="TLE25" s="22"/>
      <c r="TLF25" s="22"/>
      <c r="TLG25" s="22"/>
      <c r="TLH25" s="22"/>
      <c r="TLI25" s="22"/>
      <c r="TLJ25" s="22"/>
      <c r="TLK25" s="22"/>
      <c r="TLL25" s="22"/>
      <c r="TLM25" s="22"/>
      <c r="TLN25" s="22"/>
      <c r="TLO25" s="22"/>
      <c r="TLP25" s="22"/>
      <c r="TLQ25" s="22"/>
      <c r="TLR25" s="22"/>
      <c r="TLS25" s="22"/>
      <c r="TLT25" s="22"/>
      <c r="TLU25" s="22"/>
      <c r="TLV25" s="22"/>
      <c r="TLW25" s="22"/>
      <c r="TLX25" s="22"/>
      <c r="TLY25" s="22"/>
      <c r="TLZ25" s="22"/>
      <c r="TMA25" s="22"/>
      <c r="TMB25" s="22"/>
      <c r="TMC25" s="22"/>
      <c r="TMD25" s="22"/>
      <c r="TME25" s="22"/>
      <c r="TMF25" s="22"/>
      <c r="TMG25" s="22"/>
      <c r="TMH25" s="22"/>
      <c r="TMI25" s="22"/>
      <c r="TMJ25" s="22"/>
      <c r="TMK25" s="22"/>
      <c r="TML25" s="22"/>
      <c r="TMM25" s="22"/>
      <c r="TMN25" s="22"/>
      <c r="TMO25" s="22"/>
      <c r="TMP25" s="22"/>
      <c r="TMQ25" s="22"/>
      <c r="TMR25" s="22"/>
      <c r="TMS25" s="22"/>
      <c r="TMT25" s="22"/>
      <c r="TMU25" s="22"/>
      <c r="TMV25" s="22"/>
      <c r="TMW25" s="22"/>
      <c r="TMX25" s="22"/>
      <c r="TMY25" s="22"/>
      <c r="TMZ25" s="22"/>
      <c r="TNA25" s="22"/>
      <c r="TNB25" s="22"/>
      <c r="TNC25" s="22"/>
      <c r="TND25" s="22"/>
      <c r="TNE25" s="22"/>
      <c r="TNF25" s="22"/>
      <c r="TNG25" s="22"/>
      <c r="TNH25" s="22"/>
      <c r="TNI25" s="22"/>
      <c r="TNJ25" s="22"/>
      <c r="TNK25" s="22"/>
      <c r="TNL25" s="22"/>
      <c r="TNM25" s="22"/>
      <c r="TNN25" s="22"/>
      <c r="TNO25" s="22"/>
      <c r="TNP25" s="22"/>
      <c r="TNQ25" s="22"/>
      <c r="TNR25" s="22"/>
      <c r="TNS25" s="22"/>
      <c r="TNT25" s="22"/>
      <c r="TNU25" s="22"/>
      <c r="TNV25" s="22"/>
      <c r="TNW25" s="22"/>
      <c r="TNX25" s="22"/>
      <c r="TNY25" s="22"/>
      <c r="TNZ25" s="22"/>
      <c r="TOA25" s="22"/>
      <c r="TOB25" s="22"/>
      <c r="TOC25" s="22"/>
      <c r="TOD25" s="22"/>
      <c r="TOE25" s="22"/>
      <c r="TOF25" s="22"/>
      <c r="TOG25" s="22"/>
      <c r="TOH25" s="22"/>
      <c r="TOI25" s="22"/>
      <c r="TOJ25" s="22"/>
      <c r="TOK25" s="22"/>
      <c r="TOL25" s="22"/>
      <c r="TOM25" s="22"/>
      <c r="TON25" s="22"/>
      <c r="TOO25" s="22"/>
      <c r="TOP25" s="22"/>
      <c r="TOQ25" s="22"/>
      <c r="TOR25" s="22"/>
      <c r="TOS25" s="22"/>
      <c r="TOT25" s="22"/>
      <c r="TOU25" s="22"/>
      <c r="TOV25" s="22"/>
      <c r="TOW25" s="22"/>
      <c r="TOX25" s="22"/>
      <c r="TOY25" s="22"/>
      <c r="TOZ25" s="22"/>
      <c r="TPA25" s="22"/>
      <c r="TPB25" s="22"/>
      <c r="TPC25" s="22"/>
      <c r="TPD25" s="22"/>
      <c r="TPE25" s="22"/>
      <c r="TPF25" s="22"/>
      <c r="TPG25" s="22"/>
      <c r="TPH25" s="22"/>
      <c r="TPI25" s="22"/>
      <c r="TPJ25" s="22"/>
      <c r="TPK25" s="22"/>
      <c r="TPL25" s="22"/>
      <c r="TPM25" s="22"/>
      <c r="TPN25" s="22"/>
      <c r="TPO25" s="22"/>
      <c r="TPP25" s="22"/>
      <c r="TPQ25" s="22"/>
      <c r="TPR25" s="22"/>
      <c r="TPS25" s="22"/>
      <c r="TPT25" s="22"/>
      <c r="TPU25" s="22"/>
      <c r="TPV25" s="22"/>
      <c r="TPW25" s="22"/>
      <c r="TPX25" s="22"/>
      <c r="TPY25" s="22"/>
      <c r="TPZ25" s="22"/>
      <c r="TQA25" s="22"/>
      <c r="TQB25" s="22"/>
      <c r="TQC25" s="22"/>
      <c r="TQD25" s="22"/>
      <c r="TQE25" s="22"/>
      <c r="TQF25" s="22"/>
      <c r="TQG25" s="22"/>
      <c r="TQH25" s="22"/>
      <c r="TQI25" s="22"/>
      <c r="TQJ25" s="22"/>
      <c r="TQK25" s="22"/>
      <c r="TQL25" s="22"/>
      <c r="TQM25" s="22"/>
      <c r="TQN25" s="22"/>
      <c r="TQO25" s="22"/>
      <c r="TQP25" s="22"/>
      <c r="TQQ25" s="22"/>
      <c r="TQR25" s="22"/>
      <c r="TQS25" s="22"/>
      <c r="TQT25" s="22"/>
      <c r="TQU25" s="22"/>
      <c r="TQV25" s="22"/>
      <c r="TQW25" s="22"/>
      <c r="TQX25" s="22"/>
      <c r="TQY25" s="22"/>
      <c r="TQZ25" s="22"/>
      <c r="TRA25" s="22"/>
      <c r="TRB25" s="22"/>
      <c r="TRC25" s="22"/>
      <c r="TRD25" s="22"/>
      <c r="TRE25" s="22"/>
      <c r="TRF25" s="22"/>
      <c r="TRG25" s="22"/>
      <c r="TRH25" s="22"/>
      <c r="TRI25" s="22"/>
      <c r="TRJ25" s="22"/>
      <c r="TRK25" s="22"/>
      <c r="TRL25" s="22"/>
      <c r="TRM25" s="22"/>
      <c r="TRN25" s="22"/>
      <c r="TRO25" s="22"/>
      <c r="TRP25" s="22"/>
      <c r="TRQ25" s="22"/>
      <c r="TRR25" s="22"/>
      <c r="TRS25" s="22"/>
      <c r="TRT25" s="22"/>
      <c r="TRU25" s="22"/>
      <c r="TRV25" s="22"/>
      <c r="TRW25" s="22"/>
      <c r="TRX25" s="22"/>
      <c r="TRY25" s="22"/>
      <c r="TRZ25" s="22"/>
      <c r="TSA25" s="22"/>
      <c r="TSB25" s="22"/>
      <c r="TSC25" s="22"/>
      <c r="TSD25" s="22"/>
      <c r="TSE25" s="22"/>
      <c r="TSF25" s="22"/>
      <c r="TSG25" s="22"/>
      <c r="TSH25" s="22"/>
      <c r="TSI25" s="22"/>
      <c r="TSJ25" s="22"/>
      <c r="TSK25" s="22"/>
      <c r="TSL25" s="22"/>
      <c r="TSM25" s="22"/>
      <c r="TSN25" s="22"/>
      <c r="TSO25" s="22"/>
      <c r="TSP25" s="22"/>
      <c r="TSQ25" s="22"/>
      <c r="TSR25" s="22"/>
      <c r="TSS25" s="22"/>
      <c r="TST25" s="22"/>
      <c r="TSU25" s="22"/>
      <c r="TSV25" s="22"/>
      <c r="TSW25" s="22"/>
      <c r="TSX25" s="22"/>
      <c r="TSY25" s="22"/>
      <c r="TSZ25" s="22"/>
      <c r="TTA25" s="22"/>
      <c r="TTB25" s="22"/>
      <c r="TTC25" s="22"/>
      <c r="TTD25" s="22"/>
      <c r="TTE25" s="22"/>
      <c r="TTF25" s="22"/>
      <c r="TTG25" s="22"/>
      <c r="TTH25" s="22"/>
      <c r="TTI25" s="22"/>
      <c r="TTJ25" s="22"/>
      <c r="TTK25" s="22"/>
      <c r="TTL25" s="22"/>
      <c r="TTM25" s="22"/>
      <c r="TTN25" s="22"/>
      <c r="TTO25" s="22"/>
      <c r="TTP25" s="22"/>
      <c r="TTQ25" s="22"/>
      <c r="TTR25" s="22"/>
      <c r="TTS25" s="22"/>
      <c r="TTT25" s="22"/>
      <c r="TTU25" s="22"/>
      <c r="TTV25" s="22"/>
      <c r="TTW25" s="22"/>
      <c r="TTX25" s="22"/>
      <c r="TTY25" s="22"/>
      <c r="TTZ25" s="22"/>
      <c r="TUA25" s="22"/>
      <c r="TUB25" s="22"/>
      <c r="TUC25" s="22"/>
      <c r="TUD25" s="22"/>
      <c r="TUE25" s="22"/>
      <c r="TUF25" s="22"/>
      <c r="TUG25" s="22"/>
      <c r="TUH25" s="22"/>
      <c r="TUI25" s="22"/>
      <c r="TUJ25" s="22"/>
      <c r="TUK25" s="22"/>
      <c r="TUL25" s="22"/>
      <c r="TUM25" s="22"/>
      <c r="TUN25" s="22"/>
      <c r="TUO25" s="22"/>
      <c r="TUP25" s="22"/>
      <c r="TUQ25" s="22"/>
      <c r="TUR25" s="22"/>
      <c r="TUS25" s="22"/>
      <c r="TUT25" s="22"/>
      <c r="TUU25" s="22"/>
      <c r="TUV25" s="22"/>
      <c r="TUW25" s="22"/>
      <c r="TUX25" s="22"/>
      <c r="TUY25" s="22"/>
      <c r="TUZ25" s="22"/>
      <c r="TVA25" s="22"/>
      <c r="TVB25" s="22"/>
      <c r="TVC25" s="22"/>
      <c r="TVD25" s="22"/>
      <c r="TVE25" s="22"/>
      <c r="TVF25" s="22"/>
      <c r="TVG25" s="22"/>
      <c r="TVH25" s="22"/>
      <c r="TVI25" s="22"/>
      <c r="TVJ25" s="22"/>
      <c r="TVK25" s="22"/>
      <c r="TVL25" s="22"/>
      <c r="TVM25" s="22"/>
      <c r="TVN25" s="22"/>
      <c r="TVO25" s="22"/>
      <c r="TVP25" s="22"/>
      <c r="TVQ25" s="22"/>
      <c r="TVR25" s="22"/>
      <c r="TVS25" s="22"/>
      <c r="TVT25" s="22"/>
      <c r="TVU25" s="22"/>
      <c r="TVV25" s="22"/>
      <c r="TVW25" s="22"/>
      <c r="TVX25" s="22"/>
      <c r="TVY25" s="22"/>
      <c r="TVZ25" s="22"/>
      <c r="TWA25" s="22"/>
      <c r="TWB25" s="22"/>
      <c r="TWC25" s="22"/>
      <c r="TWD25" s="22"/>
      <c r="TWE25" s="22"/>
      <c r="TWF25" s="22"/>
      <c r="TWG25" s="22"/>
      <c r="TWH25" s="22"/>
      <c r="TWI25" s="22"/>
      <c r="TWJ25" s="22"/>
      <c r="TWK25" s="22"/>
      <c r="TWL25" s="22"/>
      <c r="TWM25" s="22"/>
      <c r="TWN25" s="22"/>
      <c r="TWO25" s="22"/>
      <c r="TWP25" s="22"/>
      <c r="TWQ25" s="22"/>
      <c r="TWR25" s="22"/>
      <c r="TWS25" s="22"/>
      <c r="TWT25" s="22"/>
      <c r="TWU25" s="22"/>
      <c r="TWV25" s="22"/>
      <c r="TWW25" s="22"/>
      <c r="TWX25" s="22"/>
      <c r="TWY25" s="22"/>
      <c r="TWZ25" s="22"/>
      <c r="TXA25" s="22"/>
      <c r="TXB25" s="22"/>
      <c r="TXC25" s="22"/>
      <c r="TXD25" s="22"/>
      <c r="TXE25" s="22"/>
      <c r="TXF25" s="22"/>
      <c r="TXG25" s="22"/>
      <c r="TXH25" s="22"/>
      <c r="TXI25" s="22"/>
      <c r="TXJ25" s="22"/>
      <c r="TXK25" s="22"/>
      <c r="TXL25" s="22"/>
      <c r="TXM25" s="22"/>
      <c r="TXN25" s="22"/>
      <c r="TXO25" s="22"/>
      <c r="TXP25" s="22"/>
      <c r="TXQ25" s="22"/>
      <c r="TXR25" s="22"/>
      <c r="TXS25" s="22"/>
      <c r="TXT25" s="22"/>
      <c r="TXU25" s="22"/>
      <c r="TXV25" s="22"/>
      <c r="TXW25" s="22"/>
      <c r="TXX25" s="22"/>
      <c r="TXY25" s="22"/>
      <c r="TXZ25" s="22"/>
      <c r="TYA25" s="22"/>
      <c r="TYB25" s="22"/>
      <c r="TYC25" s="22"/>
      <c r="TYD25" s="22"/>
      <c r="TYE25" s="22"/>
      <c r="TYF25" s="22"/>
      <c r="TYG25" s="22"/>
      <c r="TYH25" s="22"/>
      <c r="TYI25" s="22"/>
      <c r="TYJ25" s="22"/>
      <c r="TYK25" s="22"/>
      <c r="TYL25" s="22"/>
      <c r="TYM25" s="22"/>
      <c r="TYN25" s="22"/>
      <c r="TYO25" s="22"/>
      <c r="TYP25" s="22"/>
      <c r="TYQ25" s="22"/>
      <c r="TYR25" s="22"/>
      <c r="TYS25" s="22"/>
      <c r="TYT25" s="22"/>
      <c r="TYU25" s="22"/>
      <c r="TYV25" s="22"/>
      <c r="TYW25" s="22"/>
      <c r="TYX25" s="22"/>
      <c r="TYY25" s="22"/>
      <c r="TYZ25" s="22"/>
      <c r="TZA25" s="22"/>
      <c r="TZB25" s="22"/>
      <c r="TZC25" s="22"/>
      <c r="TZD25" s="22"/>
      <c r="TZE25" s="22"/>
      <c r="TZF25" s="22"/>
      <c r="TZG25" s="22"/>
      <c r="TZH25" s="22"/>
      <c r="TZI25" s="22"/>
      <c r="TZJ25" s="22"/>
      <c r="TZK25" s="22"/>
      <c r="TZL25" s="22"/>
      <c r="TZM25" s="22"/>
      <c r="TZN25" s="22"/>
      <c r="TZO25" s="22"/>
      <c r="TZP25" s="22"/>
      <c r="TZQ25" s="22"/>
      <c r="TZR25" s="22"/>
      <c r="TZS25" s="22"/>
      <c r="TZT25" s="22"/>
      <c r="TZU25" s="22"/>
      <c r="TZV25" s="22"/>
      <c r="TZW25" s="22"/>
      <c r="TZX25" s="22"/>
      <c r="TZY25" s="22"/>
      <c r="TZZ25" s="22"/>
      <c r="UAA25" s="22"/>
      <c r="UAB25" s="22"/>
      <c r="UAC25" s="22"/>
      <c r="UAD25" s="22"/>
      <c r="UAE25" s="22"/>
      <c r="UAF25" s="22"/>
      <c r="UAG25" s="22"/>
      <c r="UAH25" s="22"/>
      <c r="UAI25" s="22"/>
      <c r="UAJ25" s="22"/>
      <c r="UAK25" s="22"/>
      <c r="UAL25" s="22"/>
      <c r="UAM25" s="22"/>
      <c r="UAN25" s="22"/>
      <c r="UAO25" s="22"/>
      <c r="UAP25" s="22"/>
      <c r="UAQ25" s="22"/>
      <c r="UAR25" s="22"/>
      <c r="UAS25" s="22"/>
      <c r="UAT25" s="22"/>
      <c r="UAU25" s="22"/>
      <c r="UAV25" s="22"/>
      <c r="UAW25" s="22"/>
      <c r="UAX25" s="22"/>
      <c r="UAY25" s="22"/>
      <c r="UAZ25" s="22"/>
      <c r="UBA25" s="22"/>
      <c r="UBB25" s="22"/>
      <c r="UBC25" s="22"/>
      <c r="UBD25" s="22"/>
      <c r="UBE25" s="22"/>
      <c r="UBF25" s="22"/>
      <c r="UBG25" s="22"/>
      <c r="UBH25" s="22"/>
      <c r="UBI25" s="22"/>
      <c r="UBJ25" s="22"/>
      <c r="UBK25" s="22"/>
      <c r="UBL25" s="22"/>
      <c r="UBM25" s="22"/>
      <c r="UBN25" s="22"/>
      <c r="UBO25" s="22"/>
      <c r="UBP25" s="22"/>
      <c r="UBQ25" s="22"/>
      <c r="UBR25" s="22"/>
      <c r="UBS25" s="22"/>
      <c r="UBT25" s="22"/>
      <c r="UBU25" s="22"/>
      <c r="UBV25" s="22"/>
      <c r="UBW25" s="22"/>
      <c r="UBX25" s="22"/>
      <c r="UBY25" s="22"/>
      <c r="UBZ25" s="22"/>
      <c r="UCA25" s="22"/>
      <c r="UCB25" s="22"/>
      <c r="UCC25" s="22"/>
      <c r="UCD25" s="22"/>
      <c r="UCE25" s="22"/>
      <c r="UCF25" s="22"/>
      <c r="UCG25" s="22"/>
      <c r="UCH25" s="22"/>
      <c r="UCI25" s="22"/>
      <c r="UCJ25" s="22"/>
      <c r="UCK25" s="22"/>
      <c r="UCL25" s="22"/>
      <c r="UCM25" s="22"/>
      <c r="UCN25" s="22"/>
      <c r="UCO25" s="22"/>
      <c r="UCP25" s="22"/>
      <c r="UCQ25" s="22"/>
      <c r="UCR25" s="22"/>
      <c r="UCS25" s="22"/>
      <c r="UCT25" s="22"/>
      <c r="UCU25" s="22"/>
      <c r="UCV25" s="22"/>
      <c r="UCW25" s="22"/>
      <c r="UCX25" s="22"/>
      <c r="UCY25" s="22"/>
      <c r="UCZ25" s="22"/>
      <c r="UDA25" s="22"/>
      <c r="UDB25" s="22"/>
      <c r="UDC25" s="22"/>
      <c r="UDD25" s="22"/>
      <c r="UDE25" s="22"/>
      <c r="UDF25" s="22"/>
      <c r="UDG25" s="22"/>
      <c r="UDH25" s="22"/>
      <c r="UDI25" s="22"/>
      <c r="UDJ25" s="22"/>
      <c r="UDK25" s="22"/>
      <c r="UDL25" s="22"/>
      <c r="UDM25" s="22"/>
      <c r="UDN25" s="22"/>
      <c r="UDO25" s="22"/>
      <c r="UDP25" s="22"/>
      <c r="UDQ25" s="22"/>
      <c r="UDR25" s="22"/>
      <c r="UDS25" s="22"/>
      <c r="UDT25" s="22"/>
      <c r="UDU25" s="22"/>
      <c r="UDV25" s="22"/>
      <c r="UDW25" s="22"/>
      <c r="UDX25" s="22"/>
      <c r="UDY25" s="22"/>
      <c r="UDZ25" s="22"/>
      <c r="UEA25" s="22"/>
      <c r="UEB25" s="22"/>
      <c r="UEC25" s="22"/>
      <c r="UED25" s="22"/>
      <c r="UEE25" s="22"/>
      <c r="UEF25" s="22"/>
      <c r="UEG25" s="22"/>
      <c r="UEH25" s="22"/>
      <c r="UEI25" s="22"/>
      <c r="UEJ25" s="22"/>
      <c r="UEK25" s="22"/>
      <c r="UEL25" s="22"/>
      <c r="UEM25" s="22"/>
      <c r="UEN25" s="22"/>
      <c r="UEO25" s="22"/>
      <c r="UEP25" s="22"/>
      <c r="UEQ25" s="22"/>
      <c r="UER25" s="22"/>
      <c r="UES25" s="22"/>
      <c r="UET25" s="22"/>
      <c r="UEU25" s="22"/>
      <c r="UEV25" s="22"/>
      <c r="UEW25" s="22"/>
      <c r="UEX25" s="22"/>
      <c r="UEY25" s="22"/>
      <c r="UEZ25" s="22"/>
      <c r="UFA25" s="22"/>
      <c r="UFB25" s="22"/>
      <c r="UFC25" s="22"/>
      <c r="UFD25" s="22"/>
      <c r="UFE25" s="22"/>
      <c r="UFF25" s="22"/>
      <c r="UFG25" s="22"/>
      <c r="UFH25" s="22"/>
      <c r="UFI25" s="22"/>
      <c r="UFJ25" s="22"/>
      <c r="UFK25" s="22"/>
      <c r="UFL25" s="22"/>
      <c r="UFM25" s="22"/>
      <c r="UFN25" s="22"/>
      <c r="UFO25" s="22"/>
      <c r="UFP25" s="22"/>
      <c r="UFQ25" s="22"/>
      <c r="UFR25" s="22"/>
      <c r="UFS25" s="22"/>
      <c r="UFT25" s="22"/>
      <c r="UFU25" s="22"/>
      <c r="UFV25" s="22"/>
      <c r="UFW25" s="22"/>
      <c r="UFX25" s="22"/>
      <c r="UFY25" s="22"/>
      <c r="UFZ25" s="22"/>
      <c r="UGA25" s="22"/>
      <c r="UGB25" s="22"/>
      <c r="UGC25" s="22"/>
      <c r="UGD25" s="22"/>
      <c r="UGE25" s="22"/>
      <c r="UGF25" s="22"/>
      <c r="UGG25" s="22"/>
      <c r="UGH25" s="22"/>
      <c r="UGI25" s="22"/>
      <c r="UGJ25" s="22"/>
      <c r="UGK25" s="22"/>
      <c r="UGL25" s="22"/>
      <c r="UGM25" s="22"/>
      <c r="UGN25" s="22"/>
      <c r="UGO25" s="22"/>
      <c r="UGP25" s="22"/>
      <c r="UGQ25" s="22"/>
      <c r="UGR25" s="22"/>
      <c r="UGS25" s="22"/>
      <c r="UGT25" s="22"/>
      <c r="UGU25" s="22"/>
      <c r="UGV25" s="22"/>
      <c r="UGW25" s="22"/>
      <c r="UGX25" s="22"/>
      <c r="UGY25" s="22"/>
      <c r="UGZ25" s="22"/>
      <c r="UHA25" s="22"/>
      <c r="UHB25" s="22"/>
      <c r="UHC25" s="22"/>
      <c r="UHD25" s="22"/>
      <c r="UHE25" s="22"/>
      <c r="UHF25" s="22"/>
      <c r="UHG25" s="22"/>
      <c r="UHH25" s="22"/>
      <c r="UHI25" s="22"/>
      <c r="UHJ25" s="22"/>
      <c r="UHK25" s="22"/>
      <c r="UHL25" s="22"/>
      <c r="UHM25" s="22"/>
      <c r="UHN25" s="22"/>
      <c r="UHO25" s="22"/>
      <c r="UHP25" s="22"/>
      <c r="UHQ25" s="22"/>
      <c r="UHR25" s="22"/>
      <c r="UHS25" s="22"/>
      <c r="UHT25" s="22"/>
      <c r="UHU25" s="22"/>
      <c r="UHV25" s="22"/>
      <c r="UHW25" s="22"/>
      <c r="UHX25" s="22"/>
      <c r="UHY25" s="22"/>
      <c r="UHZ25" s="22"/>
      <c r="UIA25" s="22"/>
      <c r="UIB25" s="22"/>
      <c r="UIC25" s="22"/>
      <c r="UID25" s="22"/>
      <c r="UIE25" s="22"/>
      <c r="UIF25" s="22"/>
      <c r="UIG25" s="22"/>
      <c r="UIH25" s="22"/>
      <c r="UII25" s="22"/>
      <c r="UIJ25" s="22"/>
      <c r="UIK25" s="22"/>
      <c r="UIL25" s="22"/>
      <c r="UIM25" s="22"/>
      <c r="UIN25" s="22"/>
      <c r="UIO25" s="22"/>
      <c r="UIP25" s="22"/>
      <c r="UIQ25" s="22"/>
      <c r="UIR25" s="22"/>
      <c r="UIS25" s="22"/>
      <c r="UIT25" s="22"/>
      <c r="UIU25" s="22"/>
      <c r="UIV25" s="22"/>
      <c r="UIW25" s="22"/>
      <c r="UIX25" s="22"/>
      <c r="UIY25" s="22"/>
      <c r="UIZ25" s="22"/>
      <c r="UJA25" s="22"/>
      <c r="UJB25" s="22"/>
      <c r="UJC25" s="22"/>
      <c r="UJD25" s="22"/>
      <c r="UJE25" s="22"/>
      <c r="UJF25" s="22"/>
      <c r="UJG25" s="22"/>
      <c r="UJH25" s="22"/>
      <c r="UJI25" s="22"/>
      <c r="UJJ25" s="22"/>
      <c r="UJK25" s="22"/>
      <c r="UJL25" s="22"/>
      <c r="UJM25" s="22"/>
      <c r="UJN25" s="22"/>
      <c r="UJO25" s="22"/>
      <c r="UJP25" s="22"/>
      <c r="UJQ25" s="22"/>
      <c r="UJR25" s="22"/>
      <c r="UJS25" s="22"/>
      <c r="UJT25" s="22"/>
      <c r="UJU25" s="22"/>
      <c r="UJV25" s="22"/>
      <c r="UJW25" s="22"/>
      <c r="UJX25" s="22"/>
      <c r="UJY25" s="22"/>
      <c r="UJZ25" s="22"/>
      <c r="UKA25" s="22"/>
      <c r="UKB25" s="22"/>
      <c r="UKC25" s="22"/>
      <c r="UKD25" s="22"/>
      <c r="UKE25" s="22"/>
      <c r="UKF25" s="22"/>
      <c r="UKG25" s="22"/>
      <c r="UKH25" s="22"/>
      <c r="UKI25" s="22"/>
      <c r="UKJ25" s="22"/>
      <c r="UKK25" s="22"/>
      <c r="UKL25" s="22"/>
      <c r="UKM25" s="22"/>
      <c r="UKN25" s="22"/>
      <c r="UKO25" s="22"/>
      <c r="UKP25" s="22"/>
      <c r="UKQ25" s="22"/>
      <c r="UKR25" s="22"/>
      <c r="UKS25" s="22"/>
      <c r="UKT25" s="22"/>
      <c r="UKU25" s="22"/>
      <c r="UKV25" s="22"/>
      <c r="UKW25" s="22"/>
      <c r="UKX25" s="22"/>
      <c r="UKY25" s="22"/>
      <c r="UKZ25" s="22"/>
      <c r="ULA25" s="22"/>
      <c r="ULB25" s="22"/>
      <c r="ULC25" s="22"/>
      <c r="ULD25" s="22"/>
      <c r="ULE25" s="22"/>
      <c r="ULF25" s="22"/>
      <c r="ULG25" s="22"/>
      <c r="ULH25" s="22"/>
      <c r="ULI25" s="22"/>
      <c r="ULJ25" s="22"/>
      <c r="ULK25" s="22"/>
      <c r="ULL25" s="22"/>
      <c r="ULM25" s="22"/>
      <c r="ULN25" s="22"/>
      <c r="ULO25" s="22"/>
      <c r="ULP25" s="22"/>
      <c r="ULQ25" s="22"/>
      <c r="ULR25" s="22"/>
      <c r="ULS25" s="22"/>
      <c r="ULT25" s="22"/>
      <c r="ULU25" s="22"/>
      <c r="ULV25" s="22"/>
      <c r="ULW25" s="22"/>
      <c r="ULX25" s="22"/>
      <c r="ULY25" s="22"/>
      <c r="ULZ25" s="22"/>
      <c r="UMA25" s="22"/>
      <c r="UMB25" s="22"/>
      <c r="UMC25" s="22"/>
      <c r="UMD25" s="22"/>
      <c r="UME25" s="22"/>
      <c r="UMF25" s="22"/>
      <c r="UMG25" s="22"/>
      <c r="UMH25" s="22"/>
      <c r="UMI25" s="22"/>
      <c r="UMJ25" s="22"/>
      <c r="UMK25" s="22"/>
      <c r="UML25" s="22"/>
      <c r="UMM25" s="22"/>
      <c r="UMN25" s="22"/>
      <c r="UMO25" s="22"/>
      <c r="UMP25" s="22"/>
      <c r="UMQ25" s="22"/>
      <c r="UMR25" s="22"/>
      <c r="UMS25" s="22"/>
      <c r="UMT25" s="22"/>
      <c r="UMU25" s="22"/>
      <c r="UMV25" s="22"/>
      <c r="UMW25" s="22"/>
      <c r="UMX25" s="22"/>
      <c r="UMY25" s="22"/>
      <c r="UMZ25" s="22"/>
      <c r="UNA25" s="22"/>
      <c r="UNB25" s="22"/>
      <c r="UNC25" s="22"/>
      <c r="UND25" s="22"/>
      <c r="UNE25" s="22"/>
      <c r="UNF25" s="22"/>
      <c r="UNG25" s="22"/>
      <c r="UNH25" s="22"/>
      <c r="UNI25" s="22"/>
      <c r="UNJ25" s="22"/>
      <c r="UNK25" s="22"/>
      <c r="UNL25" s="22"/>
      <c r="UNM25" s="22"/>
      <c r="UNN25" s="22"/>
      <c r="UNO25" s="22"/>
      <c r="UNP25" s="22"/>
      <c r="UNQ25" s="22"/>
      <c r="UNR25" s="22"/>
      <c r="UNS25" s="22"/>
      <c r="UNT25" s="22"/>
      <c r="UNU25" s="22"/>
      <c r="UNV25" s="22"/>
      <c r="UNW25" s="22"/>
      <c r="UNX25" s="22"/>
      <c r="UNY25" s="22"/>
      <c r="UNZ25" s="22"/>
      <c r="UOA25" s="22"/>
      <c r="UOB25" s="22"/>
      <c r="UOC25" s="22"/>
      <c r="UOD25" s="22"/>
      <c r="UOE25" s="22"/>
      <c r="UOF25" s="22"/>
      <c r="UOG25" s="22"/>
      <c r="UOH25" s="22"/>
      <c r="UOI25" s="22"/>
      <c r="UOJ25" s="22"/>
      <c r="UOK25" s="22"/>
      <c r="UOL25" s="22"/>
      <c r="UOM25" s="22"/>
      <c r="UON25" s="22"/>
      <c r="UOO25" s="22"/>
      <c r="UOP25" s="22"/>
      <c r="UOQ25" s="22"/>
      <c r="UOR25" s="22"/>
      <c r="UOS25" s="22"/>
      <c r="UOT25" s="22"/>
      <c r="UOU25" s="22"/>
      <c r="UOV25" s="22"/>
      <c r="UOW25" s="22"/>
      <c r="UOX25" s="22"/>
      <c r="UOY25" s="22"/>
      <c r="UOZ25" s="22"/>
      <c r="UPA25" s="22"/>
      <c r="UPB25" s="22"/>
      <c r="UPC25" s="22"/>
      <c r="UPD25" s="22"/>
      <c r="UPE25" s="22"/>
      <c r="UPF25" s="22"/>
      <c r="UPG25" s="22"/>
      <c r="UPH25" s="22"/>
      <c r="UPI25" s="22"/>
      <c r="UPJ25" s="22"/>
      <c r="UPK25" s="22"/>
      <c r="UPL25" s="22"/>
      <c r="UPM25" s="22"/>
      <c r="UPN25" s="22"/>
      <c r="UPO25" s="22"/>
      <c r="UPP25" s="22"/>
      <c r="UPQ25" s="22"/>
      <c r="UPR25" s="22"/>
      <c r="UPS25" s="22"/>
      <c r="UPT25" s="22"/>
      <c r="UPU25" s="22"/>
      <c r="UPV25" s="22"/>
      <c r="UPW25" s="22"/>
      <c r="UPX25" s="22"/>
      <c r="UPY25" s="22"/>
      <c r="UPZ25" s="22"/>
      <c r="UQA25" s="22"/>
      <c r="UQB25" s="22"/>
      <c r="UQC25" s="22"/>
      <c r="UQD25" s="22"/>
      <c r="UQE25" s="22"/>
      <c r="UQF25" s="22"/>
      <c r="UQG25" s="22"/>
      <c r="UQH25" s="22"/>
      <c r="UQI25" s="22"/>
      <c r="UQJ25" s="22"/>
      <c r="UQK25" s="22"/>
      <c r="UQL25" s="22"/>
      <c r="UQM25" s="22"/>
      <c r="UQN25" s="22"/>
      <c r="UQO25" s="22"/>
      <c r="UQP25" s="22"/>
      <c r="UQQ25" s="22"/>
      <c r="UQR25" s="22"/>
      <c r="UQS25" s="22"/>
      <c r="UQT25" s="22"/>
      <c r="UQU25" s="22"/>
      <c r="UQV25" s="22"/>
      <c r="UQW25" s="22"/>
      <c r="UQX25" s="22"/>
      <c r="UQY25" s="22"/>
      <c r="UQZ25" s="22"/>
      <c r="URA25" s="22"/>
      <c r="URB25" s="22"/>
      <c r="URC25" s="22"/>
      <c r="URD25" s="22"/>
      <c r="URE25" s="22"/>
      <c r="URF25" s="22"/>
      <c r="URG25" s="22"/>
      <c r="URH25" s="22"/>
      <c r="URI25" s="22"/>
      <c r="URJ25" s="22"/>
      <c r="URK25" s="22"/>
      <c r="URL25" s="22"/>
      <c r="URM25" s="22"/>
      <c r="URN25" s="22"/>
      <c r="URO25" s="22"/>
      <c r="URP25" s="22"/>
      <c r="URQ25" s="22"/>
      <c r="URR25" s="22"/>
      <c r="URS25" s="22"/>
      <c r="URT25" s="22"/>
      <c r="URU25" s="22"/>
      <c r="URV25" s="22"/>
      <c r="URW25" s="22"/>
      <c r="URX25" s="22"/>
      <c r="URY25" s="22"/>
      <c r="URZ25" s="22"/>
      <c r="USA25" s="22"/>
      <c r="USB25" s="22"/>
      <c r="USC25" s="22"/>
      <c r="USD25" s="22"/>
      <c r="USE25" s="22"/>
      <c r="USF25" s="22"/>
      <c r="USG25" s="22"/>
      <c r="USH25" s="22"/>
      <c r="USI25" s="22"/>
      <c r="USJ25" s="22"/>
      <c r="USK25" s="22"/>
      <c r="USL25" s="22"/>
      <c r="USM25" s="22"/>
      <c r="USN25" s="22"/>
      <c r="USO25" s="22"/>
      <c r="USP25" s="22"/>
      <c r="USQ25" s="22"/>
      <c r="USR25" s="22"/>
      <c r="USS25" s="22"/>
      <c r="UST25" s="22"/>
      <c r="USU25" s="22"/>
      <c r="USV25" s="22"/>
      <c r="USW25" s="22"/>
      <c r="USX25" s="22"/>
      <c r="USY25" s="22"/>
      <c r="USZ25" s="22"/>
      <c r="UTA25" s="22"/>
      <c r="UTB25" s="22"/>
      <c r="UTC25" s="22"/>
      <c r="UTD25" s="22"/>
      <c r="UTE25" s="22"/>
      <c r="UTF25" s="22"/>
      <c r="UTG25" s="22"/>
      <c r="UTH25" s="22"/>
      <c r="UTI25" s="22"/>
      <c r="UTJ25" s="22"/>
      <c r="UTK25" s="22"/>
      <c r="UTL25" s="22"/>
      <c r="UTM25" s="22"/>
      <c r="UTN25" s="22"/>
      <c r="UTO25" s="22"/>
      <c r="UTP25" s="22"/>
      <c r="UTQ25" s="22"/>
      <c r="UTR25" s="22"/>
      <c r="UTS25" s="22"/>
      <c r="UTT25" s="22"/>
      <c r="UTU25" s="22"/>
      <c r="UTV25" s="22"/>
      <c r="UTW25" s="22"/>
      <c r="UTX25" s="22"/>
      <c r="UTY25" s="22"/>
      <c r="UTZ25" s="22"/>
      <c r="UUA25" s="22"/>
      <c r="UUB25" s="22"/>
      <c r="UUC25" s="22"/>
      <c r="UUD25" s="22"/>
      <c r="UUE25" s="22"/>
      <c r="UUF25" s="22"/>
      <c r="UUG25" s="22"/>
      <c r="UUH25" s="22"/>
      <c r="UUI25" s="22"/>
      <c r="UUJ25" s="22"/>
      <c r="UUK25" s="22"/>
      <c r="UUL25" s="22"/>
      <c r="UUM25" s="22"/>
      <c r="UUN25" s="22"/>
      <c r="UUO25" s="22"/>
      <c r="UUP25" s="22"/>
      <c r="UUQ25" s="22"/>
      <c r="UUR25" s="22"/>
      <c r="UUS25" s="22"/>
      <c r="UUT25" s="22"/>
      <c r="UUU25" s="22"/>
      <c r="UUV25" s="22"/>
      <c r="UUW25" s="22"/>
      <c r="UUX25" s="22"/>
      <c r="UUY25" s="22"/>
      <c r="UUZ25" s="22"/>
      <c r="UVA25" s="22"/>
      <c r="UVB25" s="22"/>
      <c r="UVC25" s="22"/>
      <c r="UVD25" s="22"/>
      <c r="UVE25" s="22"/>
      <c r="UVF25" s="22"/>
      <c r="UVG25" s="22"/>
      <c r="UVH25" s="22"/>
      <c r="UVI25" s="22"/>
      <c r="UVJ25" s="22"/>
      <c r="UVK25" s="22"/>
      <c r="UVL25" s="22"/>
      <c r="UVM25" s="22"/>
      <c r="UVN25" s="22"/>
      <c r="UVO25" s="22"/>
      <c r="UVP25" s="22"/>
      <c r="UVQ25" s="22"/>
      <c r="UVR25" s="22"/>
      <c r="UVS25" s="22"/>
      <c r="UVT25" s="22"/>
      <c r="UVU25" s="22"/>
      <c r="UVV25" s="22"/>
      <c r="UVW25" s="22"/>
      <c r="UVX25" s="22"/>
      <c r="UVY25" s="22"/>
      <c r="UVZ25" s="22"/>
      <c r="UWA25" s="22"/>
      <c r="UWB25" s="22"/>
      <c r="UWC25" s="22"/>
      <c r="UWD25" s="22"/>
      <c r="UWE25" s="22"/>
      <c r="UWF25" s="22"/>
      <c r="UWG25" s="22"/>
      <c r="UWH25" s="22"/>
      <c r="UWI25" s="22"/>
      <c r="UWJ25" s="22"/>
      <c r="UWK25" s="22"/>
      <c r="UWL25" s="22"/>
      <c r="UWM25" s="22"/>
      <c r="UWN25" s="22"/>
      <c r="UWO25" s="22"/>
      <c r="UWP25" s="22"/>
      <c r="UWQ25" s="22"/>
      <c r="UWR25" s="22"/>
      <c r="UWS25" s="22"/>
      <c r="UWT25" s="22"/>
      <c r="UWU25" s="22"/>
      <c r="UWV25" s="22"/>
      <c r="UWW25" s="22"/>
      <c r="UWX25" s="22"/>
      <c r="UWY25" s="22"/>
      <c r="UWZ25" s="22"/>
      <c r="UXA25" s="22"/>
      <c r="UXB25" s="22"/>
      <c r="UXC25" s="22"/>
      <c r="UXD25" s="22"/>
      <c r="UXE25" s="22"/>
      <c r="UXF25" s="22"/>
      <c r="UXG25" s="22"/>
      <c r="UXH25" s="22"/>
      <c r="UXI25" s="22"/>
      <c r="UXJ25" s="22"/>
      <c r="UXK25" s="22"/>
      <c r="UXL25" s="22"/>
      <c r="UXM25" s="22"/>
      <c r="UXN25" s="22"/>
      <c r="UXO25" s="22"/>
      <c r="UXP25" s="22"/>
      <c r="UXQ25" s="22"/>
      <c r="UXR25" s="22"/>
      <c r="UXS25" s="22"/>
      <c r="UXT25" s="22"/>
      <c r="UXU25" s="22"/>
      <c r="UXV25" s="22"/>
      <c r="UXW25" s="22"/>
      <c r="UXX25" s="22"/>
      <c r="UXY25" s="22"/>
      <c r="UXZ25" s="22"/>
      <c r="UYA25" s="22"/>
      <c r="UYB25" s="22"/>
      <c r="UYC25" s="22"/>
      <c r="UYD25" s="22"/>
      <c r="UYE25" s="22"/>
      <c r="UYF25" s="22"/>
      <c r="UYG25" s="22"/>
      <c r="UYH25" s="22"/>
      <c r="UYI25" s="22"/>
      <c r="UYJ25" s="22"/>
      <c r="UYK25" s="22"/>
      <c r="UYL25" s="22"/>
      <c r="UYM25" s="22"/>
      <c r="UYN25" s="22"/>
      <c r="UYO25" s="22"/>
      <c r="UYP25" s="22"/>
      <c r="UYQ25" s="22"/>
      <c r="UYR25" s="22"/>
      <c r="UYS25" s="22"/>
      <c r="UYT25" s="22"/>
      <c r="UYU25" s="22"/>
      <c r="UYV25" s="22"/>
      <c r="UYW25" s="22"/>
      <c r="UYX25" s="22"/>
      <c r="UYY25" s="22"/>
      <c r="UYZ25" s="22"/>
      <c r="UZA25" s="22"/>
      <c r="UZB25" s="22"/>
      <c r="UZC25" s="22"/>
      <c r="UZD25" s="22"/>
      <c r="UZE25" s="22"/>
      <c r="UZF25" s="22"/>
      <c r="UZG25" s="22"/>
      <c r="UZH25" s="22"/>
      <c r="UZI25" s="22"/>
      <c r="UZJ25" s="22"/>
      <c r="UZK25" s="22"/>
      <c r="UZL25" s="22"/>
      <c r="UZM25" s="22"/>
      <c r="UZN25" s="22"/>
      <c r="UZO25" s="22"/>
      <c r="UZP25" s="22"/>
      <c r="UZQ25" s="22"/>
      <c r="UZR25" s="22"/>
      <c r="UZS25" s="22"/>
      <c r="UZT25" s="22"/>
      <c r="UZU25" s="22"/>
      <c r="UZV25" s="22"/>
      <c r="UZW25" s="22"/>
      <c r="UZX25" s="22"/>
      <c r="UZY25" s="22"/>
      <c r="UZZ25" s="22"/>
      <c r="VAA25" s="22"/>
      <c r="VAB25" s="22"/>
      <c r="VAC25" s="22"/>
      <c r="VAD25" s="22"/>
      <c r="VAE25" s="22"/>
      <c r="VAF25" s="22"/>
      <c r="VAG25" s="22"/>
      <c r="VAH25" s="22"/>
      <c r="VAI25" s="22"/>
      <c r="VAJ25" s="22"/>
      <c r="VAK25" s="22"/>
      <c r="VAL25" s="22"/>
      <c r="VAM25" s="22"/>
      <c r="VAN25" s="22"/>
      <c r="VAO25" s="22"/>
      <c r="VAP25" s="22"/>
      <c r="VAQ25" s="22"/>
      <c r="VAR25" s="22"/>
      <c r="VAS25" s="22"/>
      <c r="VAT25" s="22"/>
      <c r="VAU25" s="22"/>
      <c r="VAV25" s="22"/>
      <c r="VAW25" s="22"/>
      <c r="VAX25" s="22"/>
      <c r="VAY25" s="22"/>
      <c r="VAZ25" s="22"/>
      <c r="VBA25" s="22"/>
      <c r="VBB25" s="22"/>
      <c r="VBC25" s="22"/>
      <c r="VBD25" s="22"/>
      <c r="VBE25" s="22"/>
      <c r="VBF25" s="22"/>
      <c r="VBG25" s="22"/>
      <c r="VBH25" s="22"/>
      <c r="VBI25" s="22"/>
      <c r="VBJ25" s="22"/>
      <c r="VBK25" s="22"/>
      <c r="VBL25" s="22"/>
      <c r="VBM25" s="22"/>
      <c r="VBN25" s="22"/>
      <c r="VBO25" s="22"/>
      <c r="VBP25" s="22"/>
      <c r="VBQ25" s="22"/>
      <c r="VBR25" s="22"/>
      <c r="VBS25" s="22"/>
      <c r="VBT25" s="22"/>
      <c r="VBU25" s="22"/>
      <c r="VBV25" s="22"/>
      <c r="VBW25" s="22"/>
      <c r="VBX25" s="22"/>
      <c r="VBY25" s="22"/>
      <c r="VBZ25" s="22"/>
      <c r="VCA25" s="22"/>
      <c r="VCB25" s="22"/>
      <c r="VCC25" s="22"/>
      <c r="VCD25" s="22"/>
      <c r="VCE25" s="22"/>
      <c r="VCF25" s="22"/>
      <c r="VCG25" s="22"/>
      <c r="VCH25" s="22"/>
      <c r="VCI25" s="22"/>
      <c r="VCJ25" s="22"/>
      <c r="VCK25" s="22"/>
      <c r="VCL25" s="22"/>
      <c r="VCM25" s="22"/>
      <c r="VCN25" s="22"/>
      <c r="VCO25" s="22"/>
      <c r="VCP25" s="22"/>
      <c r="VCQ25" s="22"/>
      <c r="VCR25" s="22"/>
      <c r="VCS25" s="22"/>
      <c r="VCT25" s="22"/>
      <c r="VCU25" s="22"/>
      <c r="VCV25" s="22"/>
      <c r="VCW25" s="22"/>
      <c r="VCX25" s="22"/>
      <c r="VCY25" s="22"/>
      <c r="VCZ25" s="22"/>
      <c r="VDA25" s="22"/>
      <c r="VDB25" s="22"/>
      <c r="VDC25" s="22"/>
      <c r="VDD25" s="22"/>
      <c r="VDE25" s="22"/>
      <c r="VDF25" s="22"/>
      <c r="VDG25" s="22"/>
      <c r="VDH25" s="22"/>
      <c r="VDI25" s="22"/>
      <c r="VDJ25" s="22"/>
      <c r="VDK25" s="22"/>
      <c r="VDL25" s="22"/>
      <c r="VDM25" s="22"/>
      <c r="VDN25" s="22"/>
      <c r="VDO25" s="22"/>
      <c r="VDP25" s="22"/>
      <c r="VDQ25" s="22"/>
      <c r="VDR25" s="22"/>
      <c r="VDS25" s="22"/>
      <c r="VDT25" s="22"/>
      <c r="VDU25" s="22"/>
      <c r="VDV25" s="22"/>
      <c r="VDW25" s="22"/>
      <c r="VDX25" s="22"/>
      <c r="VDY25" s="22"/>
      <c r="VDZ25" s="22"/>
      <c r="VEA25" s="22"/>
      <c r="VEB25" s="22"/>
      <c r="VEC25" s="22"/>
      <c r="VED25" s="22"/>
      <c r="VEE25" s="22"/>
      <c r="VEF25" s="22"/>
      <c r="VEG25" s="22"/>
      <c r="VEH25" s="22"/>
      <c r="VEI25" s="22"/>
      <c r="VEJ25" s="22"/>
      <c r="VEK25" s="22"/>
      <c r="VEL25" s="22"/>
      <c r="VEM25" s="22"/>
      <c r="VEN25" s="22"/>
      <c r="VEO25" s="22"/>
      <c r="VEP25" s="22"/>
      <c r="VEQ25" s="22"/>
      <c r="VER25" s="22"/>
      <c r="VES25" s="22"/>
      <c r="VET25" s="22"/>
      <c r="VEU25" s="22"/>
      <c r="VEV25" s="22"/>
      <c r="VEW25" s="22"/>
      <c r="VEX25" s="22"/>
      <c r="VEY25" s="22"/>
      <c r="VEZ25" s="22"/>
      <c r="VFA25" s="22"/>
      <c r="VFB25" s="22"/>
      <c r="VFC25" s="22"/>
      <c r="VFD25" s="22"/>
      <c r="VFE25" s="22"/>
      <c r="VFF25" s="22"/>
      <c r="VFG25" s="22"/>
      <c r="VFH25" s="22"/>
      <c r="VFI25" s="22"/>
      <c r="VFJ25" s="22"/>
      <c r="VFK25" s="22"/>
      <c r="VFL25" s="22"/>
      <c r="VFM25" s="22"/>
      <c r="VFN25" s="22"/>
      <c r="VFO25" s="22"/>
      <c r="VFP25" s="22"/>
      <c r="VFQ25" s="22"/>
      <c r="VFR25" s="22"/>
      <c r="VFS25" s="22"/>
      <c r="VFT25" s="22"/>
      <c r="VFU25" s="22"/>
      <c r="VFV25" s="22"/>
      <c r="VFW25" s="22"/>
      <c r="VFX25" s="22"/>
      <c r="VFY25" s="22"/>
      <c r="VFZ25" s="22"/>
      <c r="VGA25" s="22"/>
      <c r="VGB25" s="22"/>
      <c r="VGC25" s="22"/>
      <c r="VGD25" s="22"/>
      <c r="VGE25" s="22"/>
      <c r="VGF25" s="22"/>
      <c r="VGG25" s="22"/>
      <c r="VGH25" s="22"/>
      <c r="VGI25" s="22"/>
      <c r="VGJ25" s="22"/>
      <c r="VGK25" s="22"/>
      <c r="VGL25" s="22"/>
      <c r="VGM25" s="22"/>
      <c r="VGN25" s="22"/>
      <c r="VGO25" s="22"/>
      <c r="VGP25" s="22"/>
      <c r="VGQ25" s="22"/>
      <c r="VGR25" s="22"/>
      <c r="VGS25" s="22"/>
      <c r="VGT25" s="22"/>
      <c r="VGU25" s="22"/>
      <c r="VGV25" s="22"/>
      <c r="VGW25" s="22"/>
      <c r="VGX25" s="22"/>
      <c r="VGY25" s="22"/>
      <c r="VGZ25" s="22"/>
      <c r="VHA25" s="22"/>
      <c r="VHB25" s="22"/>
      <c r="VHC25" s="22"/>
      <c r="VHD25" s="22"/>
      <c r="VHE25" s="22"/>
      <c r="VHF25" s="22"/>
      <c r="VHG25" s="22"/>
      <c r="VHH25" s="22"/>
      <c r="VHI25" s="22"/>
      <c r="VHJ25" s="22"/>
      <c r="VHK25" s="22"/>
      <c r="VHL25" s="22"/>
      <c r="VHM25" s="22"/>
      <c r="VHN25" s="22"/>
      <c r="VHO25" s="22"/>
      <c r="VHP25" s="22"/>
      <c r="VHQ25" s="22"/>
      <c r="VHR25" s="22"/>
      <c r="VHS25" s="22"/>
      <c r="VHT25" s="22"/>
      <c r="VHU25" s="22"/>
      <c r="VHV25" s="22"/>
      <c r="VHW25" s="22"/>
      <c r="VHX25" s="22"/>
      <c r="VHY25" s="22"/>
      <c r="VHZ25" s="22"/>
      <c r="VIA25" s="22"/>
      <c r="VIB25" s="22"/>
      <c r="VIC25" s="22"/>
      <c r="VID25" s="22"/>
      <c r="VIE25" s="22"/>
      <c r="VIF25" s="22"/>
      <c r="VIG25" s="22"/>
      <c r="VIH25" s="22"/>
      <c r="VII25" s="22"/>
      <c r="VIJ25" s="22"/>
      <c r="VIK25" s="22"/>
      <c r="VIL25" s="22"/>
      <c r="VIM25" s="22"/>
      <c r="VIN25" s="22"/>
      <c r="VIO25" s="22"/>
      <c r="VIP25" s="22"/>
      <c r="VIQ25" s="22"/>
      <c r="VIR25" s="22"/>
      <c r="VIS25" s="22"/>
      <c r="VIT25" s="22"/>
      <c r="VIU25" s="22"/>
      <c r="VIV25" s="22"/>
      <c r="VIW25" s="22"/>
      <c r="VIX25" s="22"/>
      <c r="VIY25" s="22"/>
      <c r="VIZ25" s="22"/>
      <c r="VJA25" s="22"/>
      <c r="VJB25" s="22"/>
      <c r="VJC25" s="22"/>
      <c r="VJD25" s="22"/>
      <c r="VJE25" s="22"/>
      <c r="VJF25" s="22"/>
      <c r="VJG25" s="22"/>
      <c r="VJH25" s="22"/>
      <c r="VJI25" s="22"/>
      <c r="VJJ25" s="22"/>
      <c r="VJK25" s="22"/>
      <c r="VJL25" s="22"/>
      <c r="VJM25" s="22"/>
      <c r="VJN25" s="22"/>
      <c r="VJO25" s="22"/>
      <c r="VJP25" s="22"/>
      <c r="VJQ25" s="22"/>
      <c r="VJR25" s="22"/>
      <c r="VJS25" s="22"/>
      <c r="VJT25" s="22"/>
      <c r="VJU25" s="22"/>
      <c r="VJV25" s="22"/>
      <c r="VJW25" s="22"/>
      <c r="VJX25" s="22"/>
      <c r="VJY25" s="22"/>
      <c r="VJZ25" s="22"/>
      <c r="VKA25" s="22"/>
      <c r="VKB25" s="22"/>
      <c r="VKC25" s="22"/>
      <c r="VKD25" s="22"/>
      <c r="VKE25" s="22"/>
      <c r="VKF25" s="22"/>
      <c r="VKG25" s="22"/>
      <c r="VKH25" s="22"/>
      <c r="VKI25" s="22"/>
      <c r="VKJ25" s="22"/>
      <c r="VKK25" s="22"/>
      <c r="VKL25" s="22"/>
      <c r="VKM25" s="22"/>
      <c r="VKN25" s="22"/>
      <c r="VKO25" s="22"/>
      <c r="VKP25" s="22"/>
      <c r="VKQ25" s="22"/>
      <c r="VKR25" s="22"/>
      <c r="VKS25" s="22"/>
      <c r="VKT25" s="22"/>
      <c r="VKU25" s="22"/>
      <c r="VKV25" s="22"/>
      <c r="VKW25" s="22"/>
      <c r="VKX25" s="22"/>
      <c r="VKY25" s="22"/>
      <c r="VKZ25" s="22"/>
      <c r="VLA25" s="22"/>
      <c r="VLB25" s="22"/>
      <c r="VLC25" s="22"/>
      <c r="VLD25" s="22"/>
      <c r="VLE25" s="22"/>
      <c r="VLF25" s="22"/>
      <c r="VLG25" s="22"/>
      <c r="VLH25" s="22"/>
      <c r="VLI25" s="22"/>
      <c r="VLJ25" s="22"/>
      <c r="VLK25" s="22"/>
      <c r="VLL25" s="22"/>
      <c r="VLM25" s="22"/>
      <c r="VLN25" s="22"/>
      <c r="VLO25" s="22"/>
      <c r="VLP25" s="22"/>
      <c r="VLQ25" s="22"/>
      <c r="VLR25" s="22"/>
      <c r="VLS25" s="22"/>
      <c r="VLT25" s="22"/>
      <c r="VLU25" s="22"/>
      <c r="VLV25" s="22"/>
      <c r="VLW25" s="22"/>
      <c r="VLX25" s="22"/>
      <c r="VLY25" s="22"/>
      <c r="VLZ25" s="22"/>
      <c r="VMA25" s="22"/>
      <c r="VMB25" s="22"/>
      <c r="VMC25" s="22"/>
      <c r="VMD25" s="22"/>
      <c r="VME25" s="22"/>
      <c r="VMF25" s="22"/>
      <c r="VMG25" s="22"/>
      <c r="VMH25" s="22"/>
      <c r="VMI25" s="22"/>
      <c r="VMJ25" s="22"/>
      <c r="VMK25" s="22"/>
      <c r="VML25" s="22"/>
      <c r="VMM25" s="22"/>
      <c r="VMN25" s="22"/>
      <c r="VMO25" s="22"/>
      <c r="VMP25" s="22"/>
      <c r="VMQ25" s="22"/>
      <c r="VMR25" s="22"/>
      <c r="VMS25" s="22"/>
      <c r="VMT25" s="22"/>
      <c r="VMU25" s="22"/>
      <c r="VMV25" s="22"/>
      <c r="VMW25" s="22"/>
      <c r="VMX25" s="22"/>
      <c r="VMY25" s="22"/>
      <c r="VMZ25" s="22"/>
      <c r="VNA25" s="22"/>
      <c r="VNB25" s="22"/>
      <c r="VNC25" s="22"/>
      <c r="VND25" s="22"/>
      <c r="VNE25" s="22"/>
      <c r="VNF25" s="22"/>
      <c r="VNG25" s="22"/>
      <c r="VNH25" s="22"/>
      <c r="VNI25" s="22"/>
      <c r="VNJ25" s="22"/>
      <c r="VNK25" s="22"/>
      <c r="VNL25" s="22"/>
      <c r="VNM25" s="22"/>
      <c r="VNN25" s="22"/>
      <c r="VNO25" s="22"/>
      <c r="VNP25" s="22"/>
      <c r="VNQ25" s="22"/>
      <c r="VNR25" s="22"/>
      <c r="VNS25" s="22"/>
      <c r="VNT25" s="22"/>
      <c r="VNU25" s="22"/>
      <c r="VNV25" s="22"/>
      <c r="VNW25" s="22"/>
      <c r="VNX25" s="22"/>
      <c r="VNY25" s="22"/>
      <c r="VNZ25" s="22"/>
      <c r="VOA25" s="22"/>
      <c r="VOB25" s="22"/>
      <c r="VOC25" s="22"/>
      <c r="VOD25" s="22"/>
      <c r="VOE25" s="22"/>
      <c r="VOF25" s="22"/>
      <c r="VOG25" s="22"/>
      <c r="VOH25" s="22"/>
      <c r="VOI25" s="22"/>
      <c r="VOJ25" s="22"/>
      <c r="VOK25" s="22"/>
      <c r="VOL25" s="22"/>
      <c r="VOM25" s="22"/>
      <c r="VON25" s="22"/>
      <c r="VOO25" s="22"/>
      <c r="VOP25" s="22"/>
      <c r="VOQ25" s="22"/>
      <c r="VOR25" s="22"/>
      <c r="VOS25" s="22"/>
      <c r="VOT25" s="22"/>
      <c r="VOU25" s="22"/>
      <c r="VOV25" s="22"/>
      <c r="VOW25" s="22"/>
      <c r="VOX25" s="22"/>
      <c r="VOY25" s="22"/>
      <c r="VOZ25" s="22"/>
      <c r="VPA25" s="22"/>
      <c r="VPB25" s="22"/>
      <c r="VPC25" s="22"/>
      <c r="VPD25" s="22"/>
      <c r="VPE25" s="22"/>
      <c r="VPF25" s="22"/>
      <c r="VPG25" s="22"/>
      <c r="VPH25" s="22"/>
      <c r="VPI25" s="22"/>
      <c r="VPJ25" s="22"/>
      <c r="VPK25" s="22"/>
      <c r="VPL25" s="22"/>
      <c r="VPM25" s="22"/>
      <c r="VPN25" s="22"/>
      <c r="VPO25" s="22"/>
      <c r="VPP25" s="22"/>
      <c r="VPQ25" s="22"/>
      <c r="VPR25" s="22"/>
      <c r="VPS25" s="22"/>
      <c r="VPT25" s="22"/>
      <c r="VPU25" s="22"/>
      <c r="VPV25" s="22"/>
      <c r="VPW25" s="22"/>
      <c r="VPX25" s="22"/>
      <c r="VPY25" s="22"/>
      <c r="VPZ25" s="22"/>
      <c r="VQA25" s="22"/>
      <c r="VQB25" s="22"/>
      <c r="VQC25" s="22"/>
      <c r="VQD25" s="22"/>
      <c r="VQE25" s="22"/>
      <c r="VQF25" s="22"/>
      <c r="VQG25" s="22"/>
      <c r="VQH25" s="22"/>
      <c r="VQI25" s="22"/>
      <c r="VQJ25" s="22"/>
      <c r="VQK25" s="22"/>
      <c r="VQL25" s="22"/>
      <c r="VQM25" s="22"/>
      <c r="VQN25" s="22"/>
      <c r="VQO25" s="22"/>
      <c r="VQP25" s="22"/>
      <c r="VQQ25" s="22"/>
      <c r="VQR25" s="22"/>
      <c r="VQS25" s="22"/>
      <c r="VQT25" s="22"/>
      <c r="VQU25" s="22"/>
      <c r="VQV25" s="22"/>
      <c r="VQW25" s="22"/>
      <c r="VQX25" s="22"/>
      <c r="VQY25" s="22"/>
      <c r="VQZ25" s="22"/>
      <c r="VRA25" s="22"/>
      <c r="VRB25" s="22"/>
      <c r="VRC25" s="22"/>
      <c r="VRD25" s="22"/>
      <c r="VRE25" s="22"/>
      <c r="VRF25" s="22"/>
      <c r="VRG25" s="22"/>
      <c r="VRH25" s="22"/>
      <c r="VRI25" s="22"/>
      <c r="VRJ25" s="22"/>
      <c r="VRK25" s="22"/>
      <c r="VRL25" s="22"/>
      <c r="VRM25" s="22"/>
      <c r="VRN25" s="22"/>
      <c r="VRO25" s="22"/>
      <c r="VRP25" s="22"/>
      <c r="VRQ25" s="22"/>
      <c r="VRR25" s="22"/>
      <c r="VRS25" s="22"/>
      <c r="VRT25" s="22"/>
      <c r="VRU25" s="22"/>
      <c r="VRV25" s="22"/>
      <c r="VRW25" s="22"/>
      <c r="VRX25" s="22"/>
      <c r="VRY25" s="22"/>
      <c r="VRZ25" s="22"/>
      <c r="VSA25" s="22"/>
      <c r="VSB25" s="22"/>
      <c r="VSC25" s="22"/>
      <c r="VSD25" s="22"/>
      <c r="VSE25" s="22"/>
      <c r="VSF25" s="22"/>
      <c r="VSG25" s="22"/>
      <c r="VSH25" s="22"/>
      <c r="VSI25" s="22"/>
      <c r="VSJ25" s="22"/>
      <c r="VSK25" s="22"/>
      <c r="VSL25" s="22"/>
      <c r="VSM25" s="22"/>
      <c r="VSN25" s="22"/>
      <c r="VSO25" s="22"/>
      <c r="VSP25" s="22"/>
      <c r="VSQ25" s="22"/>
      <c r="VSR25" s="22"/>
      <c r="VSS25" s="22"/>
      <c r="VST25" s="22"/>
      <c r="VSU25" s="22"/>
      <c r="VSV25" s="22"/>
      <c r="VSW25" s="22"/>
      <c r="VSX25" s="22"/>
      <c r="VSY25" s="22"/>
      <c r="VSZ25" s="22"/>
      <c r="VTA25" s="22"/>
      <c r="VTB25" s="22"/>
      <c r="VTC25" s="22"/>
      <c r="VTD25" s="22"/>
      <c r="VTE25" s="22"/>
      <c r="VTF25" s="22"/>
      <c r="VTG25" s="22"/>
      <c r="VTH25" s="22"/>
      <c r="VTI25" s="22"/>
      <c r="VTJ25" s="22"/>
      <c r="VTK25" s="22"/>
      <c r="VTL25" s="22"/>
      <c r="VTM25" s="22"/>
      <c r="VTN25" s="22"/>
      <c r="VTO25" s="22"/>
      <c r="VTP25" s="22"/>
      <c r="VTQ25" s="22"/>
      <c r="VTR25" s="22"/>
      <c r="VTS25" s="22"/>
      <c r="VTT25" s="22"/>
      <c r="VTU25" s="22"/>
      <c r="VTV25" s="22"/>
      <c r="VTW25" s="22"/>
      <c r="VTX25" s="22"/>
      <c r="VTY25" s="22"/>
      <c r="VTZ25" s="22"/>
      <c r="VUA25" s="22"/>
      <c r="VUB25" s="22"/>
      <c r="VUC25" s="22"/>
      <c r="VUD25" s="22"/>
      <c r="VUE25" s="22"/>
      <c r="VUF25" s="22"/>
      <c r="VUG25" s="22"/>
      <c r="VUH25" s="22"/>
      <c r="VUI25" s="22"/>
      <c r="VUJ25" s="22"/>
      <c r="VUK25" s="22"/>
      <c r="VUL25" s="22"/>
      <c r="VUM25" s="22"/>
      <c r="VUN25" s="22"/>
      <c r="VUO25" s="22"/>
      <c r="VUP25" s="22"/>
      <c r="VUQ25" s="22"/>
      <c r="VUR25" s="22"/>
      <c r="VUS25" s="22"/>
      <c r="VUT25" s="22"/>
      <c r="VUU25" s="22"/>
      <c r="VUV25" s="22"/>
      <c r="VUW25" s="22"/>
      <c r="VUX25" s="22"/>
      <c r="VUY25" s="22"/>
      <c r="VUZ25" s="22"/>
      <c r="VVA25" s="22"/>
      <c r="VVB25" s="22"/>
      <c r="VVC25" s="22"/>
      <c r="VVD25" s="22"/>
      <c r="VVE25" s="22"/>
      <c r="VVF25" s="22"/>
      <c r="VVG25" s="22"/>
      <c r="VVH25" s="22"/>
      <c r="VVI25" s="22"/>
      <c r="VVJ25" s="22"/>
      <c r="VVK25" s="22"/>
      <c r="VVL25" s="22"/>
      <c r="VVM25" s="22"/>
      <c r="VVN25" s="22"/>
      <c r="VVO25" s="22"/>
      <c r="VVP25" s="22"/>
      <c r="VVQ25" s="22"/>
      <c r="VVR25" s="22"/>
      <c r="VVS25" s="22"/>
      <c r="VVT25" s="22"/>
      <c r="VVU25" s="22"/>
      <c r="VVV25" s="22"/>
      <c r="VVW25" s="22"/>
      <c r="VVX25" s="22"/>
      <c r="VVY25" s="22"/>
      <c r="VVZ25" s="22"/>
      <c r="VWA25" s="22"/>
      <c r="VWB25" s="22"/>
      <c r="VWC25" s="22"/>
      <c r="VWD25" s="22"/>
      <c r="VWE25" s="22"/>
      <c r="VWF25" s="22"/>
      <c r="VWG25" s="22"/>
      <c r="VWH25" s="22"/>
      <c r="VWI25" s="22"/>
      <c r="VWJ25" s="22"/>
      <c r="VWK25" s="22"/>
      <c r="VWL25" s="22"/>
      <c r="VWM25" s="22"/>
      <c r="VWN25" s="22"/>
      <c r="VWO25" s="22"/>
      <c r="VWP25" s="22"/>
      <c r="VWQ25" s="22"/>
      <c r="VWR25" s="22"/>
      <c r="VWS25" s="22"/>
      <c r="VWT25" s="22"/>
      <c r="VWU25" s="22"/>
      <c r="VWV25" s="22"/>
      <c r="VWW25" s="22"/>
      <c r="VWX25" s="22"/>
      <c r="VWY25" s="22"/>
      <c r="VWZ25" s="22"/>
      <c r="VXA25" s="22"/>
      <c r="VXB25" s="22"/>
      <c r="VXC25" s="22"/>
      <c r="VXD25" s="22"/>
      <c r="VXE25" s="22"/>
      <c r="VXF25" s="22"/>
      <c r="VXG25" s="22"/>
      <c r="VXH25" s="22"/>
      <c r="VXI25" s="22"/>
      <c r="VXJ25" s="22"/>
      <c r="VXK25" s="22"/>
      <c r="VXL25" s="22"/>
      <c r="VXM25" s="22"/>
      <c r="VXN25" s="22"/>
      <c r="VXO25" s="22"/>
      <c r="VXP25" s="22"/>
      <c r="VXQ25" s="22"/>
      <c r="VXR25" s="22"/>
      <c r="VXS25" s="22"/>
      <c r="VXT25" s="22"/>
      <c r="VXU25" s="22"/>
      <c r="VXV25" s="22"/>
      <c r="VXW25" s="22"/>
      <c r="VXX25" s="22"/>
      <c r="VXY25" s="22"/>
      <c r="VXZ25" s="22"/>
      <c r="VYA25" s="22"/>
      <c r="VYB25" s="22"/>
      <c r="VYC25" s="22"/>
      <c r="VYD25" s="22"/>
      <c r="VYE25" s="22"/>
      <c r="VYF25" s="22"/>
      <c r="VYG25" s="22"/>
      <c r="VYH25" s="22"/>
      <c r="VYI25" s="22"/>
      <c r="VYJ25" s="22"/>
      <c r="VYK25" s="22"/>
      <c r="VYL25" s="22"/>
      <c r="VYM25" s="22"/>
      <c r="VYN25" s="22"/>
      <c r="VYO25" s="22"/>
      <c r="VYP25" s="22"/>
      <c r="VYQ25" s="22"/>
      <c r="VYR25" s="22"/>
      <c r="VYS25" s="22"/>
      <c r="VYT25" s="22"/>
      <c r="VYU25" s="22"/>
      <c r="VYV25" s="22"/>
      <c r="VYW25" s="22"/>
      <c r="VYX25" s="22"/>
      <c r="VYY25" s="22"/>
      <c r="VYZ25" s="22"/>
      <c r="VZA25" s="22"/>
      <c r="VZB25" s="22"/>
      <c r="VZC25" s="22"/>
      <c r="VZD25" s="22"/>
      <c r="VZE25" s="22"/>
      <c r="VZF25" s="22"/>
      <c r="VZG25" s="22"/>
      <c r="VZH25" s="22"/>
      <c r="VZI25" s="22"/>
      <c r="VZJ25" s="22"/>
      <c r="VZK25" s="22"/>
      <c r="VZL25" s="22"/>
      <c r="VZM25" s="22"/>
      <c r="VZN25" s="22"/>
      <c r="VZO25" s="22"/>
      <c r="VZP25" s="22"/>
      <c r="VZQ25" s="22"/>
      <c r="VZR25" s="22"/>
      <c r="VZS25" s="22"/>
      <c r="VZT25" s="22"/>
      <c r="VZU25" s="22"/>
      <c r="VZV25" s="22"/>
      <c r="VZW25" s="22"/>
      <c r="VZX25" s="22"/>
      <c r="VZY25" s="22"/>
      <c r="VZZ25" s="22"/>
      <c r="WAA25" s="22"/>
      <c r="WAB25" s="22"/>
      <c r="WAC25" s="22"/>
      <c r="WAD25" s="22"/>
      <c r="WAE25" s="22"/>
      <c r="WAF25" s="22"/>
      <c r="WAG25" s="22"/>
      <c r="WAH25" s="22"/>
      <c r="WAI25" s="22"/>
      <c r="WAJ25" s="22"/>
      <c r="WAK25" s="22"/>
      <c r="WAL25" s="22"/>
      <c r="WAM25" s="22"/>
      <c r="WAN25" s="22"/>
      <c r="WAO25" s="22"/>
      <c r="WAP25" s="22"/>
      <c r="WAQ25" s="22"/>
      <c r="WAR25" s="22"/>
      <c r="WAS25" s="22"/>
      <c r="WAT25" s="22"/>
      <c r="WAU25" s="22"/>
      <c r="WAV25" s="22"/>
      <c r="WAW25" s="22"/>
      <c r="WAX25" s="22"/>
      <c r="WAY25" s="22"/>
      <c r="WAZ25" s="22"/>
      <c r="WBA25" s="22"/>
      <c r="WBB25" s="22"/>
      <c r="WBC25" s="22"/>
      <c r="WBD25" s="22"/>
      <c r="WBE25" s="22"/>
      <c r="WBF25" s="22"/>
      <c r="WBG25" s="22"/>
      <c r="WBH25" s="22"/>
      <c r="WBI25" s="22"/>
      <c r="WBJ25" s="22"/>
      <c r="WBK25" s="22"/>
      <c r="WBL25" s="22"/>
      <c r="WBM25" s="22"/>
      <c r="WBN25" s="22"/>
      <c r="WBO25" s="22"/>
      <c r="WBP25" s="22"/>
      <c r="WBQ25" s="22"/>
      <c r="WBR25" s="22"/>
      <c r="WBS25" s="22"/>
      <c r="WBT25" s="22"/>
      <c r="WBU25" s="22"/>
      <c r="WBV25" s="22"/>
      <c r="WBW25" s="22"/>
      <c r="WBX25" s="22"/>
      <c r="WBY25" s="22"/>
      <c r="WBZ25" s="22"/>
      <c r="WCA25" s="22"/>
      <c r="WCB25" s="22"/>
      <c r="WCC25" s="22"/>
      <c r="WCD25" s="22"/>
      <c r="WCE25" s="22"/>
      <c r="WCF25" s="22"/>
      <c r="WCG25" s="22"/>
      <c r="WCH25" s="22"/>
      <c r="WCI25" s="22"/>
      <c r="WCJ25" s="22"/>
      <c r="WCK25" s="22"/>
      <c r="WCL25" s="22"/>
      <c r="WCM25" s="22"/>
      <c r="WCN25" s="22"/>
      <c r="WCO25" s="22"/>
      <c r="WCP25" s="22"/>
      <c r="WCQ25" s="22"/>
      <c r="WCR25" s="22"/>
      <c r="WCS25" s="22"/>
      <c r="WCT25" s="22"/>
      <c r="WCU25" s="22"/>
      <c r="WCV25" s="22"/>
      <c r="WCW25" s="22"/>
      <c r="WCX25" s="22"/>
      <c r="WCY25" s="22"/>
      <c r="WCZ25" s="22"/>
      <c r="WDA25" s="22"/>
      <c r="WDB25" s="22"/>
      <c r="WDC25" s="22"/>
      <c r="WDD25" s="22"/>
      <c r="WDE25" s="22"/>
      <c r="WDF25" s="22"/>
      <c r="WDG25" s="22"/>
      <c r="WDH25" s="22"/>
      <c r="WDI25" s="22"/>
      <c r="WDJ25" s="22"/>
      <c r="WDK25" s="22"/>
      <c r="WDL25" s="22"/>
      <c r="WDM25" s="22"/>
      <c r="WDN25" s="22"/>
      <c r="WDO25" s="22"/>
      <c r="WDP25" s="22"/>
      <c r="WDQ25" s="22"/>
      <c r="WDR25" s="22"/>
      <c r="WDS25" s="22"/>
      <c r="WDT25" s="22"/>
      <c r="WDU25" s="22"/>
      <c r="WDV25" s="22"/>
      <c r="WDW25" s="22"/>
      <c r="WDX25" s="22"/>
      <c r="WDY25" s="22"/>
      <c r="WDZ25" s="22"/>
      <c r="WEA25" s="22"/>
      <c r="WEB25" s="22"/>
      <c r="WEC25" s="22"/>
      <c r="WED25" s="22"/>
      <c r="WEE25" s="22"/>
      <c r="WEF25" s="22"/>
      <c r="WEG25" s="22"/>
      <c r="WEH25" s="22"/>
      <c r="WEI25" s="22"/>
      <c r="WEJ25" s="22"/>
      <c r="WEK25" s="22"/>
      <c r="WEL25" s="22"/>
      <c r="WEM25" s="22"/>
      <c r="WEN25" s="22"/>
      <c r="WEO25" s="22"/>
      <c r="WEP25" s="22"/>
      <c r="WEQ25" s="22"/>
      <c r="WER25" s="22"/>
      <c r="WES25" s="22"/>
      <c r="WET25" s="22"/>
      <c r="WEU25" s="22"/>
      <c r="WEV25" s="22"/>
      <c r="WEW25" s="22"/>
      <c r="WEX25" s="22"/>
      <c r="WEY25" s="22"/>
      <c r="WEZ25" s="22"/>
      <c r="WFA25" s="22"/>
      <c r="WFB25" s="22"/>
      <c r="WFC25" s="22"/>
      <c r="WFD25" s="22"/>
      <c r="WFE25" s="22"/>
      <c r="WFF25" s="22"/>
      <c r="WFG25" s="22"/>
      <c r="WFH25" s="22"/>
      <c r="WFI25" s="22"/>
      <c r="WFJ25" s="22"/>
      <c r="WFK25" s="22"/>
      <c r="WFL25" s="22"/>
      <c r="WFM25" s="22"/>
      <c r="WFN25" s="22"/>
      <c r="WFO25" s="22"/>
      <c r="WFP25" s="22"/>
      <c r="WFQ25" s="22"/>
      <c r="WFR25" s="22"/>
      <c r="WFS25" s="22"/>
      <c r="WFT25" s="22"/>
      <c r="WFU25" s="22"/>
      <c r="WFV25" s="22"/>
      <c r="WFW25" s="22"/>
      <c r="WFX25" s="22"/>
      <c r="WFY25" s="22"/>
      <c r="WFZ25" s="22"/>
      <c r="WGA25" s="22"/>
      <c r="WGB25" s="22"/>
      <c r="WGC25" s="22"/>
      <c r="WGD25" s="22"/>
      <c r="WGE25" s="22"/>
      <c r="WGF25" s="22"/>
      <c r="WGG25" s="22"/>
      <c r="WGH25" s="22"/>
      <c r="WGI25" s="22"/>
      <c r="WGJ25" s="22"/>
      <c r="WGK25" s="22"/>
      <c r="WGL25" s="22"/>
      <c r="WGM25" s="22"/>
      <c r="WGN25" s="22"/>
      <c r="WGO25" s="22"/>
      <c r="WGP25" s="22"/>
      <c r="WGQ25" s="22"/>
      <c r="WGR25" s="22"/>
      <c r="WGS25" s="22"/>
      <c r="WGT25" s="22"/>
      <c r="WGU25" s="22"/>
      <c r="WGV25" s="22"/>
      <c r="WGW25" s="22"/>
      <c r="WGX25" s="22"/>
      <c r="WGY25" s="22"/>
      <c r="WGZ25" s="22"/>
      <c r="WHA25" s="22"/>
      <c r="WHB25" s="22"/>
      <c r="WHC25" s="22"/>
      <c r="WHD25" s="22"/>
      <c r="WHE25" s="22"/>
      <c r="WHF25" s="22"/>
      <c r="WHG25" s="22"/>
      <c r="WHH25" s="22"/>
      <c r="WHI25" s="22"/>
      <c r="WHJ25" s="22"/>
      <c r="WHK25" s="22"/>
      <c r="WHL25" s="22"/>
      <c r="WHM25" s="22"/>
      <c r="WHN25" s="22"/>
      <c r="WHO25" s="22"/>
      <c r="WHP25" s="22"/>
      <c r="WHQ25" s="22"/>
      <c r="WHR25" s="22"/>
      <c r="WHS25" s="22"/>
      <c r="WHT25" s="22"/>
      <c r="WHU25" s="22"/>
      <c r="WHV25" s="22"/>
      <c r="WHW25" s="22"/>
      <c r="WHX25" s="22"/>
      <c r="WHY25" s="22"/>
      <c r="WHZ25" s="22"/>
      <c r="WIA25" s="22"/>
      <c r="WIB25" s="22"/>
      <c r="WIC25" s="22"/>
      <c r="WID25" s="22"/>
      <c r="WIE25" s="22"/>
      <c r="WIF25" s="22"/>
      <c r="WIG25" s="22"/>
      <c r="WIH25" s="22"/>
      <c r="WII25" s="22"/>
      <c r="WIJ25" s="22"/>
      <c r="WIK25" s="22"/>
      <c r="WIL25" s="22"/>
      <c r="WIM25" s="22"/>
      <c r="WIN25" s="22"/>
      <c r="WIO25" s="22"/>
      <c r="WIP25" s="22"/>
      <c r="WIQ25" s="22"/>
      <c r="WIR25" s="22"/>
      <c r="WIS25" s="22"/>
      <c r="WIT25" s="22"/>
      <c r="WIU25" s="22"/>
      <c r="WIV25" s="22"/>
      <c r="WIW25" s="22"/>
      <c r="WIX25" s="22"/>
      <c r="WIY25" s="22"/>
      <c r="WIZ25" s="22"/>
      <c r="WJA25" s="22"/>
      <c r="WJB25" s="22"/>
      <c r="WJC25" s="22"/>
      <c r="WJD25" s="22"/>
      <c r="WJE25" s="22"/>
      <c r="WJF25" s="22"/>
      <c r="WJG25" s="22"/>
      <c r="WJH25" s="22"/>
      <c r="WJI25" s="22"/>
      <c r="WJJ25" s="22"/>
      <c r="WJK25" s="22"/>
      <c r="WJL25" s="22"/>
      <c r="WJM25" s="22"/>
      <c r="WJN25" s="22"/>
      <c r="WJO25" s="22"/>
      <c r="WJP25" s="22"/>
      <c r="WJQ25" s="22"/>
      <c r="WJR25" s="22"/>
      <c r="WJS25" s="22"/>
      <c r="WJT25" s="22"/>
      <c r="WJU25" s="22"/>
      <c r="WJV25" s="22"/>
      <c r="WJW25" s="22"/>
      <c r="WJX25" s="22"/>
      <c r="WJY25" s="22"/>
      <c r="WJZ25" s="22"/>
      <c r="WKA25" s="22"/>
      <c r="WKB25" s="22"/>
      <c r="WKC25" s="22"/>
      <c r="WKD25" s="22"/>
      <c r="WKE25" s="22"/>
      <c r="WKF25" s="22"/>
      <c r="WKG25" s="22"/>
      <c r="WKH25" s="22"/>
      <c r="WKI25" s="22"/>
      <c r="WKJ25" s="22"/>
      <c r="WKK25" s="22"/>
      <c r="WKL25" s="22"/>
      <c r="WKM25" s="22"/>
      <c r="WKN25" s="22"/>
      <c r="WKO25" s="22"/>
      <c r="WKP25" s="22"/>
      <c r="WKQ25" s="22"/>
      <c r="WKR25" s="22"/>
      <c r="WKS25" s="22"/>
      <c r="WKT25" s="22"/>
      <c r="WKU25" s="22"/>
      <c r="WKV25" s="22"/>
      <c r="WKW25" s="22"/>
      <c r="WKX25" s="22"/>
      <c r="WKY25" s="22"/>
      <c r="WKZ25" s="22"/>
      <c r="WLA25" s="22"/>
      <c r="WLB25" s="22"/>
      <c r="WLC25" s="22"/>
      <c r="WLD25" s="22"/>
      <c r="WLE25" s="22"/>
      <c r="WLF25" s="22"/>
      <c r="WLG25" s="22"/>
      <c r="WLH25" s="22"/>
      <c r="WLI25" s="22"/>
      <c r="WLJ25" s="22"/>
      <c r="WLK25" s="22"/>
      <c r="WLL25" s="22"/>
      <c r="WLM25" s="22"/>
      <c r="WLN25" s="22"/>
      <c r="WLO25" s="22"/>
      <c r="WLP25" s="22"/>
      <c r="WLQ25" s="22"/>
      <c r="WLR25" s="22"/>
      <c r="WLS25" s="22"/>
      <c r="WLT25" s="22"/>
      <c r="WLU25" s="22"/>
      <c r="WLV25" s="22"/>
      <c r="WLW25" s="22"/>
      <c r="WLX25" s="22"/>
      <c r="WLY25" s="22"/>
      <c r="WLZ25" s="22"/>
      <c r="WMA25" s="22"/>
      <c r="WMB25" s="22"/>
      <c r="WMC25" s="22"/>
      <c r="WMD25" s="22"/>
      <c r="WME25" s="22"/>
      <c r="WMF25" s="22"/>
      <c r="WMG25" s="22"/>
      <c r="WMH25" s="22"/>
      <c r="WMI25" s="22"/>
      <c r="WMJ25" s="22"/>
      <c r="WMK25" s="22"/>
      <c r="WML25" s="22"/>
      <c r="WMM25" s="22"/>
      <c r="WMN25" s="22"/>
      <c r="WMO25" s="22"/>
      <c r="WMP25" s="22"/>
      <c r="WMQ25" s="22"/>
      <c r="WMR25" s="22"/>
      <c r="WMS25" s="22"/>
      <c r="WMT25" s="22"/>
      <c r="WMU25" s="22"/>
      <c r="WMV25" s="22"/>
      <c r="WMW25" s="22"/>
      <c r="WMX25" s="22"/>
      <c r="WMY25" s="22"/>
      <c r="WMZ25" s="22"/>
      <c r="WNA25" s="22"/>
      <c r="WNB25" s="22"/>
      <c r="WNC25" s="22"/>
      <c r="WND25" s="22"/>
      <c r="WNE25" s="22"/>
      <c r="WNF25" s="22"/>
      <c r="WNG25" s="22"/>
      <c r="WNH25" s="22"/>
      <c r="WNI25" s="22"/>
      <c r="WNJ25" s="22"/>
      <c r="WNK25" s="22"/>
      <c r="WNL25" s="22"/>
      <c r="WNM25" s="22"/>
      <c r="WNN25" s="22"/>
      <c r="WNO25" s="22"/>
      <c r="WNP25" s="22"/>
      <c r="WNQ25" s="22"/>
      <c r="WNR25" s="22"/>
      <c r="WNS25" s="22"/>
      <c r="WNT25" s="22"/>
      <c r="WNU25" s="22"/>
      <c r="WNV25" s="22"/>
      <c r="WNW25" s="22"/>
      <c r="WNX25" s="22"/>
      <c r="WNY25" s="22"/>
      <c r="WNZ25" s="22"/>
      <c r="WOA25" s="22"/>
      <c r="WOB25" s="22"/>
      <c r="WOC25" s="22"/>
      <c r="WOD25" s="22"/>
      <c r="WOE25" s="22"/>
      <c r="WOF25" s="22"/>
      <c r="WOG25" s="22"/>
      <c r="WOH25" s="22"/>
      <c r="WOI25" s="22"/>
      <c r="WOJ25" s="22"/>
      <c r="WOK25" s="22"/>
      <c r="WOL25" s="22"/>
      <c r="WOM25" s="22"/>
      <c r="WON25" s="22"/>
      <c r="WOO25" s="22"/>
      <c r="WOP25" s="22"/>
      <c r="WOQ25" s="22"/>
      <c r="WOR25" s="22"/>
      <c r="WOS25" s="22"/>
      <c r="WOT25" s="22"/>
      <c r="WOU25" s="22"/>
      <c r="WOV25" s="22"/>
      <c r="WOW25" s="22"/>
      <c r="WOX25" s="22"/>
      <c r="WOY25" s="22"/>
      <c r="WOZ25" s="22"/>
      <c r="WPA25" s="22"/>
      <c r="WPB25" s="22"/>
      <c r="WPC25" s="22"/>
      <c r="WPD25" s="22"/>
      <c r="WPE25" s="22"/>
      <c r="WPF25" s="22"/>
      <c r="WPG25" s="22"/>
      <c r="WPH25" s="22"/>
      <c r="WPI25" s="22"/>
      <c r="WPJ25" s="22"/>
      <c r="WPK25" s="22"/>
      <c r="WPL25" s="22"/>
      <c r="WPM25" s="22"/>
      <c r="WPN25" s="22"/>
      <c r="WPO25" s="22"/>
      <c r="WPP25" s="22"/>
      <c r="WPQ25" s="22"/>
      <c r="WPR25" s="22"/>
      <c r="WPS25" s="22"/>
      <c r="WPT25" s="22"/>
      <c r="WPU25" s="22"/>
      <c r="WPV25" s="22"/>
      <c r="WPW25" s="22"/>
      <c r="WPX25" s="22"/>
      <c r="WPY25" s="22"/>
      <c r="WPZ25" s="22"/>
      <c r="WQA25" s="22"/>
      <c r="WQB25" s="22"/>
      <c r="WQC25" s="22"/>
      <c r="WQD25" s="22"/>
      <c r="WQE25" s="22"/>
      <c r="WQF25" s="22"/>
      <c r="WQG25" s="22"/>
      <c r="WQH25" s="22"/>
      <c r="WQI25" s="22"/>
      <c r="WQJ25" s="22"/>
      <c r="WQK25" s="22"/>
      <c r="WQL25" s="22"/>
      <c r="WQM25" s="22"/>
      <c r="WQN25" s="22"/>
      <c r="WQO25" s="22"/>
      <c r="WQP25" s="22"/>
      <c r="WQQ25" s="22"/>
      <c r="WQR25" s="22"/>
      <c r="WQS25" s="22"/>
      <c r="WQT25" s="22"/>
      <c r="WQU25" s="22"/>
      <c r="WQV25" s="22"/>
      <c r="WQW25" s="22"/>
      <c r="WQX25" s="22"/>
      <c r="WQY25" s="22"/>
      <c r="WQZ25" s="22"/>
      <c r="WRA25" s="22"/>
      <c r="WRB25" s="22"/>
      <c r="WRC25" s="22"/>
      <c r="WRD25" s="22"/>
      <c r="WRE25" s="22"/>
      <c r="WRF25" s="22"/>
      <c r="WRG25" s="22"/>
      <c r="WRH25" s="22"/>
      <c r="WRI25" s="22"/>
      <c r="WRJ25" s="22"/>
      <c r="WRK25" s="22"/>
      <c r="WRL25" s="22"/>
      <c r="WRM25" s="22"/>
      <c r="WRN25" s="22"/>
      <c r="WRO25" s="22"/>
      <c r="WRP25" s="22"/>
      <c r="WRQ25" s="22"/>
      <c r="WRR25" s="22"/>
      <c r="WRS25" s="22"/>
      <c r="WRT25" s="22"/>
      <c r="WRU25" s="22"/>
      <c r="WRV25" s="22"/>
      <c r="WRW25" s="22"/>
      <c r="WRX25" s="22"/>
      <c r="WRY25" s="22"/>
      <c r="WRZ25" s="22"/>
      <c r="WSA25" s="22"/>
      <c r="WSB25" s="22"/>
      <c r="WSC25" s="22"/>
      <c r="WSD25" s="22"/>
      <c r="WSE25" s="22"/>
      <c r="WSF25" s="22"/>
      <c r="WSG25" s="22"/>
      <c r="WSH25" s="22"/>
      <c r="WSI25" s="22"/>
      <c r="WSJ25" s="22"/>
      <c r="WSK25" s="22"/>
      <c r="WSL25" s="22"/>
      <c r="WSM25" s="22"/>
      <c r="WSN25" s="22"/>
      <c r="WSO25" s="22"/>
      <c r="WSP25" s="22"/>
      <c r="WSQ25" s="22"/>
      <c r="WSR25" s="22"/>
      <c r="WSS25" s="22"/>
      <c r="WST25" s="22"/>
      <c r="WSU25" s="22"/>
      <c r="WSV25" s="22"/>
      <c r="WSW25" s="22"/>
      <c r="WSX25" s="22"/>
      <c r="WSY25" s="22"/>
      <c r="WSZ25" s="22"/>
      <c r="WTA25" s="22"/>
      <c r="WTB25" s="22"/>
      <c r="WTC25" s="22"/>
      <c r="WTD25" s="22"/>
      <c r="WTE25" s="22"/>
      <c r="WTF25" s="22"/>
      <c r="WTG25" s="22"/>
      <c r="WTH25" s="22"/>
      <c r="WTI25" s="22"/>
      <c r="WTJ25" s="22"/>
      <c r="WTK25" s="22"/>
      <c r="WTL25" s="22"/>
      <c r="WTM25" s="22"/>
      <c r="WTN25" s="22"/>
      <c r="WTO25" s="22"/>
      <c r="WTP25" s="22"/>
      <c r="WTQ25" s="22"/>
      <c r="WTR25" s="22"/>
      <c r="WTS25" s="22"/>
      <c r="WTT25" s="22"/>
      <c r="WTU25" s="22"/>
      <c r="WTV25" s="22"/>
      <c r="WTW25" s="22"/>
      <c r="WTX25" s="22"/>
      <c r="WTY25" s="22"/>
      <c r="WTZ25" s="22"/>
      <c r="WUA25" s="22"/>
      <c r="WUB25" s="22"/>
      <c r="WUC25" s="22"/>
      <c r="WUD25" s="22"/>
      <c r="WUE25" s="22"/>
      <c r="WUF25" s="22"/>
      <c r="WUG25" s="22"/>
      <c r="WUH25" s="22"/>
      <c r="WUI25" s="22"/>
      <c r="WUJ25" s="22"/>
      <c r="WUK25" s="22"/>
      <c r="WUL25" s="22"/>
      <c r="WUM25" s="22"/>
      <c r="WUN25" s="22"/>
      <c r="WUO25" s="22"/>
      <c r="WUP25" s="22"/>
      <c r="WUQ25" s="22"/>
      <c r="WUR25" s="22"/>
      <c r="WUS25" s="22"/>
      <c r="WUT25" s="22"/>
      <c r="WUU25" s="22"/>
      <c r="WUV25" s="22"/>
      <c r="WUW25" s="22"/>
      <c r="WUX25" s="22"/>
      <c r="WUY25" s="22"/>
      <c r="WUZ25" s="22"/>
      <c r="WVA25" s="22"/>
      <c r="WVB25" s="22"/>
      <c r="WVC25" s="22"/>
      <c r="WVD25" s="22"/>
      <c r="WVE25" s="22"/>
      <c r="WVF25" s="22"/>
      <c r="WVG25" s="22"/>
      <c r="WVH25" s="22"/>
      <c r="WVI25" s="22"/>
      <c r="WVJ25" s="22"/>
      <c r="WVK25" s="22"/>
      <c r="WVL25" s="22"/>
      <c r="WVM25" s="22"/>
      <c r="WVN25" s="22"/>
      <c r="WVO25" s="22"/>
      <c r="WVP25" s="22"/>
      <c r="WVQ25" s="22"/>
      <c r="WVR25" s="22"/>
      <c r="WVS25" s="22"/>
      <c r="WVT25" s="22"/>
      <c r="WVU25" s="22"/>
      <c r="WVV25" s="22"/>
      <c r="WVW25" s="22"/>
      <c r="WVX25" s="22"/>
      <c r="WVY25" s="22"/>
      <c r="WVZ25" s="22"/>
      <c r="WWA25" s="22"/>
      <c r="WWB25" s="22"/>
      <c r="WWC25" s="22"/>
      <c r="WWD25" s="22"/>
      <c r="WWE25" s="22"/>
      <c r="WWF25" s="22"/>
      <c r="WWG25" s="22"/>
      <c r="WWH25" s="22"/>
      <c r="WWI25" s="22"/>
      <c r="WWJ25" s="22"/>
      <c r="WWK25" s="22"/>
      <c r="WWL25" s="22"/>
      <c r="WWM25" s="22"/>
      <c r="WWN25" s="22"/>
      <c r="WWO25" s="22"/>
      <c r="WWP25" s="22"/>
      <c r="WWQ25" s="22"/>
      <c r="WWR25" s="22"/>
      <c r="WWS25" s="22"/>
      <c r="WWT25" s="22"/>
      <c r="WWU25" s="22"/>
      <c r="WWV25" s="22"/>
      <c r="WWW25" s="22"/>
      <c r="WWX25" s="22"/>
      <c r="WWY25" s="22"/>
      <c r="WWZ25" s="22"/>
      <c r="WXA25" s="22"/>
      <c r="WXB25" s="22"/>
      <c r="WXC25" s="22"/>
      <c r="WXD25" s="22"/>
      <c r="WXE25" s="22"/>
      <c r="WXF25" s="22"/>
      <c r="WXG25" s="22"/>
      <c r="WXH25" s="22"/>
      <c r="WXI25" s="22"/>
      <c r="WXJ25" s="22"/>
      <c r="WXK25" s="22"/>
      <c r="WXL25" s="22"/>
      <c r="WXM25" s="22"/>
      <c r="WXN25" s="22"/>
      <c r="WXO25" s="22"/>
      <c r="WXP25" s="22"/>
      <c r="WXQ25" s="22"/>
      <c r="WXR25" s="22"/>
      <c r="WXS25" s="22"/>
      <c r="WXT25" s="22"/>
      <c r="WXU25" s="22"/>
      <c r="WXV25" s="22"/>
      <c r="WXW25" s="22"/>
      <c r="WXX25" s="22"/>
      <c r="WXY25" s="22"/>
      <c r="WXZ25" s="22"/>
      <c r="WYA25" s="22"/>
      <c r="WYB25" s="22"/>
      <c r="WYC25" s="22"/>
      <c r="WYD25" s="22"/>
      <c r="WYE25" s="22"/>
      <c r="WYF25" s="22"/>
      <c r="WYG25" s="22"/>
      <c r="WYH25" s="22"/>
      <c r="WYI25" s="22"/>
      <c r="WYJ25" s="22"/>
      <c r="WYK25" s="22"/>
      <c r="WYL25" s="22"/>
      <c r="WYM25" s="22"/>
      <c r="WYN25" s="22"/>
      <c r="WYO25" s="22"/>
      <c r="WYP25" s="22"/>
      <c r="WYQ25" s="22"/>
      <c r="WYR25" s="22"/>
      <c r="WYS25" s="22"/>
      <c r="WYT25" s="22"/>
      <c r="WYU25" s="22"/>
      <c r="WYV25" s="22"/>
      <c r="WYW25" s="22"/>
      <c r="WYX25" s="22"/>
      <c r="WYY25" s="22"/>
      <c r="WYZ25" s="22"/>
      <c r="WZA25" s="22"/>
      <c r="WZB25" s="22"/>
      <c r="WZC25" s="22"/>
      <c r="WZD25" s="22"/>
      <c r="WZE25" s="22"/>
      <c r="WZF25" s="22"/>
      <c r="WZG25" s="22"/>
      <c r="WZH25" s="22"/>
      <c r="WZI25" s="22"/>
      <c r="WZJ25" s="22"/>
      <c r="WZK25" s="22"/>
      <c r="WZL25" s="22"/>
      <c r="WZM25" s="22"/>
      <c r="WZN25" s="22"/>
      <c r="WZO25" s="22"/>
      <c r="WZP25" s="22"/>
      <c r="WZQ25" s="22"/>
      <c r="WZR25" s="22"/>
      <c r="WZS25" s="22"/>
      <c r="WZT25" s="22"/>
      <c r="WZU25" s="22"/>
      <c r="WZV25" s="22"/>
      <c r="WZW25" s="22"/>
      <c r="WZX25" s="22"/>
      <c r="WZY25" s="22"/>
      <c r="WZZ25" s="22"/>
      <c r="XAA25" s="22"/>
      <c r="XAB25" s="22"/>
      <c r="XAC25" s="22"/>
      <c r="XAD25" s="22"/>
      <c r="XAE25" s="22"/>
      <c r="XAF25" s="22"/>
      <c r="XAG25" s="22"/>
      <c r="XAH25" s="22"/>
      <c r="XAI25" s="22"/>
      <c r="XAJ25" s="22"/>
      <c r="XAK25" s="22"/>
      <c r="XAL25" s="22"/>
      <c r="XAM25" s="22"/>
      <c r="XAN25" s="22"/>
      <c r="XAO25" s="22"/>
      <c r="XAP25" s="22"/>
      <c r="XAQ25" s="22"/>
      <c r="XAR25" s="22"/>
      <c r="XAS25" s="22"/>
      <c r="XAT25" s="22"/>
      <c r="XAU25" s="22"/>
      <c r="XAV25" s="22"/>
      <c r="XAW25" s="22"/>
      <c r="XAX25" s="22"/>
      <c r="XAY25" s="22"/>
      <c r="XAZ25" s="22"/>
      <c r="XBA25" s="22"/>
      <c r="XBB25" s="22"/>
      <c r="XBC25" s="22"/>
      <c r="XBD25" s="22"/>
      <c r="XBE25" s="22"/>
      <c r="XBF25" s="22"/>
      <c r="XBG25" s="22"/>
      <c r="XBH25" s="22"/>
      <c r="XBI25" s="22"/>
      <c r="XBJ25" s="22"/>
      <c r="XBK25" s="22"/>
      <c r="XBL25" s="22"/>
      <c r="XBM25" s="22"/>
      <c r="XBN25" s="22"/>
      <c r="XBO25" s="22"/>
      <c r="XBP25" s="22"/>
      <c r="XBQ25" s="22"/>
      <c r="XBR25" s="22"/>
      <c r="XBS25" s="22"/>
      <c r="XBT25" s="22"/>
      <c r="XBU25" s="22"/>
      <c r="XBV25" s="22"/>
      <c r="XBW25" s="22"/>
      <c r="XBX25" s="22"/>
      <c r="XBY25" s="22"/>
      <c r="XBZ25" s="22"/>
      <c r="XCA25" s="22"/>
      <c r="XCB25" s="22"/>
      <c r="XCC25" s="22"/>
      <c r="XCD25" s="22"/>
      <c r="XCE25" s="22"/>
      <c r="XCF25" s="22"/>
      <c r="XCG25" s="22"/>
      <c r="XCH25" s="22"/>
      <c r="XCI25" s="22"/>
      <c r="XCJ25" s="22"/>
      <c r="XCK25" s="22"/>
      <c r="XCL25" s="22"/>
      <c r="XCM25" s="22"/>
      <c r="XCN25" s="22"/>
      <c r="XCO25" s="22"/>
      <c r="XCP25" s="22"/>
      <c r="XCQ25" s="22"/>
      <c r="XCR25" s="22"/>
      <c r="XCS25" s="22"/>
      <c r="XCT25" s="22"/>
      <c r="XCU25" s="22"/>
      <c r="XCV25" s="22"/>
      <c r="XCW25" s="22"/>
      <c r="XCX25" s="22"/>
      <c r="XCY25" s="22"/>
      <c r="XCZ25" s="22"/>
      <c r="XDA25" s="22"/>
      <c r="XDB25" s="22"/>
      <c r="XDC25" s="22"/>
      <c r="XDD25" s="22"/>
      <c r="XDE25" s="22"/>
      <c r="XDF25" s="22"/>
      <c r="XDG25" s="22"/>
      <c r="XDH25" s="22"/>
      <c r="XDI25" s="22"/>
      <c r="XDJ25" s="22"/>
      <c r="XDK25" s="22"/>
      <c r="XDL25" s="22"/>
      <c r="XDM25" s="22"/>
      <c r="XDN25" s="22"/>
      <c r="XDO25" s="22"/>
      <c r="XDP25" s="22"/>
      <c r="XDQ25" s="22"/>
      <c r="XDR25" s="22"/>
      <c r="XDS25" s="22"/>
      <c r="XDT25" s="22"/>
      <c r="XDU25" s="22"/>
      <c r="XDV25" s="22"/>
      <c r="XDW25" s="22"/>
      <c r="XDX25" s="22"/>
      <c r="XDY25" s="22"/>
      <c r="XDZ25" s="22"/>
      <c r="XEA25" s="22"/>
      <c r="XEB25" s="22"/>
      <c r="XEC25" s="22"/>
      <c r="XED25" s="22"/>
      <c r="XEE25" s="22"/>
      <c r="XEF25" s="22"/>
      <c r="XEG25" s="22"/>
      <c r="XEH25" s="22"/>
      <c r="XEI25" s="22"/>
      <c r="XEJ25" s="22"/>
      <c r="XEK25" s="22"/>
      <c r="XEL25" s="22"/>
      <c r="XEM25" s="22"/>
      <c r="XEN25" s="22"/>
      <c r="XEO25" s="22"/>
      <c r="XEP25" s="22"/>
      <c r="XEQ25" s="22"/>
      <c r="XER25" s="22"/>
      <c r="XES25" s="22"/>
      <c r="XET25" s="22"/>
      <c r="XEU25" s="22"/>
      <c r="XEV25" s="22"/>
      <c r="XEW25" s="22"/>
      <c r="XEX25" s="22"/>
      <c r="XEY25" s="22"/>
      <c r="XEZ25" s="22"/>
      <c r="XFA25" s="22"/>
      <c r="XFB25" s="22"/>
      <c r="XFC25" s="22"/>
      <c r="XFD25" s="22"/>
    </row>
    <row r="26" spans="1:16384" x14ac:dyDescent="0.25">
      <c r="A26" s="22" t="s">
        <v>732</v>
      </c>
      <c r="B26" s="22"/>
      <c r="C26" s="80">
        <f>+'Bilancio iniziale'!D65</f>
        <v>2000</v>
      </c>
      <c r="D26" s="80">
        <f>+'Bilancio iniziale'!E65</f>
        <v>3000</v>
      </c>
      <c r="E26" s="80">
        <f>+'Bilancio iniziale'!F65</f>
        <v>0</v>
      </c>
      <c r="F26" s="80">
        <f>+'Bilancio iniziale'!G65</f>
        <v>0</v>
      </c>
      <c r="G26" s="80">
        <f>+'Bilancio iniziale'!H65</f>
        <v>0</v>
      </c>
      <c r="H26" s="80">
        <f>+'Bilancio iniziale'!I65</f>
        <v>0</v>
      </c>
      <c r="I26" s="80">
        <f>+'Bilancio iniziale'!J65</f>
        <v>0</v>
      </c>
      <c r="J26" s="80">
        <f>+'Bilancio iniziale'!K65</f>
        <v>0</v>
      </c>
      <c r="K26" s="80">
        <f>+'Bilancio iniziale'!L65</f>
        <v>0</v>
      </c>
      <c r="L26" s="80">
        <f>+'Bilancio iniziale'!M65</f>
        <v>0</v>
      </c>
      <c r="M26" s="80">
        <f>+'Bilancio iniziale'!N65</f>
        <v>0</v>
      </c>
      <c r="N26" s="80">
        <f>+'Bilancio iniziale'!O65</f>
        <v>0</v>
      </c>
      <c r="O26" s="80">
        <f>+'Bilancio iniziale'!P65</f>
        <v>0</v>
      </c>
      <c r="P26" s="80">
        <f>+'Bilancio iniziale'!Q65</f>
        <v>0</v>
      </c>
      <c r="Q26" s="80">
        <f>+'Bilancio iniziale'!R65</f>
        <v>0</v>
      </c>
      <c r="R26" s="80">
        <f>+'Bilancio iniziale'!S65</f>
        <v>0</v>
      </c>
      <c r="S26" s="80">
        <f>+'Bilancio iniziale'!T65</f>
        <v>0</v>
      </c>
      <c r="T26" s="80">
        <f>+'Bilancio iniziale'!U65</f>
        <v>0</v>
      </c>
      <c r="U26" s="80">
        <f>+'Bilancio iniziale'!V65</f>
        <v>0</v>
      </c>
      <c r="V26" s="80">
        <f>+'Bilancio iniziale'!W65</f>
        <v>0</v>
      </c>
      <c r="W26" s="80">
        <f>+'Bilancio iniziale'!X65</f>
        <v>0</v>
      </c>
      <c r="X26" s="80">
        <f>+'Bilancio iniziale'!Y65</f>
        <v>0</v>
      </c>
      <c r="Y26" s="80">
        <f>+'Bilancio iniziale'!Z65</f>
        <v>0</v>
      </c>
      <c r="Z26" s="80">
        <f>+'Bilancio iniziale'!AA65</f>
        <v>0</v>
      </c>
      <c r="AA26" s="80">
        <f>+'Bilancio iniziale'!AB65</f>
        <v>0</v>
      </c>
      <c r="AB26" s="80">
        <f>+'Bilancio iniziale'!AC65</f>
        <v>0</v>
      </c>
      <c r="AC26" s="80">
        <f>+'Bilancio iniziale'!AD65</f>
        <v>0</v>
      </c>
      <c r="AD26" s="80">
        <f>+'Bilancio iniziale'!AE65</f>
        <v>0</v>
      </c>
      <c r="AE26" s="80">
        <f>+'Bilancio iniziale'!AF65</f>
        <v>0</v>
      </c>
      <c r="AF26" s="80">
        <f>+'Bilancio iniziale'!AG65</f>
        <v>0</v>
      </c>
      <c r="AG26" s="80">
        <f>+'Bilancio iniziale'!AH65</f>
        <v>0</v>
      </c>
      <c r="AH26" s="80">
        <f>+'Bilancio iniziale'!AI65</f>
        <v>0</v>
      </c>
      <c r="AI26" s="80">
        <f>+'Bilancio iniziale'!AJ65</f>
        <v>0</v>
      </c>
      <c r="AJ26" s="80">
        <f>+'Bilancio iniziale'!AK65</f>
        <v>0</v>
      </c>
      <c r="AK26" s="80">
        <f>+'Bilancio iniziale'!AL65</f>
        <v>0</v>
      </c>
      <c r="AL26" s="80">
        <f>+'Bilancio iniziale'!AM65</f>
        <v>0</v>
      </c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2"/>
      <c r="EH26" s="22"/>
      <c r="EI26" s="22"/>
      <c r="EJ26" s="22"/>
      <c r="EK26" s="22"/>
      <c r="EL26" s="22"/>
      <c r="EM26" s="22"/>
      <c r="EN26" s="22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2"/>
      <c r="FX26" s="22"/>
      <c r="FY26" s="22"/>
      <c r="FZ26" s="22"/>
      <c r="GA26" s="22"/>
      <c r="GB26" s="22"/>
      <c r="GC26" s="22"/>
      <c r="GD26" s="22"/>
      <c r="GE26" s="22"/>
      <c r="GF26" s="22"/>
      <c r="GG26" s="22"/>
      <c r="GH26" s="22"/>
      <c r="GI26" s="22"/>
      <c r="GJ26" s="22"/>
      <c r="GK26" s="22"/>
      <c r="GL26" s="22"/>
      <c r="GM26" s="22"/>
      <c r="GN26" s="22"/>
      <c r="GO26" s="22"/>
      <c r="GP26" s="22"/>
      <c r="GQ26" s="22"/>
      <c r="GR26" s="22"/>
      <c r="GS26" s="22"/>
      <c r="GT26" s="22"/>
      <c r="GU26" s="22"/>
      <c r="GV26" s="22"/>
      <c r="GW26" s="22"/>
      <c r="GX26" s="22"/>
      <c r="GY26" s="22"/>
      <c r="GZ26" s="22"/>
      <c r="HA26" s="22"/>
      <c r="HB26" s="22"/>
      <c r="HC26" s="22"/>
      <c r="HD26" s="22"/>
      <c r="HE26" s="22"/>
      <c r="HF26" s="22"/>
      <c r="HG26" s="22"/>
      <c r="HH26" s="22"/>
      <c r="HI26" s="22"/>
      <c r="HJ26" s="22"/>
      <c r="HK26" s="22"/>
      <c r="HL26" s="22"/>
      <c r="HM26" s="22"/>
      <c r="HN26" s="22"/>
      <c r="HO26" s="22"/>
      <c r="HP26" s="22"/>
      <c r="HQ26" s="22"/>
      <c r="HR26" s="22"/>
      <c r="HS26" s="22"/>
      <c r="HT26" s="22"/>
      <c r="HU26" s="22"/>
      <c r="HV26" s="22"/>
      <c r="HW26" s="22"/>
      <c r="HX26" s="22"/>
      <c r="HY26" s="22"/>
      <c r="HZ26" s="22"/>
      <c r="IA26" s="22"/>
      <c r="IB26" s="22"/>
      <c r="IC26" s="22"/>
      <c r="ID26" s="22"/>
      <c r="IE26" s="22"/>
      <c r="IF26" s="22"/>
      <c r="IG26" s="22"/>
      <c r="IH26" s="22"/>
      <c r="II26" s="22"/>
      <c r="IJ26" s="22"/>
      <c r="IK26" s="22"/>
      <c r="IL26" s="22"/>
      <c r="IM26" s="22"/>
      <c r="IN26" s="22"/>
      <c r="IO26" s="22"/>
      <c r="IP26" s="22"/>
      <c r="IQ26" s="22"/>
      <c r="IR26" s="22"/>
      <c r="IS26" s="22"/>
      <c r="IT26" s="22"/>
      <c r="IU26" s="22"/>
      <c r="IV26" s="22"/>
      <c r="IW26" s="22"/>
      <c r="IX26" s="22"/>
      <c r="IY26" s="22"/>
      <c r="IZ26" s="22"/>
      <c r="JA26" s="22"/>
      <c r="JB26" s="22"/>
      <c r="JC26" s="22"/>
      <c r="JD26" s="22"/>
      <c r="JE26" s="22"/>
      <c r="JF26" s="22"/>
      <c r="JG26" s="22"/>
      <c r="JH26" s="22"/>
      <c r="JI26" s="22"/>
      <c r="JJ26" s="22"/>
      <c r="JK26" s="22"/>
      <c r="JL26" s="22"/>
      <c r="JM26" s="22"/>
      <c r="JN26" s="22"/>
      <c r="JO26" s="22"/>
      <c r="JP26" s="22"/>
      <c r="JQ26" s="22"/>
      <c r="JR26" s="22"/>
      <c r="JS26" s="22"/>
      <c r="JT26" s="22"/>
      <c r="JU26" s="22"/>
      <c r="JV26" s="22"/>
      <c r="JW26" s="22"/>
      <c r="JX26" s="22"/>
      <c r="JY26" s="22"/>
      <c r="JZ26" s="22"/>
      <c r="KA26" s="22"/>
      <c r="KB26" s="22"/>
      <c r="KC26" s="22"/>
      <c r="KD26" s="22"/>
      <c r="KE26" s="22"/>
      <c r="KF26" s="22"/>
      <c r="KG26" s="22"/>
      <c r="KH26" s="22"/>
      <c r="KI26" s="22"/>
      <c r="KJ26" s="22"/>
      <c r="KK26" s="22"/>
      <c r="KL26" s="22"/>
      <c r="KM26" s="22"/>
      <c r="KN26" s="22"/>
      <c r="KO26" s="22"/>
      <c r="KP26" s="22"/>
      <c r="KQ26" s="22"/>
      <c r="KR26" s="22"/>
      <c r="KS26" s="22"/>
      <c r="KT26" s="22"/>
      <c r="KU26" s="22"/>
      <c r="KV26" s="22"/>
      <c r="KW26" s="22"/>
      <c r="KX26" s="22"/>
      <c r="KY26" s="22"/>
      <c r="KZ26" s="22"/>
      <c r="LA26" s="22"/>
      <c r="LB26" s="22"/>
      <c r="LC26" s="22"/>
      <c r="LD26" s="22"/>
      <c r="LE26" s="22"/>
      <c r="LF26" s="22"/>
      <c r="LG26" s="22"/>
      <c r="LH26" s="22"/>
      <c r="LI26" s="22"/>
      <c r="LJ26" s="22"/>
      <c r="LK26" s="22"/>
      <c r="LL26" s="22"/>
      <c r="LM26" s="22"/>
      <c r="LN26" s="22"/>
      <c r="LO26" s="22"/>
      <c r="LP26" s="22"/>
      <c r="LQ26" s="22"/>
      <c r="LR26" s="22"/>
      <c r="LS26" s="22"/>
      <c r="LT26" s="22"/>
      <c r="LU26" s="22"/>
      <c r="LV26" s="22"/>
      <c r="LW26" s="22"/>
      <c r="LX26" s="22"/>
      <c r="LY26" s="22"/>
      <c r="LZ26" s="22"/>
      <c r="MA26" s="22"/>
      <c r="MB26" s="22"/>
      <c r="MC26" s="22"/>
      <c r="MD26" s="22"/>
      <c r="ME26" s="22"/>
      <c r="MF26" s="22"/>
      <c r="MG26" s="22"/>
      <c r="MH26" s="22"/>
      <c r="MI26" s="22"/>
      <c r="MJ26" s="22"/>
      <c r="MK26" s="22"/>
      <c r="ML26" s="22"/>
      <c r="MM26" s="22"/>
      <c r="MN26" s="22"/>
      <c r="MO26" s="22"/>
      <c r="MP26" s="22"/>
      <c r="MQ26" s="22"/>
      <c r="MR26" s="22"/>
      <c r="MS26" s="22"/>
      <c r="MT26" s="22"/>
      <c r="MU26" s="22"/>
      <c r="MV26" s="22"/>
      <c r="MW26" s="22"/>
      <c r="MX26" s="22"/>
      <c r="MY26" s="22"/>
      <c r="MZ26" s="22"/>
      <c r="NA26" s="22"/>
      <c r="NB26" s="22"/>
      <c r="NC26" s="22"/>
      <c r="ND26" s="22"/>
      <c r="NE26" s="22"/>
      <c r="NF26" s="22"/>
      <c r="NG26" s="22"/>
      <c r="NH26" s="22"/>
      <c r="NI26" s="22"/>
      <c r="NJ26" s="22"/>
      <c r="NK26" s="22"/>
      <c r="NL26" s="22"/>
      <c r="NM26" s="22"/>
      <c r="NN26" s="22"/>
      <c r="NO26" s="22"/>
      <c r="NP26" s="22"/>
      <c r="NQ26" s="22"/>
      <c r="NR26" s="22"/>
      <c r="NS26" s="22"/>
      <c r="NT26" s="22"/>
      <c r="NU26" s="22"/>
      <c r="NV26" s="22"/>
      <c r="NW26" s="22"/>
      <c r="NX26" s="22"/>
      <c r="NY26" s="22"/>
      <c r="NZ26" s="22"/>
      <c r="OA26" s="22"/>
      <c r="OB26" s="22"/>
      <c r="OC26" s="22"/>
      <c r="OD26" s="22"/>
      <c r="OE26" s="22"/>
      <c r="OF26" s="22"/>
      <c r="OG26" s="22"/>
      <c r="OH26" s="22"/>
      <c r="OI26" s="22"/>
      <c r="OJ26" s="22"/>
      <c r="OK26" s="22"/>
      <c r="OL26" s="22"/>
      <c r="OM26" s="22"/>
      <c r="ON26" s="22"/>
      <c r="OO26" s="22"/>
      <c r="OP26" s="22"/>
      <c r="OQ26" s="22"/>
      <c r="OR26" s="22"/>
      <c r="OS26" s="22"/>
      <c r="OT26" s="22"/>
      <c r="OU26" s="22"/>
      <c r="OV26" s="22"/>
      <c r="OW26" s="22"/>
      <c r="OX26" s="22"/>
      <c r="OY26" s="22"/>
      <c r="OZ26" s="22"/>
      <c r="PA26" s="22"/>
      <c r="PB26" s="22"/>
      <c r="PC26" s="22"/>
      <c r="PD26" s="22"/>
      <c r="PE26" s="22"/>
      <c r="PF26" s="22"/>
      <c r="PG26" s="22"/>
      <c r="PH26" s="22"/>
      <c r="PI26" s="22"/>
      <c r="PJ26" s="22"/>
      <c r="PK26" s="22"/>
      <c r="PL26" s="22"/>
      <c r="PM26" s="22"/>
      <c r="PN26" s="22"/>
      <c r="PO26" s="22"/>
      <c r="PP26" s="22"/>
      <c r="PQ26" s="22"/>
      <c r="PR26" s="22"/>
      <c r="PS26" s="22"/>
      <c r="PT26" s="22"/>
      <c r="PU26" s="22"/>
      <c r="PV26" s="22"/>
      <c r="PW26" s="22"/>
      <c r="PX26" s="22"/>
      <c r="PY26" s="22"/>
      <c r="PZ26" s="22"/>
      <c r="QA26" s="22"/>
      <c r="QB26" s="22"/>
      <c r="QC26" s="22"/>
      <c r="QD26" s="22"/>
      <c r="QE26" s="22"/>
      <c r="QF26" s="22"/>
      <c r="QG26" s="22"/>
      <c r="QH26" s="22"/>
      <c r="QI26" s="22"/>
      <c r="QJ26" s="22"/>
      <c r="QK26" s="22"/>
      <c r="QL26" s="22"/>
      <c r="QM26" s="22"/>
      <c r="QN26" s="22"/>
      <c r="QO26" s="22"/>
      <c r="QP26" s="22"/>
      <c r="QQ26" s="22"/>
      <c r="QR26" s="22"/>
      <c r="QS26" s="22"/>
      <c r="QT26" s="22"/>
      <c r="QU26" s="22"/>
      <c r="QV26" s="22"/>
      <c r="QW26" s="22"/>
      <c r="QX26" s="22"/>
      <c r="QY26" s="22"/>
      <c r="QZ26" s="22"/>
      <c r="RA26" s="22"/>
      <c r="RB26" s="22"/>
      <c r="RC26" s="22"/>
      <c r="RD26" s="22"/>
      <c r="RE26" s="22"/>
      <c r="RF26" s="22"/>
      <c r="RG26" s="22"/>
      <c r="RH26" s="22"/>
      <c r="RI26" s="22"/>
      <c r="RJ26" s="22"/>
      <c r="RK26" s="22"/>
      <c r="RL26" s="22"/>
      <c r="RM26" s="22"/>
      <c r="RN26" s="22"/>
      <c r="RO26" s="22"/>
      <c r="RP26" s="22"/>
      <c r="RQ26" s="22"/>
      <c r="RR26" s="22"/>
      <c r="RS26" s="22"/>
      <c r="RT26" s="22"/>
      <c r="RU26" s="22"/>
      <c r="RV26" s="22"/>
      <c r="RW26" s="22"/>
      <c r="RX26" s="22"/>
      <c r="RY26" s="22"/>
      <c r="RZ26" s="22"/>
      <c r="SA26" s="22"/>
      <c r="SB26" s="22"/>
      <c r="SC26" s="22"/>
      <c r="SD26" s="22"/>
      <c r="SE26" s="22"/>
      <c r="SF26" s="22"/>
      <c r="SG26" s="22"/>
      <c r="SH26" s="22"/>
      <c r="SI26" s="22"/>
      <c r="SJ26" s="22"/>
      <c r="SK26" s="22"/>
      <c r="SL26" s="22"/>
      <c r="SM26" s="22"/>
      <c r="SN26" s="22"/>
      <c r="SO26" s="22"/>
      <c r="SP26" s="22"/>
      <c r="SQ26" s="22"/>
      <c r="SR26" s="22"/>
      <c r="SS26" s="22"/>
      <c r="ST26" s="22"/>
      <c r="SU26" s="22"/>
      <c r="SV26" s="22"/>
      <c r="SW26" s="22"/>
      <c r="SX26" s="22"/>
      <c r="SY26" s="22"/>
      <c r="SZ26" s="22"/>
      <c r="TA26" s="22"/>
      <c r="TB26" s="22"/>
      <c r="TC26" s="22"/>
      <c r="TD26" s="22"/>
      <c r="TE26" s="22"/>
      <c r="TF26" s="22"/>
      <c r="TG26" s="22"/>
      <c r="TH26" s="22"/>
      <c r="TI26" s="22"/>
      <c r="TJ26" s="22"/>
      <c r="TK26" s="22"/>
      <c r="TL26" s="22"/>
      <c r="TM26" s="22"/>
      <c r="TN26" s="22"/>
      <c r="TO26" s="22"/>
      <c r="TP26" s="22"/>
      <c r="TQ26" s="22"/>
      <c r="TR26" s="22"/>
      <c r="TS26" s="22"/>
      <c r="TT26" s="22"/>
      <c r="TU26" s="22"/>
      <c r="TV26" s="22"/>
      <c r="TW26" s="22"/>
      <c r="TX26" s="22"/>
      <c r="TY26" s="22"/>
      <c r="TZ26" s="22"/>
      <c r="UA26" s="22"/>
      <c r="UB26" s="22"/>
      <c r="UC26" s="22"/>
      <c r="UD26" s="22"/>
      <c r="UE26" s="22"/>
      <c r="UF26" s="22"/>
      <c r="UG26" s="22"/>
      <c r="UH26" s="22"/>
      <c r="UI26" s="22"/>
      <c r="UJ26" s="22"/>
      <c r="UK26" s="22"/>
      <c r="UL26" s="22"/>
      <c r="UM26" s="22"/>
      <c r="UN26" s="22"/>
      <c r="UO26" s="22"/>
      <c r="UP26" s="22"/>
      <c r="UQ26" s="22"/>
      <c r="UR26" s="22"/>
      <c r="US26" s="22"/>
      <c r="UT26" s="22"/>
      <c r="UU26" s="22"/>
      <c r="UV26" s="22"/>
      <c r="UW26" s="22"/>
      <c r="UX26" s="22"/>
      <c r="UY26" s="22"/>
      <c r="UZ26" s="22"/>
      <c r="VA26" s="22"/>
      <c r="VB26" s="22"/>
      <c r="VC26" s="22"/>
      <c r="VD26" s="22"/>
      <c r="VE26" s="22"/>
      <c r="VF26" s="22"/>
      <c r="VG26" s="22"/>
      <c r="VH26" s="22"/>
      <c r="VI26" s="22"/>
      <c r="VJ26" s="22"/>
      <c r="VK26" s="22"/>
      <c r="VL26" s="22"/>
      <c r="VM26" s="22"/>
      <c r="VN26" s="22"/>
      <c r="VO26" s="22"/>
      <c r="VP26" s="22"/>
      <c r="VQ26" s="22"/>
      <c r="VR26" s="22"/>
      <c r="VS26" s="22"/>
      <c r="VT26" s="22"/>
      <c r="VU26" s="22"/>
      <c r="VV26" s="22"/>
      <c r="VW26" s="22"/>
      <c r="VX26" s="22"/>
      <c r="VY26" s="22"/>
      <c r="VZ26" s="22"/>
      <c r="WA26" s="22"/>
      <c r="WB26" s="22"/>
      <c r="WC26" s="22"/>
      <c r="WD26" s="22"/>
      <c r="WE26" s="22"/>
      <c r="WF26" s="22"/>
      <c r="WG26" s="22"/>
      <c r="WH26" s="22"/>
      <c r="WI26" s="22"/>
      <c r="WJ26" s="22"/>
      <c r="WK26" s="22"/>
      <c r="WL26" s="22"/>
      <c r="WM26" s="22"/>
      <c r="WN26" s="22"/>
      <c r="WO26" s="22"/>
      <c r="WP26" s="22"/>
      <c r="WQ26" s="22"/>
      <c r="WR26" s="22"/>
      <c r="WS26" s="22"/>
      <c r="WT26" s="22"/>
      <c r="WU26" s="22"/>
      <c r="WV26" s="22"/>
      <c r="WW26" s="22"/>
      <c r="WX26" s="22"/>
      <c r="WY26" s="22"/>
      <c r="WZ26" s="22"/>
      <c r="XA26" s="22"/>
      <c r="XB26" s="22"/>
      <c r="XC26" s="22"/>
      <c r="XD26" s="22"/>
      <c r="XE26" s="22"/>
      <c r="XF26" s="22"/>
      <c r="XG26" s="22"/>
      <c r="XH26" s="22"/>
      <c r="XI26" s="22"/>
      <c r="XJ26" s="22"/>
      <c r="XK26" s="22"/>
      <c r="XL26" s="22"/>
      <c r="XM26" s="22"/>
      <c r="XN26" s="22"/>
      <c r="XO26" s="22"/>
      <c r="XP26" s="22"/>
      <c r="XQ26" s="22"/>
      <c r="XR26" s="22"/>
      <c r="XS26" s="22"/>
      <c r="XT26" s="22"/>
      <c r="XU26" s="22"/>
      <c r="XV26" s="22"/>
      <c r="XW26" s="22"/>
      <c r="XX26" s="22"/>
      <c r="XY26" s="22"/>
      <c r="XZ26" s="22"/>
      <c r="YA26" s="22"/>
      <c r="YB26" s="22"/>
      <c r="YC26" s="22"/>
      <c r="YD26" s="22"/>
      <c r="YE26" s="22"/>
      <c r="YF26" s="22"/>
      <c r="YG26" s="22"/>
      <c r="YH26" s="22"/>
      <c r="YI26" s="22"/>
      <c r="YJ26" s="22"/>
      <c r="YK26" s="22"/>
      <c r="YL26" s="22"/>
      <c r="YM26" s="22"/>
      <c r="YN26" s="22"/>
      <c r="YO26" s="22"/>
      <c r="YP26" s="22"/>
      <c r="YQ26" s="22"/>
      <c r="YR26" s="22"/>
      <c r="YS26" s="22"/>
      <c r="YT26" s="22"/>
      <c r="YU26" s="22"/>
      <c r="YV26" s="22"/>
      <c r="YW26" s="22"/>
      <c r="YX26" s="22"/>
      <c r="YY26" s="22"/>
      <c r="YZ26" s="22"/>
      <c r="ZA26" s="22"/>
      <c r="ZB26" s="22"/>
      <c r="ZC26" s="22"/>
      <c r="ZD26" s="22"/>
      <c r="ZE26" s="22"/>
      <c r="ZF26" s="22"/>
      <c r="ZG26" s="22"/>
      <c r="ZH26" s="22"/>
      <c r="ZI26" s="22"/>
      <c r="ZJ26" s="22"/>
      <c r="ZK26" s="22"/>
      <c r="ZL26" s="22"/>
      <c r="ZM26" s="22"/>
      <c r="ZN26" s="22"/>
      <c r="ZO26" s="22"/>
      <c r="ZP26" s="22"/>
      <c r="ZQ26" s="22"/>
      <c r="ZR26" s="22"/>
      <c r="ZS26" s="22"/>
      <c r="ZT26" s="22"/>
      <c r="ZU26" s="22"/>
      <c r="ZV26" s="22"/>
      <c r="ZW26" s="22"/>
      <c r="ZX26" s="22"/>
      <c r="ZY26" s="22"/>
      <c r="ZZ26" s="22"/>
      <c r="AAA26" s="22"/>
      <c r="AAB26" s="22"/>
      <c r="AAC26" s="22"/>
      <c r="AAD26" s="22"/>
      <c r="AAE26" s="22"/>
      <c r="AAF26" s="22"/>
      <c r="AAG26" s="22"/>
      <c r="AAH26" s="22"/>
      <c r="AAI26" s="22"/>
      <c r="AAJ26" s="22"/>
      <c r="AAK26" s="22"/>
      <c r="AAL26" s="22"/>
      <c r="AAM26" s="22"/>
      <c r="AAN26" s="22"/>
      <c r="AAO26" s="22"/>
      <c r="AAP26" s="22"/>
      <c r="AAQ26" s="22"/>
      <c r="AAR26" s="22"/>
      <c r="AAS26" s="22"/>
      <c r="AAT26" s="22"/>
      <c r="AAU26" s="22"/>
      <c r="AAV26" s="22"/>
      <c r="AAW26" s="22"/>
      <c r="AAX26" s="22"/>
      <c r="AAY26" s="22"/>
      <c r="AAZ26" s="22"/>
      <c r="ABA26" s="22"/>
      <c r="ABB26" s="22"/>
      <c r="ABC26" s="22"/>
      <c r="ABD26" s="22"/>
      <c r="ABE26" s="22"/>
      <c r="ABF26" s="22"/>
      <c r="ABG26" s="22"/>
      <c r="ABH26" s="22"/>
      <c r="ABI26" s="22"/>
      <c r="ABJ26" s="22"/>
      <c r="ABK26" s="22"/>
      <c r="ABL26" s="22"/>
      <c r="ABM26" s="22"/>
      <c r="ABN26" s="22"/>
      <c r="ABO26" s="22"/>
      <c r="ABP26" s="22"/>
      <c r="ABQ26" s="22"/>
      <c r="ABR26" s="22"/>
      <c r="ABS26" s="22"/>
      <c r="ABT26" s="22"/>
      <c r="ABU26" s="22"/>
      <c r="ABV26" s="22"/>
      <c r="ABW26" s="22"/>
      <c r="ABX26" s="22"/>
      <c r="ABY26" s="22"/>
      <c r="ABZ26" s="22"/>
      <c r="ACA26" s="22"/>
      <c r="ACB26" s="22"/>
      <c r="ACC26" s="22"/>
      <c r="ACD26" s="22"/>
      <c r="ACE26" s="22"/>
      <c r="ACF26" s="22"/>
      <c r="ACG26" s="22"/>
      <c r="ACH26" s="22"/>
      <c r="ACI26" s="22"/>
      <c r="ACJ26" s="22"/>
      <c r="ACK26" s="22"/>
      <c r="ACL26" s="22"/>
      <c r="ACM26" s="22"/>
      <c r="ACN26" s="22"/>
      <c r="ACO26" s="22"/>
      <c r="ACP26" s="22"/>
      <c r="ACQ26" s="22"/>
      <c r="ACR26" s="22"/>
      <c r="ACS26" s="22"/>
      <c r="ACT26" s="22"/>
      <c r="ACU26" s="22"/>
      <c r="ACV26" s="22"/>
      <c r="ACW26" s="22"/>
      <c r="ACX26" s="22"/>
      <c r="ACY26" s="22"/>
      <c r="ACZ26" s="22"/>
      <c r="ADA26" s="22"/>
      <c r="ADB26" s="22"/>
      <c r="ADC26" s="22"/>
      <c r="ADD26" s="22"/>
      <c r="ADE26" s="22"/>
      <c r="ADF26" s="22"/>
      <c r="ADG26" s="22"/>
      <c r="ADH26" s="22"/>
      <c r="ADI26" s="22"/>
      <c r="ADJ26" s="22"/>
      <c r="ADK26" s="22"/>
      <c r="ADL26" s="22"/>
      <c r="ADM26" s="22"/>
      <c r="ADN26" s="22"/>
      <c r="ADO26" s="22"/>
      <c r="ADP26" s="22"/>
      <c r="ADQ26" s="22"/>
      <c r="ADR26" s="22"/>
      <c r="ADS26" s="22"/>
      <c r="ADT26" s="22"/>
      <c r="ADU26" s="22"/>
      <c r="ADV26" s="22"/>
      <c r="ADW26" s="22"/>
      <c r="ADX26" s="22"/>
      <c r="ADY26" s="22"/>
      <c r="ADZ26" s="22"/>
      <c r="AEA26" s="22"/>
      <c r="AEB26" s="22"/>
      <c r="AEC26" s="22"/>
      <c r="AED26" s="22"/>
      <c r="AEE26" s="22"/>
      <c r="AEF26" s="22"/>
      <c r="AEG26" s="22"/>
      <c r="AEH26" s="22"/>
      <c r="AEI26" s="22"/>
      <c r="AEJ26" s="22"/>
      <c r="AEK26" s="22"/>
      <c r="AEL26" s="22"/>
      <c r="AEM26" s="22"/>
      <c r="AEN26" s="22"/>
      <c r="AEO26" s="22"/>
      <c r="AEP26" s="22"/>
      <c r="AEQ26" s="22"/>
      <c r="AER26" s="22"/>
      <c r="AES26" s="22"/>
      <c r="AET26" s="22"/>
      <c r="AEU26" s="22"/>
      <c r="AEV26" s="22"/>
      <c r="AEW26" s="22"/>
      <c r="AEX26" s="22"/>
      <c r="AEY26" s="22"/>
      <c r="AEZ26" s="22"/>
      <c r="AFA26" s="22"/>
      <c r="AFB26" s="22"/>
      <c r="AFC26" s="22"/>
      <c r="AFD26" s="22"/>
      <c r="AFE26" s="22"/>
      <c r="AFF26" s="22"/>
      <c r="AFG26" s="22"/>
      <c r="AFH26" s="22"/>
      <c r="AFI26" s="22"/>
      <c r="AFJ26" s="22"/>
      <c r="AFK26" s="22"/>
      <c r="AFL26" s="22"/>
      <c r="AFM26" s="22"/>
      <c r="AFN26" s="22"/>
      <c r="AFO26" s="22"/>
      <c r="AFP26" s="22"/>
      <c r="AFQ26" s="22"/>
      <c r="AFR26" s="22"/>
      <c r="AFS26" s="22"/>
      <c r="AFT26" s="22"/>
      <c r="AFU26" s="22"/>
      <c r="AFV26" s="22"/>
      <c r="AFW26" s="22"/>
      <c r="AFX26" s="22"/>
      <c r="AFY26" s="22"/>
      <c r="AFZ26" s="22"/>
      <c r="AGA26" s="22"/>
      <c r="AGB26" s="22"/>
      <c r="AGC26" s="22"/>
      <c r="AGD26" s="22"/>
      <c r="AGE26" s="22"/>
      <c r="AGF26" s="22"/>
      <c r="AGG26" s="22"/>
      <c r="AGH26" s="22"/>
      <c r="AGI26" s="22"/>
      <c r="AGJ26" s="22"/>
      <c r="AGK26" s="22"/>
      <c r="AGL26" s="22"/>
      <c r="AGM26" s="22"/>
      <c r="AGN26" s="22"/>
      <c r="AGO26" s="22"/>
      <c r="AGP26" s="22"/>
      <c r="AGQ26" s="22"/>
      <c r="AGR26" s="22"/>
      <c r="AGS26" s="22"/>
      <c r="AGT26" s="22"/>
      <c r="AGU26" s="22"/>
      <c r="AGV26" s="22"/>
      <c r="AGW26" s="22"/>
      <c r="AGX26" s="22"/>
      <c r="AGY26" s="22"/>
      <c r="AGZ26" s="22"/>
      <c r="AHA26" s="22"/>
      <c r="AHB26" s="22"/>
      <c r="AHC26" s="22"/>
      <c r="AHD26" s="22"/>
      <c r="AHE26" s="22"/>
      <c r="AHF26" s="22"/>
      <c r="AHG26" s="22"/>
      <c r="AHH26" s="22"/>
      <c r="AHI26" s="22"/>
      <c r="AHJ26" s="22"/>
      <c r="AHK26" s="22"/>
      <c r="AHL26" s="22"/>
      <c r="AHM26" s="22"/>
      <c r="AHN26" s="22"/>
      <c r="AHO26" s="22"/>
      <c r="AHP26" s="22"/>
      <c r="AHQ26" s="22"/>
      <c r="AHR26" s="22"/>
      <c r="AHS26" s="22"/>
      <c r="AHT26" s="22"/>
      <c r="AHU26" s="22"/>
      <c r="AHV26" s="22"/>
      <c r="AHW26" s="22"/>
      <c r="AHX26" s="22"/>
      <c r="AHY26" s="22"/>
      <c r="AHZ26" s="22"/>
      <c r="AIA26" s="22"/>
      <c r="AIB26" s="22"/>
      <c r="AIC26" s="22"/>
      <c r="AID26" s="22"/>
      <c r="AIE26" s="22"/>
      <c r="AIF26" s="22"/>
      <c r="AIG26" s="22"/>
      <c r="AIH26" s="22"/>
      <c r="AII26" s="22"/>
      <c r="AIJ26" s="22"/>
      <c r="AIK26" s="22"/>
      <c r="AIL26" s="22"/>
      <c r="AIM26" s="22"/>
      <c r="AIN26" s="22"/>
      <c r="AIO26" s="22"/>
      <c r="AIP26" s="22"/>
      <c r="AIQ26" s="22"/>
      <c r="AIR26" s="22"/>
      <c r="AIS26" s="22"/>
      <c r="AIT26" s="22"/>
      <c r="AIU26" s="22"/>
      <c r="AIV26" s="22"/>
      <c r="AIW26" s="22"/>
      <c r="AIX26" s="22"/>
      <c r="AIY26" s="22"/>
      <c r="AIZ26" s="22"/>
      <c r="AJA26" s="22"/>
      <c r="AJB26" s="22"/>
      <c r="AJC26" s="22"/>
      <c r="AJD26" s="22"/>
      <c r="AJE26" s="22"/>
      <c r="AJF26" s="22"/>
      <c r="AJG26" s="22"/>
      <c r="AJH26" s="22"/>
      <c r="AJI26" s="22"/>
      <c r="AJJ26" s="22"/>
      <c r="AJK26" s="22"/>
      <c r="AJL26" s="22"/>
      <c r="AJM26" s="22"/>
      <c r="AJN26" s="22"/>
      <c r="AJO26" s="22"/>
      <c r="AJP26" s="22"/>
      <c r="AJQ26" s="22"/>
      <c r="AJR26" s="22"/>
      <c r="AJS26" s="22"/>
      <c r="AJT26" s="22"/>
      <c r="AJU26" s="22"/>
      <c r="AJV26" s="22"/>
      <c r="AJW26" s="22"/>
      <c r="AJX26" s="22"/>
      <c r="AJY26" s="22"/>
      <c r="AJZ26" s="22"/>
      <c r="AKA26" s="22"/>
      <c r="AKB26" s="22"/>
      <c r="AKC26" s="22"/>
      <c r="AKD26" s="22"/>
      <c r="AKE26" s="22"/>
      <c r="AKF26" s="22"/>
      <c r="AKG26" s="22"/>
      <c r="AKH26" s="22"/>
      <c r="AKI26" s="22"/>
      <c r="AKJ26" s="22"/>
      <c r="AKK26" s="22"/>
      <c r="AKL26" s="22"/>
      <c r="AKM26" s="22"/>
      <c r="AKN26" s="22"/>
      <c r="AKO26" s="22"/>
      <c r="AKP26" s="22"/>
      <c r="AKQ26" s="22"/>
      <c r="AKR26" s="22"/>
      <c r="AKS26" s="22"/>
      <c r="AKT26" s="22"/>
      <c r="AKU26" s="22"/>
      <c r="AKV26" s="22"/>
      <c r="AKW26" s="22"/>
      <c r="AKX26" s="22"/>
      <c r="AKY26" s="22"/>
      <c r="AKZ26" s="22"/>
      <c r="ALA26" s="22"/>
      <c r="ALB26" s="22"/>
      <c r="ALC26" s="22"/>
      <c r="ALD26" s="22"/>
      <c r="ALE26" s="22"/>
      <c r="ALF26" s="22"/>
      <c r="ALG26" s="22"/>
      <c r="ALH26" s="22"/>
      <c r="ALI26" s="22"/>
      <c r="ALJ26" s="22"/>
      <c r="ALK26" s="22"/>
      <c r="ALL26" s="22"/>
      <c r="ALM26" s="22"/>
      <c r="ALN26" s="22"/>
      <c r="ALO26" s="22"/>
      <c r="ALP26" s="22"/>
      <c r="ALQ26" s="22"/>
      <c r="ALR26" s="22"/>
      <c r="ALS26" s="22"/>
      <c r="ALT26" s="22"/>
      <c r="ALU26" s="22"/>
      <c r="ALV26" s="22"/>
      <c r="ALW26" s="22"/>
      <c r="ALX26" s="22"/>
      <c r="ALY26" s="22"/>
      <c r="ALZ26" s="22"/>
      <c r="AMA26" s="22"/>
      <c r="AMB26" s="22"/>
      <c r="AMC26" s="22"/>
      <c r="AMD26" s="22"/>
      <c r="AME26" s="22"/>
      <c r="AMF26" s="22"/>
      <c r="AMG26" s="22"/>
      <c r="AMH26" s="22"/>
      <c r="AMI26" s="22"/>
      <c r="AMJ26" s="22"/>
      <c r="AMK26" s="22"/>
      <c r="AML26" s="22"/>
      <c r="AMM26" s="22"/>
      <c r="AMN26" s="22"/>
      <c r="AMO26" s="22"/>
      <c r="AMP26" s="22"/>
      <c r="AMQ26" s="22"/>
      <c r="AMR26" s="22"/>
      <c r="AMS26" s="22"/>
      <c r="AMT26" s="22"/>
      <c r="AMU26" s="22"/>
      <c r="AMV26" s="22"/>
      <c r="AMW26" s="22"/>
      <c r="AMX26" s="22"/>
      <c r="AMY26" s="22"/>
      <c r="AMZ26" s="22"/>
      <c r="ANA26" s="22"/>
      <c r="ANB26" s="22"/>
      <c r="ANC26" s="22"/>
      <c r="AND26" s="22"/>
      <c r="ANE26" s="22"/>
      <c r="ANF26" s="22"/>
      <c r="ANG26" s="22"/>
      <c r="ANH26" s="22"/>
      <c r="ANI26" s="22"/>
      <c r="ANJ26" s="22"/>
      <c r="ANK26" s="22"/>
      <c r="ANL26" s="22"/>
      <c r="ANM26" s="22"/>
      <c r="ANN26" s="22"/>
      <c r="ANO26" s="22"/>
      <c r="ANP26" s="22"/>
      <c r="ANQ26" s="22"/>
      <c r="ANR26" s="22"/>
      <c r="ANS26" s="22"/>
      <c r="ANT26" s="22"/>
      <c r="ANU26" s="22"/>
      <c r="ANV26" s="22"/>
      <c r="ANW26" s="22"/>
      <c r="ANX26" s="22"/>
      <c r="ANY26" s="22"/>
      <c r="ANZ26" s="22"/>
      <c r="AOA26" s="22"/>
      <c r="AOB26" s="22"/>
      <c r="AOC26" s="22"/>
      <c r="AOD26" s="22"/>
      <c r="AOE26" s="22"/>
      <c r="AOF26" s="22"/>
      <c r="AOG26" s="22"/>
      <c r="AOH26" s="22"/>
      <c r="AOI26" s="22"/>
      <c r="AOJ26" s="22"/>
      <c r="AOK26" s="22"/>
      <c r="AOL26" s="22"/>
      <c r="AOM26" s="22"/>
      <c r="AON26" s="22"/>
      <c r="AOO26" s="22"/>
      <c r="AOP26" s="22"/>
      <c r="AOQ26" s="22"/>
      <c r="AOR26" s="22"/>
      <c r="AOS26" s="22"/>
      <c r="AOT26" s="22"/>
      <c r="AOU26" s="22"/>
      <c r="AOV26" s="22"/>
      <c r="AOW26" s="22"/>
      <c r="AOX26" s="22"/>
      <c r="AOY26" s="22"/>
      <c r="AOZ26" s="22"/>
      <c r="APA26" s="22"/>
      <c r="APB26" s="22"/>
      <c r="APC26" s="22"/>
      <c r="APD26" s="22"/>
      <c r="APE26" s="22"/>
      <c r="APF26" s="22"/>
      <c r="APG26" s="22"/>
      <c r="APH26" s="22"/>
      <c r="API26" s="22"/>
      <c r="APJ26" s="22"/>
      <c r="APK26" s="22"/>
      <c r="APL26" s="22"/>
      <c r="APM26" s="22"/>
      <c r="APN26" s="22"/>
      <c r="APO26" s="22"/>
      <c r="APP26" s="22"/>
      <c r="APQ26" s="22"/>
      <c r="APR26" s="22"/>
      <c r="APS26" s="22"/>
      <c r="APT26" s="22"/>
      <c r="APU26" s="22"/>
      <c r="APV26" s="22"/>
      <c r="APW26" s="22"/>
      <c r="APX26" s="22"/>
      <c r="APY26" s="22"/>
      <c r="APZ26" s="22"/>
      <c r="AQA26" s="22"/>
      <c r="AQB26" s="22"/>
      <c r="AQC26" s="22"/>
      <c r="AQD26" s="22"/>
      <c r="AQE26" s="22"/>
      <c r="AQF26" s="22"/>
      <c r="AQG26" s="22"/>
      <c r="AQH26" s="22"/>
      <c r="AQI26" s="22"/>
      <c r="AQJ26" s="22"/>
      <c r="AQK26" s="22"/>
      <c r="AQL26" s="22"/>
      <c r="AQM26" s="22"/>
      <c r="AQN26" s="22"/>
      <c r="AQO26" s="22"/>
      <c r="AQP26" s="22"/>
      <c r="AQQ26" s="22"/>
      <c r="AQR26" s="22"/>
      <c r="AQS26" s="22"/>
      <c r="AQT26" s="22"/>
      <c r="AQU26" s="22"/>
      <c r="AQV26" s="22"/>
      <c r="AQW26" s="22"/>
      <c r="AQX26" s="22"/>
      <c r="AQY26" s="22"/>
      <c r="AQZ26" s="22"/>
      <c r="ARA26" s="22"/>
      <c r="ARB26" s="22"/>
      <c r="ARC26" s="22"/>
      <c r="ARD26" s="22"/>
      <c r="ARE26" s="22"/>
      <c r="ARF26" s="22"/>
      <c r="ARG26" s="22"/>
      <c r="ARH26" s="22"/>
      <c r="ARI26" s="22"/>
      <c r="ARJ26" s="22"/>
      <c r="ARK26" s="22"/>
      <c r="ARL26" s="22"/>
      <c r="ARM26" s="22"/>
      <c r="ARN26" s="22"/>
      <c r="ARO26" s="22"/>
      <c r="ARP26" s="22"/>
      <c r="ARQ26" s="22"/>
      <c r="ARR26" s="22"/>
      <c r="ARS26" s="22"/>
      <c r="ART26" s="22"/>
      <c r="ARU26" s="22"/>
      <c r="ARV26" s="22"/>
      <c r="ARW26" s="22"/>
      <c r="ARX26" s="22"/>
      <c r="ARY26" s="22"/>
      <c r="ARZ26" s="22"/>
      <c r="ASA26" s="22"/>
      <c r="ASB26" s="22"/>
      <c r="ASC26" s="22"/>
      <c r="ASD26" s="22"/>
      <c r="ASE26" s="22"/>
      <c r="ASF26" s="22"/>
      <c r="ASG26" s="22"/>
      <c r="ASH26" s="22"/>
      <c r="ASI26" s="22"/>
      <c r="ASJ26" s="22"/>
      <c r="ASK26" s="22"/>
      <c r="ASL26" s="22"/>
      <c r="ASM26" s="22"/>
      <c r="ASN26" s="22"/>
      <c r="ASO26" s="22"/>
      <c r="ASP26" s="22"/>
      <c r="ASQ26" s="22"/>
      <c r="ASR26" s="22"/>
      <c r="ASS26" s="22"/>
      <c r="AST26" s="22"/>
      <c r="ASU26" s="22"/>
      <c r="ASV26" s="22"/>
      <c r="ASW26" s="22"/>
      <c r="ASX26" s="22"/>
      <c r="ASY26" s="22"/>
      <c r="ASZ26" s="22"/>
      <c r="ATA26" s="22"/>
      <c r="ATB26" s="22"/>
      <c r="ATC26" s="22"/>
      <c r="ATD26" s="22"/>
      <c r="ATE26" s="22"/>
      <c r="ATF26" s="22"/>
      <c r="ATG26" s="22"/>
      <c r="ATH26" s="22"/>
      <c r="ATI26" s="22"/>
      <c r="ATJ26" s="22"/>
      <c r="ATK26" s="22"/>
      <c r="ATL26" s="22"/>
      <c r="ATM26" s="22"/>
      <c r="ATN26" s="22"/>
      <c r="ATO26" s="22"/>
      <c r="ATP26" s="22"/>
      <c r="ATQ26" s="22"/>
      <c r="ATR26" s="22"/>
      <c r="ATS26" s="22"/>
      <c r="ATT26" s="22"/>
      <c r="ATU26" s="22"/>
      <c r="ATV26" s="22"/>
      <c r="ATW26" s="22"/>
      <c r="ATX26" s="22"/>
      <c r="ATY26" s="22"/>
      <c r="ATZ26" s="22"/>
      <c r="AUA26" s="22"/>
      <c r="AUB26" s="22"/>
      <c r="AUC26" s="22"/>
      <c r="AUD26" s="22"/>
      <c r="AUE26" s="22"/>
      <c r="AUF26" s="22"/>
      <c r="AUG26" s="22"/>
      <c r="AUH26" s="22"/>
      <c r="AUI26" s="22"/>
      <c r="AUJ26" s="22"/>
      <c r="AUK26" s="22"/>
      <c r="AUL26" s="22"/>
      <c r="AUM26" s="22"/>
      <c r="AUN26" s="22"/>
      <c r="AUO26" s="22"/>
      <c r="AUP26" s="22"/>
      <c r="AUQ26" s="22"/>
      <c r="AUR26" s="22"/>
      <c r="AUS26" s="22"/>
      <c r="AUT26" s="22"/>
      <c r="AUU26" s="22"/>
      <c r="AUV26" s="22"/>
      <c r="AUW26" s="22"/>
      <c r="AUX26" s="22"/>
      <c r="AUY26" s="22"/>
      <c r="AUZ26" s="22"/>
      <c r="AVA26" s="22"/>
      <c r="AVB26" s="22"/>
      <c r="AVC26" s="22"/>
      <c r="AVD26" s="22"/>
      <c r="AVE26" s="22"/>
      <c r="AVF26" s="22"/>
      <c r="AVG26" s="22"/>
      <c r="AVH26" s="22"/>
      <c r="AVI26" s="22"/>
      <c r="AVJ26" s="22"/>
      <c r="AVK26" s="22"/>
      <c r="AVL26" s="22"/>
      <c r="AVM26" s="22"/>
      <c r="AVN26" s="22"/>
      <c r="AVO26" s="22"/>
      <c r="AVP26" s="22"/>
      <c r="AVQ26" s="22"/>
      <c r="AVR26" s="22"/>
      <c r="AVS26" s="22"/>
      <c r="AVT26" s="22"/>
      <c r="AVU26" s="22"/>
      <c r="AVV26" s="22"/>
      <c r="AVW26" s="22"/>
      <c r="AVX26" s="22"/>
      <c r="AVY26" s="22"/>
      <c r="AVZ26" s="22"/>
      <c r="AWA26" s="22"/>
      <c r="AWB26" s="22"/>
      <c r="AWC26" s="22"/>
      <c r="AWD26" s="22"/>
      <c r="AWE26" s="22"/>
      <c r="AWF26" s="22"/>
      <c r="AWG26" s="22"/>
      <c r="AWH26" s="22"/>
      <c r="AWI26" s="22"/>
      <c r="AWJ26" s="22"/>
      <c r="AWK26" s="22"/>
      <c r="AWL26" s="22"/>
      <c r="AWM26" s="22"/>
      <c r="AWN26" s="22"/>
      <c r="AWO26" s="22"/>
      <c r="AWP26" s="22"/>
      <c r="AWQ26" s="22"/>
      <c r="AWR26" s="22"/>
      <c r="AWS26" s="22"/>
      <c r="AWT26" s="22"/>
      <c r="AWU26" s="22"/>
      <c r="AWV26" s="22"/>
      <c r="AWW26" s="22"/>
      <c r="AWX26" s="22"/>
      <c r="AWY26" s="22"/>
      <c r="AWZ26" s="22"/>
      <c r="AXA26" s="22"/>
      <c r="AXB26" s="22"/>
      <c r="AXC26" s="22"/>
      <c r="AXD26" s="22"/>
      <c r="AXE26" s="22"/>
      <c r="AXF26" s="22"/>
      <c r="AXG26" s="22"/>
      <c r="AXH26" s="22"/>
      <c r="AXI26" s="22"/>
      <c r="AXJ26" s="22"/>
      <c r="AXK26" s="22"/>
      <c r="AXL26" s="22"/>
      <c r="AXM26" s="22"/>
      <c r="AXN26" s="22"/>
      <c r="AXO26" s="22"/>
      <c r="AXP26" s="22"/>
      <c r="AXQ26" s="22"/>
      <c r="AXR26" s="22"/>
      <c r="AXS26" s="22"/>
      <c r="AXT26" s="22"/>
      <c r="AXU26" s="22"/>
      <c r="AXV26" s="22"/>
      <c r="AXW26" s="22"/>
      <c r="AXX26" s="22"/>
      <c r="AXY26" s="22"/>
      <c r="AXZ26" s="22"/>
      <c r="AYA26" s="22"/>
      <c r="AYB26" s="22"/>
      <c r="AYC26" s="22"/>
      <c r="AYD26" s="22"/>
      <c r="AYE26" s="22"/>
      <c r="AYF26" s="22"/>
      <c r="AYG26" s="22"/>
      <c r="AYH26" s="22"/>
      <c r="AYI26" s="22"/>
      <c r="AYJ26" s="22"/>
      <c r="AYK26" s="22"/>
      <c r="AYL26" s="22"/>
      <c r="AYM26" s="22"/>
      <c r="AYN26" s="22"/>
      <c r="AYO26" s="22"/>
      <c r="AYP26" s="22"/>
      <c r="AYQ26" s="22"/>
      <c r="AYR26" s="22"/>
      <c r="AYS26" s="22"/>
      <c r="AYT26" s="22"/>
      <c r="AYU26" s="22"/>
      <c r="AYV26" s="22"/>
      <c r="AYW26" s="22"/>
      <c r="AYX26" s="22"/>
      <c r="AYY26" s="22"/>
      <c r="AYZ26" s="22"/>
      <c r="AZA26" s="22"/>
      <c r="AZB26" s="22"/>
      <c r="AZC26" s="22"/>
      <c r="AZD26" s="22"/>
      <c r="AZE26" s="22"/>
      <c r="AZF26" s="22"/>
      <c r="AZG26" s="22"/>
      <c r="AZH26" s="22"/>
      <c r="AZI26" s="22"/>
      <c r="AZJ26" s="22"/>
      <c r="AZK26" s="22"/>
      <c r="AZL26" s="22"/>
      <c r="AZM26" s="22"/>
      <c r="AZN26" s="22"/>
      <c r="AZO26" s="22"/>
      <c r="AZP26" s="22"/>
      <c r="AZQ26" s="22"/>
      <c r="AZR26" s="22"/>
      <c r="AZS26" s="22"/>
      <c r="AZT26" s="22"/>
      <c r="AZU26" s="22"/>
      <c r="AZV26" s="22"/>
      <c r="AZW26" s="22"/>
      <c r="AZX26" s="22"/>
      <c r="AZY26" s="22"/>
      <c r="AZZ26" s="22"/>
      <c r="BAA26" s="22"/>
      <c r="BAB26" s="22"/>
      <c r="BAC26" s="22"/>
      <c r="BAD26" s="22"/>
      <c r="BAE26" s="22"/>
      <c r="BAF26" s="22"/>
      <c r="BAG26" s="22"/>
      <c r="BAH26" s="22"/>
      <c r="BAI26" s="22"/>
      <c r="BAJ26" s="22"/>
      <c r="BAK26" s="22"/>
      <c r="BAL26" s="22"/>
      <c r="BAM26" s="22"/>
      <c r="BAN26" s="22"/>
      <c r="BAO26" s="22"/>
      <c r="BAP26" s="22"/>
      <c r="BAQ26" s="22"/>
      <c r="BAR26" s="22"/>
      <c r="BAS26" s="22"/>
      <c r="BAT26" s="22"/>
      <c r="BAU26" s="22"/>
      <c r="BAV26" s="22"/>
      <c r="BAW26" s="22"/>
      <c r="BAX26" s="22"/>
      <c r="BAY26" s="22"/>
      <c r="BAZ26" s="22"/>
      <c r="BBA26" s="22"/>
      <c r="BBB26" s="22"/>
      <c r="BBC26" s="22"/>
      <c r="BBD26" s="22"/>
      <c r="BBE26" s="22"/>
      <c r="BBF26" s="22"/>
      <c r="BBG26" s="22"/>
      <c r="BBH26" s="22"/>
      <c r="BBI26" s="22"/>
      <c r="BBJ26" s="22"/>
      <c r="BBK26" s="22"/>
      <c r="BBL26" s="22"/>
      <c r="BBM26" s="22"/>
      <c r="BBN26" s="22"/>
      <c r="BBO26" s="22"/>
      <c r="BBP26" s="22"/>
      <c r="BBQ26" s="22"/>
      <c r="BBR26" s="22"/>
      <c r="BBS26" s="22"/>
      <c r="BBT26" s="22"/>
      <c r="BBU26" s="22"/>
      <c r="BBV26" s="22"/>
      <c r="BBW26" s="22"/>
      <c r="BBX26" s="22"/>
      <c r="BBY26" s="22"/>
      <c r="BBZ26" s="22"/>
      <c r="BCA26" s="22"/>
      <c r="BCB26" s="22"/>
      <c r="BCC26" s="22"/>
      <c r="BCD26" s="22"/>
      <c r="BCE26" s="22"/>
      <c r="BCF26" s="22"/>
      <c r="BCG26" s="22"/>
      <c r="BCH26" s="22"/>
      <c r="BCI26" s="22"/>
      <c r="BCJ26" s="22"/>
      <c r="BCK26" s="22"/>
      <c r="BCL26" s="22"/>
      <c r="BCM26" s="22"/>
      <c r="BCN26" s="22"/>
      <c r="BCO26" s="22"/>
      <c r="BCP26" s="22"/>
      <c r="BCQ26" s="22"/>
      <c r="BCR26" s="22"/>
      <c r="BCS26" s="22"/>
      <c r="BCT26" s="22"/>
      <c r="BCU26" s="22"/>
      <c r="BCV26" s="22"/>
      <c r="BCW26" s="22"/>
      <c r="BCX26" s="22"/>
      <c r="BCY26" s="22"/>
      <c r="BCZ26" s="22"/>
      <c r="BDA26" s="22"/>
      <c r="BDB26" s="22"/>
      <c r="BDC26" s="22"/>
      <c r="BDD26" s="22"/>
      <c r="BDE26" s="22"/>
      <c r="BDF26" s="22"/>
      <c r="BDG26" s="22"/>
      <c r="BDH26" s="22"/>
      <c r="BDI26" s="22"/>
      <c r="BDJ26" s="22"/>
      <c r="BDK26" s="22"/>
      <c r="BDL26" s="22"/>
      <c r="BDM26" s="22"/>
      <c r="BDN26" s="22"/>
      <c r="BDO26" s="22"/>
      <c r="BDP26" s="22"/>
      <c r="BDQ26" s="22"/>
      <c r="BDR26" s="22"/>
      <c r="BDS26" s="22"/>
      <c r="BDT26" s="22"/>
      <c r="BDU26" s="22"/>
      <c r="BDV26" s="22"/>
      <c r="BDW26" s="22"/>
      <c r="BDX26" s="22"/>
      <c r="BDY26" s="22"/>
      <c r="BDZ26" s="22"/>
      <c r="BEA26" s="22"/>
      <c r="BEB26" s="22"/>
      <c r="BEC26" s="22"/>
      <c r="BED26" s="22"/>
      <c r="BEE26" s="22"/>
      <c r="BEF26" s="22"/>
      <c r="BEG26" s="22"/>
      <c r="BEH26" s="22"/>
      <c r="BEI26" s="22"/>
      <c r="BEJ26" s="22"/>
      <c r="BEK26" s="22"/>
      <c r="BEL26" s="22"/>
      <c r="BEM26" s="22"/>
      <c r="BEN26" s="22"/>
      <c r="BEO26" s="22"/>
      <c r="BEP26" s="22"/>
      <c r="BEQ26" s="22"/>
      <c r="BER26" s="22"/>
      <c r="BES26" s="22"/>
      <c r="BET26" s="22"/>
      <c r="BEU26" s="22"/>
      <c r="BEV26" s="22"/>
      <c r="BEW26" s="22"/>
      <c r="BEX26" s="22"/>
      <c r="BEY26" s="22"/>
      <c r="BEZ26" s="22"/>
      <c r="BFA26" s="22"/>
      <c r="BFB26" s="22"/>
      <c r="BFC26" s="22"/>
      <c r="BFD26" s="22"/>
      <c r="BFE26" s="22"/>
      <c r="BFF26" s="22"/>
      <c r="BFG26" s="22"/>
      <c r="BFH26" s="22"/>
      <c r="BFI26" s="22"/>
      <c r="BFJ26" s="22"/>
      <c r="BFK26" s="22"/>
      <c r="BFL26" s="22"/>
      <c r="BFM26" s="22"/>
      <c r="BFN26" s="22"/>
      <c r="BFO26" s="22"/>
      <c r="BFP26" s="22"/>
      <c r="BFQ26" s="22"/>
      <c r="BFR26" s="22"/>
      <c r="BFS26" s="22"/>
      <c r="BFT26" s="22"/>
      <c r="BFU26" s="22"/>
      <c r="BFV26" s="22"/>
      <c r="BFW26" s="22"/>
      <c r="BFX26" s="22"/>
      <c r="BFY26" s="22"/>
      <c r="BFZ26" s="22"/>
      <c r="BGA26" s="22"/>
      <c r="BGB26" s="22"/>
      <c r="BGC26" s="22"/>
      <c r="BGD26" s="22"/>
      <c r="BGE26" s="22"/>
      <c r="BGF26" s="22"/>
      <c r="BGG26" s="22"/>
      <c r="BGH26" s="22"/>
      <c r="BGI26" s="22"/>
      <c r="BGJ26" s="22"/>
      <c r="BGK26" s="22"/>
      <c r="BGL26" s="22"/>
      <c r="BGM26" s="22"/>
      <c r="BGN26" s="22"/>
      <c r="BGO26" s="22"/>
      <c r="BGP26" s="22"/>
      <c r="BGQ26" s="22"/>
      <c r="BGR26" s="22"/>
      <c r="BGS26" s="22"/>
      <c r="BGT26" s="22"/>
      <c r="BGU26" s="22"/>
      <c r="BGV26" s="22"/>
      <c r="BGW26" s="22"/>
      <c r="BGX26" s="22"/>
      <c r="BGY26" s="22"/>
      <c r="BGZ26" s="22"/>
      <c r="BHA26" s="22"/>
      <c r="BHB26" s="22"/>
      <c r="BHC26" s="22"/>
      <c r="BHD26" s="22"/>
      <c r="BHE26" s="22"/>
      <c r="BHF26" s="22"/>
      <c r="BHG26" s="22"/>
      <c r="BHH26" s="22"/>
      <c r="BHI26" s="22"/>
      <c r="BHJ26" s="22"/>
      <c r="BHK26" s="22"/>
      <c r="BHL26" s="22"/>
      <c r="BHM26" s="22"/>
      <c r="BHN26" s="22"/>
      <c r="BHO26" s="22"/>
      <c r="BHP26" s="22"/>
      <c r="BHQ26" s="22"/>
      <c r="BHR26" s="22"/>
      <c r="BHS26" s="22"/>
      <c r="BHT26" s="22"/>
      <c r="BHU26" s="22"/>
      <c r="BHV26" s="22"/>
      <c r="BHW26" s="22"/>
      <c r="BHX26" s="22"/>
      <c r="BHY26" s="22"/>
      <c r="BHZ26" s="22"/>
      <c r="BIA26" s="22"/>
      <c r="BIB26" s="22"/>
      <c r="BIC26" s="22"/>
      <c r="BID26" s="22"/>
      <c r="BIE26" s="22"/>
      <c r="BIF26" s="22"/>
      <c r="BIG26" s="22"/>
      <c r="BIH26" s="22"/>
      <c r="BII26" s="22"/>
      <c r="BIJ26" s="22"/>
      <c r="BIK26" s="22"/>
      <c r="BIL26" s="22"/>
      <c r="BIM26" s="22"/>
      <c r="BIN26" s="22"/>
      <c r="BIO26" s="22"/>
      <c r="BIP26" s="22"/>
      <c r="BIQ26" s="22"/>
      <c r="BIR26" s="22"/>
      <c r="BIS26" s="22"/>
      <c r="BIT26" s="22"/>
      <c r="BIU26" s="22"/>
      <c r="BIV26" s="22"/>
      <c r="BIW26" s="22"/>
      <c r="BIX26" s="22"/>
      <c r="BIY26" s="22"/>
      <c r="BIZ26" s="22"/>
      <c r="BJA26" s="22"/>
      <c r="BJB26" s="22"/>
      <c r="BJC26" s="22"/>
      <c r="BJD26" s="22"/>
      <c r="BJE26" s="22"/>
      <c r="BJF26" s="22"/>
      <c r="BJG26" s="22"/>
      <c r="BJH26" s="22"/>
      <c r="BJI26" s="22"/>
      <c r="BJJ26" s="22"/>
      <c r="BJK26" s="22"/>
      <c r="BJL26" s="22"/>
      <c r="BJM26" s="22"/>
      <c r="BJN26" s="22"/>
      <c r="BJO26" s="22"/>
      <c r="BJP26" s="22"/>
      <c r="BJQ26" s="22"/>
      <c r="BJR26" s="22"/>
      <c r="BJS26" s="22"/>
      <c r="BJT26" s="22"/>
      <c r="BJU26" s="22"/>
      <c r="BJV26" s="22"/>
      <c r="BJW26" s="22"/>
      <c r="BJX26" s="22"/>
      <c r="BJY26" s="22"/>
      <c r="BJZ26" s="22"/>
      <c r="BKA26" s="22"/>
      <c r="BKB26" s="22"/>
      <c r="BKC26" s="22"/>
      <c r="BKD26" s="22"/>
      <c r="BKE26" s="22"/>
      <c r="BKF26" s="22"/>
      <c r="BKG26" s="22"/>
      <c r="BKH26" s="22"/>
      <c r="BKI26" s="22"/>
      <c r="BKJ26" s="22"/>
      <c r="BKK26" s="22"/>
      <c r="BKL26" s="22"/>
      <c r="BKM26" s="22"/>
      <c r="BKN26" s="22"/>
      <c r="BKO26" s="22"/>
      <c r="BKP26" s="22"/>
      <c r="BKQ26" s="22"/>
      <c r="BKR26" s="22"/>
      <c r="BKS26" s="22"/>
      <c r="BKT26" s="22"/>
      <c r="BKU26" s="22"/>
      <c r="BKV26" s="22"/>
      <c r="BKW26" s="22"/>
      <c r="BKX26" s="22"/>
      <c r="BKY26" s="22"/>
      <c r="BKZ26" s="22"/>
      <c r="BLA26" s="22"/>
      <c r="BLB26" s="22"/>
      <c r="BLC26" s="22"/>
      <c r="BLD26" s="22"/>
      <c r="BLE26" s="22"/>
      <c r="BLF26" s="22"/>
      <c r="BLG26" s="22"/>
      <c r="BLH26" s="22"/>
      <c r="BLI26" s="22"/>
      <c r="BLJ26" s="22"/>
      <c r="BLK26" s="22"/>
      <c r="BLL26" s="22"/>
      <c r="BLM26" s="22"/>
      <c r="BLN26" s="22"/>
      <c r="BLO26" s="22"/>
      <c r="BLP26" s="22"/>
      <c r="BLQ26" s="22"/>
      <c r="BLR26" s="22"/>
      <c r="BLS26" s="22"/>
      <c r="BLT26" s="22"/>
      <c r="BLU26" s="22"/>
      <c r="BLV26" s="22"/>
      <c r="BLW26" s="22"/>
      <c r="BLX26" s="22"/>
      <c r="BLY26" s="22"/>
      <c r="BLZ26" s="22"/>
      <c r="BMA26" s="22"/>
      <c r="BMB26" s="22"/>
      <c r="BMC26" s="22"/>
      <c r="BMD26" s="22"/>
      <c r="BME26" s="22"/>
      <c r="BMF26" s="22"/>
      <c r="BMG26" s="22"/>
      <c r="BMH26" s="22"/>
      <c r="BMI26" s="22"/>
      <c r="BMJ26" s="22"/>
      <c r="BMK26" s="22"/>
      <c r="BML26" s="22"/>
      <c r="BMM26" s="22"/>
      <c r="BMN26" s="22"/>
      <c r="BMO26" s="22"/>
      <c r="BMP26" s="22"/>
      <c r="BMQ26" s="22"/>
      <c r="BMR26" s="22"/>
      <c r="BMS26" s="22"/>
      <c r="BMT26" s="22"/>
      <c r="BMU26" s="22"/>
      <c r="BMV26" s="22"/>
      <c r="BMW26" s="22"/>
      <c r="BMX26" s="22"/>
      <c r="BMY26" s="22"/>
      <c r="BMZ26" s="22"/>
      <c r="BNA26" s="22"/>
      <c r="BNB26" s="22"/>
      <c r="BNC26" s="22"/>
      <c r="BND26" s="22"/>
      <c r="BNE26" s="22"/>
      <c r="BNF26" s="22"/>
      <c r="BNG26" s="22"/>
      <c r="BNH26" s="22"/>
      <c r="BNI26" s="22"/>
      <c r="BNJ26" s="22"/>
      <c r="BNK26" s="22"/>
      <c r="BNL26" s="22"/>
      <c r="BNM26" s="22"/>
      <c r="BNN26" s="22"/>
      <c r="BNO26" s="22"/>
      <c r="BNP26" s="22"/>
      <c r="BNQ26" s="22"/>
      <c r="BNR26" s="22"/>
      <c r="BNS26" s="22"/>
      <c r="BNT26" s="22"/>
      <c r="BNU26" s="22"/>
      <c r="BNV26" s="22"/>
      <c r="BNW26" s="22"/>
      <c r="BNX26" s="22"/>
      <c r="BNY26" s="22"/>
      <c r="BNZ26" s="22"/>
      <c r="BOA26" s="22"/>
      <c r="BOB26" s="22"/>
      <c r="BOC26" s="22"/>
      <c r="BOD26" s="22"/>
      <c r="BOE26" s="22"/>
      <c r="BOF26" s="22"/>
      <c r="BOG26" s="22"/>
      <c r="BOH26" s="22"/>
      <c r="BOI26" s="22"/>
      <c r="BOJ26" s="22"/>
      <c r="BOK26" s="22"/>
      <c r="BOL26" s="22"/>
      <c r="BOM26" s="22"/>
      <c r="BON26" s="22"/>
      <c r="BOO26" s="22"/>
      <c r="BOP26" s="22"/>
      <c r="BOQ26" s="22"/>
      <c r="BOR26" s="22"/>
      <c r="BOS26" s="22"/>
      <c r="BOT26" s="22"/>
      <c r="BOU26" s="22"/>
      <c r="BOV26" s="22"/>
      <c r="BOW26" s="22"/>
      <c r="BOX26" s="22"/>
      <c r="BOY26" s="22"/>
      <c r="BOZ26" s="22"/>
      <c r="BPA26" s="22"/>
      <c r="BPB26" s="22"/>
      <c r="BPC26" s="22"/>
      <c r="BPD26" s="22"/>
      <c r="BPE26" s="22"/>
      <c r="BPF26" s="22"/>
      <c r="BPG26" s="22"/>
      <c r="BPH26" s="22"/>
      <c r="BPI26" s="22"/>
      <c r="BPJ26" s="22"/>
      <c r="BPK26" s="22"/>
      <c r="BPL26" s="22"/>
      <c r="BPM26" s="22"/>
      <c r="BPN26" s="22"/>
      <c r="BPO26" s="22"/>
      <c r="BPP26" s="22"/>
      <c r="BPQ26" s="22"/>
      <c r="BPR26" s="22"/>
      <c r="BPS26" s="22"/>
      <c r="BPT26" s="22"/>
      <c r="BPU26" s="22"/>
      <c r="BPV26" s="22"/>
      <c r="BPW26" s="22"/>
      <c r="BPX26" s="22"/>
      <c r="BPY26" s="22"/>
      <c r="BPZ26" s="22"/>
      <c r="BQA26" s="22"/>
      <c r="BQB26" s="22"/>
      <c r="BQC26" s="22"/>
      <c r="BQD26" s="22"/>
      <c r="BQE26" s="22"/>
      <c r="BQF26" s="22"/>
      <c r="BQG26" s="22"/>
      <c r="BQH26" s="22"/>
      <c r="BQI26" s="22"/>
      <c r="BQJ26" s="22"/>
      <c r="BQK26" s="22"/>
      <c r="BQL26" s="22"/>
      <c r="BQM26" s="22"/>
      <c r="BQN26" s="22"/>
      <c r="BQO26" s="22"/>
      <c r="BQP26" s="22"/>
      <c r="BQQ26" s="22"/>
      <c r="BQR26" s="22"/>
      <c r="BQS26" s="22"/>
      <c r="BQT26" s="22"/>
      <c r="BQU26" s="22"/>
      <c r="BQV26" s="22"/>
      <c r="BQW26" s="22"/>
      <c r="BQX26" s="22"/>
      <c r="BQY26" s="22"/>
      <c r="BQZ26" s="22"/>
      <c r="BRA26" s="22"/>
      <c r="BRB26" s="22"/>
      <c r="BRC26" s="22"/>
      <c r="BRD26" s="22"/>
      <c r="BRE26" s="22"/>
      <c r="BRF26" s="22"/>
      <c r="BRG26" s="22"/>
      <c r="BRH26" s="22"/>
      <c r="BRI26" s="22"/>
      <c r="BRJ26" s="22"/>
      <c r="BRK26" s="22"/>
      <c r="BRL26" s="22"/>
      <c r="BRM26" s="22"/>
      <c r="BRN26" s="22"/>
      <c r="BRO26" s="22"/>
      <c r="BRP26" s="22"/>
      <c r="BRQ26" s="22"/>
      <c r="BRR26" s="22"/>
      <c r="BRS26" s="22"/>
      <c r="BRT26" s="22"/>
      <c r="BRU26" s="22"/>
      <c r="BRV26" s="22"/>
      <c r="BRW26" s="22"/>
      <c r="BRX26" s="22"/>
      <c r="BRY26" s="22"/>
      <c r="BRZ26" s="22"/>
      <c r="BSA26" s="22"/>
      <c r="BSB26" s="22"/>
      <c r="BSC26" s="22"/>
      <c r="BSD26" s="22"/>
      <c r="BSE26" s="22"/>
      <c r="BSF26" s="22"/>
      <c r="BSG26" s="22"/>
      <c r="BSH26" s="22"/>
      <c r="BSI26" s="22"/>
      <c r="BSJ26" s="22"/>
      <c r="BSK26" s="22"/>
      <c r="BSL26" s="22"/>
      <c r="BSM26" s="22"/>
      <c r="BSN26" s="22"/>
      <c r="BSO26" s="22"/>
      <c r="BSP26" s="22"/>
      <c r="BSQ26" s="22"/>
      <c r="BSR26" s="22"/>
      <c r="BSS26" s="22"/>
      <c r="BST26" s="22"/>
      <c r="BSU26" s="22"/>
      <c r="BSV26" s="22"/>
      <c r="BSW26" s="22"/>
      <c r="BSX26" s="22"/>
      <c r="BSY26" s="22"/>
      <c r="BSZ26" s="22"/>
      <c r="BTA26" s="22"/>
      <c r="BTB26" s="22"/>
      <c r="BTC26" s="22"/>
      <c r="BTD26" s="22"/>
      <c r="BTE26" s="22"/>
      <c r="BTF26" s="22"/>
      <c r="BTG26" s="22"/>
      <c r="BTH26" s="22"/>
      <c r="BTI26" s="22"/>
      <c r="BTJ26" s="22"/>
      <c r="BTK26" s="22"/>
      <c r="BTL26" s="22"/>
      <c r="BTM26" s="22"/>
      <c r="BTN26" s="22"/>
      <c r="BTO26" s="22"/>
      <c r="BTP26" s="22"/>
      <c r="BTQ26" s="22"/>
      <c r="BTR26" s="22"/>
      <c r="BTS26" s="22"/>
      <c r="BTT26" s="22"/>
      <c r="BTU26" s="22"/>
      <c r="BTV26" s="22"/>
      <c r="BTW26" s="22"/>
      <c r="BTX26" s="22"/>
      <c r="BTY26" s="22"/>
      <c r="BTZ26" s="22"/>
      <c r="BUA26" s="22"/>
      <c r="BUB26" s="22"/>
      <c r="BUC26" s="22"/>
      <c r="BUD26" s="22"/>
      <c r="BUE26" s="22"/>
      <c r="BUF26" s="22"/>
      <c r="BUG26" s="22"/>
      <c r="BUH26" s="22"/>
      <c r="BUI26" s="22"/>
      <c r="BUJ26" s="22"/>
      <c r="BUK26" s="22"/>
      <c r="BUL26" s="22"/>
      <c r="BUM26" s="22"/>
      <c r="BUN26" s="22"/>
      <c r="BUO26" s="22"/>
      <c r="BUP26" s="22"/>
      <c r="BUQ26" s="22"/>
      <c r="BUR26" s="22"/>
      <c r="BUS26" s="22"/>
      <c r="BUT26" s="22"/>
      <c r="BUU26" s="22"/>
      <c r="BUV26" s="22"/>
      <c r="BUW26" s="22"/>
      <c r="BUX26" s="22"/>
      <c r="BUY26" s="22"/>
      <c r="BUZ26" s="22"/>
      <c r="BVA26" s="22"/>
      <c r="BVB26" s="22"/>
      <c r="BVC26" s="22"/>
      <c r="BVD26" s="22"/>
      <c r="BVE26" s="22"/>
      <c r="BVF26" s="22"/>
      <c r="BVG26" s="22"/>
      <c r="BVH26" s="22"/>
      <c r="BVI26" s="22"/>
      <c r="BVJ26" s="22"/>
      <c r="BVK26" s="22"/>
      <c r="BVL26" s="22"/>
      <c r="BVM26" s="22"/>
      <c r="BVN26" s="22"/>
      <c r="BVO26" s="22"/>
      <c r="BVP26" s="22"/>
      <c r="BVQ26" s="22"/>
      <c r="BVR26" s="22"/>
      <c r="BVS26" s="22"/>
      <c r="BVT26" s="22"/>
      <c r="BVU26" s="22"/>
      <c r="BVV26" s="22"/>
      <c r="BVW26" s="22"/>
      <c r="BVX26" s="22"/>
      <c r="BVY26" s="22"/>
      <c r="BVZ26" s="22"/>
      <c r="BWA26" s="22"/>
      <c r="BWB26" s="22"/>
      <c r="BWC26" s="22"/>
      <c r="BWD26" s="22"/>
      <c r="BWE26" s="22"/>
      <c r="BWF26" s="22"/>
      <c r="BWG26" s="22"/>
      <c r="BWH26" s="22"/>
      <c r="BWI26" s="22"/>
      <c r="BWJ26" s="22"/>
      <c r="BWK26" s="22"/>
      <c r="BWL26" s="22"/>
      <c r="BWM26" s="22"/>
      <c r="BWN26" s="22"/>
      <c r="BWO26" s="22"/>
      <c r="BWP26" s="22"/>
      <c r="BWQ26" s="22"/>
      <c r="BWR26" s="22"/>
      <c r="BWS26" s="22"/>
      <c r="BWT26" s="22"/>
      <c r="BWU26" s="22"/>
      <c r="BWV26" s="22"/>
      <c r="BWW26" s="22"/>
      <c r="BWX26" s="22"/>
      <c r="BWY26" s="22"/>
      <c r="BWZ26" s="22"/>
      <c r="BXA26" s="22"/>
      <c r="BXB26" s="22"/>
      <c r="BXC26" s="22"/>
      <c r="BXD26" s="22"/>
      <c r="BXE26" s="22"/>
      <c r="BXF26" s="22"/>
      <c r="BXG26" s="22"/>
      <c r="BXH26" s="22"/>
      <c r="BXI26" s="22"/>
      <c r="BXJ26" s="22"/>
      <c r="BXK26" s="22"/>
      <c r="BXL26" s="22"/>
      <c r="BXM26" s="22"/>
      <c r="BXN26" s="22"/>
      <c r="BXO26" s="22"/>
      <c r="BXP26" s="22"/>
      <c r="BXQ26" s="22"/>
      <c r="BXR26" s="22"/>
      <c r="BXS26" s="22"/>
      <c r="BXT26" s="22"/>
      <c r="BXU26" s="22"/>
      <c r="BXV26" s="22"/>
      <c r="BXW26" s="22"/>
      <c r="BXX26" s="22"/>
      <c r="BXY26" s="22"/>
      <c r="BXZ26" s="22"/>
      <c r="BYA26" s="22"/>
      <c r="BYB26" s="22"/>
      <c r="BYC26" s="22"/>
      <c r="BYD26" s="22"/>
      <c r="BYE26" s="22"/>
      <c r="BYF26" s="22"/>
      <c r="BYG26" s="22"/>
      <c r="BYH26" s="22"/>
      <c r="BYI26" s="22"/>
      <c r="BYJ26" s="22"/>
      <c r="BYK26" s="22"/>
      <c r="BYL26" s="22"/>
      <c r="BYM26" s="22"/>
      <c r="BYN26" s="22"/>
      <c r="BYO26" s="22"/>
      <c r="BYP26" s="22"/>
      <c r="BYQ26" s="22"/>
      <c r="BYR26" s="22"/>
      <c r="BYS26" s="22"/>
      <c r="BYT26" s="22"/>
      <c r="BYU26" s="22"/>
      <c r="BYV26" s="22"/>
      <c r="BYW26" s="22"/>
      <c r="BYX26" s="22"/>
      <c r="BYY26" s="22"/>
      <c r="BYZ26" s="22"/>
      <c r="BZA26" s="22"/>
      <c r="BZB26" s="22"/>
      <c r="BZC26" s="22"/>
      <c r="BZD26" s="22"/>
      <c r="BZE26" s="22"/>
      <c r="BZF26" s="22"/>
      <c r="BZG26" s="22"/>
      <c r="BZH26" s="22"/>
      <c r="BZI26" s="22"/>
      <c r="BZJ26" s="22"/>
      <c r="BZK26" s="22"/>
      <c r="BZL26" s="22"/>
      <c r="BZM26" s="22"/>
      <c r="BZN26" s="22"/>
      <c r="BZO26" s="22"/>
      <c r="BZP26" s="22"/>
      <c r="BZQ26" s="22"/>
      <c r="BZR26" s="22"/>
      <c r="BZS26" s="22"/>
      <c r="BZT26" s="22"/>
      <c r="BZU26" s="22"/>
      <c r="BZV26" s="22"/>
      <c r="BZW26" s="22"/>
      <c r="BZX26" s="22"/>
      <c r="BZY26" s="22"/>
      <c r="BZZ26" s="22"/>
      <c r="CAA26" s="22"/>
      <c r="CAB26" s="22"/>
      <c r="CAC26" s="22"/>
      <c r="CAD26" s="22"/>
      <c r="CAE26" s="22"/>
      <c r="CAF26" s="22"/>
      <c r="CAG26" s="22"/>
      <c r="CAH26" s="22"/>
      <c r="CAI26" s="22"/>
      <c r="CAJ26" s="22"/>
      <c r="CAK26" s="22"/>
      <c r="CAL26" s="22"/>
      <c r="CAM26" s="22"/>
      <c r="CAN26" s="22"/>
      <c r="CAO26" s="22"/>
      <c r="CAP26" s="22"/>
      <c r="CAQ26" s="22"/>
      <c r="CAR26" s="22"/>
      <c r="CAS26" s="22"/>
      <c r="CAT26" s="22"/>
      <c r="CAU26" s="22"/>
      <c r="CAV26" s="22"/>
      <c r="CAW26" s="22"/>
      <c r="CAX26" s="22"/>
      <c r="CAY26" s="22"/>
      <c r="CAZ26" s="22"/>
      <c r="CBA26" s="22"/>
      <c r="CBB26" s="22"/>
      <c r="CBC26" s="22"/>
      <c r="CBD26" s="22"/>
      <c r="CBE26" s="22"/>
      <c r="CBF26" s="22"/>
      <c r="CBG26" s="22"/>
      <c r="CBH26" s="22"/>
      <c r="CBI26" s="22"/>
      <c r="CBJ26" s="22"/>
      <c r="CBK26" s="22"/>
      <c r="CBL26" s="22"/>
      <c r="CBM26" s="22"/>
      <c r="CBN26" s="22"/>
      <c r="CBO26" s="22"/>
      <c r="CBP26" s="22"/>
      <c r="CBQ26" s="22"/>
      <c r="CBR26" s="22"/>
      <c r="CBS26" s="22"/>
      <c r="CBT26" s="22"/>
      <c r="CBU26" s="22"/>
      <c r="CBV26" s="22"/>
      <c r="CBW26" s="22"/>
      <c r="CBX26" s="22"/>
      <c r="CBY26" s="22"/>
      <c r="CBZ26" s="22"/>
      <c r="CCA26" s="22"/>
      <c r="CCB26" s="22"/>
      <c r="CCC26" s="22"/>
      <c r="CCD26" s="22"/>
      <c r="CCE26" s="22"/>
      <c r="CCF26" s="22"/>
      <c r="CCG26" s="22"/>
      <c r="CCH26" s="22"/>
      <c r="CCI26" s="22"/>
      <c r="CCJ26" s="22"/>
      <c r="CCK26" s="22"/>
      <c r="CCL26" s="22"/>
      <c r="CCM26" s="22"/>
      <c r="CCN26" s="22"/>
      <c r="CCO26" s="22"/>
      <c r="CCP26" s="22"/>
      <c r="CCQ26" s="22"/>
      <c r="CCR26" s="22"/>
      <c r="CCS26" s="22"/>
      <c r="CCT26" s="22"/>
      <c r="CCU26" s="22"/>
      <c r="CCV26" s="22"/>
      <c r="CCW26" s="22"/>
      <c r="CCX26" s="22"/>
      <c r="CCY26" s="22"/>
      <c r="CCZ26" s="22"/>
      <c r="CDA26" s="22"/>
      <c r="CDB26" s="22"/>
      <c r="CDC26" s="22"/>
      <c r="CDD26" s="22"/>
      <c r="CDE26" s="22"/>
      <c r="CDF26" s="22"/>
      <c r="CDG26" s="22"/>
      <c r="CDH26" s="22"/>
      <c r="CDI26" s="22"/>
      <c r="CDJ26" s="22"/>
      <c r="CDK26" s="22"/>
      <c r="CDL26" s="22"/>
      <c r="CDM26" s="22"/>
      <c r="CDN26" s="22"/>
      <c r="CDO26" s="22"/>
      <c r="CDP26" s="22"/>
      <c r="CDQ26" s="22"/>
      <c r="CDR26" s="22"/>
      <c r="CDS26" s="22"/>
      <c r="CDT26" s="22"/>
      <c r="CDU26" s="22"/>
      <c r="CDV26" s="22"/>
      <c r="CDW26" s="22"/>
      <c r="CDX26" s="22"/>
      <c r="CDY26" s="22"/>
      <c r="CDZ26" s="22"/>
      <c r="CEA26" s="22"/>
      <c r="CEB26" s="22"/>
      <c r="CEC26" s="22"/>
      <c r="CED26" s="22"/>
      <c r="CEE26" s="22"/>
      <c r="CEF26" s="22"/>
      <c r="CEG26" s="22"/>
      <c r="CEH26" s="22"/>
      <c r="CEI26" s="22"/>
      <c r="CEJ26" s="22"/>
      <c r="CEK26" s="22"/>
      <c r="CEL26" s="22"/>
      <c r="CEM26" s="22"/>
      <c r="CEN26" s="22"/>
      <c r="CEO26" s="22"/>
      <c r="CEP26" s="22"/>
      <c r="CEQ26" s="22"/>
      <c r="CER26" s="22"/>
      <c r="CES26" s="22"/>
      <c r="CET26" s="22"/>
      <c r="CEU26" s="22"/>
      <c r="CEV26" s="22"/>
      <c r="CEW26" s="22"/>
      <c r="CEX26" s="22"/>
      <c r="CEY26" s="22"/>
      <c r="CEZ26" s="22"/>
      <c r="CFA26" s="22"/>
      <c r="CFB26" s="22"/>
      <c r="CFC26" s="22"/>
      <c r="CFD26" s="22"/>
      <c r="CFE26" s="22"/>
      <c r="CFF26" s="22"/>
      <c r="CFG26" s="22"/>
      <c r="CFH26" s="22"/>
      <c r="CFI26" s="22"/>
      <c r="CFJ26" s="22"/>
      <c r="CFK26" s="22"/>
      <c r="CFL26" s="22"/>
      <c r="CFM26" s="22"/>
      <c r="CFN26" s="22"/>
      <c r="CFO26" s="22"/>
      <c r="CFP26" s="22"/>
      <c r="CFQ26" s="22"/>
      <c r="CFR26" s="22"/>
      <c r="CFS26" s="22"/>
      <c r="CFT26" s="22"/>
      <c r="CFU26" s="22"/>
      <c r="CFV26" s="22"/>
      <c r="CFW26" s="22"/>
      <c r="CFX26" s="22"/>
      <c r="CFY26" s="22"/>
      <c r="CFZ26" s="22"/>
      <c r="CGA26" s="22"/>
      <c r="CGB26" s="22"/>
      <c r="CGC26" s="22"/>
      <c r="CGD26" s="22"/>
      <c r="CGE26" s="22"/>
      <c r="CGF26" s="22"/>
      <c r="CGG26" s="22"/>
      <c r="CGH26" s="22"/>
      <c r="CGI26" s="22"/>
      <c r="CGJ26" s="22"/>
      <c r="CGK26" s="22"/>
      <c r="CGL26" s="22"/>
      <c r="CGM26" s="22"/>
      <c r="CGN26" s="22"/>
      <c r="CGO26" s="22"/>
      <c r="CGP26" s="22"/>
      <c r="CGQ26" s="22"/>
      <c r="CGR26" s="22"/>
      <c r="CGS26" s="22"/>
      <c r="CGT26" s="22"/>
      <c r="CGU26" s="22"/>
      <c r="CGV26" s="22"/>
      <c r="CGW26" s="22"/>
      <c r="CGX26" s="22"/>
      <c r="CGY26" s="22"/>
      <c r="CGZ26" s="22"/>
      <c r="CHA26" s="22"/>
      <c r="CHB26" s="22"/>
      <c r="CHC26" s="22"/>
      <c r="CHD26" s="22"/>
      <c r="CHE26" s="22"/>
      <c r="CHF26" s="22"/>
      <c r="CHG26" s="22"/>
      <c r="CHH26" s="22"/>
      <c r="CHI26" s="22"/>
      <c r="CHJ26" s="22"/>
      <c r="CHK26" s="22"/>
      <c r="CHL26" s="22"/>
      <c r="CHM26" s="22"/>
      <c r="CHN26" s="22"/>
      <c r="CHO26" s="22"/>
      <c r="CHP26" s="22"/>
      <c r="CHQ26" s="22"/>
      <c r="CHR26" s="22"/>
      <c r="CHS26" s="22"/>
      <c r="CHT26" s="22"/>
      <c r="CHU26" s="22"/>
      <c r="CHV26" s="22"/>
      <c r="CHW26" s="22"/>
      <c r="CHX26" s="22"/>
      <c r="CHY26" s="22"/>
      <c r="CHZ26" s="22"/>
      <c r="CIA26" s="22"/>
      <c r="CIB26" s="22"/>
      <c r="CIC26" s="22"/>
      <c r="CID26" s="22"/>
      <c r="CIE26" s="22"/>
      <c r="CIF26" s="22"/>
      <c r="CIG26" s="22"/>
      <c r="CIH26" s="22"/>
      <c r="CII26" s="22"/>
      <c r="CIJ26" s="22"/>
      <c r="CIK26" s="22"/>
      <c r="CIL26" s="22"/>
      <c r="CIM26" s="22"/>
      <c r="CIN26" s="22"/>
      <c r="CIO26" s="22"/>
      <c r="CIP26" s="22"/>
      <c r="CIQ26" s="22"/>
      <c r="CIR26" s="22"/>
      <c r="CIS26" s="22"/>
      <c r="CIT26" s="22"/>
      <c r="CIU26" s="22"/>
      <c r="CIV26" s="22"/>
      <c r="CIW26" s="22"/>
      <c r="CIX26" s="22"/>
      <c r="CIY26" s="22"/>
      <c r="CIZ26" s="22"/>
      <c r="CJA26" s="22"/>
      <c r="CJB26" s="22"/>
      <c r="CJC26" s="22"/>
      <c r="CJD26" s="22"/>
      <c r="CJE26" s="22"/>
      <c r="CJF26" s="22"/>
      <c r="CJG26" s="22"/>
      <c r="CJH26" s="22"/>
      <c r="CJI26" s="22"/>
      <c r="CJJ26" s="22"/>
      <c r="CJK26" s="22"/>
      <c r="CJL26" s="22"/>
      <c r="CJM26" s="22"/>
      <c r="CJN26" s="22"/>
      <c r="CJO26" s="22"/>
      <c r="CJP26" s="22"/>
      <c r="CJQ26" s="22"/>
      <c r="CJR26" s="22"/>
      <c r="CJS26" s="22"/>
      <c r="CJT26" s="22"/>
      <c r="CJU26" s="22"/>
      <c r="CJV26" s="22"/>
      <c r="CJW26" s="22"/>
      <c r="CJX26" s="22"/>
      <c r="CJY26" s="22"/>
      <c r="CJZ26" s="22"/>
      <c r="CKA26" s="22"/>
      <c r="CKB26" s="22"/>
      <c r="CKC26" s="22"/>
      <c r="CKD26" s="22"/>
      <c r="CKE26" s="22"/>
      <c r="CKF26" s="22"/>
      <c r="CKG26" s="22"/>
      <c r="CKH26" s="22"/>
      <c r="CKI26" s="22"/>
      <c r="CKJ26" s="22"/>
      <c r="CKK26" s="22"/>
      <c r="CKL26" s="22"/>
      <c r="CKM26" s="22"/>
      <c r="CKN26" s="22"/>
      <c r="CKO26" s="22"/>
      <c r="CKP26" s="22"/>
      <c r="CKQ26" s="22"/>
      <c r="CKR26" s="22"/>
      <c r="CKS26" s="22"/>
      <c r="CKT26" s="22"/>
      <c r="CKU26" s="22"/>
      <c r="CKV26" s="22"/>
      <c r="CKW26" s="22"/>
      <c r="CKX26" s="22"/>
      <c r="CKY26" s="22"/>
      <c r="CKZ26" s="22"/>
      <c r="CLA26" s="22"/>
      <c r="CLB26" s="22"/>
      <c r="CLC26" s="22"/>
      <c r="CLD26" s="22"/>
      <c r="CLE26" s="22"/>
      <c r="CLF26" s="22"/>
      <c r="CLG26" s="22"/>
      <c r="CLH26" s="22"/>
      <c r="CLI26" s="22"/>
      <c r="CLJ26" s="22"/>
      <c r="CLK26" s="22"/>
      <c r="CLL26" s="22"/>
      <c r="CLM26" s="22"/>
      <c r="CLN26" s="22"/>
      <c r="CLO26" s="22"/>
      <c r="CLP26" s="22"/>
      <c r="CLQ26" s="22"/>
      <c r="CLR26" s="22"/>
      <c r="CLS26" s="22"/>
      <c r="CLT26" s="22"/>
      <c r="CLU26" s="22"/>
      <c r="CLV26" s="22"/>
      <c r="CLW26" s="22"/>
      <c r="CLX26" s="22"/>
      <c r="CLY26" s="22"/>
      <c r="CLZ26" s="22"/>
      <c r="CMA26" s="22"/>
      <c r="CMB26" s="22"/>
      <c r="CMC26" s="22"/>
      <c r="CMD26" s="22"/>
      <c r="CME26" s="22"/>
      <c r="CMF26" s="22"/>
      <c r="CMG26" s="22"/>
      <c r="CMH26" s="22"/>
      <c r="CMI26" s="22"/>
      <c r="CMJ26" s="22"/>
      <c r="CMK26" s="22"/>
      <c r="CML26" s="22"/>
      <c r="CMM26" s="22"/>
      <c r="CMN26" s="22"/>
      <c r="CMO26" s="22"/>
      <c r="CMP26" s="22"/>
      <c r="CMQ26" s="22"/>
      <c r="CMR26" s="22"/>
      <c r="CMS26" s="22"/>
      <c r="CMT26" s="22"/>
      <c r="CMU26" s="22"/>
      <c r="CMV26" s="22"/>
      <c r="CMW26" s="22"/>
      <c r="CMX26" s="22"/>
      <c r="CMY26" s="22"/>
      <c r="CMZ26" s="22"/>
      <c r="CNA26" s="22"/>
      <c r="CNB26" s="22"/>
      <c r="CNC26" s="22"/>
      <c r="CND26" s="22"/>
      <c r="CNE26" s="22"/>
      <c r="CNF26" s="22"/>
      <c r="CNG26" s="22"/>
      <c r="CNH26" s="22"/>
      <c r="CNI26" s="22"/>
      <c r="CNJ26" s="22"/>
      <c r="CNK26" s="22"/>
      <c r="CNL26" s="22"/>
      <c r="CNM26" s="22"/>
      <c r="CNN26" s="22"/>
      <c r="CNO26" s="22"/>
      <c r="CNP26" s="22"/>
      <c r="CNQ26" s="22"/>
      <c r="CNR26" s="22"/>
      <c r="CNS26" s="22"/>
      <c r="CNT26" s="22"/>
      <c r="CNU26" s="22"/>
      <c r="CNV26" s="22"/>
      <c r="CNW26" s="22"/>
      <c r="CNX26" s="22"/>
      <c r="CNY26" s="22"/>
      <c r="CNZ26" s="22"/>
      <c r="COA26" s="22"/>
      <c r="COB26" s="22"/>
      <c r="COC26" s="22"/>
      <c r="COD26" s="22"/>
      <c r="COE26" s="22"/>
      <c r="COF26" s="22"/>
      <c r="COG26" s="22"/>
      <c r="COH26" s="22"/>
      <c r="COI26" s="22"/>
      <c r="COJ26" s="22"/>
      <c r="COK26" s="22"/>
      <c r="COL26" s="22"/>
      <c r="COM26" s="22"/>
      <c r="CON26" s="22"/>
      <c r="COO26" s="22"/>
      <c r="COP26" s="22"/>
      <c r="COQ26" s="22"/>
      <c r="COR26" s="22"/>
      <c r="COS26" s="22"/>
      <c r="COT26" s="22"/>
      <c r="COU26" s="22"/>
      <c r="COV26" s="22"/>
      <c r="COW26" s="22"/>
      <c r="COX26" s="22"/>
      <c r="COY26" s="22"/>
      <c r="COZ26" s="22"/>
      <c r="CPA26" s="22"/>
      <c r="CPB26" s="22"/>
      <c r="CPC26" s="22"/>
      <c r="CPD26" s="22"/>
      <c r="CPE26" s="22"/>
      <c r="CPF26" s="22"/>
      <c r="CPG26" s="22"/>
      <c r="CPH26" s="22"/>
      <c r="CPI26" s="22"/>
      <c r="CPJ26" s="22"/>
      <c r="CPK26" s="22"/>
      <c r="CPL26" s="22"/>
      <c r="CPM26" s="22"/>
      <c r="CPN26" s="22"/>
      <c r="CPO26" s="22"/>
      <c r="CPP26" s="22"/>
      <c r="CPQ26" s="22"/>
      <c r="CPR26" s="22"/>
      <c r="CPS26" s="22"/>
      <c r="CPT26" s="22"/>
      <c r="CPU26" s="22"/>
      <c r="CPV26" s="22"/>
      <c r="CPW26" s="22"/>
      <c r="CPX26" s="22"/>
      <c r="CPY26" s="22"/>
      <c r="CPZ26" s="22"/>
      <c r="CQA26" s="22"/>
      <c r="CQB26" s="22"/>
      <c r="CQC26" s="22"/>
      <c r="CQD26" s="22"/>
      <c r="CQE26" s="22"/>
      <c r="CQF26" s="22"/>
      <c r="CQG26" s="22"/>
      <c r="CQH26" s="22"/>
      <c r="CQI26" s="22"/>
      <c r="CQJ26" s="22"/>
      <c r="CQK26" s="22"/>
      <c r="CQL26" s="22"/>
      <c r="CQM26" s="22"/>
      <c r="CQN26" s="22"/>
      <c r="CQO26" s="22"/>
      <c r="CQP26" s="22"/>
      <c r="CQQ26" s="22"/>
      <c r="CQR26" s="22"/>
      <c r="CQS26" s="22"/>
      <c r="CQT26" s="22"/>
      <c r="CQU26" s="22"/>
      <c r="CQV26" s="22"/>
      <c r="CQW26" s="22"/>
      <c r="CQX26" s="22"/>
      <c r="CQY26" s="22"/>
      <c r="CQZ26" s="22"/>
      <c r="CRA26" s="22"/>
      <c r="CRB26" s="22"/>
      <c r="CRC26" s="22"/>
      <c r="CRD26" s="22"/>
      <c r="CRE26" s="22"/>
      <c r="CRF26" s="22"/>
      <c r="CRG26" s="22"/>
      <c r="CRH26" s="22"/>
      <c r="CRI26" s="22"/>
      <c r="CRJ26" s="22"/>
      <c r="CRK26" s="22"/>
      <c r="CRL26" s="22"/>
      <c r="CRM26" s="22"/>
      <c r="CRN26" s="22"/>
      <c r="CRO26" s="22"/>
      <c r="CRP26" s="22"/>
      <c r="CRQ26" s="22"/>
      <c r="CRR26" s="22"/>
      <c r="CRS26" s="22"/>
      <c r="CRT26" s="22"/>
      <c r="CRU26" s="22"/>
      <c r="CRV26" s="22"/>
      <c r="CRW26" s="22"/>
      <c r="CRX26" s="22"/>
      <c r="CRY26" s="22"/>
      <c r="CRZ26" s="22"/>
      <c r="CSA26" s="22"/>
      <c r="CSB26" s="22"/>
      <c r="CSC26" s="22"/>
      <c r="CSD26" s="22"/>
      <c r="CSE26" s="22"/>
      <c r="CSF26" s="22"/>
      <c r="CSG26" s="22"/>
      <c r="CSH26" s="22"/>
      <c r="CSI26" s="22"/>
      <c r="CSJ26" s="22"/>
      <c r="CSK26" s="22"/>
      <c r="CSL26" s="22"/>
      <c r="CSM26" s="22"/>
      <c r="CSN26" s="22"/>
      <c r="CSO26" s="22"/>
      <c r="CSP26" s="22"/>
      <c r="CSQ26" s="22"/>
      <c r="CSR26" s="22"/>
      <c r="CSS26" s="22"/>
      <c r="CST26" s="22"/>
      <c r="CSU26" s="22"/>
      <c r="CSV26" s="22"/>
      <c r="CSW26" s="22"/>
      <c r="CSX26" s="22"/>
      <c r="CSY26" s="22"/>
      <c r="CSZ26" s="22"/>
      <c r="CTA26" s="22"/>
      <c r="CTB26" s="22"/>
      <c r="CTC26" s="22"/>
      <c r="CTD26" s="22"/>
      <c r="CTE26" s="22"/>
      <c r="CTF26" s="22"/>
      <c r="CTG26" s="22"/>
      <c r="CTH26" s="22"/>
      <c r="CTI26" s="22"/>
      <c r="CTJ26" s="22"/>
      <c r="CTK26" s="22"/>
      <c r="CTL26" s="22"/>
      <c r="CTM26" s="22"/>
      <c r="CTN26" s="22"/>
      <c r="CTO26" s="22"/>
      <c r="CTP26" s="22"/>
      <c r="CTQ26" s="22"/>
      <c r="CTR26" s="22"/>
      <c r="CTS26" s="22"/>
      <c r="CTT26" s="22"/>
      <c r="CTU26" s="22"/>
      <c r="CTV26" s="22"/>
      <c r="CTW26" s="22"/>
      <c r="CTX26" s="22"/>
      <c r="CTY26" s="22"/>
      <c r="CTZ26" s="22"/>
      <c r="CUA26" s="22"/>
      <c r="CUB26" s="22"/>
      <c r="CUC26" s="22"/>
      <c r="CUD26" s="22"/>
      <c r="CUE26" s="22"/>
      <c r="CUF26" s="22"/>
      <c r="CUG26" s="22"/>
      <c r="CUH26" s="22"/>
      <c r="CUI26" s="22"/>
      <c r="CUJ26" s="22"/>
      <c r="CUK26" s="22"/>
      <c r="CUL26" s="22"/>
      <c r="CUM26" s="22"/>
      <c r="CUN26" s="22"/>
      <c r="CUO26" s="22"/>
      <c r="CUP26" s="22"/>
      <c r="CUQ26" s="22"/>
      <c r="CUR26" s="22"/>
      <c r="CUS26" s="22"/>
      <c r="CUT26" s="22"/>
      <c r="CUU26" s="22"/>
      <c r="CUV26" s="22"/>
      <c r="CUW26" s="22"/>
      <c r="CUX26" s="22"/>
      <c r="CUY26" s="22"/>
      <c r="CUZ26" s="22"/>
      <c r="CVA26" s="22"/>
      <c r="CVB26" s="22"/>
      <c r="CVC26" s="22"/>
      <c r="CVD26" s="22"/>
      <c r="CVE26" s="22"/>
      <c r="CVF26" s="22"/>
      <c r="CVG26" s="22"/>
      <c r="CVH26" s="22"/>
      <c r="CVI26" s="22"/>
      <c r="CVJ26" s="22"/>
      <c r="CVK26" s="22"/>
      <c r="CVL26" s="22"/>
      <c r="CVM26" s="22"/>
      <c r="CVN26" s="22"/>
      <c r="CVO26" s="22"/>
      <c r="CVP26" s="22"/>
      <c r="CVQ26" s="22"/>
      <c r="CVR26" s="22"/>
      <c r="CVS26" s="22"/>
      <c r="CVT26" s="22"/>
      <c r="CVU26" s="22"/>
      <c r="CVV26" s="22"/>
      <c r="CVW26" s="22"/>
      <c r="CVX26" s="22"/>
      <c r="CVY26" s="22"/>
      <c r="CVZ26" s="22"/>
      <c r="CWA26" s="22"/>
      <c r="CWB26" s="22"/>
      <c r="CWC26" s="22"/>
      <c r="CWD26" s="22"/>
      <c r="CWE26" s="22"/>
      <c r="CWF26" s="22"/>
      <c r="CWG26" s="22"/>
      <c r="CWH26" s="22"/>
      <c r="CWI26" s="22"/>
      <c r="CWJ26" s="22"/>
      <c r="CWK26" s="22"/>
      <c r="CWL26" s="22"/>
      <c r="CWM26" s="22"/>
      <c r="CWN26" s="22"/>
      <c r="CWO26" s="22"/>
      <c r="CWP26" s="22"/>
      <c r="CWQ26" s="22"/>
      <c r="CWR26" s="22"/>
      <c r="CWS26" s="22"/>
      <c r="CWT26" s="22"/>
      <c r="CWU26" s="22"/>
      <c r="CWV26" s="22"/>
      <c r="CWW26" s="22"/>
      <c r="CWX26" s="22"/>
      <c r="CWY26" s="22"/>
      <c r="CWZ26" s="22"/>
      <c r="CXA26" s="22"/>
      <c r="CXB26" s="22"/>
      <c r="CXC26" s="22"/>
      <c r="CXD26" s="22"/>
      <c r="CXE26" s="22"/>
      <c r="CXF26" s="22"/>
      <c r="CXG26" s="22"/>
      <c r="CXH26" s="22"/>
      <c r="CXI26" s="22"/>
      <c r="CXJ26" s="22"/>
      <c r="CXK26" s="22"/>
      <c r="CXL26" s="22"/>
      <c r="CXM26" s="22"/>
      <c r="CXN26" s="22"/>
      <c r="CXO26" s="22"/>
      <c r="CXP26" s="22"/>
      <c r="CXQ26" s="22"/>
      <c r="CXR26" s="22"/>
      <c r="CXS26" s="22"/>
      <c r="CXT26" s="22"/>
      <c r="CXU26" s="22"/>
      <c r="CXV26" s="22"/>
      <c r="CXW26" s="22"/>
      <c r="CXX26" s="22"/>
      <c r="CXY26" s="22"/>
      <c r="CXZ26" s="22"/>
      <c r="CYA26" s="22"/>
      <c r="CYB26" s="22"/>
      <c r="CYC26" s="22"/>
      <c r="CYD26" s="22"/>
      <c r="CYE26" s="22"/>
      <c r="CYF26" s="22"/>
      <c r="CYG26" s="22"/>
      <c r="CYH26" s="22"/>
      <c r="CYI26" s="22"/>
      <c r="CYJ26" s="22"/>
      <c r="CYK26" s="22"/>
      <c r="CYL26" s="22"/>
      <c r="CYM26" s="22"/>
      <c r="CYN26" s="22"/>
      <c r="CYO26" s="22"/>
      <c r="CYP26" s="22"/>
      <c r="CYQ26" s="22"/>
      <c r="CYR26" s="22"/>
      <c r="CYS26" s="22"/>
      <c r="CYT26" s="22"/>
      <c r="CYU26" s="22"/>
      <c r="CYV26" s="22"/>
      <c r="CYW26" s="22"/>
      <c r="CYX26" s="22"/>
      <c r="CYY26" s="22"/>
      <c r="CYZ26" s="22"/>
      <c r="CZA26" s="22"/>
      <c r="CZB26" s="22"/>
      <c r="CZC26" s="22"/>
      <c r="CZD26" s="22"/>
      <c r="CZE26" s="22"/>
      <c r="CZF26" s="22"/>
      <c r="CZG26" s="22"/>
      <c r="CZH26" s="22"/>
      <c r="CZI26" s="22"/>
      <c r="CZJ26" s="22"/>
      <c r="CZK26" s="22"/>
      <c r="CZL26" s="22"/>
      <c r="CZM26" s="22"/>
      <c r="CZN26" s="22"/>
      <c r="CZO26" s="22"/>
      <c r="CZP26" s="22"/>
      <c r="CZQ26" s="22"/>
      <c r="CZR26" s="22"/>
      <c r="CZS26" s="22"/>
      <c r="CZT26" s="22"/>
      <c r="CZU26" s="22"/>
      <c r="CZV26" s="22"/>
      <c r="CZW26" s="22"/>
      <c r="CZX26" s="22"/>
      <c r="CZY26" s="22"/>
      <c r="CZZ26" s="22"/>
      <c r="DAA26" s="22"/>
      <c r="DAB26" s="22"/>
      <c r="DAC26" s="22"/>
      <c r="DAD26" s="22"/>
      <c r="DAE26" s="22"/>
      <c r="DAF26" s="22"/>
      <c r="DAG26" s="22"/>
      <c r="DAH26" s="22"/>
      <c r="DAI26" s="22"/>
      <c r="DAJ26" s="22"/>
      <c r="DAK26" s="22"/>
      <c r="DAL26" s="22"/>
      <c r="DAM26" s="22"/>
      <c r="DAN26" s="22"/>
      <c r="DAO26" s="22"/>
      <c r="DAP26" s="22"/>
      <c r="DAQ26" s="22"/>
      <c r="DAR26" s="22"/>
      <c r="DAS26" s="22"/>
      <c r="DAT26" s="22"/>
      <c r="DAU26" s="22"/>
      <c r="DAV26" s="22"/>
      <c r="DAW26" s="22"/>
      <c r="DAX26" s="22"/>
      <c r="DAY26" s="22"/>
      <c r="DAZ26" s="22"/>
      <c r="DBA26" s="22"/>
      <c r="DBB26" s="22"/>
      <c r="DBC26" s="22"/>
      <c r="DBD26" s="22"/>
      <c r="DBE26" s="22"/>
      <c r="DBF26" s="22"/>
      <c r="DBG26" s="22"/>
      <c r="DBH26" s="22"/>
      <c r="DBI26" s="22"/>
      <c r="DBJ26" s="22"/>
      <c r="DBK26" s="22"/>
      <c r="DBL26" s="22"/>
      <c r="DBM26" s="22"/>
      <c r="DBN26" s="22"/>
      <c r="DBO26" s="22"/>
      <c r="DBP26" s="22"/>
      <c r="DBQ26" s="22"/>
      <c r="DBR26" s="22"/>
      <c r="DBS26" s="22"/>
      <c r="DBT26" s="22"/>
      <c r="DBU26" s="22"/>
      <c r="DBV26" s="22"/>
      <c r="DBW26" s="22"/>
      <c r="DBX26" s="22"/>
      <c r="DBY26" s="22"/>
      <c r="DBZ26" s="22"/>
      <c r="DCA26" s="22"/>
      <c r="DCB26" s="22"/>
      <c r="DCC26" s="22"/>
      <c r="DCD26" s="22"/>
      <c r="DCE26" s="22"/>
      <c r="DCF26" s="22"/>
      <c r="DCG26" s="22"/>
      <c r="DCH26" s="22"/>
      <c r="DCI26" s="22"/>
      <c r="DCJ26" s="22"/>
      <c r="DCK26" s="22"/>
      <c r="DCL26" s="22"/>
      <c r="DCM26" s="22"/>
      <c r="DCN26" s="22"/>
      <c r="DCO26" s="22"/>
      <c r="DCP26" s="22"/>
      <c r="DCQ26" s="22"/>
      <c r="DCR26" s="22"/>
      <c r="DCS26" s="22"/>
      <c r="DCT26" s="22"/>
      <c r="DCU26" s="22"/>
      <c r="DCV26" s="22"/>
      <c r="DCW26" s="22"/>
      <c r="DCX26" s="22"/>
      <c r="DCY26" s="22"/>
      <c r="DCZ26" s="22"/>
      <c r="DDA26" s="22"/>
      <c r="DDB26" s="22"/>
      <c r="DDC26" s="22"/>
      <c r="DDD26" s="22"/>
      <c r="DDE26" s="22"/>
      <c r="DDF26" s="22"/>
      <c r="DDG26" s="22"/>
      <c r="DDH26" s="22"/>
      <c r="DDI26" s="22"/>
      <c r="DDJ26" s="22"/>
      <c r="DDK26" s="22"/>
      <c r="DDL26" s="22"/>
      <c r="DDM26" s="22"/>
      <c r="DDN26" s="22"/>
      <c r="DDO26" s="22"/>
      <c r="DDP26" s="22"/>
      <c r="DDQ26" s="22"/>
      <c r="DDR26" s="22"/>
      <c r="DDS26" s="22"/>
      <c r="DDT26" s="22"/>
      <c r="DDU26" s="22"/>
      <c r="DDV26" s="22"/>
      <c r="DDW26" s="22"/>
      <c r="DDX26" s="22"/>
      <c r="DDY26" s="22"/>
      <c r="DDZ26" s="22"/>
      <c r="DEA26" s="22"/>
      <c r="DEB26" s="22"/>
      <c r="DEC26" s="22"/>
      <c r="DED26" s="22"/>
      <c r="DEE26" s="22"/>
      <c r="DEF26" s="22"/>
      <c r="DEG26" s="22"/>
      <c r="DEH26" s="22"/>
      <c r="DEI26" s="22"/>
      <c r="DEJ26" s="22"/>
      <c r="DEK26" s="22"/>
      <c r="DEL26" s="22"/>
      <c r="DEM26" s="22"/>
      <c r="DEN26" s="22"/>
      <c r="DEO26" s="22"/>
      <c r="DEP26" s="22"/>
      <c r="DEQ26" s="22"/>
      <c r="DER26" s="22"/>
      <c r="DES26" s="22"/>
      <c r="DET26" s="22"/>
      <c r="DEU26" s="22"/>
      <c r="DEV26" s="22"/>
      <c r="DEW26" s="22"/>
      <c r="DEX26" s="22"/>
      <c r="DEY26" s="22"/>
      <c r="DEZ26" s="22"/>
      <c r="DFA26" s="22"/>
      <c r="DFB26" s="22"/>
      <c r="DFC26" s="22"/>
      <c r="DFD26" s="22"/>
      <c r="DFE26" s="22"/>
      <c r="DFF26" s="22"/>
      <c r="DFG26" s="22"/>
      <c r="DFH26" s="22"/>
      <c r="DFI26" s="22"/>
      <c r="DFJ26" s="22"/>
      <c r="DFK26" s="22"/>
      <c r="DFL26" s="22"/>
      <c r="DFM26" s="22"/>
      <c r="DFN26" s="22"/>
      <c r="DFO26" s="22"/>
      <c r="DFP26" s="22"/>
      <c r="DFQ26" s="22"/>
      <c r="DFR26" s="22"/>
      <c r="DFS26" s="22"/>
      <c r="DFT26" s="22"/>
      <c r="DFU26" s="22"/>
      <c r="DFV26" s="22"/>
      <c r="DFW26" s="22"/>
      <c r="DFX26" s="22"/>
      <c r="DFY26" s="22"/>
      <c r="DFZ26" s="22"/>
      <c r="DGA26" s="22"/>
      <c r="DGB26" s="22"/>
      <c r="DGC26" s="22"/>
      <c r="DGD26" s="22"/>
      <c r="DGE26" s="22"/>
      <c r="DGF26" s="22"/>
      <c r="DGG26" s="22"/>
      <c r="DGH26" s="22"/>
      <c r="DGI26" s="22"/>
      <c r="DGJ26" s="22"/>
      <c r="DGK26" s="22"/>
      <c r="DGL26" s="22"/>
      <c r="DGM26" s="22"/>
      <c r="DGN26" s="22"/>
      <c r="DGO26" s="22"/>
      <c r="DGP26" s="22"/>
      <c r="DGQ26" s="22"/>
      <c r="DGR26" s="22"/>
      <c r="DGS26" s="22"/>
      <c r="DGT26" s="22"/>
      <c r="DGU26" s="22"/>
      <c r="DGV26" s="22"/>
      <c r="DGW26" s="22"/>
      <c r="DGX26" s="22"/>
      <c r="DGY26" s="22"/>
      <c r="DGZ26" s="22"/>
      <c r="DHA26" s="22"/>
      <c r="DHB26" s="22"/>
      <c r="DHC26" s="22"/>
      <c r="DHD26" s="22"/>
      <c r="DHE26" s="22"/>
      <c r="DHF26" s="22"/>
      <c r="DHG26" s="22"/>
      <c r="DHH26" s="22"/>
      <c r="DHI26" s="22"/>
      <c r="DHJ26" s="22"/>
      <c r="DHK26" s="22"/>
      <c r="DHL26" s="22"/>
      <c r="DHM26" s="22"/>
      <c r="DHN26" s="22"/>
      <c r="DHO26" s="22"/>
      <c r="DHP26" s="22"/>
      <c r="DHQ26" s="22"/>
      <c r="DHR26" s="22"/>
      <c r="DHS26" s="22"/>
      <c r="DHT26" s="22"/>
      <c r="DHU26" s="22"/>
      <c r="DHV26" s="22"/>
      <c r="DHW26" s="22"/>
      <c r="DHX26" s="22"/>
      <c r="DHY26" s="22"/>
      <c r="DHZ26" s="22"/>
      <c r="DIA26" s="22"/>
      <c r="DIB26" s="22"/>
      <c r="DIC26" s="22"/>
      <c r="DID26" s="22"/>
      <c r="DIE26" s="22"/>
      <c r="DIF26" s="22"/>
      <c r="DIG26" s="22"/>
      <c r="DIH26" s="22"/>
      <c r="DII26" s="22"/>
      <c r="DIJ26" s="22"/>
      <c r="DIK26" s="22"/>
      <c r="DIL26" s="22"/>
      <c r="DIM26" s="22"/>
      <c r="DIN26" s="22"/>
      <c r="DIO26" s="22"/>
      <c r="DIP26" s="22"/>
      <c r="DIQ26" s="22"/>
      <c r="DIR26" s="22"/>
      <c r="DIS26" s="22"/>
      <c r="DIT26" s="22"/>
      <c r="DIU26" s="22"/>
      <c r="DIV26" s="22"/>
      <c r="DIW26" s="22"/>
      <c r="DIX26" s="22"/>
      <c r="DIY26" s="22"/>
      <c r="DIZ26" s="22"/>
      <c r="DJA26" s="22"/>
      <c r="DJB26" s="22"/>
      <c r="DJC26" s="22"/>
      <c r="DJD26" s="22"/>
      <c r="DJE26" s="22"/>
      <c r="DJF26" s="22"/>
      <c r="DJG26" s="22"/>
      <c r="DJH26" s="22"/>
      <c r="DJI26" s="22"/>
      <c r="DJJ26" s="22"/>
      <c r="DJK26" s="22"/>
      <c r="DJL26" s="22"/>
      <c r="DJM26" s="22"/>
      <c r="DJN26" s="22"/>
      <c r="DJO26" s="22"/>
      <c r="DJP26" s="22"/>
      <c r="DJQ26" s="22"/>
      <c r="DJR26" s="22"/>
      <c r="DJS26" s="22"/>
      <c r="DJT26" s="22"/>
      <c r="DJU26" s="22"/>
      <c r="DJV26" s="22"/>
      <c r="DJW26" s="22"/>
      <c r="DJX26" s="22"/>
      <c r="DJY26" s="22"/>
      <c r="DJZ26" s="22"/>
      <c r="DKA26" s="22"/>
      <c r="DKB26" s="22"/>
      <c r="DKC26" s="22"/>
      <c r="DKD26" s="22"/>
      <c r="DKE26" s="22"/>
      <c r="DKF26" s="22"/>
      <c r="DKG26" s="22"/>
      <c r="DKH26" s="22"/>
      <c r="DKI26" s="22"/>
      <c r="DKJ26" s="22"/>
      <c r="DKK26" s="22"/>
      <c r="DKL26" s="22"/>
      <c r="DKM26" s="22"/>
      <c r="DKN26" s="22"/>
      <c r="DKO26" s="22"/>
      <c r="DKP26" s="22"/>
      <c r="DKQ26" s="22"/>
      <c r="DKR26" s="22"/>
      <c r="DKS26" s="22"/>
      <c r="DKT26" s="22"/>
      <c r="DKU26" s="22"/>
      <c r="DKV26" s="22"/>
      <c r="DKW26" s="22"/>
      <c r="DKX26" s="22"/>
      <c r="DKY26" s="22"/>
      <c r="DKZ26" s="22"/>
      <c r="DLA26" s="22"/>
      <c r="DLB26" s="22"/>
      <c r="DLC26" s="22"/>
      <c r="DLD26" s="22"/>
      <c r="DLE26" s="22"/>
      <c r="DLF26" s="22"/>
      <c r="DLG26" s="22"/>
      <c r="DLH26" s="22"/>
      <c r="DLI26" s="22"/>
      <c r="DLJ26" s="22"/>
      <c r="DLK26" s="22"/>
      <c r="DLL26" s="22"/>
      <c r="DLM26" s="22"/>
      <c r="DLN26" s="22"/>
      <c r="DLO26" s="22"/>
      <c r="DLP26" s="22"/>
      <c r="DLQ26" s="22"/>
      <c r="DLR26" s="22"/>
      <c r="DLS26" s="22"/>
      <c r="DLT26" s="22"/>
      <c r="DLU26" s="22"/>
      <c r="DLV26" s="22"/>
      <c r="DLW26" s="22"/>
      <c r="DLX26" s="22"/>
      <c r="DLY26" s="22"/>
      <c r="DLZ26" s="22"/>
      <c r="DMA26" s="22"/>
      <c r="DMB26" s="22"/>
      <c r="DMC26" s="22"/>
      <c r="DMD26" s="22"/>
      <c r="DME26" s="22"/>
      <c r="DMF26" s="22"/>
      <c r="DMG26" s="22"/>
      <c r="DMH26" s="22"/>
      <c r="DMI26" s="22"/>
      <c r="DMJ26" s="22"/>
      <c r="DMK26" s="22"/>
      <c r="DML26" s="22"/>
      <c r="DMM26" s="22"/>
      <c r="DMN26" s="22"/>
      <c r="DMO26" s="22"/>
      <c r="DMP26" s="22"/>
      <c r="DMQ26" s="22"/>
      <c r="DMR26" s="22"/>
      <c r="DMS26" s="22"/>
      <c r="DMT26" s="22"/>
      <c r="DMU26" s="22"/>
      <c r="DMV26" s="22"/>
      <c r="DMW26" s="22"/>
      <c r="DMX26" s="22"/>
      <c r="DMY26" s="22"/>
      <c r="DMZ26" s="22"/>
      <c r="DNA26" s="22"/>
      <c r="DNB26" s="22"/>
      <c r="DNC26" s="22"/>
      <c r="DND26" s="22"/>
      <c r="DNE26" s="22"/>
      <c r="DNF26" s="22"/>
      <c r="DNG26" s="22"/>
      <c r="DNH26" s="22"/>
      <c r="DNI26" s="22"/>
      <c r="DNJ26" s="22"/>
      <c r="DNK26" s="22"/>
      <c r="DNL26" s="22"/>
      <c r="DNM26" s="22"/>
      <c r="DNN26" s="22"/>
      <c r="DNO26" s="22"/>
      <c r="DNP26" s="22"/>
      <c r="DNQ26" s="22"/>
      <c r="DNR26" s="22"/>
      <c r="DNS26" s="22"/>
      <c r="DNT26" s="22"/>
      <c r="DNU26" s="22"/>
      <c r="DNV26" s="22"/>
      <c r="DNW26" s="22"/>
      <c r="DNX26" s="22"/>
      <c r="DNY26" s="22"/>
      <c r="DNZ26" s="22"/>
      <c r="DOA26" s="22"/>
      <c r="DOB26" s="22"/>
      <c r="DOC26" s="22"/>
      <c r="DOD26" s="22"/>
      <c r="DOE26" s="22"/>
      <c r="DOF26" s="22"/>
      <c r="DOG26" s="22"/>
      <c r="DOH26" s="22"/>
      <c r="DOI26" s="22"/>
      <c r="DOJ26" s="22"/>
      <c r="DOK26" s="22"/>
      <c r="DOL26" s="22"/>
      <c r="DOM26" s="22"/>
      <c r="DON26" s="22"/>
      <c r="DOO26" s="22"/>
      <c r="DOP26" s="22"/>
      <c r="DOQ26" s="22"/>
      <c r="DOR26" s="22"/>
      <c r="DOS26" s="22"/>
      <c r="DOT26" s="22"/>
      <c r="DOU26" s="22"/>
      <c r="DOV26" s="22"/>
      <c r="DOW26" s="22"/>
      <c r="DOX26" s="22"/>
      <c r="DOY26" s="22"/>
      <c r="DOZ26" s="22"/>
      <c r="DPA26" s="22"/>
      <c r="DPB26" s="22"/>
      <c r="DPC26" s="22"/>
      <c r="DPD26" s="22"/>
      <c r="DPE26" s="22"/>
      <c r="DPF26" s="22"/>
      <c r="DPG26" s="22"/>
      <c r="DPH26" s="22"/>
      <c r="DPI26" s="22"/>
      <c r="DPJ26" s="22"/>
      <c r="DPK26" s="22"/>
      <c r="DPL26" s="22"/>
      <c r="DPM26" s="22"/>
      <c r="DPN26" s="22"/>
      <c r="DPO26" s="22"/>
      <c r="DPP26" s="22"/>
      <c r="DPQ26" s="22"/>
      <c r="DPR26" s="22"/>
      <c r="DPS26" s="22"/>
      <c r="DPT26" s="22"/>
      <c r="DPU26" s="22"/>
      <c r="DPV26" s="22"/>
      <c r="DPW26" s="22"/>
      <c r="DPX26" s="22"/>
      <c r="DPY26" s="22"/>
      <c r="DPZ26" s="22"/>
      <c r="DQA26" s="22"/>
      <c r="DQB26" s="22"/>
      <c r="DQC26" s="22"/>
      <c r="DQD26" s="22"/>
      <c r="DQE26" s="22"/>
      <c r="DQF26" s="22"/>
      <c r="DQG26" s="22"/>
      <c r="DQH26" s="22"/>
      <c r="DQI26" s="22"/>
      <c r="DQJ26" s="22"/>
      <c r="DQK26" s="22"/>
      <c r="DQL26" s="22"/>
      <c r="DQM26" s="22"/>
      <c r="DQN26" s="22"/>
      <c r="DQO26" s="22"/>
      <c r="DQP26" s="22"/>
      <c r="DQQ26" s="22"/>
      <c r="DQR26" s="22"/>
      <c r="DQS26" s="22"/>
      <c r="DQT26" s="22"/>
      <c r="DQU26" s="22"/>
      <c r="DQV26" s="22"/>
      <c r="DQW26" s="22"/>
      <c r="DQX26" s="22"/>
      <c r="DQY26" s="22"/>
      <c r="DQZ26" s="22"/>
      <c r="DRA26" s="22"/>
      <c r="DRB26" s="22"/>
      <c r="DRC26" s="22"/>
      <c r="DRD26" s="22"/>
      <c r="DRE26" s="22"/>
      <c r="DRF26" s="22"/>
      <c r="DRG26" s="22"/>
      <c r="DRH26" s="22"/>
      <c r="DRI26" s="22"/>
      <c r="DRJ26" s="22"/>
      <c r="DRK26" s="22"/>
      <c r="DRL26" s="22"/>
      <c r="DRM26" s="22"/>
      <c r="DRN26" s="22"/>
      <c r="DRO26" s="22"/>
      <c r="DRP26" s="22"/>
      <c r="DRQ26" s="22"/>
      <c r="DRR26" s="22"/>
      <c r="DRS26" s="22"/>
      <c r="DRT26" s="22"/>
      <c r="DRU26" s="22"/>
      <c r="DRV26" s="22"/>
      <c r="DRW26" s="22"/>
      <c r="DRX26" s="22"/>
      <c r="DRY26" s="22"/>
      <c r="DRZ26" s="22"/>
      <c r="DSA26" s="22"/>
      <c r="DSB26" s="22"/>
      <c r="DSC26" s="22"/>
      <c r="DSD26" s="22"/>
      <c r="DSE26" s="22"/>
      <c r="DSF26" s="22"/>
      <c r="DSG26" s="22"/>
      <c r="DSH26" s="22"/>
      <c r="DSI26" s="22"/>
      <c r="DSJ26" s="22"/>
      <c r="DSK26" s="22"/>
      <c r="DSL26" s="22"/>
      <c r="DSM26" s="22"/>
      <c r="DSN26" s="22"/>
      <c r="DSO26" s="22"/>
      <c r="DSP26" s="22"/>
      <c r="DSQ26" s="22"/>
      <c r="DSR26" s="22"/>
      <c r="DSS26" s="22"/>
      <c r="DST26" s="22"/>
      <c r="DSU26" s="22"/>
      <c r="DSV26" s="22"/>
      <c r="DSW26" s="22"/>
      <c r="DSX26" s="22"/>
      <c r="DSY26" s="22"/>
      <c r="DSZ26" s="22"/>
      <c r="DTA26" s="22"/>
      <c r="DTB26" s="22"/>
      <c r="DTC26" s="22"/>
      <c r="DTD26" s="22"/>
      <c r="DTE26" s="22"/>
      <c r="DTF26" s="22"/>
      <c r="DTG26" s="22"/>
      <c r="DTH26" s="22"/>
      <c r="DTI26" s="22"/>
      <c r="DTJ26" s="22"/>
      <c r="DTK26" s="22"/>
      <c r="DTL26" s="22"/>
      <c r="DTM26" s="22"/>
      <c r="DTN26" s="22"/>
      <c r="DTO26" s="22"/>
      <c r="DTP26" s="22"/>
      <c r="DTQ26" s="22"/>
      <c r="DTR26" s="22"/>
      <c r="DTS26" s="22"/>
      <c r="DTT26" s="22"/>
      <c r="DTU26" s="22"/>
      <c r="DTV26" s="22"/>
      <c r="DTW26" s="22"/>
      <c r="DTX26" s="22"/>
      <c r="DTY26" s="22"/>
      <c r="DTZ26" s="22"/>
      <c r="DUA26" s="22"/>
      <c r="DUB26" s="22"/>
      <c r="DUC26" s="22"/>
      <c r="DUD26" s="22"/>
      <c r="DUE26" s="22"/>
      <c r="DUF26" s="22"/>
      <c r="DUG26" s="22"/>
      <c r="DUH26" s="22"/>
      <c r="DUI26" s="22"/>
      <c r="DUJ26" s="22"/>
      <c r="DUK26" s="22"/>
      <c r="DUL26" s="22"/>
      <c r="DUM26" s="22"/>
      <c r="DUN26" s="22"/>
      <c r="DUO26" s="22"/>
      <c r="DUP26" s="22"/>
      <c r="DUQ26" s="22"/>
      <c r="DUR26" s="22"/>
      <c r="DUS26" s="22"/>
      <c r="DUT26" s="22"/>
      <c r="DUU26" s="22"/>
      <c r="DUV26" s="22"/>
      <c r="DUW26" s="22"/>
      <c r="DUX26" s="22"/>
      <c r="DUY26" s="22"/>
      <c r="DUZ26" s="22"/>
      <c r="DVA26" s="22"/>
      <c r="DVB26" s="22"/>
      <c r="DVC26" s="22"/>
      <c r="DVD26" s="22"/>
      <c r="DVE26" s="22"/>
      <c r="DVF26" s="22"/>
      <c r="DVG26" s="22"/>
      <c r="DVH26" s="22"/>
      <c r="DVI26" s="22"/>
      <c r="DVJ26" s="22"/>
      <c r="DVK26" s="22"/>
      <c r="DVL26" s="22"/>
      <c r="DVM26" s="22"/>
      <c r="DVN26" s="22"/>
      <c r="DVO26" s="22"/>
      <c r="DVP26" s="22"/>
      <c r="DVQ26" s="22"/>
      <c r="DVR26" s="22"/>
      <c r="DVS26" s="22"/>
      <c r="DVT26" s="22"/>
      <c r="DVU26" s="22"/>
      <c r="DVV26" s="22"/>
      <c r="DVW26" s="22"/>
      <c r="DVX26" s="22"/>
      <c r="DVY26" s="22"/>
      <c r="DVZ26" s="22"/>
      <c r="DWA26" s="22"/>
      <c r="DWB26" s="22"/>
      <c r="DWC26" s="22"/>
      <c r="DWD26" s="22"/>
      <c r="DWE26" s="22"/>
      <c r="DWF26" s="22"/>
      <c r="DWG26" s="22"/>
      <c r="DWH26" s="22"/>
      <c r="DWI26" s="22"/>
      <c r="DWJ26" s="22"/>
      <c r="DWK26" s="22"/>
      <c r="DWL26" s="22"/>
      <c r="DWM26" s="22"/>
      <c r="DWN26" s="22"/>
      <c r="DWO26" s="22"/>
      <c r="DWP26" s="22"/>
      <c r="DWQ26" s="22"/>
      <c r="DWR26" s="22"/>
      <c r="DWS26" s="22"/>
      <c r="DWT26" s="22"/>
      <c r="DWU26" s="22"/>
      <c r="DWV26" s="22"/>
      <c r="DWW26" s="22"/>
      <c r="DWX26" s="22"/>
      <c r="DWY26" s="22"/>
      <c r="DWZ26" s="22"/>
      <c r="DXA26" s="22"/>
      <c r="DXB26" s="22"/>
      <c r="DXC26" s="22"/>
      <c r="DXD26" s="22"/>
      <c r="DXE26" s="22"/>
      <c r="DXF26" s="22"/>
      <c r="DXG26" s="22"/>
      <c r="DXH26" s="22"/>
      <c r="DXI26" s="22"/>
      <c r="DXJ26" s="22"/>
      <c r="DXK26" s="22"/>
      <c r="DXL26" s="22"/>
      <c r="DXM26" s="22"/>
      <c r="DXN26" s="22"/>
      <c r="DXO26" s="22"/>
      <c r="DXP26" s="22"/>
      <c r="DXQ26" s="22"/>
      <c r="DXR26" s="22"/>
      <c r="DXS26" s="22"/>
      <c r="DXT26" s="22"/>
      <c r="DXU26" s="22"/>
      <c r="DXV26" s="22"/>
      <c r="DXW26" s="22"/>
      <c r="DXX26" s="22"/>
      <c r="DXY26" s="22"/>
      <c r="DXZ26" s="22"/>
      <c r="DYA26" s="22"/>
      <c r="DYB26" s="22"/>
      <c r="DYC26" s="22"/>
      <c r="DYD26" s="22"/>
      <c r="DYE26" s="22"/>
      <c r="DYF26" s="22"/>
      <c r="DYG26" s="22"/>
      <c r="DYH26" s="22"/>
      <c r="DYI26" s="22"/>
      <c r="DYJ26" s="22"/>
      <c r="DYK26" s="22"/>
      <c r="DYL26" s="22"/>
      <c r="DYM26" s="22"/>
      <c r="DYN26" s="22"/>
      <c r="DYO26" s="22"/>
      <c r="DYP26" s="22"/>
      <c r="DYQ26" s="22"/>
      <c r="DYR26" s="22"/>
      <c r="DYS26" s="22"/>
      <c r="DYT26" s="22"/>
      <c r="DYU26" s="22"/>
      <c r="DYV26" s="22"/>
      <c r="DYW26" s="22"/>
      <c r="DYX26" s="22"/>
      <c r="DYY26" s="22"/>
      <c r="DYZ26" s="22"/>
      <c r="DZA26" s="22"/>
      <c r="DZB26" s="22"/>
      <c r="DZC26" s="22"/>
      <c r="DZD26" s="22"/>
      <c r="DZE26" s="22"/>
      <c r="DZF26" s="22"/>
      <c r="DZG26" s="22"/>
      <c r="DZH26" s="22"/>
      <c r="DZI26" s="22"/>
      <c r="DZJ26" s="22"/>
      <c r="DZK26" s="22"/>
      <c r="DZL26" s="22"/>
      <c r="DZM26" s="22"/>
      <c r="DZN26" s="22"/>
      <c r="DZO26" s="22"/>
      <c r="DZP26" s="22"/>
      <c r="DZQ26" s="22"/>
      <c r="DZR26" s="22"/>
      <c r="DZS26" s="22"/>
      <c r="DZT26" s="22"/>
      <c r="DZU26" s="22"/>
      <c r="DZV26" s="22"/>
      <c r="DZW26" s="22"/>
      <c r="DZX26" s="22"/>
      <c r="DZY26" s="22"/>
      <c r="DZZ26" s="22"/>
      <c r="EAA26" s="22"/>
      <c r="EAB26" s="22"/>
      <c r="EAC26" s="22"/>
      <c r="EAD26" s="22"/>
      <c r="EAE26" s="22"/>
      <c r="EAF26" s="22"/>
      <c r="EAG26" s="22"/>
      <c r="EAH26" s="22"/>
      <c r="EAI26" s="22"/>
      <c r="EAJ26" s="22"/>
      <c r="EAK26" s="22"/>
      <c r="EAL26" s="22"/>
      <c r="EAM26" s="22"/>
      <c r="EAN26" s="22"/>
      <c r="EAO26" s="22"/>
      <c r="EAP26" s="22"/>
      <c r="EAQ26" s="22"/>
      <c r="EAR26" s="22"/>
      <c r="EAS26" s="22"/>
      <c r="EAT26" s="22"/>
      <c r="EAU26" s="22"/>
      <c r="EAV26" s="22"/>
      <c r="EAW26" s="22"/>
      <c r="EAX26" s="22"/>
      <c r="EAY26" s="22"/>
      <c r="EAZ26" s="22"/>
      <c r="EBA26" s="22"/>
      <c r="EBB26" s="22"/>
      <c r="EBC26" s="22"/>
      <c r="EBD26" s="22"/>
      <c r="EBE26" s="22"/>
      <c r="EBF26" s="22"/>
      <c r="EBG26" s="22"/>
      <c r="EBH26" s="22"/>
      <c r="EBI26" s="22"/>
      <c r="EBJ26" s="22"/>
      <c r="EBK26" s="22"/>
      <c r="EBL26" s="22"/>
      <c r="EBM26" s="22"/>
      <c r="EBN26" s="22"/>
      <c r="EBO26" s="22"/>
      <c r="EBP26" s="22"/>
      <c r="EBQ26" s="22"/>
      <c r="EBR26" s="22"/>
      <c r="EBS26" s="22"/>
      <c r="EBT26" s="22"/>
      <c r="EBU26" s="22"/>
      <c r="EBV26" s="22"/>
      <c r="EBW26" s="22"/>
      <c r="EBX26" s="22"/>
      <c r="EBY26" s="22"/>
      <c r="EBZ26" s="22"/>
      <c r="ECA26" s="22"/>
      <c r="ECB26" s="22"/>
      <c r="ECC26" s="22"/>
      <c r="ECD26" s="22"/>
      <c r="ECE26" s="22"/>
      <c r="ECF26" s="22"/>
      <c r="ECG26" s="22"/>
      <c r="ECH26" s="22"/>
      <c r="ECI26" s="22"/>
      <c r="ECJ26" s="22"/>
      <c r="ECK26" s="22"/>
      <c r="ECL26" s="22"/>
      <c r="ECM26" s="22"/>
      <c r="ECN26" s="22"/>
      <c r="ECO26" s="22"/>
      <c r="ECP26" s="22"/>
      <c r="ECQ26" s="22"/>
      <c r="ECR26" s="22"/>
      <c r="ECS26" s="22"/>
      <c r="ECT26" s="22"/>
      <c r="ECU26" s="22"/>
      <c r="ECV26" s="22"/>
      <c r="ECW26" s="22"/>
      <c r="ECX26" s="22"/>
      <c r="ECY26" s="22"/>
      <c r="ECZ26" s="22"/>
      <c r="EDA26" s="22"/>
      <c r="EDB26" s="22"/>
      <c r="EDC26" s="22"/>
      <c r="EDD26" s="22"/>
      <c r="EDE26" s="22"/>
      <c r="EDF26" s="22"/>
      <c r="EDG26" s="22"/>
      <c r="EDH26" s="22"/>
      <c r="EDI26" s="22"/>
      <c r="EDJ26" s="22"/>
      <c r="EDK26" s="22"/>
      <c r="EDL26" s="22"/>
      <c r="EDM26" s="22"/>
      <c r="EDN26" s="22"/>
      <c r="EDO26" s="22"/>
      <c r="EDP26" s="22"/>
      <c r="EDQ26" s="22"/>
      <c r="EDR26" s="22"/>
      <c r="EDS26" s="22"/>
      <c r="EDT26" s="22"/>
      <c r="EDU26" s="22"/>
      <c r="EDV26" s="22"/>
      <c r="EDW26" s="22"/>
      <c r="EDX26" s="22"/>
      <c r="EDY26" s="22"/>
      <c r="EDZ26" s="22"/>
      <c r="EEA26" s="22"/>
      <c r="EEB26" s="22"/>
      <c r="EEC26" s="22"/>
      <c r="EED26" s="22"/>
      <c r="EEE26" s="22"/>
      <c r="EEF26" s="22"/>
      <c r="EEG26" s="22"/>
      <c r="EEH26" s="22"/>
      <c r="EEI26" s="22"/>
      <c r="EEJ26" s="22"/>
      <c r="EEK26" s="22"/>
      <c r="EEL26" s="22"/>
      <c r="EEM26" s="22"/>
      <c r="EEN26" s="22"/>
      <c r="EEO26" s="22"/>
      <c r="EEP26" s="22"/>
      <c r="EEQ26" s="22"/>
      <c r="EER26" s="22"/>
      <c r="EES26" s="22"/>
      <c r="EET26" s="22"/>
      <c r="EEU26" s="22"/>
      <c r="EEV26" s="22"/>
      <c r="EEW26" s="22"/>
      <c r="EEX26" s="22"/>
      <c r="EEY26" s="22"/>
      <c r="EEZ26" s="22"/>
      <c r="EFA26" s="22"/>
      <c r="EFB26" s="22"/>
      <c r="EFC26" s="22"/>
      <c r="EFD26" s="22"/>
      <c r="EFE26" s="22"/>
      <c r="EFF26" s="22"/>
      <c r="EFG26" s="22"/>
      <c r="EFH26" s="22"/>
      <c r="EFI26" s="22"/>
      <c r="EFJ26" s="22"/>
      <c r="EFK26" s="22"/>
      <c r="EFL26" s="22"/>
      <c r="EFM26" s="22"/>
      <c r="EFN26" s="22"/>
      <c r="EFO26" s="22"/>
      <c r="EFP26" s="22"/>
      <c r="EFQ26" s="22"/>
      <c r="EFR26" s="22"/>
      <c r="EFS26" s="22"/>
      <c r="EFT26" s="22"/>
      <c r="EFU26" s="22"/>
      <c r="EFV26" s="22"/>
      <c r="EFW26" s="22"/>
      <c r="EFX26" s="22"/>
      <c r="EFY26" s="22"/>
      <c r="EFZ26" s="22"/>
      <c r="EGA26" s="22"/>
      <c r="EGB26" s="22"/>
      <c r="EGC26" s="22"/>
      <c r="EGD26" s="22"/>
      <c r="EGE26" s="22"/>
      <c r="EGF26" s="22"/>
      <c r="EGG26" s="22"/>
      <c r="EGH26" s="22"/>
      <c r="EGI26" s="22"/>
      <c r="EGJ26" s="22"/>
      <c r="EGK26" s="22"/>
      <c r="EGL26" s="22"/>
      <c r="EGM26" s="22"/>
      <c r="EGN26" s="22"/>
      <c r="EGO26" s="22"/>
      <c r="EGP26" s="22"/>
      <c r="EGQ26" s="22"/>
      <c r="EGR26" s="22"/>
      <c r="EGS26" s="22"/>
      <c r="EGT26" s="22"/>
      <c r="EGU26" s="22"/>
      <c r="EGV26" s="22"/>
      <c r="EGW26" s="22"/>
      <c r="EGX26" s="22"/>
      <c r="EGY26" s="22"/>
      <c r="EGZ26" s="22"/>
      <c r="EHA26" s="22"/>
      <c r="EHB26" s="22"/>
      <c r="EHC26" s="22"/>
      <c r="EHD26" s="22"/>
      <c r="EHE26" s="22"/>
      <c r="EHF26" s="22"/>
      <c r="EHG26" s="22"/>
      <c r="EHH26" s="22"/>
      <c r="EHI26" s="22"/>
      <c r="EHJ26" s="22"/>
      <c r="EHK26" s="22"/>
      <c r="EHL26" s="22"/>
      <c r="EHM26" s="22"/>
      <c r="EHN26" s="22"/>
      <c r="EHO26" s="22"/>
      <c r="EHP26" s="22"/>
      <c r="EHQ26" s="22"/>
      <c r="EHR26" s="22"/>
      <c r="EHS26" s="22"/>
      <c r="EHT26" s="22"/>
      <c r="EHU26" s="22"/>
      <c r="EHV26" s="22"/>
      <c r="EHW26" s="22"/>
      <c r="EHX26" s="22"/>
      <c r="EHY26" s="22"/>
      <c r="EHZ26" s="22"/>
      <c r="EIA26" s="22"/>
      <c r="EIB26" s="22"/>
      <c r="EIC26" s="22"/>
      <c r="EID26" s="22"/>
      <c r="EIE26" s="22"/>
      <c r="EIF26" s="22"/>
      <c r="EIG26" s="22"/>
      <c r="EIH26" s="22"/>
      <c r="EII26" s="22"/>
      <c r="EIJ26" s="22"/>
      <c r="EIK26" s="22"/>
      <c r="EIL26" s="22"/>
      <c r="EIM26" s="22"/>
      <c r="EIN26" s="22"/>
      <c r="EIO26" s="22"/>
      <c r="EIP26" s="22"/>
      <c r="EIQ26" s="22"/>
      <c r="EIR26" s="22"/>
      <c r="EIS26" s="22"/>
      <c r="EIT26" s="22"/>
      <c r="EIU26" s="22"/>
      <c r="EIV26" s="22"/>
      <c r="EIW26" s="22"/>
      <c r="EIX26" s="22"/>
      <c r="EIY26" s="22"/>
      <c r="EIZ26" s="22"/>
      <c r="EJA26" s="22"/>
      <c r="EJB26" s="22"/>
      <c r="EJC26" s="22"/>
      <c r="EJD26" s="22"/>
      <c r="EJE26" s="22"/>
      <c r="EJF26" s="22"/>
      <c r="EJG26" s="22"/>
      <c r="EJH26" s="22"/>
      <c r="EJI26" s="22"/>
      <c r="EJJ26" s="22"/>
      <c r="EJK26" s="22"/>
      <c r="EJL26" s="22"/>
      <c r="EJM26" s="22"/>
      <c r="EJN26" s="22"/>
      <c r="EJO26" s="22"/>
      <c r="EJP26" s="22"/>
      <c r="EJQ26" s="22"/>
      <c r="EJR26" s="22"/>
      <c r="EJS26" s="22"/>
      <c r="EJT26" s="22"/>
      <c r="EJU26" s="22"/>
      <c r="EJV26" s="22"/>
      <c r="EJW26" s="22"/>
      <c r="EJX26" s="22"/>
      <c r="EJY26" s="22"/>
      <c r="EJZ26" s="22"/>
      <c r="EKA26" s="22"/>
      <c r="EKB26" s="22"/>
      <c r="EKC26" s="22"/>
      <c r="EKD26" s="22"/>
      <c r="EKE26" s="22"/>
      <c r="EKF26" s="22"/>
      <c r="EKG26" s="22"/>
      <c r="EKH26" s="22"/>
      <c r="EKI26" s="22"/>
      <c r="EKJ26" s="22"/>
      <c r="EKK26" s="22"/>
      <c r="EKL26" s="22"/>
      <c r="EKM26" s="22"/>
      <c r="EKN26" s="22"/>
      <c r="EKO26" s="22"/>
      <c r="EKP26" s="22"/>
      <c r="EKQ26" s="22"/>
      <c r="EKR26" s="22"/>
      <c r="EKS26" s="22"/>
      <c r="EKT26" s="22"/>
      <c r="EKU26" s="22"/>
      <c r="EKV26" s="22"/>
      <c r="EKW26" s="22"/>
      <c r="EKX26" s="22"/>
      <c r="EKY26" s="22"/>
      <c r="EKZ26" s="22"/>
      <c r="ELA26" s="22"/>
      <c r="ELB26" s="22"/>
      <c r="ELC26" s="22"/>
      <c r="ELD26" s="22"/>
      <c r="ELE26" s="22"/>
      <c r="ELF26" s="22"/>
      <c r="ELG26" s="22"/>
      <c r="ELH26" s="22"/>
      <c r="ELI26" s="22"/>
      <c r="ELJ26" s="22"/>
      <c r="ELK26" s="22"/>
      <c r="ELL26" s="22"/>
      <c r="ELM26" s="22"/>
      <c r="ELN26" s="22"/>
      <c r="ELO26" s="22"/>
      <c r="ELP26" s="22"/>
      <c r="ELQ26" s="22"/>
      <c r="ELR26" s="22"/>
      <c r="ELS26" s="22"/>
      <c r="ELT26" s="22"/>
      <c r="ELU26" s="22"/>
      <c r="ELV26" s="22"/>
      <c r="ELW26" s="22"/>
      <c r="ELX26" s="22"/>
      <c r="ELY26" s="22"/>
      <c r="ELZ26" s="22"/>
      <c r="EMA26" s="22"/>
      <c r="EMB26" s="22"/>
      <c r="EMC26" s="22"/>
      <c r="EMD26" s="22"/>
      <c r="EME26" s="22"/>
      <c r="EMF26" s="22"/>
      <c r="EMG26" s="22"/>
      <c r="EMH26" s="22"/>
      <c r="EMI26" s="22"/>
      <c r="EMJ26" s="22"/>
      <c r="EMK26" s="22"/>
      <c r="EML26" s="22"/>
      <c r="EMM26" s="22"/>
      <c r="EMN26" s="22"/>
      <c r="EMO26" s="22"/>
      <c r="EMP26" s="22"/>
      <c r="EMQ26" s="22"/>
      <c r="EMR26" s="22"/>
      <c r="EMS26" s="22"/>
      <c r="EMT26" s="22"/>
      <c r="EMU26" s="22"/>
      <c r="EMV26" s="22"/>
      <c r="EMW26" s="22"/>
      <c r="EMX26" s="22"/>
      <c r="EMY26" s="22"/>
      <c r="EMZ26" s="22"/>
      <c r="ENA26" s="22"/>
      <c r="ENB26" s="22"/>
      <c r="ENC26" s="22"/>
      <c r="END26" s="22"/>
      <c r="ENE26" s="22"/>
      <c r="ENF26" s="22"/>
      <c r="ENG26" s="22"/>
      <c r="ENH26" s="22"/>
      <c r="ENI26" s="22"/>
      <c r="ENJ26" s="22"/>
      <c r="ENK26" s="22"/>
      <c r="ENL26" s="22"/>
      <c r="ENM26" s="22"/>
      <c r="ENN26" s="22"/>
      <c r="ENO26" s="22"/>
      <c r="ENP26" s="22"/>
      <c r="ENQ26" s="22"/>
      <c r="ENR26" s="22"/>
      <c r="ENS26" s="22"/>
      <c r="ENT26" s="22"/>
      <c r="ENU26" s="22"/>
      <c r="ENV26" s="22"/>
      <c r="ENW26" s="22"/>
      <c r="ENX26" s="22"/>
      <c r="ENY26" s="22"/>
      <c r="ENZ26" s="22"/>
      <c r="EOA26" s="22"/>
      <c r="EOB26" s="22"/>
      <c r="EOC26" s="22"/>
      <c r="EOD26" s="22"/>
      <c r="EOE26" s="22"/>
      <c r="EOF26" s="22"/>
      <c r="EOG26" s="22"/>
      <c r="EOH26" s="22"/>
      <c r="EOI26" s="22"/>
      <c r="EOJ26" s="22"/>
      <c r="EOK26" s="22"/>
      <c r="EOL26" s="22"/>
      <c r="EOM26" s="22"/>
      <c r="EON26" s="22"/>
      <c r="EOO26" s="22"/>
      <c r="EOP26" s="22"/>
      <c r="EOQ26" s="22"/>
      <c r="EOR26" s="22"/>
      <c r="EOS26" s="22"/>
      <c r="EOT26" s="22"/>
      <c r="EOU26" s="22"/>
      <c r="EOV26" s="22"/>
      <c r="EOW26" s="22"/>
      <c r="EOX26" s="22"/>
      <c r="EOY26" s="22"/>
      <c r="EOZ26" s="22"/>
      <c r="EPA26" s="22"/>
      <c r="EPB26" s="22"/>
      <c r="EPC26" s="22"/>
      <c r="EPD26" s="22"/>
      <c r="EPE26" s="22"/>
      <c r="EPF26" s="22"/>
      <c r="EPG26" s="22"/>
      <c r="EPH26" s="22"/>
      <c r="EPI26" s="22"/>
      <c r="EPJ26" s="22"/>
      <c r="EPK26" s="22"/>
      <c r="EPL26" s="22"/>
      <c r="EPM26" s="22"/>
      <c r="EPN26" s="22"/>
      <c r="EPO26" s="22"/>
      <c r="EPP26" s="22"/>
      <c r="EPQ26" s="22"/>
      <c r="EPR26" s="22"/>
      <c r="EPS26" s="22"/>
      <c r="EPT26" s="22"/>
      <c r="EPU26" s="22"/>
      <c r="EPV26" s="22"/>
      <c r="EPW26" s="22"/>
      <c r="EPX26" s="22"/>
      <c r="EPY26" s="22"/>
      <c r="EPZ26" s="22"/>
      <c r="EQA26" s="22"/>
      <c r="EQB26" s="22"/>
      <c r="EQC26" s="22"/>
      <c r="EQD26" s="22"/>
      <c r="EQE26" s="22"/>
      <c r="EQF26" s="22"/>
      <c r="EQG26" s="22"/>
      <c r="EQH26" s="22"/>
      <c r="EQI26" s="22"/>
      <c r="EQJ26" s="22"/>
      <c r="EQK26" s="22"/>
      <c r="EQL26" s="22"/>
      <c r="EQM26" s="22"/>
      <c r="EQN26" s="22"/>
      <c r="EQO26" s="22"/>
      <c r="EQP26" s="22"/>
      <c r="EQQ26" s="22"/>
      <c r="EQR26" s="22"/>
      <c r="EQS26" s="22"/>
      <c r="EQT26" s="22"/>
      <c r="EQU26" s="22"/>
      <c r="EQV26" s="22"/>
      <c r="EQW26" s="22"/>
      <c r="EQX26" s="22"/>
      <c r="EQY26" s="22"/>
      <c r="EQZ26" s="22"/>
      <c r="ERA26" s="22"/>
      <c r="ERB26" s="22"/>
      <c r="ERC26" s="22"/>
      <c r="ERD26" s="22"/>
      <c r="ERE26" s="22"/>
      <c r="ERF26" s="22"/>
      <c r="ERG26" s="22"/>
      <c r="ERH26" s="22"/>
      <c r="ERI26" s="22"/>
      <c r="ERJ26" s="22"/>
      <c r="ERK26" s="22"/>
      <c r="ERL26" s="22"/>
      <c r="ERM26" s="22"/>
      <c r="ERN26" s="22"/>
      <c r="ERO26" s="22"/>
      <c r="ERP26" s="22"/>
      <c r="ERQ26" s="22"/>
      <c r="ERR26" s="22"/>
      <c r="ERS26" s="22"/>
      <c r="ERT26" s="22"/>
      <c r="ERU26" s="22"/>
      <c r="ERV26" s="22"/>
      <c r="ERW26" s="22"/>
      <c r="ERX26" s="22"/>
      <c r="ERY26" s="22"/>
      <c r="ERZ26" s="22"/>
      <c r="ESA26" s="22"/>
      <c r="ESB26" s="22"/>
      <c r="ESC26" s="22"/>
      <c r="ESD26" s="22"/>
      <c r="ESE26" s="22"/>
      <c r="ESF26" s="22"/>
      <c r="ESG26" s="22"/>
      <c r="ESH26" s="22"/>
      <c r="ESI26" s="22"/>
      <c r="ESJ26" s="22"/>
      <c r="ESK26" s="22"/>
      <c r="ESL26" s="22"/>
      <c r="ESM26" s="22"/>
      <c r="ESN26" s="22"/>
      <c r="ESO26" s="22"/>
      <c r="ESP26" s="22"/>
      <c r="ESQ26" s="22"/>
      <c r="ESR26" s="22"/>
      <c r="ESS26" s="22"/>
      <c r="EST26" s="22"/>
      <c r="ESU26" s="22"/>
      <c r="ESV26" s="22"/>
      <c r="ESW26" s="22"/>
      <c r="ESX26" s="22"/>
      <c r="ESY26" s="22"/>
      <c r="ESZ26" s="22"/>
      <c r="ETA26" s="22"/>
      <c r="ETB26" s="22"/>
      <c r="ETC26" s="22"/>
      <c r="ETD26" s="22"/>
      <c r="ETE26" s="22"/>
      <c r="ETF26" s="22"/>
      <c r="ETG26" s="22"/>
      <c r="ETH26" s="22"/>
      <c r="ETI26" s="22"/>
      <c r="ETJ26" s="22"/>
      <c r="ETK26" s="22"/>
      <c r="ETL26" s="22"/>
      <c r="ETM26" s="22"/>
      <c r="ETN26" s="22"/>
      <c r="ETO26" s="22"/>
      <c r="ETP26" s="22"/>
      <c r="ETQ26" s="22"/>
      <c r="ETR26" s="22"/>
      <c r="ETS26" s="22"/>
      <c r="ETT26" s="22"/>
      <c r="ETU26" s="22"/>
      <c r="ETV26" s="22"/>
      <c r="ETW26" s="22"/>
      <c r="ETX26" s="22"/>
      <c r="ETY26" s="22"/>
      <c r="ETZ26" s="22"/>
      <c r="EUA26" s="22"/>
      <c r="EUB26" s="22"/>
      <c r="EUC26" s="22"/>
      <c r="EUD26" s="22"/>
      <c r="EUE26" s="22"/>
      <c r="EUF26" s="22"/>
      <c r="EUG26" s="22"/>
      <c r="EUH26" s="22"/>
      <c r="EUI26" s="22"/>
      <c r="EUJ26" s="22"/>
      <c r="EUK26" s="22"/>
      <c r="EUL26" s="22"/>
      <c r="EUM26" s="22"/>
      <c r="EUN26" s="22"/>
      <c r="EUO26" s="22"/>
      <c r="EUP26" s="22"/>
      <c r="EUQ26" s="22"/>
      <c r="EUR26" s="22"/>
      <c r="EUS26" s="22"/>
      <c r="EUT26" s="22"/>
      <c r="EUU26" s="22"/>
      <c r="EUV26" s="22"/>
      <c r="EUW26" s="22"/>
      <c r="EUX26" s="22"/>
      <c r="EUY26" s="22"/>
      <c r="EUZ26" s="22"/>
      <c r="EVA26" s="22"/>
      <c r="EVB26" s="22"/>
      <c r="EVC26" s="22"/>
      <c r="EVD26" s="22"/>
      <c r="EVE26" s="22"/>
      <c r="EVF26" s="22"/>
      <c r="EVG26" s="22"/>
      <c r="EVH26" s="22"/>
      <c r="EVI26" s="22"/>
      <c r="EVJ26" s="22"/>
      <c r="EVK26" s="22"/>
      <c r="EVL26" s="22"/>
      <c r="EVM26" s="22"/>
      <c r="EVN26" s="22"/>
      <c r="EVO26" s="22"/>
      <c r="EVP26" s="22"/>
      <c r="EVQ26" s="22"/>
      <c r="EVR26" s="22"/>
      <c r="EVS26" s="22"/>
      <c r="EVT26" s="22"/>
      <c r="EVU26" s="22"/>
      <c r="EVV26" s="22"/>
      <c r="EVW26" s="22"/>
      <c r="EVX26" s="22"/>
      <c r="EVY26" s="22"/>
      <c r="EVZ26" s="22"/>
      <c r="EWA26" s="22"/>
      <c r="EWB26" s="22"/>
      <c r="EWC26" s="22"/>
      <c r="EWD26" s="22"/>
      <c r="EWE26" s="22"/>
      <c r="EWF26" s="22"/>
      <c r="EWG26" s="22"/>
      <c r="EWH26" s="22"/>
      <c r="EWI26" s="22"/>
      <c r="EWJ26" s="22"/>
      <c r="EWK26" s="22"/>
      <c r="EWL26" s="22"/>
      <c r="EWM26" s="22"/>
      <c r="EWN26" s="22"/>
      <c r="EWO26" s="22"/>
      <c r="EWP26" s="22"/>
      <c r="EWQ26" s="22"/>
      <c r="EWR26" s="22"/>
      <c r="EWS26" s="22"/>
      <c r="EWT26" s="22"/>
      <c r="EWU26" s="22"/>
      <c r="EWV26" s="22"/>
      <c r="EWW26" s="22"/>
      <c r="EWX26" s="22"/>
      <c r="EWY26" s="22"/>
      <c r="EWZ26" s="22"/>
      <c r="EXA26" s="22"/>
      <c r="EXB26" s="22"/>
      <c r="EXC26" s="22"/>
      <c r="EXD26" s="22"/>
      <c r="EXE26" s="22"/>
      <c r="EXF26" s="22"/>
      <c r="EXG26" s="22"/>
      <c r="EXH26" s="22"/>
      <c r="EXI26" s="22"/>
      <c r="EXJ26" s="22"/>
      <c r="EXK26" s="22"/>
      <c r="EXL26" s="22"/>
      <c r="EXM26" s="22"/>
      <c r="EXN26" s="22"/>
      <c r="EXO26" s="22"/>
      <c r="EXP26" s="22"/>
      <c r="EXQ26" s="22"/>
      <c r="EXR26" s="22"/>
      <c r="EXS26" s="22"/>
      <c r="EXT26" s="22"/>
      <c r="EXU26" s="22"/>
      <c r="EXV26" s="22"/>
      <c r="EXW26" s="22"/>
      <c r="EXX26" s="22"/>
      <c r="EXY26" s="22"/>
      <c r="EXZ26" s="22"/>
      <c r="EYA26" s="22"/>
      <c r="EYB26" s="22"/>
      <c r="EYC26" s="22"/>
      <c r="EYD26" s="22"/>
      <c r="EYE26" s="22"/>
      <c r="EYF26" s="22"/>
      <c r="EYG26" s="22"/>
      <c r="EYH26" s="22"/>
      <c r="EYI26" s="22"/>
      <c r="EYJ26" s="22"/>
      <c r="EYK26" s="22"/>
      <c r="EYL26" s="22"/>
      <c r="EYM26" s="22"/>
      <c r="EYN26" s="22"/>
      <c r="EYO26" s="22"/>
      <c r="EYP26" s="22"/>
      <c r="EYQ26" s="22"/>
      <c r="EYR26" s="22"/>
      <c r="EYS26" s="22"/>
      <c r="EYT26" s="22"/>
      <c r="EYU26" s="22"/>
      <c r="EYV26" s="22"/>
      <c r="EYW26" s="22"/>
      <c r="EYX26" s="22"/>
      <c r="EYY26" s="22"/>
      <c r="EYZ26" s="22"/>
      <c r="EZA26" s="22"/>
      <c r="EZB26" s="22"/>
      <c r="EZC26" s="22"/>
      <c r="EZD26" s="22"/>
      <c r="EZE26" s="22"/>
      <c r="EZF26" s="22"/>
      <c r="EZG26" s="22"/>
      <c r="EZH26" s="22"/>
      <c r="EZI26" s="22"/>
      <c r="EZJ26" s="22"/>
      <c r="EZK26" s="22"/>
      <c r="EZL26" s="22"/>
      <c r="EZM26" s="22"/>
      <c r="EZN26" s="22"/>
      <c r="EZO26" s="22"/>
      <c r="EZP26" s="22"/>
      <c r="EZQ26" s="22"/>
      <c r="EZR26" s="22"/>
      <c r="EZS26" s="22"/>
      <c r="EZT26" s="22"/>
      <c r="EZU26" s="22"/>
      <c r="EZV26" s="22"/>
      <c r="EZW26" s="22"/>
      <c r="EZX26" s="22"/>
      <c r="EZY26" s="22"/>
      <c r="EZZ26" s="22"/>
      <c r="FAA26" s="22"/>
      <c r="FAB26" s="22"/>
      <c r="FAC26" s="22"/>
      <c r="FAD26" s="22"/>
      <c r="FAE26" s="22"/>
      <c r="FAF26" s="22"/>
      <c r="FAG26" s="22"/>
      <c r="FAH26" s="22"/>
      <c r="FAI26" s="22"/>
      <c r="FAJ26" s="22"/>
      <c r="FAK26" s="22"/>
      <c r="FAL26" s="22"/>
      <c r="FAM26" s="22"/>
      <c r="FAN26" s="22"/>
      <c r="FAO26" s="22"/>
      <c r="FAP26" s="22"/>
      <c r="FAQ26" s="22"/>
      <c r="FAR26" s="22"/>
      <c r="FAS26" s="22"/>
      <c r="FAT26" s="22"/>
      <c r="FAU26" s="22"/>
      <c r="FAV26" s="22"/>
      <c r="FAW26" s="22"/>
      <c r="FAX26" s="22"/>
      <c r="FAY26" s="22"/>
      <c r="FAZ26" s="22"/>
      <c r="FBA26" s="22"/>
      <c r="FBB26" s="22"/>
      <c r="FBC26" s="22"/>
      <c r="FBD26" s="22"/>
      <c r="FBE26" s="22"/>
      <c r="FBF26" s="22"/>
      <c r="FBG26" s="22"/>
      <c r="FBH26" s="22"/>
      <c r="FBI26" s="22"/>
      <c r="FBJ26" s="22"/>
      <c r="FBK26" s="22"/>
      <c r="FBL26" s="22"/>
      <c r="FBM26" s="22"/>
      <c r="FBN26" s="22"/>
      <c r="FBO26" s="22"/>
      <c r="FBP26" s="22"/>
      <c r="FBQ26" s="22"/>
      <c r="FBR26" s="22"/>
      <c r="FBS26" s="22"/>
      <c r="FBT26" s="22"/>
      <c r="FBU26" s="22"/>
      <c r="FBV26" s="22"/>
      <c r="FBW26" s="22"/>
      <c r="FBX26" s="22"/>
      <c r="FBY26" s="22"/>
      <c r="FBZ26" s="22"/>
      <c r="FCA26" s="22"/>
      <c r="FCB26" s="22"/>
      <c r="FCC26" s="22"/>
      <c r="FCD26" s="22"/>
      <c r="FCE26" s="22"/>
      <c r="FCF26" s="22"/>
      <c r="FCG26" s="22"/>
      <c r="FCH26" s="22"/>
      <c r="FCI26" s="22"/>
      <c r="FCJ26" s="22"/>
      <c r="FCK26" s="22"/>
      <c r="FCL26" s="22"/>
      <c r="FCM26" s="22"/>
      <c r="FCN26" s="22"/>
      <c r="FCO26" s="22"/>
      <c r="FCP26" s="22"/>
      <c r="FCQ26" s="22"/>
      <c r="FCR26" s="22"/>
      <c r="FCS26" s="22"/>
      <c r="FCT26" s="22"/>
      <c r="FCU26" s="22"/>
      <c r="FCV26" s="22"/>
      <c r="FCW26" s="22"/>
      <c r="FCX26" s="22"/>
      <c r="FCY26" s="22"/>
      <c r="FCZ26" s="22"/>
      <c r="FDA26" s="22"/>
      <c r="FDB26" s="22"/>
      <c r="FDC26" s="22"/>
      <c r="FDD26" s="22"/>
      <c r="FDE26" s="22"/>
      <c r="FDF26" s="22"/>
      <c r="FDG26" s="22"/>
      <c r="FDH26" s="22"/>
      <c r="FDI26" s="22"/>
      <c r="FDJ26" s="22"/>
      <c r="FDK26" s="22"/>
      <c r="FDL26" s="22"/>
      <c r="FDM26" s="22"/>
      <c r="FDN26" s="22"/>
      <c r="FDO26" s="22"/>
      <c r="FDP26" s="22"/>
      <c r="FDQ26" s="22"/>
      <c r="FDR26" s="22"/>
      <c r="FDS26" s="22"/>
      <c r="FDT26" s="22"/>
      <c r="FDU26" s="22"/>
      <c r="FDV26" s="22"/>
      <c r="FDW26" s="22"/>
      <c r="FDX26" s="22"/>
      <c r="FDY26" s="22"/>
      <c r="FDZ26" s="22"/>
      <c r="FEA26" s="22"/>
      <c r="FEB26" s="22"/>
      <c r="FEC26" s="22"/>
      <c r="FED26" s="22"/>
      <c r="FEE26" s="22"/>
      <c r="FEF26" s="22"/>
      <c r="FEG26" s="22"/>
      <c r="FEH26" s="22"/>
      <c r="FEI26" s="22"/>
      <c r="FEJ26" s="22"/>
      <c r="FEK26" s="22"/>
      <c r="FEL26" s="22"/>
      <c r="FEM26" s="22"/>
      <c r="FEN26" s="22"/>
      <c r="FEO26" s="22"/>
      <c r="FEP26" s="22"/>
      <c r="FEQ26" s="22"/>
      <c r="FER26" s="22"/>
      <c r="FES26" s="22"/>
      <c r="FET26" s="22"/>
      <c r="FEU26" s="22"/>
      <c r="FEV26" s="22"/>
      <c r="FEW26" s="22"/>
      <c r="FEX26" s="22"/>
      <c r="FEY26" s="22"/>
      <c r="FEZ26" s="22"/>
      <c r="FFA26" s="22"/>
      <c r="FFB26" s="22"/>
      <c r="FFC26" s="22"/>
      <c r="FFD26" s="22"/>
      <c r="FFE26" s="22"/>
      <c r="FFF26" s="22"/>
      <c r="FFG26" s="22"/>
      <c r="FFH26" s="22"/>
      <c r="FFI26" s="22"/>
      <c r="FFJ26" s="22"/>
      <c r="FFK26" s="22"/>
      <c r="FFL26" s="22"/>
      <c r="FFM26" s="22"/>
      <c r="FFN26" s="22"/>
      <c r="FFO26" s="22"/>
      <c r="FFP26" s="22"/>
      <c r="FFQ26" s="22"/>
      <c r="FFR26" s="22"/>
      <c r="FFS26" s="22"/>
      <c r="FFT26" s="22"/>
      <c r="FFU26" s="22"/>
      <c r="FFV26" s="22"/>
      <c r="FFW26" s="22"/>
      <c r="FFX26" s="22"/>
      <c r="FFY26" s="22"/>
      <c r="FFZ26" s="22"/>
      <c r="FGA26" s="22"/>
      <c r="FGB26" s="22"/>
      <c r="FGC26" s="22"/>
      <c r="FGD26" s="22"/>
      <c r="FGE26" s="22"/>
      <c r="FGF26" s="22"/>
      <c r="FGG26" s="22"/>
      <c r="FGH26" s="22"/>
      <c r="FGI26" s="22"/>
      <c r="FGJ26" s="22"/>
      <c r="FGK26" s="22"/>
      <c r="FGL26" s="22"/>
      <c r="FGM26" s="22"/>
      <c r="FGN26" s="22"/>
      <c r="FGO26" s="22"/>
      <c r="FGP26" s="22"/>
      <c r="FGQ26" s="22"/>
      <c r="FGR26" s="22"/>
      <c r="FGS26" s="22"/>
      <c r="FGT26" s="22"/>
      <c r="FGU26" s="22"/>
      <c r="FGV26" s="22"/>
      <c r="FGW26" s="22"/>
      <c r="FGX26" s="22"/>
      <c r="FGY26" s="22"/>
      <c r="FGZ26" s="22"/>
      <c r="FHA26" s="22"/>
      <c r="FHB26" s="22"/>
      <c r="FHC26" s="22"/>
      <c r="FHD26" s="22"/>
      <c r="FHE26" s="22"/>
      <c r="FHF26" s="22"/>
      <c r="FHG26" s="22"/>
      <c r="FHH26" s="22"/>
      <c r="FHI26" s="22"/>
      <c r="FHJ26" s="22"/>
      <c r="FHK26" s="22"/>
      <c r="FHL26" s="22"/>
      <c r="FHM26" s="22"/>
      <c r="FHN26" s="22"/>
      <c r="FHO26" s="22"/>
      <c r="FHP26" s="22"/>
      <c r="FHQ26" s="22"/>
      <c r="FHR26" s="22"/>
      <c r="FHS26" s="22"/>
      <c r="FHT26" s="22"/>
      <c r="FHU26" s="22"/>
      <c r="FHV26" s="22"/>
      <c r="FHW26" s="22"/>
      <c r="FHX26" s="22"/>
      <c r="FHY26" s="22"/>
      <c r="FHZ26" s="22"/>
      <c r="FIA26" s="22"/>
      <c r="FIB26" s="22"/>
      <c r="FIC26" s="22"/>
      <c r="FID26" s="22"/>
      <c r="FIE26" s="22"/>
      <c r="FIF26" s="22"/>
      <c r="FIG26" s="22"/>
      <c r="FIH26" s="22"/>
      <c r="FII26" s="22"/>
      <c r="FIJ26" s="22"/>
      <c r="FIK26" s="22"/>
      <c r="FIL26" s="22"/>
      <c r="FIM26" s="22"/>
      <c r="FIN26" s="22"/>
      <c r="FIO26" s="22"/>
      <c r="FIP26" s="22"/>
      <c r="FIQ26" s="22"/>
      <c r="FIR26" s="22"/>
      <c r="FIS26" s="22"/>
      <c r="FIT26" s="22"/>
      <c r="FIU26" s="22"/>
      <c r="FIV26" s="22"/>
      <c r="FIW26" s="22"/>
      <c r="FIX26" s="22"/>
      <c r="FIY26" s="22"/>
      <c r="FIZ26" s="22"/>
      <c r="FJA26" s="22"/>
      <c r="FJB26" s="22"/>
      <c r="FJC26" s="22"/>
      <c r="FJD26" s="22"/>
      <c r="FJE26" s="22"/>
      <c r="FJF26" s="22"/>
      <c r="FJG26" s="22"/>
      <c r="FJH26" s="22"/>
      <c r="FJI26" s="22"/>
      <c r="FJJ26" s="22"/>
      <c r="FJK26" s="22"/>
      <c r="FJL26" s="22"/>
      <c r="FJM26" s="22"/>
      <c r="FJN26" s="22"/>
      <c r="FJO26" s="22"/>
      <c r="FJP26" s="22"/>
      <c r="FJQ26" s="22"/>
      <c r="FJR26" s="22"/>
      <c r="FJS26" s="22"/>
      <c r="FJT26" s="22"/>
      <c r="FJU26" s="22"/>
      <c r="FJV26" s="22"/>
      <c r="FJW26" s="22"/>
      <c r="FJX26" s="22"/>
      <c r="FJY26" s="22"/>
      <c r="FJZ26" s="22"/>
      <c r="FKA26" s="22"/>
      <c r="FKB26" s="22"/>
      <c r="FKC26" s="22"/>
      <c r="FKD26" s="22"/>
      <c r="FKE26" s="22"/>
      <c r="FKF26" s="22"/>
      <c r="FKG26" s="22"/>
      <c r="FKH26" s="22"/>
      <c r="FKI26" s="22"/>
      <c r="FKJ26" s="22"/>
      <c r="FKK26" s="22"/>
      <c r="FKL26" s="22"/>
      <c r="FKM26" s="22"/>
      <c r="FKN26" s="22"/>
      <c r="FKO26" s="22"/>
      <c r="FKP26" s="22"/>
      <c r="FKQ26" s="22"/>
      <c r="FKR26" s="22"/>
      <c r="FKS26" s="22"/>
      <c r="FKT26" s="22"/>
      <c r="FKU26" s="22"/>
      <c r="FKV26" s="22"/>
      <c r="FKW26" s="22"/>
      <c r="FKX26" s="22"/>
      <c r="FKY26" s="22"/>
      <c r="FKZ26" s="22"/>
      <c r="FLA26" s="22"/>
      <c r="FLB26" s="22"/>
      <c r="FLC26" s="22"/>
      <c r="FLD26" s="22"/>
      <c r="FLE26" s="22"/>
      <c r="FLF26" s="22"/>
      <c r="FLG26" s="22"/>
      <c r="FLH26" s="22"/>
      <c r="FLI26" s="22"/>
      <c r="FLJ26" s="22"/>
      <c r="FLK26" s="22"/>
      <c r="FLL26" s="22"/>
      <c r="FLM26" s="22"/>
      <c r="FLN26" s="22"/>
      <c r="FLO26" s="22"/>
      <c r="FLP26" s="22"/>
      <c r="FLQ26" s="22"/>
      <c r="FLR26" s="22"/>
      <c r="FLS26" s="22"/>
      <c r="FLT26" s="22"/>
      <c r="FLU26" s="22"/>
      <c r="FLV26" s="22"/>
      <c r="FLW26" s="22"/>
      <c r="FLX26" s="22"/>
      <c r="FLY26" s="22"/>
      <c r="FLZ26" s="22"/>
      <c r="FMA26" s="22"/>
      <c r="FMB26" s="22"/>
      <c r="FMC26" s="22"/>
      <c r="FMD26" s="22"/>
      <c r="FME26" s="22"/>
      <c r="FMF26" s="22"/>
      <c r="FMG26" s="22"/>
      <c r="FMH26" s="22"/>
      <c r="FMI26" s="22"/>
      <c r="FMJ26" s="22"/>
      <c r="FMK26" s="22"/>
      <c r="FML26" s="22"/>
      <c r="FMM26" s="22"/>
      <c r="FMN26" s="22"/>
      <c r="FMO26" s="22"/>
      <c r="FMP26" s="22"/>
      <c r="FMQ26" s="22"/>
      <c r="FMR26" s="22"/>
      <c r="FMS26" s="22"/>
      <c r="FMT26" s="22"/>
      <c r="FMU26" s="22"/>
      <c r="FMV26" s="22"/>
      <c r="FMW26" s="22"/>
      <c r="FMX26" s="22"/>
      <c r="FMY26" s="22"/>
      <c r="FMZ26" s="22"/>
      <c r="FNA26" s="22"/>
      <c r="FNB26" s="22"/>
      <c r="FNC26" s="22"/>
      <c r="FND26" s="22"/>
      <c r="FNE26" s="22"/>
      <c r="FNF26" s="22"/>
      <c r="FNG26" s="22"/>
      <c r="FNH26" s="22"/>
      <c r="FNI26" s="22"/>
      <c r="FNJ26" s="22"/>
      <c r="FNK26" s="22"/>
      <c r="FNL26" s="22"/>
      <c r="FNM26" s="22"/>
      <c r="FNN26" s="22"/>
      <c r="FNO26" s="22"/>
      <c r="FNP26" s="22"/>
      <c r="FNQ26" s="22"/>
      <c r="FNR26" s="22"/>
      <c r="FNS26" s="22"/>
      <c r="FNT26" s="22"/>
      <c r="FNU26" s="22"/>
      <c r="FNV26" s="22"/>
      <c r="FNW26" s="22"/>
      <c r="FNX26" s="22"/>
      <c r="FNY26" s="22"/>
      <c r="FNZ26" s="22"/>
      <c r="FOA26" s="22"/>
      <c r="FOB26" s="22"/>
      <c r="FOC26" s="22"/>
      <c r="FOD26" s="22"/>
      <c r="FOE26" s="22"/>
      <c r="FOF26" s="22"/>
      <c r="FOG26" s="22"/>
      <c r="FOH26" s="22"/>
      <c r="FOI26" s="22"/>
      <c r="FOJ26" s="22"/>
      <c r="FOK26" s="22"/>
      <c r="FOL26" s="22"/>
      <c r="FOM26" s="22"/>
      <c r="FON26" s="22"/>
      <c r="FOO26" s="22"/>
      <c r="FOP26" s="22"/>
      <c r="FOQ26" s="22"/>
      <c r="FOR26" s="22"/>
      <c r="FOS26" s="22"/>
      <c r="FOT26" s="22"/>
      <c r="FOU26" s="22"/>
      <c r="FOV26" s="22"/>
      <c r="FOW26" s="22"/>
      <c r="FOX26" s="22"/>
      <c r="FOY26" s="22"/>
      <c r="FOZ26" s="22"/>
      <c r="FPA26" s="22"/>
      <c r="FPB26" s="22"/>
      <c r="FPC26" s="22"/>
      <c r="FPD26" s="22"/>
      <c r="FPE26" s="22"/>
      <c r="FPF26" s="22"/>
      <c r="FPG26" s="22"/>
      <c r="FPH26" s="22"/>
      <c r="FPI26" s="22"/>
      <c r="FPJ26" s="22"/>
      <c r="FPK26" s="22"/>
      <c r="FPL26" s="22"/>
      <c r="FPM26" s="22"/>
      <c r="FPN26" s="22"/>
      <c r="FPO26" s="22"/>
      <c r="FPP26" s="22"/>
      <c r="FPQ26" s="22"/>
      <c r="FPR26" s="22"/>
      <c r="FPS26" s="22"/>
      <c r="FPT26" s="22"/>
      <c r="FPU26" s="22"/>
      <c r="FPV26" s="22"/>
      <c r="FPW26" s="22"/>
      <c r="FPX26" s="22"/>
      <c r="FPY26" s="22"/>
      <c r="FPZ26" s="22"/>
      <c r="FQA26" s="22"/>
      <c r="FQB26" s="22"/>
      <c r="FQC26" s="22"/>
      <c r="FQD26" s="22"/>
      <c r="FQE26" s="22"/>
      <c r="FQF26" s="22"/>
      <c r="FQG26" s="22"/>
      <c r="FQH26" s="22"/>
      <c r="FQI26" s="22"/>
      <c r="FQJ26" s="22"/>
      <c r="FQK26" s="22"/>
      <c r="FQL26" s="22"/>
      <c r="FQM26" s="22"/>
      <c r="FQN26" s="22"/>
      <c r="FQO26" s="22"/>
      <c r="FQP26" s="22"/>
      <c r="FQQ26" s="22"/>
      <c r="FQR26" s="22"/>
      <c r="FQS26" s="22"/>
      <c r="FQT26" s="22"/>
      <c r="FQU26" s="22"/>
      <c r="FQV26" s="22"/>
      <c r="FQW26" s="22"/>
      <c r="FQX26" s="22"/>
      <c r="FQY26" s="22"/>
      <c r="FQZ26" s="22"/>
      <c r="FRA26" s="22"/>
      <c r="FRB26" s="22"/>
      <c r="FRC26" s="22"/>
      <c r="FRD26" s="22"/>
      <c r="FRE26" s="22"/>
      <c r="FRF26" s="22"/>
      <c r="FRG26" s="22"/>
      <c r="FRH26" s="22"/>
      <c r="FRI26" s="22"/>
      <c r="FRJ26" s="22"/>
      <c r="FRK26" s="22"/>
      <c r="FRL26" s="22"/>
      <c r="FRM26" s="22"/>
      <c r="FRN26" s="22"/>
      <c r="FRO26" s="22"/>
      <c r="FRP26" s="22"/>
      <c r="FRQ26" s="22"/>
      <c r="FRR26" s="22"/>
      <c r="FRS26" s="22"/>
      <c r="FRT26" s="22"/>
      <c r="FRU26" s="22"/>
      <c r="FRV26" s="22"/>
      <c r="FRW26" s="22"/>
      <c r="FRX26" s="22"/>
      <c r="FRY26" s="22"/>
      <c r="FRZ26" s="22"/>
      <c r="FSA26" s="22"/>
      <c r="FSB26" s="22"/>
      <c r="FSC26" s="22"/>
      <c r="FSD26" s="22"/>
      <c r="FSE26" s="22"/>
      <c r="FSF26" s="22"/>
      <c r="FSG26" s="22"/>
      <c r="FSH26" s="22"/>
      <c r="FSI26" s="22"/>
      <c r="FSJ26" s="22"/>
      <c r="FSK26" s="22"/>
      <c r="FSL26" s="22"/>
      <c r="FSM26" s="22"/>
      <c r="FSN26" s="22"/>
      <c r="FSO26" s="22"/>
      <c r="FSP26" s="22"/>
      <c r="FSQ26" s="22"/>
      <c r="FSR26" s="22"/>
      <c r="FSS26" s="22"/>
      <c r="FST26" s="22"/>
      <c r="FSU26" s="22"/>
      <c r="FSV26" s="22"/>
      <c r="FSW26" s="22"/>
      <c r="FSX26" s="22"/>
      <c r="FSY26" s="22"/>
      <c r="FSZ26" s="22"/>
      <c r="FTA26" s="22"/>
      <c r="FTB26" s="22"/>
      <c r="FTC26" s="22"/>
      <c r="FTD26" s="22"/>
      <c r="FTE26" s="22"/>
      <c r="FTF26" s="22"/>
      <c r="FTG26" s="22"/>
      <c r="FTH26" s="22"/>
      <c r="FTI26" s="22"/>
      <c r="FTJ26" s="22"/>
      <c r="FTK26" s="22"/>
      <c r="FTL26" s="22"/>
      <c r="FTM26" s="22"/>
      <c r="FTN26" s="22"/>
      <c r="FTO26" s="22"/>
      <c r="FTP26" s="22"/>
      <c r="FTQ26" s="22"/>
      <c r="FTR26" s="22"/>
      <c r="FTS26" s="22"/>
      <c r="FTT26" s="22"/>
      <c r="FTU26" s="22"/>
      <c r="FTV26" s="22"/>
      <c r="FTW26" s="22"/>
      <c r="FTX26" s="22"/>
      <c r="FTY26" s="22"/>
      <c r="FTZ26" s="22"/>
      <c r="FUA26" s="22"/>
      <c r="FUB26" s="22"/>
      <c r="FUC26" s="22"/>
      <c r="FUD26" s="22"/>
      <c r="FUE26" s="22"/>
      <c r="FUF26" s="22"/>
      <c r="FUG26" s="22"/>
      <c r="FUH26" s="22"/>
      <c r="FUI26" s="22"/>
      <c r="FUJ26" s="22"/>
      <c r="FUK26" s="22"/>
      <c r="FUL26" s="22"/>
      <c r="FUM26" s="22"/>
      <c r="FUN26" s="22"/>
      <c r="FUO26" s="22"/>
      <c r="FUP26" s="22"/>
      <c r="FUQ26" s="22"/>
      <c r="FUR26" s="22"/>
      <c r="FUS26" s="22"/>
      <c r="FUT26" s="22"/>
      <c r="FUU26" s="22"/>
      <c r="FUV26" s="22"/>
      <c r="FUW26" s="22"/>
      <c r="FUX26" s="22"/>
      <c r="FUY26" s="22"/>
      <c r="FUZ26" s="22"/>
      <c r="FVA26" s="22"/>
      <c r="FVB26" s="22"/>
      <c r="FVC26" s="22"/>
      <c r="FVD26" s="22"/>
      <c r="FVE26" s="22"/>
      <c r="FVF26" s="22"/>
      <c r="FVG26" s="22"/>
      <c r="FVH26" s="22"/>
      <c r="FVI26" s="22"/>
      <c r="FVJ26" s="22"/>
      <c r="FVK26" s="22"/>
      <c r="FVL26" s="22"/>
      <c r="FVM26" s="22"/>
      <c r="FVN26" s="22"/>
      <c r="FVO26" s="22"/>
      <c r="FVP26" s="22"/>
      <c r="FVQ26" s="22"/>
      <c r="FVR26" s="22"/>
      <c r="FVS26" s="22"/>
      <c r="FVT26" s="22"/>
      <c r="FVU26" s="22"/>
      <c r="FVV26" s="22"/>
      <c r="FVW26" s="22"/>
      <c r="FVX26" s="22"/>
      <c r="FVY26" s="22"/>
      <c r="FVZ26" s="22"/>
      <c r="FWA26" s="22"/>
      <c r="FWB26" s="22"/>
      <c r="FWC26" s="22"/>
      <c r="FWD26" s="22"/>
      <c r="FWE26" s="22"/>
      <c r="FWF26" s="22"/>
      <c r="FWG26" s="22"/>
      <c r="FWH26" s="22"/>
      <c r="FWI26" s="22"/>
      <c r="FWJ26" s="22"/>
      <c r="FWK26" s="22"/>
      <c r="FWL26" s="22"/>
      <c r="FWM26" s="22"/>
      <c r="FWN26" s="22"/>
      <c r="FWO26" s="22"/>
      <c r="FWP26" s="22"/>
      <c r="FWQ26" s="22"/>
      <c r="FWR26" s="22"/>
      <c r="FWS26" s="22"/>
      <c r="FWT26" s="22"/>
      <c r="FWU26" s="22"/>
      <c r="FWV26" s="22"/>
      <c r="FWW26" s="22"/>
      <c r="FWX26" s="22"/>
      <c r="FWY26" s="22"/>
      <c r="FWZ26" s="22"/>
      <c r="FXA26" s="22"/>
      <c r="FXB26" s="22"/>
      <c r="FXC26" s="22"/>
      <c r="FXD26" s="22"/>
      <c r="FXE26" s="22"/>
      <c r="FXF26" s="22"/>
      <c r="FXG26" s="22"/>
      <c r="FXH26" s="22"/>
      <c r="FXI26" s="22"/>
      <c r="FXJ26" s="22"/>
      <c r="FXK26" s="22"/>
      <c r="FXL26" s="22"/>
      <c r="FXM26" s="22"/>
      <c r="FXN26" s="22"/>
      <c r="FXO26" s="22"/>
      <c r="FXP26" s="22"/>
      <c r="FXQ26" s="22"/>
      <c r="FXR26" s="22"/>
      <c r="FXS26" s="22"/>
      <c r="FXT26" s="22"/>
      <c r="FXU26" s="22"/>
      <c r="FXV26" s="22"/>
      <c r="FXW26" s="22"/>
      <c r="FXX26" s="22"/>
      <c r="FXY26" s="22"/>
      <c r="FXZ26" s="22"/>
      <c r="FYA26" s="22"/>
      <c r="FYB26" s="22"/>
      <c r="FYC26" s="22"/>
      <c r="FYD26" s="22"/>
      <c r="FYE26" s="22"/>
      <c r="FYF26" s="22"/>
      <c r="FYG26" s="22"/>
      <c r="FYH26" s="22"/>
      <c r="FYI26" s="22"/>
      <c r="FYJ26" s="22"/>
      <c r="FYK26" s="22"/>
      <c r="FYL26" s="22"/>
      <c r="FYM26" s="22"/>
      <c r="FYN26" s="22"/>
      <c r="FYO26" s="22"/>
      <c r="FYP26" s="22"/>
      <c r="FYQ26" s="22"/>
      <c r="FYR26" s="22"/>
      <c r="FYS26" s="22"/>
      <c r="FYT26" s="22"/>
      <c r="FYU26" s="22"/>
      <c r="FYV26" s="22"/>
      <c r="FYW26" s="22"/>
      <c r="FYX26" s="22"/>
      <c r="FYY26" s="22"/>
      <c r="FYZ26" s="22"/>
      <c r="FZA26" s="22"/>
      <c r="FZB26" s="22"/>
      <c r="FZC26" s="22"/>
      <c r="FZD26" s="22"/>
      <c r="FZE26" s="22"/>
      <c r="FZF26" s="22"/>
      <c r="FZG26" s="22"/>
      <c r="FZH26" s="22"/>
      <c r="FZI26" s="22"/>
      <c r="FZJ26" s="22"/>
      <c r="FZK26" s="22"/>
      <c r="FZL26" s="22"/>
      <c r="FZM26" s="22"/>
      <c r="FZN26" s="22"/>
      <c r="FZO26" s="22"/>
      <c r="FZP26" s="22"/>
      <c r="FZQ26" s="22"/>
      <c r="FZR26" s="22"/>
      <c r="FZS26" s="22"/>
      <c r="FZT26" s="22"/>
      <c r="FZU26" s="22"/>
      <c r="FZV26" s="22"/>
      <c r="FZW26" s="22"/>
      <c r="FZX26" s="22"/>
      <c r="FZY26" s="22"/>
      <c r="FZZ26" s="22"/>
      <c r="GAA26" s="22"/>
      <c r="GAB26" s="22"/>
      <c r="GAC26" s="22"/>
      <c r="GAD26" s="22"/>
      <c r="GAE26" s="22"/>
      <c r="GAF26" s="22"/>
      <c r="GAG26" s="22"/>
      <c r="GAH26" s="22"/>
      <c r="GAI26" s="22"/>
      <c r="GAJ26" s="22"/>
      <c r="GAK26" s="22"/>
      <c r="GAL26" s="22"/>
      <c r="GAM26" s="22"/>
      <c r="GAN26" s="22"/>
      <c r="GAO26" s="22"/>
      <c r="GAP26" s="22"/>
      <c r="GAQ26" s="22"/>
      <c r="GAR26" s="22"/>
      <c r="GAS26" s="22"/>
      <c r="GAT26" s="22"/>
      <c r="GAU26" s="22"/>
      <c r="GAV26" s="22"/>
      <c r="GAW26" s="22"/>
      <c r="GAX26" s="22"/>
      <c r="GAY26" s="22"/>
      <c r="GAZ26" s="22"/>
      <c r="GBA26" s="22"/>
      <c r="GBB26" s="22"/>
      <c r="GBC26" s="22"/>
      <c r="GBD26" s="22"/>
      <c r="GBE26" s="22"/>
      <c r="GBF26" s="22"/>
      <c r="GBG26" s="22"/>
      <c r="GBH26" s="22"/>
      <c r="GBI26" s="22"/>
      <c r="GBJ26" s="22"/>
      <c r="GBK26" s="22"/>
      <c r="GBL26" s="22"/>
      <c r="GBM26" s="22"/>
      <c r="GBN26" s="22"/>
      <c r="GBO26" s="22"/>
      <c r="GBP26" s="22"/>
      <c r="GBQ26" s="22"/>
      <c r="GBR26" s="22"/>
      <c r="GBS26" s="22"/>
      <c r="GBT26" s="22"/>
      <c r="GBU26" s="22"/>
      <c r="GBV26" s="22"/>
      <c r="GBW26" s="22"/>
      <c r="GBX26" s="22"/>
      <c r="GBY26" s="22"/>
      <c r="GBZ26" s="22"/>
      <c r="GCA26" s="22"/>
      <c r="GCB26" s="22"/>
      <c r="GCC26" s="22"/>
      <c r="GCD26" s="22"/>
      <c r="GCE26" s="22"/>
      <c r="GCF26" s="22"/>
      <c r="GCG26" s="22"/>
      <c r="GCH26" s="22"/>
      <c r="GCI26" s="22"/>
      <c r="GCJ26" s="22"/>
      <c r="GCK26" s="22"/>
      <c r="GCL26" s="22"/>
      <c r="GCM26" s="22"/>
      <c r="GCN26" s="22"/>
      <c r="GCO26" s="22"/>
      <c r="GCP26" s="22"/>
      <c r="GCQ26" s="22"/>
      <c r="GCR26" s="22"/>
      <c r="GCS26" s="22"/>
      <c r="GCT26" s="22"/>
      <c r="GCU26" s="22"/>
      <c r="GCV26" s="22"/>
      <c r="GCW26" s="22"/>
      <c r="GCX26" s="22"/>
      <c r="GCY26" s="22"/>
      <c r="GCZ26" s="22"/>
      <c r="GDA26" s="22"/>
      <c r="GDB26" s="22"/>
      <c r="GDC26" s="22"/>
      <c r="GDD26" s="22"/>
      <c r="GDE26" s="22"/>
      <c r="GDF26" s="22"/>
      <c r="GDG26" s="22"/>
      <c r="GDH26" s="22"/>
      <c r="GDI26" s="22"/>
      <c r="GDJ26" s="22"/>
      <c r="GDK26" s="22"/>
      <c r="GDL26" s="22"/>
      <c r="GDM26" s="22"/>
      <c r="GDN26" s="22"/>
      <c r="GDO26" s="22"/>
      <c r="GDP26" s="22"/>
      <c r="GDQ26" s="22"/>
      <c r="GDR26" s="22"/>
      <c r="GDS26" s="22"/>
      <c r="GDT26" s="22"/>
      <c r="GDU26" s="22"/>
      <c r="GDV26" s="22"/>
      <c r="GDW26" s="22"/>
      <c r="GDX26" s="22"/>
      <c r="GDY26" s="22"/>
      <c r="GDZ26" s="22"/>
      <c r="GEA26" s="22"/>
      <c r="GEB26" s="22"/>
      <c r="GEC26" s="22"/>
      <c r="GED26" s="22"/>
      <c r="GEE26" s="22"/>
      <c r="GEF26" s="22"/>
      <c r="GEG26" s="22"/>
      <c r="GEH26" s="22"/>
      <c r="GEI26" s="22"/>
      <c r="GEJ26" s="22"/>
      <c r="GEK26" s="22"/>
      <c r="GEL26" s="22"/>
      <c r="GEM26" s="22"/>
      <c r="GEN26" s="22"/>
      <c r="GEO26" s="22"/>
      <c r="GEP26" s="22"/>
      <c r="GEQ26" s="22"/>
      <c r="GER26" s="22"/>
      <c r="GES26" s="22"/>
      <c r="GET26" s="22"/>
      <c r="GEU26" s="22"/>
      <c r="GEV26" s="22"/>
      <c r="GEW26" s="22"/>
      <c r="GEX26" s="22"/>
      <c r="GEY26" s="22"/>
      <c r="GEZ26" s="22"/>
      <c r="GFA26" s="22"/>
      <c r="GFB26" s="22"/>
      <c r="GFC26" s="22"/>
      <c r="GFD26" s="22"/>
      <c r="GFE26" s="22"/>
      <c r="GFF26" s="22"/>
      <c r="GFG26" s="22"/>
      <c r="GFH26" s="22"/>
      <c r="GFI26" s="22"/>
      <c r="GFJ26" s="22"/>
      <c r="GFK26" s="22"/>
      <c r="GFL26" s="22"/>
      <c r="GFM26" s="22"/>
      <c r="GFN26" s="22"/>
      <c r="GFO26" s="22"/>
      <c r="GFP26" s="22"/>
      <c r="GFQ26" s="22"/>
      <c r="GFR26" s="22"/>
      <c r="GFS26" s="22"/>
      <c r="GFT26" s="22"/>
      <c r="GFU26" s="22"/>
      <c r="GFV26" s="22"/>
      <c r="GFW26" s="22"/>
      <c r="GFX26" s="22"/>
      <c r="GFY26" s="22"/>
      <c r="GFZ26" s="22"/>
      <c r="GGA26" s="22"/>
      <c r="GGB26" s="22"/>
      <c r="GGC26" s="22"/>
      <c r="GGD26" s="22"/>
      <c r="GGE26" s="22"/>
      <c r="GGF26" s="22"/>
      <c r="GGG26" s="22"/>
      <c r="GGH26" s="22"/>
      <c r="GGI26" s="22"/>
      <c r="GGJ26" s="22"/>
      <c r="GGK26" s="22"/>
      <c r="GGL26" s="22"/>
      <c r="GGM26" s="22"/>
      <c r="GGN26" s="22"/>
      <c r="GGO26" s="22"/>
      <c r="GGP26" s="22"/>
      <c r="GGQ26" s="22"/>
      <c r="GGR26" s="22"/>
      <c r="GGS26" s="22"/>
      <c r="GGT26" s="22"/>
      <c r="GGU26" s="22"/>
      <c r="GGV26" s="22"/>
      <c r="GGW26" s="22"/>
      <c r="GGX26" s="22"/>
      <c r="GGY26" s="22"/>
      <c r="GGZ26" s="22"/>
      <c r="GHA26" s="22"/>
      <c r="GHB26" s="22"/>
      <c r="GHC26" s="22"/>
      <c r="GHD26" s="22"/>
      <c r="GHE26" s="22"/>
      <c r="GHF26" s="22"/>
      <c r="GHG26" s="22"/>
      <c r="GHH26" s="22"/>
      <c r="GHI26" s="22"/>
      <c r="GHJ26" s="22"/>
      <c r="GHK26" s="22"/>
      <c r="GHL26" s="22"/>
      <c r="GHM26" s="22"/>
      <c r="GHN26" s="22"/>
      <c r="GHO26" s="22"/>
      <c r="GHP26" s="22"/>
      <c r="GHQ26" s="22"/>
      <c r="GHR26" s="22"/>
      <c r="GHS26" s="22"/>
      <c r="GHT26" s="22"/>
      <c r="GHU26" s="22"/>
      <c r="GHV26" s="22"/>
      <c r="GHW26" s="22"/>
      <c r="GHX26" s="22"/>
      <c r="GHY26" s="22"/>
      <c r="GHZ26" s="22"/>
      <c r="GIA26" s="22"/>
      <c r="GIB26" s="22"/>
      <c r="GIC26" s="22"/>
      <c r="GID26" s="22"/>
      <c r="GIE26" s="22"/>
      <c r="GIF26" s="22"/>
      <c r="GIG26" s="22"/>
      <c r="GIH26" s="22"/>
      <c r="GII26" s="22"/>
      <c r="GIJ26" s="22"/>
      <c r="GIK26" s="22"/>
      <c r="GIL26" s="22"/>
      <c r="GIM26" s="22"/>
      <c r="GIN26" s="22"/>
      <c r="GIO26" s="22"/>
      <c r="GIP26" s="22"/>
      <c r="GIQ26" s="22"/>
      <c r="GIR26" s="22"/>
      <c r="GIS26" s="22"/>
      <c r="GIT26" s="22"/>
      <c r="GIU26" s="22"/>
      <c r="GIV26" s="22"/>
      <c r="GIW26" s="22"/>
      <c r="GIX26" s="22"/>
      <c r="GIY26" s="22"/>
      <c r="GIZ26" s="22"/>
      <c r="GJA26" s="22"/>
      <c r="GJB26" s="22"/>
      <c r="GJC26" s="22"/>
      <c r="GJD26" s="22"/>
      <c r="GJE26" s="22"/>
      <c r="GJF26" s="22"/>
      <c r="GJG26" s="22"/>
      <c r="GJH26" s="22"/>
      <c r="GJI26" s="22"/>
      <c r="GJJ26" s="22"/>
      <c r="GJK26" s="22"/>
      <c r="GJL26" s="22"/>
      <c r="GJM26" s="22"/>
      <c r="GJN26" s="22"/>
      <c r="GJO26" s="22"/>
      <c r="GJP26" s="22"/>
      <c r="GJQ26" s="22"/>
      <c r="GJR26" s="22"/>
      <c r="GJS26" s="22"/>
      <c r="GJT26" s="22"/>
      <c r="GJU26" s="22"/>
      <c r="GJV26" s="22"/>
      <c r="GJW26" s="22"/>
      <c r="GJX26" s="22"/>
      <c r="GJY26" s="22"/>
      <c r="GJZ26" s="22"/>
      <c r="GKA26" s="22"/>
      <c r="GKB26" s="22"/>
      <c r="GKC26" s="22"/>
      <c r="GKD26" s="22"/>
      <c r="GKE26" s="22"/>
      <c r="GKF26" s="22"/>
      <c r="GKG26" s="22"/>
      <c r="GKH26" s="22"/>
      <c r="GKI26" s="22"/>
      <c r="GKJ26" s="22"/>
      <c r="GKK26" s="22"/>
      <c r="GKL26" s="22"/>
      <c r="GKM26" s="22"/>
      <c r="GKN26" s="22"/>
      <c r="GKO26" s="22"/>
      <c r="GKP26" s="22"/>
      <c r="GKQ26" s="22"/>
      <c r="GKR26" s="22"/>
      <c r="GKS26" s="22"/>
      <c r="GKT26" s="22"/>
      <c r="GKU26" s="22"/>
      <c r="GKV26" s="22"/>
      <c r="GKW26" s="22"/>
      <c r="GKX26" s="22"/>
      <c r="GKY26" s="22"/>
      <c r="GKZ26" s="22"/>
      <c r="GLA26" s="22"/>
      <c r="GLB26" s="22"/>
      <c r="GLC26" s="22"/>
      <c r="GLD26" s="22"/>
      <c r="GLE26" s="22"/>
      <c r="GLF26" s="22"/>
      <c r="GLG26" s="22"/>
      <c r="GLH26" s="22"/>
      <c r="GLI26" s="22"/>
      <c r="GLJ26" s="22"/>
      <c r="GLK26" s="22"/>
      <c r="GLL26" s="22"/>
      <c r="GLM26" s="22"/>
      <c r="GLN26" s="22"/>
      <c r="GLO26" s="22"/>
      <c r="GLP26" s="22"/>
      <c r="GLQ26" s="22"/>
      <c r="GLR26" s="22"/>
      <c r="GLS26" s="22"/>
      <c r="GLT26" s="22"/>
      <c r="GLU26" s="22"/>
      <c r="GLV26" s="22"/>
      <c r="GLW26" s="22"/>
      <c r="GLX26" s="22"/>
      <c r="GLY26" s="22"/>
      <c r="GLZ26" s="22"/>
      <c r="GMA26" s="22"/>
      <c r="GMB26" s="22"/>
      <c r="GMC26" s="22"/>
      <c r="GMD26" s="22"/>
      <c r="GME26" s="22"/>
      <c r="GMF26" s="22"/>
      <c r="GMG26" s="22"/>
      <c r="GMH26" s="22"/>
      <c r="GMI26" s="22"/>
      <c r="GMJ26" s="22"/>
      <c r="GMK26" s="22"/>
      <c r="GML26" s="22"/>
      <c r="GMM26" s="22"/>
      <c r="GMN26" s="22"/>
      <c r="GMO26" s="22"/>
      <c r="GMP26" s="22"/>
      <c r="GMQ26" s="22"/>
      <c r="GMR26" s="22"/>
      <c r="GMS26" s="22"/>
      <c r="GMT26" s="22"/>
      <c r="GMU26" s="22"/>
      <c r="GMV26" s="22"/>
      <c r="GMW26" s="22"/>
      <c r="GMX26" s="22"/>
      <c r="GMY26" s="22"/>
      <c r="GMZ26" s="22"/>
      <c r="GNA26" s="22"/>
      <c r="GNB26" s="22"/>
      <c r="GNC26" s="22"/>
      <c r="GND26" s="22"/>
      <c r="GNE26" s="22"/>
      <c r="GNF26" s="22"/>
      <c r="GNG26" s="22"/>
      <c r="GNH26" s="22"/>
      <c r="GNI26" s="22"/>
      <c r="GNJ26" s="22"/>
      <c r="GNK26" s="22"/>
      <c r="GNL26" s="22"/>
      <c r="GNM26" s="22"/>
      <c r="GNN26" s="22"/>
      <c r="GNO26" s="22"/>
      <c r="GNP26" s="22"/>
      <c r="GNQ26" s="22"/>
      <c r="GNR26" s="22"/>
      <c r="GNS26" s="22"/>
      <c r="GNT26" s="22"/>
      <c r="GNU26" s="22"/>
      <c r="GNV26" s="22"/>
      <c r="GNW26" s="22"/>
      <c r="GNX26" s="22"/>
      <c r="GNY26" s="22"/>
      <c r="GNZ26" s="22"/>
      <c r="GOA26" s="22"/>
      <c r="GOB26" s="22"/>
      <c r="GOC26" s="22"/>
      <c r="GOD26" s="22"/>
      <c r="GOE26" s="22"/>
      <c r="GOF26" s="22"/>
      <c r="GOG26" s="22"/>
      <c r="GOH26" s="22"/>
      <c r="GOI26" s="22"/>
      <c r="GOJ26" s="22"/>
      <c r="GOK26" s="22"/>
      <c r="GOL26" s="22"/>
      <c r="GOM26" s="22"/>
      <c r="GON26" s="22"/>
      <c r="GOO26" s="22"/>
      <c r="GOP26" s="22"/>
      <c r="GOQ26" s="22"/>
      <c r="GOR26" s="22"/>
      <c r="GOS26" s="22"/>
      <c r="GOT26" s="22"/>
      <c r="GOU26" s="22"/>
      <c r="GOV26" s="22"/>
      <c r="GOW26" s="22"/>
      <c r="GOX26" s="22"/>
      <c r="GOY26" s="22"/>
      <c r="GOZ26" s="22"/>
      <c r="GPA26" s="22"/>
      <c r="GPB26" s="22"/>
      <c r="GPC26" s="22"/>
      <c r="GPD26" s="22"/>
      <c r="GPE26" s="22"/>
      <c r="GPF26" s="22"/>
      <c r="GPG26" s="22"/>
      <c r="GPH26" s="22"/>
      <c r="GPI26" s="22"/>
      <c r="GPJ26" s="22"/>
      <c r="GPK26" s="22"/>
      <c r="GPL26" s="22"/>
      <c r="GPM26" s="22"/>
      <c r="GPN26" s="22"/>
      <c r="GPO26" s="22"/>
      <c r="GPP26" s="22"/>
      <c r="GPQ26" s="22"/>
      <c r="GPR26" s="22"/>
      <c r="GPS26" s="22"/>
      <c r="GPT26" s="22"/>
      <c r="GPU26" s="22"/>
      <c r="GPV26" s="22"/>
      <c r="GPW26" s="22"/>
      <c r="GPX26" s="22"/>
      <c r="GPY26" s="22"/>
      <c r="GPZ26" s="22"/>
      <c r="GQA26" s="22"/>
      <c r="GQB26" s="22"/>
      <c r="GQC26" s="22"/>
      <c r="GQD26" s="22"/>
      <c r="GQE26" s="22"/>
      <c r="GQF26" s="22"/>
      <c r="GQG26" s="22"/>
      <c r="GQH26" s="22"/>
      <c r="GQI26" s="22"/>
      <c r="GQJ26" s="22"/>
      <c r="GQK26" s="22"/>
      <c r="GQL26" s="22"/>
      <c r="GQM26" s="22"/>
      <c r="GQN26" s="22"/>
      <c r="GQO26" s="22"/>
      <c r="GQP26" s="22"/>
      <c r="GQQ26" s="22"/>
      <c r="GQR26" s="22"/>
      <c r="GQS26" s="22"/>
      <c r="GQT26" s="22"/>
      <c r="GQU26" s="22"/>
      <c r="GQV26" s="22"/>
      <c r="GQW26" s="22"/>
      <c r="GQX26" s="22"/>
      <c r="GQY26" s="22"/>
      <c r="GQZ26" s="22"/>
      <c r="GRA26" s="22"/>
      <c r="GRB26" s="22"/>
      <c r="GRC26" s="22"/>
      <c r="GRD26" s="22"/>
      <c r="GRE26" s="22"/>
      <c r="GRF26" s="22"/>
      <c r="GRG26" s="22"/>
      <c r="GRH26" s="22"/>
      <c r="GRI26" s="22"/>
      <c r="GRJ26" s="22"/>
      <c r="GRK26" s="22"/>
      <c r="GRL26" s="22"/>
      <c r="GRM26" s="22"/>
      <c r="GRN26" s="22"/>
      <c r="GRO26" s="22"/>
      <c r="GRP26" s="22"/>
      <c r="GRQ26" s="22"/>
      <c r="GRR26" s="22"/>
      <c r="GRS26" s="22"/>
      <c r="GRT26" s="22"/>
      <c r="GRU26" s="22"/>
      <c r="GRV26" s="22"/>
      <c r="GRW26" s="22"/>
      <c r="GRX26" s="22"/>
      <c r="GRY26" s="22"/>
      <c r="GRZ26" s="22"/>
      <c r="GSA26" s="22"/>
      <c r="GSB26" s="22"/>
      <c r="GSC26" s="22"/>
      <c r="GSD26" s="22"/>
      <c r="GSE26" s="22"/>
      <c r="GSF26" s="22"/>
      <c r="GSG26" s="22"/>
      <c r="GSH26" s="22"/>
      <c r="GSI26" s="22"/>
      <c r="GSJ26" s="22"/>
      <c r="GSK26" s="22"/>
      <c r="GSL26" s="22"/>
      <c r="GSM26" s="22"/>
      <c r="GSN26" s="22"/>
      <c r="GSO26" s="22"/>
      <c r="GSP26" s="22"/>
      <c r="GSQ26" s="22"/>
      <c r="GSR26" s="22"/>
      <c r="GSS26" s="22"/>
      <c r="GST26" s="22"/>
      <c r="GSU26" s="22"/>
      <c r="GSV26" s="22"/>
      <c r="GSW26" s="22"/>
      <c r="GSX26" s="22"/>
      <c r="GSY26" s="22"/>
      <c r="GSZ26" s="22"/>
      <c r="GTA26" s="22"/>
      <c r="GTB26" s="22"/>
      <c r="GTC26" s="22"/>
      <c r="GTD26" s="22"/>
      <c r="GTE26" s="22"/>
      <c r="GTF26" s="22"/>
      <c r="GTG26" s="22"/>
      <c r="GTH26" s="22"/>
      <c r="GTI26" s="22"/>
      <c r="GTJ26" s="22"/>
      <c r="GTK26" s="22"/>
      <c r="GTL26" s="22"/>
      <c r="GTM26" s="22"/>
      <c r="GTN26" s="22"/>
      <c r="GTO26" s="22"/>
      <c r="GTP26" s="22"/>
      <c r="GTQ26" s="22"/>
      <c r="GTR26" s="22"/>
      <c r="GTS26" s="22"/>
      <c r="GTT26" s="22"/>
      <c r="GTU26" s="22"/>
      <c r="GTV26" s="22"/>
      <c r="GTW26" s="22"/>
      <c r="GTX26" s="22"/>
      <c r="GTY26" s="22"/>
      <c r="GTZ26" s="22"/>
      <c r="GUA26" s="22"/>
      <c r="GUB26" s="22"/>
      <c r="GUC26" s="22"/>
      <c r="GUD26" s="22"/>
      <c r="GUE26" s="22"/>
      <c r="GUF26" s="22"/>
      <c r="GUG26" s="22"/>
      <c r="GUH26" s="22"/>
      <c r="GUI26" s="22"/>
      <c r="GUJ26" s="22"/>
      <c r="GUK26" s="22"/>
      <c r="GUL26" s="22"/>
      <c r="GUM26" s="22"/>
      <c r="GUN26" s="22"/>
      <c r="GUO26" s="22"/>
      <c r="GUP26" s="22"/>
      <c r="GUQ26" s="22"/>
      <c r="GUR26" s="22"/>
      <c r="GUS26" s="22"/>
      <c r="GUT26" s="22"/>
      <c r="GUU26" s="22"/>
      <c r="GUV26" s="22"/>
      <c r="GUW26" s="22"/>
      <c r="GUX26" s="22"/>
      <c r="GUY26" s="22"/>
      <c r="GUZ26" s="22"/>
      <c r="GVA26" s="22"/>
      <c r="GVB26" s="22"/>
      <c r="GVC26" s="22"/>
      <c r="GVD26" s="22"/>
      <c r="GVE26" s="22"/>
      <c r="GVF26" s="22"/>
      <c r="GVG26" s="22"/>
      <c r="GVH26" s="22"/>
      <c r="GVI26" s="22"/>
      <c r="GVJ26" s="22"/>
      <c r="GVK26" s="22"/>
      <c r="GVL26" s="22"/>
      <c r="GVM26" s="22"/>
      <c r="GVN26" s="22"/>
      <c r="GVO26" s="22"/>
      <c r="GVP26" s="22"/>
      <c r="GVQ26" s="22"/>
      <c r="GVR26" s="22"/>
      <c r="GVS26" s="22"/>
      <c r="GVT26" s="22"/>
      <c r="GVU26" s="22"/>
      <c r="GVV26" s="22"/>
      <c r="GVW26" s="22"/>
      <c r="GVX26" s="22"/>
      <c r="GVY26" s="22"/>
      <c r="GVZ26" s="22"/>
      <c r="GWA26" s="22"/>
      <c r="GWB26" s="22"/>
      <c r="GWC26" s="22"/>
      <c r="GWD26" s="22"/>
      <c r="GWE26" s="22"/>
      <c r="GWF26" s="22"/>
      <c r="GWG26" s="22"/>
      <c r="GWH26" s="22"/>
      <c r="GWI26" s="22"/>
      <c r="GWJ26" s="22"/>
      <c r="GWK26" s="22"/>
      <c r="GWL26" s="22"/>
      <c r="GWM26" s="22"/>
      <c r="GWN26" s="22"/>
      <c r="GWO26" s="22"/>
      <c r="GWP26" s="22"/>
      <c r="GWQ26" s="22"/>
      <c r="GWR26" s="22"/>
      <c r="GWS26" s="22"/>
      <c r="GWT26" s="22"/>
      <c r="GWU26" s="22"/>
      <c r="GWV26" s="22"/>
      <c r="GWW26" s="22"/>
      <c r="GWX26" s="22"/>
      <c r="GWY26" s="22"/>
      <c r="GWZ26" s="22"/>
      <c r="GXA26" s="22"/>
      <c r="GXB26" s="22"/>
      <c r="GXC26" s="22"/>
      <c r="GXD26" s="22"/>
      <c r="GXE26" s="22"/>
      <c r="GXF26" s="22"/>
      <c r="GXG26" s="22"/>
      <c r="GXH26" s="22"/>
      <c r="GXI26" s="22"/>
      <c r="GXJ26" s="22"/>
      <c r="GXK26" s="22"/>
      <c r="GXL26" s="22"/>
      <c r="GXM26" s="22"/>
      <c r="GXN26" s="22"/>
      <c r="GXO26" s="22"/>
      <c r="GXP26" s="22"/>
      <c r="GXQ26" s="22"/>
      <c r="GXR26" s="22"/>
      <c r="GXS26" s="22"/>
      <c r="GXT26" s="22"/>
      <c r="GXU26" s="22"/>
      <c r="GXV26" s="22"/>
      <c r="GXW26" s="22"/>
      <c r="GXX26" s="22"/>
      <c r="GXY26" s="22"/>
      <c r="GXZ26" s="22"/>
      <c r="GYA26" s="22"/>
      <c r="GYB26" s="22"/>
      <c r="GYC26" s="22"/>
      <c r="GYD26" s="22"/>
      <c r="GYE26" s="22"/>
      <c r="GYF26" s="22"/>
      <c r="GYG26" s="22"/>
      <c r="GYH26" s="22"/>
      <c r="GYI26" s="22"/>
      <c r="GYJ26" s="22"/>
      <c r="GYK26" s="22"/>
      <c r="GYL26" s="22"/>
      <c r="GYM26" s="22"/>
      <c r="GYN26" s="22"/>
      <c r="GYO26" s="22"/>
      <c r="GYP26" s="22"/>
      <c r="GYQ26" s="22"/>
      <c r="GYR26" s="22"/>
      <c r="GYS26" s="22"/>
      <c r="GYT26" s="22"/>
      <c r="GYU26" s="22"/>
      <c r="GYV26" s="22"/>
      <c r="GYW26" s="22"/>
      <c r="GYX26" s="22"/>
      <c r="GYY26" s="22"/>
      <c r="GYZ26" s="22"/>
      <c r="GZA26" s="22"/>
      <c r="GZB26" s="22"/>
      <c r="GZC26" s="22"/>
      <c r="GZD26" s="22"/>
      <c r="GZE26" s="22"/>
      <c r="GZF26" s="22"/>
      <c r="GZG26" s="22"/>
      <c r="GZH26" s="22"/>
      <c r="GZI26" s="22"/>
      <c r="GZJ26" s="22"/>
      <c r="GZK26" s="22"/>
      <c r="GZL26" s="22"/>
      <c r="GZM26" s="22"/>
      <c r="GZN26" s="22"/>
      <c r="GZO26" s="22"/>
      <c r="GZP26" s="22"/>
      <c r="GZQ26" s="22"/>
      <c r="GZR26" s="22"/>
      <c r="GZS26" s="22"/>
      <c r="GZT26" s="22"/>
      <c r="GZU26" s="22"/>
      <c r="GZV26" s="22"/>
      <c r="GZW26" s="22"/>
      <c r="GZX26" s="22"/>
      <c r="GZY26" s="22"/>
      <c r="GZZ26" s="22"/>
      <c r="HAA26" s="22"/>
      <c r="HAB26" s="22"/>
      <c r="HAC26" s="22"/>
      <c r="HAD26" s="22"/>
      <c r="HAE26" s="22"/>
      <c r="HAF26" s="22"/>
      <c r="HAG26" s="22"/>
      <c r="HAH26" s="22"/>
      <c r="HAI26" s="22"/>
      <c r="HAJ26" s="22"/>
      <c r="HAK26" s="22"/>
      <c r="HAL26" s="22"/>
      <c r="HAM26" s="22"/>
      <c r="HAN26" s="22"/>
      <c r="HAO26" s="22"/>
      <c r="HAP26" s="22"/>
      <c r="HAQ26" s="22"/>
      <c r="HAR26" s="22"/>
      <c r="HAS26" s="22"/>
      <c r="HAT26" s="22"/>
      <c r="HAU26" s="22"/>
      <c r="HAV26" s="22"/>
      <c r="HAW26" s="22"/>
      <c r="HAX26" s="22"/>
      <c r="HAY26" s="22"/>
      <c r="HAZ26" s="22"/>
      <c r="HBA26" s="22"/>
      <c r="HBB26" s="22"/>
      <c r="HBC26" s="22"/>
      <c r="HBD26" s="22"/>
      <c r="HBE26" s="22"/>
      <c r="HBF26" s="22"/>
      <c r="HBG26" s="22"/>
      <c r="HBH26" s="22"/>
      <c r="HBI26" s="22"/>
      <c r="HBJ26" s="22"/>
      <c r="HBK26" s="22"/>
      <c r="HBL26" s="22"/>
      <c r="HBM26" s="22"/>
      <c r="HBN26" s="22"/>
      <c r="HBO26" s="22"/>
      <c r="HBP26" s="22"/>
      <c r="HBQ26" s="22"/>
      <c r="HBR26" s="22"/>
      <c r="HBS26" s="22"/>
      <c r="HBT26" s="22"/>
      <c r="HBU26" s="22"/>
      <c r="HBV26" s="22"/>
      <c r="HBW26" s="22"/>
      <c r="HBX26" s="22"/>
      <c r="HBY26" s="22"/>
      <c r="HBZ26" s="22"/>
      <c r="HCA26" s="22"/>
      <c r="HCB26" s="22"/>
      <c r="HCC26" s="22"/>
      <c r="HCD26" s="22"/>
      <c r="HCE26" s="22"/>
      <c r="HCF26" s="22"/>
      <c r="HCG26" s="22"/>
      <c r="HCH26" s="22"/>
      <c r="HCI26" s="22"/>
      <c r="HCJ26" s="22"/>
      <c r="HCK26" s="22"/>
      <c r="HCL26" s="22"/>
      <c r="HCM26" s="22"/>
      <c r="HCN26" s="22"/>
      <c r="HCO26" s="22"/>
      <c r="HCP26" s="22"/>
      <c r="HCQ26" s="22"/>
      <c r="HCR26" s="22"/>
      <c r="HCS26" s="22"/>
      <c r="HCT26" s="22"/>
      <c r="HCU26" s="22"/>
      <c r="HCV26" s="22"/>
      <c r="HCW26" s="22"/>
      <c r="HCX26" s="22"/>
      <c r="HCY26" s="22"/>
      <c r="HCZ26" s="22"/>
      <c r="HDA26" s="22"/>
      <c r="HDB26" s="22"/>
      <c r="HDC26" s="22"/>
      <c r="HDD26" s="22"/>
      <c r="HDE26" s="22"/>
      <c r="HDF26" s="22"/>
      <c r="HDG26" s="22"/>
      <c r="HDH26" s="22"/>
      <c r="HDI26" s="22"/>
      <c r="HDJ26" s="22"/>
      <c r="HDK26" s="22"/>
      <c r="HDL26" s="22"/>
      <c r="HDM26" s="22"/>
      <c r="HDN26" s="22"/>
      <c r="HDO26" s="22"/>
      <c r="HDP26" s="22"/>
      <c r="HDQ26" s="22"/>
      <c r="HDR26" s="22"/>
      <c r="HDS26" s="22"/>
      <c r="HDT26" s="22"/>
      <c r="HDU26" s="22"/>
      <c r="HDV26" s="22"/>
      <c r="HDW26" s="22"/>
      <c r="HDX26" s="22"/>
      <c r="HDY26" s="22"/>
      <c r="HDZ26" s="22"/>
      <c r="HEA26" s="22"/>
      <c r="HEB26" s="22"/>
      <c r="HEC26" s="22"/>
      <c r="HED26" s="22"/>
      <c r="HEE26" s="22"/>
      <c r="HEF26" s="22"/>
      <c r="HEG26" s="22"/>
      <c r="HEH26" s="22"/>
      <c r="HEI26" s="22"/>
      <c r="HEJ26" s="22"/>
      <c r="HEK26" s="22"/>
      <c r="HEL26" s="22"/>
      <c r="HEM26" s="22"/>
      <c r="HEN26" s="22"/>
      <c r="HEO26" s="22"/>
      <c r="HEP26" s="22"/>
      <c r="HEQ26" s="22"/>
      <c r="HER26" s="22"/>
      <c r="HES26" s="22"/>
      <c r="HET26" s="22"/>
      <c r="HEU26" s="22"/>
      <c r="HEV26" s="22"/>
      <c r="HEW26" s="22"/>
      <c r="HEX26" s="22"/>
      <c r="HEY26" s="22"/>
      <c r="HEZ26" s="22"/>
      <c r="HFA26" s="22"/>
      <c r="HFB26" s="22"/>
      <c r="HFC26" s="22"/>
      <c r="HFD26" s="22"/>
      <c r="HFE26" s="22"/>
      <c r="HFF26" s="22"/>
      <c r="HFG26" s="22"/>
      <c r="HFH26" s="22"/>
      <c r="HFI26" s="22"/>
      <c r="HFJ26" s="22"/>
      <c r="HFK26" s="22"/>
      <c r="HFL26" s="22"/>
      <c r="HFM26" s="22"/>
      <c r="HFN26" s="22"/>
      <c r="HFO26" s="22"/>
      <c r="HFP26" s="22"/>
      <c r="HFQ26" s="22"/>
      <c r="HFR26" s="22"/>
      <c r="HFS26" s="22"/>
      <c r="HFT26" s="22"/>
      <c r="HFU26" s="22"/>
      <c r="HFV26" s="22"/>
      <c r="HFW26" s="22"/>
      <c r="HFX26" s="22"/>
      <c r="HFY26" s="22"/>
      <c r="HFZ26" s="22"/>
      <c r="HGA26" s="22"/>
      <c r="HGB26" s="22"/>
      <c r="HGC26" s="22"/>
      <c r="HGD26" s="22"/>
      <c r="HGE26" s="22"/>
      <c r="HGF26" s="22"/>
      <c r="HGG26" s="22"/>
      <c r="HGH26" s="22"/>
      <c r="HGI26" s="22"/>
      <c r="HGJ26" s="22"/>
      <c r="HGK26" s="22"/>
      <c r="HGL26" s="22"/>
      <c r="HGM26" s="22"/>
      <c r="HGN26" s="22"/>
      <c r="HGO26" s="22"/>
      <c r="HGP26" s="22"/>
      <c r="HGQ26" s="22"/>
      <c r="HGR26" s="22"/>
      <c r="HGS26" s="22"/>
      <c r="HGT26" s="22"/>
      <c r="HGU26" s="22"/>
      <c r="HGV26" s="22"/>
      <c r="HGW26" s="22"/>
      <c r="HGX26" s="22"/>
      <c r="HGY26" s="22"/>
      <c r="HGZ26" s="22"/>
      <c r="HHA26" s="22"/>
      <c r="HHB26" s="22"/>
      <c r="HHC26" s="22"/>
      <c r="HHD26" s="22"/>
      <c r="HHE26" s="22"/>
      <c r="HHF26" s="22"/>
      <c r="HHG26" s="22"/>
      <c r="HHH26" s="22"/>
      <c r="HHI26" s="22"/>
      <c r="HHJ26" s="22"/>
      <c r="HHK26" s="22"/>
      <c r="HHL26" s="22"/>
      <c r="HHM26" s="22"/>
      <c r="HHN26" s="22"/>
      <c r="HHO26" s="22"/>
      <c r="HHP26" s="22"/>
      <c r="HHQ26" s="22"/>
      <c r="HHR26" s="22"/>
      <c r="HHS26" s="22"/>
      <c r="HHT26" s="22"/>
      <c r="HHU26" s="22"/>
      <c r="HHV26" s="22"/>
      <c r="HHW26" s="22"/>
      <c r="HHX26" s="22"/>
      <c r="HHY26" s="22"/>
      <c r="HHZ26" s="22"/>
      <c r="HIA26" s="22"/>
      <c r="HIB26" s="22"/>
      <c r="HIC26" s="22"/>
      <c r="HID26" s="22"/>
      <c r="HIE26" s="22"/>
      <c r="HIF26" s="22"/>
      <c r="HIG26" s="22"/>
      <c r="HIH26" s="22"/>
      <c r="HII26" s="22"/>
      <c r="HIJ26" s="22"/>
      <c r="HIK26" s="22"/>
      <c r="HIL26" s="22"/>
      <c r="HIM26" s="22"/>
      <c r="HIN26" s="22"/>
      <c r="HIO26" s="22"/>
      <c r="HIP26" s="22"/>
      <c r="HIQ26" s="22"/>
      <c r="HIR26" s="22"/>
      <c r="HIS26" s="22"/>
      <c r="HIT26" s="22"/>
      <c r="HIU26" s="22"/>
      <c r="HIV26" s="22"/>
      <c r="HIW26" s="22"/>
      <c r="HIX26" s="22"/>
      <c r="HIY26" s="22"/>
      <c r="HIZ26" s="22"/>
      <c r="HJA26" s="22"/>
      <c r="HJB26" s="22"/>
      <c r="HJC26" s="22"/>
      <c r="HJD26" s="22"/>
      <c r="HJE26" s="22"/>
      <c r="HJF26" s="22"/>
      <c r="HJG26" s="22"/>
      <c r="HJH26" s="22"/>
      <c r="HJI26" s="22"/>
      <c r="HJJ26" s="22"/>
      <c r="HJK26" s="22"/>
      <c r="HJL26" s="22"/>
      <c r="HJM26" s="22"/>
      <c r="HJN26" s="22"/>
      <c r="HJO26" s="22"/>
      <c r="HJP26" s="22"/>
      <c r="HJQ26" s="22"/>
      <c r="HJR26" s="22"/>
      <c r="HJS26" s="22"/>
      <c r="HJT26" s="22"/>
      <c r="HJU26" s="22"/>
      <c r="HJV26" s="22"/>
      <c r="HJW26" s="22"/>
      <c r="HJX26" s="22"/>
      <c r="HJY26" s="22"/>
      <c r="HJZ26" s="22"/>
      <c r="HKA26" s="22"/>
      <c r="HKB26" s="22"/>
      <c r="HKC26" s="22"/>
      <c r="HKD26" s="22"/>
      <c r="HKE26" s="22"/>
      <c r="HKF26" s="22"/>
      <c r="HKG26" s="22"/>
      <c r="HKH26" s="22"/>
      <c r="HKI26" s="22"/>
      <c r="HKJ26" s="22"/>
      <c r="HKK26" s="22"/>
      <c r="HKL26" s="22"/>
      <c r="HKM26" s="22"/>
      <c r="HKN26" s="22"/>
      <c r="HKO26" s="22"/>
      <c r="HKP26" s="22"/>
      <c r="HKQ26" s="22"/>
      <c r="HKR26" s="22"/>
      <c r="HKS26" s="22"/>
      <c r="HKT26" s="22"/>
      <c r="HKU26" s="22"/>
      <c r="HKV26" s="22"/>
      <c r="HKW26" s="22"/>
      <c r="HKX26" s="22"/>
      <c r="HKY26" s="22"/>
      <c r="HKZ26" s="22"/>
      <c r="HLA26" s="22"/>
      <c r="HLB26" s="22"/>
      <c r="HLC26" s="22"/>
      <c r="HLD26" s="22"/>
      <c r="HLE26" s="22"/>
      <c r="HLF26" s="22"/>
      <c r="HLG26" s="22"/>
      <c r="HLH26" s="22"/>
      <c r="HLI26" s="22"/>
      <c r="HLJ26" s="22"/>
      <c r="HLK26" s="22"/>
      <c r="HLL26" s="22"/>
      <c r="HLM26" s="22"/>
      <c r="HLN26" s="22"/>
      <c r="HLO26" s="22"/>
      <c r="HLP26" s="22"/>
      <c r="HLQ26" s="22"/>
      <c r="HLR26" s="22"/>
      <c r="HLS26" s="22"/>
      <c r="HLT26" s="22"/>
      <c r="HLU26" s="22"/>
      <c r="HLV26" s="22"/>
      <c r="HLW26" s="22"/>
      <c r="HLX26" s="22"/>
      <c r="HLY26" s="22"/>
      <c r="HLZ26" s="22"/>
      <c r="HMA26" s="22"/>
      <c r="HMB26" s="22"/>
      <c r="HMC26" s="22"/>
      <c r="HMD26" s="22"/>
      <c r="HME26" s="22"/>
      <c r="HMF26" s="22"/>
      <c r="HMG26" s="22"/>
      <c r="HMH26" s="22"/>
      <c r="HMI26" s="22"/>
      <c r="HMJ26" s="22"/>
      <c r="HMK26" s="22"/>
      <c r="HML26" s="22"/>
      <c r="HMM26" s="22"/>
      <c r="HMN26" s="22"/>
      <c r="HMO26" s="22"/>
      <c r="HMP26" s="22"/>
      <c r="HMQ26" s="22"/>
      <c r="HMR26" s="22"/>
      <c r="HMS26" s="22"/>
      <c r="HMT26" s="22"/>
      <c r="HMU26" s="22"/>
      <c r="HMV26" s="22"/>
      <c r="HMW26" s="22"/>
      <c r="HMX26" s="22"/>
      <c r="HMY26" s="22"/>
      <c r="HMZ26" s="22"/>
      <c r="HNA26" s="22"/>
      <c r="HNB26" s="22"/>
      <c r="HNC26" s="22"/>
      <c r="HND26" s="22"/>
      <c r="HNE26" s="22"/>
      <c r="HNF26" s="22"/>
      <c r="HNG26" s="22"/>
      <c r="HNH26" s="22"/>
      <c r="HNI26" s="22"/>
      <c r="HNJ26" s="22"/>
      <c r="HNK26" s="22"/>
      <c r="HNL26" s="22"/>
      <c r="HNM26" s="22"/>
      <c r="HNN26" s="22"/>
      <c r="HNO26" s="22"/>
      <c r="HNP26" s="22"/>
      <c r="HNQ26" s="22"/>
      <c r="HNR26" s="22"/>
      <c r="HNS26" s="22"/>
      <c r="HNT26" s="22"/>
      <c r="HNU26" s="22"/>
      <c r="HNV26" s="22"/>
      <c r="HNW26" s="22"/>
      <c r="HNX26" s="22"/>
      <c r="HNY26" s="22"/>
      <c r="HNZ26" s="22"/>
      <c r="HOA26" s="22"/>
      <c r="HOB26" s="22"/>
      <c r="HOC26" s="22"/>
      <c r="HOD26" s="22"/>
      <c r="HOE26" s="22"/>
      <c r="HOF26" s="22"/>
      <c r="HOG26" s="22"/>
      <c r="HOH26" s="22"/>
      <c r="HOI26" s="22"/>
      <c r="HOJ26" s="22"/>
      <c r="HOK26" s="22"/>
      <c r="HOL26" s="22"/>
      <c r="HOM26" s="22"/>
      <c r="HON26" s="22"/>
      <c r="HOO26" s="22"/>
      <c r="HOP26" s="22"/>
      <c r="HOQ26" s="22"/>
      <c r="HOR26" s="22"/>
      <c r="HOS26" s="22"/>
      <c r="HOT26" s="22"/>
      <c r="HOU26" s="22"/>
      <c r="HOV26" s="22"/>
      <c r="HOW26" s="22"/>
      <c r="HOX26" s="22"/>
      <c r="HOY26" s="22"/>
      <c r="HOZ26" s="22"/>
      <c r="HPA26" s="22"/>
      <c r="HPB26" s="22"/>
      <c r="HPC26" s="22"/>
      <c r="HPD26" s="22"/>
      <c r="HPE26" s="22"/>
      <c r="HPF26" s="22"/>
      <c r="HPG26" s="22"/>
      <c r="HPH26" s="22"/>
      <c r="HPI26" s="22"/>
      <c r="HPJ26" s="22"/>
      <c r="HPK26" s="22"/>
      <c r="HPL26" s="22"/>
      <c r="HPM26" s="22"/>
      <c r="HPN26" s="22"/>
      <c r="HPO26" s="22"/>
      <c r="HPP26" s="22"/>
      <c r="HPQ26" s="22"/>
      <c r="HPR26" s="22"/>
      <c r="HPS26" s="22"/>
      <c r="HPT26" s="22"/>
      <c r="HPU26" s="22"/>
      <c r="HPV26" s="22"/>
      <c r="HPW26" s="22"/>
      <c r="HPX26" s="22"/>
      <c r="HPY26" s="22"/>
      <c r="HPZ26" s="22"/>
      <c r="HQA26" s="22"/>
      <c r="HQB26" s="22"/>
      <c r="HQC26" s="22"/>
      <c r="HQD26" s="22"/>
      <c r="HQE26" s="22"/>
      <c r="HQF26" s="22"/>
      <c r="HQG26" s="22"/>
      <c r="HQH26" s="22"/>
      <c r="HQI26" s="22"/>
      <c r="HQJ26" s="22"/>
      <c r="HQK26" s="22"/>
      <c r="HQL26" s="22"/>
      <c r="HQM26" s="22"/>
      <c r="HQN26" s="22"/>
      <c r="HQO26" s="22"/>
      <c r="HQP26" s="22"/>
      <c r="HQQ26" s="22"/>
      <c r="HQR26" s="22"/>
      <c r="HQS26" s="22"/>
      <c r="HQT26" s="22"/>
      <c r="HQU26" s="22"/>
      <c r="HQV26" s="22"/>
      <c r="HQW26" s="22"/>
      <c r="HQX26" s="22"/>
      <c r="HQY26" s="22"/>
      <c r="HQZ26" s="22"/>
      <c r="HRA26" s="22"/>
      <c r="HRB26" s="22"/>
      <c r="HRC26" s="22"/>
      <c r="HRD26" s="22"/>
      <c r="HRE26" s="22"/>
      <c r="HRF26" s="22"/>
      <c r="HRG26" s="22"/>
      <c r="HRH26" s="22"/>
      <c r="HRI26" s="22"/>
      <c r="HRJ26" s="22"/>
      <c r="HRK26" s="22"/>
      <c r="HRL26" s="22"/>
      <c r="HRM26" s="22"/>
      <c r="HRN26" s="22"/>
      <c r="HRO26" s="22"/>
      <c r="HRP26" s="22"/>
      <c r="HRQ26" s="22"/>
      <c r="HRR26" s="22"/>
      <c r="HRS26" s="22"/>
      <c r="HRT26" s="22"/>
      <c r="HRU26" s="22"/>
      <c r="HRV26" s="22"/>
      <c r="HRW26" s="22"/>
      <c r="HRX26" s="22"/>
      <c r="HRY26" s="22"/>
      <c r="HRZ26" s="22"/>
      <c r="HSA26" s="22"/>
      <c r="HSB26" s="22"/>
      <c r="HSC26" s="22"/>
      <c r="HSD26" s="22"/>
      <c r="HSE26" s="22"/>
      <c r="HSF26" s="22"/>
      <c r="HSG26" s="22"/>
      <c r="HSH26" s="22"/>
      <c r="HSI26" s="22"/>
      <c r="HSJ26" s="22"/>
      <c r="HSK26" s="22"/>
      <c r="HSL26" s="22"/>
      <c r="HSM26" s="22"/>
      <c r="HSN26" s="22"/>
      <c r="HSO26" s="22"/>
      <c r="HSP26" s="22"/>
      <c r="HSQ26" s="22"/>
      <c r="HSR26" s="22"/>
      <c r="HSS26" s="22"/>
      <c r="HST26" s="22"/>
      <c r="HSU26" s="22"/>
      <c r="HSV26" s="22"/>
      <c r="HSW26" s="22"/>
      <c r="HSX26" s="22"/>
      <c r="HSY26" s="22"/>
      <c r="HSZ26" s="22"/>
      <c r="HTA26" s="22"/>
      <c r="HTB26" s="22"/>
      <c r="HTC26" s="22"/>
      <c r="HTD26" s="22"/>
      <c r="HTE26" s="22"/>
      <c r="HTF26" s="22"/>
      <c r="HTG26" s="22"/>
      <c r="HTH26" s="22"/>
      <c r="HTI26" s="22"/>
      <c r="HTJ26" s="22"/>
      <c r="HTK26" s="22"/>
      <c r="HTL26" s="22"/>
      <c r="HTM26" s="22"/>
      <c r="HTN26" s="22"/>
      <c r="HTO26" s="22"/>
      <c r="HTP26" s="22"/>
      <c r="HTQ26" s="22"/>
      <c r="HTR26" s="22"/>
      <c r="HTS26" s="22"/>
      <c r="HTT26" s="22"/>
      <c r="HTU26" s="22"/>
      <c r="HTV26" s="22"/>
      <c r="HTW26" s="22"/>
      <c r="HTX26" s="22"/>
      <c r="HTY26" s="22"/>
      <c r="HTZ26" s="22"/>
      <c r="HUA26" s="22"/>
      <c r="HUB26" s="22"/>
      <c r="HUC26" s="22"/>
      <c r="HUD26" s="22"/>
      <c r="HUE26" s="22"/>
      <c r="HUF26" s="22"/>
      <c r="HUG26" s="22"/>
      <c r="HUH26" s="22"/>
      <c r="HUI26" s="22"/>
      <c r="HUJ26" s="22"/>
      <c r="HUK26" s="22"/>
      <c r="HUL26" s="22"/>
      <c r="HUM26" s="22"/>
      <c r="HUN26" s="22"/>
      <c r="HUO26" s="22"/>
      <c r="HUP26" s="22"/>
      <c r="HUQ26" s="22"/>
      <c r="HUR26" s="22"/>
      <c r="HUS26" s="22"/>
      <c r="HUT26" s="22"/>
      <c r="HUU26" s="22"/>
      <c r="HUV26" s="22"/>
      <c r="HUW26" s="22"/>
      <c r="HUX26" s="22"/>
      <c r="HUY26" s="22"/>
      <c r="HUZ26" s="22"/>
      <c r="HVA26" s="22"/>
      <c r="HVB26" s="22"/>
      <c r="HVC26" s="22"/>
      <c r="HVD26" s="22"/>
      <c r="HVE26" s="22"/>
      <c r="HVF26" s="22"/>
      <c r="HVG26" s="22"/>
      <c r="HVH26" s="22"/>
      <c r="HVI26" s="22"/>
      <c r="HVJ26" s="22"/>
      <c r="HVK26" s="22"/>
      <c r="HVL26" s="22"/>
      <c r="HVM26" s="22"/>
      <c r="HVN26" s="22"/>
      <c r="HVO26" s="22"/>
      <c r="HVP26" s="22"/>
      <c r="HVQ26" s="22"/>
      <c r="HVR26" s="22"/>
      <c r="HVS26" s="22"/>
      <c r="HVT26" s="22"/>
      <c r="HVU26" s="22"/>
      <c r="HVV26" s="22"/>
      <c r="HVW26" s="22"/>
      <c r="HVX26" s="22"/>
      <c r="HVY26" s="22"/>
      <c r="HVZ26" s="22"/>
      <c r="HWA26" s="22"/>
      <c r="HWB26" s="22"/>
      <c r="HWC26" s="22"/>
      <c r="HWD26" s="22"/>
      <c r="HWE26" s="22"/>
      <c r="HWF26" s="22"/>
      <c r="HWG26" s="22"/>
      <c r="HWH26" s="22"/>
      <c r="HWI26" s="22"/>
      <c r="HWJ26" s="22"/>
      <c r="HWK26" s="22"/>
      <c r="HWL26" s="22"/>
      <c r="HWM26" s="22"/>
      <c r="HWN26" s="22"/>
      <c r="HWO26" s="22"/>
      <c r="HWP26" s="22"/>
      <c r="HWQ26" s="22"/>
      <c r="HWR26" s="22"/>
      <c r="HWS26" s="22"/>
      <c r="HWT26" s="22"/>
      <c r="HWU26" s="22"/>
      <c r="HWV26" s="22"/>
      <c r="HWW26" s="22"/>
      <c r="HWX26" s="22"/>
      <c r="HWY26" s="22"/>
      <c r="HWZ26" s="22"/>
      <c r="HXA26" s="22"/>
      <c r="HXB26" s="22"/>
      <c r="HXC26" s="22"/>
      <c r="HXD26" s="22"/>
      <c r="HXE26" s="22"/>
      <c r="HXF26" s="22"/>
      <c r="HXG26" s="22"/>
      <c r="HXH26" s="22"/>
      <c r="HXI26" s="22"/>
      <c r="HXJ26" s="22"/>
      <c r="HXK26" s="22"/>
      <c r="HXL26" s="22"/>
      <c r="HXM26" s="22"/>
      <c r="HXN26" s="22"/>
      <c r="HXO26" s="22"/>
      <c r="HXP26" s="22"/>
      <c r="HXQ26" s="22"/>
      <c r="HXR26" s="22"/>
      <c r="HXS26" s="22"/>
      <c r="HXT26" s="22"/>
      <c r="HXU26" s="22"/>
      <c r="HXV26" s="22"/>
      <c r="HXW26" s="22"/>
      <c r="HXX26" s="22"/>
      <c r="HXY26" s="22"/>
      <c r="HXZ26" s="22"/>
      <c r="HYA26" s="22"/>
      <c r="HYB26" s="22"/>
      <c r="HYC26" s="22"/>
      <c r="HYD26" s="22"/>
      <c r="HYE26" s="22"/>
      <c r="HYF26" s="22"/>
      <c r="HYG26" s="22"/>
      <c r="HYH26" s="22"/>
      <c r="HYI26" s="22"/>
      <c r="HYJ26" s="22"/>
      <c r="HYK26" s="22"/>
      <c r="HYL26" s="22"/>
      <c r="HYM26" s="22"/>
      <c r="HYN26" s="22"/>
      <c r="HYO26" s="22"/>
      <c r="HYP26" s="22"/>
      <c r="HYQ26" s="22"/>
      <c r="HYR26" s="22"/>
      <c r="HYS26" s="22"/>
      <c r="HYT26" s="22"/>
      <c r="HYU26" s="22"/>
      <c r="HYV26" s="22"/>
      <c r="HYW26" s="22"/>
      <c r="HYX26" s="22"/>
      <c r="HYY26" s="22"/>
      <c r="HYZ26" s="22"/>
      <c r="HZA26" s="22"/>
      <c r="HZB26" s="22"/>
      <c r="HZC26" s="22"/>
      <c r="HZD26" s="22"/>
      <c r="HZE26" s="22"/>
      <c r="HZF26" s="22"/>
      <c r="HZG26" s="22"/>
      <c r="HZH26" s="22"/>
      <c r="HZI26" s="22"/>
      <c r="HZJ26" s="22"/>
      <c r="HZK26" s="22"/>
      <c r="HZL26" s="22"/>
      <c r="HZM26" s="22"/>
      <c r="HZN26" s="22"/>
      <c r="HZO26" s="22"/>
      <c r="HZP26" s="22"/>
      <c r="HZQ26" s="22"/>
      <c r="HZR26" s="22"/>
      <c r="HZS26" s="22"/>
      <c r="HZT26" s="22"/>
      <c r="HZU26" s="22"/>
      <c r="HZV26" s="22"/>
      <c r="HZW26" s="22"/>
      <c r="HZX26" s="22"/>
      <c r="HZY26" s="22"/>
      <c r="HZZ26" s="22"/>
      <c r="IAA26" s="22"/>
      <c r="IAB26" s="22"/>
      <c r="IAC26" s="22"/>
      <c r="IAD26" s="22"/>
      <c r="IAE26" s="22"/>
      <c r="IAF26" s="22"/>
      <c r="IAG26" s="22"/>
      <c r="IAH26" s="22"/>
      <c r="IAI26" s="22"/>
      <c r="IAJ26" s="22"/>
      <c r="IAK26" s="22"/>
      <c r="IAL26" s="22"/>
      <c r="IAM26" s="22"/>
      <c r="IAN26" s="22"/>
      <c r="IAO26" s="22"/>
      <c r="IAP26" s="22"/>
      <c r="IAQ26" s="22"/>
      <c r="IAR26" s="22"/>
      <c r="IAS26" s="22"/>
      <c r="IAT26" s="22"/>
      <c r="IAU26" s="22"/>
      <c r="IAV26" s="22"/>
      <c r="IAW26" s="22"/>
      <c r="IAX26" s="22"/>
      <c r="IAY26" s="22"/>
      <c r="IAZ26" s="22"/>
      <c r="IBA26" s="22"/>
      <c r="IBB26" s="22"/>
      <c r="IBC26" s="22"/>
      <c r="IBD26" s="22"/>
      <c r="IBE26" s="22"/>
      <c r="IBF26" s="22"/>
      <c r="IBG26" s="22"/>
      <c r="IBH26" s="22"/>
      <c r="IBI26" s="22"/>
      <c r="IBJ26" s="22"/>
      <c r="IBK26" s="22"/>
      <c r="IBL26" s="22"/>
      <c r="IBM26" s="22"/>
      <c r="IBN26" s="22"/>
      <c r="IBO26" s="22"/>
      <c r="IBP26" s="22"/>
      <c r="IBQ26" s="22"/>
      <c r="IBR26" s="22"/>
      <c r="IBS26" s="22"/>
      <c r="IBT26" s="22"/>
      <c r="IBU26" s="22"/>
      <c r="IBV26" s="22"/>
      <c r="IBW26" s="22"/>
      <c r="IBX26" s="22"/>
      <c r="IBY26" s="22"/>
      <c r="IBZ26" s="22"/>
      <c r="ICA26" s="22"/>
      <c r="ICB26" s="22"/>
      <c r="ICC26" s="22"/>
      <c r="ICD26" s="22"/>
      <c r="ICE26" s="22"/>
      <c r="ICF26" s="22"/>
      <c r="ICG26" s="22"/>
      <c r="ICH26" s="22"/>
      <c r="ICI26" s="22"/>
      <c r="ICJ26" s="22"/>
      <c r="ICK26" s="22"/>
      <c r="ICL26" s="22"/>
      <c r="ICM26" s="22"/>
      <c r="ICN26" s="22"/>
      <c r="ICO26" s="22"/>
      <c r="ICP26" s="22"/>
      <c r="ICQ26" s="22"/>
      <c r="ICR26" s="22"/>
      <c r="ICS26" s="22"/>
      <c r="ICT26" s="22"/>
      <c r="ICU26" s="22"/>
      <c r="ICV26" s="22"/>
      <c r="ICW26" s="22"/>
      <c r="ICX26" s="22"/>
      <c r="ICY26" s="22"/>
      <c r="ICZ26" s="22"/>
      <c r="IDA26" s="22"/>
      <c r="IDB26" s="22"/>
      <c r="IDC26" s="22"/>
      <c r="IDD26" s="22"/>
      <c r="IDE26" s="22"/>
      <c r="IDF26" s="22"/>
      <c r="IDG26" s="22"/>
      <c r="IDH26" s="22"/>
      <c r="IDI26" s="22"/>
      <c r="IDJ26" s="22"/>
      <c r="IDK26" s="22"/>
      <c r="IDL26" s="22"/>
      <c r="IDM26" s="22"/>
      <c r="IDN26" s="22"/>
      <c r="IDO26" s="22"/>
      <c r="IDP26" s="22"/>
      <c r="IDQ26" s="22"/>
      <c r="IDR26" s="22"/>
      <c r="IDS26" s="22"/>
      <c r="IDT26" s="22"/>
      <c r="IDU26" s="22"/>
      <c r="IDV26" s="22"/>
      <c r="IDW26" s="22"/>
      <c r="IDX26" s="22"/>
      <c r="IDY26" s="22"/>
      <c r="IDZ26" s="22"/>
      <c r="IEA26" s="22"/>
      <c r="IEB26" s="22"/>
      <c r="IEC26" s="22"/>
      <c r="IED26" s="22"/>
      <c r="IEE26" s="22"/>
      <c r="IEF26" s="22"/>
      <c r="IEG26" s="22"/>
      <c r="IEH26" s="22"/>
      <c r="IEI26" s="22"/>
      <c r="IEJ26" s="22"/>
      <c r="IEK26" s="22"/>
      <c r="IEL26" s="22"/>
      <c r="IEM26" s="22"/>
      <c r="IEN26" s="22"/>
      <c r="IEO26" s="22"/>
      <c r="IEP26" s="22"/>
      <c r="IEQ26" s="22"/>
      <c r="IER26" s="22"/>
      <c r="IES26" s="22"/>
      <c r="IET26" s="22"/>
      <c r="IEU26" s="22"/>
      <c r="IEV26" s="22"/>
      <c r="IEW26" s="22"/>
      <c r="IEX26" s="22"/>
      <c r="IEY26" s="22"/>
      <c r="IEZ26" s="22"/>
      <c r="IFA26" s="22"/>
      <c r="IFB26" s="22"/>
      <c r="IFC26" s="22"/>
      <c r="IFD26" s="22"/>
      <c r="IFE26" s="22"/>
      <c r="IFF26" s="22"/>
      <c r="IFG26" s="22"/>
      <c r="IFH26" s="22"/>
      <c r="IFI26" s="22"/>
      <c r="IFJ26" s="22"/>
      <c r="IFK26" s="22"/>
      <c r="IFL26" s="22"/>
      <c r="IFM26" s="22"/>
      <c r="IFN26" s="22"/>
      <c r="IFO26" s="22"/>
      <c r="IFP26" s="22"/>
      <c r="IFQ26" s="22"/>
      <c r="IFR26" s="22"/>
      <c r="IFS26" s="22"/>
      <c r="IFT26" s="22"/>
      <c r="IFU26" s="22"/>
      <c r="IFV26" s="22"/>
      <c r="IFW26" s="22"/>
      <c r="IFX26" s="22"/>
      <c r="IFY26" s="22"/>
      <c r="IFZ26" s="22"/>
      <c r="IGA26" s="22"/>
      <c r="IGB26" s="22"/>
      <c r="IGC26" s="22"/>
      <c r="IGD26" s="22"/>
      <c r="IGE26" s="22"/>
      <c r="IGF26" s="22"/>
      <c r="IGG26" s="22"/>
      <c r="IGH26" s="22"/>
      <c r="IGI26" s="22"/>
      <c r="IGJ26" s="22"/>
      <c r="IGK26" s="22"/>
      <c r="IGL26" s="22"/>
      <c r="IGM26" s="22"/>
      <c r="IGN26" s="22"/>
      <c r="IGO26" s="22"/>
      <c r="IGP26" s="22"/>
      <c r="IGQ26" s="22"/>
      <c r="IGR26" s="22"/>
      <c r="IGS26" s="22"/>
      <c r="IGT26" s="22"/>
      <c r="IGU26" s="22"/>
      <c r="IGV26" s="22"/>
      <c r="IGW26" s="22"/>
      <c r="IGX26" s="22"/>
      <c r="IGY26" s="22"/>
      <c r="IGZ26" s="22"/>
      <c r="IHA26" s="22"/>
      <c r="IHB26" s="22"/>
      <c r="IHC26" s="22"/>
      <c r="IHD26" s="22"/>
      <c r="IHE26" s="22"/>
      <c r="IHF26" s="22"/>
      <c r="IHG26" s="22"/>
      <c r="IHH26" s="22"/>
      <c r="IHI26" s="22"/>
      <c r="IHJ26" s="22"/>
      <c r="IHK26" s="22"/>
      <c r="IHL26" s="22"/>
      <c r="IHM26" s="22"/>
      <c r="IHN26" s="22"/>
      <c r="IHO26" s="22"/>
      <c r="IHP26" s="22"/>
      <c r="IHQ26" s="22"/>
      <c r="IHR26" s="22"/>
      <c r="IHS26" s="22"/>
      <c r="IHT26" s="22"/>
      <c r="IHU26" s="22"/>
      <c r="IHV26" s="22"/>
      <c r="IHW26" s="22"/>
      <c r="IHX26" s="22"/>
      <c r="IHY26" s="22"/>
      <c r="IHZ26" s="22"/>
      <c r="IIA26" s="22"/>
      <c r="IIB26" s="22"/>
      <c r="IIC26" s="22"/>
      <c r="IID26" s="22"/>
      <c r="IIE26" s="22"/>
      <c r="IIF26" s="22"/>
      <c r="IIG26" s="22"/>
      <c r="IIH26" s="22"/>
      <c r="III26" s="22"/>
      <c r="IIJ26" s="22"/>
      <c r="IIK26" s="22"/>
      <c r="IIL26" s="22"/>
      <c r="IIM26" s="22"/>
      <c r="IIN26" s="22"/>
      <c r="IIO26" s="22"/>
      <c r="IIP26" s="22"/>
      <c r="IIQ26" s="22"/>
      <c r="IIR26" s="22"/>
      <c r="IIS26" s="22"/>
      <c r="IIT26" s="22"/>
      <c r="IIU26" s="22"/>
      <c r="IIV26" s="22"/>
      <c r="IIW26" s="22"/>
      <c r="IIX26" s="22"/>
      <c r="IIY26" s="22"/>
      <c r="IIZ26" s="22"/>
      <c r="IJA26" s="22"/>
      <c r="IJB26" s="22"/>
      <c r="IJC26" s="22"/>
      <c r="IJD26" s="22"/>
      <c r="IJE26" s="22"/>
      <c r="IJF26" s="22"/>
      <c r="IJG26" s="22"/>
      <c r="IJH26" s="22"/>
      <c r="IJI26" s="22"/>
      <c r="IJJ26" s="22"/>
      <c r="IJK26" s="22"/>
      <c r="IJL26" s="22"/>
      <c r="IJM26" s="22"/>
      <c r="IJN26" s="22"/>
      <c r="IJO26" s="22"/>
      <c r="IJP26" s="22"/>
      <c r="IJQ26" s="22"/>
      <c r="IJR26" s="22"/>
      <c r="IJS26" s="22"/>
      <c r="IJT26" s="22"/>
      <c r="IJU26" s="22"/>
      <c r="IJV26" s="22"/>
      <c r="IJW26" s="22"/>
      <c r="IJX26" s="22"/>
      <c r="IJY26" s="22"/>
      <c r="IJZ26" s="22"/>
      <c r="IKA26" s="22"/>
      <c r="IKB26" s="22"/>
      <c r="IKC26" s="22"/>
      <c r="IKD26" s="22"/>
      <c r="IKE26" s="22"/>
      <c r="IKF26" s="22"/>
      <c r="IKG26" s="22"/>
      <c r="IKH26" s="22"/>
      <c r="IKI26" s="22"/>
      <c r="IKJ26" s="22"/>
      <c r="IKK26" s="22"/>
      <c r="IKL26" s="22"/>
      <c r="IKM26" s="22"/>
      <c r="IKN26" s="22"/>
      <c r="IKO26" s="22"/>
      <c r="IKP26" s="22"/>
      <c r="IKQ26" s="22"/>
      <c r="IKR26" s="22"/>
      <c r="IKS26" s="22"/>
      <c r="IKT26" s="22"/>
      <c r="IKU26" s="22"/>
      <c r="IKV26" s="22"/>
      <c r="IKW26" s="22"/>
      <c r="IKX26" s="22"/>
      <c r="IKY26" s="22"/>
      <c r="IKZ26" s="22"/>
      <c r="ILA26" s="22"/>
      <c r="ILB26" s="22"/>
      <c r="ILC26" s="22"/>
      <c r="ILD26" s="22"/>
      <c r="ILE26" s="22"/>
      <c r="ILF26" s="22"/>
      <c r="ILG26" s="22"/>
      <c r="ILH26" s="22"/>
      <c r="ILI26" s="22"/>
      <c r="ILJ26" s="22"/>
      <c r="ILK26" s="22"/>
      <c r="ILL26" s="22"/>
      <c r="ILM26" s="22"/>
      <c r="ILN26" s="22"/>
      <c r="ILO26" s="22"/>
      <c r="ILP26" s="22"/>
      <c r="ILQ26" s="22"/>
      <c r="ILR26" s="22"/>
      <c r="ILS26" s="22"/>
      <c r="ILT26" s="22"/>
      <c r="ILU26" s="22"/>
      <c r="ILV26" s="22"/>
      <c r="ILW26" s="22"/>
      <c r="ILX26" s="22"/>
      <c r="ILY26" s="22"/>
      <c r="ILZ26" s="22"/>
      <c r="IMA26" s="22"/>
      <c r="IMB26" s="22"/>
      <c r="IMC26" s="22"/>
      <c r="IMD26" s="22"/>
      <c r="IME26" s="22"/>
      <c r="IMF26" s="22"/>
      <c r="IMG26" s="22"/>
      <c r="IMH26" s="22"/>
      <c r="IMI26" s="22"/>
      <c r="IMJ26" s="22"/>
      <c r="IMK26" s="22"/>
      <c r="IML26" s="22"/>
      <c r="IMM26" s="22"/>
      <c r="IMN26" s="22"/>
      <c r="IMO26" s="22"/>
      <c r="IMP26" s="22"/>
      <c r="IMQ26" s="22"/>
      <c r="IMR26" s="22"/>
      <c r="IMS26" s="22"/>
      <c r="IMT26" s="22"/>
      <c r="IMU26" s="22"/>
      <c r="IMV26" s="22"/>
      <c r="IMW26" s="22"/>
      <c r="IMX26" s="22"/>
      <c r="IMY26" s="22"/>
      <c r="IMZ26" s="22"/>
      <c r="INA26" s="22"/>
      <c r="INB26" s="22"/>
      <c r="INC26" s="22"/>
      <c r="IND26" s="22"/>
      <c r="INE26" s="22"/>
      <c r="INF26" s="22"/>
      <c r="ING26" s="22"/>
      <c r="INH26" s="22"/>
      <c r="INI26" s="22"/>
      <c r="INJ26" s="22"/>
      <c r="INK26" s="22"/>
      <c r="INL26" s="22"/>
      <c r="INM26" s="22"/>
      <c r="INN26" s="22"/>
      <c r="INO26" s="22"/>
      <c r="INP26" s="22"/>
      <c r="INQ26" s="22"/>
      <c r="INR26" s="22"/>
      <c r="INS26" s="22"/>
      <c r="INT26" s="22"/>
      <c r="INU26" s="22"/>
      <c r="INV26" s="22"/>
      <c r="INW26" s="22"/>
      <c r="INX26" s="22"/>
      <c r="INY26" s="22"/>
      <c r="INZ26" s="22"/>
      <c r="IOA26" s="22"/>
      <c r="IOB26" s="22"/>
      <c r="IOC26" s="22"/>
      <c r="IOD26" s="22"/>
      <c r="IOE26" s="22"/>
      <c r="IOF26" s="22"/>
      <c r="IOG26" s="22"/>
      <c r="IOH26" s="22"/>
      <c r="IOI26" s="22"/>
      <c r="IOJ26" s="22"/>
      <c r="IOK26" s="22"/>
      <c r="IOL26" s="22"/>
      <c r="IOM26" s="22"/>
      <c r="ION26" s="22"/>
      <c r="IOO26" s="22"/>
      <c r="IOP26" s="22"/>
      <c r="IOQ26" s="22"/>
      <c r="IOR26" s="22"/>
      <c r="IOS26" s="22"/>
      <c r="IOT26" s="22"/>
      <c r="IOU26" s="22"/>
      <c r="IOV26" s="22"/>
      <c r="IOW26" s="22"/>
      <c r="IOX26" s="22"/>
      <c r="IOY26" s="22"/>
      <c r="IOZ26" s="22"/>
      <c r="IPA26" s="22"/>
      <c r="IPB26" s="22"/>
      <c r="IPC26" s="22"/>
      <c r="IPD26" s="22"/>
      <c r="IPE26" s="22"/>
      <c r="IPF26" s="22"/>
      <c r="IPG26" s="22"/>
      <c r="IPH26" s="22"/>
      <c r="IPI26" s="22"/>
      <c r="IPJ26" s="22"/>
      <c r="IPK26" s="22"/>
      <c r="IPL26" s="22"/>
      <c r="IPM26" s="22"/>
      <c r="IPN26" s="22"/>
      <c r="IPO26" s="22"/>
      <c r="IPP26" s="22"/>
      <c r="IPQ26" s="22"/>
      <c r="IPR26" s="22"/>
      <c r="IPS26" s="22"/>
      <c r="IPT26" s="22"/>
      <c r="IPU26" s="22"/>
      <c r="IPV26" s="22"/>
      <c r="IPW26" s="22"/>
      <c r="IPX26" s="22"/>
      <c r="IPY26" s="22"/>
      <c r="IPZ26" s="22"/>
      <c r="IQA26" s="22"/>
      <c r="IQB26" s="22"/>
      <c r="IQC26" s="22"/>
      <c r="IQD26" s="22"/>
      <c r="IQE26" s="22"/>
      <c r="IQF26" s="22"/>
      <c r="IQG26" s="22"/>
      <c r="IQH26" s="22"/>
      <c r="IQI26" s="22"/>
      <c r="IQJ26" s="22"/>
      <c r="IQK26" s="22"/>
      <c r="IQL26" s="22"/>
      <c r="IQM26" s="22"/>
      <c r="IQN26" s="22"/>
      <c r="IQO26" s="22"/>
      <c r="IQP26" s="22"/>
      <c r="IQQ26" s="22"/>
      <c r="IQR26" s="22"/>
      <c r="IQS26" s="22"/>
      <c r="IQT26" s="22"/>
      <c r="IQU26" s="22"/>
      <c r="IQV26" s="22"/>
      <c r="IQW26" s="22"/>
      <c r="IQX26" s="22"/>
      <c r="IQY26" s="22"/>
      <c r="IQZ26" s="22"/>
      <c r="IRA26" s="22"/>
      <c r="IRB26" s="22"/>
      <c r="IRC26" s="22"/>
      <c r="IRD26" s="22"/>
      <c r="IRE26" s="22"/>
      <c r="IRF26" s="22"/>
      <c r="IRG26" s="22"/>
      <c r="IRH26" s="22"/>
      <c r="IRI26" s="22"/>
      <c r="IRJ26" s="22"/>
      <c r="IRK26" s="22"/>
      <c r="IRL26" s="22"/>
      <c r="IRM26" s="22"/>
      <c r="IRN26" s="22"/>
      <c r="IRO26" s="22"/>
      <c r="IRP26" s="22"/>
      <c r="IRQ26" s="22"/>
      <c r="IRR26" s="22"/>
      <c r="IRS26" s="22"/>
      <c r="IRT26" s="22"/>
      <c r="IRU26" s="22"/>
      <c r="IRV26" s="22"/>
      <c r="IRW26" s="22"/>
      <c r="IRX26" s="22"/>
      <c r="IRY26" s="22"/>
      <c r="IRZ26" s="22"/>
      <c r="ISA26" s="22"/>
      <c r="ISB26" s="22"/>
      <c r="ISC26" s="22"/>
      <c r="ISD26" s="22"/>
      <c r="ISE26" s="22"/>
      <c r="ISF26" s="22"/>
      <c r="ISG26" s="22"/>
      <c r="ISH26" s="22"/>
      <c r="ISI26" s="22"/>
      <c r="ISJ26" s="22"/>
      <c r="ISK26" s="22"/>
      <c r="ISL26" s="22"/>
      <c r="ISM26" s="22"/>
      <c r="ISN26" s="22"/>
      <c r="ISO26" s="22"/>
      <c r="ISP26" s="22"/>
      <c r="ISQ26" s="22"/>
      <c r="ISR26" s="22"/>
      <c r="ISS26" s="22"/>
      <c r="IST26" s="22"/>
      <c r="ISU26" s="22"/>
      <c r="ISV26" s="22"/>
      <c r="ISW26" s="22"/>
      <c r="ISX26" s="22"/>
      <c r="ISY26" s="22"/>
      <c r="ISZ26" s="22"/>
      <c r="ITA26" s="22"/>
      <c r="ITB26" s="22"/>
      <c r="ITC26" s="22"/>
      <c r="ITD26" s="22"/>
      <c r="ITE26" s="22"/>
      <c r="ITF26" s="22"/>
      <c r="ITG26" s="22"/>
      <c r="ITH26" s="22"/>
      <c r="ITI26" s="22"/>
      <c r="ITJ26" s="22"/>
      <c r="ITK26" s="22"/>
      <c r="ITL26" s="22"/>
      <c r="ITM26" s="22"/>
      <c r="ITN26" s="22"/>
      <c r="ITO26" s="22"/>
      <c r="ITP26" s="22"/>
      <c r="ITQ26" s="22"/>
      <c r="ITR26" s="22"/>
      <c r="ITS26" s="22"/>
      <c r="ITT26" s="22"/>
      <c r="ITU26" s="22"/>
      <c r="ITV26" s="22"/>
      <c r="ITW26" s="22"/>
      <c r="ITX26" s="22"/>
      <c r="ITY26" s="22"/>
      <c r="ITZ26" s="22"/>
      <c r="IUA26" s="22"/>
      <c r="IUB26" s="22"/>
      <c r="IUC26" s="22"/>
      <c r="IUD26" s="22"/>
      <c r="IUE26" s="22"/>
      <c r="IUF26" s="22"/>
      <c r="IUG26" s="22"/>
      <c r="IUH26" s="22"/>
      <c r="IUI26" s="22"/>
      <c r="IUJ26" s="22"/>
      <c r="IUK26" s="22"/>
      <c r="IUL26" s="22"/>
      <c r="IUM26" s="22"/>
      <c r="IUN26" s="22"/>
      <c r="IUO26" s="22"/>
      <c r="IUP26" s="22"/>
      <c r="IUQ26" s="22"/>
      <c r="IUR26" s="22"/>
      <c r="IUS26" s="22"/>
      <c r="IUT26" s="22"/>
      <c r="IUU26" s="22"/>
      <c r="IUV26" s="22"/>
      <c r="IUW26" s="22"/>
      <c r="IUX26" s="22"/>
      <c r="IUY26" s="22"/>
      <c r="IUZ26" s="22"/>
      <c r="IVA26" s="22"/>
      <c r="IVB26" s="22"/>
      <c r="IVC26" s="22"/>
      <c r="IVD26" s="22"/>
      <c r="IVE26" s="22"/>
      <c r="IVF26" s="22"/>
      <c r="IVG26" s="22"/>
      <c r="IVH26" s="22"/>
      <c r="IVI26" s="22"/>
      <c r="IVJ26" s="22"/>
      <c r="IVK26" s="22"/>
      <c r="IVL26" s="22"/>
      <c r="IVM26" s="22"/>
      <c r="IVN26" s="22"/>
      <c r="IVO26" s="22"/>
      <c r="IVP26" s="22"/>
      <c r="IVQ26" s="22"/>
      <c r="IVR26" s="22"/>
      <c r="IVS26" s="22"/>
      <c r="IVT26" s="22"/>
      <c r="IVU26" s="22"/>
      <c r="IVV26" s="22"/>
      <c r="IVW26" s="22"/>
      <c r="IVX26" s="22"/>
      <c r="IVY26" s="22"/>
      <c r="IVZ26" s="22"/>
      <c r="IWA26" s="22"/>
      <c r="IWB26" s="22"/>
      <c r="IWC26" s="22"/>
      <c r="IWD26" s="22"/>
      <c r="IWE26" s="22"/>
      <c r="IWF26" s="22"/>
      <c r="IWG26" s="22"/>
      <c r="IWH26" s="22"/>
      <c r="IWI26" s="22"/>
      <c r="IWJ26" s="22"/>
      <c r="IWK26" s="22"/>
      <c r="IWL26" s="22"/>
      <c r="IWM26" s="22"/>
      <c r="IWN26" s="22"/>
      <c r="IWO26" s="22"/>
      <c r="IWP26" s="22"/>
      <c r="IWQ26" s="22"/>
      <c r="IWR26" s="22"/>
      <c r="IWS26" s="22"/>
      <c r="IWT26" s="22"/>
      <c r="IWU26" s="22"/>
      <c r="IWV26" s="22"/>
      <c r="IWW26" s="22"/>
      <c r="IWX26" s="22"/>
      <c r="IWY26" s="22"/>
      <c r="IWZ26" s="22"/>
      <c r="IXA26" s="22"/>
      <c r="IXB26" s="22"/>
      <c r="IXC26" s="22"/>
      <c r="IXD26" s="22"/>
      <c r="IXE26" s="22"/>
      <c r="IXF26" s="22"/>
      <c r="IXG26" s="22"/>
      <c r="IXH26" s="22"/>
      <c r="IXI26" s="22"/>
      <c r="IXJ26" s="22"/>
      <c r="IXK26" s="22"/>
      <c r="IXL26" s="22"/>
      <c r="IXM26" s="22"/>
      <c r="IXN26" s="22"/>
      <c r="IXO26" s="22"/>
      <c r="IXP26" s="22"/>
      <c r="IXQ26" s="22"/>
      <c r="IXR26" s="22"/>
      <c r="IXS26" s="22"/>
      <c r="IXT26" s="22"/>
      <c r="IXU26" s="22"/>
      <c r="IXV26" s="22"/>
      <c r="IXW26" s="22"/>
      <c r="IXX26" s="22"/>
      <c r="IXY26" s="22"/>
      <c r="IXZ26" s="22"/>
      <c r="IYA26" s="22"/>
      <c r="IYB26" s="22"/>
      <c r="IYC26" s="22"/>
      <c r="IYD26" s="22"/>
      <c r="IYE26" s="22"/>
      <c r="IYF26" s="22"/>
      <c r="IYG26" s="22"/>
      <c r="IYH26" s="22"/>
      <c r="IYI26" s="22"/>
      <c r="IYJ26" s="22"/>
      <c r="IYK26" s="22"/>
      <c r="IYL26" s="22"/>
      <c r="IYM26" s="22"/>
      <c r="IYN26" s="22"/>
      <c r="IYO26" s="22"/>
      <c r="IYP26" s="22"/>
      <c r="IYQ26" s="22"/>
      <c r="IYR26" s="22"/>
      <c r="IYS26" s="22"/>
      <c r="IYT26" s="22"/>
      <c r="IYU26" s="22"/>
      <c r="IYV26" s="22"/>
      <c r="IYW26" s="22"/>
      <c r="IYX26" s="22"/>
      <c r="IYY26" s="22"/>
      <c r="IYZ26" s="22"/>
      <c r="IZA26" s="22"/>
      <c r="IZB26" s="22"/>
      <c r="IZC26" s="22"/>
      <c r="IZD26" s="22"/>
      <c r="IZE26" s="22"/>
      <c r="IZF26" s="22"/>
      <c r="IZG26" s="22"/>
      <c r="IZH26" s="22"/>
      <c r="IZI26" s="22"/>
      <c r="IZJ26" s="22"/>
      <c r="IZK26" s="22"/>
      <c r="IZL26" s="22"/>
      <c r="IZM26" s="22"/>
      <c r="IZN26" s="22"/>
      <c r="IZO26" s="22"/>
      <c r="IZP26" s="22"/>
      <c r="IZQ26" s="22"/>
      <c r="IZR26" s="22"/>
      <c r="IZS26" s="22"/>
      <c r="IZT26" s="22"/>
      <c r="IZU26" s="22"/>
      <c r="IZV26" s="22"/>
      <c r="IZW26" s="22"/>
      <c r="IZX26" s="22"/>
      <c r="IZY26" s="22"/>
      <c r="IZZ26" s="22"/>
      <c r="JAA26" s="22"/>
      <c r="JAB26" s="22"/>
      <c r="JAC26" s="22"/>
      <c r="JAD26" s="22"/>
      <c r="JAE26" s="22"/>
      <c r="JAF26" s="22"/>
      <c r="JAG26" s="22"/>
      <c r="JAH26" s="22"/>
      <c r="JAI26" s="22"/>
      <c r="JAJ26" s="22"/>
      <c r="JAK26" s="22"/>
      <c r="JAL26" s="22"/>
      <c r="JAM26" s="22"/>
      <c r="JAN26" s="22"/>
      <c r="JAO26" s="22"/>
      <c r="JAP26" s="22"/>
      <c r="JAQ26" s="22"/>
      <c r="JAR26" s="22"/>
      <c r="JAS26" s="22"/>
      <c r="JAT26" s="22"/>
      <c r="JAU26" s="22"/>
      <c r="JAV26" s="22"/>
      <c r="JAW26" s="22"/>
      <c r="JAX26" s="22"/>
      <c r="JAY26" s="22"/>
      <c r="JAZ26" s="22"/>
      <c r="JBA26" s="22"/>
      <c r="JBB26" s="22"/>
      <c r="JBC26" s="22"/>
      <c r="JBD26" s="22"/>
      <c r="JBE26" s="22"/>
      <c r="JBF26" s="22"/>
      <c r="JBG26" s="22"/>
      <c r="JBH26" s="22"/>
      <c r="JBI26" s="22"/>
      <c r="JBJ26" s="22"/>
      <c r="JBK26" s="22"/>
      <c r="JBL26" s="22"/>
      <c r="JBM26" s="22"/>
      <c r="JBN26" s="22"/>
      <c r="JBO26" s="22"/>
      <c r="JBP26" s="22"/>
      <c r="JBQ26" s="22"/>
      <c r="JBR26" s="22"/>
      <c r="JBS26" s="22"/>
      <c r="JBT26" s="22"/>
      <c r="JBU26" s="22"/>
      <c r="JBV26" s="22"/>
      <c r="JBW26" s="22"/>
      <c r="JBX26" s="22"/>
      <c r="JBY26" s="22"/>
      <c r="JBZ26" s="22"/>
      <c r="JCA26" s="22"/>
      <c r="JCB26" s="22"/>
      <c r="JCC26" s="22"/>
      <c r="JCD26" s="22"/>
      <c r="JCE26" s="22"/>
      <c r="JCF26" s="22"/>
      <c r="JCG26" s="22"/>
      <c r="JCH26" s="22"/>
      <c r="JCI26" s="22"/>
      <c r="JCJ26" s="22"/>
      <c r="JCK26" s="22"/>
      <c r="JCL26" s="22"/>
      <c r="JCM26" s="22"/>
      <c r="JCN26" s="22"/>
      <c r="JCO26" s="22"/>
      <c r="JCP26" s="22"/>
      <c r="JCQ26" s="22"/>
      <c r="JCR26" s="22"/>
      <c r="JCS26" s="22"/>
      <c r="JCT26" s="22"/>
      <c r="JCU26" s="22"/>
      <c r="JCV26" s="22"/>
      <c r="JCW26" s="22"/>
      <c r="JCX26" s="22"/>
      <c r="JCY26" s="22"/>
      <c r="JCZ26" s="22"/>
      <c r="JDA26" s="22"/>
      <c r="JDB26" s="22"/>
      <c r="JDC26" s="22"/>
      <c r="JDD26" s="22"/>
      <c r="JDE26" s="22"/>
      <c r="JDF26" s="22"/>
      <c r="JDG26" s="22"/>
      <c r="JDH26" s="22"/>
      <c r="JDI26" s="22"/>
      <c r="JDJ26" s="22"/>
      <c r="JDK26" s="22"/>
      <c r="JDL26" s="22"/>
      <c r="JDM26" s="22"/>
      <c r="JDN26" s="22"/>
      <c r="JDO26" s="22"/>
      <c r="JDP26" s="22"/>
      <c r="JDQ26" s="22"/>
      <c r="JDR26" s="22"/>
      <c r="JDS26" s="22"/>
      <c r="JDT26" s="22"/>
      <c r="JDU26" s="22"/>
      <c r="JDV26" s="22"/>
      <c r="JDW26" s="22"/>
      <c r="JDX26" s="22"/>
      <c r="JDY26" s="22"/>
      <c r="JDZ26" s="22"/>
      <c r="JEA26" s="22"/>
      <c r="JEB26" s="22"/>
      <c r="JEC26" s="22"/>
      <c r="JED26" s="22"/>
      <c r="JEE26" s="22"/>
      <c r="JEF26" s="22"/>
      <c r="JEG26" s="22"/>
      <c r="JEH26" s="22"/>
      <c r="JEI26" s="22"/>
      <c r="JEJ26" s="22"/>
      <c r="JEK26" s="22"/>
      <c r="JEL26" s="22"/>
      <c r="JEM26" s="22"/>
      <c r="JEN26" s="22"/>
      <c r="JEO26" s="22"/>
      <c r="JEP26" s="22"/>
      <c r="JEQ26" s="22"/>
      <c r="JER26" s="22"/>
      <c r="JES26" s="22"/>
      <c r="JET26" s="22"/>
      <c r="JEU26" s="22"/>
      <c r="JEV26" s="22"/>
      <c r="JEW26" s="22"/>
      <c r="JEX26" s="22"/>
      <c r="JEY26" s="22"/>
      <c r="JEZ26" s="22"/>
      <c r="JFA26" s="22"/>
      <c r="JFB26" s="22"/>
      <c r="JFC26" s="22"/>
      <c r="JFD26" s="22"/>
      <c r="JFE26" s="22"/>
      <c r="JFF26" s="22"/>
      <c r="JFG26" s="22"/>
      <c r="JFH26" s="22"/>
      <c r="JFI26" s="22"/>
      <c r="JFJ26" s="22"/>
      <c r="JFK26" s="22"/>
      <c r="JFL26" s="22"/>
      <c r="JFM26" s="22"/>
      <c r="JFN26" s="22"/>
      <c r="JFO26" s="22"/>
      <c r="JFP26" s="22"/>
      <c r="JFQ26" s="22"/>
      <c r="JFR26" s="22"/>
      <c r="JFS26" s="22"/>
      <c r="JFT26" s="22"/>
      <c r="JFU26" s="22"/>
      <c r="JFV26" s="22"/>
      <c r="JFW26" s="22"/>
      <c r="JFX26" s="22"/>
      <c r="JFY26" s="22"/>
      <c r="JFZ26" s="22"/>
      <c r="JGA26" s="22"/>
      <c r="JGB26" s="22"/>
      <c r="JGC26" s="22"/>
      <c r="JGD26" s="22"/>
      <c r="JGE26" s="22"/>
      <c r="JGF26" s="22"/>
      <c r="JGG26" s="22"/>
      <c r="JGH26" s="22"/>
      <c r="JGI26" s="22"/>
      <c r="JGJ26" s="22"/>
      <c r="JGK26" s="22"/>
      <c r="JGL26" s="22"/>
      <c r="JGM26" s="22"/>
      <c r="JGN26" s="22"/>
      <c r="JGO26" s="22"/>
      <c r="JGP26" s="22"/>
      <c r="JGQ26" s="22"/>
      <c r="JGR26" s="22"/>
      <c r="JGS26" s="22"/>
      <c r="JGT26" s="22"/>
      <c r="JGU26" s="22"/>
      <c r="JGV26" s="22"/>
      <c r="JGW26" s="22"/>
      <c r="JGX26" s="22"/>
      <c r="JGY26" s="22"/>
      <c r="JGZ26" s="22"/>
      <c r="JHA26" s="22"/>
      <c r="JHB26" s="22"/>
      <c r="JHC26" s="22"/>
      <c r="JHD26" s="22"/>
      <c r="JHE26" s="22"/>
      <c r="JHF26" s="22"/>
      <c r="JHG26" s="22"/>
      <c r="JHH26" s="22"/>
      <c r="JHI26" s="22"/>
      <c r="JHJ26" s="22"/>
      <c r="JHK26" s="22"/>
      <c r="JHL26" s="22"/>
      <c r="JHM26" s="22"/>
      <c r="JHN26" s="22"/>
      <c r="JHO26" s="22"/>
      <c r="JHP26" s="22"/>
      <c r="JHQ26" s="22"/>
      <c r="JHR26" s="22"/>
      <c r="JHS26" s="22"/>
      <c r="JHT26" s="22"/>
      <c r="JHU26" s="22"/>
      <c r="JHV26" s="22"/>
      <c r="JHW26" s="22"/>
      <c r="JHX26" s="22"/>
      <c r="JHY26" s="22"/>
      <c r="JHZ26" s="22"/>
      <c r="JIA26" s="22"/>
      <c r="JIB26" s="22"/>
      <c r="JIC26" s="22"/>
      <c r="JID26" s="22"/>
      <c r="JIE26" s="22"/>
      <c r="JIF26" s="22"/>
      <c r="JIG26" s="22"/>
      <c r="JIH26" s="22"/>
      <c r="JII26" s="22"/>
      <c r="JIJ26" s="22"/>
      <c r="JIK26" s="22"/>
      <c r="JIL26" s="22"/>
      <c r="JIM26" s="22"/>
      <c r="JIN26" s="22"/>
      <c r="JIO26" s="22"/>
      <c r="JIP26" s="22"/>
      <c r="JIQ26" s="22"/>
      <c r="JIR26" s="22"/>
      <c r="JIS26" s="22"/>
      <c r="JIT26" s="22"/>
      <c r="JIU26" s="22"/>
      <c r="JIV26" s="22"/>
      <c r="JIW26" s="22"/>
      <c r="JIX26" s="22"/>
      <c r="JIY26" s="22"/>
      <c r="JIZ26" s="22"/>
      <c r="JJA26" s="22"/>
      <c r="JJB26" s="22"/>
      <c r="JJC26" s="22"/>
      <c r="JJD26" s="22"/>
      <c r="JJE26" s="22"/>
      <c r="JJF26" s="22"/>
      <c r="JJG26" s="22"/>
      <c r="JJH26" s="22"/>
      <c r="JJI26" s="22"/>
      <c r="JJJ26" s="22"/>
      <c r="JJK26" s="22"/>
      <c r="JJL26" s="22"/>
      <c r="JJM26" s="22"/>
      <c r="JJN26" s="22"/>
      <c r="JJO26" s="22"/>
      <c r="JJP26" s="22"/>
      <c r="JJQ26" s="22"/>
      <c r="JJR26" s="22"/>
      <c r="JJS26" s="22"/>
      <c r="JJT26" s="22"/>
      <c r="JJU26" s="22"/>
      <c r="JJV26" s="22"/>
      <c r="JJW26" s="22"/>
      <c r="JJX26" s="22"/>
      <c r="JJY26" s="22"/>
      <c r="JJZ26" s="22"/>
      <c r="JKA26" s="22"/>
      <c r="JKB26" s="22"/>
      <c r="JKC26" s="22"/>
      <c r="JKD26" s="22"/>
      <c r="JKE26" s="22"/>
      <c r="JKF26" s="22"/>
      <c r="JKG26" s="22"/>
      <c r="JKH26" s="22"/>
      <c r="JKI26" s="22"/>
      <c r="JKJ26" s="22"/>
      <c r="JKK26" s="22"/>
      <c r="JKL26" s="22"/>
      <c r="JKM26" s="22"/>
      <c r="JKN26" s="22"/>
      <c r="JKO26" s="22"/>
      <c r="JKP26" s="22"/>
      <c r="JKQ26" s="22"/>
      <c r="JKR26" s="22"/>
      <c r="JKS26" s="22"/>
      <c r="JKT26" s="22"/>
      <c r="JKU26" s="22"/>
      <c r="JKV26" s="22"/>
      <c r="JKW26" s="22"/>
      <c r="JKX26" s="22"/>
      <c r="JKY26" s="22"/>
      <c r="JKZ26" s="22"/>
      <c r="JLA26" s="22"/>
      <c r="JLB26" s="22"/>
      <c r="JLC26" s="22"/>
      <c r="JLD26" s="22"/>
      <c r="JLE26" s="22"/>
      <c r="JLF26" s="22"/>
      <c r="JLG26" s="22"/>
      <c r="JLH26" s="22"/>
      <c r="JLI26" s="22"/>
      <c r="JLJ26" s="22"/>
      <c r="JLK26" s="22"/>
      <c r="JLL26" s="22"/>
      <c r="JLM26" s="22"/>
      <c r="JLN26" s="22"/>
      <c r="JLO26" s="22"/>
      <c r="JLP26" s="22"/>
      <c r="JLQ26" s="22"/>
      <c r="JLR26" s="22"/>
      <c r="JLS26" s="22"/>
      <c r="JLT26" s="22"/>
      <c r="JLU26" s="22"/>
      <c r="JLV26" s="22"/>
      <c r="JLW26" s="22"/>
      <c r="JLX26" s="22"/>
      <c r="JLY26" s="22"/>
      <c r="JLZ26" s="22"/>
      <c r="JMA26" s="22"/>
      <c r="JMB26" s="22"/>
      <c r="JMC26" s="22"/>
      <c r="JMD26" s="22"/>
      <c r="JME26" s="22"/>
      <c r="JMF26" s="22"/>
      <c r="JMG26" s="22"/>
      <c r="JMH26" s="22"/>
      <c r="JMI26" s="22"/>
      <c r="JMJ26" s="22"/>
      <c r="JMK26" s="22"/>
      <c r="JML26" s="22"/>
      <c r="JMM26" s="22"/>
      <c r="JMN26" s="22"/>
      <c r="JMO26" s="22"/>
      <c r="JMP26" s="22"/>
      <c r="JMQ26" s="22"/>
      <c r="JMR26" s="22"/>
      <c r="JMS26" s="22"/>
      <c r="JMT26" s="22"/>
      <c r="JMU26" s="22"/>
      <c r="JMV26" s="22"/>
      <c r="JMW26" s="22"/>
      <c r="JMX26" s="22"/>
      <c r="JMY26" s="22"/>
      <c r="JMZ26" s="22"/>
      <c r="JNA26" s="22"/>
      <c r="JNB26" s="22"/>
      <c r="JNC26" s="22"/>
      <c r="JND26" s="22"/>
      <c r="JNE26" s="22"/>
      <c r="JNF26" s="22"/>
      <c r="JNG26" s="22"/>
      <c r="JNH26" s="22"/>
      <c r="JNI26" s="22"/>
      <c r="JNJ26" s="22"/>
      <c r="JNK26" s="22"/>
      <c r="JNL26" s="22"/>
      <c r="JNM26" s="22"/>
      <c r="JNN26" s="22"/>
      <c r="JNO26" s="22"/>
      <c r="JNP26" s="22"/>
      <c r="JNQ26" s="22"/>
      <c r="JNR26" s="22"/>
      <c r="JNS26" s="22"/>
      <c r="JNT26" s="22"/>
      <c r="JNU26" s="22"/>
      <c r="JNV26" s="22"/>
      <c r="JNW26" s="22"/>
      <c r="JNX26" s="22"/>
      <c r="JNY26" s="22"/>
      <c r="JNZ26" s="22"/>
      <c r="JOA26" s="22"/>
      <c r="JOB26" s="22"/>
      <c r="JOC26" s="22"/>
      <c r="JOD26" s="22"/>
      <c r="JOE26" s="22"/>
      <c r="JOF26" s="22"/>
      <c r="JOG26" s="22"/>
      <c r="JOH26" s="22"/>
      <c r="JOI26" s="22"/>
      <c r="JOJ26" s="22"/>
      <c r="JOK26" s="22"/>
      <c r="JOL26" s="22"/>
      <c r="JOM26" s="22"/>
      <c r="JON26" s="22"/>
      <c r="JOO26" s="22"/>
      <c r="JOP26" s="22"/>
      <c r="JOQ26" s="22"/>
      <c r="JOR26" s="22"/>
      <c r="JOS26" s="22"/>
      <c r="JOT26" s="22"/>
      <c r="JOU26" s="22"/>
      <c r="JOV26" s="22"/>
      <c r="JOW26" s="22"/>
      <c r="JOX26" s="22"/>
      <c r="JOY26" s="22"/>
      <c r="JOZ26" s="22"/>
      <c r="JPA26" s="22"/>
      <c r="JPB26" s="22"/>
      <c r="JPC26" s="22"/>
      <c r="JPD26" s="22"/>
      <c r="JPE26" s="22"/>
      <c r="JPF26" s="22"/>
      <c r="JPG26" s="22"/>
      <c r="JPH26" s="22"/>
      <c r="JPI26" s="22"/>
      <c r="JPJ26" s="22"/>
      <c r="JPK26" s="22"/>
      <c r="JPL26" s="22"/>
      <c r="JPM26" s="22"/>
      <c r="JPN26" s="22"/>
      <c r="JPO26" s="22"/>
      <c r="JPP26" s="22"/>
      <c r="JPQ26" s="22"/>
      <c r="JPR26" s="22"/>
      <c r="JPS26" s="22"/>
      <c r="JPT26" s="22"/>
      <c r="JPU26" s="22"/>
      <c r="JPV26" s="22"/>
      <c r="JPW26" s="22"/>
      <c r="JPX26" s="22"/>
      <c r="JPY26" s="22"/>
      <c r="JPZ26" s="22"/>
      <c r="JQA26" s="22"/>
      <c r="JQB26" s="22"/>
      <c r="JQC26" s="22"/>
      <c r="JQD26" s="22"/>
      <c r="JQE26" s="22"/>
      <c r="JQF26" s="22"/>
      <c r="JQG26" s="22"/>
      <c r="JQH26" s="22"/>
      <c r="JQI26" s="22"/>
      <c r="JQJ26" s="22"/>
      <c r="JQK26" s="22"/>
      <c r="JQL26" s="22"/>
      <c r="JQM26" s="22"/>
      <c r="JQN26" s="22"/>
      <c r="JQO26" s="22"/>
      <c r="JQP26" s="22"/>
      <c r="JQQ26" s="22"/>
      <c r="JQR26" s="22"/>
      <c r="JQS26" s="22"/>
      <c r="JQT26" s="22"/>
      <c r="JQU26" s="22"/>
      <c r="JQV26" s="22"/>
      <c r="JQW26" s="22"/>
      <c r="JQX26" s="22"/>
      <c r="JQY26" s="22"/>
      <c r="JQZ26" s="22"/>
      <c r="JRA26" s="22"/>
      <c r="JRB26" s="22"/>
      <c r="JRC26" s="22"/>
      <c r="JRD26" s="22"/>
      <c r="JRE26" s="22"/>
      <c r="JRF26" s="22"/>
      <c r="JRG26" s="22"/>
      <c r="JRH26" s="22"/>
      <c r="JRI26" s="22"/>
      <c r="JRJ26" s="22"/>
      <c r="JRK26" s="22"/>
      <c r="JRL26" s="22"/>
      <c r="JRM26" s="22"/>
      <c r="JRN26" s="22"/>
      <c r="JRO26" s="22"/>
      <c r="JRP26" s="22"/>
      <c r="JRQ26" s="22"/>
      <c r="JRR26" s="22"/>
      <c r="JRS26" s="22"/>
      <c r="JRT26" s="22"/>
      <c r="JRU26" s="22"/>
      <c r="JRV26" s="22"/>
      <c r="JRW26" s="22"/>
      <c r="JRX26" s="22"/>
      <c r="JRY26" s="22"/>
      <c r="JRZ26" s="22"/>
      <c r="JSA26" s="22"/>
      <c r="JSB26" s="22"/>
      <c r="JSC26" s="22"/>
      <c r="JSD26" s="22"/>
      <c r="JSE26" s="22"/>
      <c r="JSF26" s="22"/>
      <c r="JSG26" s="22"/>
      <c r="JSH26" s="22"/>
      <c r="JSI26" s="22"/>
      <c r="JSJ26" s="22"/>
      <c r="JSK26" s="22"/>
      <c r="JSL26" s="22"/>
      <c r="JSM26" s="22"/>
      <c r="JSN26" s="22"/>
      <c r="JSO26" s="22"/>
      <c r="JSP26" s="22"/>
      <c r="JSQ26" s="22"/>
      <c r="JSR26" s="22"/>
      <c r="JSS26" s="22"/>
      <c r="JST26" s="22"/>
      <c r="JSU26" s="22"/>
      <c r="JSV26" s="22"/>
      <c r="JSW26" s="22"/>
      <c r="JSX26" s="22"/>
      <c r="JSY26" s="22"/>
      <c r="JSZ26" s="22"/>
      <c r="JTA26" s="22"/>
      <c r="JTB26" s="22"/>
      <c r="JTC26" s="22"/>
      <c r="JTD26" s="22"/>
      <c r="JTE26" s="22"/>
      <c r="JTF26" s="22"/>
      <c r="JTG26" s="22"/>
      <c r="JTH26" s="22"/>
      <c r="JTI26" s="22"/>
      <c r="JTJ26" s="22"/>
      <c r="JTK26" s="22"/>
      <c r="JTL26" s="22"/>
      <c r="JTM26" s="22"/>
      <c r="JTN26" s="22"/>
      <c r="JTO26" s="22"/>
      <c r="JTP26" s="22"/>
      <c r="JTQ26" s="22"/>
      <c r="JTR26" s="22"/>
      <c r="JTS26" s="22"/>
      <c r="JTT26" s="22"/>
      <c r="JTU26" s="22"/>
      <c r="JTV26" s="22"/>
      <c r="JTW26" s="22"/>
      <c r="JTX26" s="22"/>
      <c r="JTY26" s="22"/>
      <c r="JTZ26" s="22"/>
      <c r="JUA26" s="22"/>
      <c r="JUB26" s="22"/>
      <c r="JUC26" s="22"/>
      <c r="JUD26" s="22"/>
      <c r="JUE26" s="22"/>
      <c r="JUF26" s="22"/>
      <c r="JUG26" s="22"/>
      <c r="JUH26" s="22"/>
      <c r="JUI26" s="22"/>
      <c r="JUJ26" s="22"/>
      <c r="JUK26" s="22"/>
      <c r="JUL26" s="22"/>
      <c r="JUM26" s="22"/>
      <c r="JUN26" s="22"/>
      <c r="JUO26" s="22"/>
      <c r="JUP26" s="22"/>
      <c r="JUQ26" s="22"/>
      <c r="JUR26" s="22"/>
      <c r="JUS26" s="22"/>
      <c r="JUT26" s="22"/>
      <c r="JUU26" s="22"/>
      <c r="JUV26" s="22"/>
      <c r="JUW26" s="22"/>
      <c r="JUX26" s="22"/>
      <c r="JUY26" s="22"/>
      <c r="JUZ26" s="22"/>
      <c r="JVA26" s="22"/>
      <c r="JVB26" s="22"/>
      <c r="JVC26" s="22"/>
      <c r="JVD26" s="22"/>
      <c r="JVE26" s="22"/>
      <c r="JVF26" s="22"/>
      <c r="JVG26" s="22"/>
      <c r="JVH26" s="22"/>
      <c r="JVI26" s="22"/>
      <c r="JVJ26" s="22"/>
      <c r="JVK26" s="22"/>
      <c r="JVL26" s="22"/>
      <c r="JVM26" s="22"/>
      <c r="JVN26" s="22"/>
      <c r="JVO26" s="22"/>
      <c r="JVP26" s="22"/>
      <c r="JVQ26" s="22"/>
      <c r="JVR26" s="22"/>
      <c r="JVS26" s="22"/>
      <c r="JVT26" s="22"/>
      <c r="JVU26" s="22"/>
      <c r="JVV26" s="22"/>
      <c r="JVW26" s="22"/>
      <c r="JVX26" s="22"/>
      <c r="JVY26" s="22"/>
      <c r="JVZ26" s="22"/>
      <c r="JWA26" s="22"/>
      <c r="JWB26" s="22"/>
      <c r="JWC26" s="22"/>
      <c r="JWD26" s="22"/>
      <c r="JWE26" s="22"/>
      <c r="JWF26" s="22"/>
      <c r="JWG26" s="22"/>
      <c r="JWH26" s="22"/>
      <c r="JWI26" s="22"/>
      <c r="JWJ26" s="22"/>
      <c r="JWK26" s="22"/>
      <c r="JWL26" s="22"/>
      <c r="JWM26" s="22"/>
      <c r="JWN26" s="22"/>
      <c r="JWO26" s="22"/>
      <c r="JWP26" s="22"/>
      <c r="JWQ26" s="22"/>
      <c r="JWR26" s="22"/>
      <c r="JWS26" s="22"/>
      <c r="JWT26" s="22"/>
      <c r="JWU26" s="22"/>
      <c r="JWV26" s="22"/>
      <c r="JWW26" s="22"/>
      <c r="JWX26" s="22"/>
      <c r="JWY26" s="22"/>
      <c r="JWZ26" s="22"/>
      <c r="JXA26" s="22"/>
      <c r="JXB26" s="22"/>
      <c r="JXC26" s="22"/>
      <c r="JXD26" s="22"/>
      <c r="JXE26" s="22"/>
      <c r="JXF26" s="22"/>
      <c r="JXG26" s="22"/>
      <c r="JXH26" s="22"/>
      <c r="JXI26" s="22"/>
      <c r="JXJ26" s="22"/>
      <c r="JXK26" s="22"/>
      <c r="JXL26" s="22"/>
      <c r="JXM26" s="22"/>
      <c r="JXN26" s="22"/>
      <c r="JXO26" s="22"/>
      <c r="JXP26" s="22"/>
      <c r="JXQ26" s="22"/>
      <c r="JXR26" s="22"/>
      <c r="JXS26" s="22"/>
      <c r="JXT26" s="22"/>
      <c r="JXU26" s="22"/>
      <c r="JXV26" s="22"/>
      <c r="JXW26" s="22"/>
      <c r="JXX26" s="22"/>
      <c r="JXY26" s="22"/>
      <c r="JXZ26" s="22"/>
      <c r="JYA26" s="22"/>
      <c r="JYB26" s="22"/>
      <c r="JYC26" s="22"/>
      <c r="JYD26" s="22"/>
      <c r="JYE26" s="22"/>
      <c r="JYF26" s="22"/>
      <c r="JYG26" s="22"/>
      <c r="JYH26" s="22"/>
      <c r="JYI26" s="22"/>
      <c r="JYJ26" s="22"/>
      <c r="JYK26" s="22"/>
      <c r="JYL26" s="22"/>
      <c r="JYM26" s="22"/>
      <c r="JYN26" s="22"/>
      <c r="JYO26" s="22"/>
      <c r="JYP26" s="22"/>
      <c r="JYQ26" s="22"/>
      <c r="JYR26" s="22"/>
      <c r="JYS26" s="22"/>
      <c r="JYT26" s="22"/>
      <c r="JYU26" s="22"/>
      <c r="JYV26" s="22"/>
      <c r="JYW26" s="22"/>
      <c r="JYX26" s="22"/>
      <c r="JYY26" s="22"/>
      <c r="JYZ26" s="22"/>
      <c r="JZA26" s="22"/>
      <c r="JZB26" s="22"/>
      <c r="JZC26" s="22"/>
      <c r="JZD26" s="22"/>
      <c r="JZE26" s="22"/>
      <c r="JZF26" s="22"/>
      <c r="JZG26" s="22"/>
      <c r="JZH26" s="22"/>
      <c r="JZI26" s="22"/>
      <c r="JZJ26" s="22"/>
      <c r="JZK26" s="22"/>
      <c r="JZL26" s="22"/>
      <c r="JZM26" s="22"/>
      <c r="JZN26" s="22"/>
      <c r="JZO26" s="22"/>
      <c r="JZP26" s="22"/>
      <c r="JZQ26" s="22"/>
      <c r="JZR26" s="22"/>
      <c r="JZS26" s="22"/>
      <c r="JZT26" s="22"/>
      <c r="JZU26" s="22"/>
      <c r="JZV26" s="22"/>
      <c r="JZW26" s="22"/>
      <c r="JZX26" s="22"/>
      <c r="JZY26" s="22"/>
      <c r="JZZ26" s="22"/>
      <c r="KAA26" s="22"/>
      <c r="KAB26" s="22"/>
      <c r="KAC26" s="22"/>
      <c r="KAD26" s="22"/>
      <c r="KAE26" s="22"/>
      <c r="KAF26" s="22"/>
      <c r="KAG26" s="22"/>
      <c r="KAH26" s="22"/>
      <c r="KAI26" s="22"/>
      <c r="KAJ26" s="22"/>
      <c r="KAK26" s="22"/>
      <c r="KAL26" s="22"/>
      <c r="KAM26" s="22"/>
      <c r="KAN26" s="22"/>
      <c r="KAO26" s="22"/>
      <c r="KAP26" s="22"/>
      <c r="KAQ26" s="22"/>
      <c r="KAR26" s="22"/>
      <c r="KAS26" s="22"/>
      <c r="KAT26" s="22"/>
      <c r="KAU26" s="22"/>
      <c r="KAV26" s="22"/>
      <c r="KAW26" s="22"/>
      <c r="KAX26" s="22"/>
      <c r="KAY26" s="22"/>
      <c r="KAZ26" s="22"/>
      <c r="KBA26" s="22"/>
      <c r="KBB26" s="22"/>
      <c r="KBC26" s="22"/>
      <c r="KBD26" s="22"/>
      <c r="KBE26" s="22"/>
      <c r="KBF26" s="22"/>
      <c r="KBG26" s="22"/>
      <c r="KBH26" s="22"/>
      <c r="KBI26" s="22"/>
      <c r="KBJ26" s="22"/>
      <c r="KBK26" s="22"/>
      <c r="KBL26" s="22"/>
      <c r="KBM26" s="22"/>
      <c r="KBN26" s="22"/>
      <c r="KBO26" s="22"/>
      <c r="KBP26" s="22"/>
      <c r="KBQ26" s="22"/>
      <c r="KBR26" s="22"/>
      <c r="KBS26" s="22"/>
      <c r="KBT26" s="22"/>
      <c r="KBU26" s="22"/>
      <c r="KBV26" s="22"/>
      <c r="KBW26" s="22"/>
      <c r="KBX26" s="22"/>
      <c r="KBY26" s="22"/>
      <c r="KBZ26" s="22"/>
      <c r="KCA26" s="22"/>
      <c r="KCB26" s="22"/>
      <c r="KCC26" s="22"/>
      <c r="KCD26" s="22"/>
      <c r="KCE26" s="22"/>
      <c r="KCF26" s="22"/>
      <c r="KCG26" s="22"/>
      <c r="KCH26" s="22"/>
      <c r="KCI26" s="22"/>
      <c r="KCJ26" s="22"/>
      <c r="KCK26" s="22"/>
      <c r="KCL26" s="22"/>
      <c r="KCM26" s="22"/>
      <c r="KCN26" s="22"/>
      <c r="KCO26" s="22"/>
      <c r="KCP26" s="22"/>
      <c r="KCQ26" s="22"/>
      <c r="KCR26" s="22"/>
      <c r="KCS26" s="22"/>
      <c r="KCT26" s="22"/>
      <c r="KCU26" s="22"/>
      <c r="KCV26" s="22"/>
      <c r="KCW26" s="22"/>
      <c r="KCX26" s="22"/>
      <c r="KCY26" s="22"/>
      <c r="KCZ26" s="22"/>
      <c r="KDA26" s="22"/>
      <c r="KDB26" s="22"/>
      <c r="KDC26" s="22"/>
      <c r="KDD26" s="22"/>
      <c r="KDE26" s="22"/>
      <c r="KDF26" s="22"/>
      <c r="KDG26" s="22"/>
      <c r="KDH26" s="22"/>
      <c r="KDI26" s="22"/>
      <c r="KDJ26" s="22"/>
      <c r="KDK26" s="22"/>
      <c r="KDL26" s="22"/>
      <c r="KDM26" s="22"/>
      <c r="KDN26" s="22"/>
      <c r="KDO26" s="22"/>
      <c r="KDP26" s="22"/>
      <c r="KDQ26" s="22"/>
      <c r="KDR26" s="22"/>
      <c r="KDS26" s="22"/>
      <c r="KDT26" s="22"/>
      <c r="KDU26" s="22"/>
      <c r="KDV26" s="22"/>
      <c r="KDW26" s="22"/>
      <c r="KDX26" s="22"/>
      <c r="KDY26" s="22"/>
      <c r="KDZ26" s="22"/>
      <c r="KEA26" s="22"/>
      <c r="KEB26" s="22"/>
      <c r="KEC26" s="22"/>
      <c r="KED26" s="22"/>
      <c r="KEE26" s="22"/>
      <c r="KEF26" s="22"/>
      <c r="KEG26" s="22"/>
      <c r="KEH26" s="22"/>
      <c r="KEI26" s="22"/>
      <c r="KEJ26" s="22"/>
      <c r="KEK26" s="22"/>
      <c r="KEL26" s="22"/>
      <c r="KEM26" s="22"/>
      <c r="KEN26" s="22"/>
      <c r="KEO26" s="22"/>
      <c r="KEP26" s="22"/>
      <c r="KEQ26" s="22"/>
      <c r="KER26" s="22"/>
      <c r="KES26" s="22"/>
      <c r="KET26" s="22"/>
      <c r="KEU26" s="22"/>
      <c r="KEV26" s="22"/>
      <c r="KEW26" s="22"/>
      <c r="KEX26" s="22"/>
      <c r="KEY26" s="22"/>
      <c r="KEZ26" s="22"/>
      <c r="KFA26" s="22"/>
      <c r="KFB26" s="22"/>
      <c r="KFC26" s="22"/>
      <c r="KFD26" s="22"/>
      <c r="KFE26" s="22"/>
      <c r="KFF26" s="22"/>
      <c r="KFG26" s="22"/>
      <c r="KFH26" s="22"/>
      <c r="KFI26" s="22"/>
      <c r="KFJ26" s="22"/>
      <c r="KFK26" s="22"/>
      <c r="KFL26" s="22"/>
      <c r="KFM26" s="22"/>
      <c r="KFN26" s="22"/>
      <c r="KFO26" s="22"/>
      <c r="KFP26" s="22"/>
      <c r="KFQ26" s="22"/>
      <c r="KFR26" s="22"/>
      <c r="KFS26" s="22"/>
      <c r="KFT26" s="22"/>
      <c r="KFU26" s="22"/>
      <c r="KFV26" s="22"/>
      <c r="KFW26" s="22"/>
      <c r="KFX26" s="22"/>
      <c r="KFY26" s="22"/>
      <c r="KFZ26" s="22"/>
      <c r="KGA26" s="22"/>
      <c r="KGB26" s="22"/>
      <c r="KGC26" s="22"/>
      <c r="KGD26" s="22"/>
      <c r="KGE26" s="22"/>
      <c r="KGF26" s="22"/>
      <c r="KGG26" s="22"/>
      <c r="KGH26" s="22"/>
      <c r="KGI26" s="22"/>
      <c r="KGJ26" s="22"/>
      <c r="KGK26" s="22"/>
      <c r="KGL26" s="22"/>
      <c r="KGM26" s="22"/>
      <c r="KGN26" s="22"/>
      <c r="KGO26" s="22"/>
      <c r="KGP26" s="22"/>
      <c r="KGQ26" s="22"/>
      <c r="KGR26" s="22"/>
      <c r="KGS26" s="22"/>
      <c r="KGT26" s="22"/>
      <c r="KGU26" s="22"/>
      <c r="KGV26" s="22"/>
      <c r="KGW26" s="22"/>
      <c r="KGX26" s="22"/>
      <c r="KGY26" s="22"/>
      <c r="KGZ26" s="22"/>
      <c r="KHA26" s="22"/>
      <c r="KHB26" s="22"/>
      <c r="KHC26" s="22"/>
      <c r="KHD26" s="22"/>
      <c r="KHE26" s="22"/>
      <c r="KHF26" s="22"/>
      <c r="KHG26" s="22"/>
      <c r="KHH26" s="22"/>
      <c r="KHI26" s="22"/>
      <c r="KHJ26" s="22"/>
      <c r="KHK26" s="22"/>
      <c r="KHL26" s="22"/>
      <c r="KHM26" s="22"/>
      <c r="KHN26" s="22"/>
      <c r="KHO26" s="22"/>
      <c r="KHP26" s="22"/>
      <c r="KHQ26" s="22"/>
      <c r="KHR26" s="22"/>
      <c r="KHS26" s="22"/>
      <c r="KHT26" s="22"/>
      <c r="KHU26" s="22"/>
      <c r="KHV26" s="22"/>
      <c r="KHW26" s="22"/>
      <c r="KHX26" s="22"/>
      <c r="KHY26" s="22"/>
      <c r="KHZ26" s="22"/>
      <c r="KIA26" s="22"/>
      <c r="KIB26" s="22"/>
      <c r="KIC26" s="22"/>
      <c r="KID26" s="22"/>
      <c r="KIE26" s="22"/>
      <c r="KIF26" s="22"/>
      <c r="KIG26" s="22"/>
      <c r="KIH26" s="22"/>
      <c r="KII26" s="22"/>
      <c r="KIJ26" s="22"/>
      <c r="KIK26" s="22"/>
      <c r="KIL26" s="22"/>
      <c r="KIM26" s="22"/>
      <c r="KIN26" s="22"/>
      <c r="KIO26" s="22"/>
      <c r="KIP26" s="22"/>
      <c r="KIQ26" s="22"/>
      <c r="KIR26" s="22"/>
      <c r="KIS26" s="22"/>
      <c r="KIT26" s="22"/>
      <c r="KIU26" s="22"/>
      <c r="KIV26" s="22"/>
      <c r="KIW26" s="22"/>
      <c r="KIX26" s="22"/>
      <c r="KIY26" s="22"/>
      <c r="KIZ26" s="22"/>
      <c r="KJA26" s="22"/>
      <c r="KJB26" s="22"/>
      <c r="KJC26" s="22"/>
      <c r="KJD26" s="22"/>
      <c r="KJE26" s="22"/>
      <c r="KJF26" s="22"/>
      <c r="KJG26" s="22"/>
      <c r="KJH26" s="22"/>
      <c r="KJI26" s="22"/>
      <c r="KJJ26" s="22"/>
      <c r="KJK26" s="22"/>
      <c r="KJL26" s="22"/>
      <c r="KJM26" s="22"/>
      <c r="KJN26" s="22"/>
      <c r="KJO26" s="22"/>
      <c r="KJP26" s="22"/>
      <c r="KJQ26" s="22"/>
      <c r="KJR26" s="22"/>
      <c r="KJS26" s="22"/>
      <c r="KJT26" s="22"/>
      <c r="KJU26" s="22"/>
      <c r="KJV26" s="22"/>
      <c r="KJW26" s="22"/>
      <c r="KJX26" s="22"/>
      <c r="KJY26" s="22"/>
      <c r="KJZ26" s="22"/>
      <c r="KKA26" s="22"/>
      <c r="KKB26" s="22"/>
      <c r="KKC26" s="22"/>
      <c r="KKD26" s="22"/>
      <c r="KKE26" s="22"/>
      <c r="KKF26" s="22"/>
      <c r="KKG26" s="22"/>
      <c r="KKH26" s="22"/>
      <c r="KKI26" s="22"/>
      <c r="KKJ26" s="22"/>
      <c r="KKK26" s="22"/>
      <c r="KKL26" s="22"/>
      <c r="KKM26" s="22"/>
      <c r="KKN26" s="22"/>
      <c r="KKO26" s="22"/>
      <c r="KKP26" s="22"/>
      <c r="KKQ26" s="22"/>
      <c r="KKR26" s="22"/>
      <c r="KKS26" s="22"/>
      <c r="KKT26" s="22"/>
      <c r="KKU26" s="22"/>
      <c r="KKV26" s="22"/>
      <c r="KKW26" s="22"/>
      <c r="KKX26" s="22"/>
      <c r="KKY26" s="22"/>
      <c r="KKZ26" s="22"/>
      <c r="KLA26" s="22"/>
      <c r="KLB26" s="22"/>
      <c r="KLC26" s="22"/>
      <c r="KLD26" s="22"/>
      <c r="KLE26" s="22"/>
      <c r="KLF26" s="22"/>
      <c r="KLG26" s="22"/>
      <c r="KLH26" s="22"/>
      <c r="KLI26" s="22"/>
      <c r="KLJ26" s="22"/>
      <c r="KLK26" s="22"/>
      <c r="KLL26" s="22"/>
      <c r="KLM26" s="22"/>
      <c r="KLN26" s="22"/>
      <c r="KLO26" s="22"/>
      <c r="KLP26" s="22"/>
      <c r="KLQ26" s="22"/>
      <c r="KLR26" s="22"/>
      <c r="KLS26" s="22"/>
      <c r="KLT26" s="22"/>
      <c r="KLU26" s="22"/>
      <c r="KLV26" s="22"/>
      <c r="KLW26" s="22"/>
      <c r="KLX26" s="22"/>
      <c r="KLY26" s="22"/>
      <c r="KLZ26" s="22"/>
      <c r="KMA26" s="22"/>
      <c r="KMB26" s="22"/>
      <c r="KMC26" s="22"/>
      <c r="KMD26" s="22"/>
      <c r="KME26" s="22"/>
      <c r="KMF26" s="22"/>
      <c r="KMG26" s="22"/>
      <c r="KMH26" s="22"/>
      <c r="KMI26" s="22"/>
      <c r="KMJ26" s="22"/>
      <c r="KMK26" s="22"/>
      <c r="KML26" s="22"/>
      <c r="KMM26" s="22"/>
      <c r="KMN26" s="22"/>
      <c r="KMO26" s="22"/>
      <c r="KMP26" s="22"/>
      <c r="KMQ26" s="22"/>
      <c r="KMR26" s="22"/>
      <c r="KMS26" s="22"/>
      <c r="KMT26" s="22"/>
      <c r="KMU26" s="22"/>
      <c r="KMV26" s="22"/>
      <c r="KMW26" s="22"/>
      <c r="KMX26" s="22"/>
      <c r="KMY26" s="22"/>
      <c r="KMZ26" s="22"/>
      <c r="KNA26" s="22"/>
      <c r="KNB26" s="22"/>
      <c r="KNC26" s="22"/>
      <c r="KND26" s="22"/>
      <c r="KNE26" s="22"/>
      <c r="KNF26" s="22"/>
      <c r="KNG26" s="22"/>
      <c r="KNH26" s="22"/>
      <c r="KNI26" s="22"/>
      <c r="KNJ26" s="22"/>
      <c r="KNK26" s="22"/>
      <c r="KNL26" s="22"/>
      <c r="KNM26" s="22"/>
      <c r="KNN26" s="22"/>
      <c r="KNO26" s="22"/>
      <c r="KNP26" s="22"/>
      <c r="KNQ26" s="22"/>
      <c r="KNR26" s="22"/>
      <c r="KNS26" s="22"/>
      <c r="KNT26" s="22"/>
      <c r="KNU26" s="22"/>
      <c r="KNV26" s="22"/>
      <c r="KNW26" s="22"/>
      <c r="KNX26" s="22"/>
      <c r="KNY26" s="22"/>
      <c r="KNZ26" s="22"/>
      <c r="KOA26" s="22"/>
      <c r="KOB26" s="22"/>
      <c r="KOC26" s="22"/>
      <c r="KOD26" s="22"/>
      <c r="KOE26" s="22"/>
      <c r="KOF26" s="22"/>
      <c r="KOG26" s="22"/>
      <c r="KOH26" s="22"/>
      <c r="KOI26" s="22"/>
      <c r="KOJ26" s="22"/>
      <c r="KOK26" s="22"/>
      <c r="KOL26" s="22"/>
      <c r="KOM26" s="22"/>
      <c r="KON26" s="22"/>
      <c r="KOO26" s="22"/>
      <c r="KOP26" s="22"/>
      <c r="KOQ26" s="22"/>
      <c r="KOR26" s="22"/>
      <c r="KOS26" s="22"/>
      <c r="KOT26" s="22"/>
      <c r="KOU26" s="22"/>
      <c r="KOV26" s="22"/>
      <c r="KOW26" s="22"/>
      <c r="KOX26" s="22"/>
      <c r="KOY26" s="22"/>
      <c r="KOZ26" s="22"/>
      <c r="KPA26" s="22"/>
      <c r="KPB26" s="22"/>
      <c r="KPC26" s="22"/>
      <c r="KPD26" s="22"/>
      <c r="KPE26" s="22"/>
      <c r="KPF26" s="22"/>
      <c r="KPG26" s="22"/>
      <c r="KPH26" s="22"/>
      <c r="KPI26" s="22"/>
      <c r="KPJ26" s="22"/>
      <c r="KPK26" s="22"/>
      <c r="KPL26" s="22"/>
      <c r="KPM26" s="22"/>
      <c r="KPN26" s="22"/>
      <c r="KPO26" s="22"/>
      <c r="KPP26" s="22"/>
      <c r="KPQ26" s="22"/>
      <c r="KPR26" s="22"/>
      <c r="KPS26" s="22"/>
      <c r="KPT26" s="22"/>
      <c r="KPU26" s="22"/>
      <c r="KPV26" s="22"/>
      <c r="KPW26" s="22"/>
      <c r="KPX26" s="22"/>
      <c r="KPY26" s="22"/>
      <c r="KPZ26" s="22"/>
      <c r="KQA26" s="22"/>
      <c r="KQB26" s="22"/>
      <c r="KQC26" s="22"/>
      <c r="KQD26" s="22"/>
      <c r="KQE26" s="22"/>
      <c r="KQF26" s="22"/>
      <c r="KQG26" s="22"/>
      <c r="KQH26" s="22"/>
      <c r="KQI26" s="22"/>
      <c r="KQJ26" s="22"/>
      <c r="KQK26" s="22"/>
      <c r="KQL26" s="22"/>
      <c r="KQM26" s="22"/>
      <c r="KQN26" s="22"/>
      <c r="KQO26" s="22"/>
      <c r="KQP26" s="22"/>
      <c r="KQQ26" s="22"/>
      <c r="KQR26" s="22"/>
      <c r="KQS26" s="22"/>
      <c r="KQT26" s="22"/>
      <c r="KQU26" s="22"/>
      <c r="KQV26" s="22"/>
      <c r="KQW26" s="22"/>
      <c r="KQX26" s="22"/>
      <c r="KQY26" s="22"/>
      <c r="KQZ26" s="22"/>
      <c r="KRA26" s="22"/>
      <c r="KRB26" s="22"/>
      <c r="KRC26" s="22"/>
      <c r="KRD26" s="22"/>
      <c r="KRE26" s="22"/>
      <c r="KRF26" s="22"/>
      <c r="KRG26" s="22"/>
      <c r="KRH26" s="22"/>
      <c r="KRI26" s="22"/>
      <c r="KRJ26" s="22"/>
      <c r="KRK26" s="22"/>
      <c r="KRL26" s="22"/>
      <c r="KRM26" s="22"/>
      <c r="KRN26" s="22"/>
      <c r="KRO26" s="22"/>
      <c r="KRP26" s="22"/>
      <c r="KRQ26" s="22"/>
      <c r="KRR26" s="22"/>
      <c r="KRS26" s="22"/>
      <c r="KRT26" s="22"/>
      <c r="KRU26" s="22"/>
      <c r="KRV26" s="22"/>
      <c r="KRW26" s="22"/>
      <c r="KRX26" s="22"/>
      <c r="KRY26" s="22"/>
      <c r="KRZ26" s="22"/>
      <c r="KSA26" s="22"/>
      <c r="KSB26" s="22"/>
      <c r="KSC26" s="22"/>
      <c r="KSD26" s="22"/>
      <c r="KSE26" s="22"/>
      <c r="KSF26" s="22"/>
      <c r="KSG26" s="22"/>
      <c r="KSH26" s="22"/>
      <c r="KSI26" s="22"/>
      <c r="KSJ26" s="22"/>
      <c r="KSK26" s="22"/>
      <c r="KSL26" s="22"/>
      <c r="KSM26" s="22"/>
      <c r="KSN26" s="22"/>
      <c r="KSO26" s="22"/>
      <c r="KSP26" s="22"/>
      <c r="KSQ26" s="22"/>
      <c r="KSR26" s="22"/>
      <c r="KSS26" s="22"/>
      <c r="KST26" s="22"/>
      <c r="KSU26" s="22"/>
      <c r="KSV26" s="22"/>
      <c r="KSW26" s="22"/>
      <c r="KSX26" s="22"/>
      <c r="KSY26" s="22"/>
      <c r="KSZ26" s="22"/>
      <c r="KTA26" s="22"/>
      <c r="KTB26" s="22"/>
      <c r="KTC26" s="22"/>
      <c r="KTD26" s="22"/>
      <c r="KTE26" s="22"/>
      <c r="KTF26" s="22"/>
      <c r="KTG26" s="22"/>
      <c r="KTH26" s="22"/>
      <c r="KTI26" s="22"/>
      <c r="KTJ26" s="22"/>
      <c r="KTK26" s="22"/>
      <c r="KTL26" s="22"/>
      <c r="KTM26" s="22"/>
      <c r="KTN26" s="22"/>
      <c r="KTO26" s="22"/>
      <c r="KTP26" s="22"/>
      <c r="KTQ26" s="22"/>
      <c r="KTR26" s="22"/>
      <c r="KTS26" s="22"/>
      <c r="KTT26" s="22"/>
      <c r="KTU26" s="22"/>
      <c r="KTV26" s="22"/>
      <c r="KTW26" s="22"/>
      <c r="KTX26" s="22"/>
      <c r="KTY26" s="22"/>
      <c r="KTZ26" s="22"/>
      <c r="KUA26" s="22"/>
      <c r="KUB26" s="22"/>
      <c r="KUC26" s="22"/>
      <c r="KUD26" s="22"/>
      <c r="KUE26" s="22"/>
      <c r="KUF26" s="22"/>
      <c r="KUG26" s="22"/>
      <c r="KUH26" s="22"/>
      <c r="KUI26" s="22"/>
      <c r="KUJ26" s="22"/>
      <c r="KUK26" s="22"/>
      <c r="KUL26" s="22"/>
      <c r="KUM26" s="22"/>
      <c r="KUN26" s="22"/>
      <c r="KUO26" s="22"/>
      <c r="KUP26" s="22"/>
      <c r="KUQ26" s="22"/>
      <c r="KUR26" s="22"/>
      <c r="KUS26" s="22"/>
      <c r="KUT26" s="22"/>
      <c r="KUU26" s="22"/>
      <c r="KUV26" s="22"/>
      <c r="KUW26" s="22"/>
      <c r="KUX26" s="22"/>
      <c r="KUY26" s="22"/>
      <c r="KUZ26" s="22"/>
      <c r="KVA26" s="22"/>
      <c r="KVB26" s="22"/>
      <c r="KVC26" s="22"/>
      <c r="KVD26" s="22"/>
      <c r="KVE26" s="22"/>
      <c r="KVF26" s="22"/>
      <c r="KVG26" s="22"/>
      <c r="KVH26" s="22"/>
      <c r="KVI26" s="22"/>
      <c r="KVJ26" s="22"/>
      <c r="KVK26" s="22"/>
      <c r="KVL26" s="22"/>
      <c r="KVM26" s="22"/>
      <c r="KVN26" s="22"/>
      <c r="KVO26" s="22"/>
      <c r="KVP26" s="22"/>
      <c r="KVQ26" s="22"/>
      <c r="KVR26" s="22"/>
      <c r="KVS26" s="22"/>
      <c r="KVT26" s="22"/>
      <c r="KVU26" s="22"/>
      <c r="KVV26" s="22"/>
      <c r="KVW26" s="22"/>
      <c r="KVX26" s="22"/>
      <c r="KVY26" s="22"/>
      <c r="KVZ26" s="22"/>
      <c r="KWA26" s="22"/>
      <c r="KWB26" s="22"/>
      <c r="KWC26" s="22"/>
      <c r="KWD26" s="22"/>
      <c r="KWE26" s="22"/>
      <c r="KWF26" s="22"/>
      <c r="KWG26" s="22"/>
      <c r="KWH26" s="22"/>
      <c r="KWI26" s="22"/>
      <c r="KWJ26" s="22"/>
      <c r="KWK26" s="22"/>
      <c r="KWL26" s="22"/>
      <c r="KWM26" s="22"/>
      <c r="KWN26" s="22"/>
      <c r="KWO26" s="22"/>
      <c r="KWP26" s="22"/>
      <c r="KWQ26" s="22"/>
      <c r="KWR26" s="22"/>
      <c r="KWS26" s="22"/>
      <c r="KWT26" s="22"/>
      <c r="KWU26" s="22"/>
      <c r="KWV26" s="22"/>
      <c r="KWW26" s="22"/>
      <c r="KWX26" s="22"/>
      <c r="KWY26" s="22"/>
      <c r="KWZ26" s="22"/>
      <c r="KXA26" s="22"/>
      <c r="KXB26" s="22"/>
      <c r="KXC26" s="22"/>
      <c r="KXD26" s="22"/>
      <c r="KXE26" s="22"/>
      <c r="KXF26" s="22"/>
      <c r="KXG26" s="22"/>
      <c r="KXH26" s="22"/>
      <c r="KXI26" s="22"/>
      <c r="KXJ26" s="22"/>
      <c r="KXK26" s="22"/>
      <c r="KXL26" s="22"/>
      <c r="KXM26" s="22"/>
      <c r="KXN26" s="22"/>
      <c r="KXO26" s="22"/>
      <c r="KXP26" s="22"/>
      <c r="KXQ26" s="22"/>
      <c r="KXR26" s="22"/>
      <c r="KXS26" s="22"/>
      <c r="KXT26" s="22"/>
      <c r="KXU26" s="22"/>
      <c r="KXV26" s="22"/>
      <c r="KXW26" s="22"/>
      <c r="KXX26" s="22"/>
      <c r="KXY26" s="22"/>
      <c r="KXZ26" s="22"/>
      <c r="KYA26" s="22"/>
      <c r="KYB26" s="22"/>
      <c r="KYC26" s="22"/>
      <c r="KYD26" s="22"/>
      <c r="KYE26" s="22"/>
      <c r="KYF26" s="22"/>
      <c r="KYG26" s="22"/>
      <c r="KYH26" s="22"/>
      <c r="KYI26" s="22"/>
      <c r="KYJ26" s="22"/>
      <c r="KYK26" s="22"/>
      <c r="KYL26" s="22"/>
      <c r="KYM26" s="22"/>
      <c r="KYN26" s="22"/>
      <c r="KYO26" s="22"/>
      <c r="KYP26" s="22"/>
      <c r="KYQ26" s="22"/>
      <c r="KYR26" s="22"/>
      <c r="KYS26" s="22"/>
      <c r="KYT26" s="22"/>
      <c r="KYU26" s="22"/>
      <c r="KYV26" s="22"/>
      <c r="KYW26" s="22"/>
      <c r="KYX26" s="22"/>
      <c r="KYY26" s="22"/>
      <c r="KYZ26" s="22"/>
      <c r="KZA26" s="22"/>
      <c r="KZB26" s="22"/>
      <c r="KZC26" s="22"/>
      <c r="KZD26" s="22"/>
      <c r="KZE26" s="22"/>
      <c r="KZF26" s="22"/>
      <c r="KZG26" s="22"/>
      <c r="KZH26" s="22"/>
      <c r="KZI26" s="22"/>
      <c r="KZJ26" s="22"/>
      <c r="KZK26" s="22"/>
      <c r="KZL26" s="22"/>
      <c r="KZM26" s="22"/>
      <c r="KZN26" s="22"/>
      <c r="KZO26" s="22"/>
      <c r="KZP26" s="22"/>
      <c r="KZQ26" s="22"/>
      <c r="KZR26" s="22"/>
      <c r="KZS26" s="22"/>
      <c r="KZT26" s="22"/>
      <c r="KZU26" s="22"/>
      <c r="KZV26" s="22"/>
      <c r="KZW26" s="22"/>
      <c r="KZX26" s="22"/>
      <c r="KZY26" s="22"/>
      <c r="KZZ26" s="22"/>
      <c r="LAA26" s="22"/>
      <c r="LAB26" s="22"/>
      <c r="LAC26" s="22"/>
      <c r="LAD26" s="22"/>
      <c r="LAE26" s="22"/>
      <c r="LAF26" s="22"/>
      <c r="LAG26" s="22"/>
      <c r="LAH26" s="22"/>
      <c r="LAI26" s="22"/>
      <c r="LAJ26" s="22"/>
      <c r="LAK26" s="22"/>
      <c r="LAL26" s="22"/>
      <c r="LAM26" s="22"/>
      <c r="LAN26" s="22"/>
      <c r="LAO26" s="22"/>
      <c r="LAP26" s="22"/>
      <c r="LAQ26" s="22"/>
      <c r="LAR26" s="22"/>
      <c r="LAS26" s="22"/>
      <c r="LAT26" s="22"/>
      <c r="LAU26" s="22"/>
      <c r="LAV26" s="22"/>
      <c r="LAW26" s="22"/>
      <c r="LAX26" s="22"/>
      <c r="LAY26" s="22"/>
      <c r="LAZ26" s="22"/>
      <c r="LBA26" s="22"/>
      <c r="LBB26" s="22"/>
      <c r="LBC26" s="22"/>
      <c r="LBD26" s="22"/>
      <c r="LBE26" s="22"/>
      <c r="LBF26" s="22"/>
      <c r="LBG26" s="22"/>
      <c r="LBH26" s="22"/>
      <c r="LBI26" s="22"/>
      <c r="LBJ26" s="22"/>
      <c r="LBK26" s="22"/>
      <c r="LBL26" s="22"/>
      <c r="LBM26" s="22"/>
      <c r="LBN26" s="22"/>
      <c r="LBO26" s="22"/>
      <c r="LBP26" s="22"/>
      <c r="LBQ26" s="22"/>
      <c r="LBR26" s="22"/>
      <c r="LBS26" s="22"/>
      <c r="LBT26" s="22"/>
      <c r="LBU26" s="22"/>
      <c r="LBV26" s="22"/>
      <c r="LBW26" s="22"/>
      <c r="LBX26" s="22"/>
      <c r="LBY26" s="22"/>
      <c r="LBZ26" s="22"/>
      <c r="LCA26" s="22"/>
      <c r="LCB26" s="22"/>
      <c r="LCC26" s="22"/>
      <c r="LCD26" s="22"/>
      <c r="LCE26" s="22"/>
      <c r="LCF26" s="22"/>
      <c r="LCG26" s="22"/>
      <c r="LCH26" s="22"/>
      <c r="LCI26" s="22"/>
      <c r="LCJ26" s="22"/>
      <c r="LCK26" s="22"/>
      <c r="LCL26" s="22"/>
      <c r="LCM26" s="22"/>
      <c r="LCN26" s="22"/>
      <c r="LCO26" s="22"/>
      <c r="LCP26" s="22"/>
      <c r="LCQ26" s="22"/>
      <c r="LCR26" s="22"/>
      <c r="LCS26" s="22"/>
      <c r="LCT26" s="22"/>
      <c r="LCU26" s="22"/>
      <c r="LCV26" s="22"/>
      <c r="LCW26" s="22"/>
      <c r="LCX26" s="22"/>
      <c r="LCY26" s="22"/>
      <c r="LCZ26" s="22"/>
      <c r="LDA26" s="22"/>
      <c r="LDB26" s="22"/>
      <c r="LDC26" s="22"/>
      <c r="LDD26" s="22"/>
      <c r="LDE26" s="22"/>
      <c r="LDF26" s="22"/>
      <c r="LDG26" s="22"/>
      <c r="LDH26" s="22"/>
      <c r="LDI26" s="22"/>
      <c r="LDJ26" s="22"/>
      <c r="LDK26" s="22"/>
      <c r="LDL26" s="22"/>
      <c r="LDM26" s="22"/>
      <c r="LDN26" s="22"/>
      <c r="LDO26" s="22"/>
      <c r="LDP26" s="22"/>
      <c r="LDQ26" s="22"/>
      <c r="LDR26" s="22"/>
      <c r="LDS26" s="22"/>
      <c r="LDT26" s="22"/>
      <c r="LDU26" s="22"/>
      <c r="LDV26" s="22"/>
      <c r="LDW26" s="22"/>
      <c r="LDX26" s="22"/>
      <c r="LDY26" s="22"/>
      <c r="LDZ26" s="22"/>
      <c r="LEA26" s="22"/>
      <c r="LEB26" s="22"/>
      <c r="LEC26" s="22"/>
      <c r="LED26" s="22"/>
      <c r="LEE26" s="22"/>
      <c r="LEF26" s="22"/>
      <c r="LEG26" s="22"/>
      <c r="LEH26" s="22"/>
      <c r="LEI26" s="22"/>
      <c r="LEJ26" s="22"/>
      <c r="LEK26" s="22"/>
      <c r="LEL26" s="22"/>
      <c r="LEM26" s="22"/>
      <c r="LEN26" s="22"/>
      <c r="LEO26" s="22"/>
      <c r="LEP26" s="22"/>
      <c r="LEQ26" s="22"/>
      <c r="LER26" s="22"/>
      <c r="LES26" s="22"/>
      <c r="LET26" s="22"/>
      <c r="LEU26" s="22"/>
      <c r="LEV26" s="22"/>
      <c r="LEW26" s="22"/>
      <c r="LEX26" s="22"/>
      <c r="LEY26" s="22"/>
      <c r="LEZ26" s="22"/>
      <c r="LFA26" s="22"/>
      <c r="LFB26" s="22"/>
      <c r="LFC26" s="22"/>
      <c r="LFD26" s="22"/>
      <c r="LFE26" s="22"/>
      <c r="LFF26" s="22"/>
      <c r="LFG26" s="22"/>
      <c r="LFH26" s="22"/>
      <c r="LFI26" s="22"/>
      <c r="LFJ26" s="22"/>
      <c r="LFK26" s="22"/>
      <c r="LFL26" s="22"/>
      <c r="LFM26" s="22"/>
      <c r="LFN26" s="22"/>
      <c r="LFO26" s="22"/>
      <c r="LFP26" s="22"/>
      <c r="LFQ26" s="22"/>
      <c r="LFR26" s="22"/>
      <c r="LFS26" s="22"/>
      <c r="LFT26" s="22"/>
      <c r="LFU26" s="22"/>
      <c r="LFV26" s="22"/>
      <c r="LFW26" s="22"/>
      <c r="LFX26" s="22"/>
      <c r="LFY26" s="22"/>
      <c r="LFZ26" s="22"/>
      <c r="LGA26" s="22"/>
      <c r="LGB26" s="22"/>
      <c r="LGC26" s="22"/>
      <c r="LGD26" s="22"/>
      <c r="LGE26" s="22"/>
      <c r="LGF26" s="22"/>
      <c r="LGG26" s="22"/>
      <c r="LGH26" s="22"/>
      <c r="LGI26" s="22"/>
      <c r="LGJ26" s="22"/>
      <c r="LGK26" s="22"/>
      <c r="LGL26" s="22"/>
      <c r="LGM26" s="22"/>
      <c r="LGN26" s="22"/>
      <c r="LGO26" s="22"/>
      <c r="LGP26" s="22"/>
      <c r="LGQ26" s="22"/>
      <c r="LGR26" s="22"/>
      <c r="LGS26" s="22"/>
      <c r="LGT26" s="22"/>
      <c r="LGU26" s="22"/>
      <c r="LGV26" s="22"/>
      <c r="LGW26" s="22"/>
      <c r="LGX26" s="22"/>
      <c r="LGY26" s="22"/>
      <c r="LGZ26" s="22"/>
      <c r="LHA26" s="22"/>
      <c r="LHB26" s="22"/>
      <c r="LHC26" s="22"/>
      <c r="LHD26" s="22"/>
      <c r="LHE26" s="22"/>
      <c r="LHF26" s="22"/>
      <c r="LHG26" s="22"/>
      <c r="LHH26" s="22"/>
      <c r="LHI26" s="22"/>
      <c r="LHJ26" s="22"/>
      <c r="LHK26" s="22"/>
      <c r="LHL26" s="22"/>
      <c r="LHM26" s="22"/>
      <c r="LHN26" s="22"/>
      <c r="LHO26" s="22"/>
      <c r="LHP26" s="22"/>
      <c r="LHQ26" s="22"/>
      <c r="LHR26" s="22"/>
      <c r="LHS26" s="22"/>
      <c r="LHT26" s="22"/>
      <c r="LHU26" s="22"/>
      <c r="LHV26" s="22"/>
      <c r="LHW26" s="22"/>
      <c r="LHX26" s="22"/>
      <c r="LHY26" s="22"/>
      <c r="LHZ26" s="22"/>
      <c r="LIA26" s="22"/>
      <c r="LIB26" s="22"/>
      <c r="LIC26" s="22"/>
      <c r="LID26" s="22"/>
      <c r="LIE26" s="22"/>
      <c r="LIF26" s="22"/>
      <c r="LIG26" s="22"/>
      <c r="LIH26" s="22"/>
      <c r="LII26" s="22"/>
      <c r="LIJ26" s="22"/>
      <c r="LIK26" s="22"/>
      <c r="LIL26" s="22"/>
      <c r="LIM26" s="22"/>
      <c r="LIN26" s="22"/>
      <c r="LIO26" s="22"/>
      <c r="LIP26" s="22"/>
      <c r="LIQ26" s="22"/>
      <c r="LIR26" s="22"/>
      <c r="LIS26" s="22"/>
      <c r="LIT26" s="22"/>
      <c r="LIU26" s="22"/>
      <c r="LIV26" s="22"/>
      <c r="LIW26" s="22"/>
      <c r="LIX26" s="22"/>
      <c r="LIY26" s="22"/>
      <c r="LIZ26" s="22"/>
      <c r="LJA26" s="22"/>
      <c r="LJB26" s="22"/>
      <c r="LJC26" s="22"/>
      <c r="LJD26" s="22"/>
      <c r="LJE26" s="22"/>
      <c r="LJF26" s="22"/>
      <c r="LJG26" s="22"/>
      <c r="LJH26" s="22"/>
      <c r="LJI26" s="22"/>
      <c r="LJJ26" s="22"/>
      <c r="LJK26" s="22"/>
      <c r="LJL26" s="22"/>
      <c r="LJM26" s="22"/>
      <c r="LJN26" s="22"/>
      <c r="LJO26" s="22"/>
      <c r="LJP26" s="22"/>
      <c r="LJQ26" s="22"/>
      <c r="LJR26" s="22"/>
      <c r="LJS26" s="22"/>
      <c r="LJT26" s="22"/>
      <c r="LJU26" s="22"/>
      <c r="LJV26" s="22"/>
      <c r="LJW26" s="22"/>
      <c r="LJX26" s="22"/>
      <c r="LJY26" s="22"/>
      <c r="LJZ26" s="22"/>
      <c r="LKA26" s="22"/>
      <c r="LKB26" s="22"/>
      <c r="LKC26" s="22"/>
      <c r="LKD26" s="22"/>
      <c r="LKE26" s="22"/>
      <c r="LKF26" s="22"/>
      <c r="LKG26" s="22"/>
      <c r="LKH26" s="22"/>
      <c r="LKI26" s="22"/>
      <c r="LKJ26" s="22"/>
      <c r="LKK26" s="22"/>
      <c r="LKL26" s="22"/>
      <c r="LKM26" s="22"/>
      <c r="LKN26" s="22"/>
      <c r="LKO26" s="22"/>
      <c r="LKP26" s="22"/>
      <c r="LKQ26" s="22"/>
      <c r="LKR26" s="22"/>
      <c r="LKS26" s="22"/>
      <c r="LKT26" s="22"/>
      <c r="LKU26" s="22"/>
      <c r="LKV26" s="22"/>
      <c r="LKW26" s="22"/>
      <c r="LKX26" s="22"/>
      <c r="LKY26" s="22"/>
      <c r="LKZ26" s="22"/>
      <c r="LLA26" s="22"/>
      <c r="LLB26" s="22"/>
      <c r="LLC26" s="22"/>
      <c r="LLD26" s="22"/>
      <c r="LLE26" s="22"/>
      <c r="LLF26" s="22"/>
      <c r="LLG26" s="22"/>
      <c r="LLH26" s="22"/>
      <c r="LLI26" s="22"/>
      <c r="LLJ26" s="22"/>
      <c r="LLK26" s="22"/>
      <c r="LLL26" s="22"/>
      <c r="LLM26" s="22"/>
      <c r="LLN26" s="22"/>
      <c r="LLO26" s="22"/>
      <c r="LLP26" s="22"/>
      <c r="LLQ26" s="22"/>
      <c r="LLR26" s="22"/>
      <c r="LLS26" s="22"/>
      <c r="LLT26" s="22"/>
      <c r="LLU26" s="22"/>
      <c r="LLV26" s="22"/>
      <c r="LLW26" s="22"/>
      <c r="LLX26" s="22"/>
      <c r="LLY26" s="22"/>
      <c r="LLZ26" s="22"/>
      <c r="LMA26" s="22"/>
      <c r="LMB26" s="22"/>
      <c r="LMC26" s="22"/>
      <c r="LMD26" s="22"/>
      <c r="LME26" s="22"/>
      <c r="LMF26" s="22"/>
      <c r="LMG26" s="22"/>
      <c r="LMH26" s="22"/>
      <c r="LMI26" s="22"/>
      <c r="LMJ26" s="22"/>
      <c r="LMK26" s="22"/>
      <c r="LML26" s="22"/>
      <c r="LMM26" s="22"/>
      <c r="LMN26" s="22"/>
      <c r="LMO26" s="22"/>
      <c r="LMP26" s="22"/>
      <c r="LMQ26" s="22"/>
      <c r="LMR26" s="22"/>
      <c r="LMS26" s="22"/>
      <c r="LMT26" s="22"/>
      <c r="LMU26" s="22"/>
      <c r="LMV26" s="22"/>
      <c r="LMW26" s="22"/>
      <c r="LMX26" s="22"/>
      <c r="LMY26" s="22"/>
      <c r="LMZ26" s="22"/>
      <c r="LNA26" s="22"/>
      <c r="LNB26" s="22"/>
      <c r="LNC26" s="22"/>
      <c r="LND26" s="22"/>
      <c r="LNE26" s="22"/>
      <c r="LNF26" s="22"/>
      <c r="LNG26" s="22"/>
      <c r="LNH26" s="22"/>
      <c r="LNI26" s="22"/>
      <c r="LNJ26" s="22"/>
      <c r="LNK26" s="22"/>
      <c r="LNL26" s="22"/>
      <c r="LNM26" s="22"/>
      <c r="LNN26" s="22"/>
      <c r="LNO26" s="22"/>
      <c r="LNP26" s="22"/>
      <c r="LNQ26" s="22"/>
      <c r="LNR26" s="22"/>
      <c r="LNS26" s="22"/>
      <c r="LNT26" s="22"/>
      <c r="LNU26" s="22"/>
      <c r="LNV26" s="22"/>
      <c r="LNW26" s="22"/>
      <c r="LNX26" s="22"/>
      <c r="LNY26" s="22"/>
      <c r="LNZ26" s="22"/>
      <c r="LOA26" s="22"/>
      <c r="LOB26" s="22"/>
      <c r="LOC26" s="22"/>
      <c r="LOD26" s="22"/>
      <c r="LOE26" s="22"/>
      <c r="LOF26" s="22"/>
      <c r="LOG26" s="22"/>
      <c r="LOH26" s="22"/>
      <c r="LOI26" s="22"/>
      <c r="LOJ26" s="22"/>
      <c r="LOK26" s="22"/>
      <c r="LOL26" s="22"/>
      <c r="LOM26" s="22"/>
      <c r="LON26" s="22"/>
      <c r="LOO26" s="22"/>
      <c r="LOP26" s="22"/>
      <c r="LOQ26" s="22"/>
      <c r="LOR26" s="22"/>
      <c r="LOS26" s="22"/>
      <c r="LOT26" s="22"/>
      <c r="LOU26" s="22"/>
      <c r="LOV26" s="22"/>
      <c r="LOW26" s="22"/>
      <c r="LOX26" s="22"/>
      <c r="LOY26" s="22"/>
      <c r="LOZ26" s="22"/>
      <c r="LPA26" s="22"/>
      <c r="LPB26" s="22"/>
      <c r="LPC26" s="22"/>
      <c r="LPD26" s="22"/>
      <c r="LPE26" s="22"/>
      <c r="LPF26" s="22"/>
      <c r="LPG26" s="22"/>
      <c r="LPH26" s="22"/>
      <c r="LPI26" s="22"/>
      <c r="LPJ26" s="22"/>
      <c r="LPK26" s="22"/>
      <c r="LPL26" s="22"/>
      <c r="LPM26" s="22"/>
      <c r="LPN26" s="22"/>
      <c r="LPO26" s="22"/>
      <c r="LPP26" s="22"/>
      <c r="LPQ26" s="22"/>
      <c r="LPR26" s="22"/>
      <c r="LPS26" s="22"/>
      <c r="LPT26" s="22"/>
      <c r="LPU26" s="22"/>
      <c r="LPV26" s="22"/>
      <c r="LPW26" s="22"/>
      <c r="LPX26" s="22"/>
      <c r="LPY26" s="22"/>
      <c r="LPZ26" s="22"/>
      <c r="LQA26" s="22"/>
      <c r="LQB26" s="22"/>
      <c r="LQC26" s="22"/>
      <c r="LQD26" s="22"/>
      <c r="LQE26" s="22"/>
      <c r="LQF26" s="22"/>
      <c r="LQG26" s="22"/>
      <c r="LQH26" s="22"/>
      <c r="LQI26" s="22"/>
      <c r="LQJ26" s="22"/>
      <c r="LQK26" s="22"/>
      <c r="LQL26" s="22"/>
      <c r="LQM26" s="22"/>
      <c r="LQN26" s="22"/>
      <c r="LQO26" s="22"/>
      <c r="LQP26" s="22"/>
      <c r="LQQ26" s="22"/>
      <c r="LQR26" s="22"/>
      <c r="LQS26" s="22"/>
      <c r="LQT26" s="22"/>
      <c r="LQU26" s="22"/>
      <c r="LQV26" s="22"/>
      <c r="LQW26" s="22"/>
      <c r="LQX26" s="22"/>
      <c r="LQY26" s="22"/>
      <c r="LQZ26" s="22"/>
      <c r="LRA26" s="22"/>
      <c r="LRB26" s="22"/>
      <c r="LRC26" s="22"/>
      <c r="LRD26" s="22"/>
      <c r="LRE26" s="22"/>
      <c r="LRF26" s="22"/>
      <c r="LRG26" s="22"/>
      <c r="LRH26" s="22"/>
      <c r="LRI26" s="22"/>
      <c r="LRJ26" s="22"/>
      <c r="LRK26" s="22"/>
      <c r="LRL26" s="22"/>
      <c r="LRM26" s="22"/>
      <c r="LRN26" s="22"/>
      <c r="LRO26" s="22"/>
      <c r="LRP26" s="22"/>
      <c r="LRQ26" s="22"/>
      <c r="LRR26" s="22"/>
      <c r="LRS26" s="22"/>
      <c r="LRT26" s="22"/>
      <c r="LRU26" s="22"/>
      <c r="LRV26" s="22"/>
      <c r="LRW26" s="22"/>
      <c r="LRX26" s="22"/>
      <c r="LRY26" s="22"/>
      <c r="LRZ26" s="22"/>
      <c r="LSA26" s="22"/>
      <c r="LSB26" s="22"/>
      <c r="LSC26" s="22"/>
      <c r="LSD26" s="22"/>
      <c r="LSE26" s="22"/>
      <c r="LSF26" s="22"/>
      <c r="LSG26" s="22"/>
      <c r="LSH26" s="22"/>
      <c r="LSI26" s="22"/>
      <c r="LSJ26" s="22"/>
      <c r="LSK26" s="22"/>
      <c r="LSL26" s="22"/>
      <c r="LSM26" s="22"/>
      <c r="LSN26" s="22"/>
      <c r="LSO26" s="22"/>
      <c r="LSP26" s="22"/>
      <c r="LSQ26" s="22"/>
      <c r="LSR26" s="22"/>
      <c r="LSS26" s="22"/>
      <c r="LST26" s="22"/>
      <c r="LSU26" s="22"/>
      <c r="LSV26" s="22"/>
      <c r="LSW26" s="22"/>
      <c r="LSX26" s="22"/>
      <c r="LSY26" s="22"/>
      <c r="LSZ26" s="22"/>
      <c r="LTA26" s="22"/>
      <c r="LTB26" s="22"/>
      <c r="LTC26" s="22"/>
      <c r="LTD26" s="22"/>
      <c r="LTE26" s="22"/>
      <c r="LTF26" s="22"/>
      <c r="LTG26" s="22"/>
      <c r="LTH26" s="22"/>
      <c r="LTI26" s="22"/>
      <c r="LTJ26" s="22"/>
      <c r="LTK26" s="22"/>
      <c r="LTL26" s="22"/>
      <c r="LTM26" s="22"/>
      <c r="LTN26" s="22"/>
      <c r="LTO26" s="22"/>
      <c r="LTP26" s="22"/>
      <c r="LTQ26" s="22"/>
      <c r="LTR26" s="22"/>
      <c r="LTS26" s="22"/>
      <c r="LTT26" s="22"/>
      <c r="LTU26" s="22"/>
      <c r="LTV26" s="22"/>
      <c r="LTW26" s="22"/>
      <c r="LTX26" s="22"/>
      <c r="LTY26" s="22"/>
      <c r="LTZ26" s="22"/>
      <c r="LUA26" s="22"/>
      <c r="LUB26" s="22"/>
      <c r="LUC26" s="22"/>
      <c r="LUD26" s="22"/>
      <c r="LUE26" s="22"/>
      <c r="LUF26" s="22"/>
      <c r="LUG26" s="22"/>
      <c r="LUH26" s="22"/>
      <c r="LUI26" s="22"/>
      <c r="LUJ26" s="22"/>
      <c r="LUK26" s="22"/>
      <c r="LUL26" s="22"/>
      <c r="LUM26" s="22"/>
      <c r="LUN26" s="22"/>
      <c r="LUO26" s="22"/>
      <c r="LUP26" s="22"/>
      <c r="LUQ26" s="22"/>
      <c r="LUR26" s="22"/>
      <c r="LUS26" s="22"/>
      <c r="LUT26" s="22"/>
      <c r="LUU26" s="22"/>
      <c r="LUV26" s="22"/>
      <c r="LUW26" s="22"/>
      <c r="LUX26" s="22"/>
      <c r="LUY26" s="22"/>
      <c r="LUZ26" s="22"/>
      <c r="LVA26" s="22"/>
      <c r="LVB26" s="22"/>
      <c r="LVC26" s="22"/>
      <c r="LVD26" s="22"/>
      <c r="LVE26" s="22"/>
      <c r="LVF26" s="22"/>
      <c r="LVG26" s="22"/>
      <c r="LVH26" s="22"/>
      <c r="LVI26" s="22"/>
      <c r="LVJ26" s="22"/>
      <c r="LVK26" s="22"/>
      <c r="LVL26" s="22"/>
      <c r="LVM26" s="22"/>
      <c r="LVN26" s="22"/>
      <c r="LVO26" s="22"/>
      <c r="LVP26" s="22"/>
      <c r="LVQ26" s="22"/>
      <c r="LVR26" s="22"/>
      <c r="LVS26" s="22"/>
      <c r="LVT26" s="22"/>
      <c r="LVU26" s="22"/>
      <c r="LVV26" s="22"/>
      <c r="LVW26" s="22"/>
      <c r="LVX26" s="22"/>
      <c r="LVY26" s="22"/>
      <c r="LVZ26" s="22"/>
      <c r="LWA26" s="22"/>
      <c r="LWB26" s="22"/>
      <c r="LWC26" s="22"/>
      <c r="LWD26" s="22"/>
      <c r="LWE26" s="22"/>
      <c r="LWF26" s="22"/>
      <c r="LWG26" s="22"/>
      <c r="LWH26" s="22"/>
      <c r="LWI26" s="22"/>
      <c r="LWJ26" s="22"/>
      <c r="LWK26" s="22"/>
      <c r="LWL26" s="22"/>
      <c r="LWM26" s="22"/>
      <c r="LWN26" s="22"/>
      <c r="LWO26" s="22"/>
      <c r="LWP26" s="22"/>
      <c r="LWQ26" s="22"/>
      <c r="LWR26" s="22"/>
      <c r="LWS26" s="22"/>
      <c r="LWT26" s="22"/>
      <c r="LWU26" s="22"/>
      <c r="LWV26" s="22"/>
      <c r="LWW26" s="22"/>
      <c r="LWX26" s="22"/>
      <c r="LWY26" s="22"/>
      <c r="LWZ26" s="22"/>
      <c r="LXA26" s="22"/>
      <c r="LXB26" s="22"/>
      <c r="LXC26" s="22"/>
      <c r="LXD26" s="22"/>
      <c r="LXE26" s="22"/>
      <c r="LXF26" s="22"/>
      <c r="LXG26" s="22"/>
      <c r="LXH26" s="22"/>
      <c r="LXI26" s="22"/>
      <c r="LXJ26" s="22"/>
      <c r="LXK26" s="22"/>
      <c r="LXL26" s="22"/>
      <c r="LXM26" s="22"/>
      <c r="LXN26" s="22"/>
      <c r="LXO26" s="22"/>
      <c r="LXP26" s="22"/>
      <c r="LXQ26" s="22"/>
      <c r="LXR26" s="22"/>
      <c r="LXS26" s="22"/>
      <c r="LXT26" s="22"/>
      <c r="LXU26" s="22"/>
      <c r="LXV26" s="22"/>
      <c r="LXW26" s="22"/>
      <c r="LXX26" s="22"/>
      <c r="LXY26" s="22"/>
      <c r="LXZ26" s="22"/>
      <c r="LYA26" s="22"/>
      <c r="LYB26" s="22"/>
      <c r="LYC26" s="22"/>
      <c r="LYD26" s="22"/>
      <c r="LYE26" s="22"/>
      <c r="LYF26" s="22"/>
      <c r="LYG26" s="22"/>
      <c r="LYH26" s="22"/>
      <c r="LYI26" s="22"/>
      <c r="LYJ26" s="22"/>
      <c r="LYK26" s="22"/>
      <c r="LYL26" s="22"/>
      <c r="LYM26" s="22"/>
      <c r="LYN26" s="22"/>
      <c r="LYO26" s="22"/>
      <c r="LYP26" s="22"/>
      <c r="LYQ26" s="22"/>
      <c r="LYR26" s="22"/>
      <c r="LYS26" s="22"/>
      <c r="LYT26" s="22"/>
      <c r="LYU26" s="22"/>
      <c r="LYV26" s="22"/>
      <c r="LYW26" s="22"/>
      <c r="LYX26" s="22"/>
      <c r="LYY26" s="22"/>
      <c r="LYZ26" s="22"/>
      <c r="LZA26" s="22"/>
      <c r="LZB26" s="22"/>
      <c r="LZC26" s="22"/>
      <c r="LZD26" s="22"/>
      <c r="LZE26" s="22"/>
      <c r="LZF26" s="22"/>
      <c r="LZG26" s="22"/>
      <c r="LZH26" s="22"/>
      <c r="LZI26" s="22"/>
      <c r="LZJ26" s="22"/>
      <c r="LZK26" s="22"/>
      <c r="LZL26" s="22"/>
      <c r="LZM26" s="22"/>
      <c r="LZN26" s="22"/>
      <c r="LZO26" s="22"/>
      <c r="LZP26" s="22"/>
      <c r="LZQ26" s="22"/>
      <c r="LZR26" s="22"/>
      <c r="LZS26" s="22"/>
      <c r="LZT26" s="22"/>
      <c r="LZU26" s="22"/>
      <c r="LZV26" s="22"/>
      <c r="LZW26" s="22"/>
      <c r="LZX26" s="22"/>
      <c r="LZY26" s="22"/>
      <c r="LZZ26" s="22"/>
      <c r="MAA26" s="22"/>
      <c r="MAB26" s="22"/>
      <c r="MAC26" s="22"/>
      <c r="MAD26" s="22"/>
      <c r="MAE26" s="22"/>
      <c r="MAF26" s="22"/>
      <c r="MAG26" s="22"/>
      <c r="MAH26" s="22"/>
      <c r="MAI26" s="22"/>
      <c r="MAJ26" s="22"/>
      <c r="MAK26" s="22"/>
      <c r="MAL26" s="22"/>
      <c r="MAM26" s="22"/>
      <c r="MAN26" s="22"/>
      <c r="MAO26" s="22"/>
      <c r="MAP26" s="22"/>
      <c r="MAQ26" s="22"/>
      <c r="MAR26" s="22"/>
      <c r="MAS26" s="22"/>
      <c r="MAT26" s="22"/>
      <c r="MAU26" s="22"/>
      <c r="MAV26" s="22"/>
      <c r="MAW26" s="22"/>
      <c r="MAX26" s="22"/>
      <c r="MAY26" s="22"/>
      <c r="MAZ26" s="22"/>
      <c r="MBA26" s="22"/>
      <c r="MBB26" s="22"/>
      <c r="MBC26" s="22"/>
      <c r="MBD26" s="22"/>
      <c r="MBE26" s="22"/>
      <c r="MBF26" s="22"/>
      <c r="MBG26" s="22"/>
      <c r="MBH26" s="22"/>
      <c r="MBI26" s="22"/>
      <c r="MBJ26" s="22"/>
      <c r="MBK26" s="22"/>
      <c r="MBL26" s="22"/>
      <c r="MBM26" s="22"/>
      <c r="MBN26" s="22"/>
      <c r="MBO26" s="22"/>
      <c r="MBP26" s="22"/>
      <c r="MBQ26" s="22"/>
      <c r="MBR26" s="22"/>
      <c r="MBS26" s="22"/>
      <c r="MBT26" s="22"/>
      <c r="MBU26" s="22"/>
      <c r="MBV26" s="22"/>
      <c r="MBW26" s="22"/>
      <c r="MBX26" s="22"/>
      <c r="MBY26" s="22"/>
      <c r="MBZ26" s="22"/>
      <c r="MCA26" s="22"/>
      <c r="MCB26" s="22"/>
      <c r="MCC26" s="22"/>
      <c r="MCD26" s="22"/>
      <c r="MCE26" s="22"/>
      <c r="MCF26" s="22"/>
      <c r="MCG26" s="22"/>
      <c r="MCH26" s="22"/>
      <c r="MCI26" s="22"/>
      <c r="MCJ26" s="22"/>
      <c r="MCK26" s="22"/>
      <c r="MCL26" s="22"/>
      <c r="MCM26" s="22"/>
      <c r="MCN26" s="22"/>
      <c r="MCO26" s="22"/>
      <c r="MCP26" s="22"/>
      <c r="MCQ26" s="22"/>
      <c r="MCR26" s="22"/>
      <c r="MCS26" s="22"/>
      <c r="MCT26" s="22"/>
      <c r="MCU26" s="22"/>
      <c r="MCV26" s="22"/>
      <c r="MCW26" s="22"/>
      <c r="MCX26" s="22"/>
      <c r="MCY26" s="22"/>
      <c r="MCZ26" s="22"/>
      <c r="MDA26" s="22"/>
      <c r="MDB26" s="22"/>
      <c r="MDC26" s="22"/>
      <c r="MDD26" s="22"/>
      <c r="MDE26" s="22"/>
      <c r="MDF26" s="22"/>
      <c r="MDG26" s="22"/>
      <c r="MDH26" s="22"/>
      <c r="MDI26" s="22"/>
      <c r="MDJ26" s="22"/>
      <c r="MDK26" s="22"/>
      <c r="MDL26" s="22"/>
      <c r="MDM26" s="22"/>
      <c r="MDN26" s="22"/>
      <c r="MDO26" s="22"/>
      <c r="MDP26" s="22"/>
      <c r="MDQ26" s="22"/>
      <c r="MDR26" s="22"/>
      <c r="MDS26" s="22"/>
      <c r="MDT26" s="22"/>
      <c r="MDU26" s="22"/>
      <c r="MDV26" s="22"/>
      <c r="MDW26" s="22"/>
      <c r="MDX26" s="22"/>
      <c r="MDY26" s="22"/>
      <c r="MDZ26" s="22"/>
      <c r="MEA26" s="22"/>
      <c r="MEB26" s="22"/>
      <c r="MEC26" s="22"/>
      <c r="MED26" s="22"/>
      <c r="MEE26" s="22"/>
      <c r="MEF26" s="22"/>
      <c r="MEG26" s="22"/>
      <c r="MEH26" s="22"/>
      <c r="MEI26" s="22"/>
      <c r="MEJ26" s="22"/>
      <c r="MEK26" s="22"/>
      <c r="MEL26" s="22"/>
      <c r="MEM26" s="22"/>
      <c r="MEN26" s="22"/>
      <c r="MEO26" s="22"/>
      <c r="MEP26" s="22"/>
      <c r="MEQ26" s="22"/>
      <c r="MER26" s="22"/>
      <c r="MES26" s="22"/>
      <c r="MET26" s="22"/>
      <c r="MEU26" s="22"/>
      <c r="MEV26" s="22"/>
      <c r="MEW26" s="22"/>
      <c r="MEX26" s="22"/>
      <c r="MEY26" s="22"/>
      <c r="MEZ26" s="22"/>
      <c r="MFA26" s="22"/>
      <c r="MFB26" s="22"/>
      <c r="MFC26" s="22"/>
      <c r="MFD26" s="22"/>
      <c r="MFE26" s="22"/>
      <c r="MFF26" s="22"/>
      <c r="MFG26" s="22"/>
      <c r="MFH26" s="22"/>
      <c r="MFI26" s="22"/>
      <c r="MFJ26" s="22"/>
      <c r="MFK26" s="22"/>
      <c r="MFL26" s="22"/>
      <c r="MFM26" s="22"/>
      <c r="MFN26" s="22"/>
      <c r="MFO26" s="22"/>
      <c r="MFP26" s="22"/>
      <c r="MFQ26" s="22"/>
      <c r="MFR26" s="22"/>
      <c r="MFS26" s="22"/>
      <c r="MFT26" s="22"/>
      <c r="MFU26" s="22"/>
      <c r="MFV26" s="22"/>
      <c r="MFW26" s="22"/>
      <c r="MFX26" s="22"/>
      <c r="MFY26" s="22"/>
      <c r="MFZ26" s="22"/>
      <c r="MGA26" s="22"/>
      <c r="MGB26" s="22"/>
      <c r="MGC26" s="22"/>
      <c r="MGD26" s="22"/>
      <c r="MGE26" s="22"/>
      <c r="MGF26" s="22"/>
      <c r="MGG26" s="22"/>
      <c r="MGH26" s="22"/>
      <c r="MGI26" s="22"/>
      <c r="MGJ26" s="22"/>
      <c r="MGK26" s="22"/>
      <c r="MGL26" s="22"/>
      <c r="MGM26" s="22"/>
      <c r="MGN26" s="22"/>
      <c r="MGO26" s="22"/>
      <c r="MGP26" s="22"/>
      <c r="MGQ26" s="22"/>
      <c r="MGR26" s="22"/>
      <c r="MGS26" s="22"/>
      <c r="MGT26" s="22"/>
      <c r="MGU26" s="22"/>
      <c r="MGV26" s="22"/>
      <c r="MGW26" s="22"/>
      <c r="MGX26" s="22"/>
      <c r="MGY26" s="22"/>
      <c r="MGZ26" s="22"/>
      <c r="MHA26" s="22"/>
      <c r="MHB26" s="22"/>
      <c r="MHC26" s="22"/>
      <c r="MHD26" s="22"/>
      <c r="MHE26" s="22"/>
      <c r="MHF26" s="22"/>
      <c r="MHG26" s="22"/>
      <c r="MHH26" s="22"/>
      <c r="MHI26" s="22"/>
      <c r="MHJ26" s="22"/>
      <c r="MHK26" s="22"/>
      <c r="MHL26" s="22"/>
      <c r="MHM26" s="22"/>
      <c r="MHN26" s="22"/>
      <c r="MHO26" s="22"/>
      <c r="MHP26" s="22"/>
      <c r="MHQ26" s="22"/>
      <c r="MHR26" s="22"/>
      <c r="MHS26" s="22"/>
      <c r="MHT26" s="22"/>
      <c r="MHU26" s="22"/>
      <c r="MHV26" s="22"/>
      <c r="MHW26" s="22"/>
      <c r="MHX26" s="22"/>
      <c r="MHY26" s="22"/>
      <c r="MHZ26" s="22"/>
      <c r="MIA26" s="22"/>
      <c r="MIB26" s="22"/>
      <c r="MIC26" s="22"/>
      <c r="MID26" s="22"/>
      <c r="MIE26" s="22"/>
      <c r="MIF26" s="22"/>
      <c r="MIG26" s="22"/>
      <c r="MIH26" s="22"/>
      <c r="MII26" s="22"/>
      <c r="MIJ26" s="22"/>
      <c r="MIK26" s="22"/>
      <c r="MIL26" s="22"/>
      <c r="MIM26" s="22"/>
      <c r="MIN26" s="22"/>
      <c r="MIO26" s="22"/>
      <c r="MIP26" s="22"/>
      <c r="MIQ26" s="22"/>
      <c r="MIR26" s="22"/>
      <c r="MIS26" s="22"/>
      <c r="MIT26" s="22"/>
      <c r="MIU26" s="22"/>
      <c r="MIV26" s="22"/>
      <c r="MIW26" s="22"/>
      <c r="MIX26" s="22"/>
      <c r="MIY26" s="22"/>
      <c r="MIZ26" s="22"/>
      <c r="MJA26" s="22"/>
      <c r="MJB26" s="22"/>
      <c r="MJC26" s="22"/>
      <c r="MJD26" s="22"/>
      <c r="MJE26" s="22"/>
      <c r="MJF26" s="22"/>
      <c r="MJG26" s="22"/>
      <c r="MJH26" s="22"/>
      <c r="MJI26" s="22"/>
      <c r="MJJ26" s="22"/>
      <c r="MJK26" s="22"/>
      <c r="MJL26" s="22"/>
      <c r="MJM26" s="22"/>
      <c r="MJN26" s="22"/>
      <c r="MJO26" s="22"/>
      <c r="MJP26" s="22"/>
      <c r="MJQ26" s="22"/>
      <c r="MJR26" s="22"/>
      <c r="MJS26" s="22"/>
      <c r="MJT26" s="22"/>
      <c r="MJU26" s="22"/>
      <c r="MJV26" s="22"/>
      <c r="MJW26" s="22"/>
      <c r="MJX26" s="22"/>
      <c r="MJY26" s="22"/>
      <c r="MJZ26" s="22"/>
      <c r="MKA26" s="22"/>
      <c r="MKB26" s="22"/>
      <c r="MKC26" s="22"/>
      <c r="MKD26" s="22"/>
      <c r="MKE26" s="22"/>
      <c r="MKF26" s="22"/>
      <c r="MKG26" s="22"/>
      <c r="MKH26" s="22"/>
      <c r="MKI26" s="22"/>
      <c r="MKJ26" s="22"/>
      <c r="MKK26" s="22"/>
      <c r="MKL26" s="22"/>
      <c r="MKM26" s="22"/>
      <c r="MKN26" s="22"/>
      <c r="MKO26" s="22"/>
      <c r="MKP26" s="22"/>
      <c r="MKQ26" s="22"/>
      <c r="MKR26" s="22"/>
      <c r="MKS26" s="22"/>
      <c r="MKT26" s="22"/>
      <c r="MKU26" s="22"/>
      <c r="MKV26" s="22"/>
      <c r="MKW26" s="22"/>
      <c r="MKX26" s="22"/>
      <c r="MKY26" s="22"/>
      <c r="MKZ26" s="22"/>
      <c r="MLA26" s="22"/>
      <c r="MLB26" s="22"/>
      <c r="MLC26" s="22"/>
      <c r="MLD26" s="22"/>
      <c r="MLE26" s="22"/>
      <c r="MLF26" s="22"/>
      <c r="MLG26" s="22"/>
      <c r="MLH26" s="22"/>
      <c r="MLI26" s="22"/>
      <c r="MLJ26" s="22"/>
      <c r="MLK26" s="22"/>
      <c r="MLL26" s="22"/>
      <c r="MLM26" s="22"/>
      <c r="MLN26" s="22"/>
      <c r="MLO26" s="22"/>
      <c r="MLP26" s="22"/>
      <c r="MLQ26" s="22"/>
      <c r="MLR26" s="22"/>
      <c r="MLS26" s="22"/>
      <c r="MLT26" s="22"/>
      <c r="MLU26" s="22"/>
      <c r="MLV26" s="22"/>
      <c r="MLW26" s="22"/>
      <c r="MLX26" s="22"/>
      <c r="MLY26" s="22"/>
      <c r="MLZ26" s="22"/>
      <c r="MMA26" s="22"/>
      <c r="MMB26" s="22"/>
      <c r="MMC26" s="22"/>
      <c r="MMD26" s="22"/>
      <c r="MME26" s="22"/>
      <c r="MMF26" s="22"/>
      <c r="MMG26" s="22"/>
      <c r="MMH26" s="22"/>
      <c r="MMI26" s="22"/>
      <c r="MMJ26" s="22"/>
      <c r="MMK26" s="22"/>
      <c r="MML26" s="22"/>
      <c r="MMM26" s="22"/>
      <c r="MMN26" s="22"/>
      <c r="MMO26" s="22"/>
      <c r="MMP26" s="22"/>
      <c r="MMQ26" s="22"/>
      <c r="MMR26" s="22"/>
      <c r="MMS26" s="22"/>
      <c r="MMT26" s="22"/>
      <c r="MMU26" s="22"/>
      <c r="MMV26" s="22"/>
      <c r="MMW26" s="22"/>
      <c r="MMX26" s="22"/>
      <c r="MMY26" s="22"/>
      <c r="MMZ26" s="22"/>
      <c r="MNA26" s="22"/>
      <c r="MNB26" s="22"/>
      <c r="MNC26" s="22"/>
      <c r="MND26" s="22"/>
      <c r="MNE26" s="22"/>
      <c r="MNF26" s="22"/>
      <c r="MNG26" s="22"/>
      <c r="MNH26" s="22"/>
      <c r="MNI26" s="22"/>
      <c r="MNJ26" s="22"/>
      <c r="MNK26" s="22"/>
      <c r="MNL26" s="22"/>
      <c r="MNM26" s="22"/>
      <c r="MNN26" s="22"/>
      <c r="MNO26" s="22"/>
      <c r="MNP26" s="22"/>
      <c r="MNQ26" s="22"/>
      <c r="MNR26" s="22"/>
      <c r="MNS26" s="22"/>
      <c r="MNT26" s="22"/>
      <c r="MNU26" s="22"/>
      <c r="MNV26" s="22"/>
      <c r="MNW26" s="22"/>
      <c r="MNX26" s="22"/>
      <c r="MNY26" s="22"/>
      <c r="MNZ26" s="22"/>
      <c r="MOA26" s="22"/>
      <c r="MOB26" s="22"/>
      <c r="MOC26" s="22"/>
      <c r="MOD26" s="22"/>
      <c r="MOE26" s="22"/>
      <c r="MOF26" s="22"/>
      <c r="MOG26" s="22"/>
      <c r="MOH26" s="22"/>
      <c r="MOI26" s="22"/>
      <c r="MOJ26" s="22"/>
      <c r="MOK26" s="22"/>
      <c r="MOL26" s="22"/>
      <c r="MOM26" s="22"/>
      <c r="MON26" s="22"/>
      <c r="MOO26" s="22"/>
      <c r="MOP26" s="22"/>
      <c r="MOQ26" s="22"/>
      <c r="MOR26" s="22"/>
      <c r="MOS26" s="22"/>
      <c r="MOT26" s="22"/>
      <c r="MOU26" s="22"/>
      <c r="MOV26" s="22"/>
      <c r="MOW26" s="22"/>
      <c r="MOX26" s="22"/>
      <c r="MOY26" s="22"/>
      <c r="MOZ26" s="22"/>
      <c r="MPA26" s="22"/>
      <c r="MPB26" s="22"/>
      <c r="MPC26" s="22"/>
      <c r="MPD26" s="22"/>
      <c r="MPE26" s="22"/>
      <c r="MPF26" s="22"/>
      <c r="MPG26" s="22"/>
      <c r="MPH26" s="22"/>
      <c r="MPI26" s="22"/>
      <c r="MPJ26" s="22"/>
      <c r="MPK26" s="22"/>
      <c r="MPL26" s="22"/>
      <c r="MPM26" s="22"/>
      <c r="MPN26" s="22"/>
      <c r="MPO26" s="22"/>
      <c r="MPP26" s="22"/>
      <c r="MPQ26" s="22"/>
      <c r="MPR26" s="22"/>
      <c r="MPS26" s="22"/>
      <c r="MPT26" s="22"/>
      <c r="MPU26" s="22"/>
      <c r="MPV26" s="22"/>
      <c r="MPW26" s="22"/>
      <c r="MPX26" s="22"/>
      <c r="MPY26" s="22"/>
      <c r="MPZ26" s="22"/>
      <c r="MQA26" s="22"/>
      <c r="MQB26" s="22"/>
      <c r="MQC26" s="22"/>
      <c r="MQD26" s="22"/>
      <c r="MQE26" s="22"/>
      <c r="MQF26" s="22"/>
      <c r="MQG26" s="22"/>
      <c r="MQH26" s="22"/>
      <c r="MQI26" s="22"/>
      <c r="MQJ26" s="22"/>
      <c r="MQK26" s="22"/>
      <c r="MQL26" s="22"/>
      <c r="MQM26" s="22"/>
      <c r="MQN26" s="22"/>
      <c r="MQO26" s="22"/>
      <c r="MQP26" s="22"/>
      <c r="MQQ26" s="22"/>
      <c r="MQR26" s="22"/>
      <c r="MQS26" s="22"/>
      <c r="MQT26" s="22"/>
      <c r="MQU26" s="22"/>
      <c r="MQV26" s="22"/>
      <c r="MQW26" s="22"/>
      <c r="MQX26" s="22"/>
      <c r="MQY26" s="22"/>
      <c r="MQZ26" s="22"/>
      <c r="MRA26" s="22"/>
      <c r="MRB26" s="22"/>
      <c r="MRC26" s="22"/>
      <c r="MRD26" s="22"/>
      <c r="MRE26" s="22"/>
      <c r="MRF26" s="22"/>
      <c r="MRG26" s="22"/>
      <c r="MRH26" s="22"/>
      <c r="MRI26" s="22"/>
      <c r="MRJ26" s="22"/>
      <c r="MRK26" s="22"/>
      <c r="MRL26" s="22"/>
      <c r="MRM26" s="22"/>
      <c r="MRN26" s="22"/>
      <c r="MRO26" s="22"/>
      <c r="MRP26" s="22"/>
      <c r="MRQ26" s="22"/>
      <c r="MRR26" s="22"/>
      <c r="MRS26" s="22"/>
      <c r="MRT26" s="22"/>
      <c r="MRU26" s="22"/>
      <c r="MRV26" s="22"/>
      <c r="MRW26" s="22"/>
      <c r="MRX26" s="22"/>
      <c r="MRY26" s="22"/>
      <c r="MRZ26" s="22"/>
      <c r="MSA26" s="22"/>
      <c r="MSB26" s="22"/>
      <c r="MSC26" s="22"/>
      <c r="MSD26" s="22"/>
      <c r="MSE26" s="22"/>
      <c r="MSF26" s="22"/>
      <c r="MSG26" s="22"/>
      <c r="MSH26" s="22"/>
      <c r="MSI26" s="22"/>
      <c r="MSJ26" s="22"/>
      <c r="MSK26" s="22"/>
      <c r="MSL26" s="22"/>
      <c r="MSM26" s="22"/>
      <c r="MSN26" s="22"/>
      <c r="MSO26" s="22"/>
      <c r="MSP26" s="22"/>
      <c r="MSQ26" s="22"/>
      <c r="MSR26" s="22"/>
      <c r="MSS26" s="22"/>
      <c r="MST26" s="22"/>
      <c r="MSU26" s="22"/>
      <c r="MSV26" s="22"/>
      <c r="MSW26" s="22"/>
      <c r="MSX26" s="22"/>
      <c r="MSY26" s="22"/>
      <c r="MSZ26" s="22"/>
      <c r="MTA26" s="22"/>
      <c r="MTB26" s="22"/>
      <c r="MTC26" s="22"/>
      <c r="MTD26" s="22"/>
      <c r="MTE26" s="22"/>
      <c r="MTF26" s="22"/>
      <c r="MTG26" s="22"/>
      <c r="MTH26" s="22"/>
      <c r="MTI26" s="22"/>
      <c r="MTJ26" s="22"/>
      <c r="MTK26" s="22"/>
      <c r="MTL26" s="22"/>
      <c r="MTM26" s="22"/>
      <c r="MTN26" s="22"/>
      <c r="MTO26" s="22"/>
      <c r="MTP26" s="22"/>
      <c r="MTQ26" s="22"/>
      <c r="MTR26" s="22"/>
      <c r="MTS26" s="22"/>
      <c r="MTT26" s="22"/>
      <c r="MTU26" s="22"/>
      <c r="MTV26" s="22"/>
      <c r="MTW26" s="22"/>
      <c r="MTX26" s="22"/>
      <c r="MTY26" s="22"/>
      <c r="MTZ26" s="22"/>
      <c r="MUA26" s="22"/>
      <c r="MUB26" s="22"/>
      <c r="MUC26" s="22"/>
      <c r="MUD26" s="22"/>
      <c r="MUE26" s="22"/>
      <c r="MUF26" s="22"/>
      <c r="MUG26" s="22"/>
      <c r="MUH26" s="22"/>
      <c r="MUI26" s="22"/>
      <c r="MUJ26" s="22"/>
      <c r="MUK26" s="22"/>
      <c r="MUL26" s="22"/>
      <c r="MUM26" s="22"/>
      <c r="MUN26" s="22"/>
      <c r="MUO26" s="22"/>
      <c r="MUP26" s="22"/>
      <c r="MUQ26" s="22"/>
      <c r="MUR26" s="22"/>
      <c r="MUS26" s="22"/>
      <c r="MUT26" s="22"/>
      <c r="MUU26" s="22"/>
      <c r="MUV26" s="22"/>
      <c r="MUW26" s="22"/>
      <c r="MUX26" s="22"/>
      <c r="MUY26" s="22"/>
      <c r="MUZ26" s="22"/>
      <c r="MVA26" s="22"/>
      <c r="MVB26" s="22"/>
      <c r="MVC26" s="22"/>
      <c r="MVD26" s="22"/>
      <c r="MVE26" s="22"/>
      <c r="MVF26" s="22"/>
      <c r="MVG26" s="22"/>
      <c r="MVH26" s="22"/>
      <c r="MVI26" s="22"/>
      <c r="MVJ26" s="22"/>
      <c r="MVK26" s="22"/>
      <c r="MVL26" s="22"/>
      <c r="MVM26" s="22"/>
      <c r="MVN26" s="22"/>
      <c r="MVO26" s="22"/>
      <c r="MVP26" s="22"/>
      <c r="MVQ26" s="22"/>
      <c r="MVR26" s="22"/>
      <c r="MVS26" s="22"/>
      <c r="MVT26" s="22"/>
      <c r="MVU26" s="22"/>
      <c r="MVV26" s="22"/>
      <c r="MVW26" s="22"/>
      <c r="MVX26" s="22"/>
      <c r="MVY26" s="22"/>
      <c r="MVZ26" s="22"/>
      <c r="MWA26" s="22"/>
      <c r="MWB26" s="22"/>
      <c r="MWC26" s="22"/>
      <c r="MWD26" s="22"/>
      <c r="MWE26" s="22"/>
      <c r="MWF26" s="22"/>
      <c r="MWG26" s="22"/>
      <c r="MWH26" s="22"/>
      <c r="MWI26" s="22"/>
      <c r="MWJ26" s="22"/>
      <c r="MWK26" s="22"/>
      <c r="MWL26" s="22"/>
      <c r="MWM26" s="22"/>
      <c r="MWN26" s="22"/>
      <c r="MWO26" s="22"/>
      <c r="MWP26" s="22"/>
      <c r="MWQ26" s="22"/>
      <c r="MWR26" s="22"/>
      <c r="MWS26" s="22"/>
      <c r="MWT26" s="22"/>
      <c r="MWU26" s="22"/>
      <c r="MWV26" s="22"/>
      <c r="MWW26" s="22"/>
      <c r="MWX26" s="22"/>
      <c r="MWY26" s="22"/>
      <c r="MWZ26" s="22"/>
      <c r="MXA26" s="22"/>
      <c r="MXB26" s="22"/>
      <c r="MXC26" s="22"/>
      <c r="MXD26" s="22"/>
      <c r="MXE26" s="22"/>
      <c r="MXF26" s="22"/>
      <c r="MXG26" s="22"/>
      <c r="MXH26" s="22"/>
      <c r="MXI26" s="22"/>
      <c r="MXJ26" s="22"/>
      <c r="MXK26" s="22"/>
      <c r="MXL26" s="22"/>
      <c r="MXM26" s="22"/>
      <c r="MXN26" s="22"/>
      <c r="MXO26" s="22"/>
      <c r="MXP26" s="22"/>
      <c r="MXQ26" s="22"/>
      <c r="MXR26" s="22"/>
      <c r="MXS26" s="22"/>
      <c r="MXT26" s="22"/>
      <c r="MXU26" s="22"/>
      <c r="MXV26" s="22"/>
      <c r="MXW26" s="22"/>
      <c r="MXX26" s="22"/>
      <c r="MXY26" s="22"/>
      <c r="MXZ26" s="22"/>
      <c r="MYA26" s="22"/>
      <c r="MYB26" s="22"/>
      <c r="MYC26" s="22"/>
      <c r="MYD26" s="22"/>
      <c r="MYE26" s="22"/>
      <c r="MYF26" s="22"/>
      <c r="MYG26" s="22"/>
      <c r="MYH26" s="22"/>
      <c r="MYI26" s="22"/>
      <c r="MYJ26" s="22"/>
      <c r="MYK26" s="22"/>
      <c r="MYL26" s="22"/>
      <c r="MYM26" s="22"/>
      <c r="MYN26" s="22"/>
      <c r="MYO26" s="22"/>
      <c r="MYP26" s="22"/>
      <c r="MYQ26" s="22"/>
      <c r="MYR26" s="22"/>
      <c r="MYS26" s="22"/>
      <c r="MYT26" s="22"/>
      <c r="MYU26" s="22"/>
      <c r="MYV26" s="22"/>
      <c r="MYW26" s="22"/>
      <c r="MYX26" s="22"/>
      <c r="MYY26" s="22"/>
      <c r="MYZ26" s="22"/>
      <c r="MZA26" s="22"/>
      <c r="MZB26" s="22"/>
      <c r="MZC26" s="22"/>
      <c r="MZD26" s="22"/>
      <c r="MZE26" s="22"/>
      <c r="MZF26" s="22"/>
      <c r="MZG26" s="22"/>
      <c r="MZH26" s="22"/>
      <c r="MZI26" s="22"/>
      <c r="MZJ26" s="22"/>
      <c r="MZK26" s="22"/>
      <c r="MZL26" s="22"/>
      <c r="MZM26" s="22"/>
      <c r="MZN26" s="22"/>
      <c r="MZO26" s="22"/>
      <c r="MZP26" s="22"/>
      <c r="MZQ26" s="22"/>
      <c r="MZR26" s="22"/>
      <c r="MZS26" s="22"/>
      <c r="MZT26" s="22"/>
      <c r="MZU26" s="22"/>
      <c r="MZV26" s="22"/>
      <c r="MZW26" s="22"/>
      <c r="MZX26" s="22"/>
      <c r="MZY26" s="22"/>
      <c r="MZZ26" s="22"/>
      <c r="NAA26" s="22"/>
      <c r="NAB26" s="22"/>
      <c r="NAC26" s="22"/>
      <c r="NAD26" s="22"/>
      <c r="NAE26" s="22"/>
      <c r="NAF26" s="22"/>
      <c r="NAG26" s="22"/>
      <c r="NAH26" s="22"/>
      <c r="NAI26" s="22"/>
      <c r="NAJ26" s="22"/>
      <c r="NAK26" s="22"/>
      <c r="NAL26" s="22"/>
      <c r="NAM26" s="22"/>
      <c r="NAN26" s="22"/>
      <c r="NAO26" s="22"/>
      <c r="NAP26" s="22"/>
      <c r="NAQ26" s="22"/>
      <c r="NAR26" s="22"/>
      <c r="NAS26" s="22"/>
      <c r="NAT26" s="22"/>
      <c r="NAU26" s="22"/>
      <c r="NAV26" s="22"/>
      <c r="NAW26" s="22"/>
      <c r="NAX26" s="22"/>
      <c r="NAY26" s="22"/>
      <c r="NAZ26" s="22"/>
      <c r="NBA26" s="22"/>
      <c r="NBB26" s="22"/>
      <c r="NBC26" s="22"/>
      <c r="NBD26" s="22"/>
      <c r="NBE26" s="22"/>
      <c r="NBF26" s="22"/>
      <c r="NBG26" s="22"/>
      <c r="NBH26" s="22"/>
      <c r="NBI26" s="22"/>
      <c r="NBJ26" s="22"/>
      <c r="NBK26" s="22"/>
      <c r="NBL26" s="22"/>
      <c r="NBM26" s="22"/>
      <c r="NBN26" s="22"/>
      <c r="NBO26" s="22"/>
      <c r="NBP26" s="22"/>
      <c r="NBQ26" s="22"/>
      <c r="NBR26" s="22"/>
      <c r="NBS26" s="22"/>
      <c r="NBT26" s="22"/>
      <c r="NBU26" s="22"/>
      <c r="NBV26" s="22"/>
      <c r="NBW26" s="22"/>
      <c r="NBX26" s="22"/>
      <c r="NBY26" s="22"/>
      <c r="NBZ26" s="22"/>
      <c r="NCA26" s="22"/>
      <c r="NCB26" s="22"/>
      <c r="NCC26" s="22"/>
      <c r="NCD26" s="22"/>
      <c r="NCE26" s="22"/>
      <c r="NCF26" s="22"/>
      <c r="NCG26" s="22"/>
      <c r="NCH26" s="22"/>
      <c r="NCI26" s="22"/>
      <c r="NCJ26" s="22"/>
      <c r="NCK26" s="22"/>
      <c r="NCL26" s="22"/>
      <c r="NCM26" s="22"/>
      <c r="NCN26" s="22"/>
      <c r="NCO26" s="22"/>
      <c r="NCP26" s="22"/>
      <c r="NCQ26" s="22"/>
      <c r="NCR26" s="22"/>
      <c r="NCS26" s="22"/>
      <c r="NCT26" s="22"/>
      <c r="NCU26" s="22"/>
      <c r="NCV26" s="22"/>
      <c r="NCW26" s="22"/>
      <c r="NCX26" s="22"/>
      <c r="NCY26" s="22"/>
      <c r="NCZ26" s="22"/>
      <c r="NDA26" s="22"/>
      <c r="NDB26" s="22"/>
      <c r="NDC26" s="22"/>
      <c r="NDD26" s="22"/>
      <c r="NDE26" s="22"/>
      <c r="NDF26" s="22"/>
      <c r="NDG26" s="22"/>
      <c r="NDH26" s="22"/>
      <c r="NDI26" s="22"/>
      <c r="NDJ26" s="22"/>
      <c r="NDK26" s="22"/>
      <c r="NDL26" s="22"/>
      <c r="NDM26" s="22"/>
      <c r="NDN26" s="22"/>
      <c r="NDO26" s="22"/>
      <c r="NDP26" s="22"/>
      <c r="NDQ26" s="22"/>
      <c r="NDR26" s="22"/>
      <c r="NDS26" s="22"/>
      <c r="NDT26" s="22"/>
      <c r="NDU26" s="22"/>
      <c r="NDV26" s="22"/>
      <c r="NDW26" s="22"/>
      <c r="NDX26" s="22"/>
      <c r="NDY26" s="22"/>
      <c r="NDZ26" s="22"/>
      <c r="NEA26" s="22"/>
      <c r="NEB26" s="22"/>
      <c r="NEC26" s="22"/>
      <c r="NED26" s="22"/>
      <c r="NEE26" s="22"/>
      <c r="NEF26" s="22"/>
      <c r="NEG26" s="22"/>
      <c r="NEH26" s="22"/>
      <c r="NEI26" s="22"/>
      <c r="NEJ26" s="22"/>
      <c r="NEK26" s="22"/>
      <c r="NEL26" s="22"/>
      <c r="NEM26" s="22"/>
      <c r="NEN26" s="22"/>
      <c r="NEO26" s="22"/>
      <c r="NEP26" s="22"/>
      <c r="NEQ26" s="22"/>
      <c r="NER26" s="22"/>
      <c r="NES26" s="22"/>
      <c r="NET26" s="22"/>
      <c r="NEU26" s="22"/>
      <c r="NEV26" s="22"/>
      <c r="NEW26" s="22"/>
      <c r="NEX26" s="22"/>
      <c r="NEY26" s="22"/>
      <c r="NEZ26" s="22"/>
      <c r="NFA26" s="22"/>
      <c r="NFB26" s="22"/>
      <c r="NFC26" s="22"/>
      <c r="NFD26" s="22"/>
      <c r="NFE26" s="22"/>
      <c r="NFF26" s="22"/>
      <c r="NFG26" s="22"/>
      <c r="NFH26" s="22"/>
      <c r="NFI26" s="22"/>
      <c r="NFJ26" s="22"/>
      <c r="NFK26" s="22"/>
      <c r="NFL26" s="22"/>
      <c r="NFM26" s="22"/>
      <c r="NFN26" s="22"/>
      <c r="NFO26" s="22"/>
      <c r="NFP26" s="22"/>
      <c r="NFQ26" s="22"/>
      <c r="NFR26" s="22"/>
      <c r="NFS26" s="22"/>
      <c r="NFT26" s="22"/>
      <c r="NFU26" s="22"/>
      <c r="NFV26" s="22"/>
      <c r="NFW26" s="22"/>
      <c r="NFX26" s="22"/>
      <c r="NFY26" s="22"/>
      <c r="NFZ26" s="22"/>
      <c r="NGA26" s="22"/>
      <c r="NGB26" s="22"/>
      <c r="NGC26" s="22"/>
      <c r="NGD26" s="22"/>
      <c r="NGE26" s="22"/>
      <c r="NGF26" s="22"/>
      <c r="NGG26" s="22"/>
      <c r="NGH26" s="22"/>
      <c r="NGI26" s="22"/>
      <c r="NGJ26" s="22"/>
      <c r="NGK26" s="22"/>
      <c r="NGL26" s="22"/>
      <c r="NGM26" s="22"/>
      <c r="NGN26" s="22"/>
      <c r="NGO26" s="22"/>
      <c r="NGP26" s="22"/>
      <c r="NGQ26" s="22"/>
      <c r="NGR26" s="22"/>
      <c r="NGS26" s="22"/>
      <c r="NGT26" s="22"/>
      <c r="NGU26" s="22"/>
      <c r="NGV26" s="22"/>
      <c r="NGW26" s="22"/>
      <c r="NGX26" s="22"/>
      <c r="NGY26" s="22"/>
      <c r="NGZ26" s="22"/>
      <c r="NHA26" s="22"/>
      <c r="NHB26" s="22"/>
      <c r="NHC26" s="22"/>
      <c r="NHD26" s="22"/>
      <c r="NHE26" s="22"/>
      <c r="NHF26" s="22"/>
      <c r="NHG26" s="22"/>
      <c r="NHH26" s="22"/>
      <c r="NHI26" s="22"/>
      <c r="NHJ26" s="22"/>
      <c r="NHK26" s="22"/>
      <c r="NHL26" s="22"/>
      <c r="NHM26" s="22"/>
      <c r="NHN26" s="22"/>
      <c r="NHO26" s="22"/>
      <c r="NHP26" s="22"/>
      <c r="NHQ26" s="22"/>
      <c r="NHR26" s="22"/>
      <c r="NHS26" s="22"/>
      <c r="NHT26" s="22"/>
      <c r="NHU26" s="22"/>
      <c r="NHV26" s="22"/>
      <c r="NHW26" s="22"/>
      <c r="NHX26" s="22"/>
      <c r="NHY26" s="22"/>
      <c r="NHZ26" s="22"/>
      <c r="NIA26" s="22"/>
      <c r="NIB26" s="22"/>
      <c r="NIC26" s="22"/>
      <c r="NID26" s="22"/>
      <c r="NIE26" s="22"/>
      <c r="NIF26" s="22"/>
      <c r="NIG26" s="22"/>
      <c r="NIH26" s="22"/>
      <c r="NII26" s="22"/>
      <c r="NIJ26" s="22"/>
      <c r="NIK26" s="22"/>
      <c r="NIL26" s="22"/>
      <c r="NIM26" s="22"/>
      <c r="NIN26" s="22"/>
      <c r="NIO26" s="22"/>
      <c r="NIP26" s="22"/>
      <c r="NIQ26" s="22"/>
      <c r="NIR26" s="22"/>
      <c r="NIS26" s="22"/>
      <c r="NIT26" s="22"/>
      <c r="NIU26" s="22"/>
      <c r="NIV26" s="22"/>
      <c r="NIW26" s="22"/>
      <c r="NIX26" s="22"/>
      <c r="NIY26" s="22"/>
      <c r="NIZ26" s="22"/>
      <c r="NJA26" s="22"/>
      <c r="NJB26" s="22"/>
      <c r="NJC26" s="22"/>
      <c r="NJD26" s="22"/>
      <c r="NJE26" s="22"/>
      <c r="NJF26" s="22"/>
      <c r="NJG26" s="22"/>
      <c r="NJH26" s="22"/>
      <c r="NJI26" s="22"/>
      <c r="NJJ26" s="22"/>
      <c r="NJK26" s="22"/>
      <c r="NJL26" s="22"/>
      <c r="NJM26" s="22"/>
      <c r="NJN26" s="22"/>
      <c r="NJO26" s="22"/>
      <c r="NJP26" s="22"/>
      <c r="NJQ26" s="22"/>
      <c r="NJR26" s="22"/>
      <c r="NJS26" s="22"/>
      <c r="NJT26" s="22"/>
      <c r="NJU26" s="22"/>
      <c r="NJV26" s="22"/>
      <c r="NJW26" s="22"/>
      <c r="NJX26" s="22"/>
      <c r="NJY26" s="22"/>
      <c r="NJZ26" s="22"/>
      <c r="NKA26" s="22"/>
      <c r="NKB26" s="22"/>
      <c r="NKC26" s="22"/>
      <c r="NKD26" s="22"/>
      <c r="NKE26" s="22"/>
      <c r="NKF26" s="22"/>
      <c r="NKG26" s="22"/>
      <c r="NKH26" s="22"/>
      <c r="NKI26" s="22"/>
      <c r="NKJ26" s="22"/>
      <c r="NKK26" s="22"/>
      <c r="NKL26" s="22"/>
      <c r="NKM26" s="22"/>
      <c r="NKN26" s="22"/>
      <c r="NKO26" s="22"/>
      <c r="NKP26" s="22"/>
      <c r="NKQ26" s="22"/>
      <c r="NKR26" s="22"/>
      <c r="NKS26" s="22"/>
      <c r="NKT26" s="22"/>
      <c r="NKU26" s="22"/>
      <c r="NKV26" s="22"/>
      <c r="NKW26" s="22"/>
      <c r="NKX26" s="22"/>
      <c r="NKY26" s="22"/>
      <c r="NKZ26" s="22"/>
      <c r="NLA26" s="22"/>
      <c r="NLB26" s="22"/>
      <c r="NLC26" s="22"/>
      <c r="NLD26" s="22"/>
      <c r="NLE26" s="22"/>
      <c r="NLF26" s="22"/>
      <c r="NLG26" s="22"/>
      <c r="NLH26" s="22"/>
      <c r="NLI26" s="22"/>
      <c r="NLJ26" s="22"/>
      <c r="NLK26" s="22"/>
      <c r="NLL26" s="22"/>
      <c r="NLM26" s="22"/>
      <c r="NLN26" s="22"/>
      <c r="NLO26" s="22"/>
      <c r="NLP26" s="22"/>
      <c r="NLQ26" s="22"/>
      <c r="NLR26" s="22"/>
      <c r="NLS26" s="22"/>
      <c r="NLT26" s="22"/>
      <c r="NLU26" s="22"/>
      <c r="NLV26" s="22"/>
      <c r="NLW26" s="22"/>
      <c r="NLX26" s="22"/>
      <c r="NLY26" s="22"/>
      <c r="NLZ26" s="22"/>
      <c r="NMA26" s="22"/>
      <c r="NMB26" s="22"/>
      <c r="NMC26" s="22"/>
      <c r="NMD26" s="22"/>
      <c r="NME26" s="22"/>
      <c r="NMF26" s="22"/>
      <c r="NMG26" s="22"/>
      <c r="NMH26" s="22"/>
      <c r="NMI26" s="22"/>
      <c r="NMJ26" s="22"/>
      <c r="NMK26" s="22"/>
      <c r="NML26" s="22"/>
      <c r="NMM26" s="22"/>
      <c r="NMN26" s="22"/>
      <c r="NMO26" s="22"/>
      <c r="NMP26" s="22"/>
      <c r="NMQ26" s="22"/>
      <c r="NMR26" s="22"/>
      <c r="NMS26" s="22"/>
      <c r="NMT26" s="22"/>
      <c r="NMU26" s="22"/>
      <c r="NMV26" s="22"/>
      <c r="NMW26" s="22"/>
      <c r="NMX26" s="22"/>
      <c r="NMY26" s="22"/>
      <c r="NMZ26" s="22"/>
      <c r="NNA26" s="22"/>
      <c r="NNB26" s="22"/>
      <c r="NNC26" s="22"/>
      <c r="NND26" s="22"/>
      <c r="NNE26" s="22"/>
      <c r="NNF26" s="22"/>
      <c r="NNG26" s="22"/>
      <c r="NNH26" s="22"/>
      <c r="NNI26" s="22"/>
      <c r="NNJ26" s="22"/>
      <c r="NNK26" s="22"/>
      <c r="NNL26" s="22"/>
      <c r="NNM26" s="22"/>
      <c r="NNN26" s="22"/>
      <c r="NNO26" s="22"/>
      <c r="NNP26" s="22"/>
      <c r="NNQ26" s="22"/>
      <c r="NNR26" s="22"/>
      <c r="NNS26" s="22"/>
      <c r="NNT26" s="22"/>
      <c r="NNU26" s="22"/>
      <c r="NNV26" s="22"/>
      <c r="NNW26" s="22"/>
      <c r="NNX26" s="22"/>
      <c r="NNY26" s="22"/>
      <c r="NNZ26" s="22"/>
      <c r="NOA26" s="22"/>
      <c r="NOB26" s="22"/>
      <c r="NOC26" s="22"/>
      <c r="NOD26" s="22"/>
      <c r="NOE26" s="22"/>
      <c r="NOF26" s="22"/>
      <c r="NOG26" s="22"/>
      <c r="NOH26" s="22"/>
      <c r="NOI26" s="22"/>
      <c r="NOJ26" s="22"/>
      <c r="NOK26" s="22"/>
      <c r="NOL26" s="22"/>
      <c r="NOM26" s="22"/>
      <c r="NON26" s="22"/>
      <c r="NOO26" s="22"/>
      <c r="NOP26" s="22"/>
      <c r="NOQ26" s="22"/>
      <c r="NOR26" s="22"/>
      <c r="NOS26" s="22"/>
      <c r="NOT26" s="22"/>
      <c r="NOU26" s="22"/>
      <c r="NOV26" s="22"/>
      <c r="NOW26" s="22"/>
      <c r="NOX26" s="22"/>
      <c r="NOY26" s="22"/>
      <c r="NOZ26" s="22"/>
      <c r="NPA26" s="22"/>
      <c r="NPB26" s="22"/>
      <c r="NPC26" s="22"/>
      <c r="NPD26" s="22"/>
      <c r="NPE26" s="22"/>
      <c r="NPF26" s="22"/>
      <c r="NPG26" s="22"/>
      <c r="NPH26" s="22"/>
      <c r="NPI26" s="22"/>
      <c r="NPJ26" s="22"/>
      <c r="NPK26" s="22"/>
      <c r="NPL26" s="22"/>
      <c r="NPM26" s="22"/>
      <c r="NPN26" s="22"/>
      <c r="NPO26" s="22"/>
      <c r="NPP26" s="22"/>
      <c r="NPQ26" s="22"/>
      <c r="NPR26" s="22"/>
      <c r="NPS26" s="22"/>
      <c r="NPT26" s="22"/>
      <c r="NPU26" s="22"/>
      <c r="NPV26" s="22"/>
      <c r="NPW26" s="22"/>
      <c r="NPX26" s="22"/>
      <c r="NPY26" s="22"/>
      <c r="NPZ26" s="22"/>
      <c r="NQA26" s="22"/>
      <c r="NQB26" s="22"/>
      <c r="NQC26" s="22"/>
      <c r="NQD26" s="22"/>
      <c r="NQE26" s="22"/>
      <c r="NQF26" s="22"/>
      <c r="NQG26" s="22"/>
      <c r="NQH26" s="22"/>
      <c r="NQI26" s="22"/>
      <c r="NQJ26" s="22"/>
      <c r="NQK26" s="22"/>
      <c r="NQL26" s="22"/>
      <c r="NQM26" s="22"/>
      <c r="NQN26" s="22"/>
      <c r="NQO26" s="22"/>
      <c r="NQP26" s="22"/>
      <c r="NQQ26" s="22"/>
      <c r="NQR26" s="22"/>
      <c r="NQS26" s="22"/>
      <c r="NQT26" s="22"/>
      <c r="NQU26" s="22"/>
      <c r="NQV26" s="22"/>
      <c r="NQW26" s="22"/>
      <c r="NQX26" s="22"/>
      <c r="NQY26" s="22"/>
      <c r="NQZ26" s="22"/>
      <c r="NRA26" s="22"/>
      <c r="NRB26" s="22"/>
      <c r="NRC26" s="22"/>
      <c r="NRD26" s="22"/>
      <c r="NRE26" s="22"/>
      <c r="NRF26" s="22"/>
      <c r="NRG26" s="22"/>
      <c r="NRH26" s="22"/>
      <c r="NRI26" s="22"/>
      <c r="NRJ26" s="22"/>
      <c r="NRK26" s="22"/>
      <c r="NRL26" s="22"/>
      <c r="NRM26" s="22"/>
      <c r="NRN26" s="22"/>
      <c r="NRO26" s="22"/>
      <c r="NRP26" s="22"/>
      <c r="NRQ26" s="22"/>
      <c r="NRR26" s="22"/>
      <c r="NRS26" s="22"/>
      <c r="NRT26" s="22"/>
      <c r="NRU26" s="22"/>
      <c r="NRV26" s="22"/>
      <c r="NRW26" s="22"/>
      <c r="NRX26" s="22"/>
      <c r="NRY26" s="22"/>
      <c r="NRZ26" s="22"/>
      <c r="NSA26" s="22"/>
      <c r="NSB26" s="22"/>
      <c r="NSC26" s="22"/>
      <c r="NSD26" s="22"/>
      <c r="NSE26" s="22"/>
      <c r="NSF26" s="22"/>
      <c r="NSG26" s="22"/>
      <c r="NSH26" s="22"/>
      <c r="NSI26" s="22"/>
      <c r="NSJ26" s="22"/>
      <c r="NSK26" s="22"/>
      <c r="NSL26" s="22"/>
      <c r="NSM26" s="22"/>
      <c r="NSN26" s="22"/>
      <c r="NSO26" s="22"/>
      <c r="NSP26" s="22"/>
      <c r="NSQ26" s="22"/>
      <c r="NSR26" s="22"/>
      <c r="NSS26" s="22"/>
      <c r="NST26" s="22"/>
      <c r="NSU26" s="22"/>
      <c r="NSV26" s="22"/>
      <c r="NSW26" s="22"/>
      <c r="NSX26" s="22"/>
      <c r="NSY26" s="22"/>
      <c r="NSZ26" s="22"/>
      <c r="NTA26" s="22"/>
      <c r="NTB26" s="22"/>
      <c r="NTC26" s="22"/>
      <c r="NTD26" s="22"/>
      <c r="NTE26" s="22"/>
      <c r="NTF26" s="22"/>
      <c r="NTG26" s="22"/>
      <c r="NTH26" s="22"/>
      <c r="NTI26" s="22"/>
      <c r="NTJ26" s="22"/>
      <c r="NTK26" s="22"/>
      <c r="NTL26" s="22"/>
      <c r="NTM26" s="22"/>
      <c r="NTN26" s="22"/>
      <c r="NTO26" s="22"/>
      <c r="NTP26" s="22"/>
      <c r="NTQ26" s="22"/>
      <c r="NTR26" s="22"/>
      <c r="NTS26" s="22"/>
      <c r="NTT26" s="22"/>
      <c r="NTU26" s="22"/>
      <c r="NTV26" s="22"/>
      <c r="NTW26" s="22"/>
      <c r="NTX26" s="22"/>
      <c r="NTY26" s="22"/>
      <c r="NTZ26" s="22"/>
      <c r="NUA26" s="22"/>
      <c r="NUB26" s="22"/>
      <c r="NUC26" s="22"/>
      <c r="NUD26" s="22"/>
      <c r="NUE26" s="22"/>
      <c r="NUF26" s="22"/>
      <c r="NUG26" s="22"/>
      <c r="NUH26" s="22"/>
      <c r="NUI26" s="22"/>
      <c r="NUJ26" s="22"/>
      <c r="NUK26" s="22"/>
      <c r="NUL26" s="22"/>
      <c r="NUM26" s="22"/>
      <c r="NUN26" s="22"/>
      <c r="NUO26" s="22"/>
      <c r="NUP26" s="22"/>
      <c r="NUQ26" s="22"/>
      <c r="NUR26" s="22"/>
      <c r="NUS26" s="22"/>
      <c r="NUT26" s="22"/>
      <c r="NUU26" s="22"/>
      <c r="NUV26" s="22"/>
      <c r="NUW26" s="22"/>
      <c r="NUX26" s="22"/>
      <c r="NUY26" s="22"/>
      <c r="NUZ26" s="22"/>
      <c r="NVA26" s="22"/>
      <c r="NVB26" s="22"/>
      <c r="NVC26" s="22"/>
      <c r="NVD26" s="22"/>
      <c r="NVE26" s="22"/>
      <c r="NVF26" s="22"/>
      <c r="NVG26" s="22"/>
      <c r="NVH26" s="22"/>
      <c r="NVI26" s="22"/>
      <c r="NVJ26" s="22"/>
      <c r="NVK26" s="22"/>
      <c r="NVL26" s="22"/>
      <c r="NVM26" s="22"/>
      <c r="NVN26" s="22"/>
      <c r="NVO26" s="22"/>
      <c r="NVP26" s="22"/>
      <c r="NVQ26" s="22"/>
      <c r="NVR26" s="22"/>
      <c r="NVS26" s="22"/>
      <c r="NVT26" s="22"/>
      <c r="NVU26" s="22"/>
      <c r="NVV26" s="22"/>
      <c r="NVW26" s="22"/>
      <c r="NVX26" s="22"/>
      <c r="NVY26" s="22"/>
      <c r="NVZ26" s="22"/>
      <c r="NWA26" s="22"/>
      <c r="NWB26" s="22"/>
      <c r="NWC26" s="22"/>
      <c r="NWD26" s="22"/>
      <c r="NWE26" s="22"/>
      <c r="NWF26" s="22"/>
      <c r="NWG26" s="22"/>
      <c r="NWH26" s="22"/>
      <c r="NWI26" s="22"/>
      <c r="NWJ26" s="22"/>
      <c r="NWK26" s="22"/>
      <c r="NWL26" s="22"/>
      <c r="NWM26" s="22"/>
      <c r="NWN26" s="22"/>
      <c r="NWO26" s="22"/>
      <c r="NWP26" s="22"/>
      <c r="NWQ26" s="22"/>
      <c r="NWR26" s="22"/>
      <c r="NWS26" s="22"/>
      <c r="NWT26" s="22"/>
      <c r="NWU26" s="22"/>
      <c r="NWV26" s="22"/>
      <c r="NWW26" s="22"/>
      <c r="NWX26" s="22"/>
      <c r="NWY26" s="22"/>
      <c r="NWZ26" s="22"/>
      <c r="NXA26" s="22"/>
      <c r="NXB26" s="22"/>
      <c r="NXC26" s="22"/>
      <c r="NXD26" s="22"/>
      <c r="NXE26" s="22"/>
      <c r="NXF26" s="22"/>
      <c r="NXG26" s="22"/>
      <c r="NXH26" s="22"/>
      <c r="NXI26" s="22"/>
      <c r="NXJ26" s="22"/>
      <c r="NXK26" s="22"/>
      <c r="NXL26" s="22"/>
      <c r="NXM26" s="22"/>
      <c r="NXN26" s="22"/>
      <c r="NXO26" s="22"/>
      <c r="NXP26" s="22"/>
      <c r="NXQ26" s="22"/>
      <c r="NXR26" s="22"/>
      <c r="NXS26" s="22"/>
      <c r="NXT26" s="22"/>
      <c r="NXU26" s="22"/>
      <c r="NXV26" s="22"/>
      <c r="NXW26" s="22"/>
      <c r="NXX26" s="22"/>
      <c r="NXY26" s="22"/>
      <c r="NXZ26" s="22"/>
      <c r="NYA26" s="22"/>
      <c r="NYB26" s="22"/>
      <c r="NYC26" s="22"/>
      <c r="NYD26" s="22"/>
      <c r="NYE26" s="22"/>
      <c r="NYF26" s="22"/>
      <c r="NYG26" s="22"/>
      <c r="NYH26" s="22"/>
      <c r="NYI26" s="22"/>
      <c r="NYJ26" s="22"/>
      <c r="NYK26" s="22"/>
      <c r="NYL26" s="22"/>
      <c r="NYM26" s="22"/>
      <c r="NYN26" s="22"/>
      <c r="NYO26" s="22"/>
      <c r="NYP26" s="22"/>
      <c r="NYQ26" s="22"/>
      <c r="NYR26" s="22"/>
      <c r="NYS26" s="22"/>
      <c r="NYT26" s="22"/>
      <c r="NYU26" s="22"/>
      <c r="NYV26" s="22"/>
      <c r="NYW26" s="22"/>
      <c r="NYX26" s="22"/>
      <c r="NYY26" s="22"/>
      <c r="NYZ26" s="22"/>
      <c r="NZA26" s="22"/>
      <c r="NZB26" s="22"/>
      <c r="NZC26" s="22"/>
      <c r="NZD26" s="22"/>
      <c r="NZE26" s="22"/>
      <c r="NZF26" s="22"/>
      <c r="NZG26" s="22"/>
      <c r="NZH26" s="22"/>
      <c r="NZI26" s="22"/>
      <c r="NZJ26" s="22"/>
      <c r="NZK26" s="22"/>
      <c r="NZL26" s="22"/>
      <c r="NZM26" s="22"/>
      <c r="NZN26" s="22"/>
      <c r="NZO26" s="22"/>
      <c r="NZP26" s="22"/>
      <c r="NZQ26" s="22"/>
      <c r="NZR26" s="22"/>
      <c r="NZS26" s="22"/>
      <c r="NZT26" s="22"/>
      <c r="NZU26" s="22"/>
      <c r="NZV26" s="22"/>
      <c r="NZW26" s="22"/>
      <c r="NZX26" s="22"/>
      <c r="NZY26" s="22"/>
      <c r="NZZ26" s="22"/>
      <c r="OAA26" s="22"/>
      <c r="OAB26" s="22"/>
      <c r="OAC26" s="22"/>
      <c r="OAD26" s="22"/>
      <c r="OAE26" s="22"/>
      <c r="OAF26" s="22"/>
      <c r="OAG26" s="22"/>
      <c r="OAH26" s="22"/>
      <c r="OAI26" s="22"/>
      <c r="OAJ26" s="22"/>
      <c r="OAK26" s="22"/>
      <c r="OAL26" s="22"/>
      <c r="OAM26" s="22"/>
      <c r="OAN26" s="22"/>
      <c r="OAO26" s="22"/>
      <c r="OAP26" s="22"/>
      <c r="OAQ26" s="22"/>
      <c r="OAR26" s="22"/>
      <c r="OAS26" s="22"/>
      <c r="OAT26" s="22"/>
      <c r="OAU26" s="22"/>
      <c r="OAV26" s="22"/>
      <c r="OAW26" s="22"/>
      <c r="OAX26" s="22"/>
      <c r="OAY26" s="22"/>
      <c r="OAZ26" s="22"/>
      <c r="OBA26" s="22"/>
      <c r="OBB26" s="22"/>
      <c r="OBC26" s="22"/>
      <c r="OBD26" s="22"/>
      <c r="OBE26" s="22"/>
      <c r="OBF26" s="22"/>
      <c r="OBG26" s="22"/>
      <c r="OBH26" s="22"/>
      <c r="OBI26" s="22"/>
      <c r="OBJ26" s="22"/>
      <c r="OBK26" s="22"/>
      <c r="OBL26" s="22"/>
      <c r="OBM26" s="22"/>
      <c r="OBN26" s="22"/>
      <c r="OBO26" s="22"/>
      <c r="OBP26" s="22"/>
      <c r="OBQ26" s="22"/>
      <c r="OBR26" s="22"/>
      <c r="OBS26" s="22"/>
      <c r="OBT26" s="22"/>
      <c r="OBU26" s="22"/>
      <c r="OBV26" s="22"/>
      <c r="OBW26" s="22"/>
      <c r="OBX26" s="22"/>
      <c r="OBY26" s="22"/>
      <c r="OBZ26" s="22"/>
      <c r="OCA26" s="22"/>
      <c r="OCB26" s="22"/>
      <c r="OCC26" s="22"/>
      <c r="OCD26" s="22"/>
      <c r="OCE26" s="22"/>
      <c r="OCF26" s="22"/>
      <c r="OCG26" s="22"/>
      <c r="OCH26" s="22"/>
      <c r="OCI26" s="22"/>
      <c r="OCJ26" s="22"/>
      <c r="OCK26" s="22"/>
      <c r="OCL26" s="22"/>
      <c r="OCM26" s="22"/>
      <c r="OCN26" s="22"/>
      <c r="OCO26" s="22"/>
      <c r="OCP26" s="22"/>
      <c r="OCQ26" s="22"/>
      <c r="OCR26" s="22"/>
      <c r="OCS26" s="22"/>
      <c r="OCT26" s="22"/>
      <c r="OCU26" s="22"/>
      <c r="OCV26" s="22"/>
      <c r="OCW26" s="22"/>
      <c r="OCX26" s="22"/>
      <c r="OCY26" s="22"/>
      <c r="OCZ26" s="22"/>
      <c r="ODA26" s="22"/>
      <c r="ODB26" s="22"/>
      <c r="ODC26" s="22"/>
      <c r="ODD26" s="22"/>
      <c r="ODE26" s="22"/>
      <c r="ODF26" s="22"/>
      <c r="ODG26" s="22"/>
      <c r="ODH26" s="22"/>
      <c r="ODI26" s="22"/>
      <c r="ODJ26" s="22"/>
      <c r="ODK26" s="22"/>
      <c r="ODL26" s="22"/>
      <c r="ODM26" s="22"/>
      <c r="ODN26" s="22"/>
      <c r="ODO26" s="22"/>
      <c r="ODP26" s="22"/>
      <c r="ODQ26" s="22"/>
      <c r="ODR26" s="22"/>
      <c r="ODS26" s="22"/>
      <c r="ODT26" s="22"/>
      <c r="ODU26" s="22"/>
      <c r="ODV26" s="22"/>
      <c r="ODW26" s="22"/>
      <c r="ODX26" s="22"/>
      <c r="ODY26" s="22"/>
      <c r="ODZ26" s="22"/>
      <c r="OEA26" s="22"/>
      <c r="OEB26" s="22"/>
      <c r="OEC26" s="22"/>
      <c r="OED26" s="22"/>
      <c r="OEE26" s="22"/>
      <c r="OEF26" s="22"/>
      <c r="OEG26" s="22"/>
      <c r="OEH26" s="22"/>
      <c r="OEI26" s="22"/>
      <c r="OEJ26" s="22"/>
      <c r="OEK26" s="22"/>
      <c r="OEL26" s="22"/>
      <c r="OEM26" s="22"/>
      <c r="OEN26" s="22"/>
      <c r="OEO26" s="22"/>
      <c r="OEP26" s="22"/>
      <c r="OEQ26" s="22"/>
      <c r="OER26" s="22"/>
      <c r="OES26" s="22"/>
      <c r="OET26" s="22"/>
      <c r="OEU26" s="22"/>
      <c r="OEV26" s="22"/>
      <c r="OEW26" s="22"/>
      <c r="OEX26" s="22"/>
      <c r="OEY26" s="22"/>
      <c r="OEZ26" s="22"/>
      <c r="OFA26" s="22"/>
      <c r="OFB26" s="22"/>
      <c r="OFC26" s="22"/>
      <c r="OFD26" s="22"/>
      <c r="OFE26" s="22"/>
      <c r="OFF26" s="22"/>
      <c r="OFG26" s="22"/>
      <c r="OFH26" s="22"/>
      <c r="OFI26" s="22"/>
      <c r="OFJ26" s="22"/>
      <c r="OFK26" s="22"/>
      <c r="OFL26" s="22"/>
      <c r="OFM26" s="22"/>
      <c r="OFN26" s="22"/>
      <c r="OFO26" s="22"/>
      <c r="OFP26" s="22"/>
      <c r="OFQ26" s="22"/>
      <c r="OFR26" s="22"/>
      <c r="OFS26" s="22"/>
      <c r="OFT26" s="22"/>
      <c r="OFU26" s="22"/>
      <c r="OFV26" s="22"/>
      <c r="OFW26" s="22"/>
      <c r="OFX26" s="22"/>
      <c r="OFY26" s="22"/>
      <c r="OFZ26" s="22"/>
      <c r="OGA26" s="22"/>
      <c r="OGB26" s="22"/>
      <c r="OGC26" s="22"/>
      <c r="OGD26" s="22"/>
      <c r="OGE26" s="22"/>
      <c r="OGF26" s="22"/>
      <c r="OGG26" s="22"/>
      <c r="OGH26" s="22"/>
      <c r="OGI26" s="22"/>
      <c r="OGJ26" s="22"/>
      <c r="OGK26" s="22"/>
      <c r="OGL26" s="22"/>
      <c r="OGM26" s="22"/>
      <c r="OGN26" s="22"/>
      <c r="OGO26" s="22"/>
      <c r="OGP26" s="22"/>
      <c r="OGQ26" s="22"/>
      <c r="OGR26" s="22"/>
      <c r="OGS26" s="22"/>
      <c r="OGT26" s="22"/>
      <c r="OGU26" s="22"/>
      <c r="OGV26" s="22"/>
      <c r="OGW26" s="22"/>
      <c r="OGX26" s="22"/>
      <c r="OGY26" s="22"/>
      <c r="OGZ26" s="22"/>
      <c r="OHA26" s="22"/>
      <c r="OHB26" s="22"/>
      <c r="OHC26" s="22"/>
      <c r="OHD26" s="22"/>
      <c r="OHE26" s="22"/>
      <c r="OHF26" s="22"/>
      <c r="OHG26" s="22"/>
      <c r="OHH26" s="22"/>
      <c r="OHI26" s="22"/>
      <c r="OHJ26" s="22"/>
      <c r="OHK26" s="22"/>
      <c r="OHL26" s="22"/>
      <c r="OHM26" s="22"/>
      <c r="OHN26" s="22"/>
      <c r="OHO26" s="22"/>
      <c r="OHP26" s="22"/>
      <c r="OHQ26" s="22"/>
      <c r="OHR26" s="22"/>
      <c r="OHS26" s="22"/>
      <c r="OHT26" s="22"/>
      <c r="OHU26" s="22"/>
      <c r="OHV26" s="22"/>
      <c r="OHW26" s="22"/>
      <c r="OHX26" s="22"/>
      <c r="OHY26" s="22"/>
      <c r="OHZ26" s="22"/>
      <c r="OIA26" s="22"/>
      <c r="OIB26" s="22"/>
      <c r="OIC26" s="22"/>
      <c r="OID26" s="22"/>
      <c r="OIE26" s="22"/>
      <c r="OIF26" s="22"/>
      <c r="OIG26" s="22"/>
      <c r="OIH26" s="22"/>
      <c r="OII26" s="22"/>
      <c r="OIJ26" s="22"/>
      <c r="OIK26" s="22"/>
      <c r="OIL26" s="22"/>
      <c r="OIM26" s="22"/>
      <c r="OIN26" s="22"/>
      <c r="OIO26" s="22"/>
      <c r="OIP26" s="22"/>
      <c r="OIQ26" s="22"/>
      <c r="OIR26" s="22"/>
      <c r="OIS26" s="22"/>
      <c r="OIT26" s="22"/>
      <c r="OIU26" s="22"/>
      <c r="OIV26" s="22"/>
      <c r="OIW26" s="22"/>
      <c r="OIX26" s="22"/>
      <c r="OIY26" s="22"/>
      <c r="OIZ26" s="22"/>
      <c r="OJA26" s="22"/>
      <c r="OJB26" s="22"/>
      <c r="OJC26" s="22"/>
      <c r="OJD26" s="22"/>
      <c r="OJE26" s="22"/>
      <c r="OJF26" s="22"/>
      <c r="OJG26" s="22"/>
      <c r="OJH26" s="22"/>
      <c r="OJI26" s="22"/>
      <c r="OJJ26" s="22"/>
      <c r="OJK26" s="22"/>
      <c r="OJL26" s="22"/>
      <c r="OJM26" s="22"/>
      <c r="OJN26" s="22"/>
      <c r="OJO26" s="22"/>
      <c r="OJP26" s="22"/>
      <c r="OJQ26" s="22"/>
      <c r="OJR26" s="22"/>
      <c r="OJS26" s="22"/>
      <c r="OJT26" s="22"/>
      <c r="OJU26" s="22"/>
      <c r="OJV26" s="22"/>
      <c r="OJW26" s="22"/>
      <c r="OJX26" s="22"/>
      <c r="OJY26" s="22"/>
      <c r="OJZ26" s="22"/>
      <c r="OKA26" s="22"/>
      <c r="OKB26" s="22"/>
      <c r="OKC26" s="22"/>
      <c r="OKD26" s="22"/>
      <c r="OKE26" s="22"/>
      <c r="OKF26" s="22"/>
      <c r="OKG26" s="22"/>
      <c r="OKH26" s="22"/>
      <c r="OKI26" s="22"/>
      <c r="OKJ26" s="22"/>
      <c r="OKK26" s="22"/>
      <c r="OKL26" s="22"/>
      <c r="OKM26" s="22"/>
      <c r="OKN26" s="22"/>
      <c r="OKO26" s="22"/>
      <c r="OKP26" s="22"/>
      <c r="OKQ26" s="22"/>
      <c r="OKR26" s="22"/>
      <c r="OKS26" s="22"/>
      <c r="OKT26" s="22"/>
      <c r="OKU26" s="22"/>
      <c r="OKV26" s="22"/>
      <c r="OKW26" s="22"/>
      <c r="OKX26" s="22"/>
      <c r="OKY26" s="22"/>
      <c r="OKZ26" s="22"/>
      <c r="OLA26" s="22"/>
      <c r="OLB26" s="22"/>
      <c r="OLC26" s="22"/>
      <c r="OLD26" s="22"/>
      <c r="OLE26" s="22"/>
      <c r="OLF26" s="22"/>
      <c r="OLG26" s="22"/>
      <c r="OLH26" s="22"/>
      <c r="OLI26" s="22"/>
      <c r="OLJ26" s="22"/>
      <c r="OLK26" s="22"/>
      <c r="OLL26" s="22"/>
      <c r="OLM26" s="22"/>
      <c r="OLN26" s="22"/>
      <c r="OLO26" s="22"/>
      <c r="OLP26" s="22"/>
      <c r="OLQ26" s="22"/>
      <c r="OLR26" s="22"/>
      <c r="OLS26" s="22"/>
      <c r="OLT26" s="22"/>
      <c r="OLU26" s="22"/>
      <c r="OLV26" s="22"/>
      <c r="OLW26" s="22"/>
      <c r="OLX26" s="22"/>
      <c r="OLY26" s="22"/>
      <c r="OLZ26" s="22"/>
      <c r="OMA26" s="22"/>
      <c r="OMB26" s="22"/>
      <c r="OMC26" s="22"/>
      <c r="OMD26" s="22"/>
      <c r="OME26" s="22"/>
      <c r="OMF26" s="22"/>
      <c r="OMG26" s="22"/>
      <c r="OMH26" s="22"/>
      <c r="OMI26" s="22"/>
      <c r="OMJ26" s="22"/>
      <c r="OMK26" s="22"/>
      <c r="OML26" s="22"/>
      <c r="OMM26" s="22"/>
      <c r="OMN26" s="22"/>
      <c r="OMO26" s="22"/>
      <c r="OMP26" s="22"/>
      <c r="OMQ26" s="22"/>
      <c r="OMR26" s="22"/>
      <c r="OMS26" s="22"/>
      <c r="OMT26" s="22"/>
      <c r="OMU26" s="22"/>
      <c r="OMV26" s="22"/>
      <c r="OMW26" s="22"/>
      <c r="OMX26" s="22"/>
      <c r="OMY26" s="22"/>
      <c r="OMZ26" s="22"/>
      <c r="ONA26" s="22"/>
      <c r="ONB26" s="22"/>
      <c r="ONC26" s="22"/>
      <c r="OND26" s="22"/>
      <c r="ONE26" s="22"/>
      <c r="ONF26" s="22"/>
      <c r="ONG26" s="22"/>
      <c r="ONH26" s="22"/>
      <c r="ONI26" s="22"/>
      <c r="ONJ26" s="22"/>
      <c r="ONK26" s="22"/>
      <c r="ONL26" s="22"/>
      <c r="ONM26" s="22"/>
      <c r="ONN26" s="22"/>
      <c r="ONO26" s="22"/>
      <c r="ONP26" s="22"/>
      <c r="ONQ26" s="22"/>
      <c r="ONR26" s="22"/>
      <c r="ONS26" s="22"/>
      <c r="ONT26" s="22"/>
      <c r="ONU26" s="22"/>
      <c r="ONV26" s="22"/>
      <c r="ONW26" s="22"/>
      <c r="ONX26" s="22"/>
      <c r="ONY26" s="22"/>
      <c r="ONZ26" s="22"/>
      <c r="OOA26" s="22"/>
      <c r="OOB26" s="22"/>
      <c r="OOC26" s="22"/>
      <c r="OOD26" s="22"/>
      <c r="OOE26" s="22"/>
      <c r="OOF26" s="22"/>
      <c r="OOG26" s="22"/>
      <c r="OOH26" s="22"/>
      <c r="OOI26" s="22"/>
      <c r="OOJ26" s="22"/>
      <c r="OOK26" s="22"/>
      <c r="OOL26" s="22"/>
      <c r="OOM26" s="22"/>
      <c r="OON26" s="22"/>
      <c r="OOO26" s="22"/>
      <c r="OOP26" s="22"/>
      <c r="OOQ26" s="22"/>
      <c r="OOR26" s="22"/>
      <c r="OOS26" s="22"/>
      <c r="OOT26" s="22"/>
      <c r="OOU26" s="22"/>
      <c r="OOV26" s="22"/>
      <c r="OOW26" s="22"/>
      <c r="OOX26" s="22"/>
      <c r="OOY26" s="22"/>
      <c r="OOZ26" s="22"/>
      <c r="OPA26" s="22"/>
      <c r="OPB26" s="22"/>
      <c r="OPC26" s="22"/>
      <c r="OPD26" s="22"/>
      <c r="OPE26" s="22"/>
      <c r="OPF26" s="22"/>
      <c r="OPG26" s="22"/>
      <c r="OPH26" s="22"/>
      <c r="OPI26" s="22"/>
      <c r="OPJ26" s="22"/>
      <c r="OPK26" s="22"/>
      <c r="OPL26" s="22"/>
      <c r="OPM26" s="22"/>
      <c r="OPN26" s="22"/>
      <c r="OPO26" s="22"/>
      <c r="OPP26" s="22"/>
      <c r="OPQ26" s="22"/>
      <c r="OPR26" s="22"/>
      <c r="OPS26" s="22"/>
      <c r="OPT26" s="22"/>
      <c r="OPU26" s="22"/>
      <c r="OPV26" s="22"/>
      <c r="OPW26" s="22"/>
      <c r="OPX26" s="22"/>
      <c r="OPY26" s="22"/>
      <c r="OPZ26" s="22"/>
      <c r="OQA26" s="22"/>
      <c r="OQB26" s="22"/>
      <c r="OQC26" s="22"/>
      <c r="OQD26" s="22"/>
      <c r="OQE26" s="22"/>
      <c r="OQF26" s="22"/>
      <c r="OQG26" s="22"/>
      <c r="OQH26" s="22"/>
      <c r="OQI26" s="22"/>
      <c r="OQJ26" s="22"/>
      <c r="OQK26" s="22"/>
      <c r="OQL26" s="22"/>
      <c r="OQM26" s="22"/>
      <c r="OQN26" s="22"/>
      <c r="OQO26" s="22"/>
      <c r="OQP26" s="22"/>
      <c r="OQQ26" s="22"/>
      <c r="OQR26" s="22"/>
      <c r="OQS26" s="22"/>
      <c r="OQT26" s="22"/>
      <c r="OQU26" s="22"/>
      <c r="OQV26" s="22"/>
      <c r="OQW26" s="22"/>
      <c r="OQX26" s="22"/>
      <c r="OQY26" s="22"/>
      <c r="OQZ26" s="22"/>
      <c r="ORA26" s="22"/>
      <c r="ORB26" s="22"/>
      <c r="ORC26" s="22"/>
      <c r="ORD26" s="22"/>
      <c r="ORE26" s="22"/>
      <c r="ORF26" s="22"/>
      <c r="ORG26" s="22"/>
      <c r="ORH26" s="22"/>
      <c r="ORI26" s="22"/>
      <c r="ORJ26" s="22"/>
      <c r="ORK26" s="22"/>
      <c r="ORL26" s="22"/>
      <c r="ORM26" s="22"/>
      <c r="ORN26" s="22"/>
      <c r="ORO26" s="22"/>
      <c r="ORP26" s="22"/>
      <c r="ORQ26" s="22"/>
      <c r="ORR26" s="22"/>
      <c r="ORS26" s="22"/>
      <c r="ORT26" s="22"/>
      <c r="ORU26" s="22"/>
      <c r="ORV26" s="22"/>
      <c r="ORW26" s="22"/>
      <c r="ORX26" s="22"/>
      <c r="ORY26" s="22"/>
      <c r="ORZ26" s="22"/>
      <c r="OSA26" s="22"/>
      <c r="OSB26" s="22"/>
      <c r="OSC26" s="22"/>
      <c r="OSD26" s="22"/>
      <c r="OSE26" s="22"/>
      <c r="OSF26" s="22"/>
      <c r="OSG26" s="22"/>
      <c r="OSH26" s="22"/>
      <c r="OSI26" s="22"/>
      <c r="OSJ26" s="22"/>
      <c r="OSK26" s="22"/>
      <c r="OSL26" s="22"/>
      <c r="OSM26" s="22"/>
      <c r="OSN26" s="22"/>
      <c r="OSO26" s="22"/>
      <c r="OSP26" s="22"/>
      <c r="OSQ26" s="22"/>
      <c r="OSR26" s="22"/>
      <c r="OSS26" s="22"/>
      <c r="OST26" s="22"/>
      <c r="OSU26" s="22"/>
      <c r="OSV26" s="22"/>
      <c r="OSW26" s="22"/>
      <c r="OSX26" s="22"/>
      <c r="OSY26" s="22"/>
      <c r="OSZ26" s="22"/>
      <c r="OTA26" s="22"/>
      <c r="OTB26" s="22"/>
      <c r="OTC26" s="22"/>
      <c r="OTD26" s="22"/>
      <c r="OTE26" s="22"/>
      <c r="OTF26" s="22"/>
      <c r="OTG26" s="22"/>
      <c r="OTH26" s="22"/>
      <c r="OTI26" s="22"/>
      <c r="OTJ26" s="22"/>
      <c r="OTK26" s="22"/>
      <c r="OTL26" s="22"/>
      <c r="OTM26" s="22"/>
      <c r="OTN26" s="22"/>
      <c r="OTO26" s="22"/>
      <c r="OTP26" s="22"/>
      <c r="OTQ26" s="22"/>
      <c r="OTR26" s="22"/>
      <c r="OTS26" s="22"/>
      <c r="OTT26" s="22"/>
      <c r="OTU26" s="22"/>
      <c r="OTV26" s="22"/>
      <c r="OTW26" s="22"/>
      <c r="OTX26" s="22"/>
      <c r="OTY26" s="22"/>
      <c r="OTZ26" s="22"/>
      <c r="OUA26" s="22"/>
      <c r="OUB26" s="22"/>
      <c r="OUC26" s="22"/>
      <c r="OUD26" s="22"/>
      <c r="OUE26" s="22"/>
      <c r="OUF26" s="22"/>
      <c r="OUG26" s="22"/>
      <c r="OUH26" s="22"/>
      <c r="OUI26" s="22"/>
      <c r="OUJ26" s="22"/>
      <c r="OUK26" s="22"/>
      <c r="OUL26" s="22"/>
      <c r="OUM26" s="22"/>
      <c r="OUN26" s="22"/>
      <c r="OUO26" s="22"/>
      <c r="OUP26" s="22"/>
      <c r="OUQ26" s="22"/>
      <c r="OUR26" s="22"/>
      <c r="OUS26" s="22"/>
      <c r="OUT26" s="22"/>
      <c r="OUU26" s="22"/>
      <c r="OUV26" s="22"/>
      <c r="OUW26" s="22"/>
      <c r="OUX26" s="22"/>
      <c r="OUY26" s="22"/>
      <c r="OUZ26" s="22"/>
      <c r="OVA26" s="22"/>
      <c r="OVB26" s="22"/>
      <c r="OVC26" s="22"/>
      <c r="OVD26" s="22"/>
      <c r="OVE26" s="22"/>
      <c r="OVF26" s="22"/>
      <c r="OVG26" s="22"/>
      <c r="OVH26" s="22"/>
      <c r="OVI26" s="22"/>
      <c r="OVJ26" s="22"/>
      <c r="OVK26" s="22"/>
      <c r="OVL26" s="22"/>
      <c r="OVM26" s="22"/>
      <c r="OVN26" s="22"/>
      <c r="OVO26" s="22"/>
      <c r="OVP26" s="22"/>
      <c r="OVQ26" s="22"/>
      <c r="OVR26" s="22"/>
      <c r="OVS26" s="22"/>
      <c r="OVT26" s="22"/>
      <c r="OVU26" s="22"/>
      <c r="OVV26" s="22"/>
      <c r="OVW26" s="22"/>
      <c r="OVX26" s="22"/>
      <c r="OVY26" s="22"/>
      <c r="OVZ26" s="22"/>
      <c r="OWA26" s="22"/>
      <c r="OWB26" s="22"/>
      <c r="OWC26" s="22"/>
      <c r="OWD26" s="22"/>
      <c r="OWE26" s="22"/>
      <c r="OWF26" s="22"/>
      <c r="OWG26" s="22"/>
      <c r="OWH26" s="22"/>
      <c r="OWI26" s="22"/>
      <c r="OWJ26" s="22"/>
      <c r="OWK26" s="22"/>
      <c r="OWL26" s="22"/>
      <c r="OWM26" s="22"/>
      <c r="OWN26" s="22"/>
      <c r="OWO26" s="22"/>
      <c r="OWP26" s="22"/>
      <c r="OWQ26" s="22"/>
      <c r="OWR26" s="22"/>
      <c r="OWS26" s="22"/>
      <c r="OWT26" s="22"/>
      <c r="OWU26" s="22"/>
      <c r="OWV26" s="22"/>
      <c r="OWW26" s="22"/>
      <c r="OWX26" s="22"/>
      <c r="OWY26" s="22"/>
      <c r="OWZ26" s="22"/>
      <c r="OXA26" s="22"/>
      <c r="OXB26" s="22"/>
      <c r="OXC26" s="22"/>
      <c r="OXD26" s="22"/>
      <c r="OXE26" s="22"/>
      <c r="OXF26" s="22"/>
      <c r="OXG26" s="22"/>
      <c r="OXH26" s="22"/>
      <c r="OXI26" s="22"/>
      <c r="OXJ26" s="22"/>
      <c r="OXK26" s="22"/>
      <c r="OXL26" s="22"/>
      <c r="OXM26" s="22"/>
      <c r="OXN26" s="22"/>
      <c r="OXO26" s="22"/>
      <c r="OXP26" s="22"/>
      <c r="OXQ26" s="22"/>
      <c r="OXR26" s="22"/>
      <c r="OXS26" s="22"/>
      <c r="OXT26" s="22"/>
      <c r="OXU26" s="22"/>
      <c r="OXV26" s="22"/>
      <c r="OXW26" s="22"/>
      <c r="OXX26" s="22"/>
      <c r="OXY26" s="22"/>
      <c r="OXZ26" s="22"/>
      <c r="OYA26" s="22"/>
      <c r="OYB26" s="22"/>
      <c r="OYC26" s="22"/>
      <c r="OYD26" s="22"/>
      <c r="OYE26" s="22"/>
      <c r="OYF26" s="22"/>
      <c r="OYG26" s="22"/>
      <c r="OYH26" s="22"/>
      <c r="OYI26" s="22"/>
      <c r="OYJ26" s="22"/>
      <c r="OYK26" s="22"/>
      <c r="OYL26" s="22"/>
      <c r="OYM26" s="22"/>
      <c r="OYN26" s="22"/>
      <c r="OYO26" s="22"/>
      <c r="OYP26" s="22"/>
      <c r="OYQ26" s="22"/>
      <c r="OYR26" s="22"/>
      <c r="OYS26" s="22"/>
      <c r="OYT26" s="22"/>
      <c r="OYU26" s="22"/>
      <c r="OYV26" s="22"/>
      <c r="OYW26" s="22"/>
      <c r="OYX26" s="22"/>
      <c r="OYY26" s="22"/>
      <c r="OYZ26" s="22"/>
      <c r="OZA26" s="22"/>
      <c r="OZB26" s="22"/>
      <c r="OZC26" s="22"/>
      <c r="OZD26" s="22"/>
      <c r="OZE26" s="22"/>
      <c r="OZF26" s="22"/>
      <c r="OZG26" s="22"/>
      <c r="OZH26" s="22"/>
      <c r="OZI26" s="22"/>
      <c r="OZJ26" s="22"/>
      <c r="OZK26" s="22"/>
      <c r="OZL26" s="22"/>
      <c r="OZM26" s="22"/>
      <c r="OZN26" s="22"/>
      <c r="OZO26" s="22"/>
      <c r="OZP26" s="22"/>
      <c r="OZQ26" s="22"/>
      <c r="OZR26" s="22"/>
      <c r="OZS26" s="22"/>
      <c r="OZT26" s="22"/>
      <c r="OZU26" s="22"/>
      <c r="OZV26" s="22"/>
      <c r="OZW26" s="22"/>
      <c r="OZX26" s="22"/>
      <c r="OZY26" s="22"/>
      <c r="OZZ26" s="22"/>
      <c r="PAA26" s="22"/>
      <c r="PAB26" s="22"/>
      <c r="PAC26" s="22"/>
      <c r="PAD26" s="22"/>
      <c r="PAE26" s="22"/>
      <c r="PAF26" s="22"/>
      <c r="PAG26" s="22"/>
      <c r="PAH26" s="22"/>
      <c r="PAI26" s="22"/>
      <c r="PAJ26" s="22"/>
      <c r="PAK26" s="22"/>
      <c r="PAL26" s="22"/>
      <c r="PAM26" s="22"/>
      <c r="PAN26" s="22"/>
      <c r="PAO26" s="22"/>
      <c r="PAP26" s="22"/>
      <c r="PAQ26" s="22"/>
      <c r="PAR26" s="22"/>
      <c r="PAS26" s="22"/>
      <c r="PAT26" s="22"/>
      <c r="PAU26" s="22"/>
      <c r="PAV26" s="22"/>
      <c r="PAW26" s="22"/>
      <c r="PAX26" s="22"/>
      <c r="PAY26" s="22"/>
      <c r="PAZ26" s="22"/>
      <c r="PBA26" s="22"/>
      <c r="PBB26" s="22"/>
      <c r="PBC26" s="22"/>
      <c r="PBD26" s="22"/>
      <c r="PBE26" s="22"/>
      <c r="PBF26" s="22"/>
      <c r="PBG26" s="22"/>
      <c r="PBH26" s="22"/>
      <c r="PBI26" s="22"/>
      <c r="PBJ26" s="22"/>
      <c r="PBK26" s="22"/>
      <c r="PBL26" s="22"/>
      <c r="PBM26" s="22"/>
      <c r="PBN26" s="22"/>
      <c r="PBO26" s="22"/>
      <c r="PBP26" s="22"/>
      <c r="PBQ26" s="22"/>
      <c r="PBR26" s="22"/>
      <c r="PBS26" s="22"/>
      <c r="PBT26" s="22"/>
      <c r="PBU26" s="22"/>
      <c r="PBV26" s="22"/>
      <c r="PBW26" s="22"/>
      <c r="PBX26" s="22"/>
      <c r="PBY26" s="22"/>
      <c r="PBZ26" s="22"/>
      <c r="PCA26" s="22"/>
      <c r="PCB26" s="22"/>
      <c r="PCC26" s="22"/>
      <c r="PCD26" s="22"/>
      <c r="PCE26" s="22"/>
      <c r="PCF26" s="22"/>
      <c r="PCG26" s="22"/>
      <c r="PCH26" s="22"/>
      <c r="PCI26" s="22"/>
      <c r="PCJ26" s="22"/>
      <c r="PCK26" s="22"/>
      <c r="PCL26" s="22"/>
      <c r="PCM26" s="22"/>
      <c r="PCN26" s="22"/>
      <c r="PCO26" s="22"/>
      <c r="PCP26" s="22"/>
      <c r="PCQ26" s="22"/>
      <c r="PCR26" s="22"/>
      <c r="PCS26" s="22"/>
      <c r="PCT26" s="22"/>
      <c r="PCU26" s="22"/>
      <c r="PCV26" s="22"/>
      <c r="PCW26" s="22"/>
      <c r="PCX26" s="22"/>
      <c r="PCY26" s="22"/>
      <c r="PCZ26" s="22"/>
      <c r="PDA26" s="22"/>
      <c r="PDB26" s="22"/>
      <c r="PDC26" s="22"/>
      <c r="PDD26" s="22"/>
      <c r="PDE26" s="22"/>
      <c r="PDF26" s="22"/>
      <c r="PDG26" s="22"/>
      <c r="PDH26" s="22"/>
      <c r="PDI26" s="22"/>
      <c r="PDJ26" s="22"/>
      <c r="PDK26" s="22"/>
      <c r="PDL26" s="22"/>
      <c r="PDM26" s="22"/>
      <c r="PDN26" s="22"/>
      <c r="PDO26" s="22"/>
      <c r="PDP26" s="22"/>
      <c r="PDQ26" s="22"/>
      <c r="PDR26" s="22"/>
      <c r="PDS26" s="22"/>
      <c r="PDT26" s="22"/>
      <c r="PDU26" s="22"/>
      <c r="PDV26" s="22"/>
      <c r="PDW26" s="22"/>
      <c r="PDX26" s="22"/>
      <c r="PDY26" s="22"/>
      <c r="PDZ26" s="22"/>
      <c r="PEA26" s="22"/>
      <c r="PEB26" s="22"/>
      <c r="PEC26" s="22"/>
      <c r="PED26" s="22"/>
      <c r="PEE26" s="22"/>
      <c r="PEF26" s="22"/>
      <c r="PEG26" s="22"/>
      <c r="PEH26" s="22"/>
      <c r="PEI26" s="22"/>
      <c r="PEJ26" s="22"/>
      <c r="PEK26" s="22"/>
      <c r="PEL26" s="22"/>
      <c r="PEM26" s="22"/>
      <c r="PEN26" s="22"/>
      <c r="PEO26" s="22"/>
      <c r="PEP26" s="22"/>
      <c r="PEQ26" s="22"/>
      <c r="PER26" s="22"/>
      <c r="PES26" s="22"/>
      <c r="PET26" s="22"/>
      <c r="PEU26" s="22"/>
      <c r="PEV26" s="22"/>
      <c r="PEW26" s="22"/>
      <c r="PEX26" s="22"/>
      <c r="PEY26" s="22"/>
      <c r="PEZ26" s="22"/>
      <c r="PFA26" s="22"/>
      <c r="PFB26" s="22"/>
      <c r="PFC26" s="22"/>
      <c r="PFD26" s="22"/>
      <c r="PFE26" s="22"/>
      <c r="PFF26" s="22"/>
      <c r="PFG26" s="22"/>
      <c r="PFH26" s="22"/>
      <c r="PFI26" s="22"/>
      <c r="PFJ26" s="22"/>
      <c r="PFK26" s="22"/>
      <c r="PFL26" s="22"/>
      <c r="PFM26" s="22"/>
      <c r="PFN26" s="22"/>
      <c r="PFO26" s="22"/>
      <c r="PFP26" s="22"/>
      <c r="PFQ26" s="22"/>
      <c r="PFR26" s="22"/>
      <c r="PFS26" s="22"/>
      <c r="PFT26" s="22"/>
      <c r="PFU26" s="22"/>
      <c r="PFV26" s="22"/>
      <c r="PFW26" s="22"/>
      <c r="PFX26" s="22"/>
      <c r="PFY26" s="22"/>
      <c r="PFZ26" s="22"/>
      <c r="PGA26" s="22"/>
      <c r="PGB26" s="22"/>
      <c r="PGC26" s="22"/>
      <c r="PGD26" s="22"/>
      <c r="PGE26" s="22"/>
      <c r="PGF26" s="22"/>
      <c r="PGG26" s="22"/>
      <c r="PGH26" s="22"/>
      <c r="PGI26" s="22"/>
      <c r="PGJ26" s="22"/>
      <c r="PGK26" s="22"/>
      <c r="PGL26" s="22"/>
      <c r="PGM26" s="22"/>
      <c r="PGN26" s="22"/>
      <c r="PGO26" s="22"/>
      <c r="PGP26" s="22"/>
      <c r="PGQ26" s="22"/>
      <c r="PGR26" s="22"/>
      <c r="PGS26" s="22"/>
      <c r="PGT26" s="22"/>
      <c r="PGU26" s="22"/>
      <c r="PGV26" s="22"/>
      <c r="PGW26" s="22"/>
      <c r="PGX26" s="22"/>
      <c r="PGY26" s="22"/>
      <c r="PGZ26" s="22"/>
      <c r="PHA26" s="22"/>
      <c r="PHB26" s="22"/>
      <c r="PHC26" s="22"/>
      <c r="PHD26" s="22"/>
      <c r="PHE26" s="22"/>
      <c r="PHF26" s="22"/>
      <c r="PHG26" s="22"/>
      <c r="PHH26" s="22"/>
      <c r="PHI26" s="22"/>
      <c r="PHJ26" s="22"/>
      <c r="PHK26" s="22"/>
      <c r="PHL26" s="22"/>
      <c r="PHM26" s="22"/>
      <c r="PHN26" s="22"/>
      <c r="PHO26" s="22"/>
      <c r="PHP26" s="22"/>
      <c r="PHQ26" s="22"/>
      <c r="PHR26" s="22"/>
      <c r="PHS26" s="22"/>
      <c r="PHT26" s="22"/>
      <c r="PHU26" s="22"/>
      <c r="PHV26" s="22"/>
      <c r="PHW26" s="22"/>
      <c r="PHX26" s="22"/>
      <c r="PHY26" s="22"/>
      <c r="PHZ26" s="22"/>
      <c r="PIA26" s="22"/>
      <c r="PIB26" s="22"/>
      <c r="PIC26" s="22"/>
      <c r="PID26" s="22"/>
      <c r="PIE26" s="22"/>
      <c r="PIF26" s="22"/>
      <c r="PIG26" s="22"/>
      <c r="PIH26" s="22"/>
      <c r="PII26" s="22"/>
      <c r="PIJ26" s="22"/>
      <c r="PIK26" s="22"/>
      <c r="PIL26" s="22"/>
      <c r="PIM26" s="22"/>
      <c r="PIN26" s="22"/>
      <c r="PIO26" s="22"/>
      <c r="PIP26" s="22"/>
      <c r="PIQ26" s="22"/>
      <c r="PIR26" s="22"/>
      <c r="PIS26" s="22"/>
      <c r="PIT26" s="22"/>
      <c r="PIU26" s="22"/>
      <c r="PIV26" s="22"/>
      <c r="PIW26" s="22"/>
      <c r="PIX26" s="22"/>
      <c r="PIY26" s="22"/>
      <c r="PIZ26" s="22"/>
      <c r="PJA26" s="22"/>
      <c r="PJB26" s="22"/>
      <c r="PJC26" s="22"/>
      <c r="PJD26" s="22"/>
      <c r="PJE26" s="22"/>
      <c r="PJF26" s="22"/>
      <c r="PJG26" s="22"/>
      <c r="PJH26" s="22"/>
      <c r="PJI26" s="22"/>
      <c r="PJJ26" s="22"/>
      <c r="PJK26" s="22"/>
      <c r="PJL26" s="22"/>
      <c r="PJM26" s="22"/>
      <c r="PJN26" s="22"/>
      <c r="PJO26" s="22"/>
      <c r="PJP26" s="22"/>
      <c r="PJQ26" s="22"/>
      <c r="PJR26" s="22"/>
      <c r="PJS26" s="22"/>
      <c r="PJT26" s="22"/>
      <c r="PJU26" s="22"/>
      <c r="PJV26" s="22"/>
      <c r="PJW26" s="22"/>
      <c r="PJX26" s="22"/>
      <c r="PJY26" s="22"/>
      <c r="PJZ26" s="22"/>
      <c r="PKA26" s="22"/>
      <c r="PKB26" s="22"/>
      <c r="PKC26" s="22"/>
      <c r="PKD26" s="22"/>
      <c r="PKE26" s="22"/>
      <c r="PKF26" s="22"/>
      <c r="PKG26" s="22"/>
      <c r="PKH26" s="22"/>
      <c r="PKI26" s="22"/>
      <c r="PKJ26" s="22"/>
      <c r="PKK26" s="22"/>
      <c r="PKL26" s="22"/>
      <c r="PKM26" s="22"/>
      <c r="PKN26" s="22"/>
      <c r="PKO26" s="22"/>
      <c r="PKP26" s="22"/>
      <c r="PKQ26" s="22"/>
      <c r="PKR26" s="22"/>
      <c r="PKS26" s="22"/>
      <c r="PKT26" s="22"/>
      <c r="PKU26" s="22"/>
      <c r="PKV26" s="22"/>
      <c r="PKW26" s="22"/>
      <c r="PKX26" s="22"/>
      <c r="PKY26" s="22"/>
      <c r="PKZ26" s="22"/>
      <c r="PLA26" s="22"/>
      <c r="PLB26" s="22"/>
      <c r="PLC26" s="22"/>
      <c r="PLD26" s="22"/>
      <c r="PLE26" s="22"/>
      <c r="PLF26" s="22"/>
      <c r="PLG26" s="22"/>
      <c r="PLH26" s="22"/>
      <c r="PLI26" s="22"/>
      <c r="PLJ26" s="22"/>
      <c r="PLK26" s="22"/>
      <c r="PLL26" s="22"/>
      <c r="PLM26" s="22"/>
      <c r="PLN26" s="22"/>
      <c r="PLO26" s="22"/>
      <c r="PLP26" s="22"/>
      <c r="PLQ26" s="22"/>
      <c r="PLR26" s="22"/>
      <c r="PLS26" s="22"/>
      <c r="PLT26" s="22"/>
      <c r="PLU26" s="22"/>
      <c r="PLV26" s="22"/>
      <c r="PLW26" s="22"/>
      <c r="PLX26" s="22"/>
      <c r="PLY26" s="22"/>
      <c r="PLZ26" s="22"/>
      <c r="PMA26" s="22"/>
      <c r="PMB26" s="22"/>
      <c r="PMC26" s="22"/>
      <c r="PMD26" s="22"/>
      <c r="PME26" s="22"/>
      <c r="PMF26" s="22"/>
      <c r="PMG26" s="22"/>
      <c r="PMH26" s="22"/>
      <c r="PMI26" s="22"/>
      <c r="PMJ26" s="22"/>
      <c r="PMK26" s="22"/>
      <c r="PML26" s="22"/>
      <c r="PMM26" s="22"/>
      <c r="PMN26" s="22"/>
      <c r="PMO26" s="22"/>
      <c r="PMP26" s="22"/>
      <c r="PMQ26" s="22"/>
      <c r="PMR26" s="22"/>
      <c r="PMS26" s="22"/>
      <c r="PMT26" s="22"/>
      <c r="PMU26" s="22"/>
      <c r="PMV26" s="22"/>
      <c r="PMW26" s="22"/>
      <c r="PMX26" s="22"/>
      <c r="PMY26" s="22"/>
      <c r="PMZ26" s="22"/>
      <c r="PNA26" s="22"/>
      <c r="PNB26" s="22"/>
      <c r="PNC26" s="22"/>
      <c r="PND26" s="22"/>
      <c r="PNE26" s="22"/>
      <c r="PNF26" s="22"/>
      <c r="PNG26" s="22"/>
      <c r="PNH26" s="22"/>
      <c r="PNI26" s="22"/>
      <c r="PNJ26" s="22"/>
      <c r="PNK26" s="22"/>
      <c r="PNL26" s="22"/>
      <c r="PNM26" s="22"/>
      <c r="PNN26" s="22"/>
      <c r="PNO26" s="22"/>
      <c r="PNP26" s="22"/>
      <c r="PNQ26" s="22"/>
      <c r="PNR26" s="22"/>
      <c r="PNS26" s="22"/>
      <c r="PNT26" s="22"/>
      <c r="PNU26" s="22"/>
      <c r="PNV26" s="22"/>
      <c r="PNW26" s="22"/>
      <c r="PNX26" s="22"/>
      <c r="PNY26" s="22"/>
      <c r="PNZ26" s="22"/>
      <c r="POA26" s="22"/>
      <c r="POB26" s="22"/>
      <c r="POC26" s="22"/>
      <c r="POD26" s="22"/>
      <c r="POE26" s="22"/>
      <c r="POF26" s="22"/>
      <c r="POG26" s="22"/>
      <c r="POH26" s="22"/>
      <c r="POI26" s="22"/>
      <c r="POJ26" s="22"/>
      <c r="POK26" s="22"/>
      <c r="POL26" s="22"/>
      <c r="POM26" s="22"/>
      <c r="PON26" s="22"/>
      <c r="POO26" s="22"/>
      <c r="POP26" s="22"/>
      <c r="POQ26" s="22"/>
      <c r="POR26" s="22"/>
      <c r="POS26" s="22"/>
      <c r="POT26" s="22"/>
      <c r="POU26" s="22"/>
      <c r="POV26" s="22"/>
      <c r="POW26" s="22"/>
      <c r="POX26" s="22"/>
      <c r="POY26" s="22"/>
      <c r="POZ26" s="22"/>
      <c r="PPA26" s="22"/>
      <c r="PPB26" s="22"/>
      <c r="PPC26" s="22"/>
      <c r="PPD26" s="22"/>
      <c r="PPE26" s="22"/>
      <c r="PPF26" s="22"/>
      <c r="PPG26" s="22"/>
      <c r="PPH26" s="22"/>
      <c r="PPI26" s="22"/>
      <c r="PPJ26" s="22"/>
      <c r="PPK26" s="22"/>
      <c r="PPL26" s="22"/>
      <c r="PPM26" s="22"/>
      <c r="PPN26" s="22"/>
      <c r="PPO26" s="22"/>
      <c r="PPP26" s="22"/>
      <c r="PPQ26" s="22"/>
      <c r="PPR26" s="22"/>
      <c r="PPS26" s="22"/>
      <c r="PPT26" s="22"/>
      <c r="PPU26" s="22"/>
      <c r="PPV26" s="22"/>
      <c r="PPW26" s="22"/>
      <c r="PPX26" s="22"/>
      <c r="PPY26" s="22"/>
      <c r="PPZ26" s="22"/>
      <c r="PQA26" s="22"/>
      <c r="PQB26" s="22"/>
      <c r="PQC26" s="22"/>
      <c r="PQD26" s="22"/>
      <c r="PQE26" s="22"/>
      <c r="PQF26" s="22"/>
      <c r="PQG26" s="22"/>
      <c r="PQH26" s="22"/>
      <c r="PQI26" s="22"/>
      <c r="PQJ26" s="22"/>
      <c r="PQK26" s="22"/>
      <c r="PQL26" s="22"/>
      <c r="PQM26" s="22"/>
      <c r="PQN26" s="22"/>
      <c r="PQO26" s="22"/>
      <c r="PQP26" s="22"/>
      <c r="PQQ26" s="22"/>
      <c r="PQR26" s="22"/>
      <c r="PQS26" s="22"/>
      <c r="PQT26" s="22"/>
      <c r="PQU26" s="22"/>
      <c r="PQV26" s="22"/>
      <c r="PQW26" s="22"/>
      <c r="PQX26" s="22"/>
      <c r="PQY26" s="22"/>
      <c r="PQZ26" s="22"/>
      <c r="PRA26" s="22"/>
      <c r="PRB26" s="22"/>
      <c r="PRC26" s="22"/>
      <c r="PRD26" s="22"/>
      <c r="PRE26" s="22"/>
      <c r="PRF26" s="22"/>
      <c r="PRG26" s="22"/>
      <c r="PRH26" s="22"/>
      <c r="PRI26" s="22"/>
      <c r="PRJ26" s="22"/>
      <c r="PRK26" s="22"/>
      <c r="PRL26" s="22"/>
      <c r="PRM26" s="22"/>
      <c r="PRN26" s="22"/>
      <c r="PRO26" s="22"/>
      <c r="PRP26" s="22"/>
      <c r="PRQ26" s="22"/>
      <c r="PRR26" s="22"/>
      <c r="PRS26" s="22"/>
      <c r="PRT26" s="22"/>
      <c r="PRU26" s="22"/>
      <c r="PRV26" s="22"/>
      <c r="PRW26" s="22"/>
      <c r="PRX26" s="22"/>
      <c r="PRY26" s="22"/>
      <c r="PRZ26" s="22"/>
      <c r="PSA26" s="22"/>
      <c r="PSB26" s="22"/>
      <c r="PSC26" s="22"/>
      <c r="PSD26" s="22"/>
      <c r="PSE26" s="22"/>
      <c r="PSF26" s="22"/>
      <c r="PSG26" s="22"/>
      <c r="PSH26" s="22"/>
      <c r="PSI26" s="22"/>
      <c r="PSJ26" s="22"/>
      <c r="PSK26" s="22"/>
      <c r="PSL26" s="22"/>
      <c r="PSM26" s="22"/>
      <c r="PSN26" s="22"/>
      <c r="PSO26" s="22"/>
      <c r="PSP26" s="22"/>
      <c r="PSQ26" s="22"/>
      <c r="PSR26" s="22"/>
      <c r="PSS26" s="22"/>
      <c r="PST26" s="22"/>
      <c r="PSU26" s="22"/>
      <c r="PSV26" s="22"/>
      <c r="PSW26" s="22"/>
      <c r="PSX26" s="22"/>
      <c r="PSY26" s="22"/>
      <c r="PSZ26" s="22"/>
      <c r="PTA26" s="22"/>
      <c r="PTB26" s="22"/>
      <c r="PTC26" s="22"/>
      <c r="PTD26" s="22"/>
      <c r="PTE26" s="22"/>
      <c r="PTF26" s="22"/>
      <c r="PTG26" s="22"/>
      <c r="PTH26" s="22"/>
      <c r="PTI26" s="22"/>
      <c r="PTJ26" s="22"/>
      <c r="PTK26" s="22"/>
      <c r="PTL26" s="22"/>
      <c r="PTM26" s="22"/>
      <c r="PTN26" s="22"/>
      <c r="PTO26" s="22"/>
      <c r="PTP26" s="22"/>
      <c r="PTQ26" s="22"/>
      <c r="PTR26" s="22"/>
      <c r="PTS26" s="22"/>
      <c r="PTT26" s="22"/>
      <c r="PTU26" s="22"/>
      <c r="PTV26" s="22"/>
      <c r="PTW26" s="22"/>
      <c r="PTX26" s="22"/>
      <c r="PTY26" s="22"/>
      <c r="PTZ26" s="22"/>
      <c r="PUA26" s="22"/>
      <c r="PUB26" s="22"/>
      <c r="PUC26" s="22"/>
      <c r="PUD26" s="22"/>
      <c r="PUE26" s="22"/>
      <c r="PUF26" s="22"/>
      <c r="PUG26" s="22"/>
      <c r="PUH26" s="22"/>
      <c r="PUI26" s="22"/>
      <c r="PUJ26" s="22"/>
      <c r="PUK26" s="22"/>
      <c r="PUL26" s="22"/>
      <c r="PUM26" s="22"/>
      <c r="PUN26" s="22"/>
      <c r="PUO26" s="22"/>
      <c r="PUP26" s="22"/>
      <c r="PUQ26" s="22"/>
      <c r="PUR26" s="22"/>
      <c r="PUS26" s="22"/>
      <c r="PUT26" s="22"/>
      <c r="PUU26" s="22"/>
      <c r="PUV26" s="22"/>
      <c r="PUW26" s="22"/>
      <c r="PUX26" s="22"/>
      <c r="PUY26" s="22"/>
      <c r="PUZ26" s="22"/>
      <c r="PVA26" s="22"/>
      <c r="PVB26" s="22"/>
      <c r="PVC26" s="22"/>
      <c r="PVD26" s="22"/>
      <c r="PVE26" s="22"/>
      <c r="PVF26" s="22"/>
      <c r="PVG26" s="22"/>
      <c r="PVH26" s="22"/>
      <c r="PVI26" s="22"/>
      <c r="PVJ26" s="22"/>
      <c r="PVK26" s="22"/>
      <c r="PVL26" s="22"/>
      <c r="PVM26" s="22"/>
      <c r="PVN26" s="22"/>
      <c r="PVO26" s="22"/>
      <c r="PVP26" s="22"/>
      <c r="PVQ26" s="22"/>
      <c r="PVR26" s="22"/>
      <c r="PVS26" s="22"/>
      <c r="PVT26" s="22"/>
      <c r="PVU26" s="22"/>
      <c r="PVV26" s="22"/>
      <c r="PVW26" s="22"/>
      <c r="PVX26" s="22"/>
      <c r="PVY26" s="22"/>
      <c r="PVZ26" s="22"/>
      <c r="PWA26" s="22"/>
      <c r="PWB26" s="22"/>
      <c r="PWC26" s="22"/>
      <c r="PWD26" s="22"/>
      <c r="PWE26" s="22"/>
      <c r="PWF26" s="22"/>
      <c r="PWG26" s="22"/>
      <c r="PWH26" s="22"/>
      <c r="PWI26" s="22"/>
      <c r="PWJ26" s="22"/>
      <c r="PWK26" s="22"/>
      <c r="PWL26" s="22"/>
      <c r="PWM26" s="22"/>
      <c r="PWN26" s="22"/>
      <c r="PWO26" s="22"/>
      <c r="PWP26" s="22"/>
      <c r="PWQ26" s="22"/>
      <c r="PWR26" s="22"/>
      <c r="PWS26" s="22"/>
      <c r="PWT26" s="22"/>
      <c r="PWU26" s="22"/>
      <c r="PWV26" s="22"/>
      <c r="PWW26" s="22"/>
      <c r="PWX26" s="22"/>
      <c r="PWY26" s="22"/>
      <c r="PWZ26" s="22"/>
      <c r="PXA26" s="22"/>
      <c r="PXB26" s="22"/>
      <c r="PXC26" s="22"/>
      <c r="PXD26" s="22"/>
      <c r="PXE26" s="22"/>
      <c r="PXF26" s="22"/>
      <c r="PXG26" s="22"/>
      <c r="PXH26" s="22"/>
      <c r="PXI26" s="22"/>
      <c r="PXJ26" s="22"/>
      <c r="PXK26" s="22"/>
      <c r="PXL26" s="22"/>
      <c r="PXM26" s="22"/>
      <c r="PXN26" s="22"/>
      <c r="PXO26" s="22"/>
      <c r="PXP26" s="22"/>
      <c r="PXQ26" s="22"/>
      <c r="PXR26" s="22"/>
      <c r="PXS26" s="22"/>
      <c r="PXT26" s="22"/>
      <c r="PXU26" s="22"/>
      <c r="PXV26" s="22"/>
      <c r="PXW26" s="22"/>
      <c r="PXX26" s="22"/>
      <c r="PXY26" s="22"/>
      <c r="PXZ26" s="22"/>
      <c r="PYA26" s="22"/>
      <c r="PYB26" s="22"/>
      <c r="PYC26" s="22"/>
      <c r="PYD26" s="22"/>
      <c r="PYE26" s="22"/>
      <c r="PYF26" s="22"/>
      <c r="PYG26" s="22"/>
      <c r="PYH26" s="22"/>
      <c r="PYI26" s="22"/>
      <c r="PYJ26" s="22"/>
      <c r="PYK26" s="22"/>
      <c r="PYL26" s="22"/>
      <c r="PYM26" s="22"/>
      <c r="PYN26" s="22"/>
      <c r="PYO26" s="22"/>
      <c r="PYP26" s="22"/>
      <c r="PYQ26" s="22"/>
      <c r="PYR26" s="22"/>
      <c r="PYS26" s="22"/>
      <c r="PYT26" s="22"/>
      <c r="PYU26" s="22"/>
      <c r="PYV26" s="22"/>
      <c r="PYW26" s="22"/>
      <c r="PYX26" s="22"/>
      <c r="PYY26" s="22"/>
      <c r="PYZ26" s="22"/>
      <c r="PZA26" s="22"/>
      <c r="PZB26" s="22"/>
      <c r="PZC26" s="22"/>
      <c r="PZD26" s="22"/>
      <c r="PZE26" s="22"/>
      <c r="PZF26" s="22"/>
      <c r="PZG26" s="22"/>
      <c r="PZH26" s="22"/>
      <c r="PZI26" s="22"/>
      <c r="PZJ26" s="22"/>
      <c r="PZK26" s="22"/>
      <c r="PZL26" s="22"/>
      <c r="PZM26" s="22"/>
      <c r="PZN26" s="22"/>
      <c r="PZO26" s="22"/>
      <c r="PZP26" s="22"/>
      <c r="PZQ26" s="22"/>
      <c r="PZR26" s="22"/>
      <c r="PZS26" s="22"/>
      <c r="PZT26" s="22"/>
      <c r="PZU26" s="22"/>
      <c r="PZV26" s="22"/>
      <c r="PZW26" s="22"/>
      <c r="PZX26" s="22"/>
      <c r="PZY26" s="22"/>
      <c r="PZZ26" s="22"/>
      <c r="QAA26" s="22"/>
      <c r="QAB26" s="22"/>
      <c r="QAC26" s="22"/>
      <c r="QAD26" s="22"/>
      <c r="QAE26" s="22"/>
      <c r="QAF26" s="22"/>
      <c r="QAG26" s="22"/>
      <c r="QAH26" s="22"/>
      <c r="QAI26" s="22"/>
      <c r="QAJ26" s="22"/>
      <c r="QAK26" s="22"/>
      <c r="QAL26" s="22"/>
      <c r="QAM26" s="22"/>
      <c r="QAN26" s="22"/>
      <c r="QAO26" s="22"/>
      <c r="QAP26" s="22"/>
      <c r="QAQ26" s="22"/>
      <c r="QAR26" s="22"/>
      <c r="QAS26" s="22"/>
      <c r="QAT26" s="22"/>
      <c r="QAU26" s="22"/>
      <c r="QAV26" s="22"/>
      <c r="QAW26" s="22"/>
      <c r="QAX26" s="22"/>
      <c r="QAY26" s="22"/>
      <c r="QAZ26" s="22"/>
      <c r="QBA26" s="22"/>
      <c r="QBB26" s="22"/>
      <c r="QBC26" s="22"/>
      <c r="QBD26" s="22"/>
      <c r="QBE26" s="22"/>
      <c r="QBF26" s="22"/>
      <c r="QBG26" s="22"/>
      <c r="QBH26" s="22"/>
      <c r="QBI26" s="22"/>
      <c r="QBJ26" s="22"/>
      <c r="QBK26" s="22"/>
      <c r="QBL26" s="22"/>
      <c r="QBM26" s="22"/>
      <c r="QBN26" s="22"/>
      <c r="QBO26" s="22"/>
      <c r="QBP26" s="22"/>
      <c r="QBQ26" s="22"/>
      <c r="QBR26" s="22"/>
      <c r="QBS26" s="22"/>
      <c r="QBT26" s="22"/>
      <c r="QBU26" s="22"/>
      <c r="QBV26" s="22"/>
      <c r="QBW26" s="22"/>
      <c r="QBX26" s="22"/>
      <c r="QBY26" s="22"/>
      <c r="QBZ26" s="22"/>
      <c r="QCA26" s="22"/>
      <c r="QCB26" s="22"/>
      <c r="QCC26" s="22"/>
      <c r="QCD26" s="22"/>
      <c r="QCE26" s="22"/>
      <c r="QCF26" s="22"/>
      <c r="QCG26" s="22"/>
      <c r="QCH26" s="22"/>
      <c r="QCI26" s="22"/>
      <c r="QCJ26" s="22"/>
      <c r="QCK26" s="22"/>
      <c r="QCL26" s="22"/>
      <c r="QCM26" s="22"/>
      <c r="QCN26" s="22"/>
      <c r="QCO26" s="22"/>
      <c r="QCP26" s="22"/>
      <c r="QCQ26" s="22"/>
      <c r="QCR26" s="22"/>
      <c r="QCS26" s="22"/>
      <c r="QCT26" s="22"/>
      <c r="QCU26" s="22"/>
      <c r="QCV26" s="22"/>
      <c r="QCW26" s="22"/>
      <c r="QCX26" s="22"/>
      <c r="QCY26" s="22"/>
      <c r="QCZ26" s="22"/>
      <c r="QDA26" s="22"/>
      <c r="QDB26" s="22"/>
      <c r="QDC26" s="22"/>
      <c r="QDD26" s="22"/>
      <c r="QDE26" s="22"/>
      <c r="QDF26" s="22"/>
      <c r="QDG26" s="22"/>
      <c r="QDH26" s="22"/>
      <c r="QDI26" s="22"/>
      <c r="QDJ26" s="22"/>
      <c r="QDK26" s="22"/>
      <c r="QDL26" s="22"/>
      <c r="QDM26" s="22"/>
      <c r="QDN26" s="22"/>
      <c r="QDO26" s="22"/>
      <c r="QDP26" s="22"/>
      <c r="QDQ26" s="22"/>
      <c r="QDR26" s="22"/>
      <c r="QDS26" s="22"/>
      <c r="QDT26" s="22"/>
      <c r="QDU26" s="22"/>
      <c r="QDV26" s="22"/>
      <c r="QDW26" s="22"/>
      <c r="QDX26" s="22"/>
      <c r="QDY26" s="22"/>
      <c r="QDZ26" s="22"/>
      <c r="QEA26" s="22"/>
      <c r="QEB26" s="22"/>
      <c r="QEC26" s="22"/>
      <c r="QED26" s="22"/>
      <c r="QEE26" s="22"/>
      <c r="QEF26" s="22"/>
      <c r="QEG26" s="22"/>
      <c r="QEH26" s="22"/>
      <c r="QEI26" s="22"/>
      <c r="QEJ26" s="22"/>
      <c r="QEK26" s="22"/>
      <c r="QEL26" s="22"/>
      <c r="QEM26" s="22"/>
      <c r="QEN26" s="22"/>
      <c r="QEO26" s="22"/>
      <c r="QEP26" s="22"/>
      <c r="QEQ26" s="22"/>
      <c r="QER26" s="22"/>
      <c r="QES26" s="22"/>
      <c r="QET26" s="22"/>
      <c r="QEU26" s="22"/>
      <c r="QEV26" s="22"/>
      <c r="QEW26" s="22"/>
      <c r="QEX26" s="22"/>
      <c r="QEY26" s="22"/>
      <c r="QEZ26" s="22"/>
      <c r="QFA26" s="22"/>
      <c r="QFB26" s="22"/>
      <c r="QFC26" s="22"/>
      <c r="QFD26" s="22"/>
      <c r="QFE26" s="22"/>
      <c r="QFF26" s="22"/>
      <c r="QFG26" s="22"/>
      <c r="QFH26" s="22"/>
      <c r="QFI26" s="22"/>
      <c r="QFJ26" s="22"/>
      <c r="QFK26" s="22"/>
      <c r="QFL26" s="22"/>
      <c r="QFM26" s="22"/>
      <c r="QFN26" s="22"/>
      <c r="QFO26" s="22"/>
      <c r="QFP26" s="22"/>
      <c r="QFQ26" s="22"/>
      <c r="QFR26" s="22"/>
      <c r="QFS26" s="22"/>
      <c r="QFT26" s="22"/>
      <c r="QFU26" s="22"/>
      <c r="QFV26" s="22"/>
      <c r="QFW26" s="22"/>
      <c r="QFX26" s="22"/>
      <c r="QFY26" s="22"/>
      <c r="QFZ26" s="22"/>
      <c r="QGA26" s="22"/>
      <c r="QGB26" s="22"/>
      <c r="QGC26" s="22"/>
      <c r="QGD26" s="22"/>
      <c r="QGE26" s="22"/>
      <c r="QGF26" s="22"/>
      <c r="QGG26" s="22"/>
      <c r="QGH26" s="22"/>
      <c r="QGI26" s="22"/>
      <c r="QGJ26" s="22"/>
      <c r="QGK26" s="22"/>
      <c r="QGL26" s="22"/>
      <c r="QGM26" s="22"/>
      <c r="QGN26" s="22"/>
      <c r="QGO26" s="22"/>
      <c r="QGP26" s="22"/>
      <c r="QGQ26" s="22"/>
      <c r="QGR26" s="22"/>
      <c r="QGS26" s="22"/>
      <c r="QGT26" s="22"/>
      <c r="QGU26" s="22"/>
      <c r="QGV26" s="22"/>
      <c r="QGW26" s="22"/>
      <c r="QGX26" s="22"/>
      <c r="QGY26" s="22"/>
      <c r="QGZ26" s="22"/>
      <c r="QHA26" s="22"/>
      <c r="QHB26" s="22"/>
      <c r="QHC26" s="22"/>
      <c r="QHD26" s="22"/>
      <c r="QHE26" s="22"/>
      <c r="QHF26" s="22"/>
      <c r="QHG26" s="22"/>
      <c r="QHH26" s="22"/>
      <c r="QHI26" s="22"/>
      <c r="QHJ26" s="22"/>
      <c r="QHK26" s="22"/>
      <c r="QHL26" s="22"/>
      <c r="QHM26" s="22"/>
      <c r="QHN26" s="22"/>
      <c r="QHO26" s="22"/>
      <c r="QHP26" s="22"/>
      <c r="QHQ26" s="22"/>
      <c r="QHR26" s="22"/>
      <c r="QHS26" s="22"/>
      <c r="QHT26" s="22"/>
      <c r="QHU26" s="22"/>
      <c r="QHV26" s="22"/>
      <c r="QHW26" s="22"/>
      <c r="QHX26" s="22"/>
      <c r="QHY26" s="22"/>
      <c r="QHZ26" s="22"/>
      <c r="QIA26" s="22"/>
      <c r="QIB26" s="22"/>
      <c r="QIC26" s="22"/>
      <c r="QID26" s="22"/>
      <c r="QIE26" s="22"/>
      <c r="QIF26" s="22"/>
      <c r="QIG26" s="22"/>
      <c r="QIH26" s="22"/>
      <c r="QII26" s="22"/>
      <c r="QIJ26" s="22"/>
      <c r="QIK26" s="22"/>
      <c r="QIL26" s="22"/>
      <c r="QIM26" s="22"/>
      <c r="QIN26" s="22"/>
      <c r="QIO26" s="22"/>
      <c r="QIP26" s="22"/>
      <c r="QIQ26" s="22"/>
      <c r="QIR26" s="22"/>
      <c r="QIS26" s="22"/>
      <c r="QIT26" s="22"/>
      <c r="QIU26" s="22"/>
      <c r="QIV26" s="22"/>
      <c r="QIW26" s="22"/>
      <c r="QIX26" s="22"/>
      <c r="QIY26" s="22"/>
      <c r="QIZ26" s="22"/>
      <c r="QJA26" s="22"/>
      <c r="QJB26" s="22"/>
      <c r="QJC26" s="22"/>
      <c r="QJD26" s="22"/>
      <c r="QJE26" s="22"/>
      <c r="QJF26" s="22"/>
      <c r="QJG26" s="22"/>
      <c r="QJH26" s="22"/>
      <c r="QJI26" s="22"/>
      <c r="QJJ26" s="22"/>
      <c r="QJK26" s="22"/>
      <c r="QJL26" s="22"/>
      <c r="QJM26" s="22"/>
      <c r="QJN26" s="22"/>
      <c r="QJO26" s="22"/>
      <c r="QJP26" s="22"/>
      <c r="QJQ26" s="22"/>
      <c r="QJR26" s="22"/>
      <c r="QJS26" s="22"/>
      <c r="QJT26" s="22"/>
      <c r="QJU26" s="22"/>
      <c r="QJV26" s="22"/>
      <c r="QJW26" s="22"/>
      <c r="QJX26" s="22"/>
      <c r="QJY26" s="22"/>
      <c r="QJZ26" s="22"/>
      <c r="QKA26" s="22"/>
      <c r="QKB26" s="22"/>
      <c r="QKC26" s="22"/>
      <c r="QKD26" s="22"/>
      <c r="QKE26" s="22"/>
      <c r="QKF26" s="22"/>
      <c r="QKG26" s="22"/>
      <c r="QKH26" s="22"/>
      <c r="QKI26" s="22"/>
      <c r="QKJ26" s="22"/>
      <c r="QKK26" s="22"/>
      <c r="QKL26" s="22"/>
      <c r="QKM26" s="22"/>
      <c r="QKN26" s="22"/>
      <c r="QKO26" s="22"/>
      <c r="QKP26" s="22"/>
      <c r="QKQ26" s="22"/>
      <c r="QKR26" s="22"/>
      <c r="QKS26" s="22"/>
      <c r="QKT26" s="22"/>
      <c r="QKU26" s="22"/>
      <c r="QKV26" s="22"/>
      <c r="QKW26" s="22"/>
      <c r="QKX26" s="22"/>
      <c r="QKY26" s="22"/>
      <c r="QKZ26" s="22"/>
      <c r="QLA26" s="22"/>
      <c r="QLB26" s="22"/>
      <c r="QLC26" s="22"/>
      <c r="QLD26" s="22"/>
      <c r="QLE26" s="22"/>
      <c r="QLF26" s="22"/>
      <c r="QLG26" s="22"/>
      <c r="QLH26" s="22"/>
      <c r="QLI26" s="22"/>
      <c r="QLJ26" s="22"/>
      <c r="QLK26" s="22"/>
      <c r="QLL26" s="22"/>
      <c r="QLM26" s="22"/>
      <c r="QLN26" s="22"/>
      <c r="QLO26" s="22"/>
      <c r="QLP26" s="22"/>
      <c r="QLQ26" s="22"/>
      <c r="QLR26" s="22"/>
      <c r="QLS26" s="22"/>
      <c r="QLT26" s="22"/>
      <c r="QLU26" s="22"/>
      <c r="QLV26" s="22"/>
      <c r="QLW26" s="22"/>
      <c r="QLX26" s="22"/>
      <c r="QLY26" s="22"/>
      <c r="QLZ26" s="22"/>
      <c r="QMA26" s="22"/>
      <c r="QMB26" s="22"/>
      <c r="QMC26" s="22"/>
      <c r="QMD26" s="22"/>
      <c r="QME26" s="22"/>
      <c r="QMF26" s="22"/>
      <c r="QMG26" s="22"/>
      <c r="QMH26" s="22"/>
      <c r="QMI26" s="22"/>
      <c r="QMJ26" s="22"/>
      <c r="QMK26" s="22"/>
      <c r="QML26" s="22"/>
      <c r="QMM26" s="22"/>
      <c r="QMN26" s="22"/>
      <c r="QMO26" s="22"/>
      <c r="QMP26" s="22"/>
      <c r="QMQ26" s="22"/>
      <c r="QMR26" s="22"/>
      <c r="QMS26" s="22"/>
      <c r="QMT26" s="22"/>
      <c r="QMU26" s="22"/>
      <c r="QMV26" s="22"/>
      <c r="QMW26" s="22"/>
      <c r="QMX26" s="22"/>
      <c r="QMY26" s="22"/>
      <c r="QMZ26" s="22"/>
      <c r="QNA26" s="22"/>
      <c r="QNB26" s="22"/>
      <c r="QNC26" s="22"/>
      <c r="QND26" s="22"/>
      <c r="QNE26" s="22"/>
      <c r="QNF26" s="22"/>
      <c r="QNG26" s="22"/>
      <c r="QNH26" s="22"/>
      <c r="QNI26" s="22"/>
      <c r="QNJ26" s="22"/>
      <c r="QNK26" s="22"/>
      <c r="QNL26" s="22"/>
      <c r="QNM26" s="22"/>
      <c r="QNN26" s="22"/>
      <c r="QNO26" s="22"/>
      <c r="QNP26" s="22"/>
      <c r="QNQ26" s="22"/>
      <c r="QNR26" s="22"/>
      <c r="QNS26" s="22"/>
      <c r="QNT26" s="22"/>
      <c r="QNU26" s="22"/>
      <c r="QNV26" s="22"/>
      <c r="QNW26" s="22"/>
      <c r="QNX26" s="22"/>
      <c r="QNY26" s="22"/>
      <c r="QNZ26" s="22"/>
      <c r="QOA26" s="22"/>
      <c r="QOB26" s="22"/>
      <c r="QOC26" s="22"/>
      <c r="QOD26" s="22"/>
      <c r="QOE26" s="22"/>
      <c r="QOF26" s="22"/>
      <c r="QOG26" s="22"/>
      <c r="QOH26" s="22"/>
      <c r="QOI26" s="22"/>
      <c r="QOJ26" s="22"/>
      <c r="QOK26" s="22"/>
      <c r="QOL26" s="22"/>
      <c r="QOM26" s="22"/>
      <c r="QON26" s="22"/>
      <c r="QOO26" s="22"/>
      <c r="QOP26" s="22"/>
      <c r="QOQ26" s="22"/>
      <c r="QOR26" s="22"/>
      <c r="QOS26" s="22"/>
      <c r="QOT26" s="22"/>
      <c r="QOU26" s="22"/>
      <c r="QOV26" s="22"/>
      <c r="QOW26" s="22"/>
      <c r="QOX26" s="22"/>
      <c r="QOY26" s="22"/>
      <c r="QOZ26" s="22"/>
      <c r="QPA26" s="22"/>
      <c r="QPB26" s="22"/>
      <c r="QPC26" s="22"/>
      <c r="QPD26" s="22"/>
      <c r="QPE26" s="22"/>
      <c r="QPF26" s="22"/>
      <c r="QPG26" s="22"/>
      <c r="QPH26" s="22"/>
      <c r="QPI26" s="22"/>
      <c r="QPJ26" s="22"/>
      <c r="QPK26" s="22"/>
      <c r="QPL26" s="22"/>
      <c r="QPM26" s="22"/>
      <c r="QPN26" s="22"/>
      <c r="QPO26" s="22"/>
      <c r="QPP26" s="22"/>
      <c r="QPQ26" s="22"/>
      <c r="QPR26" s="22"/>
      <c r="QPS26" s="22"/>
      <c r="QPT26" s="22"/>
      <c r="QPU26" s="22"/>
      <c r="QPV26" s="22"/>
      <c r="QPW26" s="22"/>
      <c r="QPX26" s="22"/>
      <c r="QPY26" s="22"/>
      <c r="QPZ26" s="22"/>
      <c r="QQA26" s="22"/>
      <c r="QQB26" s="22"/>
      <c r="QQC26" s="22"/>
      <c r="QQD26" s="22"/>
      <c r="QQE26" s="22"/>
      <c r="QQF26" s="22"/>
      <c r="QQG26" s="22"/>
      <c r="QQH26" s="22"/>
      <c r="QQI26" s="22"/>
      <c r="QQJ26" s="22"/>
      <c r="QQK26" s="22"/>
      <c r="QQL26" s="22"/>
      <c r="QQM26" s="22"/>
      <c r="QQN26" s="22"/>
      <c r="QQO26" s="22"/>
      <c r="QQP26" s="22"/>
      <c r="QQQ26" s="22"/>
      <c r="QQR26" s="22"/>
      <c r="QQS26" s="22"/>
      <c r="QQT26" s="22"/>
      <c r="QQU26" s="22"/>
      <c r="QQV26" s="22"/>
      <c r="QQW26" s="22"/>
      <c r="QQX26" s="22"/>
      <c r="QQY26" s="22"/>
      <c r="QQZ26" s="22"/>
      <c r="QRA26" s="22"/>
      <c r="QRB26" s="22"/>
      <c r="QRC26" s="22"/>
      <c r="QRD26" s="22"/>
      <c r="QRE26" s="22"/>
      <c r="QRF26" s="22"/>
      <c r="QRG26" s="22"/>
      <c r="QRH26" s="22"/>
      <c r="QRI26" s="22"/>
      <c r="QRJ26" s="22"/>
      <c r="QRK26" s="22"/>
      <c r="QRL26" s="22"/>
      <c r="QRM26" s="22"/>
      <c r="QRN26" s="22"/>
      <c r="QRO26" s="22"/>
      <c r="QRP26" s="22"/>
      <c r="QRQ26" s="22"/>
      <c r="QRR26" s="22"/>
      <c r="QRS26" s="22"/>
      <c r="QRT26" s="22"/>
      <c r="QRU26" s="22"/>
      <c r="QRV26" s="22"/>
      <c r="QRW26" s="22"/>
      <c r="QRX26" s="22"/>
      <c r="QRY26" s="22"/>
      <c r="QRZ26" s="22"/>
      <c r="QSA26" s="22"/>
      <c r="QSB26" s="22"/>
      <c r="QSC26" s="22"/>
      <c r="QSD26" s="22"/>
      <c r="QSE26" s="22"/>
      <c r="QSF26" s="22"/>
      <c r="QSG26" s="22"/>
      <c r="QSH26" s="22"/>
      <c r="QSI26" s="22"/>
      <c r="QSJ26" s="22"/>
      <c r="QSK26" s="22"/>
      <c r="QSL26" s="22"/>
      <c r="QSM26" s="22"/>
      <c r="QSN26" s="22"/>
      <c r="QSO26" s="22"/>
      <c r="QSP26" s="22"/>
      <c r="QSQ26" s="22"/>
      <c r="QSR26" s="22"/>
      <c r="QSS26" s="22"/>
      <c r="QST26" s="22"/>
      <c r="QSU26" s="22"/>
      <c r="QSV26" s="22"/>
      <c r="QSW26" s="22"/>
      <c r="QSX26" s="22"/>
      <c r="QSY26" s="22"/>
      <c r="QSZ26" s="22"/>
      <c r="QTA26" s="22"/>
      <c r="QTB26" s="22"/>
      <c r="QTC26" s="22"/>
      <c r="QTD26" s="22"/>
      <c r="QTE26" s="22"/>
      <c r="QTF26" s="22"/>
      <c r="QTG26" s="22"/>
      <c r="QTH26" s="22"/>
      <c r="QTI26" s="22"/>
      <c r="QTJ26" s="22"/>
      <c r="QTK26" s="22"/>
      <c r="QTL26" s="22"/>
      <c r="QTM26" s="22"/>
      <c r="QTN26" s="22"/>
      <c r="QTO26" s="22"/>
      <c r="QTP26" s="22"/>
      <c r="QTQ26" s="22"/>
      <c r="QTR26" s="22"/>
      <c r="QTS26" s="22"/>
      <c r="QTT26" s="22"/>
      <c r="QTU26" s="22"/>
      <c r="QTV26" s="22"/>
      <c r="QTW26" s="22"/>
      <c r="QTX26" s="22"/>
      <c r="QTY26" s="22"/>
      <c r="QTZ26" s="22"/>
      <c r="QUA26" s="22"/>
      <c r="QUB26" s="22"/>
      <c r="QUC26" s="22"/>
      <c r="QUD26" s="22"/>
      <c r="QUE26" s="22"/>
      <c r="QUF26" s="22"/>
      <c r="QUG26" s="22"/>
      <c r="QUH26" s="22"/>
      <c r="QUI26" s="22"/>
      <c r="QUJ26" s="22"/>
      <c r="QUK26" s="22"/>
      <c r="QUL26" s="22"/>
      <c r="QUM26" s="22"/>
      <c r="QUN26" s="22"/>
      <c r="QUO26" s="22"/>
      <c r="QUP26" s="22"/>
      <c r="QUQ26" s="22"/>
      <c r="QUR26" s="22"/>
      <c r="QUS26" s="22"/>
      <c r="QUT26" s="22"/>
      <c r="QUU26" s="22"/>
      <c r="QUV26" s="22"/>
      <c r="QUW26" s="22"/>
      <c r="QUX26" s="22"/>
      <c r="QUY26" s="22"/>
      <c r="QUZ26" s="22"/>
      <c r="QVA26" s="22"/>
      <c r="QVB26" s="22"/>
      <c r="QVC26" s="22"/>
      <c r="QVD26" s="22"/>
      <c r="QVE26" s="22"/>
      <c r="QVF26" s="22"/>
      <c r="QVG26" s="22"/>
      <c r="QVH26" s="22"/>
      <c r="QVI26" s="22"/>
      <c r="QVJ26" s="22"/>
      <c r="QVK26" s="22"/>
      <c r="QVL26" s="22"/>
      <c r="QVM26" s="22"/>
      <c r="QVN26" s="22"/>
      <c r="QVO26" s="22"/>
      <c r="QVP26" s="22"/>
      <c r="QVQ26" s="22"/>
      <c r="QVR26" s="22"/>
      <c r="QVS26" s="22"/>
      <c r="QVT26" s="22"/>
      <c r="QVU26" s="22"/>
      <c r="QVV26" s="22"/>
      <c r="QVW26" s="22"/>
      <c r="QVX26" s="22"/>
      <c r="QVY26" s="22"/>
      <c r="QVZ26" s="22"/>
      <c r="QWA26" s="22"/>
      <c r="QWB26" s="22"/>
      <c r="QWC26" s="22"/>
      <c r="QWD26" s="22"/>
      <c r="QWE26" s="22"/>
      <c r="QWF26" s="22"/>
      <c r="QWG26" s="22"/>
      <c r="QWH26" s="22"/>
      <c r="QWI26" s="22"/>
      <c r="QWJ26" s="22"/>
      <c r="QWK26" s="22"/>
      <c r="QWL26" s="22"/>
      <c r="QWM26" s="22"/>
      <c r="QWN26" s="22"/>
      <c r="QWO26" s="22"/>
      <c r="QWP26" s="22"/>
      <c r="QWQ26" s="22"/>
      <c r="QWR26" s="22"/>
      <c r="QWS26" s="22"/>
      <c r="QWT26" s="22"/>
      <c r="QWU26" s="22"/>
      <c r="QWV26" s="22"/>
      <c r="QWW26" s="22"/>
      <c r="QWX26" s="22"/>
      <c r="QWY26" s="22"/>
      <c r="QWZ26" s="22"/>
      <c r="QXA26" s="22"/>
      <c r="QXB26" s="22"/>
      <c r="QXC26" s="22"/>
      <c r="QXD26" s="22"/>
      <c r="QXE26" s="22"/>
      <c r="QXF26" s="22"/>
      <c r="QXG26" s="22"/>
      <c r="QXH26" s="22"/>
      <c r="QXI26" s="22"/>
      <c r="QXJ26" s="22"/>
      <c r="QXK26" s="22"/>
      <c r="QXL26" s="22"/>
      <c r="QXM26" s="22"/>
      <c r="QXN26" s="22"/>
      <c r="QXO26" s="22"/>
      <c r="QXP26" s="22"/>
      <c r="QXQ26" s="22"/>
      <c r="QXR26" s="22"/>
      <c r="QXS26" s="22"/>
      <c r="QXT26" s="22"/>
      <c r="QXU26" s="22"/>
      <c r="QXV26" s="22"/>
      <c r="QXW26" s="22"/>
      <c r="QXX26" s="22"/>
      <c r="QXY26" s="22"/>
      <c r="QXZ26" s="22"/>
      <c r="QYA26" s="22"/>
      <c r="QYB26" s="22"/>
      <c r="QYC26" s="22"/>
      <c r="QYD26" s="22"/>
      <c r="QYE26" s="22"/>
      <c r="QYF26" s="22"/>
      <c r="QYG26" s="22"/>
      <c r="QYH26" s="22"/>
      <c r="QYI26" s="22"/>
      <c r="QYJ26" s="22"/>
      <c r="QYK26" s="22"/>
      <c r="QYL26" s="22"/>
      <c r="QYM26" s="22"/>
      <c r="QYN26" s="22"/>
      <c r="QYO26" s="22"/>
      <c r="QYP26" s="22"/>
      <c r="QYQ26" s="22"/>
      <c r="QYR26" s="22"/>
      <c r="QYS26" s="22"/>
      <c r="QYT26" s="22"/>
      <c r="QYU26" s="22"/>
      <c r="QYV26" s="22"/>
      <c r="QYW26" s="22"/>
      <c r="QYX26" s="22"/>
      <c r="QYY26" s="22"/>
      <c r="QYZ26" s="22"/>
      <c r="QZA26" s="22"/>
      <c r="QZB26" s="22"/>
      <c r="QZC26" s="22"/>
      <c r="QZD26" s="22"/>
      <c r="QZE26" s="22"/>
      <c r="QZF26" s="22"/>
      <c r="QZG26" s="22"/>
      <c r="QZH26" s="22"/>
      <c r="QZI26" s="22"/>
      <c r="QZJ26" s="22"/>
      <c r="QZK26" s="22"/>
      <c r="QZL26" s="22"/>
      <c r="QZM26" s="22"/>
      <c r="QZN26" s="22"/>
      <c r="QZO26" s="22"/>
      <c r="QZP26" s="22"/>
      <c r="QZQ26" s="22"/>
      <c r="QZR26" s="22"/>
      <c r="QZS26" s="22"/>
      <c r="QZT26" s="22"/>
      <c r="QZU26" s="22"/>
      <c r="QZV26" s="22"/>
      <c r="QZW26" s="22"/>
      <c r="QZX26" s="22"/>
      <c r="QZY26" s="22"/>
      <c r="QZZ26" s="22"/>
      <c r="RAA26" s="22"/>
      <c r="RAB26" s="22"/>
      <c r="RAC26" s="22"/>
      <c r="RAD26" s="22"/>
      <c r="RAE26" s="22"/>
      <c r="RAF26" s="22"/>
      <c r="RAG26" s="22"/>
      <c r="RAH26" s="22"/>
      <c r="RAI26" s="22"/>
      <c r="RAJ26" s="22"/>
      <c r="RAK26" s="22"/>
      <c r="RAL26" s="22"/>
      <c r="RAM26" s="22"/>
      <c r="RAN26" s="22"/>
      <c r="RAO26" s="22"/>
      <c r="RAP26" s="22"/>
      <c r="RAQ26" s="22"/>
      <c r="RAR26" s="22"/>
      <c r="RAS26" s="22"/>
      <c r="RAT26" s="22"/>
      <c r="RAU26" s="22"/>
      <c r="RAV26" s="22"/>
      <c r="RAW26" s="22"/>
      <c r="RAX26" s="22"/>
      <c r="RAY26" s="22"/>
      <c r="RAZ26" s="22"/>
      <c r="RBA26" s="22"/>
      <c r="RBB26" s="22"/>
      <c r="RBC26" s="22"/>
      <c r="RBD26" s="22"/>
      <c r="RBE26" s="22"/>
      <c r="RBF26" s="22"/>
      <c r="RBG26" s="22"/>
      <c r="RBH26" s="22"/>
      <c r="RBI26" s="22"/>
      <c r="RBJ26" s="22"/>
      <c r="RBK26" s="22"/>
      <c r="RBL26" s="22"/>
      <c r="RBM26" s="22"/>
      <c r="RBN26" s="22"/>
      <c r="RBO26" s="22"/>
      <c r="RBP26" s="22"/>
      <c r="RBQ26" s="22"/>
      <c r="RBR26" s="22"/>
      <c r="RBS26" s="22"/>
      <c r="RBT26" s="22"/>
      <c r="RBU26" s="22"/>
      <c r="RBV26" s="22"/>
      <c r="RBW26" s="22"/>
      <c r="RBX26" s="22"/>
      <c r="RBY26" s="22"/>
      <c r="RBZ26" s="22"/>
      <c r="RCA26" s="22"/>
      <c r="RCB26" s="22"/>
      <c r="RCC26" s="22"/>
      <c r="RCD26" s="22"/>
      <c r="RCE26" s="22"/>
      <c r="RCF26" s="22"/>
      <c r="RCG26" s="22"/>
      <c r="RCH26" s="22"/>
      <c r="RCI26" s="22"/>
      <c r="RCJ26" s="22"/>
      <c r="RCK26" s="22"/>
      <c r="RCL26" s="22"/>
      <c r="RCM26" s="22"/>
      <c r="RCN26" s="22"/>
      <c r="RCO26" s="22"/>
      <c r="RCP26" s="22"/>
      <c r="RCQ26" s="22"/>
      <c r="RCR26" s="22"/>
      <c r="RCS26" s="22"/>
      <c r="RCT26" s="22"/>
      <c r="RCU26" s="22"/>
      <c r="RCV26" s="22"/>
      <c r="RCW26" s="22"/>
      <c r="RCX26" s="22"/>
      <c r="RCY26" s="22"/>
      <c r="RCZ26" s="22"/>
      <c r="RDA26" s="22"/>
      <c r="RDB26" s="22"/>
      <c r="RDC26" s="22"/>
      <c r="RDD26" s="22"/>
      <c r="RDE26" s="22"/>
      <c r="RDF26" s="22"/>
      <c r="RDG26" s="22"/>
      <c r="RDH26" s="22"/>
      <c r="RDI26" s="22"/>
      <c r="RDJ26" s="22"/>
      <c r="RDK26" s="22"/>
      <c r="RDL26" s="22"/>
      <c r="RDM26" s="22"/>
      <c r="RDN26" s="22"/>
      <c r="RDO26" s="22"/>
      <c r="RDP26" s="22"/>
      <c r="RDQ26" s="22"/>
      <c r="RDR26" s="22"/>
      <c r="RDS26" s="22"/>
      <c r="RDT26" s="22"/>
      <c r="RDU26" s="22"/>
      <c r="RDV26" s="22"/>
      <c r="RDW26" s="22"/>
      <c r="RDX26" s="22"/>
      <c r="RDY26" s="22"/>
      <c r="RDZ26" s="22"/>
      <c r="REA26" s="22"/>
      <c r="REB26" s="22"/>
      <c r="REC26" s="22"/>
      <c r="RED26" s="22"/>
      <c r="REE26" s="22"/>
      <c r="REF26" s="22"/>
      <c r="REG26" s="22"/>
      <c r="REH26" s="22"/>
      <c r="REI26" s="22"/>
      <c r="REJ26" s="22"/>
      <c r="REK26" s="22"/>
      <c r="REL26" s="22"/>
      <c r="REM26" s="22"/>
      <c r="REN26" s="22"/>
      <c r="REO26" s="22"/>
      <c r="REP26" s="22"/>
      <c r="REQ26" s="22"/>
      <c r="RER26" s="22"/>
      <c r="RES26" s="22"/>
      <c r="RET26" s="22"/>
      <c r="REU26" s="22"/>
      <c r="REV26" s="22"/>
      <c r="REW26" s="22"/>
      <c r="REX26" s="22"/>
      <c r="REY26" s="22"/>
      <c r="REZ26" s="22"/>
      <c r="RFA26" s="22"/>
      <c r="RFB26" s="22"/>
      <c r="RFC26" s="22"/>
      <c r="RFD26" s="22"/>
      <c r="RFE26" s="22"/>
      <c r="RFF26" s="22"/>
      <c r="RFG26" s="22"/>
      <c r="RFH26" s="22"/>
      <c r="RFI26" s="22"/>
      <c r="RFJ26" s="22"/>
      <c r="RFK26" s="22"/>
      <c r="RFL26" s="22"/>
      <c r="RFM26" s="22"/>
      <c r="RFN26" s="22"/>
      <c r="RFO26" s="22"/>
      <c r="RFP26" s="22"/>
      <c r="RFQ26" s="22"/>
      <c r="RFR26" s="22"/>
      <c r="RFS26" s="22"/>
      <c r="RFT26" s="22"/>
      <c r="RFU26" s="22"/>
      <c r="RFV26" s="22"/>
      <c r="RFW26" s="22"/>
      <c r="RFX26" s="22"/>
      <c r="RFY26" s="22"/>
      <c r="RFZ26" s="22"/>
      <c r="RGA26" s="22"/>
      <c r="RGB26" s="22"/>
      <c r="RGC26" s="22"/>
      <c r="RGD26" s="22"/>
      <c r="RGE26" s="22"/>
      <c r="RGF26" s="22"/>
      <c r="RGG26" s="22"/>
      <c r="RGH26" s="22"/>
      <c r="RGI26" s="22"/>
      <c r="RGJ26" s="22"/>
      <c r="RGK26" s="22"/>
      <c r="RGL26" s="22"/>
      <c r="RGM26" s="22"/>
      <c r="RGN26" s="22"/>
      <c r="RGO26" s="22"/>
      <c r="RGP26" s="22"/>
      <c r="RGQ26" s="22"/>
      <c r="RGR26" s="22"/>
      <c r="RGS26" s="22"/>
      <c r="RGT26" s="22"/>
      <c r="RGU26" s="22"/>
      <c r="RGV26" s="22"/>
      <c r="RGW26" s="22"/>
      <c r="RGX26" s="22"/>
      <c r="RGY26" s="22"/>
      <c r="RGZ26" s="22"/>
      <c r="RHA26" s="22"/>
      <c r="RHB26" s="22"/>
      <c r="RHC26" s="22"/>
      <c r="RHD26" s="22"/>
      <c r="RHE26" s="22"/>
      <c r="RHF26" s="22"/>
      <c r="RHG26" s="22"/>
      <c r="RHH26" s="22"/>
      <c r="RHI26" s="22"/>
      <c r="RHJ26" s="22"/>
      <c r="RHK26" s="22"/>
      <c r="RHL26" s="22"/>
      <c r="RHM26" s="22"/>
      <c r="RHN26" s="22"/>
      <c r="RHO26" s="22"/>
      <c r="RHP26" s="22"/>
      <c r="RHQ26" s="22"/>
      <c r="RHR26" s="22"/>
      <c r="RHS26" s="22"/>
      <c r="RHT26" s="22"/>
      <c r="RHU26" s="22"/>
      <c r="RHV26" s="22"/>
      <c r="RHW26" s="22"/>
      <c r="RHX26" s="22"/>
      <c r="RHY26" s="22"/>
      <c r="RHZ26" s="22"/>
      <c r="RIA26" s="22"/>
      <c r="RIB26" s="22"/>
      <c r="RIC26" s="22"/>
      <c r="RID26" s="22"/>
      <c r="RIE26" s="22"/>
      <c r="RIF26" s="22"/>
      <c r="RIG26" s="22"/>
      <c r="RIH26" s="22"/>
      <c r="RII26" s="22"/>
      <c r="RIJ26" s="22"/>
      <c r="RIK26" s="22"/>
      <c r="RIL26" s="22"/>
      <c r="RIM26" s="22"/>
      <c r="RIN26" s="22"/>
      <c r="RIO26" s="22"/>
      <c r="RIP26" s="22"/>
      <c r="RIQ26" s="22"/>
      <c r="RIR26" s="22"/>
      <c r="RIS26" s="22"/>
      <c r="RIT26" s="22"/>
      <c r="RIU26" s="22"/>
      <c r="RIV26" s="22"/>
      <c r="RIW26" s="22"/>
      <c r="RIX26" s="22"/>
      <c r="RIY26" s="22"/>
      <c r="RIZ26" s="22"/>
      <c r="RJA26" s="22"/>
      <c r="RJB26" s="22"/>
      <c r="RJC26" s="22"/>
      <c r="RJD26" s="22"/>
      <c r="RJE26" s="22"/>
      <c r="RJF26" s="22"/>
      <c r="RJG26" s="22"/>
      <c r="RJH26" s="22"/>
      <c r="RJI26" s="22"/>
      <c r="RJJ26" s="22"/>
      <c r="RJK26" s="22"/>
      <c r="RJL26" s="22"/>
      <c r="RJM26" s="22"/>
      <c r="RJN26" s="22"/>
      <c r="RJO26" s="22"/>
      <c r="RJP26" s="22"/>
      <c r="RJQ26" s="22"/>
      <c r="RJR26" s="22"/>
      <c r="RJS26" s="22"/>
      <c r="RJT26" s="22"/>
      <c r="RJU26" s="22"/>
      <c r="RJV26" s="22"/>
      <c r="RJW26" s="22"/>
      <c r="RJX26" s="22"/>
      <c r="RJY26" s="22"/>
      <c r="RJZ26" s="22"/>
      <c r="RKA26" s="22"/>
      <c r="RKB26" s="22"/>
      <c r="RKC26" s="22"/>
      <c r="RKD26" s="22"/>
      <c r="RKE26" s="22"/>
      <c r="RKF26" s="22"/>
      <c r="RKG26" s="22"/>
      <c r="RKH26" s="22"/>
      <c r="RKI26" s="22"/>
      <c r="RKJ26" s="22"/>
      <c r="RKK26" s="22"/>
      <c r="RKL26" s="22"/>
      <c r="RKM26" s="22"/>
      <c r="RKN26" s="22"/>
      <c r="RKO26" s="22"/>
      <c r="RKP26" s="22"/>
      <c r="RKQ26" s="22"/>
      <c r="RKR26" s="22"/>
      <c r="RKS26" s="22"/>
      <c r="RKT26" s="22"/>
      <c r="RKU26" s="22"/>
      <c r="RKV26" s="22"/>
      <c r="RKW26" s="22"/>
      <c r="RKX26" s="22"/>
      <c r="RKY26" s="22"/>
      <c r="RKZ26" s="22"/>
      <c r="RLA26" s="22"/>
      <c r="RLB26" s="22"/>
      <c r="RLC26" s="22"/>
      <c r="RLD26" s="22"/>
      <c r="RLE26" s="22"/>
      <c r="RLF26" s="22"/>
      <c r="RLG26" s="22"/>
      <c r="RLH26" s="22"/>
      <c r="RLI26" s="22"/>
      <c r="RLJ26" s="22"/>
      <c r="RLK26" s="22"/>
      <c r="RLL26" s="22"/>
      <c r="RLM26" s="22"/>
      <c r="RLN26" s="22"/>
      <c r="RLO26" s="22"/>
      <c r="RLP26" s="22"/>
      <c r="RLQ26" s="22"/>
      <c r="RLR26" s="22"/>
      <c r="RLS26" s="22"/>
      <c r="RLT26" s="22"/>
      <c r="RLU26" s="22"/>
      <c r="RLV26" s="22"/>
      <c r="RLW26" s="22"/>
      <c r="RLX26" s="22"/>
      <c r="RLY26" s="22"/>
      <c r="RLZ26" s="22"/>
      <c r="RMA26" s="22"/>
      <c r="RMB26" s="22"/>
      <c r="RMC26" s="22"/>
      <c r="RMD26" s="22"/>
      <c r="RME26" s="22"/>
      <c r="RMF26" s="22"/>
      <c r="RMG26" s="22"/>
      <c r="RMH26" s="22"/>
      <c r="RMI26" s="22"/>
      <c r="RMJ26" s="22"/>
      <c r="RMK26" s="22"/>
      <c r="RML26" s="22"/>
      <c r="RMM26" s="22"/>
      <c r="RMN26" s="22"/>
      <c r="RMO26" s="22"/>
      <c r="RMP26" s="22"/>
      <c r="RMQ26" s="22"/>
      <c r="RMR26" s="22"/>
      <c r="RMS26" s="22"/>
      <c r="RMT26" s="22"/>
      <c r="RMU26" s="22"/>
      <c r="RMV26" s="22"/>
      <c r="RMW26" s="22"/>
      <c r="RMX26" s="22"/>
      <c r="RMY26" s="22"/>
      <c r="RMZ26" s="22"/>
      <c r="RNA26" s="22"/>
      <c r="RNB26" s="22"/>
      <c r="RNC26" s="22"/>
      <c r="RND26" s="22"/>
      <c r="RNE26" s="22"/>
      <c r="RNF26" s="22"/>
      <c r="RNG26" s="22"/>
      <c r="RNH26" s="22"/>
      <c r="RNI26" s="22"/>
      <c r="RNJ26" s="22"/>
      <c r="RNK26" s="22"/>
      <c r="RNL26" s="22"/>
      <c r="RNM26" s="22"/>
      <c r="RNN26" s="22"/>
      <c r="RNO26" s="22"/>
      <c r="RNP26" s="22"/>
      <c r="RNQ26" s="22"/>
      <c r="RNR26" s="22"/>
      <c r="RNS26" s="22"/>
      <c r="RNT26" s="22"/>
      <c r="RNU26" s="22"/>
      <c r="RNV26" s="22"/>
      <c r="RNW26" s="22"/>
      <c r="RNX26" s="22"/>
      <c r="RNY26" s="22"/>
      <c r="RNZ26" s="22"/>
      <c r="ROA26" s="22"/>
      <c r="ROB26" s="22"/>
      <c r="ROC26" s="22"/>
      <c r="ROD26" s="22"/>
      <c r="ROE26" s="22"/>
      <c r="ROF26" s="22"/>
      <c r="ROG26" s="22"/>
      <c r="ROH26" s="22"/>
      <c r="ROI26" s="22"/>
      <c r="ROJ26" s="22"/>
      <c r="ROK26" s="22"/>
      <c r="ROL26" s="22"/>
      <c r="ROM26" s="22"/>
      <c r="RON26" s="22"/>
      <c r="ROO26" s="22"/>
      <c r="ROP26" s="22"/>
      <c r="ROQ26" s="22"/>
      <c r="ROR26" s="22"/>
      <c r="ROS26" s="22"/>
      <c r="ROT26" s="22"/>
      <c r="ROU26" s="22"/>
      <c r="ROV26" s="22"/>
      <c r="ROW26" s="22"/>
      <c r="ROX26" s="22"/>
      <c r="ROY26" s="22"/>
      <c r="ROZ26" s="22"/>
      <c r="RPA26" s="22"/>
      <c r="RPB26" s="22"/>
      <c r="RPC26" s="22"/>
      <c r="RPD26" s="22"/>
      <c r="RPE26" s="22"/>
      <c r="RPF26" s="22"/>
      <c r="RPG26" s="22"/>
      <c r="RPH26" s="22"/>
      <c r="RPI26" s="22"/>
      <c r="RPJ26" s="22"/>
      <c r="RPK26" s="22"/>
      <c r="RPL26" s="22"/>
      <c r="RPM26" s="22"/>
      <c r="RPN26" s="22"/>
      <c r="RPO26" s="22"/>
      <c r="RPP26" s="22"/>
      <c r="RPQ26" s="22"/>
      <c r="RPR26" s="22"/>
      <c r="RPS26" s="22"/>
      <c r="RPT26" s="22"/>
      <c r="RPU26" s="22"/>
      <c r="RPV26" s="22"/>
      <c r="RPW26" s="22"/>
      <c r="RPX26" s="22"/>
      <c r="RPY26" s="22"/>
      <c r="RPZ26" s="22"/>
      <c r="RQA26" s="22"/>
      <c r="RQB26" s="22"/>
      <c r="RQC26" s="22"/>
      <c r="RQD26" s="22"/>
      <c r="RQE26" s="22"/>
      <c r="RQF26" s="22"/>
      <c r="RQG26" s="22"/>
      <c r="RQH26" s="22"/>
      <c r="RQI26" s="22"/>
      <c r="RQJ26" s="22"/>
      <c r="RQK26" s="22"/>
      <c r="RQL26" s="22"/>
      <c r="RQM26" s="22"/>
      <c r="RQN26" s="22"/>
      <c r="RQO26" s="22"/>
      <c r="RQP26" s="22"/>
      <c r="RQQ26" s="22"/>
      <c r="RQR26" s="22"/>
      <c r="RQS26" s="22"/>
      <c r="RQT26" s="22"/>
      <c r="RQU26" s="22"/>
      <c r="RQV26" s="22"/>
      <c r="RQW26" s="22"/>
      <c r="RQX26" s="22"/>
      <c r="RQY26" s="22"/>
      <c r="RQZ26" s="22"/>
      <c r="RRA26" s="22"/>
      <c r="RRB26" s="22"/>
      <c r="RRC26" s="22"/>
      <c r="RRD26" s="22"/>
      <c r="RRE26" s="22"/>
      <c r="RRF26" s="22"/>
      <c r="RRG26" s="22"/>
      <c r="RRH26" s="22"/>
      <c r="RRI26" s="22"/>
      <c r="RRJ26" s="22"/>
      <c r="RRK26" s="22"/>
      <c r="RRL26" s="22"/>
      <c r="RRM26" s="22"/>
      <c r="RRN26" s="22"/>
      <c r="RRO26" s="22"/>
      <c r="RRP26" s="22"/>
      <c r="RRQ26" s="22"/>
      <c r="RRR26" s="22"/>
      <c r="RRS26" s="22"/>
      <c r="RRT26" s="22"/>
      <c r="RRU26" s="22"/>
      <c r="RRV26" s="22"/>
      <c r="RRW26" s="22"/>
      <c r="RRX26" s="22"/>
      <c r="RRY26" s="22"/>
      <c r="RRZ26" s="22"/>
      <c r="RSA26" s="22"/>
      <c r="RSB26" s="22"/>
      <c r="RSC26" s="22"/>
      <c r="RSD26" s="22"/>
      <c r="RSE26" s="22"/>
      <c r="RSF26" s="22"/>
      <c r="RSG26" s="22"/>
      <c r="RSH26" s="22"/>
      <c r="RSI26" s="22"/>
      <c r="RSJ26" s="22"/>
      <c r="RSK26" s="22"/>
      <c r="RSL26" s="22"/>
      <c r="RSM26" s="22"/>
      <c r="RSN26" s="22"/>
      <c r="RSO26" s="22"/>
      <c r="RSP26" s="22"/>
      <c r="RSQ26" s="22"/>
      <c r="RSR26" s="22"/>
      <c r="RSS26" s="22"/>
      <c r="RST26" s="22"/>
      <c r="RSU26" s="22"/>
      <c r="RSV26" s="22"/>
      <c r="RSW26" s="22"/>
      <c r="RSX26" s="22"/>
      <c r="RSY26" s="22"/>
      <c r="RSZ26" s="22"/>
      <c r="RTA26" s="22"/>
      <c r="RTB26" s="22"/>
      <c r="RTC26" s="22"/>
      <c r="RTD26" s="22"/>
      <c r="RTE26" s="22"/>
      <c r="RTF26" s="22"/>
      <c r="RTG26" s="22"/>
      <c r="RTH26" s="22"/>
      <c r="RTI26" s="22"/>
      <c r="RTJ26" s="22"/>
      <c r="RTK26" s="22"/>
      <c r="RTL26" s="22"/>
      <c r="RTM26" s="22"/>
      <c r="RTN26" s="22"/>
      <c r="RTO26" s="22"/>
      <c r="RTP26" s="22"/>
      <c r="RTQ26" s="22"/>
      <c r="RTR26" s="22"/>
      <c r="RTS26" s="22"/>
      <c r="RTT26" s="22"/>
      <c r="RTU26" s="22"/>
      <c r="RTV26" s="22"/>
      <c r="RTW26" s="22"/>
      <c r="RTX26" s="22"/>
      <c r="RTY26" s="22"/>
      <c r="RTZ26" s="22"/>
      <c r="RUA26" s="22"/>
      <c r="RUB26" s="22"/>
      <c r="RUC26" s="22"/>
      <c r="RUD26" s="22"/>
      <c r="RUE26" s="22"/>
      <c r="RUF26" s="22"/>
      <c r="RUG26" s="22"/>
      <c r="RUH26" s="22"/>
      <c r="RUI26" s="22"/>
      <c r="RUJ26" s="22"/>
      <c r="RUK26" s="22"/>
      <c r="RUL26" s="22"/>
      <c r="RUM26" s="22"/>
      <c r="RUN26" s="22"/>
      <c r="RUO26" s="22"/>
      <c r="RUP26" s="22"/>
      <c r="RUQ26" s="22"/>
      <c r="RUR26" s="22"/>
      <c r="RUS26" s="22"/>
      <c r="RUT26" s="22"/>
      <c r="RUU26" s="22"/>
      <c r="RUV26" s="22"/>
      <c r="RUW26" s="22"/>
      <c r="RUX26" s="22"/>
      <c r="RUY26" s="22"/>
      <c r="RUZ26" s="22"/>
      <c r="RVA26" s="22"/>
      <c r="RVB26" s="22"/>
      <c r="RVC26" s="22"/>
      <c r="RVD26" s="22"/>
      <c r="RVE26" s="22"/>
      <c r="RVF26" s="22"/>
      <c r="RVG26" s="22"/>
      <c r="RVH26" s="22"/>
      <c r="RVI26" s="22"/>
      <c r="RVJ26" s="22"/>
      <c r="RVK26" s="22"/>
      <c r="RVL26" s="22"/>
      <c r="RVM26" s="22"/>
      <c r="RVN26" s="22"/>
      <c r="RVO26" s="22"/>
      <c r="RVP26" s="22"/>
      <c r="RVQ26" s="22"/>
      <c r="RVR26" s="22"/>
      <c r="RVS26" s="22"/>
      <c r="RVT26" s="22"/>
      <c r="RVU26" s="22"/>
      <c r="RVV26" s="22"/>
      <c r="RVW26" s="22"/>
      <c r="RVX26" s="22"/>
      <c r="RVY26" s="22"/>
      <c r="RVZ26" s="22"/>
      <c r="RWA26" s="22"/>
      <c r="RWB26" s="22"/>
      <c r="RWC26" s="22"/>
      <c r="RWD26" s="22"/>
      <c r="RWE26" s="22"/>
      <c r="RWF26" s="22"/>
      <c r="RWG26" s="22"/>
      <c r="RWH26" s="22"/>
      <c r="RWI26" s="22"/>
      <c r="RWJ26" s="22"/>
      <c r="RWK26" s="22"/>
      <c r="RWL26" s="22"/>
      <c r="RWM26" s="22"/>
      <c r="RWN26" s="22"/>
      <c r="RWO26" s="22"/>
      <c r="RWP26" s="22"/>
      <c r="RWQ26" s="22"/>
      <c r="RWR26" s="22"/>
      <c r="RWS26" s="22"/>
      <c r="RWT26" s="22"/>
      <c r="RWU26" s="22"/>
      <c r="RWV26" s="22"/>
      <c r="RWW26" s="22"/>
      <c r="RWX26" s="22"/>
      <c r="RWY26" s="22"/>
      <c r="RWZ26" s="22"/>
      <c r="RXA26" s="22"/>
      <c r="RXB26" s="22"/>
      <c r="RXC26" s="22"/>
      <c r="RXD26" s="22"/>
      <c r="RXE26" s="22"/>
      <c r="RXF26" s="22"/>
      <c r="RXG26" s="22"/>
      <c r="RXH26" s="22"/>
      <c r="RXI26" s="22"/>
      <c r="RXJ26" s="22"/>
      <c r="RXK26" s="22"/>
      <c r="RXL26" s="22"/>
      <c r="RXM26" s="22"/>
      <c r="RXN26" s="22"/>
      <c r="RXO26" s="22"/>
      <c r="RXP26" s="22"/>
      <c r="RXQ26" s="22"/>
      <c r="RXR26" s="22"/>
      <c r="RXS26" s="22"/>
      <c r="RXT26" s="22"/>
      <c r="RXU26" s="22"/>
      <c r="RXV26" s="22"/>
      <c r="RXW26" s="22"/>
      <c r="RXX26" s="22"/>
      <c r="RXY26" s="22"/>
      <c r="RXZ26" s="22"/>
      <c r="RYA26" s="22"/>
      <c r="RYB26" s="22"/>
      <c r="RYC26" s="22"/>
      <c r="RYD26" s="22"/>
      <c r="RYE26" s="22"/>
      <c r="RYF26" s="22"/>
      <c r="RYG26" s="22"/>
      <c r="RYH26" s="22"/>
      <c r="RYI26" s="22"/>
      <c r="RYJ26" s="22"/>
      <c r="RYK26" s="22"/>
      <c r="RYL26" s="22"/>
      <c r="RYM26" s="22"/>
      <c r="RYN26" s="22"/>
      <c r="RYO26" s="22"/>
      <c r="RYP26" s="22"/>
      <c r="RYQ26" s="22"/>
      <c r="RYR26" s="22"/>
      <c r="RYS26" s="22"/>
      <c r="RYT26" s="22"/>
      <c r="RYU26" s="22"/>
      <c r="RYV26" s="22"/>
      <c r="RYW26" s="22"/>
      <c r="RYX26" s="22"/>
      <c r="RYY26" s="22"/>
      <c r="RYZ26" s="22"/>
      <c r="RZA26" s="22"/>
      <c r="RZB26" s="22"/>
      <c r="RZC26" s="22"/>
      <c r="RZD26" s="22"/>
      <c r="RZE26" s="22"/>
      <c r="RZF26" s="22"/>
      <c r="RZG26" s="22"/>
      <c r="RZH26" s="22"/>
      <c r="RZI26" s="22"/>
      <c r="RZJ26" s="22"/>
      <c r="RZK26" s="22"/>
      <c r="RZL26" s="22"/>
      <c r="RZM26" s="22"/>
      <c r="RZN26" s="22"/>
      <c r="RZO26" s="22"/>
      <c r="RZP26" s="22"/>
      <c r="RZQ26" s="22"/>
      <c r="RZR26" s="22"/>
      <c r="RZS26" s="22"/>
      <c r="RZT26" s="22"/>
      <c r="RZU26" s="22"/>
      <c r="RZV26" s="22"/>
      <c r="RZW26" s="22"/>
      <c r="RZX26" s="22"/>
      <c r="RZY26" s="22"/>
      <c r="RZZ26" s="22"/>
      <c r="SAA26" s="22"/>
      <c r="SAB26" s="22"/>
      <c r="SAC26" s="22"/>
      <c r="SAD26" s="22"/>
      <c r="SAE26" s="22"/>
      <c r="SAF26" s="22"/>
      <c r="SAG26" s="22"/>
      <c r="SAH26" s="22"/>
      <c r="SAI26" s="22"/>
      <c r="SAJ26" s="22"/>
      <c r="SAK26" s="22"/>
      <c r="SAL26" s="22"/>
      <c r="SAM26" s="22"/>
      <c r="SAN26" s="22"/>
      <c r="SAO26" s="22"/>
      <c r="SAP26" s="22"/>
      <c r="SAQ26" s="22"/>
      <c r="SAR26" s="22"/>
      <c r="SAS26" s="22"/>
      <c r="SAT26" s="22"/>
      <c r="SAU26" s="22"/>
      <c r="SAV26" s="22"/>
      <c r="SAW26" s="22"/>
      <c r="SAX26" s="22"/>
      <c r="SAY26" s="22"/>
      <c r="SAZ26" s="22"/>
      <c r="SBA26" s="22"/>
      <c r="SBB26" s="22"/>
      <c r="SBC26" s="22"/>
      <c r="SBD26" s="22"/>
      <c r="SBE26" s="22"/>
      <c r="SBF26" s="22"/>
      <c r="SBG26" s="22"/>
      <c r="SBH26" s="22"/>
      <c r="SBI26" s="22"/>
      <c r="SBJ26" s="22"/>
      <c r="SBK26" s="22"/>
      <c r="SBL26" s="22"/>
      <c r="SBM26" s="22"/>
      <c r="SBN26" s="22"/>
      <c r="SBO26" s="22"/>
      <c r="SBP26" s="22"/>
      <c r="SBQ26" s="22"/>
      <c r="SBR26" s="22"/>
      <c r="SBS26" s="22"/>
      <c r="SBT26" s="22"/>
      <c r="SBU26" s="22"/>
      <c r="SBV26" s="22"/>
      <c r="SBW26" s="22"/>
      <c r="SBX26" s="22"/>
      <c r="SBY26" s="22"/>
      <c r="SBZ26" s="22"/>
      <c r="SCA26" s="22"/>
      <c r="SCB26" s="22"/>
      <c r="SCC26" s="22"/>
      <c r="SCD26" s="22"/>
      <c r="SCE26" s="22"/>
      <c r="SCF26" s="22"/>
      <c r="SCG26" s="22"/>
      <c r="SCH26" s="22"/>
      <c r="SCI26" s="22"/>
      <c r="SCJ26" s="22"/>
      <c r="SCK26" s="22"/>
      <c r="SCL26" s="22"/>
      <c r="SCM26" s="22"/>
      <c r="SCN26" s="22"/>
      <c r="SCO26" s="22"/>
      <c r="SCP26" s="22"/>
      <c r="SCQ26" s="22"/>
      <c r="SCR26" s="22"/>
      <c r="SCS26" s="22"/>
      <c r="SCT26" s="22"/>
      <c r="SCU26" s="22"/>
      <c r="SCV26" s="22"/>
      <c r="SCW26" s="22"/>
      <c r="SCX26" s="22"/>
      <c r="SCY26" s="22"/>
      <c r="SCZ26" s="22"/>
      <c r="SDA26" s="22"/>
      <c r="SDB26" s="22"/>
      <c r="SDC26" s="22"/>
      <c r="SDD26" s="22"/>
      <c r="SDE26" s="22"/>
      <c r="SDF26" s="22"/>
      <c r="SDG26" s="22"/>
      <c r="SDH26" s="22"/>
      <c r="SDI26" s="22"/>
      <c r="SDJ26" s="22"/>
      <c r="SDK26" s="22"/>
      <c r="SDL26" s="22"/>
      <c r="SDM26" s="22"/>
      <c r="SDN26" s="22"/>
      <c r="SDO26" s="22"/>
      <c r="SDP26" s="22"/>
      <c r="SDQ26" s="22"/>
      <c r="SDR26" s="22"/>
      <c r="SDS26" s="22"/>
      <c r="SDT26" s="22"/>
      <c r="SDU26" s="22"/>
      <c r="SDV26" s="22"/>
      <c r="SDW26" s="22"/>
      <c r="SDX26" s="22"/>
      <c r="SDY26" s="22"/>
      <c r="SDZ26" s="22"/>
      <c r="SEA26" s="22"/>
      <c r="SEB26" s="22"/>
      <c r="SEC26" s="22"/>
      <c r="SED26" s="22"/>
      <c r="SEE26" s="22"/>
      <c r="SEF26" s="22"/>
      <c r="SEG26" s="22"/>
      <c r="SEH26" s="22"/>
      <c r="SEI26" s="22"/>
      <c r="SEJ26" s="22"/>
      <c r="SEK26" s="22"/>
      <c r="SEL26" s="22"/>
      <c r="SEM26" s="22"/>
      <c r="SEN26" s="22"/>
      <c r="SEO26" s="22"/>
      <c r="SEP26" s="22"/>
      <c r="SEQ26" s="22"/>
      <c r="SER26" s="22"/>
      <c r="SES26" s="22"/>
      <c r="SET26" s="22"/>
      <c r="SEU26" s="22"/>
      <c r="SEV26" s="22"/>
      <c r="SEW26" s="22"/>
      <c r="SEX26" s="22"/>
      <c r="SEY26" s="22"/>
      <c r="SEZ26" s="22"/>
      <c r="SFA26" s="22"/>
      <c r="SFB26" s="22"/>
      <c r="SFC26" s="22"/>
      <c r="SFD26" s="22"/>
      <c r="SFE26" s="22"/>
      <c r="SFF26" s="22"/>
      <c r="SFG26" s="22"/>
      <c r="SFH26" s="22"/>
      <c r="SFI26" s="22"/>
      <c r="SFJ26" s="22"/>
      <c r="SFK26" s="22"/>
      <c r="SFL26" s="22"/>
      <c r="SFM26" s="22"/>
      <c r="SFN26" s="22"/>
      <c r="SFO26" s="22"/>
      <c r="SFP26" s="22"/>
      <c r="SFQ26" s="22"/>
      <c r="SFR26" s="22"/>
      <c r="SFS26" s="22"/>
      <c r="SFT26" s="22"/>
      <c r="SFU26" s="22"/>
      <c r="SFV26" s="22"/>
      <c r="SFW26" s="22"/>
      <c r="SFX26" s="22"/>
      <c r="SFY26" s="22"/>
      <c r="SFZ26" s="22"/>
      <c r="SGA26" s="22"/>
      <c r="SGB26" s="22"/>
      <c r="SGC26" s="22"/>
      <c r="SGD26" s="22"/>
      <c r="SGE26" s="22"/>
      <c r="SGF26" s="22"/>
      <c r="SGG26" s="22"/>
      <c r="SGH26" s="22"/>
      <c r="SGI26" s="22"/>
      <c r="SGJ26" s="22"/>
      <c r="SGK26" s="22"/>
      <c r="SGL26" s="22"/>
      <c r="SGM26" s="22"/>
      <c r="SGN26" s="22"/>
      <c r="SGO26" s="22"/>
      <c r="SGP26" s="22"/>
      <c r="SGQ26" s="22"/>
      <c r="SGR26" s="22"/>
      <c r="SGS26" s="22"/>
      <c r="SGT26" s="22"/>
      <c r="SGU26" s="22"/>
      <c r="SGV26" s="22"/>
      <c r="SGW26" s="22"/>
      <c r="SGX26" s="22"/>
      <c r="SGY26" s="22"/>
      <c r="SGZ26" s="22"/>
      <c r="SHA26" s="22"/>
      <c r="SHB26" s="22"/>
      <c r="SHC26" s="22"/>
      <c r="SHD26" s="22"/>
      <c r="SHE26" s="22"/>
      <c r="SHF26" s="22"/>
      <c r="SHG26" s="22"/>
      <c r="SHH26" s="22"/>
      <c r="SHI26" s="22"/>
      <c r="SHJ26" s="22"/>
      <c r="SHK26" s="22"/>
      <c r="SHL26" s="22"/>
      <c r="SHM26" s="22"/>
      <c r="SHN26" s="22"/>
      <c r="SHO26" s="22"/>
      <c r="SHP26" s="22"/>
      <c r="SHQ26" s="22"/>
      <c r="SHR26" s="22"/>
      <c r="SHS26" s="22"/>
      <c r="SHT26" s="22"/>
      <c r="SHU26" s="22"/>
      <c r="SHV26" s="22"/>
      <c r="SHW26" s="22"/>
      <c r="SHX26" s="22"/>
      <c r="SHY26" s="22"/>
      <c r="SHZ26" s="22"/>
      <c r="SIA26" s="22"/>
      <c r="SIB26" s="22"/>
      <c r="SIC26" s="22"/>
      <c r="SID26" s="22"/>
      <c r="SIE26" s="22"/>
      <c r="SIF26" s="22"/>
      <c r="SIG26" s="22"/>
      <c r="SIH26" s="22"/>
      <c r="SII26" s="22"/>
      <c r="SIJ26" s="22"/>
      <c r="SIK26" s="22"/>
      <c r="SIL26" s="22"/>
      <c r="SIM26" s="22"/>
      <c r="SIN26" s="22"/>
      <c r="SIO26" s="22"/>
      <c r="SIP26" s="22"/>
      <c r="SIQ26" s="22"/>
      <c r="SIR26" s="22"/>
      <c r="SIS26" s="22"/>
      <c r="SIT26" s="22"/>
      <c r="SIU26" s="22"/>
      <c r="SIV26" s="22"/>
      <c r="SIW26" s="22"/>
      <c r="SIX26" s="22"/>
      <c r="SIY26" s="22"/>
      <c r="SIZ26" s="22"/>
      <c r="SJA26" s="22"/>
      <c r="SJB26" s="22"/>
      <c r="SJC26" s="22"/>
      <c r="SJD26" s="22"/>
      <c r="SJE26" s="22"/>
      <c r="SJF26" s="22"/>
      <c r="SJG26" s="22"/>
      <c r="SJH26" s="22"/>
      <c r="SJI26" s="22"/>
      <c r="SJJ26" s="22"/>
      <c r="SJK26" s="22"/>
      <c r="SJL26" s="22"/>
      <c r="SJM26" s="22"/>
      <c r="SJN26" s="22"/>
      <c r="SJO26" s="22"/>
      <c r="SJP26" s="22"/>
      <c r="SJQ26" s="22"/>
      <c r="SJR26" s="22"/>
      <c r="SJS26" s="22"/>
      <c r="SJT26" s="22"/>
      <c r="SJU26" s="22"/>
      <c r="SJV26" s="22"/>
      <c r="SJW26" s="22"/>
      <c r="SJX26" s="22"/>
      <c r="SJY26" s="22"/>
      <c r="SJZ26" s="22"/>
      <c r="SKA26" s="22"/>
      <c r="SKB26" s="22"/>
      <c r="SKC26" s="22"/>
      <c r="SKD26" s="22"/>
      <c r="SKE26" s="22"/>
      <c r="SKF26" s="22"/>
      <c r="SKG26" s="22"/>
      <c r="SKH26" s="22"/>
      <c r="SKI26" s="22"/>
      <c r="SKJ26" s="22"/>
      <c r="SKK26" s="22"/>
      <c r="SKL26" s="22"/>
      <c r="SKM26" s="22"/>
      <c r="SKN26" s="22"/>
      <c r="SKO26" s="22"/>
      <c r="SKP26" s="22"/>
      <c r="SKQ26" s="22"/>
      <c r="SKR26" s="22"/>
      <c r="SKS26" s="22"/>
      <c r="SKT26" s="22"/>
      <c r="SKU26" s="22"/>
      <c r="SKV26" s="22"/>
      <c r="SKW26" s="22"/>
      <c r="SKX26" s="22"/>
      <c r="SKY26" s="22"/>
      <c r="SKZ26" s="22"/>
      <c r="SLA26" s="22"/>
      <c r="SLB26" s="22"/>
      <c r="SLC26" s="22"/>
      <c r="SLD26" s="22"/>
      <c r="SLE26" s="22"/>
      <c r="SLF26" s="22"/>
      <c r="SLG26" s="22"/>
      <c r="SLH26" s="22"/>
      <c r="SLI26" s="22"/>
      <c r="SLJ26" s="22"/>
      <c r="SLK26" s="22"/>
      <c r="SLL26" s="22"/>
      <c r="SLM26" s="22"/>
      <c r="SLN26" s="22"/>
      <c r="SLO26" s="22"/>
      <c r="SLP26" s="22"/>
      <c r="SLQ26" s="22"/>
      <c r="SLR26" s="22"/>
      <c r="SLS26" s="22"/>
      <c r="SLT26" s="22"/>
      <c r="SLU26" s="22"/>
      <c r="SLV26" s="22"/>
      <c r="SLW26" s="22"/>
      <c r="SLX26" s="22"/>
      <c r="SLY26" s="22"/>
      <c r="SLZ26" s="22"/>
      <c r="SMA26" s="22"/>
      <c r="SMB26" s="22"/>
      <c r="SMC26" s="22"/>
      <c r="SMD26" s="22"/>
      <c r="SME26" s="22"/>
      <c r="SMF26" s="22"/>
      <c r="SMG26" s="22"/>
      <c r="SMH26" s="22"/>
      <c r="SMI26" s="22"/>
      <c r="SMJ26" s="22"/>
      <c r="SMK26" s="22"/>
      <c r="SML26" s="22"/>
      <c r="SMM26" s="22"/>
      <c r="SMN26" s="22"/>
      <c r="SMO26" s="22"/>
      <c r="SMP26" s="22"/>
      <c r="SMQ26" s="22"/>
      <c r="SMR26" s="22"/>
      <c r="SMS26" s="22"/>
      <c r="SMT26" s="22"/>
      <c r="SMU26" s="22"/>
      <c r="SMV26" s="22"/>
      <c r="SMW26" s="22"/>
      <c r="SMX26" s="22"/>
      <c r="SMY26" s="22"/>
      <c r="SMZ26" s="22"/>
      <c r="SNA26" s="22"/>
      <c r="SNB26" s="22"/>
      <c r="SNC26" s="22"/>
      <c r="SND26" s="22"/>
      <c r="SNE26" s="22"/>
      <c r="SNF26" s="22"/>
      <c r="SNG26" s="22"/>
      <c r="SNH26" s="22"/>
      <c r="SNI26" s="22"/>
      <c r="SNJ26" s="22"/>
      <c r="SNK26" s="22"/>
      <c r="SNL26" s="22"/>
      <c r="SNM26" s="22"/>
      <c r="SNN26" s="22"/>
      <c r="SNO26" s="22"/>
      <c r="SNP26" s="22"/>
      <c r="SNQ26" s="22"/>
      <c r="SNR26" s="22"/>
      <c r="SNS26" s="22"/>
      <c r="SNT26" s="22"/>
      <c r="SNU26" s="22"/>
      <c r="SNV26" s="22"/>
      <c r="SNW26" s="22"/>
      <c r="SNX26" s="22"/>
      <c r="SNY26" s="22"/>
      <c r="SNZ26" s="22"/>
      <c r="SOA26" s="22"/>
      <c r="SOB26" s="22"/>
      <c r="SOC26" s="22"/>
      <c r="SOD26" s="22"/>
      <c r="SOE26" s="22"/>
      <c r="SOF26" s="22"/>
      <c r="SOG26" s="22"/>
      <c r="SOH26" s="22"/>
      <c r="SOI26" s="22"/>
      <c r="SOJ26" s="22"/>
      <c r="SOK26" s="22"/>
      <c r="SOL26" s="22"/>
      <c r="SOM26" s="22"/>
      <c r="SON26" s="22"/>
      <c r="SOO26" s="22"/>
      <c r="SOP26" s="22"/>
      <c r="SOQ26" s="22"/>
      <c r="SOR26" s="22"/>
      <c r="SOS26" s="22"/>
      <c r="SOT26" s="22"/>
      <c r="SOU26" s="22"/>
      <c r="SOV26" s="22"/>
      <c r="SOW26" s="22"/>
      <c r="SOX26" s="22"/>
      <c r="SOY26" s="22"/>
      <c r="SOZ26" s="22"/>
      <c r="SPA26" s="22"/>
      <c r="SPB26" s="22"/>
      <c r="SPC26" s="22"/>
      <c r="SPD26" s="22"/>
      <c r="SPE26" s="22"/>
      <c r="SPF26" s="22"/>
      <c r="SPG26" s="22"/>
      <c r="SPH26" s="22"/>
      <c r="SPI26" s="22"/>
      <c r="SPJ26" s="22"/>
      <c r="SPK26" s="22"/>
      <c r="SPL26" s="22"/>
      <c r="SPM26" s="22"/>
      <c r="SPN26" s="22"/>
      <c r="SPO26" s="22"/>
      <c r="SPP26" s="22"/>
      <c r="SPQ26" s="22"/>
      <c r="SPR26" s="22"/>
      <c r="SPS26" s="22"/>
      <c r="SPT26" s="22"/>
      <c r="SPU26" s="22"/>
      <c r="SPV26" s="22"/>
      <c r="SPW26" s="22"/>
      <c r="SPX26" s="22"/>
      <c r="SPY26" s="22"/>
      <c r="SPZ26" s="22"/>
      <c r="SQA26" s="22"/>
      <c r="SQB26" s="22"/>
      <c r="SQC26" s="22"/>
      <c r="SQD26" s="22"/>
      <c r="SQE26" s="22"/>
      <c r="SQF26" s="22"/>
      <c r="SQG26" s="22"/>
      <c r="SQH26" s="22"/>
      <c r="SQI26" s="22"/>
      <c r="SQJ26" s="22"/>
      <c r="SQK26" s="22"/>
      <c r="SQL26" s="22"/>
      <c r="SQM26" s="22"/>
      <c r="SQN26" s="22"/>
      <c r="SQO26" s="22"/>
      <c r="SQP26" s="22"/>
      <c r="SQQ26" s="22"/>
      <c r="SQR26" s="22"/>
      <c r="SQS26" s="22"/>
      <c r="SQT26" s="22"/>
      <c r="SQU26" s="22"/>
      <c r="SQV26" s="22"/>
      <c r="SQW26" s="22"/>
      <c r="SQX26" s="22"/>
      <c r="SQY26" s="22"/>
      <c r="SQZ26" s="22"/>
      <c r="SRA26" s="22"/>
      <c r="SRB26" s="22"/>
      <c r="SRC26" s="22"/>
      <c r="SRD26" s="22"/>
      <c r="SRE26" s="22"/>
      <c r="SRF26" s="22"/>
      <c r="SRG26" s="22"/>
      <c r="SRH26" s="22"/>
      <c r="SRI26" s="22"/>
      <c r="SRJ26" s="22"/>
      <c r="SRK26" s="22"/>
      <c r="SRL26" s="22"/>
      <c r="SRM26" s="22"/>
      <c r="SRN26" s="22"/>
      <c r="SRO26" s="22"/>
      <c r="SRP26" s="22"/>
      <c r="SRQ26" s="22"/>
      <c r="SRR26" s="22"/>
      <c r="SRS26" s="22"/>
      <c r="SRT26" s="22"/>
      <c r="SRU26" s="22"/>
      <c r="SRV26" s="22"/>
      <c r="SRW26" s="22"/>
      <c r="SRX26" s="22"/>
      <c r="SRY26" s="22"/>
      <c r="SRZ26" s="22"/>
      <c r="SSA26" s="22"/>
      <c r="SSB26" s="22"/>
      <c r="SSC26" s="22"/>
      <c r="SSD26" s="22"/>
      <c r="SSE26" s="22"/>
      <c r="SSF26" s="22"/>
      <c r="SSG26" s="22"/>
      <c r="SSH26" s="22"/>
      <c r="SSI26" s="22"/>
      <c r="SSJ26" s="22"/>
      <c r="SSK26" s="22"/>
      <c r="SSL26" s="22"/>
      <c r="SSM26" s="22"/>
      <c r="SSN26" s="22"/>
      <c r="SSO26" s="22"/>
      <c r="SSP26" s="22"/>
      <c r="SSQ26" s="22"/>
      <c r="SSR26" s="22"/>
      <c r="SSS26" s="22"/>
      <c r="SST26" s="22"/>
      <c r="SSU26" s="22"/>
      <c r="SSV26" s="22"/>
      <c r="SSW26" s="22"/>
      <c r="SSX26" s="22"/>
      <c r="SSY26" s="22"/>
      <c r="SSZ26" s="22"/>
      <c r="STA26" s="22"/>
      <c r="STB26" s="22"/>
      <c r="STC26" s="22"/>
      <c r="STD26" s="22"/>
      <c r="STE26" s="22"/>
      <c r="STF26" s="22"/>
      <c r="STG26" s="22"/>
      <c r="STH26" s="22"/>
      <c r="STI26" s="22"/>
      <c r="STJ26" s="22"/>
      <c r="STK26" s="22"/>
      <c r="STL26" s="22"/>
      <c r="STM26" s="22"/>
      <c r="STN26" s="22"/>
      <c r="STO26" s="22"/>
      <c r="STP26" s="22"/>
      <c r="STQ26" s="22"/>
      <c r="STR26" s="22"/>
      <c r="STS26" s="22"/>
      <c r="STT26" s="22"/>
      <c r="STU26" s="22"/>
      <c r="STV26" s="22"/>
      <c r="STW26" s="22"/>
      <c r="STX26" s="22"/>
      <c r="STY26" s="22"/>
      <c r="STZ26" s="22"/>
      <c r="SUA26" s="22"/>
      <c r="SUB26" s="22"/>
      <c r="SUC26" s="22"/>
      <c r="SUD26" s="22"/>
      <c r="SUE26" s="22"/>
      <c r="SUF26" s="22"/>
      <c r="SUG26" s="22"/>
      <c r="SUH26" s="22"/>
      <c r="SUI26" s="22"/>
      <c r="SUJ26" s="22"/>
      <c r="SUK26" s="22"/>
      <c r="SUL26" s="22"/>
      <c r="SUM26" s="22"/>
      <c r="SUN26" s="22"/>
      <c r="SUO26" s="22"/>
      <c r="SUP26" s="22"/>
      <c r="SUQ26" s="22"/>
      <c r="SUR26" s="22"/>
      <c r="SUS26" s="22"/>
      <c r="SUT26" s="22"/>
      <c r="SUU26" s="22"/>
      <c r="SUV26" s="22"/>
      <c r="SUW26" s="22"/>
      <c r="SUX26" s="22"/>
      <c r="SUY26" s="22"/>
      <c r="SUZ26" s="22"/>
      <c r="SVA26" s="22"/>
      <c r="SVB26" s="22"/>
      <c r="SVC26" s="22"/>
      <c r="SVD26" s="22"/>
      <c r="SVE26" s="22"/>
      <c r="SVF26" s="22"/>
      <c r="SVG26" s="22"/>
      <c r="SVH26" s="22"/>
      <c r="SVI26" s="22"/>
      <c r="SVJ26" s="22"/>
      <c r="SVK26" s="22"/>
      <c r="SVL26" s="22"/>
      <c r="SVM26" s="22"/>
      <c r="SVN26" s="22"/>
      <c r="SVO26" s="22"/>
      <c r="SVP26" s="22"/>
      <c r="SVQ26" s="22"/>
      <c r="SVR26" s="22"/>
      <c r="SVS26" s="22"/>
      <c r="SVT26" s="22"/>
      <c r="SVU26" s="22"/>
      <c r="SVV26" s="22"/>
      <c r="SVW26" s="22"/>
      <c r="SVX26" s="22"/>
      <c r="SVY26" s="22"/>
      <c r="SVZ26" s="22"/>
      <c r="SWA26" s="22"/>
      <c r="SWB26" s="22"/>
      <c r="SWC26" s="22"/>
      <c r="SWD26" s="22"/>
      <c r="SWE26" s="22"/>
      <c r="SWF26" s="22"/>
      <c r="SWG26" s="22"/>
      <c r="SWH26" s="22"/>
      <c r="SWI26" s="22"/>
      <c r="SWJ26" s="22"/>
      <c r="SWK26" s="22"/>
      <c r="SWL26" s="22"/>
      <c r="SWM26" s="22"/>
      <c r="SWN26" s="22"/>
      <c r="SWO26" s="22"/>
      <c r="SWP26" s="22"/>
      <c r="SWQ26" s="22"/>
      <c r="SWR26" s="22"/>
      <c r="SWS26" s="22"/>
      <c r="SWT26" s="22"/>
      <c r="SWU26" s="22"/>
      <c r="SWV26" s="22"/>
      <c r="SWW26" s="22"/>
      <c r="SWX26" s="22"/>
      <c r="SWY26" s="22"/>
      <c r="SWZ26" s="22"/>
      <c r="SXA26" s="22"/>
      <c r="SXB26" s="22"/>
      <c r="SXC26" s="22"/>
      <c r="SXD26" s="22"/>
      <c r="SXE26" s="22"/>
      <c r="SXF26" s="22"/>
      <c r="SXG26" s="22"/>
      <c r="SXH26" s="22"/>
      <c r="SXI26" s="22"/>
      <c r="SXJ26" s="22"/>
      <c r="SXK26" s="22"/>
      <c r="SXL26" s="22"/>
      <c r="SXM26" s="22"/>
      <c r="SXN26" s="22"/>
      <c r="SXO26" s="22"/>
      <c r="SXP26" s="22"/>
      <c r="SXQ26" s="22"/>
      <c r="SXR26" s="22"/>
      <c r="SXS26" s="22"/>
      <c r="SXT26" s="22"/>
      <c r="SXU26" s="22"/>
      <c r="SXV26" s="22"/>
      <c r="SXW26" s="22"/>
      <c r="SXX26" s="22"/>
      <c r="SXY26" s="22"/>
      <c r="SXZ26" s="22"/>
      <c r="SYA26" s="22"/>
      <c r="SYB26" s="22"/>
      <c r="SYC26" s="22"/>
      <c r="SYD26" s="22"/>
      <c r="SYE26" s="22"/>
      <c r="SYF26" s="22"/>
      <c r="SYG26" s="22"/>
      <c r="SYH26" s="22"/>
      <c r="SYI26" s="22"/>
      <c r="SYJ26" s="22"/>
      <c r="SYK26" s="22"/>
      <c r="SYL26" s="22"/>
      <c r="SYM26" s="22"/>
      <c r="SYN26" s="22"/>
      <c r="SYO26" s="22"/>
      <c r="SYP26" s="22"/>
      <c r="SYQ26" s="22"/>
      <c r="SYR26" s="22"/>
      <c r="SYS26" s="22"/>
      <c r="SYT26" s="22"/>
      <c r="SYU26" s="22"/>
      <c r="SYV26" s="22"/>
      <c r="SYW26" s="22"/>
      <c r="SYX26" s="22"/>
      <c r="SYY26" s="22"/>
      <c r="SYZ26" s="22"/>
      <c r="SZA26" s="22"/>
      <c r="SZB26" s="22"/>
      <c r="SZC26" s="22"/>
      <c r="SZD26" s="22"/>
      <c r="SZE26" s="22"/>
      <c r="SZF26" s="22"/>
      <c r="SZG26" s="22"/>
      <c r="SZH26" s="22"/>
      <c r="SZI26" s="22"/>
      <c r="SZJ26" s="22"/>
      <c r="SZK26" s="22"/>
      <c r="SZL26" s="22"/>
      <c r="SZM26" s="22"/>
      <c r="SZN26" s="22"/>
      <c r="SZO26" s="22"/>
      <c r="SZP26" s="22"/>
      <c r="SZQ26" s="22"/>
      <c r="SZR26" s="22"/>
      <c r="SZS26" s="22"/>
      <c r="SZT26" s="22"/>
      <c r="SZU26" s="22"/>
      <c r="SZV26" s="22"/>
      <c r="SZW26" s="22"/>
      <c r="SZX26" s="22"/>
      <c r="SZY26" s="22"/>
      <c r="SZZ26" s="22"/>
      <c r="TAA26" s="22"/>
      <c r="TAB26" s="22"/>
      <c r="TAC26" s="22"/>
      <c r="TAD26" s="22"/>
      <c r="TAE26" s="22"/>
      <c r="TAF26" s="22"/>
      <c r="TAG26" s="22"/>
      <c r="TAH26" s="22"/>
      <c r="TAI26" s="22"/>
      <c r="TAJ26" s="22"/>
      <c r="TAK26" s="22"/>
      <c r="TAL26" s="22"/>
      <c r="TAM26" s="22"/>
      <c r="TAN26" s="22"/>
      <c r="TAO26" s="22"/>
      <c r="TAP26" s="22"/>
      <c r="TAQ26" s="22"/>
      <c r="TAR26" s="22"/>
      <c r="TAS26" s="22"/>
      <c r="TAT26" s="22"/>
      <c r="TAU26" s="22"/>
      <c r="TAV26" s="22"/>
      <c r="TAW26" s="22"/>
      <c r="TAX26" s="22"/>
      <c r="TAY26" s="22"/>
      <c r="TAZ26" s="22"/>
      <c r="TBA26" s="22"/>
      <c r="TBB26" s="22"/>
      <c r="TBC26" s="22"/>
      <c r="TBD26" s="22"/>
      <c r="TBE26" s="22"/>
      <c r="TBF26" s="22"/>
      <c r="TBG26" s="22"/>
      <c r="TBH26" s="22"/>
      <c r="TBI26" s="22"/>
      <c r="TBJ26" s="22"/>
      <c r="TBK26" s="22"/>
      <c r="TBL26" s="22"/>
      <c r="TBM26" s="22"/>
      <c r="TBN26" s="22"/>
      <c r="TBO26" s="22"/>
      <c r="TBP26" s="22"/>
      <c r="TBQ26" s="22"/>
      <c r="TBR26" s="22"/>
      <c r="TBS26" s="22"/>
      <c r="TBT26" s="22"/>
      <c r="TBU26" s="22"/>
      <c r="TBV26" s="22"/>
      <c r="TBW26" s="22"/>
      <c r="TBX26" s="22"/>
      <c r="TBY26" s="22"/>
      <c r="TBZ26" s="22"/>
      <c r="TCA26" s="22"/>
      <c r="TCB26" s="22"/>
      <c r="TCC26" s="22"/>
      <c r="TCD26" s="22"/>
      <c r="TCE26" s="22"/>
      <c r="TCF26" s="22"/>
      <c r="TCG26" s="22"/>
      <c r="TCH26" s="22"/>
      <c r="TCI26" s="22"/>
      <c r="TCJ26" s="22"/>
      <c r="TCK26" s="22"/>
      <c r="TCL26" s="22"/>
      <c r="TCM26" s="22"/>
      <c r="TCN26" s="22"/>
      <c r="TCO26" s="22"/>
      <c r="TCP26" s="22"/>
      <c r="TCQ26" s="22"/>
      <c r="TCR26" s="22"/>
      <c r="TCS26" s="22"/>
      <c r="TCT26" s="22"/>
      <c r="TCU26" s="22"/>
      <c r="TCV26" s="22"/>
      <c r="TCW26" s="22"/>
      <c r="TCX26" s="22"/>
      <c r="TCY26" s="22"/>
      <c r="TCZ26" s="22"/>
      <c r="TDA26" s="22"/>
      <c r="TDB26" s="22"/>
      <c r="TDC26" s="22"/>
      <c r="TDD26" s="22"/>
      <c r="TDE26" s="22"/>
      <c r="TDF26" s="22"/>
      <c r="TDG26" s="22"/>
      <c r="TDH26" s="22"/>
      <c r="TDI26" s="22"/>
      <c r="TDJ26" s="22"/>
      <c r="TDK26" s="22"/>
      <c r="TDL26" s="22"/>
      <c r="TDM26" s="22"/>
      <c r="TDN26" s="22"/>
      <c r="TDO26" s="22"/>
      <c r="TDP26" s="22"/>
      <c r="TDQ26" s="22"/>
      <c r="TDR26" s="22"/>
      <c r="TDS26" s="22"/>
      <c r="TDT26" s="22"/>
      <c r="TDU26" s="22"/>
      <c r="TDV26" s="22"/>
      <c r="TDW26" s="22"/>
      <c r="TDX26" s="22"/>
      <c r="TDY26" s="22"/>
      <c r="TDZ26" s="22"/>
      <c r="TEA26" s="22"/>
      <c r="TEB26" s="22"/>
      <c r="TEC26" s="22"/>
      <c r="TED26" s="22"/>
      <c r="TEE26" s="22"/>
      <c r="TEF26" s="22"/>
      <c r="TEG26" s="22"/>
      <c r="TEH26" s="22"/>
      <c r="TEI26" s="22"/>
      <c r="TEJ26" s="22"/>
      <c r="TEK26" s="22"/>
      <c r="TEL26" s="22"/>
      <c r="TEM26" s="22"/>
      <c r="TEN26" s="22"/>
      <c r="TEO26" s="22"/>
      <c r="TEP26" s="22"/>
      <c r="TEQ26" s="22"/>
      <c r="TER26" s="22"/>
      <c r="TES26" s="22"/>
      <c r="TET26" s="22"/>
      <c r="TEU26" s="22"/>
      <c r="TEV26" s="22"/>
      <c r="TEW26" s="22"/>
      <c r="TEX26" s="22"/>
      <c r="TEY26" s="22"/>
      <c r="TEZ26" s="22"/>
      <c r="TFA26" s="22"/>
      <c r="TFB26" s="22"/>
      <c r="TFC26" s="22"/>
      <c r="TFD26" s="22"/>
      <c r="TFE26" s="22"/>
      <c r="TFF26" s="22"/>
      <c r="TFG26" s="22"/>
      <c r="TFH26" s="22"/>
      <c r="TFI26" s="22"/>
      <c r="TFJ26" s="22"/>
      <c r="TFK26" s="22"/>
      <c r="TFL26" s="22"/>
      <c r="TFM26" s="22"/>
      <c r="TFN26" s="22"/>
      <c r="TFO26" s="22"/>
      <c r="TFP26" s="22"/>
      <c r="TFQ26" s="22"/>
      <c r="TFR26" s="22"/>
      <c r="TFS26" s="22"/>
      <c r="TFT26" s="22"/>
      <c r="TFU26" s="22"/>
      <c r="TFV26" s="22"/>
      <c r="TFW26" s="22"/>
      <c r="TFX26" s="22"/>
      <c r="TFY26" s="22"/>
      <c r="TFZ26" s="22"/>
      <c r="TGA26" s="22"/>
      <c r="TGB26" s="22"/>
      <c r="TGC26" s="22"/>
      <c r="TGD26" s="22"/>
      <c r="TGE26" s="22"/>
      <c r="TGF26" s="22"/>
      <c r="TGG26" s="22"/>
      <c r="TGH26" s="22"/>
      <c r="TGI26" s="22"/>
      <c r="TGJ26" s="22"/>
      <c r="TGK26" s="22"/>
      <c r="TGL26" s="22"/>
      <c r="TGM26" s="22"/>
      <c r="TGN26" s="22"/>
      <c r="TGO26" s="22"/>
      <c r="TGP26" s="22"/>
      <c r="TGQ26" s="22"/>
      <c r="TGR26" s="22"/>
      <c r="TGS26" s="22"/>
      <c r="TGT26" s="22"/>
      <c r="TGU26" s="22"/>
      <c r="TGV26" s="22"/>
      <c r="TGW26" s="22"/>
      <c r="TGX26" s="22"/>
      <c r="TGY26" s="22"/>
      <c r="TGZ26" s="22"/>
      <c r="THA26" s="22"/>
      <c r="THB26" s="22"/>
      <c r="THC26" s="22"/>
      <c r="THD26" s="22"/>
      <c r="THE26" s="22"/>
      <c r="THF26" s="22"/>
      <c r="THG26" s="22"/>
      <c r="THH26" s="22"/>
      <c r="THI26" s="22"/>
      <c r="THJ26" s="22"/>
      <c r="THK26" s="22"/>
      <c r="THL26" s="22"/>
      <c r="THM26" s="22"/>
      <c r="THN26" s="22"/>
      <c r="THO26" s="22"/>
      <c r="THP26" s="22"/>
      <c r="THQ26" s="22"/>
      <c r="THR26" s="22"/>
      <c r="THS26" s="22"/>
      <c r="THT26" s="22"/>
      <c r="THU26" s="22"/>
      <c r="THV26" s="22"/>
      <c r="THW26" s="22"/>
      <c r="THX26" s="22"/>
      <c r="THY26" s="22"/>
      <c r="THZ26" s="22"/>
      <c r="TIA26" s="22"/>
      <c r="TIB26" s="22"/>
      <c r="TIC26" s="22"/>
      <c r="TID26" s="22"/>
      <c r="TIE26" s="22"/>
      <c r="TIF26" s="22"/>
      <c r="TIG26" s="22"/>
      <c r="TIH26" s="22"/>
      <c r="TII26" s="22"/>
      <c r="TIJ26" s="22"/>
      <c r="TIK26" s="22"/>
      <c r="TIL26" s="22"/>
      <c r="TIM26" s="22"/>
      <c r="TIN26" s="22"/>
      <c r="TIO26" s="22"/>
      <c r="TIP26" s="22"/>
      <c r="TIQ26" s="22"/>
      <c r="TIR26" s="22"/>
      <c r="TIS26" s="22"/>
      <c r="TIT26" s="22"/>
      <c r="TIU26" s="22"/>
      <c r="TIV26" s="22"/>
      <c r="TIW26" s="22"/>
      <c r="TIX26" s="22"/>
      <c r="TIY26" s="22"/>
      <c r="TIZ26" s="22"/>
      <c r="TJA26" s="22"/>
      <c r="TJB26" s="22"/>
      <c r="TJC26" s="22"/>
      <c r="TJD26" s="22"/>
      <c r="TJE26" s="22"/>
      <c r="TJF26" s="22"/>
      <c r="TJG26" s="22"/>
      <c r="TJH26" s="22"/>
      <c r="TJI26" s="22"/>
      <c r="TJJ26" s="22"/>
      <c r="TJK26" s="22"/>
      <c r="TJL26" s="22"/>
      <c r="TJM26" s="22"/>
      <c r="TJN26" s="22"/>
      <c r="TJO26" s="22"/>
      <c r="TJP26" s="22"/>
      <c r="TJQ26" s="22"/>
      <c r="TJR26" s="22"/>
      <c r="TJS26" s="22"/>
      <c r="TJT26" s="22"/>
      <c r="TJU26" s="22"/>
      <c r="TJV26" s="22"/>
      <c r="TJW26" s="22"/>
      <c r="TJX26" s="22"/>
      <c r="TJY26" s="22"/>
      <c r="TJZ26" s="22"/>
      <c r="TKA26" s="22"/>
      <c r="TKB26" s="22"/>
      <c r="TKC26" s="22"/>
      <c r="TKD26" s="22"/>
      <c r="TKE26" s="22"/>
      <c r="TKF26" s="22"/>
      <c r="TKG26" s="22"/>
      <c r="TKH26" s="22"/>
      <c r="TKI26" s="22"/>
      <c r="TKJ26" s="22"/>
      <c r="TKK26" s="22"/>
      <c r="TKL26" s="22"/>
      <c r="TKM26" s="22"/>
      <c r="TKN26" s="22"/>
      <c r="TKO26" s="22"/>
      <c r="TKP26" s="22"/>
      <c r="TKQ26" s="22"/>
      <c r="TKR26" s="22"/>
      <c r="TKS26" s="22"/>
      <c r="TKT26" s="22"/>
      <c r="TKU26" s="22"/>
      <c r="TKV26" s="22"/>
      <c r="TKW26" s="22"/>
      <c r="TKX26" s="22"/>
      <c r="TKY26" s="22"/>
      <c r="TKZ26" s="22"/>
      <c r="TLA26" s="22"/>
      <c r="TLB26" s="22"/>
      <c r="TLC26" s="22"/>
      <c r="TLD26" s="22"/>
      <c r="TLE26" s="22"/>
      <c r="TLF26" s="22"/>
      <c r="TLG26" s="22"/>
      <c r="TLH26" s="22"/>
      <c r="TLI26" s="22"/>
      <c r="TLJ26" s="22"/>
      <c r="TLK26" s="22"/>
      <c r="TLL26" s="22"/>
      <c r="TLM26" s="22"/>
      <c r="TLN26" s="22"/>
      <c r="TLO26" s="22"/>
      <c r="TLP26" s="22"/>
      <c r="TLQ26" s="22"/>
      <c r="TLR26" s="22"/>
      <c r="TLS26" s="22"/>
      <c r="TLT26" s="22"/>
      <c r="TLU26" s="22"/>
      <c r="TLV26" s="22"/>
      <c r="TLW26" s="22"/>
      <c r="TLX26" s="22"/>
      <c r="TLY26" s="22"/>
      <c r="TLZ26" s="22"/>
      <c r="TMA26" s="22"/>
      <c r="TMB26" s="22"/>
      <c r="TMC26" s="22"/>
      <c r="TMD26" s="22"/>
      <c r="TME26" s="22"/>
      <c r="TMF26" s="22"/>
      <c r="TMG26" s="22"/>
      <c r="TMH26" s="22"/>
      <c r="TMI26" s="22"/>
      <c r="TMJ26" s="22"/>
      <c r="TMK26" s="22"/>
      <c r="TML26" s="22"/>
      <c r="TMM26" s="22"/>
      <c r="TMN26" s="22"/>
      <c r="TMO26" s="22"/>
      <c r="TMP26" s="22"/>
      <c r="TMQ26" s="22"/>
      <c r="TMR26" s="22"/>
      <c r="TMS26" s="22"/>
      <c r="TMT26" s="22"/>
      <c r="TMU26" s="22"/>
      <c r="TMV26" s="22"/>
      <c r="TMW26" s="22"/>
      <c r="TMX26" s="22"/>
      <c r="TMY26" s="22"/>
      <c r="TMZ26" s="22"/>
      <c r="TNA26" s="22"/>
      <c r="TNB26" s="22"/>
      <c r="TNC26" s="22"/>
      <c r="TND26" s="22"/>
      <c r="TNE26" s="22"/>
      <c r="TNF26" s="22"/>
      <c r="TNG26" s="22"/>
      <c r="TNH26" s="22"/>
      <c r="TNI26" s="22"/>
      <c r="TNJ26" s="22"/>
      <c r="TNK26" s="22"/>
      <c r="TNL26" s="22"/>
      <c r="TNM26" s="22"/>
      <c r="TNN26" s="22"/>
      <c r="TNO26" s="22"/>
      <c r="TNP26" s="22"/>
      <c r="TNQ26" s="22"/>
      <c r="TNR26" s="22"/>
      <c r="TNS26" s="22"/>
      <c r="TNT26" s="22"/>
      <c r="TNU26" s="22"/>
      <c r="TNV26" s="22"/>
      <c r="TNW26" s="22"/>
      <c r="TNX26" s="22"/>
      <c r="TNY26" s="22"/>
      <c r="TNZ26" s="22"/>
      <c r="TOA26" s="22"/>
      <c r="TOB26" s="22"/>
      <c r="TOC26" s="22"/>
      <c r="TOD26" s="22"/>
      <c r="TOE26" s="22"/>
      <c r="TOF26" s="22"/>
      <c r="TOG26" s="22"/>
      <c r="TOH26" s="22"/>
      <c r="TOI26" s="22"/>
      <c r="TOJ26" s="22"/>
      <c r="TOK26" s="22"/>
      <c r="TOL26" s="22"/>
      <c r="TOM26" s="22"/>
      <c r="TON26" s="22"/>
      <c r="TOO26" s="22"/>
      <c r="TOP26" s="22"/>
      <c r="TOQ26" s="22"/>
      <c r="TOR26" s="22"/>
      <c r="TOS26" s="22"/>
      <c r="TOT26" s="22"/>
      <c r="TOU26" s="22"/>
      <c r="TOV26" s="22"/>
      <c r="TOW26" s="22"/>
      <c r="TOX26" s="22"/>
      <c r="TOY26" s="22"/>
      <c r="TOZ26" s="22"/>
      <c r="TPA26" s="22"/>
      <c r="TPB26" s="22"/>
      <c r="TPC26" s="22"/>
      <c r="TPD26" s="22"/>
      <c r="TPE26" s="22"/>
      <c r="TPF26" s="22"/>
      <c r="TPG26" s="22"/>
      <c r="TPH26" s="22"/>
      <c r="TPI26" s="22"/>
      <c r="TPJ26" s="22"/>
      <c r="TPK26" s="22"/>
      <c r="TPL26" s="22"/>
      <c r="TPM26" s="22"/>
      <c r="TPN26" s="22"/>
      <c r="TPO26" s="22"/>
      <c r="TPP26" s="22"/>
      <c r="TPQ26" s="22"/>
      <c r="TPR26" s="22"/>
      <c r="TPS26" s="22"/>
      <c r="TPT26" s="22"/>
      <c r="TPU26" s="22"/>
      <c r="TPV26" s="22"/>
      <c r="TPW26" s="22"/>
      <c r="TPX26" s="22"/>
      <c r="TPY26" s="22"/>
      <c r="TPZ26" s="22"/>
      <c r="TQA26" s="22"/>
      <c r="TQB26" s="22"/>
      <c r="TQC26" s="22"/>
      <c r="TQD26" s="22"/>
      <c r="TQE26" s="22"/>
      <c r="TQF26" s="22"/>
      <c r="TQG26" s="22"/>
      <c r="TQH26" s="22"/>
      <c r="TQI26" s="22"/>
      <c r="TQJ26" s="22"/>
      <c r="TQK26" s="22"/>
      <c r="TQL26" s="22"/>
      <c r="TQM26" s="22"/>
      <c r="TQN26" s="22"/>
      <c r="TQO26" s="22"/>
      <c r="TQP26" s="22"/>
      <c r="TQQ26" s="22"/>
      <c r="TQR26" s="22"/>
      <c r="TQS26" s="22"/>
      <c r="TQT26" s="22"/>
      <c r="TQU26" s="22"/>
      <c r="TQV26" s="22"/>
      <c r="TQW26" s="22"/>
      <c r="TQX26" s="22"/>
      <c r="TQY26" s="22"/>
      <c r="TQZ26" s="22"/>
      <c r="TRA26" s="22"/>
      <c r="TRB26" s="22"/>
      <c r="TRC26" s="22"/>
      <c r="TRD26" s="22"/>
      <c r="TRE26" s="22"/>
      <c r="TRF26" s="22"/>
      <c r="TRG26" s="22"/>
      <c r="TRH26" s="22"/>
      <c r="TRI26" s="22"/>
      <c r="TRJ26" s="22"/>
      <c r="TRK26" s="22"/>
      <c r="TRL26" s="22"/>
      <c r="TRM26" s="22"/>
      <c r="TRN26" s="22"/>
      <c r="TRO26" s="22"/>
      <c r="TRP26" s="22"/>
      <c r="TRQ26" s="22"/>
      <c r="TRR26" s="22"/>
      <c r="TRS26" s="22"/>
      <c r="TRT26" s="22"/>
      <c r="TRU26" s="22"/>
      <c r="TRV26" s="22"/>
      <c r="TRW26" s="22"/>
      <c r="TRX26" s="22"/>
      <c r="TRY26" s="22"/>
      <c r="TRZ26" s="22"/>
      <c r="TSA26" s="22"/>
      <c r="TSB26" s="22"/>
      <c r="TSC26" s="22"/>
      <c r="TSD26" s="22"/>
      <c r="TSE26" s="22"/>
      <c r="TSF26" s="22"/>
      <c r="TSG26" s="22"/>
      <c r="TSH26" s="22"/>
      <c r="TSI26" s="22"/>
      <c r="TSJ26" s="22"/>
      <c r="TSK26" s="22"/>
      <c r="TSL26" s="22"/>
      <c r="TSM26" s="22"/>
      <c r="TSN26" s="22"/>
      <c r="TSO26" s="22"/>
      <c r="TSP26" s="22"/>
      <c r="TSQ26" s="22"/>
      <c r="TSR26" s="22"/>
      <c r="TSS26" s="22"/>
      <c r="TST26" s="22"/>
      <c r="TSU26" s="22"/>
      <c r="TSV26" s="22"/>
      <c r="TSW26" s="22"/>
      <c r="TSX26" s="22"/>
      <c r="TSY26" s="22"/>
      <c r="TSZ26" s="22"/>
      <c r="TTA26" s="22"/>
      <c r="TTB26" s="22"/>
      <c r="TTC26" s="22"/>
      <c r="TTD26" s="22"/>
      <c r="TTE26" s="22"/>
      <c r="TTF26" s="22"/>
      <c r="TTG26" s="22"/>
      <c r="TTH26" s="22"/>
      <c r="TTI26" s="22"/>
      <c r="TTJ26" s="22"/>
      <c r="TTK26" s="22"/>
      <c r="TTL26" s="22"/>
      <c r="TTM26" s="22"/>
      <c r="TTN26" s="22"/>
      <c r="TTO26" s="22"/>
      <c r="TTP26" s="22"/>
      <c r="TTQ26" s="22"/>
      <c r="TTR26" s="22"/>
      <c r="TTS26" s="22"/>
      <c r="TTT26" s="22"/>
      <c r="TTU26" s="22"/>
      <c r="TTV26" s="22"/>
      <c r="TTW26" s="22"/>
      <c r="TTX26" s="22"/>
      <c r="TTY26" s="22"/>
      <c r="TTZ26" s="22"/>
      <c r="TUA26" s="22"/>
      <c r="TUB26" s="22"/>
      <c r="TUC26" s="22"/>
      <c r="TUD26" s="22"/>
      <c r="TUE26" s="22"/>
      <c r="TUF26" s="22"/>
      <c r="TUG26" s="22"/>
      <c r="TUH26" s="22"/>
      <c r="TUI26" s="22"/>
      <c r="TUJ26" s="22"/>
      <c r="TUK26" s="22"/>
      <c r="TUL26" s="22"/>
      <c r="TUM26" s="22"/>
      <c r="TUN26" s="22"/>
      <c r="TUO26" s="22"/>
      <c r="TUP26" s="22"/>
      <c r="TUQ26" s="22"/>
      <c r="TUR26" s="22"/>
      <c r="TUS26" s="22"/>
      <c r="TUT26" s="22"/>
      <c r="TUU26" s="22"/>
      <c r="TUV26" s="22"/>
      <c r="TUW26" s="22"/>
      <c r="TUX26" s="22"/>
      <c r="TUY26" s="22"/>
      <c r="TUZ26" s="22"/>
      <c r="TVA26" s="22"/>
      <c r="TVB26" s="22"/>
      <c r="TVC26" s="22"/>
      <c r="TVD26" s="22"/>
      <c r="TVE26" s="22"/>
      <c r="TVF26" s="22"/>
      <c r="TVG26" s="22"/>
      <c r="TVH26" s="22"/>
      <c r="TVI26" s="22"/>
      <c r="TVJ26" s="22"/>
      <c r="TVK26" s="22"/>
      <c r="TVL26" s="22"/>
      <c r="TVM26" s="22"/>
      <c r="TVN26" s="22"/>
      <c r="TVO26" s="22"/>
      <c r="TVP26" s="22"/>
      <c r="TVQ26" s="22"/>
      <c r="TVR26" s="22"/>
      <c r="TVS26" s="22"/>
      <c r="TVT26" s="22"/>
      <c r="TVU26" s="22"/>
      <c r="TVV26" s="22"/>
      <c r="TVW26" s="22"/>
      <c r="TVX26" s="22"/>
      <c r="TVY26" s="22"/>
      <c r="TVZ26" s="22"/>
      <c r="TWA26" s="22"/>
      <c r="TWB26" s="22"/>
      <c r="TWC26" s="22"/>
      <c r="TWD26" s="22"/>
      <c r="TWE26" s="22"/>
      <c r="TWF26" s="22"/>
      <c r="TWG26" s="22"/>
      <c r="TWH26" s="22"/>
      <c r="TWI26" s="22"/>
      <c r="TWJ26" s="22"/>
      <c r="TWK26" s="22"/>
      <c r="TWL26" s="22"/>
      <c r="TWM26" s="22"/>
      <c r="TWN26" s="22"/>
      <c r="TWO26" s="22"/>
      <c r="TWP26" s="22"/>
      <c r="TWQ26" s="22"/>
      <c r="TWR26" s="22"/>
      <c r="TWS26" s="22"/>
      <c r="TWT26" s="22"/>
      <c r="TWU26" s="22"/>
      <c r="TWV26" s="22"/>
      <c r="TWW26" s="22"/>
      <c r="TWX26" s="22"/>
      <c r="TWY26" s="22"/>
      <c r="TWZ26" s="22"/>
      <c r="TXA26" s="22"/>
      <c r="TXB26" s="22"/>
      <c r="TXC26" s="22"/>
      <c r="TXD26" s="22"/>
      <c r="TXE26" s="22"/>
      <c r="TXF26" s="22"/>
      <c r="TXG26" s="22"/>
      <c r="TXH26" s="22"/>
      <c r="TXI26" s="22"/>
      <c r="TXJ26" s="22"/>
      <c r="TXK26" s="22"/>
      <c r="TXL26" s="22"/>
      <c r="TXM26" s="22"/>
      <c r="TXN26" s="22"/>
      <c r="TXO26" s="22"/>
      <c r="TXP26" s="22"/>
      <c r="TXQ26" s="22"/>
      <c r="TXR26" s="22"/>
      <c r="TXS26" s="22"/>
      <c r="TXT26" s="22"/>
      <c r="TXU26" s="22"/>
      <c r="TXV26" s="22"/>
      <c r="TXW26" s="22"/>
      <c r="TXX26" s="22"/>
      <c r="TXY26" s="22"/>
      <c r="TXZ26" s="22"/>
      <c r="TYA26" s="22"/>
      <c r="TYB26" s="22"/>
      <c r="TYC26" s="22"/>
      <c r="TYD26" s="22"/>
      <c r="TYE26" s="22"/>
      <c r="TYF26" s="22"/>
      <c r="TYG26" s="22"/>
      <c r="TYH26" s="22"/>
      <c r="TYI26" s="22"/>
      <c r="TYJ26" s="22"/>
      <c r="TYK26" s="22"/>
      <c r="TYL26" s="22"/>
      <c r="TYM26" s="22"/>
      <c r="TYN26" s="22"/>
      <c r="TYO26" s="22"/>
      <c r="TYP26" s="22"/>
      <c r="TYQ26" s="22"/>
      <c r="TYR26" s="22"/>
      <c r="TYS26" s="22"/>
      <c r="TYT26" s="22"/>
      <c r="TYU26" s="22"/>
      <c r="TYV26" s="22"/>
      <c r="TYW26" s="22"/>
      <c r="TYX26" s="22"/>
      <c r="TYY26" s="22"/>
      <c r="TYZ26" s="22"/>
      <c r="TZA26" s="22"/>
      <c r="TZB26" s="22"/>
      <c r="TZC26" s="22"/>
      <c r="TZD26" s="22"/>
      <c r="TZE26" s="22"/>
      <c r="TZF26" s="22"/>
      <c r="TZG26" s="22"/>
      <c r="TZH26" s="22"/>
      <c r="TZI26" s="22"/>
      <c r="TZJ26" s="22"/>
      <c r="TZK26" s="22"/>
      <c r="TZL26" s="22"/>
      <c r="TZM26" s="22"/>
      <c r="TZN26" s="22"/>
      <c r="TZO26" s="22"/>
      <c r="TZP26" s="22"/>
      <c r="TZQ26" s="22"/>
      <c r="TZR26" s="22"/>
      <c r="TZS26" s="22"/>
      <c r="TZT26" s="22"/>
      <c r="TZU26" s="22"/>
      <c r="TZV26" s="22"/>
      <c r="TZW26" s="22"/>
      <c r="TZX26" s="22"/>
      <c r="TZY26" s="22"/>
      <c r="TZZ26" s="22"/>
      <c r="UAA26" s="22"/>
      <c r="UAB26" s="22"/>
      <c r="UAC26" s="22"/>
      <c r="UAD26" s="22"/>
      <c r="UAE26" s="22"/>
      <c r="UAF26" s="22"/>
      <c r="UAG26" s="22"/>
      <c r="UAH26" s="22"/>
      <c r="UAI26" s="22"/>
      <c r="UAJ26" s="22"/>
      <c r="UAK26" s="22"/>
      <c r="UAL26" s="22"/>
      <c r="UAM26" s="22"/>
      <c r="UAN26" s="22"/>
      <c r="UAO26" s="22"/>
      <c r="UAP26" s="22"/>
      <c r="UAQ26" s="22"/>
      <c r="UAR26" s="22"/>
      <c r="UAS26" s="22"/>
      <c r="UAT26" s="22"/>
      <c r="UAU26" s="22"/>
      <c r="UAV26" s="22"/>
      <c r="UAW26" s="22"/>
      <c r="UAX26" s="22"/>
      <c r="UAY26" s="22"/>
      <c r="UAZ26" s="22"/>
      <c r="UBA26" s="22"/>
      <c r="UBB26" s="22"/>
      <c r="UBC26" s="22"/>
      <c r="UBD26" s="22"/>
      <c r="UBE26" s="22"/>
      <c r="UBF26" s="22"/>
      <c r="UBG26" s="22"/>
      <c r="UBH26" s="22"/>
      <c r="UBI26" s="22"/>
      <c r="UBJ26" s="22"/>
      <c r="UBK26" s="22"/>
      <c r="UBL26" s="22"/>
      <c r="UBM26" s="22"/>
      <c r="UBN26" s="22"/>
      <c r="UBO26" s="22"/>
      <c r="UBP26" s="22"/>
      <c r="UBQ26" s="22"/>
      <c r="UBR26" s="22"/>
      <c r="UBS26" s="22"/>
      <c r="UBT26" s="22"/>
      <c r="UBU26" s="22"/>
      <c r="UBV26" s="22"/>
      <c r="UBW26" s="22"/>
      <c r="UBX26" s="22"/>
      <c r="UBY26" s="22"/>
      <c r="UBZ26" s="22"/>
      <c r="UCA26" s="22"/>
      <c r="UCB26" s="22"/>
      <c r="UCC26" s="22"/>
      <c r="UCD26" s="22"/>
      <c r="UCE26" s="22"/>
      <c r="UCF26" s="22"/>
      <c r="UCG26" s="22"/>
      <c r="UCH26" s="22"/>
      <c r="UCI26" s="22"/>
      <c r="UCJ26" s="22"/>
      <c r="UCK26" s="22"/>
      <c r="UCL26" s="22"/>
      <c r="UCM26" s="22"/>
      <c r="UCN26" s="22"/>
      <c r="UCO26" s="22"/>
      <c r="UCP26" s="22"/>
      <c r="UCQ26" s="22"/>
      <c r="UCR26" s="22"/>
      <c r="UCS26" s="22"/>
      <c r="UCT26" s="22"/>
      <c r="UCU26" s="22"/>
      <c r="UCV26" s="22"/>
      <c r="UCW26" s="22"/>
      <c r="UCX26" s="22"/>
      <c r="UCY26" s="22"/>
      <c r="UCZ26" s="22"/>
      <c r="UDA26" s="22"/>
      <c r="UDB26" s="22"/>
      <c r="UDC26" s="22"/>
      <c r="UDD26" s="22"/>
      <c r="UDE26" s="22"/>
      <c r="UDF26" s="22"/>
      <c r="UDG26" s="22"/>
      <c r="UDH26" s="22"/>
      <c r="UDI26" s="22"/>
      <c r="UDJ26" s="22"/>
      <c r="UDK26" s="22"/>
      <c r="UDL26" s="22"/>
      <c r="UDM26" s="22"/>
      <c r="UDN26" s="22"/>
      <c r="UDO26" s="22"/>
      <c r="UDP26" s="22"/>
      <c r="UDQ26" s="22"/>
      <c r="UDR26" s="22"/>
      <c r="UDS26" s="22"/>
      <c r="UDT26" s="22"/>
      <c r="UDU26" s="22"/>
      <c r="UDV26" s="22"/>
      <c r="UDW26" s="22"/>
      <c r="UDX26" s="22"/>
      <c r="UDY26" s="22"/>
      <c r="UDZ26" s="22"/>
      <c r="UEA26" s="22"/>
      <c r="UEB26" s="22"/>
      <c r="UEC26" s="22"/>
      <c r="UED26" s="22"/>
      <c r="UEE26" s="22"/>
      <c r="UEF26" s="22"/>
      <c r="UEG26" s="22"/>
      <c r="UEH26" s="22"/>
      <c r="UEI26" s="22"/>
      <c r="UEJ26" s="22"/>
      <c r="UEK26" s="22"/>
      <c r="UEL26" s="22"/>
      <c r="UEM26" s="22"/>
      <c r="UEN26" s="22"/>
      <c r="UEO26" s="22"/>
      <c r="UEP26" s="22"/>
      <c r="UEQ26" s="22"/>
      <c r="UER26" s="22"/>
      <c r="UES26" s="22"/>
      <c r="UET26" s="22"/>
      <c r="UEU26" s="22"/>
      <c r="UEV26" s="22"/>
      <c r="UEW26" s="22"/>
      <c r="UEX26" s="22"/>
      <c r="UEY26" s="22"/>
      <c r="UEZ26" s="22"/>
      <c r="UFA26" s="22"/>
      <c r="UFB26" s="22"/>
      <c r="UFC26" s="22"/>
      <c r="UFD26" s="22"/>
      <c r="UFE26" s="22"/>
      <c r="UFF26" s="22"/>
      <c r="UFG26" s="22"/>
      <c r="UFH26" s="22"/>
      <c r="UFI26" s="22"/>
      <c r="UFJ26" s="22"/>
      <c r="UFK26" s="22"/>
      <c r="UFL26" s="22"/>
      <c r="UFM26" s="22"/>
      <c r="UFN26" s="22"/>
      <c r="UFO26" s="22"/>
      <c r="UFP26" s="22"/>
      <c r="UFQ26" s="22"/>
      <c r="UFR26" s="22"/>
      <c r="UFS26" s="22"/>
      <c r="UFT26" s="22"/>
      <c r="UFU26" s="22"/>
      <c r="UFV26" s="22"/>
      <c r="UFW26" s="22"/>
      <c r="UFX26" s="22"/>
      <c r="UFY26" s="22"/>
      <c r="UFZ26" s="22"/>
      <c r="UGA26" s="22"/>
      <c r="UGB26" s="22"/>
      <c r="UGC26" s="22"/>
      <c r="UGD26" s="22"/>
      <c r="UGE26" s="22"/>
      <c r="UGF26" s="22"/>
      <c r="UGG26" s="22"/>
      <c r="UGH26" s="22"/>
      <c r="UGI26" s="22"/>
      <c r="UGJ26" s="22"/>
      <c r="UGK26" s="22"/>
      <c r="UGL26" s="22"/>
      <c r="UGM26" s="22"/>
      <c r="UGN26" s="22"/>
      <c r="UGO26" s="22"/>
      <c r="UGP26" s="22"/>
      <c r="UGQ26" s="22"/>
      <c r="UGR26" s="22"/>
      <c r="UGS26" s="22"/>
      <c r="UGT26" s="22"/>
      <c r="UGU26" s="22"/>
      <c r="UGV26" s="22"/>
      <c r="UGW26" s="22"/>
      <c r="UGX26" s="22"/>
      <c r="UGY26" s="22"/>
      <c r="UGZ26" s="22"/>
      <c r="UHA26" s="22"/>
      <c r="UHB26" s="22"/>
      <c r="UHC26" s="22"/>
      <c r="UHD26" s="22"/>
      <c r="UHE26" s="22"/>
      <c r="UHF26" s="22"/>
      <c r="UHG26" s="22"/>
      <c r="UHH26" s="22"/>
      <c r="UHI26" s="22"/>
      <c r="UHJ26" s="22"/>
      <c r="UHK26" s="22"/>
      <c r="UHL26" s="22"/>
      <c r="UHM26" s="22"/>
      <c r="UHN26" s="22"/>
      <c r="UHO26" s="22"/>
      <c r="UHP26" s="22"/>
      <c r="UHQ26" s="22"/>
      <c r="UHR26" s="22"/>
      <c r="UHS26" s="22"/>
      <c r="UHT26" s="22"/>
      <c r="UHU26" s="22"/>
      <c r="UHV26" s="22"/>
      <c r="UHW26" s="22"/>
      <c r="UHX26" s="22"/>
      <c r="UHY26" s="22"/>
      <c r="UHZ26" s="22"/>
      <c r="UIA26" s="22"/>
      <c r="UIB26" s="22"/>
      <c r="UIC26" s="22"/>
      <c r="UID26" s="22"/>
      <c r="UIE26" s="22"/>
      <c r="UIF26" s="22"/>
      <c r="UIG26" s="22"/>
      <c r="UIH26" s="22"/>
      <c r="UII26" s="22"/>
      <c r="UIJ26" s="22"/>
      <c r="UIK26" s="22"/>
      <c r="UIL26" s="22"/>
      <c r="UIM26" s="22"/>
      <c r="UIN26" s="22"/>
      <c r="UIO26" s="22"/>
      <c r="UIP26" s="22"/>
      <c r="UIQ26" s="22"/>
      <c r="UIR26" s="22"/>
      <c r="UIS26" s="22"/>
      <c r="UIT26" s="22"/>
      <c r="UIU26" s="22"/>
      <c r="UIV26" s="22"/>
      <c r="UIW26" s="22"/>
      <c r="UIX26" s="22"/>
      <c r="UIY26" s="22"/>
      <c r="UIZ26" s="22"/>
      <c r="UJA26" s="22"/>
      <c r="UJB26" s="22"/>
      <c r="UJC26" s="22"/>
      <c r="UJD26" s="22"/>
      <c r="UJE26" s="22"/>
      <c r="UJF26" s="22"/>
      <c r="UJG26" s="22"/>
      <c r="UJH26" s="22"/>
      <c r="UJI26" s="22"/>
      <c r="UJJ26" s="22"/>
      <c r="UJK26" s="22"/>
      <c r="UJL26" s="22"/>
      <c r="UJM26" s="22"/>
      <c r="UJN26" s="22"/>
      <c r="UJO26" s="22"/>
      <c r="UJP26" s="22"/>
      <c r="UJQ26" s="22"/>
      <c r="UJR26" s="22"/>
      <c r="UJS26" s="22"/>
      <c r="UJT26" s="22"/>
      <c r="UJU26" s="22"/>
      <c r="UJV26" s="22"/>
      <c r="UJW26" s="22"/>
      <c r="UJX26" s="22"/>
      <c r="UJY26" s="22"/>
      <c r="UJZ26" s="22"/>
      <c r="UKA26" s="22"/>
      <c r="UKB26" s="22"/>
      <c r="UKC26" s="22"/>
      <c r="UKD26" s="22"/>
      <c r="UKE26" s="22"/>
      <c r="UKF26" s="22"/>
      <c r="UKG26" s="22"/>
      <c r="UKH26" s="22"/>
      <c r="UKI26" s="22"/>
      <c r="UKJ26" s="22"/>
      <c r="UKK26" s="22"/>
      <c r="UKL26" s="22"/>
      <c r="UKM26" s="22"/>
      <c r="UKN26" s="22"/>
      <c r="UKO26" s="22"/>
      <c r="UKP26" s="22"/>
      <c r="UKQ26" s="22"/>
      <c r="UKR26" s="22"/>
      <c r="UKS26" s="22"/>
      <c r="UKT26" s="22"/>
      <c r="UKU26" s="22"/>
      <c r="UKV26" s="22"/>
      <c r="UKW26" s="22"/>
      <c r="UKX26" s="22"/>
      <c r="UKY26" s="22"/>
      <c r="UKZ26" s="22"/>
      <c r="ULA26" s="22"/>
      <c r="ULB26" s="22"/>
      <c r="ULC26" s="22"/>
      <c r="ULD26" s="22"/>
      <c r="ULE26" s="22"/>
      <c r="ULF26" s="22"/>
      <c r="ULG26" s="22"/>
      <c r="ULH26" s="22"/>
      <c r="ULI26" s="22"/>
      <c r="ULJ26" s="22"/>
      <c r="ULK26" s="22"/>
      <c r="ULL26" s="22"/>
      <c r="ULM26" s="22"/>
      <c r="ULN26" s="22"/>
      <c r="ULO26" s="22"/>
      <c r="ULP26" s="22"/>
      <c r="ULQ26" s="22"/>
      <c r="ULR26" s="22"/>
      <c r="ULS26" s="22"/>
      <c r="ULT26" s="22"/>
      <c r="ULU26" s="22"/>
      <c r="ULV26" s="22"/>
      <c r="ULW26" s="22"/>
      <c r="ULX26" s="22"/>
      <c r="ULY26" s="22"/>
      <c r="ULZ26" s="22"/>
      <c r="UMA26" s="22"/>
      <c r="UMB26" s="22"/>
      <c r="UMC26" s="22"/>
      <c r="UMD26" s="22"/>
      <c r="UME26" s="22"/>
      <c r="UMF26" s="22"/>
      <c r="UMG26" s="22"/>
      <c r="UMH26" s="22"/>
      <c r="UMI26" s="22"/>
      <c r="UMJ26" s="22"/>
      <c r="UMK26" s="22"/>
      <c r="UML26" s="22"/>
      <c r="UMM26" s="22"/>
      <c r="UMN26" s="22"/>
      <c r="UMO26" s="22"/>
      <c r="UMP26" s="22"/>
      <c r="UMQ26" s="22"/>
      <c r="UMR26" s="22"/>
      <c r="UMS26" s="22"/>
      <c r="UMT26" s="22"/>
      <c r="UMU26" s="22"/>
      <c r="UMV26" s="22"/>
      <c r="UMW26" s="22"/>
      <c r="UMX26" s="22"/>
      <c r="UMY26" s="22"/>
      <c r="UMZ26" s="22"/>
      <c r="UNA26" s="22"/>
      <c r="UNB26" s="22"/>
      <c r="UNC26" s="22"/>
      <c r="UND26" s="22"/>
      <c r="UNE26" s="22"/>
      <c r="UNF26" s="22"/>
      <c r="UNG26" s="22"/>
      <c r="UNH26" s="22"/>
      <c r="UNI26" s="22"/>
      <c r="UNJ26" s="22"/>
      <c r="UNK26" s="22"/>
      <c r="UNL26" s="22"/>
      <c r="UNM26" s="22"/>
      <c r="UNN26" s="22"/>
      <c r="UNO26" s="22"/>
      <c r="UNP26" s="22"/>
      <c r="UNQ26" s="22"/>
      <c r="UNR26" s="22"/>
      <c r="UNS26" s="22"/>
      <c r="UNT26" s="22"/>
      <c r="UNU26" s="22"/>
      <c r="UNV26" s="22"/>
      <c r="UNW26" s="22"/>
      <c r="UNX26" s="22"/>
      <c r="UNY26" s="22"/>
      <c r="UNZ26" s="22"/>
      <c r="UOA26" s="22"/>
      <c r="UOB26" s="22"/>
      <c r="UOC26" s="22"/>
      <c r="UOD26" s="22"/>
      <c r="UOE26" s="22"/>
      <c r="UOF26" s="22"/>
      <c r="UOG26" s="22"/>
      <c r="UOH26" s="22"/>
      <c r="UOI26" s="22"/>
      <c r="UOJ26" s="22"/>
      <c r="UOK26" s="22"/>
      <c r="UOL26" s="22"/>
      <c r="UOM26" s="22"/>
      <c r="UON26" s="22"/>
      <c r="UOO26" s="22"/>
      <c r="UOP26" s="22"/>
      <c r="UOQ26" s="22"/>
      <c r="UOR26" s="22"/>
      <c r="UOS26" s="22"/>
      <c r="UOT26" s="22"/>
      <c r="UOU26" s="22"/>
      <c r="UOV26" s="22"/>
      <c r="UOW26" s="22"/>
      <c r="UOX26" s="22"/>
      <c r="UOY26" s="22"/>
      <c r="UOZ26" s="22"/>
      <c r="UPA26" s="22"/>
      <c r="UPB26" s="22"/>
      <c r="UPC26" s="22"/>
      <c r="UPD26" s="22"/>
      <c r="UPE26" s="22"/>
      <c r="UPF26" s="22"/>
      <c r="UPG26" s="22"/>
      <c r="UPH26" s="22"/>
      <c r="UPI26" s="22"/>
      <c r="UPJ26" s="22"/>
      <c r="UPK26" s="22"/>
      <c r="UPL26" s="22"/>
      <c r="UPM26" s="22"/>
      <c r="UPN26" s="22"/>
      <c r="UPO26" s="22"/>
      <c r="UPP26" s="22"/>
      <c r="UPQ26" s="22"/>
      <c r="UPR26" s="22"/>
      <c r="UPS26" s="22"/>
      <c r="UPT26" s="22"/>
      <c r="UPU26" s="22"/>
      <c r="UPV26" s="22"/>
      <c r="UPW26" s="22"/>
      <c r="UPX26" s="22"/>
      <c r="UPY26" s="22"/>
      <c r="UPZ26" s="22"/>
      <c r="UQA26" s="22"/>
      <c r="UQB26" s="22"/>
      <c r="UQC26" s="22"/>
      <c r="UQD26" s="22"/>
      <c r="UQE26" s="22"/>
      <c r="UQF26" s="22"/>
      <c r="UQG26" s="22"/>
      <c r="UQH26" s="22"/>
      <c r="UQI26" s="22"/>
      <c r="UQJ26" s="22"/>
      <c r="UQK26" s="22"/>
      <c r="UQL26" s="22"/>
      <c r="UQM26" s="22"/>
      <c r="UQN26" s="22"/>
      <c r="UQO26" s="22"/>
      <c r="UQP26" s="22"/>
      <c r="UQQ26" s="22"/>
      <c r="UQR26" s="22"/>
      <c r="UQS26" s="22"/>
      <c r="UQT26" s="22"/>
      <c r="UQU26" s="22"/>
      <c r="UQV26" s="22"/>
      <c r="UQW26" s="22"/>
      <c r="UQX26" s="22"/>
      <c r="UQY26" s="22"/>
      <c r="UQZ26" s="22"/>
      <c r="URA26" s="22"/>
      <c r="URB26" s="22"/>
      <c r="URC26" s="22"/>
      <c r="URD26" s="22"/>
      <c r="URE26" s="22"/>
      <c r="URF26" s="22"/>
      <c r="URG26" s="22"/>
      <c r="URH26" s="22"/>
      <c r="URI26" s="22"/>
      <c r="URJ26" s="22"/>
      <c r="URK26" s="22"/>
      <c r="URL26" s="22"/>
      <c r="URM26" s="22"/>
      <c r="URN26" s="22"/>
      <c r="URO26" s="22"/>
      <c r="URP26" s="22"/>
      <c r="URQ26" s="22"/>
      <c r="URR26" s="22"/>
      <c r="URS26" s="22"/>
      <c r="URT26" s="22"/>
      <c r="URU26" s="22"/>
      <c r="URV26" s="22"/>
      <c r="URW26" s="22"/>
      <c r="URX26" s="22"/>
      <c r="URY26" s="22"/>
      <c r="URZ26" s="22"/>
      <c r="USA26" s="22"/>
      <c r="USB26" s="22"/>
      <c r="USC26" s="22"/>
      <c r="USD26" s="22"/>
      <c r="USE26" s="22"/>
      <c r="USF26" s="22"/>
      <c r="USG26" s="22"/>
      <c r="USH26" s="22"/>
      <c r="USI26" s="22"/>
      <c r="USJ26" s="22"/>
      <c r="USK26" s="22"/>
      <c r="USL26" s="22"/>
      <c r="USM26" s="22"/>
      <c r="USN26" s="22"/>
      <c r="USO26" s="22"/>
      <c r="USP26" s="22"/>
      <c r="USQ26" s="22"/>
      <c r="USR26" s="22"/>
      <c r="USS26" s="22"/>
      <c r="UST26" s="22"/>
      <c r="USU26" s="22"/>
      <c r="USV26" s="22"/>
      <c r="USW26" s="22"/>
      <c r="USX26" s="22"/>
      <c r="USY26" s="22"/>
      <c r="USZ26" s="22"/>
      <c r="UTA26" s="22"/>
      <c r="UTB26" s="22"/>
      <c r="UTC26" s="22"/>
      <c r="UTD26" s="22"/>
      <c r="UTE26" s="22"/>
      <c r="UTF26" s="22"/>
      <c r="UTG26" s="22"/>
      <c r="UTH26" s="22"/>
      <c r="UTI26" s="22"/>
      <c r="UTJ26" s="22"/>
      <c r="UTK26" s="22"/>
      <c r="UTL26" s="22"/>
      <c r="UTM26" s="22"/>
      <c r="UTN26" s="22"/>
      <c r="UTO26" s="22"/>
      <c r="UTP26" s="22"/>
      <c r="UTQ26" s="22"/>
      <c r="UTR26" s="22"/>
      <c r="UTS26" s="22"/>
      <c r="UTT26" s="22"/>
      <c r="UTU26" s="22"/>
      <c r="UTV26" s="22"/>
      <c r="UTW26" s="22"/>
      <c r="UTX26" s="22"/>
      <c r="UTY26" s="22"/>
      <c r="UTZ26" s="22"/>
      <c r="UUA26" s="22"/>
      <c r="UUB26" s="22"/>
      <c r="UUC26" s="22"/>
      <c r="UUD26" s="22"/>
      <c r="UUE26" s="22"/>
      <c r="UUF26" s="22"/>
      <c r="UUG26" s="22"/>
      <c r="UUH26" s="22"/>
      <c r="UUI26" s="22"/>
      <c r="UUJ26" s="22"/>
      <c r="UUK26" s="22"/>
      <c r="UUL26" s="22"/>
      <c r="UUM26" s="22"/>
      <c r="UUN26" s="22"/>
      <c r="UUO26" s="22"/>
      <c r="UUP26" s="22"/>
      <c r="UUQ26" s="22"/>
      <c r="UUR26" s="22"/>
      <c r="UUS26" s="22"/>
      <c r="UUT26" s="22"/>
      <c r="UUU26" s="22"/>
      <c r="UUV26" s="22"/>
      <c r="UUW26" s="22"/>
      <c r="UUX26" s="22"/>
      <c r="UUY26" s="22"/>
      <c r="UUZ26" s="22"/>
      <c r="UVA26" s="22"/>
      <c r="UVB26" s="22"/>
      <c r="UVC26" s="22"/>
      <c r="UVD26" s="22"/>
      <c r="UVE26" s="22"/>
      <c r="UVF26" s="22"/>
      <c r="UVG26" s="22"/>
      <c r="UVH26" s="22"/>
      <c r="UVI26" s="22"/>
      <c r="UVJ26" s="22"/>
      <c r="UVK26" s="22"/>
      <c r="UVL26" s="22"/>
      <c r="UVM26" s="22"/>
      <c r="UVN26" s="22"/>
      <c r="UVO26" s="22"/>
      <c r="UVP26" s="22"/>
      <c r="UVQ26" s="22"/>
      <c r="UVR26" s="22"/>
      <c r="UVS26" s="22"/>
      <c r="UVT26" s="22"/>
      <c r="UVU26" s="22"/>
      <c r="UVV26" s="22"/>
      <c r="UVW26" s="22"/>
      <c r="UVX26" s="22"/>
      <c r="UVY26" s="22"/>
      <c r="UVZ26" s="22"/>
      <c r="UWA26" s="22"/>
      <c r="UWB26" s="22"/>
      <c r="UWC26" s="22"/>
      <c r="UWD26" s="22"/>
      <c r="UWE26" s="22"/>
      <c r="UWF26" s="22"/>
      <c r="UWG26" s="22"/>
      <c r="UWH26" s="22"/>
      <c r="UWI26" s="22"/>
      <c r="UWJ26" s="22"/>
      <c r="UWK26" s="22"/>
      <c r="UWL26" s="22"/>
      <c r="UWM26" s="22"/>
      <c r="UWN26" s="22"/>
      <c r="UWO26" s="22"/>
      <c r="UWP26" s="22"/>
      <c r="UWQ26" s="22"/>
      <c r="UWR26" s="22"/>
      <c r="UWS26" s="22"/>
      <c r="UWT26" s="22"/>
      <c r="UWU26" s="22"/>
      <c r="UWV26" s="22"/>
      <c r="UWW26" s="22"/>
      <c r="UWX26" s="22"/>
      <c r="UWY26" s="22"/>
      <c r="UWZ26" s="22"/>
      <c r="UXA26" s="22"/>
      <c r="UXB26" s="22"/>
      <c r="UXC26" s="22"/>
      <c r="UXD26" s="22"/>
      <c r="UXE26" s="22"/>
      <c r="UXF26" s="22"/>
      <c r="UXG26" s="22"/>
      <c r="UXH26" s="22"/>
      <c r="UXI26" s="22"/>
      <c r="UXJ26" s="22"/>
      <c r="UXK26" s="22"/>
      <c r="UXL26" s="22"/>
      <c r="UXM26" s="22"/>
      <c r="UXN26" s="22"/>
      <c r="UXO26" s="22"/>
      <c r="UXP26" s="22"/>
      <c r="UXQ26" s="22"/>
      <c r="UXR26" s="22"/>
      <c r="UXS26" s="22"/>
      <c r="UXT26" s="22"/>
      <c r="UXU26" s="22"/>
      <c r="UXV26" s="22"/>
      <c r="UXW26" s="22"/>
      <c r="UXX26" s="22"/>
      <c r="UXY26" s="22"/>
      <c r="UXZ26" s="22"/>
      <c r="UYA26" s="22"/>
      <c r="UYB26" s="22"/>
      <c r="UYC26" s="22"/>
      <c r="UYD26" s="22"/>
      <c r="UYE26" s="22"/>
      <c r="UYF26" s="22"/>
      <c r="UYG26" s="22"/>
      <c r="UYH26" s="22"/>
      <c r="UYI26" s="22"/>
      <c r="UYJ26" s="22"/>
      <c r="UYK26" s="22"/>
      <c r="UYL26" s="22"/>
      <c r="UYM26" s="22"/>
      <c r="UYN26" s="22"/>
      <c r="UYO26" s="22"/>
      <c r="UYP26" s="22"/>
      <c r="UYQ26" s="22"/>
      <c r="UYR26" s="22"/>
      <c r="UYS26" s="22"/>
      <c r="UYT26" s="22"/>
      <c r="UYU26" s="22"/>
      <c r="UYV26" s="22"/>
      <c r="UYW26" s="22"/>
      <c r="UYX26" s="22"/>
      <c r="UYY26" s="22"/>
      <c r="UYZ26" s="22"/>
      <c r="UZA26" s="22"/>
      <c r="UZB26" s="22"/>
      <c r="UZC26" s="22"/>
      <c r="UZD26" s="22"/>
      <c r="UZE26" s="22"/>
      <c r="UZF26" s="22"/>
      <c r="UZG26" s="22"/>
      <c r="UZH26" s="22"/>
      <c r="UZI26" s="22"/>
      <c r="UZJ26" s="22"/>
      <c r="UZK26" s="22"/>
      <c r="UZL26" s="22"/>
      <c r="UZM26" s="22"/>
      <c r="UZN26" s="22"/>
      <c r="UZO26" s="22"/>
      <c r="UZP26" s="22"/>
      <c r="UZQ26" s="22"/>
      <c r="UZR26" s="22"/>
      <c r="UZS26" s="22"/>
      <c r="UZT26" s="22"/>
      <c r="UZU26" s="22"/>
      <c r="UZV26" s="22"/>
      <c r="UZW26" s="22"/>
      <c r="UZX26" s="22"/>
      <c r="UZY26" s="22"/>
      <c r="UZZ26" s="22"/>
      <c r="VAA26" s="22"/>
      <c r="VAB26" s="22"/>
      <c r="VAC26" s="22"/>
      <c r="VAD26" s="22"/>
      <c r="VAE26" s="22"/>
      <c r="VAF26" s="22"/>
      <c r="VAG26" s="22"/>
      <c r="VAH26" s="22"/>
      <c r="VAI26" s="22"/>
      <c r="VAJ26" s="22"/>
      <c r="VAK26" s="22"/>
      <c r="VAL26" s="22"/>
      <c r="VAM26" s="22"/>
      <c r="VAN26" s="22"/>
      <c r="VAO26" s="22"/>
      <c r="VAP26" s="22"/>
      <c r="VAQ26" s="22"/>
      <c r="VAR26" s="22"/>
      <c r="VAS26" s="22"/>
      <c r="VAT26" s="22"/>
      <c r="VAU26" s="22"/>
      <c r="VAV26" s="22"/>
      <c r="VAW26" s="22"/>
      <c r="VAX26" s="22"/>
      <c r="VAY26" s="22"/>
      <c r="VAZ26" s="22"/>
      <c r="VBA26" s="22"/>
      <c r="VBB26" s="22"/>
      <c r="VBC26" s="22"/>
      <c r="VBD26" s="22"/>
      <c r="VBE26" s="22"/>
      <c r="VBF26" s="22"/>
      <c r="VBG26" s="22"/>
      <c r="VBH26" s="22"/>
      <c r="VBI26" s="22"/>
      <c r="VBJ26" s="22"/>
      <c r="VBK26" s="22"/>
      <c r="VBL26" s="22"/>
      <c r="VBM26" s="22"/>
      <c r="VBN26" s="22"/>
      <c r="VBO26" s="22"/>
      <c r="VBP26" s="22"/>
      <c r="VBQ26" s="22"/>
      <c r="VBR26" s="22"/>
      <c r="VBS26" s="22"/>
      <c r="VBT26" s="22"/>
      <c r="VBU26" s="22"/>
      <c r="VBV26" s="22"/>
      <c r="VBW26" s="22"/>
      <c r="VBX26" s="22"/>
      <c r="VBY26" s="22"/>
      <c r="VBZ26" s="22"/>
      <c r="VCA26" s="22"/>
      <c r="VCB26" s="22"/>
      <c r="VCC26" s="22"/>
      <c r="VCD26" s="22"/>
      <c r="VCE26" s="22"/>
      <c r="VCF26" s="22"/>
      <c r="VCG26" s="22"/>
      <c r="VCH26" s="22"/>
      <c r="VCI26" s="22"/>
      <c r="VCJ26" s="22"/>
      <c r="VCK26" s="22"/>
      <c r="VCL26" s="22"/>
      <c r="VCM26" s="22"/>
      <c r="VCN26" s="22"/>
      <c r="VCO26" s="22"/>
      <c r="VCP26" s="22"/>
      <c r="VCQ26" s="22"/>
      <c r="VCR26" s="22"/>
      <c r="VCS26" s="22"/>
      <c r="VCT26" s="22"/>
      <c r="VCU26" s="22"/>
      <c r="VCV26" s="22"/>
      <c r="VCW26" s="22"/>
      <c r="VCX26" s="22"/>
      <c r="VCY26" s="22"/>
      <c r="VCZ26" s="22"/>
      <c r="VDA26" s="22"/>
      <c r="VDB26" s="22"/>
      <c r="VDC26" s="22"/>
      <c r="VDD26" s="22"/>
      <c r="VDE26" s="22"/>
      <c r="VDF26" s="22"/>
      <c r="VDG26" s="22"/>
      <c r="VDH26" s="22"/>
      <c r="VDI26" s="22"/>
      <c r="VDJ26" s="22"/>
      <c r="VDK26" s="22"/>
      <c r="VDL26" s="22"/>
      <c r="VDM26" s="22"/>
      <c r="VDN26" s="22"/>
      <c r="VDO26" s="22"/>
      <c r="VDP26" s="22"/>
      <c r="VDQ26" s="22"/>
      <c r="VDR26" s="22"/>
      <c r="VDS26" s="22"/>
      <c r="VDT26" s="22"/>
      <c r="VDU26" s="22"/>
      <c r="VDV26" s="22"/>
      <c r="VDW26" s="22"/>
      <c r="VDX26" s="22"/>
      <c r="VDY26" s="22"/>
      <c r="VDZ26" s="22"/>
      <c r="VEA26" s="22"/>
      <c r="VEB26" s="22"/>
      <c r="VEC26" s="22"/>
      <c r="VED26" s="22"/>
      <c r="VEE26" s="22"/>
      <c r="VEF26" s="22"/>
      <c r="VEG26" s="22"/>
      <c r="VEH26" s="22"/>
      <c r="VEI26" s="22"/>
      <c r="VEJ26" s="22"/>
      <c r="VEK26" s="22"/>
      <c r="VEL26" s="22"/>
      <c r="VEM26" s="22"/>
      <c r="VEN26" s="22"/>
      <c r="VEO26" s="22"/>
      <c r="VEP26" s="22"/>
      <c r="VEQ26" s="22"/>
      <c r="VER26" s="22"/>
      <c r="VES26" s="22"/>
      <c r="VET26" s="22"/>
      <c r="VEU26" s="22"/>
      <c r="VEV26" s="22"/>
      <c r="VEW26" s="22"/>
      <c r="VEX26" s="22"/>
      <c r="VEY26" s="22"/>
      <c r="VEZ26" s="22"/>
      <c r="VFA26" s="22"/>
      <c r="VFB26" s="22"/>
      <c r="VFC26" s="22"/>
      <c r="VFD26" s="22"/>
      <c r="VFE26" s="22"/>
      <c r="VFF26" s="22"/>
      <c r="VFG26" s="22"/>
      <c r="VFH26" s="22"/>
      <c r="VFI26" s="22"/>
      <c r="VFJ26" s="22"/>
      <c r="VFK26" s="22"/>
      <c r="VFL26" s="22"/>
      <c r="VFM26" s="22"/>
      <c r="VFN26" s="22"/>
      <c r="VFO26" s="22"/>
      <c r="VFP26" s="22"/>
      <c r="VFQ26" s="22"/>
      <c r="VFR26" s="22"/>
      <c r="VFS26" s="22"/>
      <c r="VFT26" s="22"/>
      <c r="VFU26" s="22"/>
      <c r="VFV26" s="22"/>
      <c r="VFW26" s="22"/>
      <c r="VFX26" s="22"/>
      <c r="VFY26" s="22"/>
      <c r="VFZ26" s="22"/>
      <c r="VGA26" s="22"/>
      <c r="VGB26" s="22"/>
      <c r="VGC26" s="22"/>
      <c r="VGD26" s="22"/>
      <c r="VGE26" s="22"/>
      <c r="VGF26" s="22"/>
      <c r="VGG26" s="22"/>
      <c r="VGH26" s="22"/>
      <c r="VGI26" s="22"/>
      <c r="VGJ26" s="22"/>
      <c r="VGK26" s="22"/>
      <c r="VGL26" s="22"/>
      <c r="VGM26" s="22"/>
      <c r="VGN26" s="22"/>
      <c r="VGO26" s="22"/>
      <c r="VGP26" s="22"/>
      <c r="VGQ26" s="22"/>
      <c r="VGR26" s="22"/>
      <c r="VGS26" s="22"/>
      <c r="VGT26" s="22"/>
      <c r="VGU26" s="22"/>
      <c r="VGV26" s="22"/>
      <c r="VGW26" s="22"/>
      <c r="VGX26" s="22"/>
      <c r="VGY26" s="22"/>
      <c r="VGZ26" s="22"/>
      <c r="VHA26" s="22"/>
      <c r="VHB26" s="22"/>
      <c r="VHC26" s="22"/>
      <c r="VHD26" s="22"/>
      <c r="VHE26" s="22"/>
      <c r="VHF26" s="22"/>
      <c r="VHG26" s="22"/>
      <c r="VHH26" s="22"/>
      <c r="VHI26" s="22"/>
      <c r="VHJ26" s="22"/>
      <c r="VHK26" s="22"/>
      <c r="VHL26" s="22"/>
      <c r="VHM26" s="22"/>
      <c r="VHN26" s="22"/>
      <c r="VHO26" s="22"/>
      <c r="VHP26" s="22"/>
      <c r="VHQ26" s="22"/>
      <c r="VHR26" s="22"/>
      <c r="VHS26" s="22"/>
      <c r="VHT26" s="22"/>
      <c r="VHU26" s="22"/>
      <c r="VHV26" s="22"/>
      <c r="VHW26" s="22"/>
      <c r="VHX26" s="22"/>
      <c r="VHY26" s="22"/>
      <c r="VHZ26" s="22"/>
      <c r="VIA26" s="22"/>
      <c r="VIB26" s="22"/>
      <c r="VIC26" s="22"/>
      <c r="VID26" s="22"/>
      <c r="VIE26" s="22"/>
      <c r="VIF26" s="22"/>
      <c r="VIG26" s="22"/>
      <c r="VIH26" s="22"/>
      <c r="VII26" s="22"/>
      <c r="VIJ26" s="22"/>
      <c r="VIK26" s="22"/>
      <c r="VIL26" s="22"/>
      <c r="VIM26" s="22"/>
      <c r="VIN26" s="22"/>
      <c r="VIO26" s="22"/>
      <c r="VIP26" s="22"/>
      <c r="VIQ26" s="22"/>
      <c r="VIR26" s="22"/>
      <c r="VIS26" s="22"/>
      <c r="VIT26" s="22"/>
      <c r="VIU26" s="22"/>
      <c r="VIV26" s="22"/>
      <c r="VIW26" s="22"/>
      <c r="VIX26" s="22"/>
      <c r="VIY26" s="22"/>
      <c r="VIZ26" s="22"/>
      <c r="VJA26" s="22"/>
      <c r="VJB26" s="22"/>
      <c r="VJC26" s="22"/>
      <c r="VJD26" s="22"/>
      <c r="VJE26" s="22"/>
      <c r="VJF26" s="22"/>
      <c r="VJG26" s="22"/>
      <c r="VJH26" s="22"/>
      <c r="VJI26" s="22"/>
      <c r="VJJ26" s="22"/>
      <c r="VJK26" s="22"/>
      <c r="VJL26" s="22"/>
      <c r="VJM26" s="22"/>
      <c r="VJN26" s="22"/>
      <c r="VJO26" s="22"/>
      <c r="VJP26" s="22"/>
      <c r="VJQ26" s="22"/>
      <c r="VJR26" s="22"/>
      <c r="VJS26" s="22"/>
      <c r="VJT26" s="22"/>
      <c r="VJU26" s="22"/>
      <c r="VJV26" s="22"/>
      <c r="VJW26" s="22"/>
      <c r="VJX26" s="22"/>
      <c r="VJY26" s="22"/>
      <c r="VJZ26" s="22"/>
      <c r="VKA26" s="22"/>
      <c r="VKB26" s="22"/>
      <c r="VKC26" s="22"/>
      <c r="VKD26" s="22"/>
      <c r="VKE26" s="22"/>
      <c r="VKF26" s="22"/>
      <c r="VKG26" s="22"/>
      <c r="VKH26" s="22"/>
      <c r="VKI26" s="22"/>
      <c r="VKJ26" s="22"/>
      <c r="VKK26" s="22"/>
      <c r="VKL26" s="22"/>
      <c r="VKM26" s="22"/>
      <c r="VKN26" s="22"/>
      <c r="VKO26" s="22"/>
      <c r="VKP26" s="22"/>
      <c r="VKQ26" s="22"/>
      <c r="VKR26" s="22"/>
      <c r="VKS26" s="22"/>
      <c r="VKT26" s="22"/>
      <c r="VKU26" s="22"/>
      <c r="VKV26" s="22"/>
      <c r="VKW26" s="22"/>
      <c r="VKX26" s="22"/>
      <c r="VKY26" s="22"/>
      <c r="VKZ26" s="22"/>
      <c r="VLA26" s="22"/>
      <c r="VLB26" s="22"/>
      <c r="VLC26" s="22"/>
      <c r="VLD26" s="22"/>
      <c r="VLE26" s="22"/>
      <c r="VLF26" s="22"/>
      <c r="VLG26" s="22"/>
      <c r="VLH26" s="22"/>
      <c r="VLI26" s="22"/>
      <c r="VLJ26" s="22"/>
      <c r="VLK26" s="22"/>
      <c r="VLL26" s="22"/>
      <c r="VLM26" s="22"/>
      <c r="VLN26" s="22"/>
      <c r="VLO26" s="22"/>
      <c r="VLP26" s="22"/>
      <c r="VLQ26" s="22"/>
      <c r="VLR26" s="22"/>
      <c r="VLS26" s="22"/>
      <c r="VLT26" s="22"/>
      <c r="VLU26" s="22"/>
      <c r="VLV26" s="22"/>
      <c r="VLW26" s="22"/>
      <c r="VLX26" s="22"/>
      <c r="VLY26" s="22"/>
      <c r="VLZ26" s="22"/>
      <c r="VMA26" s="22"/>
      <c r="VMB26" s="22"/>
      <c r="VMC26" s="22"/>
      <c r="VMD26" s="22"/>
      <c r="VME26" s="22"/>
      <c r="VMF26" s="22"/>
      <c r="VMG26" s="22"/>
      <c r="VMH26" s="22"/>
      <c r="VMI26" s="22"/>
      <c r="VMJ26" s="22"/>
      <c r="VMK26" s="22"/>
      <c r="VML26" s="22"/>
      <c r="VMM26" s="22"/>
      <c r="VMN26" s="22"/>
      <c r="VMO26" s="22"/>
      <c r="VMP26" s="22"/>
      <c r="VMQ26" s="22"/>
      <c r="VMR26" s="22"/>
      <c r="VMS26" s="22"/>
      <c r="VMT26" s="22"/>
      <c r="VMU26" s="22"/>
      <c r="VMV26" s="22"/>
      <c r="VMW26" s="22"/>
      <c r="VMX26" s="22"/>
      <c r="VMY26" s="22"/>
      <c r="VMZ26" s="22"/>
      <c r="VNA26" s="22"/>
      <c r="VNB26" s="22"/>
      <c r="VNC26" s="22"/>
      <c r="VND26" s="22"/>
      <c r="VNE26" s="22"/>
      <c r="VNF26" s="22"/>
      <c r="VNG26" s="22"/>
      <c r="VNH26" s="22"/>
      <c r="VNI26" s="22"/>
      <c r="VNJ26" s="22"/>
      <c r="VNK26" s="22"/>
      <c r="VNL26" s="22"/>
      <c r="VNM26" s="22"/>
      <c r="VNN26" s="22"/>
      <c r="VNO26" s="22"/>
      <c r="VNP26" s="22"/>
      <c r="VNQ26" s="22"/>
      <c r="VNR26" s="22"/>
      <c r="VNS26" s="22"/>
      <c r="VNT26" s="22"/>
      <c r="VNU26" s="22"/>
      <c r="VNV26" s="22"/>
      <c r="VNW26" s="22"/>
      <c r="VNX26" s="22"/>
      <c r="VNY26" s="22"/>
      <c r="VNZ26" s="22"/>
      <c r="VOA26" s="22"/>
      <c r="VOB26" s="22"/>
      <c r="VOC26" s="22"/>
      <c r="VOD26" s="22"/>
      <c r="VOE26" s="22"/>
      <c r="VOF26" s="22"/>
      <c r="VOG26" s="22"/>
      <c r="VOH26" s="22"/>
      <c r="VOI26" s="22"/>
      <c r="VOJ26" s="22"/>
      <c r="VOK26" s="22"/>
      <c r="VOL26" s="22"/>
      <c r="VOM26" s="22"/>
      <c r="VON26" s="22"/>
      <c r="VOO26" s="22"/>
      <c r="VOP26" s="22"/>
      <c r="VOQ26" s="22"/>
      <c r="VOR26" s="22"/>
      <c r="VOS26" s="22"/>
      <c r="VOT26" s="22"/>
      <c r="VOU26" s="22"/>
      <c r="VOV26" s="22"/>
      <c r="VOW26" s="22"/>
      <c r="VOX26" s="22"/>
      <c r="VOY26" s="22"/>
      <c r="VOZ26" s="22"/>
      <c r="VPA26" s="22"/>
      <c r="VPB26" s="22"/>
      <c r="VPC26" s="22"/>
      <c r="VPD26" s="22"/>
      <c r="VPE26" s="22"/>
      <c r="VPF26" s="22"/>
      <c r="VPG26" s="22"/>
      <c r="VPH26" s="22"/>
      <c r="VPI26" s="22"/>
      <c r="VPJ26" s="22"/>
      <c r="VPK26" s="22"/>
      <c r="VPL26" s="22"/>
      <c r="VPM26" s="22"/>
      <c r="VPN26" s="22"/>
      <c r="VPO26" s="22"/>
      <c r="VPP26" s="22"/>
      <c r="VPQ26" s="22"/>
      <c r="VPR26" s="22"/>
      <c r="VPS26" s="22"/>
      <c r="VPT26" s="22"/>
      <c r="VPU26" s="22"/>
      <c r="VPV26" s="22"/>
      <c r="VPW26" s="22"/>
      <c r="VPX26" s="22"/>
      <c r="VPY26" s="22"/>
      <c r="VPZ26" s="22"/>
      <c r="VQA26" s="22"/>
      <c r="VQB26" s="22"/>
      <c r="VQC26" s="22"/>
      <c r="VQD26" s="22"/>
      <c r="VQE26" s="22"/>
      <c r="VQF26" s="22"/>
      <c r="VQG26" s="22"/>
      <c r="VQH26" s="22"/>
      <c r="VQI26" s="22"/>
      <c r="VQJ26" s="22"/>
      <c r="VQK26" s="22"/>
      <c r="VQL26" s="22"/>
      <c r="VQM26" s="22"/>
      <c r="VQN26" s="22"/>
      <c r="VQO26" s="22"/>
      <c r="VQP26" s="22"/>
      <c r="VQQ26" s="22"/>
      <c r="VQR26" s="22"/>
      <c r="VQS26" s="22"/>
      <c r="VQT26" s="22"/>
      <c r="VQU26" s="22"/>
      <c r="VQV26" s="22"/>
      <c r="VQW26" s="22"/>
      <c r="VQX26" s="22"/>
      <c r="VQY26" s="22"/>
      <c r="VQZ26" s="22"/>
      <c r="VRA26" s="22"/>
      <c r="VRB26" s="22"/>
      <c r="VRC26" s="22"/>
      <c r="VRD26" s="22"/>
      <c r="VRE26" s="22"/>
      <c r="VRF26" s="22"/>
      <c r="VRG26" s="22"/>
      <c r="VRH26" s="22"/>
      <c r="VRI26" s="22"/>
      <c r="VRJ26" s="22"/>
      <c r="VRK26" s="22"/>
      <c r="VRL26" s="22"/>
      <c r="VRM26" s="22"/>
      <c r="VRN26" s="22"/>
      <c r="VRO26" s="22"/>
      <c r="VRP26" s="22"/>
      <c r="VRQ26" s="22"/>
      <c r="VRR26" s="22"/>
      <c r="VRS26" s="22"/>
      <c r="VRT26" s="22"/>
      <c r="VRU26" s="22"/>
      <c r="VRV26" s="22"/>
      <c r="VRW26" s="22"/>
      <c r="VRX26" s="22"/>
      <c r="VRY26" s="22"/>
      <c r="VRZ26" s="22"/>
      <c r="VSA26" s="22"/>
      <c r="VSB26" s="22"/>
      <c r="VSC26" s="22"/>
      <c r="VSD26" s="22"/>
      <c r="VSE26" s="22"/>
      <c r="VSF26" s="22"/>
      <c r="VSG26" s="22"/>
      <c r="VSH26" s="22"/>
      <c r="VSI26" s="22"/>
      <c r="VSJ26" s="22"/>
      <c r="VSK26" s="22"/>
      <c r="VSL26" s="22"/>
      <c r="VSM26" s="22"/>
      <c r="VSN26" s="22"/>
      <c r="VSO26" s="22"/>
      <c r="VSP26" s="22"/>
      <c r="VSQ26" s="22"/>
      <c r="VSR26" s="22"/>
      <c r="VSS26" s="22"/>
      <c r="VST26" s="22"/>
      <c r="VSU26" s="22"/>
      <c r="VSV26" s="22"/>
      <c r="VSW26" s="22"/>
      <c r="VSX26" s="22"/>
      <c r="VSY26" s="22"/>
      <c r="VSZ26" s="22"/>
      <c r="VTA26" s="22"/>
      <c r="VTB26" s="22"/>
      <c r="VTC26" s="22"/>
      <c r="VTD26" s="22"/>
      <c r="VTE26" s="22"/>
      <c r="VTF26" s="22"/>
      <c r="VTG26" s="22"/>
      <c r="VTH26" s="22"/>
      <c r="VTI26" s="22"/>
      <c r="VTJ26" s="22"/>
      <c r="VTK26" s="22"/>
      <c r="VTL26" s="22"/>
      <c r="VTM26" s="22"/>
      <c r="VTN26" s="22"/>
      <c r="VTO26" s="22"/>
      <c r="VTP26" s="22"/>
      <c r="VTQ26" s="22"/>
      <c r="VTR26" s="22"/>
      <c r="VTS26" s="22"/>
      <c r="VTT26" s="22"/>
      <c r="VTU26" s="22"/>
      <c r="VTV26" s="22"/>
      <c r="VTW26" s="22"/>
      <c r="VTX26" s="22"/>
      <c r="VTY26" s="22"/>
      <c r="VTZ26" s="22"/>
      <c r="VUA26" s="22"/>
      <c r="VUB26" s="22"/>
      <c r="VUC26" s="22"/>
      <c r="VUD26" s="22"/>
      <c r="VUE26" s="22"/>
      <c r="VUF26" s="22"/>
      <c r="VUG26" s="22"/>
      <c r="VUH26" s="22"/>
      <c r="VUI26" s="22"/>
      <c r="VUJ26" s="22"/>
      <c r="VUK26" s="22"/>
      <c r="VUL26" s="22"/>
      <c r="VUM26" s="22"/>
      <c r="VUN26" s="22"/>
      <c r="VUO26" s="22"/>
      <c r="VUP26" s="22"/>
      <c r="VUQ26" s="22"/>
      <c r="VUR26" s="22"/>
      <c r="VUS26" s="22"/>
      <c r="VUT26" s="22"/>
      <c r="VUU26" s="22"/>
      <c r="VUV26" s="22"/>
      <c r="VUW26" s="22"/>
      <c r="VUX26" s="22"/>
      <c r="VUY26" s="22"/>
      <c r="VUZ26" s="22"/>
      <c r="VVA26" s="22"/>
      <c r="VVB26" s="22"/>
      <c r="VVC26" s="22"/>
      <c r="VVD26" s="22"/>
      <c r="VVE26" s="22"/>
      <c r="VVF26" s="22"/>
      <c r="VVG26" s="22"/>
      <c r="VVH26" s="22"/>
      <c r="VVI26" s="22"/>
      <c r="VVJ26" s="22"/>
      <c r="VVK26" s="22"/>
      <c r="VVL26" s="22"/>
      <c r="VVM26" s="22"/>
      <c r="VVN26" s="22"/>
      <c r="VVO26" s="22"/>
      <c r="VVP26" s="22"/>
      <c r="VVQ26" s="22"/>
      <c r="VVR26" s="22"/>
      <c r="VVS26" s="22"/>
      <c r="VVT26" s="22"/>
      <c r="VVU26" s="22"/>
      <c r="VVV26" s="22"/>
      <c r="VVW26" s="22"/>
      <c r="VVX26" s="22"/>
      <c r="VVY26" s="22"/>
      <c r="VVZ26" s="22"/>
      <c r="VWA26" s="22"/>
      <c r="VWB26" s="22"/>
      <c r="VWC26" s="22"/>
      <c r="VWD26" s="22"/>
      <c r="VWE26" s="22"/>
      <c r="VWF26" s="22"/>
      <c r="VWG26" s="22"/>
      <c r="VWH26" s="22"/>
      <c r="VWI26" s="22"/>
      <c r="VWJ26" s="22"/>
      <c r="VWK26" s="22"/>
      <c r="VWL26" s="22"/>
      <c r="VWM26" s="22"/>
      <c r="VWN26" s="22"/>
      <c r="VWO26" s="22"/>
      <c r="VWP26" s="22"/>
      <c r="VWQ26" s="22"/>
      <c r="VWR26" s="22"/>
      <c r="VWS26" s="22"/>
      <c r="VWT26" s="22"/>
      <c r="VWU26" s="22"/>
      <c r="VWV26" s="22"/>
      <c r="VWW26" s="22"/>
      <c r="VWX26" s="22"/>
      <c r="VWY26" s="22"/>
      <c r="VWZ26" s="22"/>
      <c r="VXA26" s="22"/>
      <c r="VXB26" s="22"/>
      <c r="VXC26" s="22"/>
      <c r="VXD26" s="22"/>
      <c r="VXE26" s="22"/>
      <c r="VXF26" s="22"/>
      <c r="VXG26" s="22"/>
      <c r="VXH26" s="22"/>
      <c r="VXI26" s="22"/>
      <c r="VXJ26" s="22"/>
      <c r="VXK26" s="22"/>
      <c r="VXL26" s="22"/>
      <c r="VXM26" s="22"/>
      <c r="VXN26" s="22"/>
      <c r="VXO26" s="22"/>
      <c r="VXP26" s="22"/>
      <c r="VXQ26" s="22"/>
      <c r="VXR26" s="22"/>
      <c r="VXS26" s="22"/>
      <c r="VXT26" s="22"/>
      <c r="VXU26" s="22"/>
      <c r="VXV26" s="22"/>
      <c r="VXW26" s="22"/>
      <c r="VXX26" s="22"/>
      <c r="VXY26" s="22"/>
      <c r="VXZ26" s="22"/>
      <c r="VYA26" s="22"/>
      <c r="VYB26" s="22"/>
      <c r="VYC26" s="22"/>
      <c r="VYD26" s="22"/>
      <c r="VYE26" s="22"/>
      <c r="VYF26" s="22"/>
      <c r="VYG26" s="22"/>
      <c r="VYH26" s="22"/>
      <c r="VYI26" s="22"/>
      <c r="VYJ26" s="22"/>
      <c r="VYK26" s="22"/>
      <c r="VYL26" s="22"/>
      <c r="VYM26" s="22"/>
      <c r="VYN26" s="22"/>
      <c r="VYO26" s="22"/>
      <c r="VYP26" s="22"/>
      <c r="VYQ26" s="22"/>
      <c r="VYR26" s="22"/>
      <c r="VYS26" s="22"/>
      <c r="VYT26" s="22"/>
      <c r="VYU26" s="22"/>
      <c r="VYV26" s="22"/>
      <c r="VYW26" s="22"/>
      <c r="VYX26" s="22"/>
      <c r="VYY26" s="22"/>
      <c r="VYZ26" s="22"/>
      <c r="VZA26" s="22"/>
      <c r="VZB26" s="22"/>
      <c r="VZC26" s="22"/>
      <c r="VZD26" s="22"/>
      <c r="VZE26" s="22"/>
      <c r="VZF26" s="22"/>
      <c r="VZG26" s="22"/>
      <c r="VZH26" s="22"/>
      <c r="VZI26" s="22"/>
      <c r="VZJ26" s="22"/>
      <c r="VZK26" s="22"/>
      <c r="VZL26" s="22"/>
      <c r="VZM26" s="22"/>
      <c r="VZN26" s="22"/>
      <c r="VZO26" s="22"/>
      <c r="VZP26" s="22"/>
      <c r="VZQ26" s="22"/>
      <c r="VZR26" s="22"/>
      <c r="VZS26" s="22"/>
      <c r="VZT26" s="22"/>
      <c r="VZU26" s="22"/>
      <c r="VZV26" s="22"/>
      <c r="VZW26" s="22"/>
      <c r="VZX26" s="22"/>
      <c r="VZY26" s="22"/>
      <c r="VZZ26" s="22"/>
      <c r="WAA26" s="22"/>
      <c r="WAB26" s="22"/>
      <c r="WAC26" s="22"/>
      <c r="WAD26" s="22"/>
      <c r="WAE26" s="22"/>
      <c r="WAF26" s="22"/>
      <c r="WAG26" s="22"/>
      <c r="WAH26" s="22"/>
      <c r="WAI26" s="22"/>
      <c r="WAJ26" s="22"/>
      <c r="WAK26" s="22"/>
      <c r="WAL26" s="22"/>
      <c r="WAM26" s="22"/>
      <c r="WAN26" s="22"/>
      <c r="WAO26" s="22"/>
      <c r="WAP26" s="22"/>
      <c r="WAQ26" s="22"/>
      <c r="WAR26" s="22"/>
      <c r="WAS26" s="22"/>
      <c r="WAT26" s="22"/>
      <c r="WAU26" s="22"/>
      <c r="WAV26" s="22"/>
      <c r="WAW26" s="22"/>
      <c r="WAX26" s="22"/>
      <c r="WAY26" s="22"/>
      <c r="WAZ26" s="22"/>
      <c r="WBA26" s="22"/>
      <c r="WBB26" s="22"/>
      <c r="WBC26" s="22"/>
      <c r="WBD26" s="22"/>
      <c r="WBE26" s="22"/>
      <c r="WBF26" s="22"/>
      <c r="WBG26" s="22"/>
      <c r="WBH26" s="22"/>
      <c r="WBI26" s="22"/>
      <c r="WBJ26" s="22"/>
      <c r="WBK26" s="22"/>
      <c r="WBL26" s="22"/>
      <c r="WBM26" s="22"/>
      <c r="WBN26" s="22"/>
      <c r="WBO26" s="22"/>
      <c r="WBP26" s="22"/>
      <c r="WBQ26" s="22"/>
      <c r="WBR26" s="22"/>
      <c r="WBS26" s="22"/>
      <c r="WBT26" s="22"/>
      <c r="WBU26" s="22"/>
      <c r="WBV26" s="22"/>
      <c r="WBW26" s="22"/>
      <c r="WBX26" s="22"/>
      <c r="WBY26" s="22"/>
      <c r="WBZ26" s="22"/>
      <c r="WCA26" s="22"/>
      <c r="WCB26" s="22"/>
      <c r="WCC26" s="22"/>
      <c r="WCD26" s="22"/>
      <c r="WCE26" s="22"/>
      <c r="WCF26" s="22"/>
      <c r="WCG26" s="22"/>
      <c r="WCH26" s="22"/>
      <c r="WCI26" s="22"/>
      <c r="WCJ26" s="22"/>
      <c r="WCK26" s="22"/>
      <c r="WCL26" s="22"/>
      <c r="WCM26" s="22"/>
      <c r="WCN26" s="22"/>
      <c r="WCO26" s="22"/>
      <c r="WCP26" s="22"/>
      <c r="WCQ26" s="22"/>
      <c r="WCR26" s="22"/>
      <c r="WCS26" s="22"/>
      <c r="WCT26" s="22"/>
      <c r="WCU26" s="22"/>
      <c r="WCV26" s="22"/>
      <c r="WCW26" s="22"/>
      <c r="WCX26" s="22"/>
      <c r="WCY26" s="22"/>
      <c r="WCZ26" s="22"/>
      <c r="WDA26" s="22"/>
      <c r="WDB26" s="22"/>
      <c r="WDC26" s="22"/>
      <c r="WDD26" s="22"/>
      <c r="WDE26" s="22"/>
      <c r="WDF26" s="22"/>
      <c r="WDG26" s="22"/>
      <c r="WDH26" s="22"/>
      <c r="WDI26" s="22"/>
      <c r="WDJ26" s="22"/>
      <c r="WDK26" s="22"/>
      <c r="WDL26" s="22"/>
      <c r="WDM26" s="22"/>
      <c r="WDN26" s="22"/>
      <c r="WDO26" s="22"/>
      <c r="WDP26" s="22"/>
      <c r="WDQ26" s="22"/>
      <c r="WDR26" s="22"/>
      <c r="WDS26" s="22"/>
      <c r="WDT26" s="22"/>
      <c r="WDU26" s="22"/>
      <c r="WDV26" s="22"/>
      <c r="WDW26" s="22"/>
      <c r="WDX26" s="22"/>
      <c r="WDY26" s="22"/>
      <c r="WDZ26" s="22"/>
      <c r="WEA26" s="22"/>
      <c r="WEB26" s="22"/>
      <c r="WEC26" s="22"/>
      <c r="WED26" s="22"/>
      <c r="WEE26" s="22"/>
      <c r="WEF26" s="22"/>
      <c r="WEG26" s="22"/>
      <c r="WEH26" s="22"/>
      <c r="WEI26" s="22"/>
      <c r="WEJ26" s="22"/>
      <c r="WEK26" s="22"/>
      <c r="WEL26" s="22"/>
      <c r="WEM26" s="22"/>
      <c r="WEN26" s="22"/>
      <c r="WEO26" s="22"/>
      <c r="WEP26" s="22"/>
      <c r="WEQ26" s="22"/>
      <c r="WER26" s="22"/>
      <c r="WES26" s="22"/>
      <c r="WET26" s="22"/>
      <c r="WEU26" s="22"/>
      <c r="WEV26" s="22"/>
      <c r="WEW26" s="22"/>
      <c r="WEX26" s="22"/>
      <c r="WEY26" s="22"/>
      <c r="WEZ26" s="22"/>
      <c r="WFA26" s="22"/>
      <c r="WFB26" s="22"/>
      <c r="WFC26" s="22"/>
      <c r="WFD26" s="22"/>
      <c r="WFE26" s="22"/>
      <c r="WFF26" s="22"/>
      <c r="WFG26" s="22"/>
      <c r="WFH26" s="22"/>
      <c r="WFI26" s="22"/>
      <c r="WFJ26" s="22"/>
      <c r="WFK26" s="22"/>
      <c r="WFL26" s="22"/>
      <c r="WFM26" s="22"/>
      <c r="WFN26" s="22"/>
      <c r="WFO26" s="22"/>
      <c r="WFP26" s="22"/>
      <c r="WFQ26" s="22"/>
      <c r="WFR26" s="22"/>
      <c r="WFS26" s="22"/>
      <c r="WFT26" s="22"/>
      <c r="WFU26" s="22"/>
      <c r="WFV26" s="22"/>
      <c r="WFW26" s="22"/>
      <c r="WFX26" s="22"/>
      <c r="WFY26" s="22"/>
      <c r="WFZ26" s="22"/>
      <c r="WGA26" s="22"/>
      <c r="WGB26" s="22"/>
      <c r="WGC26" s="22"/>
      <c r="WGD26" s="22"/>
      <c r="WGE26" s="22"/>
      <c r="WGF26" s="22"/>
      <c r="WGG26" s="22"/>
      <c r="WGH26" s="22"/>
      <c r="WGI26" s="22"/>
      <c r="WGJ26" s="22"/>
      <c r="WGK26" s="22"/>
      <c r="WGL26" s="22"/>
      <c r="WGM26" s="22"/>
      <c r="WGN26" s="22"/>
      <c r="WGO26" s="22"/>
      <c r="WGP26" s="22"/>
      <c r="WGQ26" s="22"/>
      <c r="WGR26" s="22"/>
      <c r="WGS26" s="22"/>
      <c r="WGT26" s="22"/>
      <c r="WGU26" s="22"/>
      <c r="WGV26" s="22"/>
      <c r="WGW26" s="22"/>
      <c r="WGX26" s="22"/>
      <c r="WGY26" s="22"/>
      <c r="WGZ26" s="22"/>
      <c r="WHA26" s="22"/>
      <c r="WHB26" s="22"/>
      <c r="WHC26" s="22"/>
      <c r="WHD26" s="22"/>
      <c r="WHE26" s="22"/>
      <c r="WHF26" s="22"/>
      <c r="WHG26" s="22"/>
      <c r="WHH26" s="22"/>
      <c r="WHI26" s="22"/>
      <c r="WHJ26" s="22"/>
      <c r="WHK26" s="22"/>
      <c r="WHL26" s="22"/>
      <c r="WHM26" s="22"/>
      <c r="WHN26" s="22"/>
      <c r="WHO26" s="22"/>
      <c r="WHP26" s="22"/>
      <c r="WHQ26" s="22"/>
      <c r="WHR26" s="22"/>
      <c r="WHS26" s="22"/>
      <c r="WHT26" s="22"/>
      <c r="WHU26" s="22"/>
      <c r="WHV26" s="22"/>
      <c r="WHW26" s="22"/>
      <c r="WHX26" s="22"/>
      <c r="WHY26" s="22"/>
      <c r="WHZ26" s="22"/>
      <c r="WIA26" s="22"/>
      <c r="WIB26" s="22"/>
      <c r="WIC26" s="22"/>
      <c r="WID26" s="22"/>
      <c r="WIE26" s="22"/>
      <c r="WIF26" s="22"/>
      <c r="WIG26" s="22"/>
      <c r="WIH26" s="22"/>
      <c r="WII26" s="22"/>
      <c r="WIJ26" s="22"/>
      <c r="WIK26" s="22"/>
      <c r="WIL26" s="22"/>
      <c r="WIM26" s="22"/>
      <c r="WIN26" s="22"/>
      <c r="WIO26" s="22"/>
      <c r="WIP26" s="22"/>
      <c r="WIQ26" s="22"/>
      <c r="WIR26" s="22"/>
      <c r="WIS26" s="22"/>
      <c r="WIT26" s="22"/>
      <c r="WIU26" s="22"/>
      <c r="WIV26" s="22"/>
      <c r="WIW26" s="22"/>
      <c r="WIX26" s="22"/>
      <c r="WIY26" s="22"/>
      <c r="WIZ26" s="22"/>
      <c r="WJA26" s="22"/>
      <c r="WJB26" s="22"/>
      <c r="WJC26" s="22"/>
      <c r="WJD26" s="22"/>
      <c r="WJE26" s="22"/>
      <c r="WJF26" s="22"/>
      <c r="WJG26" s="22"/>
      <c r="WJH26" s="22"/>
      <c r="WJI26" s="22"/>
      <c r="WJJ26" s="22"/>
      <c r="WJK26" s="22"/>
      <c r="WJL26" s="22"/>
      <c r="WJM26" s="22"/>
      <c r="WJN26" s="22"/>
      <c r="WJO26" s="22"/>
      <c r="WJP26" s="22"/>
      <c r="WJQ26" s="22"/>
      <c r="WJR26" s="22"/>
      <c r="WJS26" s="22"/>
      <c r="WJT26" s="22"/>
      <c r="WJU26" s="22"/>
      <c r="WJV26" s="22"/>
      <c r="WJW26" s="22"/>
      <c r="WJX26" s="22"/>
      <c r="WJY26" s="22"/>
      <c r="WJZ26" s="22"/>
      <c r="WKA26" s="22"/>
      <c r="WKB26" s="22"/>
      <c r="WKC26" s="22"/>
      <c r="WKD26" s="22"/>
      <c r="WKE26" s="22"/>
      <c r="WKF26" s="22"/>
      <c r="WKG26" s="22"/>
      <c r="WKH26" s="22"/>
      <c r="WKI26" s="22"/>
      <c r="WKJ26" s="22"/>
      <c r="WKK26" s="22"/>
      <c r="WKL26" s="22"/>
      <c r="WKM26" s="22"/>
      <c r="WKN26" s="22"/>
      <c r="WKO26" s="22"/>
      <c r="WKP26" s="22"/>
      <c r="WKQ26" s="22"/>
      <c r="WKR26" s="22"/>
      <c r="WKS26" s="22"/>
      <c r="WKT26" s="22"/>
      <c r="WKU26" s="22"/>
      <c r="WKV26" s="22"/>
      <c r="WKW26" s="22"/>
      <c r="WKX26" s="22"/>
      <c r="WKY26" s="22"/>
      <c r="WKZ26" s="22"/>
      <c r="WLA26" s="22"/>
      <c r="WLB26" s="22"/>
      <c r="WLC26" s="22"/>
      <c r="WLD26" s="22"/>
      <c r="WLE26" s="22"/>
      <c r="WLF26" s="22"/>
      <c r="WLG26" s="22"/>
      <c r="WLH26" s="22"/>
      <c r="WLI26" s="22"/>
      <c r="WLJ26" s="22"/>
      <c r="WLK26" s="22"/>
      <c r="WLL26" s="22"/>
      <c r="WLM26" s="22"/>
      <c r="WLN26" s="22"/>
      <c r="WLO26" s="22"/>
      <c r="WLP26" s="22"/>
      <c r="WLQ26" s="22"/>
      <c r="WLR26" s="22"/>
      <c r="WLS26" s="22"/>
      <c r="WLT26" s="22"/>
      <c r="WLU26" s="22"/>
      <c r="WLV26" s="22"/>
      <c r="WLW26" s="22"/>
      <c r="WLX26" s="22"/>
      <c r="WLY26" s="22"/>
      <c r="WLZ26" s="22"/>
      <c r="WMA26" s="22"/>
      <c r="WMB26" s="22"/>
      <c r="WMC26" s="22"/>
      <c r="WMD26" s="22"/>
      <c r="WME26" s="22"/>
      <c r="WMF26" s="22"/>
      <c r="WMG26" s="22"/>
      <c r="WMH26" s="22"/>
      <c r="WMI26" s="22"/>
      <c r="WMJ26" s="22"/>
      <c r="WMK26" s="22"/>
      <c r="WML26" s="22"/>
      <c r="WMM26" s="22"/>
      <c r="WMN26" s="22"/>
      <c r="WMO26" s="22"/>
      <c r="WMP26" s="22"/>
      <c r="WMQ26" s="22"/>
      <c r="WMR26" s="22"/>
      <c r="WMS26" s="22"/>
      <c r="WMT26" s="22"/>
      <c r="WMU26" s="22"/>
      <c r="WMV26" s="22"/>
      <c r="WMW26" s="22"/>
      <c r="WMX26" s="22"/>
      <c r="WMY26" s="22"/>
      <c r="WMZ26" s="22"/>
      <c r="WNA26" s="22"/>
      <c r="WNB26" s="22"/>
      <c r="WNC26" s="22"/>
      <c r="WND26" s="22"/>
      <c r="WNE26" s="22"/>
      <c r="WNF26" s="22"/>
      <c r="WNG26" s="22"/>
      <c r="WNH26" s="22"/>
      <c r="WNI26" s="22"/>
      <c r="WNJ26" s="22"/>
      <c r="WNK26" s="22"/>
      <c r="WNL26" s="22"/>
      <c r="WNM26" s="22"/>
      <c r="WNN26" s="22"/>
      <c r="WNO26" s="22"/>
      <c r="WNP26" s="22"/>
      <c r="WNQ26" s="22"/>
      <c r="WNR26" s="22"/>
      <c r="WNS26" s="22"/>
      <c r="WNT26" s="22"/>
      <c r="WNU26" s="22"/>
      <c r="WNV26" s="22"/>
      <c r="WNW26" s="22"/>
      <c r="WNX26" s="22"/>
      <c r="WNY26" s="22"/>
      <c r="WNZ26" s="22"/>
      <c r="WOA26" s="22"/>
      <c r="WOB26" s="22"/>
      <c r="WOC26" s="22"/>
      <c r="WOD26" s="22"/>
      <c r="WOE26" s="22"/>
      <c r="WOF26" s="22"/>
      <c r="WOG26" s="22"/>
      <c r="WOH26" s="22"/>
      <c r="WOI26" s="22"/>
      <c r="WOJ26" s="22"/>
      <c r="WOK26" s="22"/>
      <c r="WOL26" s="22"/>
      <c r="WOM26" s="22"/>
      <c r="WON26" s="22"/>
      <c r="WOO26" s="22"/>
      <c r="WOP26" s="22"/>
      <c r="WOQ26" s="22"/>
      <c r="WOR26" s="22"/>
      <c r="WOS26" s="22"/>
      <c r="WOT26" s="22"/>
      <c r="WOU26" s="22"/>
      <c r="WOV26" s="22"/>
      <c r="WOW26" s="22"/>
      <c r="WOX26" s="22"/>
      <c r="WOY26" s="22"/>
      <c r="WOZ26" s="22"/>
      <c r="WPA26" s="22"/>
      <c r="WPB26" s="22"/>
      <c r="WPC26" s="22"/>
      <c r="WPD26" s="22"/>
      <c r="WPE26" s="22"/>
      <c r="WPF26" s="22"/>
      <c r="WPG26" s="22"/>
      <c r="WPH26" s="22"/>
      <c r="WPI26" s="22"/>
      <c r="WPJ26" s="22"/>
      <c r="WPK26" s="22"/>
      <c r="WPL26" s="22"/>
      <c r="WPM26" s="22"/>
      <c r="WPN26" s="22"/>
      <c r="WPO26" s="22"/>
      <c r="WPP26" s="22"/>
      <c r="WPQ26" s="22"/>
      <c r="WPR26" s="22"/>
      <c r="WPS26" s="22"/>
      <c r="WPT26" s="22"/>
      <c r="WPU26" s="22"/>
      <c r="WPV26" s="22"/>
      <c r="WPW26" s="22"/>
      <c r="WPX26" s="22"/>
      <c r="WPY26" s="22"/>
      <c r="WPZ26" s="22"/>
      <c r="WQA26" s="22"/>
      <c r="WQB26" s="22"/>
      <c r="WQC26" s="22"/>
      <c r="WQD26" s="22"/>
      <c r="WQE26" s="22"/>
      <c r="WQF26" s="22"/>
      <c r="WQG26" s="22"/>
      <c r="WQH26" s="22"/>
      <c r="WQI26" s="22"/>
      <c r="WQJ26" s="22"/>
      <c r="WQK26" s="22"/>
      <c r="WQL26" s="22"/>
      <c r="WQM26" s="22"/>
      <c r="WQN26" s="22"/>
      <c r="WQO26" s="22"/>
      <c r="WQP26" s="22"/>
      <c r="WQQ26" s="22"/>
      <c r="WQR26" s="22"/>
      <c r="WQS26" s="22"/>
      <c r="WQT26" s="22"/>
      <c r="WQU26" s="22"/>
      <c r="WQV26" s="22"/>
      <c r="WQW26" s="22"/>
      <c r="WQX26" s="22"/>
      <c r="WQY26" s="22"/>
      <c r="WQZ26" s="22"/>
      <c r="WRA26" s="22"/>
      <c r="WRB26" s="22"/>
      <c r="WRC26" s="22"/>
      <c r="WRD26" s="22"/>
      <c r="WRE26" s="22"/>
      <c r="WRF26" s="22"/>
      <c r="WRG26" s="22"/>
      <c r="WRH26" s="22"/>
      <c r="WRI26" s="22"/>
      <c r="WRJ26" s="22"/>
      <c r="WRK26" s="22"/>
      <c r="WRL26" s="22"/>
      <c r="WRM26" s="22"/>
      <c r="WRN26" s="22"/>
      <c r="WRO26" s="22"/>
      <c r="WRP26" s="22"/>
      <c r="WRQ26" s="22"/>
      <c r="WRR26" s="22"/>
      <c r="WRS26" s="22"/>
      <c r="WRT26" s="22"/>
      <c r="WRU26" s="22"/>
      <c r="WRV26" s="22"/>
      <c r="WRW26" s="22"/>
      <c r="WRX26" s="22"/>
      <c r="WRY26" s="22"/>
      <c r="WRZ26" s="22"/>
      <c r="WSA26" s="22"/>
      <c r="WSB26" s="22"/>
      <c r="WSC26" s="22"/>
      <c r="WSD26" s="22"/>
      <c r="WSE26" s="22"/>
      <c r="WSF26" s="22"/>
      <c r="WSG26" s="22"/>
      <c r="WSH26" s="22"/>
      <c r="WSI26" s="22"/>
      <c r="WSJ26" s="22"/>
      <c r="WSK26" s="22"/>
      <c r="WSL26" s="22"/>
      <c r="WSM26" s="22"/>
      <c r="WSN26" s="22"/>
      <c r="WSO26" s="22"/>
      <c r="WSP26" s="22"/>
      <c r="WSQ26" s="22"/>
      <c r="WSR26" s="22"/>
      <c r="WSS26" s="22"/>
      <c r="WST26" s="22"/>
      <c r="WSU26" s="22"/>
      <c r="WSV26" s="22"/>
      <c r="WSW26" s="22"/>
      <c r="WSX26" s="22"/>
      <c r="WSY26" s="22"/>
      <c r="WSZ26" s="22"/>
      <c r="WTA26" s="22"/>
      <c r="WTB26" s="22"/>
      <c r="WTC26" s="22"/>
      <c r="WTD26" s="22"/>
      <c r="WTE26" s="22"/>
      <c r="WTF26" s="22"/>
      <c r="WTG26" s="22"/>
      <c r="WTH26" s="22"/>
      <c r="WTI26" s="22"/>
      <c r="WTJ26" s="22"/>
      <c r="WTK26" s="22"/>
      <c r="WTL26" s="22"/>
      <c r="WTM26" s="22"/>
      <c r="WTN26" s="22"/>
      <c r="WTO26" s="22"/>
      <c r="WTP26" s="22"/>
      <c r="WTQ26" s="22"/>
      <c r="WTR26" s="22"/>
      <c r="WTS26" s="22"/>
      <c r="WTT26" s="22"/>
      <c r="WTU26" s="22"/>
      <c r="WTV26" s="22"/>
      <c r="WTW26" s="22"/>
      <c r="WTX26" s="22"/>
      <c r="WTY26" s="22"/>
      <c r="WTZ26" s="22"/>
      <c r="WUA26" s="22"/>
      <c r="WUB26" s="22"/>
      <c r="WUC26" s="22"/>
      <c r="WUD26" s="22"/>
      <c r="WUE26" s="22"/>
      <c r="WUF26" s="22"/>
      <c r="WUG26" s="22"/>
      <c r="WUH26" s="22"/>
      <c r="WUI26" s="22"/>
      <c r="WUJ26" s="22"/>
      <c r="WUK26" s="22"/>
      <c r="WUL26" s="22"/>
      <c r="WUM26" s="22"/>
      <c r="WUN26" s="22"/>
      <c r="WUO26" s="22"/>
      <c r="WUP26" s="22"/>
      <c r="WUQ26" s="22"/>
      <c r="WUR26" s="22"/>
      <c r="WUS26" s="22"/>
      <c r="WUT26" s="22"/>
      <c r="WUU26" s="22"/>
      <c r="WUV26" s="22"/>
      <c r="WUW26" s="22"/>
      <c r="WUX26" s="22"/>
      <c r="WUY26" s="22"/>
      <c r="WUZ26" s="22"/>
      <c r="WVA26" s="22"/>
      <c r="WVB26" s="22"/>
      <c r="WVC26" s="22"/>
      <c r="WVD26" s="22"/>
      <c r="WVE26" s="22"/>
      <c r="WVF26" s="22"/>
      <c r="WVG26" s="22"/>
      <c r="WVH26" s="22"/>
      <c r="WVI26" s="22"/>
      <c r="WVJ26" s="22"/>
      <c r="WVK26" s="22"/>
      <c r="WVL26" s="22"/>
      <c r="WVM26" s="22"/>
      <c r="WVN26" s="22"/>
      <c r="WVO26" s="22"/>
      <c r="WVP26" s="22"/>
      <c r="WVQ26" s="22"/>
      <c r="WVR26" s="22"/>
      <c r="WVS26" s="22"/>
      <c r="WVT26" s="22"/>
      <c r="WVU26" s="22"/>
      <c r="WVV26" s="22"/>
      <c r="WVW26" s="22"/>
      <c r="WVX26" s="22"/>
      <c r="WVY26" s="22"/>
      <c r="WVZ26" s="22"/>
      <c r="WWA26" s="22"/>
      <c r="WWB26" s="22"/>
      <c r="WWC26" s="22"/>
      <c r="WWD26" s="22"/>
      <c r="WWE26" s="22"/>
      <c r="WWF26" s="22"/>
      <c r="WWG26" s="22"/>
      <c r="WWH26" s="22"/>
      <c r="WWI26" s="22"/>
      <c r="WWJ26" s="22"/>
      <c r="WWK26" s="22"/>
      <c r="WWL26" s="22"/>
      <c r="WWM26" s="22"/>
      <c r="WWN26" s="22"/>
      <c r="WWO26" s="22"/>
      <c r="WWP26" s="22"/>
      <c r="WWQ26" s="22"/>
      <c r="WWR26" s="22"/>
      <c r="WWS26" s="22"/>
      <c r="WWT26" s="22"/>
      <c r="WWU26" s="22"/>
      <c r="WWV26" s="22"/>
      <c r="WWW26" s="22"/>
      <c r="WWX26" s="22"/>
      <c r="WWY26" s="22"/>
      <c r="WWZ26" s="22"/>
      <c r="WXA26" s="22"/>
      <c r="WXB26" s="22"/>
      <c r="WXC26" s="22"/>
      <c r="WXD26" s="22"/>
      <c r="WXE26" s="22"/>
      <c r="WXF26" s="22"/>
      <c r="WXG26" s="22"/>
      <c r="WXH26" s="22"/>
      <c r="WXI26" s="22"/>
      <c r="WXJ26" s="22"/>
      <c r="WXK26" s="22"/>
      <c r="WXL26" s="22"/>
      <c r="WXM26" s="22"/>
      <c r="WXN26" s="22"/>
      <c r="WXO26" s="22"/>
      <c r="WXP26" s="22"/>
      <c r="WXQ26" s="22"/>
      <c r="WXR26" s="22"/>
      <c r="WXS26" s="22"/>
      <c r="WXT26" s="22"/>
      <c r="WXU26" s="22"/>
      <c r="WXV26" s="22"/>
      <c r="WXW26" s="22"/>
      <c r="WXX26" s="22"/>
      <c r="WXY26" s="22"/>
      <c r="WXZ26" s="22"/>
      <c r="WYA26" s="22"/>
      <c r="WYB26" s="22"/>
      <c r="WYC26" s="22"/>
      <c r="WYD26" s="22"/>
      <c r="WYE26" s="22"/>
      <c r="WYF26" s="22"/>
      <c r="WYG26" s="22"/>
      <c r="WYH26" s="22"/>
      <c r="WYI26" s="22"/>
      <c r="WYJ26" s="22"/>
      <c r="WYK26" s="22"/>
      <c r="WYL26" s="22"/>
      <c r="WYM26" s="22"/>
      <c r="WYN26" s="22"/>
      <c r="WYO26" s="22"/>
      <c r="WYP26" s="22"/>
      <c r="WYQ26" s="22"/>
      <c r="WYR26" s="22"/>
      <c r="WYS26" s="22"/>
      <c r="WYT26" s="22"/>
      <c r="WYU26" s="22"/>
      <c r="WYV26" s="22"/>
      <c r="WYW26" s="22"/>
      <c r="WYX26" s="22"/>
      <c r="WYY26" s="22"/>
      <c r="WYZ26" s="22"/>
      <c r="WZA26" s="22"/>
      <c r="WZB26" s="22"/>
      <c r="WZC26" s="22"/>
      <c r="WZD26" s="22"/>
      <c r="WZE26" s="22"/>
      <c r="WZF26" s="22"/>
      <c r="WZG26" s="22"/>
      <c r="WZH26" s="22"/>
      <c r="WZI26" s="22"/>
      <c r="WZJ26" s="22"/>
      <c r="WZK26" s="22"/>
      <c r="WZL26" s="22"/>
      <c r="WZM26" s="22"/>
      <c r="WZN26" s="22"/>
      <c r="WZO26" s="22"/>
      <c r="WZP26" s="22"/>
      <c r="WZQ26" s="22"/>
      <c r="WZR26" s="22"/>
      <c r="WZS26" s="22"/>
      <c r="WZT26" s="22"/>
      <c r="WZU26" s="22"/>
      <c r="WZV26" s="22"/>
      <c r="WZW26" s="22"/>
      <c r="WZX26" s="22"/>
      <c r="WZY26" s="22"/>
      <c r="WZZ26" s="22"/>
      <c r="XAA26" s="22"/>
      <c r="XAB26" s="22"/>
      <c r="XAC26" s="22"/>
      <c r="XAD26" s="22"/>
      <c r="XAE26" s="22"/>
      <c r="XAF26" s="22"/>
      <c r="XAG26" s="22"/>
      <c r="XAH26" s="22"/>
      <c r="XAI26" s="22"/>
      <c r="XAJ26" s="22"/>
      <c r="XAK26" s="22"/>
      <c r="XAL26" s="22"/>
      <c r="XAM26" s="22"/>
      <c r="XAN26" s="22"/>
      <c r="XAO26" s="22"/>
      <c r="XAP26" s="22"/>
      <c r="XAQ26" s="22"/>
      <c r="XAR26" s="22"/>
      <c r="XAS26" s="22"/>
      <c r="XAT26" s="22"/>
      <c r="XAU26" s="22"/>
      <c r="XAV26" s="22"/>
      <c r="XAW26" s="22"/>
      <c r="XAX26" s="22"/>
      <c r="XAY26" s="22"/>
      <c r="XAZ26" s="22"/>
      <c r="XBA26" s="22"/>
      <c r="XBB26" s="22"/>
      <c r="XBC26" s="22"/>
      <c r="XBD26" s="22"/>
      <c r="XBE26" s="22"/>
      <c r="XBF26" s="22"/>
      <c r="XBG26" s="22"/>
      <c r="XBH26" s="22"/>
      <c r="XBI26" s="22"/>
      <c r="XBJ26" s="22"/>
      <c r="XBK26" s="22"/>
      <c r="XBL26" s="22"/>
      <c r="XBM26" s="22"/>
      <c r="XBN26" s="22"/>
      <c r="XBO26" s="22"/>
      <c r="XBP26" s="22"/>
      <c r="XBQ26" s="22"/>
      <c r="XBR26" s="22"/>
      <c r="XBS26" s="22"/>
      <c r="XBT26" s="22"/>
      <c r="XBU26" s="22"/>
      <c r="XBV26" s="22"/>
      <c r="XBW26" s="22"/>
      <c r="XBX26" s="22"/>
      <c r="XBY26" s="22"/>
      <c r="XBZ26" s="22"/>
      <c r="XCA26" s="22"/>
      <c r="XCB26" s="22"/>
      <c r="XCC26" s="22"/>
      <c r="XCD26" s="22"/>
      <c r="XCE26" s="22"/>
      <c r="XCF26" s="22"/>
      <c r="XCG26" s="22"/>
      <c r="XCH26" s="22"/>
      <c r="XCI26" s="22"/>
      <c r="XCJ26" s="22"/>
      <c r="XCK26" s="22"/>
      <c r="XCL26" s="22"/>
      <c r="XCM26" s="22"/>
      <c r="XCN26" s="22"/>
      <c r="XCO26" s="22"/>
      <c r="XCP26" s="22"/>
      <c r="XCQ26" s="22"/>
      <c r="XCR26" s="22"/>
      <c r="XCS26" s="22"/>
      <c r="XCT26" s="22"/>
      <c r="XCU26" s="22"/>
      <c r="XCV26" s="22"/>
      <c r="XCW26" s="22"/>
      <c r="XCX26" s="22"/>
      <c r="XCY26" s="22"/>
      <c r="XCZ26" s="22"/>
      <c r="XDA26" s="22"/>
      <c r="XDB26" s="22"/>
      <c r="XDC26" s="22"/>
      <c r="XDD26" s="22"/>
      <c r="XDE26" s="22"/>
      <c r="XDF26" s="22"/>
      <c r="XDG26" s="22"/>
      <c r="XDH26" s="22"/>
      <c r="XDI26" s="22"/>
      <c r="XDJ26" s="22"/>
      <c r="XDK26" s="22"/>
      <c r="XDL26" s="22"/>
      <c r="XDM26" s="22"/>
      <c r="XDN26" s="22"/>
      <c r="XDO26" s="22"/>
      <c r="XDP26" s="22"/>
      <c r="XDQ26" s="22"/>
      <c r="XDR26" s="22"/>
      <c r="XDS26" s="22"/>
      <c r="XDT26" s="22"/>
      <c r="XDU26" s="22"/>
      <c r="XDV26" s="22"/>
      <c r="XDW26" s="22"/>
      <c r="XDX26" s="22"/>
      <c r="XDY26" s="22"/>
      <c r="XDZ26" s="22"/>
      <c r="XEA26" s="22"/>
      <c r="XEB26" s="22"/>
      <c r="XEC26" s="22"/>
      <c r="XED26" s="22"/>
      <c r="XEE26" s="22"/>
      <c r="XEF26" s="22"/>
      <c r="XEG26" s="22"/>
      <c r="XEH26" s="22"/>
      <c r="XEI26" s="22"/>
      <c r="XEJ26" s="22"/>
      <c r="XEK26" s="22"/>
      <c r="XEL26" s="22"/>
      <c r="XEM26" s="22"/>
      <c r="XEN26" s="22"/>
      <c r="XEO26" s="22"/>
      <c r="XEP26" s="22"/>
      <c r="XEQ26" s="22"/>
      <c r="XER26" s="22"/>
      <c r="XES26" s="22"/>
      <c r="XET26" s="22"/>
      <c r="XEU26" s="22"/>
      <c r="XEV26" s="22"/>
      <c r="XEW26" s="22"/>
      <c r="XEX26" s="22"/>
      <c r="XEY26" s="22"/>
      <c r="XEZ26" s="22"/>
      <c r="XFA26" s="22"/>
      <c r="XFB26" s="22"/>
      <c r="XFC26" s="22"/>
      <c r="XFD26" s="22"/>
    </row>
    <row r="27" spans="1:16384" x14ac:dyDescent="0.25">
      <c r="A27" s="22" t="s">
        <v>733</v>
      </c>
      <c r="B27" s="22"/>
      <c r="C27" s="80">
        <f>+'Bilancio iniziale'!D68</f>
        <v>0</v>
      </c>
      <c r="D27" s="80">
        <f>+'Bilancio iniziale'!E68</f>
        <v>0</v>
      </c>
      <c r="E27" s="80">
        <f>+'Bilancio iniziale'!F68</f>
        <v>0</v>
      </c>
      <c r="F27" s="80">
        <f>+'Bilancio iniziale'!G68</f>
        <v>0</v>
      </c>
      <c r="G27" s="80">
        <f>+'Bilancio iniziale'!H68</f>
        <v>0</v>
      </c>
      <c r="H27" s="80">
        <f>+'Bilancio iniziale'!I68</f>
        <v>0</v>
      </c>
      <c r="I27" s="80">
        <f>+'Bilancio iniziale'!J68</f>
        <v>0</v>
      </c>
      <c r="J27" s="80">
        <f>+'Bilancio iniziale'!K68</f>
        <v>0</v>
      </c>
      <c r="K27" s="80">
        <f>+'Bilancio iniziale'!L68</f>
        <v>0</v>
      </c>
      <c r="L27" s="80">
        <f>+'Bilancio iniziale'!M68</f>
        <v>0</v>
      </c>
      <c r="M27" s="80">
        <f>+'Bilancio iniziale'!N68</f>
        <v>0</v>
      </c>
      <c r="N27" s="80">
        <f>+'Bilancio iniziale'!O68</f>
        <v>0</v>
      </c>
      <c r="O27" s="80">
        <f>+'Bilancio iniziale'!P68</f>
        <v>0</v>
      </c>
      <c r="P27" s="80">
        <f>+'Bilancio iniziale'!Q68</f>
        <v>0</v>
      </c>
      <c r="Q27" s="80">
        <f>+'Bilancio iniziale'!R68</f>
        <v>0</v>
      </c>
      <c r="R27" s="80">
        <f>+'Bilancio iniziale'!S68</f>
        <v>0</v>
      </c>
      <c r="S27" s="80">
        <f>+'Bilancio iniziale'!T68</f>
        <v>0</v>
      </c>
      <c r="T27" s="80">
        <f>+'Bilancio iniziale'!U68</f>
        <v>0</v>
      </c>
      <c r="U27" s="80">
        <f>+'Bilancio iniziale'!V68</f>
        <v>0</v>
      </c>
      <c r="V27" s="80">
        <f>+'Bilancio iniziale'!W68</f>
        <v>0</v>
      </c>
      <c r="W27" s="80">
        <f>+'Bilancio iniziale'!X68</f>
        <v>0</v>
      </c>
      <c r="X27" s="80">
        <f>+'Bilancio iniziale'!Y68</f>
        <v>0</v>
      </c>
      <c r="Y27" s="80">
        <f>+'Bilancio iniziale'!Z68</f>
        <v>0</v>
      </c>
      <c r="Z27" s="80">
        <f>+'Bilancio iniziale'!AA68</f>
        <v>0</v>
      </c>
      <c r="AA27" s="80">
        <f>+'Bilancio iniziale'!AB68</f>
        <v>0</v>
      </c>
      <c r="AB27" s="80">
        <f>+'Bilancio iniziale'!AC68</f>
        <v>0</v>
      </c>
      <c r="AC27" s="80">
        <f>+'Bilancio iniziale'!AD68</f>
        <v>0</v>
      </c>
      <c r="AD27" s="80">
        <f>+'Bilancio iniziale'!AE68</f>
        <v>0</v>
      </c>
      <c r="AE27" s="80">
        <f>+'Bilancio iniziale'!AF68</f>
        <v>0</v>
      </c>
      <c r="AF27" s="80">
        <f>+'Bilancio iniziale'!AG68</f>
        <v>0</v>
      </c>
      <c r="AG27" s="80">
        <f>+'Bilancio iniziale'!AH68</f>
        <v>0</v>
      </c>
      <c r="AH27" s="80">
        <f>+'Bilancio iniziale'!AI68</f>
        <v>0</v>
      </c>
      <c r="AI27" s="80">
        <f>+'Bilancio iniziale'!AJ68</f>
        <v>0</v>
      </c>
      <c r="AJ27" s="80">
        <f>+'Bilancio iniziale'!AK68</f>
        <v>0</v>
      </c>
      <c r="AK27" s="80">
        <f>+'Bilancio iniziale'!AL68</f>
        <v>0</v>
      </c>
      <c r="AL27" s="80">
        <f>+'Bilancio iniziale'!AM68</f>
        <v>0</v>
      </c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  <c r="IP27" s="22"/>
      <c r="IQ27" s="22"/>
      <c r="IR27" s="22"/>
      <c r="IS27" s="22"/>
      <c r="IT27" s="22"/>
      <c r="IU27" s="22"/>
      <c r="IV27" s="22"/>
      <c r="IW27" s="22"/>
      <c r="IX27" s="22"/>
      <c r="IY27" s="22"/>
      <c r="IZ27" s="22"/>
      <c r="JA27" s="22"/>
      <c r="JB27" s="22"/>
      <c r="JC27" s="22"/>
      <c r="JD27" s="22"/>
      <c r="JE27" s="22"/>
      <c r="JF27" s="22"/>
      <c r="JG27" s="22"/>
      <c r="JH27" s="22"/>
      <c r="JI27" s="22"/>
      <c r="JJ27" s="22"/>
      <c r="JK27" s="22"/>
      <c r="JL27" s="22"/>
      <c r="JM27" s="22"/>
      <c r="JN27" s="22"/>
      <c r="JO27" s="22"/>
      <c r="JP27" s="22"/>
      <c r="JQ27" s="22"/>
      <c r="JR27" s="22"/>
      <c r="JS27" s="22"/>
      <c r="JT27" s="22"/>
      <c r="JU27" s="22"/>
      <c r="JV27" s="22"/>
      <c r="JW27" s="22"/>
      <c r="JX27" s="22"/>
      <c r="JY27" s="22"/>
      <c r="JZ27" s="22"/>
      <c r="KA27" s="22"/>
      <c r="KB27" s="22"/>
      <c r="KC27" s="22"/>
      <c r="KD27" s="22"/>
      <c r="KE27" s="22"/>
      <c r="KF27" s="22"/>
      <c r="KG27" s="22"/>
      <c r="KH27" s="22"/>
      <c r="KI27" s="22"/>
      <c r="KJ27" s="22"/>
      <c r="KK27" s="22"/>
      <c r="KL27" s="22"/>
      <c r="KM27" s="22"/>
      <c r="KN27" s="22"/>
      <c r="KO27" s="22"/>
      <c r="KP27" s="22"/>
      <c r="KQ27" s="22"/>
      <c r="KR27" s="22"/>
      <c r="KS27" s="22"/>
      <c r="KT27" s="22"/>
      <c r="KU27" s="22"/>
      <c r="KV27" s="22"/>
      <c r="KW27" s="22"/>
      <c r="KX27" s="22"/>
      <c r="KY27" s="22"/>
      <c r="KZ27" s="22"/>
      <c r="LA27" s="22"/>
      <c r="LB27" s="22"/>
      <c r="LC27" s="22"/>
      <c r="LD27" s="22"/>
      <c r="LE27" s="22"/>
      <c r="LF27" s="22"/>
      <c r="LG27" s="22"/>
      <c r="LH27" s="22"/>
      <c r="LI27" s="22"/>
      <c r="LJ27" s="22"/>
      <c r="LK27" s="22"/>
      <c r="LL27" s="22"/>
      <c r="LM27" s="22"/>
      <c r="LN27" s="22"/>
      <c r="LO27" s="22"/>
      <c r="LP27" s="22"/>
      <c r="LQ27" s="22"/>
      <c r="LR27" s="22"/>
      <c r="LS27" s="22"/>
      <c r="LT27" s="22"/>
      <c r="LU27" s="22"/>
      <c r="LV27" s="22"/>
      <c r="LW27" s="22"/>
      <c r="LX27" s="22"/>
      <c r="LY27" s="22"/>
      <c r="LZ27" s="22"/>
      <c r="MA27" s="22"/>
      <c r="MB27" s="22"/>
      <c r="MC27" s="22"/>
      <c r="MD27" s="22"/>
      <c r="ME27" s="22"/>
      <c r="MF27" s="22"/>
      <c r="MG27" s="22"/>
      <c r="MH27" s="22"/>
      <c r="MI27" s="22"/>
      <c r="MJ27" s="22"/>
      <c r="MK27" s="22"/>
      <c r="ML27" s="22"/>
      <c r="MM27" s="22"/>
      <c r="MN27" s="22"/>
      <c r="MO27" s="22"/>
      <c r="MP27" s="22"/>
      <c r="MQ27" s="22"/>
      <c r="MR27" s="22"/>
      <c r="MS27" s="22"/>
      <c r="MT27" s="22"/>
      <c r="MU27" s="22"/>
      <c r="MV27" s="22"/>
      <c r="MW27" s="22"/>
      <c r="MX27" s="22"/>
      <c r="MY27" s="22"/>
      <c r="MZ27" s="22"/>
      <c r="NA27" s="22"/>
      <c r="NB27" s="22"/>
      <c r="NC27" s="22"/>
      <c r="ND27" s="22"/>
      <c r="NE27" s="22"/>
      <c r="NF27" s="22"/>
      <c r="NG27" s="22"/>
      <c r="NH27" s="22"/>
      <c r="NI27" s="22"/>
      <c r="NJ27" s="22"/>
      <c r="NK27" s="22"/>
      <c r="NL27" s="22"/>
      <c r="NM27" s="22"/>
      <c r="NN27" s="22"/>
      <c r="NO27" s="22"/>
      <c r="NP27" s="22"/>
      <c r="NQ27" s="22"/>
      <c r="NR27" s="22"/>
      <c r="NS27" s="22"/>
      <c r="NT27" s="22"/>
      <c r="NU27" s="22"/>
      <c r="NV27" s="22"/>
      <c r="NW27" s="22"/>
      <c r="NX27" s="22"/>
      <c r="NY27" s="22"/>
      <c r="NZ27" s="22"/>
      <c r="OA27" s="22"/>
      <c r="OB27" s="22"/>
      <c r="OC27" s="22"/>
      <c r="OD27" s="22"/>
      <c r="OE27" s="22"/>
      <c r="OF27" s="22"/>
      <c r="OG27" s="22"/>
      <c r="OH27" s="22"/>
      <c r="OI27" s="22"/>
      <c r="OJ27" s="22"/>
      <c r="OK27" s="22"/>
      <c r="OL27" s="22"/>
      <c r="OM27" s="22"/>
      <c r="ON27" s="22"/>
      <c r="OO27" s="22"/>
      <c r="OP27" s="22"/>
      <c r="OQ27" s="22"/>
      <c r="OR27" s="22"/>
      <c r="OS27" s="22"/>
      <c r="OT27" s="22"/>
      <c r="OU27" s="22"/>
      <c r="OV27" s="22"/>
      <c r="OW27" s="22"/>
      <c r="OX27" s="22"/>
      <c r="OY27" s="22"/>
      <c r="OZ27" s="22"/>
      <c r="PA27" s="22"/>
      <c r="PB27" s="22"/>
      <c r="PC27" s="22"/>
      <c r="PD27" s="22"/>
      <c r="PE27" s="22"/>
      <c r="PF27" s="22"/>
      <c r="PG27" s="22"/>
      <c r="PH27" s="22"/>
      <c r="PI27" s="22"/>
      <c r="PJ27" s="22"/>
      <c r="PK27" s="22"/>
      <c r="PL27" s="22"/>
      <c r="PM27" s="22"/>
      <c r="PN27" s="22"/>
      <c r="PO27" s="22"/>
      <c r="PP27" s="22"/>
      <c r="PQ27" s="22"/>
      <c r="PR27" s="22"/>
      <c r="PS27" s="22"/>
      <c r="PT27" s="22"/>
      <c r="PU27" s="22"/>
      <c r="PV27" s="22"/>
      <c r="PW27" s="22"/>
      <c r="PX27" s="22"/>
      <c r="PY27" s="22"/>
      <c r="PZ27" s="22"/>
      <c r="QA27" s="22"/>
      <c r="QB27" s="22"/>
      <c r="QC27" s="22"/>
      <c r="QD27" s="22"/>
      <c r="QE27" s="22"/>
      <c r="QF27" s="22"/>
      <c r="QG27" s="22"/>
      <c r="QH27" s="22"/>
      <c r="QI27" s="22"/>
      <c r="QJ27" s="22"/>
      <c r="QK27" s="22"/>
      <c r="QL27" s="22"/>
      <c r="QM27" s="22"/>
      <c r="QN27" s="22"/>
      <c r="QO27" s="22"/>
      <c r="QP27" s="22"/>
      <c r="QQ27" s="22"/>
      <c r="QR27" s="22"/>
      <c r="QS27" s="22"/>
      <c r="QT27" s="22"/>
      <c r="QU27" s="22"/>
      <c r="QV27" s="22"/>
      <c r="QW27" s="22"/>
      <c r="QX27" s="22"/>
      <c r="QY27" s="22"/>
      <c r="QZ27" s="22"/>
      <c r="RA27" s="22"/>
      <c r="RB27" s="22"/>
      <c r="RC27" s="22"/>
      <c r="RD27" s="22"/>
      <c r="RE27" s="22"/>
      <c r="RF27" s="22"/>
      <c r="RG27" s="22"/>
      <c r="RH27" s="22"/>
      <c r="RI27" s="22"/>
      <c r="RJ27" s="22"/>
      <c r="RK27" s="22"/>
      <c r="RL27" s="22"/>
      <c r="RM27" s="22"/>
      <c r="RN27" s="22"/>
      <c r="RO27" s="22"/>
      <c r="RP27" s="22"/>
      <c r="RQ27" s="22"/>
      <c r="RR27" s="22"/>
      <c r="RS27" s="22"/>
      <c r="RT27" s="22"/>
      <c r="RU27" s="22"/>
      <c r="RV27" s="22"/>
      <c r="RW27" s="22"/>
      <c r="RX27" s="22"/>
      <c r="RY27" s="22"/>
      <c r="RZ27" s="22"/>
      <c r="SA27" s="22"/>
      <c r="SB27" s="22"/>
      <c r="SC27" s="22"/>
      <c r="SD27" s="22"/>
      <c r="SE27" s="22"/>
      <c r="SF27" s="22"/>
      <c r="SG27" s="22"/>
      <c r="SH27" s="22"/>
      <c r="SI27" s="22"/>
      <c r="SJ27" s="22"/>
      <c r="SK27" s="22"/>
      <c r="SL27" s="22"/>
      <c r="SM27" s="22"/>
      <c r="SN27" s="22"/>
      <c r="SO27" s="22"/>
      <c r="SP27" s="22"/>
      <c r="SQ27" s="22"/>
      <c r="SR27" s="22"/>
      <c r="SS27" s="22"/>
      <c r="ST27" s="22"/>
      <c r="SU27" s="22"/>
      <c r="SV27" s="22"/>
      <c r="SW27" s="22"/>
      <c r="SX27" s="22"/>
      <c r="SY27" s="22"/>
      <c r="SZ27" s="22"/>
      <c r="TA27" s="22"/>
      <c r="TB27" s="22"/>
      <c r="TC27" s="22"/>
      <c r="TD27" s="22"/>
      <c r="TE27" s="22"/>
      <c r="TF27" s="22"/>
      <c r="TG27" s="22"/>
      <c r="TH27" s="22"/>
      <c r="TI27" s="22"/>
      <c r="TJ27" s="22"/>
      <c r="TK27" s="22"/>
      <c r="TL27" s="22"/>
      <c r="TM27" s="22"/>
      <c r="TN27" s="22"/>
      <c r="TO27" s="22"/>
      <c r="TP27" s="22"/>
      <c r="TQ27" s="22"/>
      <c r="TR27" s="22"/>
      <c r="TS27" s="22"/>
      <c r="TT27" s="22"/>
      <c r="TU27" s="22"/>
      <c r="TV27" s="22"/>
      <c r="TW27" s="22"/>
      <c r="TX27" s="22"/>
      <c r="TY27" s="22"/>
      <c r="TZ27" s="22"/>
      <c r="UA27" s="22"/>
      <c r="UB27" s="22"/>
      <c r="UC27" s="22"/>
      <c r="UD27" s="22"/>
      <c r="UE27" s="22"/>
      <c r="UF27" s="22"/>
      <c r="UG27" s="22"/>
      <c r="UH27" s="22"/>
      <c r="UI27" s="22"/>
      <c r="UJ27" s="22"/>
      <c r="UK27" s="22"/>
      <c r="UL27" s="22"/>
      <c r="UM27" s="22"/>
      <c r="UN27" s="22"/>
      <c r="UO27" s="22"/>
      <c r="UP27" s="22"/>
      <c r="UQ27" s="22"/>
      <c r="UR27" s="22"/>
      <c r="US27" s="22"/>
      <c r="UT27" s="22"/>
      <c r="UU27" s="22"/>
      <c r="UV27" s="22"/>
      <c r="UW27" s="22"/>
      <c r="UX27" s="22"/>
      <c r="UY27" s="22"/>
      <c r="UZ27" s="22"/>
      <c r="VA27" s="22"/>
      <c r="VB27" s="22"/>
      <c r="VC27" s="22"/>
      <c r="VD27" s="22"/>
      <c r="VE27" s="22"/>
      <c r="VF27" s="22"/>
      <c r="VG27" s="22"/>
      <c r="VH27" s="22"/>
      <c r="VI27" s="22"/>
      <c r="VJ27" s="22"/>
      <c r="VK27" s="22"/>
      <c r="VL27" s="22"/>
      <c r="VM27" s="22"/>
      <c r="VN27" s="22"/>
      <c r="VO27" s="22"/>
      <c r="VP27" s="22"/>
      <c r="VQ27" s="22"/>
      <c r="VR27" s="22"/>
      <c r="VS27" s="22"/>
      <c r="VT27" s="22"/>
      <c r="VU27" s="22"/>
      <c r="VV27" s="22"/>
      <c r="VW27" s="22"/>
      <c r="VX27" s="22"/>
      <c r="VY27" s="22"/>
      <c r="VZ27" s="22"/>
      <c r="WA27" s="22"/>
      <c r="WB27" s="22"/>
      <c r="WC27" s="22"/>
      <c r="WD27" s="22"/>
      <c r="WE27" s="22"/>
      <c r="WF27" s="22"/>
      <c r="WG27" s="22"/>
      <c r="WH27" s="22"/>
      <c r="WI27" s="22"/>
      <c r="WJ27" s="22"/>
      <c r="WK27" s="22"/>
      <c r="WL27" s="22"/>
      <c r="WM27" s="22"/>
      <c r="WN27" s="22"/>
      <c r="WO27" s="22"/>
      <c r="WP27" s="22"/>
      <c r="WQ27" s="22"/>
      <c r="WR27" s="22"/>
      <c r="WS27" s="22"/>
      <c r="WT27" s="22"/>
      <c r="WU27" s="22"/>
      <c r="WV27" s="22"/>
      <c r="WW27" s="22"/>
      <c r="WX27" s="22"/>
      <c r="WY27" s="22"/>
      <c r="WZ27" s="22"/>
      <c r="XA27" s="22"/>
      <c r="XB27" s="22"/>
      <c r="XC27" s="22"/>
      <c r="XD27" s="22"/>
      <c r="XE27" s="22"/>
      <c r="XF27" s="22"/>
      <c r="XG27" s="22"/>
      <c r="XH27" s="22"/>
      <c r="XI27" s="22"/>
      <c r="XJ27" s="22"/>
      <c r="XK27" s="22"/>
      <c r="XL27" s="22"/>
      <c r="XM27" s="22"/>
      <c r="XN27" s="22"/>
      <c r="XO27" s="22"/>
      <c r="XP27" s="22"/>
      <c r="XQ27" s="22"/>
      <c r="XR27" s="22"/>
      <c r="XS27" s="22"/>
      <c r="XT27" s="22"/>
      <c r="XU27" s="22"/>
      <c r="XV27" s="22"/>
      <c r="XW27" s="22"/>
      <c r="XX27" s="22"/>
      <c r="XY27" s="22"/>
      <c r="XZ27" s="22"/>
      <c r="YA27" s="22"/>
      <c r="YB27" s="22"/>
      <c r="YC27" s="22"/>
      <c r="YD27" s="22"/>
      <c r="YE27" s="22"/>
      <c r="YF27" s="22"/>
      <c r="YG27" s="22"/>
      <c r="YH27" s="22"/>
      <c r="YI27" s="22"/>
      <c r="YJ27" s="22"/>
      <c r="YK27" s="22"/>
      <c r="YL27" s="22"/>
      <c r="YM27" s="22"/>
      <c r="YN27" s="22"/>
      <c r="YO27" s="22"/>
      <c r="YP27" s="22"/>
      <c r="YQ27" s="22"/>
      <c r="YR27" s="22"/>
      <c r="YS27" s="22"/>
      <c r="YT27" s="22"/>
      <c r="YU27" s="22"/>
      <c r="YV27" s="22"/>
      <c r="YW27" s="22"/>
      <c r="YX27" s="22"/>
      <c r="YY27" s="22"/>
      <c r="YZ27" s="22"/>
      <c r="ZA27" s="22"/>
      <c r="ZB27" s="22"/>
      <c r="ZC27" s="22"/>
      <c r="ZD27" s="22"/>
      <c r="ZE27" s="22"/>
      <c r="ZF27" s="22"/>
      <c r="ZG27" s="22"/>
      <c r="ZH27" s="22"/>
      <c r="ZI27" s="22"/>
      <c r="ZJ27" s="22"/>
      <c r="ZK27" s="22"/>
      <c r="ZL27" s="22"/>
      <c r="ZM27" s="22"/>
      <c r="ZN27" s="22"/>
      <c r="ZO27" s="22"/>
      <c r="ZP27" s="22"/>
      <c r="ZQ27" s="22"/>
      <c r="ZR27" s="22"/>
      <c r="ZS27" s="22"/>
      <c r="ZT27" s="22"/>
      <c r="ZU27" s="22"/>
      <c r="ZV27" s="22"/>
      <c r="ZW27" s="22"/>
      <c r="ZX27" s="22"/>
      <c r="ZY27" s="22"/>
      <c r="ZZ27" s="22"/>
      <c r="AAA27" s="22"/>
      <c r="AAB27" s="22"/>
      <c r="AAC27" s="22"/>
      <c r="AAD27" s="22"/>
      <c r="AAE27" s="22"/>
      <c r="AAF27" s="22"/>
      <c r="AAG27" s="22"/>
      <c r="AAH27" s="22"/>
      <c r="AAI27" s="22"/>
      <c r="AAJ27" s="22"/>
      <c r="AAK27" s="22"/>
      <c r="AAL27" s="22"/>
      <c r="AAM27" s="22"/>
      <c r="AAN27" s="22"/>
      <c r="AAO27" s="22"/>
      <c r="AAP27" s="22"/>
      <c r="AAQ27" s="22"/>
      <c r="AAR27" s="22"/>
      <c r="AAS27" s="22"/>
      <c r="AAT27" s="22"/>
      <c r="AAU27" s="22"/>
      <c r="AAV27" s="22"/>
      <c r="AAW27" s="22"/>
      <c r="AAX27" s="22"/>
      <c r="AAY27" s="22"/>
      <c r="AAZ27" s="22"/>
      <c r="ABA27" s="22"/>
      <c r="ABB27" s="22"/>
      <c r="ABC27" s="22"/>
      <c r="ABD27" s="22"/>
      <c r="ABE27" s="22"/>
      <c r="ABF27" s="22"/>
      <c r="ABG27" s="22"/>
      <c r="ABH27" s="22"/>
      <c r="ABI27" s="22"/>
      <c r="ABJ27" s="22"/>
      <c r="ABK27" s="22"/>
      <c r="ABL27" s="22"/>
      <c r="ABM27" s="22"/>
      <c r="ABN27" s="22"/>
      <c r="ABO27" s="22"/>
      <c r="ABP27" s="22"/>
      <c r="ABQ27" s="22"/>
      <c r="ABR27" s="22"/>
      <c r="ABS27" s="22"/>
      <c r="ABT27" s="22"/>
      <c r="ABU27" s="22"/>
      <c r="ABV27" s="22"/>
      <c r="ABW27" s="22"/>
      <c r="ABX27" s="22"/>
      <c r="ABY27" s="22"/>
      <c r="ABZ27" s="22"/>
      <c r="ACA27" s="22"/>
      <c r="ACB27" s="22"/>
      <c r="ACC27" s="22"/>
      <c r="ACD27" s="22"/>
      <c r="ACE27" s="22"/>
      <c r="ACF27" s="22"/>
      <c r="ACG27" s="22"/>
      <c r="ACH27" s="22"/>
      <c r="ACI27" s="22"/>
      <c r="ACJ27" s="22"/>
      <c r="ACK27" s="22"/>
      <c r="ACL27" s="22"/>
      <c r="ACM27" s="22"/>
      <c r="ACN27" s="22"/>
      <c r="ACO27" s="22"/>
      <c r="ACP27" s="22"/>
      <c r="ACQ27" s="22"/>
      <c r="ACR27" s="22"/>
      <c r="ACS27" s="22"/>
      <c r="ACT27" s="22"/>
      <c r="ACU27" s="22"/>
      <c r="ACV27" s="22"/>
      <c r="ACW27" s="22"/>
      <c r="ACX27" s="22"/>
      <c r="ACY27" s="22"/>
      <c r="ACZ27" s="22"/>
      <c r="ADA27" s="22"/>
      <c r="ADB27" s="22"/>
      <c r="ADC27" s="22"/>
      <c r="ADD27" s="22"/>
      <c r="ADE27" s="22"/>
      <c r="ADF27" s="22"/>
      <c r="ADG27" s="22"/>
      <c r="ADH27" s="22"/>
      <c r="ADI27" s="22"/>
      <c r="ADJ27" s="22"/>
      <c r="ADK27" s="22"/>
      <c r="ADL27" s="22"/>
      <c r="ADM27" s="22"/>
      <c r="ADN27" s="22"/>
      <c r="ADO27" s="22"/>
      <c r="ADP27" s="22"/>
      <c r="ADQ27" s="22"/>
      <c r="ADR27" s="22"/>
      <c r="ADS27" s="22"/>
      <c r="ADT27" s="22"/>
      <c r="ADU27" s="22"/>
      <c r="ADV27" s="22"/>
      <c r="ADW27" s="22"/>
      <c r="ADX27" s="22"/>
      <c r="ADY27" s="22"/>
      <c r="ADZ27" s="22"/>
      <c r="AEA27" s="22"/>
      <c r="AEB27" s="22"/>
      <c r="AEC27" s="22"/>
      <c r="AED27" s="22"/>
      <c r="AEE27" s="22"/>
      <c r="AEF27" s="22"/>
      <c r="AEG27" s="22"/>
      <c r="AEH27" s="22"/>
      <c r="AEI27" s="22"/>
      <c r="AEJ27" s="22"/>
      <c r="AEK27" s="22"/>
      <c r="AEL27" s="22"/>
      <c r="AEM27" s="22"/>
      <c r="AEN27" s="22"/>
      <c r="AEO27" s="22"/>
      <c r="AEP27" s="22"/>
      <c r="AEQ27" s="22"/>
      <c r="AER27" s="22"/>
      <c r="AES27" s="22"/>
      <c r="AET27" s="22"/>
      <c r="AEU27" s="22"/>
      <c r="AEV27" s="22"/>
      <c r="AEW27" s="22"/>
      <c r="AEX27" s="22"/>
      <c r="AEY27" s="22"/>
      <c r="AEZ27" s="22"/>
      <c r="AFA27" s="22"/>
      <c r="AFB27" s="22"/>
      <c r="AFC27" s="22"/>
      <c r="AFD27" s="22"/>
      <c r="AFE27" s="22"/>
      <c r="AFF27" s="22"/>
      <c r="AFG27" s="22"/>
      <c r="AFH27" s="22"/>
      <c r="AFI27" s="22"/>
      <c r="AFJ27" s="22"/>
      <c r="AFK27" s="22"/>
      <c r="AFL27" s="22"/>
      <c r="AFM27" s="22"/>
      <c r="AFN27" s="22"/>
      <c r="AFO27" s="22"/>
      <c r="AFP27" s="22"/>
      <c r="AFQ27" s="22"/>
      <c r="AFR27" s="22"/>
      <c r="AFS27" s="22"/>
      <c r="AFT27" s="22"/>
      <c r="AFU27" s="22"/>
      <c r="AFV27" s="22"/>
      <c r="AFW27" s="22"/>
      <c r="AFX27" s="22"/>
      <c r="AFY27" s="22"/>
      <c r="AFZ27" s="22"/>
      <c r="AGA27" s="22"/>
      <c r="AGB27" s="22"/>
      <c r="AGC27" s="22"/>
      <c r="AGD27" s="22"/>
      <c r="AGE27" s="22"/>
      <c r="AGF27" s="22"/>
      <c r="AGG27" s="22"/>
      <c r="AGH27" s="22"/>
      <c r="AGI27" s="22"/>
      <c r="AGJ27" s="22"/>
      <c r="AGK27" s="22"/>
      <c r="AGL27" s="22"/>
      <c r="AGM27" s="22"/>
      <c r="AGN27" s="22"/>
      <c r="AGO27" s="22"/>
      <c r="AGP27" s="22"/>
      <c r="AGQ27" s="22"/>
      <c r="AGR27" s="22"/>
      <c r="AGS27" s="22"/>
      <c r="AGT27" s="22"/>
      <c r="AGU27" s="22"/>
      <c r="AGV27" s="22"/>
      <c r="AGW27" s="22"/>
      <c r="AGX27" s="22"/>
      <c r="AGY27" s="22"/>
      <c r="AGZ27" s="22"/>
      <c r="AHA27" s="22"/>
      <c r="AHB27" s="22"/>
      <c r="AHC27" s="22"/>
      <c r="AHD27" s="22"/>
      <c r="AHE27" s="22"/>
      <c r="AHF27" s="22"/>
      <c r="AHG27" s="22"/>
      <c r="AHH27" s="22"/>
      <c r="AHI27" s="22"/>
      <c r="AHJ27" s="22"/>
      <c r="AHK27" s="22"/>
      <c r="AHL27" s="22"/>
      <c r="AHM27" s="22"/>
      <c r="AHN27" s="22"/>
      <c r="AHO27" s="22"/>
      <c r="AHP27" s="22"/>
      <c r="AHQ27" s="22"/>
      <c r="AHR27" s="22"/>
      <c r="AHS27" s="22"/>
      <c r="AHT27" s="22"/>
      <c r="AHU27" s="22"/>
      <c r="AHV27" s="22"/>
      <c r="AHW27" s="22"/>
      <c r="AHX27" s="22"/>
      <c r="AHY27" s="22"/>
      <c r="AHZ27" s="22"/>
      <c r="AIA27" s="22"/>
      <c r="AIB27" s="22"/>
      <c r="AIC27" s="22"/>
      <c r="AID27" s="22"/>
      <c r="AIE27" s="22"/>
      <c r="AIF27" s="22"/>
      <c r="AIG27" s="22"/>
      <c r="AIH27" s="22"/>
      <c r="AII27" s="22"/>
      <c r="AIJ27" s="22"/>
      <c r="AIK27" s="22"/>
      <c r="AIL27" s="22"/>
      <c r="AIM27" s="22"/>
      <c r="AIN27" s="22"/>
      <c r="AIO27" s="22"/>
      <c r="AIP27" s="22"/>
      <c r="AIQ27" s="22"/>
      <c r="AIR27" s="22"/>
      <c r="AIS27" s="22"/>
      <c r="AIT27" s="22"/>
      <c r="AIU27" s="22"/>
      <c r="AIV27" s="22"/>
      <c r="AIW27" s="22"/>
      <c r="AIX27" s="22"/>
      <c r="AIY27" s="22"/>
      <c r="AIZ27" s="22"/>
      <c r="AJA27" s="22"/>
      <c r="AJB27" s="22"/>
      <c r="AJC27" s="22"/>
      <c r="AJD27" s="22"/>
      <c r="AJE27" s="22"/>
      <c r="AJF27" s="22"/>
      <c r="AJG27" s="22"/>
      <c r="AJH27" s="22"/>
      <c r="AJI27" s="22"/>
      <c r="AJJ27" s="22"/>
      <c r="AJK27" s="22"/>
      <c r="AJL27" s="22"/>
      <c r="AJM27" s="22"/>
      <c r="AJN27" s="22"/>
      <c r="AJO27" s="22"/>
      <c r="AJP27" s="22"/>
      <c r="AJQ27" s="22"/>
      <c r="AJR27" s="22"/>
      <c r="AJS27" s="22"/>
      <c r="AJT27" s="22"/>
      <c r="AJU27" s="22"/>
      <c r="AJV27" s="22"/>
      <c r="AJW27" s="22"/>
      <c r="AJX27" s="22"/>
      <c r="AJY27" s="22"/>
      <c r="AJZ27" s="22"/>
      <c r="AKA27" s="22"/>
      <c r="AKB27" s="22"/>
      <c r="AKC27" s="22"/>
      <c r="AKD27" s="22"/>
      <c r="AKE27" s="22"/>
      <c r="AKF27" s="22"/>
      <c r="AKG27" s="22"/>
      <c r="AKH27" s="22"/>
      <c r="AKI27" s="22"/>
      <c r="AKJ27" s="22"/>
      <c r="AKK27" s="22"/>
      <c r="AKL27" s="22"/>
      <c r="AKM27" s="22"/>
      <c r="AKN27" s="22"/>
      <c r="AKO27" s="22"/>
      <c r="AKP27" s="22"/>
      <c r="AKQ27" s="22"/>
      <c r="AKR27" s="22"/>
      <c r="AKS27" s="22"/>
      <c r="AKT27" s="22"/>
      <c r="AKU27" s="22"/>
      <c r="AKV27" s="22"/>
      <c r="AKW27" s="22"/>
      <c r="AKX27" s="22"/>
      <c r="AKY27" s="22"/>
      <c r="AKZ27" s="22"/>
      <c r="ALA27" s="22"/>
      <c r="ALB27" s="22"/>
      <c r="ALC27" s="22"/>
      <c r="ALD27" s="22"/>
      <c r="ALE27" s="22"/>
      <c r="ALF27" s="22"/>
      <c r="ALG27" s="22"/>
      <c r="ALH27" s="22"/>
      <c r="ALI27" s="22"/>
      <c r="ALJ27" s="22"/>
      <c r="ALK27" s="22"/>
      <c r="ALL27" s="22"/>
      <c r="ALM27" s="22"/>
      <c r="ALN27" s="22"/>
      <c r="ALO27" s="22"/>
      <c r="ALP27" s="22"/>
      <c r="ALQ27" s="22"/>
      <c r="ALR27" s="22"/>
      <c r="ALS27" s="22"/>
      <c r="ALT27" s="22"/>
      <c r="ALU27" s="22"/>
      <c r="ALV27" s="22"/>
      <c r="ALW27" s="22"/>
      <c r="ALX27" s="22"/>
      <c r="ALY27" s="22"/>
      <c r="ALZ27" s="22"/>
      <c r="AMA27" s="22"/>
      <c r="AMB27" s="22"/>
      <c r="AMC27" s="22"/>
      <c r="AMD27" s="22"/>
      <c r="AME27" s="22"/>
      <c r="AMF27" s="22"/>
      <c r="AMG27" s="22"/>
      <c r="AMH27" s="22"/>
      <c r="AMI27" s="22"/>
      <c r="AMJ27" s="22"/>
      <c r="AMK27" s="22"/>
      <c r="AML27" s="22"/>
      <c r="AMM27" s="22"/>
      <c r="AMN27" s="22"/>
      <c r="AMO27" s="22"/>
      <c r="AMP27" s="22"/>
      <c r="AMQ27" s="22"/>
      <c r="AMR27" s="22"/>
      <c r="AMS27" s="22"/>
      <c r="AMT27" s="22"/>
      <c r="AMU27" s="22"/>
      <c r="AMV27" s="22"/>
      <c r="AMW27" s="22"/>
      <c r="AMX27" s="22"/>
      <c r="AMY27" s="22"/>
      <c r="AMZ27" s="22"/>
      <c r="ANA27" s="22"/>
      <c r="ANB27" s="22"/>
      <c r="ANC27" s="22"/>
      <c r="AND27" s="22"/>
      <c r="ANE27" s="22"/>
      <c r="ANF27" s="22"/>
      <c r="ANG27" s="22"/>
      <c r="ANH27" s="22"/>
      <c r="ANI27" s="22"/>
      <c r="ANJ27" s="22"/>
      <c r="ANK27" s="22"/>
      <c r="ANL27" s="22"/>
      <c r="ANM27" s="22"/>
      <c r="ANN27" s="22"/>
      <c r="ANO27" s="22"/>
      <c r="ANP27" s="22"/>
      <c r="ANQ27" s="22"/>
      <c r="ANR27" s="22"/>
      <c r="ANS27" s="22"/>
      <c r="ANT27" s="22"/>
      <c r="ANU27" s="22"/>
      <c r="ANV27" s="22"/>
      <c r="ANW27" s="22"/>
      <c r="ANX27" s="22"/>
      <c r="ANY27" s="22"/>
      <c r="ANZ27" s="22"/>
      <c r="AOA27" s="22"/>
      <c r="AOB27" s="22"/>
      <c r="AOC27" s="22"/>
      <c r="AOD27" s="22"/>
      <c r="AOE27" s="22"/>
      <c r="AOF27" s="22"/>
      <c r="AOG27" s="22"/>
      <c r="AOH27" s="22"/>
      <c r="AOI27" s="22"/>
      <c r="AOJ27" s="22"/>
      <c r="AOK27" s="22"/>
      <c r="AOL27" s="22"/>
      <c r="AOM27" s="22"/>
      <c r="AON27" s="22"/>
      <c r="AOO27" s="22"/>
      <c r="AOP27" s="22"/>
      <c r="AOQ27" s="22"/>
      <c r="AOR27" s="22"/>
      <c r="AOS27" s="22"/>
      <c r="AOT27" s="22"/>
      <c r="AOU27" s="22"/>
      <c r="AOV27" s="22"/>
      <c r="AOW27" s="22"/>
      <c r="AOX27" s="22"/>
      <c r="AOY27" s="22"/>
      <c r="AOZ27" s="22"/>
      <c r="APA27" s="22"/>
      <c r="APB27" s="22"/>
      <c r="APC27" s="22"/>
      <c r="APD27" s="22"/>
      <c r="APE27" s="22"/>
      <c r="APF27" s="22"/>
      <c r="APG27" s="22"/>
      <c r="APH27" s="22"/>
      <c r="API27" s="22"/>
      <c r="APJ27" s="22"/>
      <c r="APK27" s="22"/>
      <c r="APL27" s="22"/>
      <c r="APM27" s="22"/>
      <c r="APN27" s="22"/>
      <c r="APO27" s="22"/>
      <c r="APP27" s="22"/>
      <c r="APQ27" s="22"/>
      <c r="APR27" s="22"/>
      <c r="APS27" s="22"/>
      <c r="APT27" s="22"/>
      <c r="APU27" s="22"/>
      <c r="APV27" s="22"/>
      <c r="APW27" s="22"/>
      <c r="APX27" s="22"/>
      <c r="APY27" s="22"/>
      <c r="APZ27" s="22"/>
      <c r="AQA27" s="22"/>
      <c r="AQB27" s="22"/>
      <c r="AQC27" s="22"/>
      <c r="AQD27" s="22"/>
      <c r="AQE27" s="22"/>
      <c r="AQF27" s="22"/>
      <c r="AQG27" s="22"/>
      <c r="AQH27" s="22"/>
      <c r="AQI27" s="22"/>
      <c r="AQJ27" s="22"/>
      <c r="AQK27" s="22"/>
      <c r="AQL27" s="22"/>
      <c r="AQM27" s="22"/>
      <c r="AQN27" s="22"/>
      <c r="AQO27" s="22"/>
      <c r="AQP27" s="22"/>
      <c r="AQQ27" s="22"/>
      <c r="AQR27" s="22"/>
      <c r="AQS27" s="22"/>
      <c r="AQT27" s="22"/>
      <c r="AQU27" s="22"/>
      <c r="AQV27" s="22"/>
      <c r="AQW27" s="22"/>
      <c r="AQX27" s="22"/>
      <c r="AQY27" s="22"/>
      <c r="AQZ27" s="22"/>
      <c r="ARA27" s="22"/>
      <c r="ARB27" s="22"/>
      <c r="ARC27" s="22"/>
      <c r="ARD27" s="22"/>
      <c r="ARE27" s="22"/>
      <c r="ARF27" s="22"/>
      <c r="ARG27" s="22"/>
      <c r="ARH27" s="22"/>
      <c r="ARI27" s="22"/>
      <c r="ARJ27" s="22"/>
      <c r="ARK27" s="22"/>
      <c r="ARL27" s="22"/>
      <c r="ARM27" s="22"/>
      <c r="ARN27" s="22"/>
      <c r="ARO27" s="22"/>
      <c r="ARP27" s="22"/>
      <c r="ARQ27" s="22"/>
      <c r="ARR27" s="22"/>
      <c r="ARS27" s="22"/>
      <c r="ART27" s="22"/>
      <c r="ARU27" s="22"/>
      <c r="ARV27" s="22"/>
      <c r="ARW27" s="22"/>
      <c r="ARX27" s="22"/>
      <c r="ARY27" s="22"/>
      <c r="ARZ27" s="22"/>
      <c r="ASA27" s="22"/>
      <c r="ASB27" s="22"/>
      <c r="ASC27" s="22"/>
      <c r="ASD27" s="22"/>
      <c r="ASE27" s="22"/>
      <c r="ASF27" s="22"/>
      <c r="ASG27" s="22"/>
      <c r="ASH27" s="22"/>
      <c r="ASI27" s="22"/>
      <c r="ASJ27" s="22"/>
      <c r="ASK27" s="22"/>
      <c r="ASL27" s="22"/>
      <c r="ASM27" s="22"/>
      <c r="ASN27" s="22"/>
      <c r="ASO27" s="22"/>
      <c r="ASP27" s="22"/>
      <c r="ASQ27" s="22"/>
      <c r="ASR27" s="22"/>
      <c r="ASS27" s="22"/>
      <c r="AST27" s="22"/>
      <c r="ASU27" s="22"/>
      <c r="ASV27" s="22"/>
      <c r="ASW27" s="22"/>
      <c r="ASX27" s="22"/>
      <c r="ASY27" s="22"/>
      <c r="ASZ27" s="22"/>
      <c r="ATA27" s="22"/>
      <c r="ATB27" s="22"/>
      <c r="ATC27" s="22"/>
      <c r="ATD27" s="22"/>
      <c r="ATE27" s="22"/>
      <c r="ATF27" s="22"/>
      <c r="ATG27" s="22"/>
      <c r="ATH27" s="22"/>
      <c r="ATI27" s="22"/>
      <c r="ATJ27" s="22"/>
      <c r="ATK27" s="22"/>
      <c r="ATL27" s="22"/>
      <c r="ATM27" s="22"/>
      <c r="ATN27" s="22"/>
      <c r="ATO27" s="22"/>
      <c r="ATP27" s="22"/>
      <c r="ATQ27" s="22"/>
      <c r="ATR27" s="22"/>
      <c r="ATS27" s="22"/>
      <c r="ATT27" s="22"/>
      <c r="ATU27" s="22"/>
      <c r="ATV27" s="22"/>
      <c r="ATW27" s="22"/>
      <c r="ATX27" s="22"/>
      <c r="ATY27" s="22"/>
      <c r="ATZ27" s="22"/>
      <c r="AUA27" s="22"/>
      <c r="AUB27" s="22"/>
      <c r="AUC27" s="22"/>
      <c r="AUD27" s="22"/>
      <c r="AUE27" s="22"/>
      <c r="AUF27" s="22"/>
      <c r="AUG27" s="22"/>
      <c r="AUH27" s="22"/>
      <c r="AUI27" s="22"/>
      <c r="AUJ27" s="22"/>
      <c r="AUK27" s="22"/>
      <c r="AUL27" s="22"/>
      <c r="AUM27" s="22"/>
      <c r="AUN27" s="22"/>
      <c r="AUO27" s="22"/>
      <c r="AUP27" s="22"/>
      <c r="AUQ27" s="22"/>
      <c r="AUR27" s="22"/>
      <c r="AUS27" s="22"/>
      <c r="AUT27" s="22"/>
      <c r="AUU27" s="22"/>
      <c r="AUV27" s="22"/>
      <c r="AUW27" s="22"/>
      <c r="AUX27" s="22"/>
      <c r="AUY27" s="22"/>
      <c r="AUZ27" s="22"/>
      <c r="AVA27" s="22"/>
      <c r="AVB27" s="22"/>
      <c r="AVC27" s="22"/>
      <c r="AVD27" s="22"/>
      <c r="AVE27" s="22"/>
      <c r="AVF27" s="22"/>
      <c r="AVG27" s="22"/>
      <c r="AVH27" s="22"/>
      <c r="AVI27" s="22"/>
      <c r="AVJ27" s="22"/>
      <c r="AVK27" s="22"/>
      <c r="AVL27" s="22"/>
      <c r="AVM27" s="22"/>
      <c r="AVN27" s="22"/>
      <c r="AVO27" s="22"/>
      <c r="AVP27" s="22"/>
      <c r="AVQ27" s="22"/>
      <c r="AVR27" s="22"/>
      <c r="AVS27" s="22"/>
      <c r="AVT27" s="22"/>
      <c r="AVU27" s="22"/>
      <c r="AVV27" s="22"/>
      <c r="AVW27" s="22"/>
      <c r="AVX27" s="22"/>
      <c r="AVY27" s="22"/>
      <c r="AVZ27" s="22"/>
      <c r="AWA27" s="22"/>
      <c r="AWB27" s="22"/>
      <c r="AWC27" s="22"/>
      <c r="AWD27" s="22"/>
      <c r="AWE27" s="22"/>
      <c r="AWF27" s="22"/>
      <c r="AWG27" s="22"/>
      <c r="AWH27" s="22"/>
      <c r="AWI27" s="22"/>
      <c r="AWJ27" s="22"/>
      <c r="AWK27" s="22"/>
      <c r="AWL27" s="22"/>
      <c r="AWM27" s="22"/>
      <c r="AWN27" s="22"/>
      <c r="AWO27" s="22"/>
      <c r="AWP27" s="22"/>
      <c r="AWQ27" s="22"/>
      <c r="AWR27" s="22"/>
      <c r="AWS27" s="22"/>
      <c r="AWT27" s="22"/>
      <c r="AWU27" s="22"/>
      <c r="AWV27" s="22"/>
      <c r="AWW27" s="22"/>
      <c r="AWX27" s="22"/>
      <c r="AWY27" s="22"/>
      <c r="AWZ27" s="22"/>
      <c r="AXA27" s="22"/>
      <c r="AXB27" s="22"/>
      <c r="AXC27" s="22"/>
      <c r="AXD27" s="22"/>
      <c r="AXE27" s="22"/>
      <c r="AXF27" s="22"/>
      <c r="AXG27" s="22"/>
      <c r="AXH27" s="22"/>
      <c r="AXI27" s="22"/>
      <c r="AXJ27" s="22"/>
      <c r="AXK27" s="22"/>
      <c r="AXL27" s="22"/>
      <c r="AXM27" s="22"/>
      <c r="AXN27" s="22"/>
      <c r="AXO27" s="22"/>
      <c r="AXP27" s="22"/>
      <c r="AXQ27" s="22"/>
      <c r="AXR27" s="22"/>
      <c r="AXS27" s="22"/>
      <c r="AXT27" s="22"/>
      <c r="AXU27" s="22"/>
      <c r="AXV27" s="22"/>
      <c r="AXW27" s="22"/>
      <c r="AXX27" s="22"/>
      <c r="AXY27" s="22"/>
      <c r="AXZ27" s="22"/>
      <c r="AYA27" s="22"/>
      <c r="AYB27" s="22"/>
      <c r="AYC27" s="22"/>
      <c r="AYD27" s="22"/>
      <c r="AYE27" s="22"/>
      <c r="AYF27" s="22"/>
      <c r="AYG27" s="22"/>
      <c r="AYH27" s="22"/>
      <c r="AYI27" s="22"/>
      <c r="AYJ27" s="22"/>
      <c r="AYK27" s="22"/>
      <c r="AYL27" s="22"/>
      <c r="AYM27" s="22"/>
      <c r="AYN27" s="22"/>
      <c r="AYO27" s="22"/>
      <c r="AYP27" s="22"/>
      <c r="AYQ27" s="22"/>
      <c r="AYR27" s="22"/>
      <c r="AYS27" s="22"/>
      <c r="AYT27" s="22"/>
      <c r="AYU27" s="22"/>
      <c r="AYV27" s="22"/>
      <c r="AYW27" s="22"/>
      <c r="AYX27" s="22"/>
      <c r="AYY27" s="22"/>
      <c r="AYZ27" s="22"/>
      <c r="AZA27" s="22"/>
      <c r="AZB27" s="22"/>
      <c r="AZC27" s="22"/>
      <c r="AZD27" s="22"/>
      <c r="AZE27" s="22"/>
      <c r="AZF27" s="22"/>
      <c r="AZG27" s="22"/>
      <c r="AZH27" s="22"/>
      <c r="AZI27" s="22"/>
      <c r="AZJ27" s="22"/>
      <c r="AZK27" s="22"/>
      <c r="AZL27" s="22"/>
      <c r="AZM27" s="22"/>
      <c r="AZN27" s="22"/>
      <c r="AZO27" s="22"/>
      <c r="AZP27" s="22"/>
      <c r="AZQ27" s="22"/>
      <c r="AZR27" s="22"/>
      <c r="AZS27" s="22"/>
      <c r="AZT27" s="22"/>
      <c r="AZU27" s="22"/>
      <c r="AZV27" s="22"/>
      <c r="AZW27" s="22"/>
      <c r="AZX27" s="22"/>
      <c r="AZY27" s="22"/>
      <c r="AZZ27" s="22"/>
      <c r="BAA27" s="22"/>
      <c r="BAB27" s="22"/>
      <c r="BAC27" s="22"/>
      <c r="BAD27" s="22"/>
      <c r="BAE27" s="22"/>
      <c r="BAF27" s="22"/>
      <c r="BAG27" s="22"/>
      <c r="BAH27" s="22"/>
      <c r="BAI27" s="22"/>
      <c r="BAJ27" s="22"/>
      <c r="BAK27" s="22"/>
      <c r="BAL27" s="22"/>
      <c r="BAM27" s="22"/>
      <c r="BAN27" s="22"/>
      <c r="BAO27" s="22"/>
      <c r="BAP27" s="22"/>
      <c r="BAQ27" s="22"/>
      <c r="BAR27" s="22"/>
      <c r="BAS27" s="22"/>
      <c r="BAT27" s="22"/>
      <c r="BAU27" s="22"/>
      <c r="BAV27" s="22"/>
      <c r="BAW27" s="22"/>
      <c r="BAX27" s="22"/>
      <c r="BAY27" s="22"/>
      <c r="BAZ27" s="22"/>
      <c r="BBA27" s="22"/>
      <c r="BBB27" s="22"/>
      <c r="BBC27" s="22"/>
      <c r="BBD27" s="22"/>
      <c r="BBE27" s="22"/>
      <c r="BBF27" s="22"/>
      <c r="BBG27" s="22"/>
      <c r="BBH27" s="22"/>
      <c r="BBI27" s="22"/>
      <c r="BBJ27" s="22"/>
      <c r="BBK27" s="22"/>
      <c r="BBL27" s="22"/>
      <c r="BBM27" s="22"/>
      <c r="BBN27" s="22"/>
      <c r="BBO27" s="22"/>
      <c r="BBP27" s="22"/>
      <c r="BBQ27" s="22"/>
      <c r="BBR27" s="22"/>
      <c r="BBS27" s="22"/>
      <c r="BBT27" s="22"/>
      <c r="BBU27" s="22"/>
      <c r="BBV27" s="22"/>
      <c r="BBW27" s="22"/>
      <c r="BBX27" s="22"/>
      <c r="BBY27" s="22"/>
      <c r="BBZ27" s="22"/>
      <c r="BCA27" s="22"/>
      <c r="BCB27" s="22"/>
      <c r="BCC27" s="22"/>
      <c r="BCD27" s="22"/>
      <c r="BCE27" s="22"/>
      <c r="BCF27" s="22"/>
      <c r="BCG27" s="22"/>
      <c r="BCH27" s="22"/>
      <c r="BCI27" s="22"/>
      <c r="BCJ27" s="22"/>
      <c r="BCK27" s="22"/>
      <c r="BCL27" s="22"/>
      <c r="BCM27" s="22"/>
      <c r="BCN27" s="22"/>
      <c r="BCO27" s="22"/>
      <c r="BCP27" s="22"/>
      <c r="BCQ27" s="22"/>
      <c r="BCR27" s="22"/>
      <c r="BCS27" s="22"/>
      <c r="BCT27" s="22"/>
      <c r="BCU27" s="22"/>
      <c r="BCV27" s="22"/>
      <c r="BCW27" s="22"/>
      <c r="BCX27" s="22"/>
      <c r="BCY27" s="22"/>
      <c r="BCZ27" s="22"/>
      <c r="BDA27" s="22"/>
      <c r="BDB27" s="22"/>
      <c r="BDC27" s="22"/>
      <c r="BDD27" s="22"/>
      <c r="BDE27" s="22"/>
      <c r="BDF27" s="22"/>
      <c r="BDG27" s="22"/>
      <c r="BDH27" s="22"/>
      <c r="BDI27" s="22"/>
      <c r="BDJ27" s="22"/>
      <c r="BDK27" s="22"/>
      <c r="BDL27" s="22"/>
      <c r="BDM27" s="22"/>
      <c r="BDN27" s="22"/>
      <c r="BDO27" s="22"/>
      <c r="BDP27" s="22"/>
      <c r="BDQ27" s="22"/>
      <c r="BDR27" s="22"/>
      <c r="BDS27" s="22"/>
      <c r="BDT27" s="22"/>
      <c r="BDU27" s="22"/>
      <c r="BDV27" s="22"/>
      <c r="BDW27" s="22"/>
      <c r="BDX27" s="22"/>
      <c r="BDY27" s="22"/>
      <c r="BDZ27" s="22"/>
      <c r="BEA27" s="22"/>
      <c r="BEB27" s="22"/>
      <c r="BEC27" s="22"/>
      <c r="BED27" s="22"/>
      <c r="BEE27" s="22"/>
      <c r="BEF27" s="22"/>
      <c r="BEG27" s="22"/>
      <c r="BEH27" s="22"/>
      <c r="BEI27" s="22"/>
      <c r="BEJ27" s="22"/>
      <c r="BEK27" s="22"/>
      <c r="BEL27" s="22"/>
      <c r="BEM27" s="22"/>
      <c r="BEN27" s="22"/>
      <c r="BEO27" s="22"/>
      <c r="BEP27" s="22"/>
      <c r="BEQ27" s="22"/>
      <c r="BER27" s="22"/>
      <c r="BES27" s="22"/>
      <c r="BET27" s="22"/>
      <c r="BEU27" s="22"/>
      <c r="BEV27" s="22"/>
      <c r="BEW27" s="22"/>
      <c r="BEX27" s="22"/>
      <c r="BEY27" s="22"/>
      <c r="BEZ27" s="22"/>
      <c r="BFA27" s="22"/>
      <c r="BFB27" s="22"/>
      <c r="BFC27" s="22"/>
      <c r="BFD27" s="22"/>
      <c r="BFE27" s="22"/>
      <c r="BFF27" s="22"/>
      <c r="BFG27" s="22"/>
      <c r="BFH27" s="22"/>
      <c r="BFI27" s="22"/>
      <c r="BFJ27" s="22"/>
      <c r="BFK27" s="22"/>
      <c r="BFL27" s="22"/>
      <c r="BFM27" s="22"/>
      <c r="BFN27" s="22"/>
      <c r="BFO27" s="22"/>
      <c r="BFP27" s="22"/>
      <c r="BFQ27" s="22"/>
      <c r="BFR27" s="22"/>
      <c r="BFS27" s="22"/>
      <c r="BFT27" s="22"/>
      <c r="BFU27" s="22"/>
      <c r="BFV27" s="22"/>
      <c r="BFW27" s="22"/>
      <c r="BFX27" s="22"/>
      <c r="BFY27" s="22"/>
      <c r="BFZ27" s="22"/>
      <c r="BGA27" s="22"/>
      <c r="BGB27" s="22"/>
      <c r="BGC27" s="22"/>
      <c r="BGD27" s="22"/>
      <c r="BGE27" s="22"/>
      <c r="BGF27" s="22"/>
      <c r="BGG27" s="22"/>
      <c r="BGH27" s="22"/>
      <c r="BGI27" s="22"/>
      <c r="BGJ27" s="22"/>
      <c r="BGK27" s="22"/>
      <c r="BGL27" s="22"/>
      <c r="BGM27" s="22"/>
      <c r="BGN27" s="22"/>
      <c r="BGO27" s="22"/>
      <c r="BGP27" s="22"/>
      <c r="BGQ27" s="22"/>
      <c r="BGR27" s="22"/>
      <c r="BGS27" s="22"/>
      <c r="BGT27" s="22"/>
      <c r="BGU27" s="22"/>
      <c r="BGV27" s="22"/>
      <c r="BGW27" s="22"/>
      <c r="BGX27" s="22"/>
      <c r="BGY27" s="22"/>
      <c r="BGZ27" s="22"/>
      <c r="BHA27" s="22"/>
      <c r="BHB27" s="22"/>
      <c r="BHC27" s="22"/>
      <c r="BHD27" s="22"/>
      <c r="BHE27" s="22"/>
      <c r="BHF27" s="22"/>
      <c r="BHG27" s="22"/>
      <c r="BHH27" s="22"/>
      <c r="BHI27" s="22"/>
      <c r="BHJ27" s="22"/>
      <c r="BHK27" s="22"/>
      <c r="BHL27" s="22"/>
      <c r="BHM27" s="22"/>
      <c r="BHN27" s="22"/>
      <c r="BHO27" s="22"/>
      <c r="BHP27" s="22"/>
      <c r="BHQ27" s="22"/>
      <c r="BHR27" s="22"/>
      <c r="BHS27" s="22"/>
      <c r="BHT27" s="22"/>
      <c r="BHU27" s="22"/>
      <c r="BHV27" s="22"/>
      <c r="BHW27" s="22"/>
      <c r="BHX27" s="22"/>
      <c r="BHY27" s="22"/>
      <c r="BHZ27" s="22"/>
      <c r="BIA27" s="22"/>
      <c r="BIB27" s="22"/>
      <c r="BIC27" s="22"/>
      <c r="BID27" s="22"/>
      <c r="BIE27" s="22"/>
      <c r="BIF27" s="22"/>
      <c r="BIG27" s="22"/>
      <c r="BIH27" s="22"/>
      <c r="BII27" s="22"/>
      <c r="BIJ27" s="22"/>
      <c r="BIK27" s="22"/>
      <c r="BIL27" s="22"/>
      <c r="BIM27" s="22"/>
      <c r="BIN27" s="22"/>
      <c r="BIO27" s="22"/>
      <c r="BIP27" s="22"/>
      <c r="BIQ27" s="22"/>
      <c r="BIR27" s="22"/>
      <c r="BIS27" s="22"/>
      <c r="BIT27" s="22"/>
      <c r="BIU27" s="22"/>
      <c r="BIV27" s="22"/>
      <c r="BIW27" s="22"/>
      <c r="BIX27" s="22"/>
      <c r="BIY27" s="22"/>
      <c r="BIZ27" s="22"/>
      <c r="BJA27" s="22"/>
      <c r="BJB27" s="22"/>
      <c r="BJC27" s="22"/>
      <c r="BJD27" s="22"/>
      <c r="BJE27" s="22"/>
      <c r="BJF27" s="22"/>
      <c r="BJG27" s="22"/>
      <c r="BJH27" s="22"/>
      <c r="BJI27" s="22"/>
      <c r="BJJ27" s="22"/>
      <c r="BJK27" s="22"/>
      <c r="BJL27" s="22"/>
      <c r="BJM27" s="22"/>
      <c r="BJN27" s="22"/>
      <c r="BJO27" s="22"/>
      <c r="BJP27" s="22"/>
      <c r="BJQ27" s="22"/>
      <c r="BJR27" s="22"/>
      <c r="BJS27" s="22"/>
      <c r="BJT27" s="22"/>
      <c r="BJU27" s="22"/>
      <c r="BJV27" s="22"/>
      <c r="BJW27" s="22"/>
      <c r="BJX27" s="22"/>
      <c r="BJY27" s="22"/>
      <c r="BJZ27" s="22"/>
      <c r="BKA27" s="22"/>
      <c r="BKB27" s="22"/>
      <c r="BKC27" s="22"/>
      <c r="BKD27" s="22"/>
      <c r="BKE27" s="22"/>
      <c r="BKF27" s="22"/>
      <c r="BKG27" s="22"/>
      <c r="BKH27" s="22"/>
      <c r="BKI27" s="22"/>
      <c r="BKJ27" s="22"/>
      <c r="BKK27" s="22"/>
      <c r="BKL27" s="22"/>
      <c r="BKM27" s="22"/>
      <c r="BKN27" s="22"/>
      <c r="BKO27" s="22"/>
      <c r="BKP27" s="22"/>
      <c r="BKQ27" s="22"/>
      <c r="BKR27" s="22"/>
      <c r="BKS27" s="22"/>
      <c r="BKT27" s="22"/>
      <c r="BKU27" s="22"/>
      <c r="BKV27" s="22"/>
      <c r="BKW27" s="22"/>
      <c r="BKX27" s="22"/>
      <c r="BKY27" s="22"/>
      <c r="BKZ27" s="22"/>
      <c r="BLA27" s="22"/>
      <c r="BLB27" s="22"/>
      <c r="BLC27" s="22"/>
      <c r="BLD27" s="22"/>
      <c r="BLE27" s="22"/>
      <c r="BLF27" s="22"/>
      <c r="BLG27" s="22"/>
      <c r="BLH27" s="22"/>
      <c r="BLI27" s="22"/>
      <c r="BLJ27" s="22"/>
      <c r="BLK27" s="22"/>
      <c r="BLL27" s="22"/>
      <c r="BLM27" s="22"/>
      <c r="BLN27" s="22"/>
      <c r="BLO27" s="22"/>
      <c r="BLP27" s="22"/>
      <c r="BLQ27" s="22"/>
      <c r="BLR27" s="22"/>
      <c r="BLS27" s="22"/>
      <c r="BLT27" s="22"/>
      <c r="BLU27" s="22"/>
      <c r="BLV27" s="22"/>
      <c r="BLW27" s="22"/>
      <c r="BLX27" s="22"/>
      <c r="BLY27" s="22"/>
      <c r="BLZ27" s="22"/>
      <c r="BMA27" s="22"/>
      <c r="BMB27" s="22"/>
      <c r="BMC27" s="22"/>
      <c r="BMD27" s="22"/>
      <c r="BME27" s="22"/>
      <c r="BMF27" s="22"/>
      <c r="BMG27" s="22"/>
      <c r="BMH27" s="22"/>
      <c r="BMI27" s="22"/>
      <c r="BMJ27" s="22"/>
      <c r="BMK27" s="22"/>
      <c r="BML27" s="22"/>
      <c r="BMM27" s="22"/>
      <c r="BMN27" s="22"/>
      <c r="BMO27" s="22"/>
      <c r="BMP27" s="22"/>
      <c r="BMQ27" s="22"/>
      <c r="BMR27" s="22"/>
      <c r="BMS27" s="22"/>
      <c r="BMT27" s="22"/>
      <c r="BMU27" s="22"/>
      <c r="BMV27" s="22"/>
      <c r="BMW27" s="22"/>
      <c r="BMX27" s="22"/>
      <c r="BMY27" s="22"/>
      <c r="BMZ27" s="22"/>
      <c r="BNA27" s="22"/>
      <c r="BNB27" s="22"/>
      <c r="BNC27" s="22"/>
      <c r="BND27" s="22"/>
      <c r="BNE27" s="22"/>
      <c r="BNF27" s="22"/>
      <c r="BNG27" s="22"/>
      <c r="BNH27" s="22"/>
      <c r="BNI27" s="22"/>
      <c r="BNJ27" s="22"/>
      <c r="BNK27" s="22"/>
      <c r="BNL27" s="22"/>
      <c r="BNM27" s="22"/>
      <c r="BNN27" s="22"/>
      <c r="BNO27" s="22"/>
      <c r="BNP27" s="22"/>
      <c r="BNQ27" s="22"/>
      <c r="BNR27" s="22"/>
      <c r="BNS27" s="22"/>
      <c r="BNT27" s="22"/>
      <c r="BNU27" s="22"/>
      <c r="BNV27" s="22"/>
      <c r="BNW27" s="22"/>
      <c r="BNX27" s="22"/>
      <c r="BNY27" s="22"/>
      <c r="BNZ27" s="22"/>
      <c r="BOA27" s="22"/>
      <c r="BOB27" s="22"/>
      <c r="BOC27" s="22"/>
      <c r="BOD27" s="22"/>
      <c r="BOE27" s="22"/>
      <c r="BOF27" s="22"/>
      <c r="BOG27" s="22"/>
      <c r="BOH27" s="22"/>
      <c r="BOI27" s="22"/>
      <c r="BOJ27" s="22"/>
      <c r="BOK27" s="22"/>
      <c r="BOL27" s="22"/>
      <c r="BOM27" s="22"/>
      <c r="BON27" s="22"/>
      <c r="BOO27" s="22"/>
      <c r="BOP27" s="22"/>
      <c r="BOQ27" s="22"/>
      <c r="BOR27" s="22"/>
      <c r="BOS27" s="22"/>
      <c r="BOT27" s="22"/>
      <c r="BOU27" s="22"/>
      <c r="BOV27" s="22"/>
      <c r="BOW27" s="22"/>
      <c r="BOX27" s="22"/>
      <c r="BOY27" s="22"/>
      <c r="BOZ27" s="22"/>
      <c r="BPA27" s="22"/>
      <c r="BPB27" s="22"/>
      <c r="BPC27" s="22"/>
      <c r="BPD27" s="22"/>
      <c r="BPE27" s="22"/>
      <c r="BPF27" s="22"/>
      <c r="BPG27" s="22"/>
      <c r="BPH27" s="22"/>
      <c r="BPI27" s="22"/>
      <c r="BPJ27" s="22"/>
      <c r="BPK27" s="22"/>
      <c r="BPL27" s="22"/>
      <c r="BPM27" s="22"/>
      <c r="BPN27" s="22"/>
      <c r="BPO27" s="22"/>
      <c r="BPP27" s="22"/>
      <c r="BPQ27" s="22"/>
      <c r="BPR27" s="22"/>
      <c r="BPS27" s="22"/>
      <c r="BPT27" s="22"/>
      <c r="BPU27" s="22"/>
      <c r="BPV27" s="22"/>
      <c r="BPW27" s="22"/>
      <c r="BPX27" s="22"/>
      <c r="BPY27" s="22"/>
      <c r="BPZ27" s="22"/>
      <c r="BQA27" s="22"/>
      <c r="BQB27" s="22"/>
      <c r="BQC27" s="22"/>
      <c r="BQD27" s="22"/>
      <c r="BQE27" s="22"/>
      <c r="BQF27" s="22"/>
      <c r="BQG27" s="22"/>
      <c r="BQH27" s="22"/>
      <c r="BQI27" s="22"/>
      <c r="BQJ27" s="22"/>
      <c r="BQK27" s="22"/>
      <c r="BQL27" s="22"/>
      <c r="BQM27" s="22"/>
      <c r="BQN27" s="22"/>
      <c r="BQO27" s="22"/>
      <c r="BQP27" s="22"/>
      <c r="BQQ27" s="22"/>
      <c r="BQR27" s="22"/>
      <c r="BQS27" s="22"/>
      <c r="BQT27" s="22"/>
      <c r="BQU27" s="22"/>
      <c r="BQV27" s="22"/>
      <c r="BQW27" s="22"/>
      <c r="BQX27" s="22"/>
      <c r="BQY27" s="22"/>
      <c r="BQZ27" s="22"/>
      <c r="BRA27" s="22"/>
      <c r="BRB27" s="22"/>
      <c r="BRC27" s="22"/>
      <c r="BRD27" s="22"/>
      <c r="BRE27" s="22"/>
      <c r="BRF27" s="22"/>
      <c r="BRG27" s="22"/>
      <c r="BRH27" s="22"/>
      <c r="BRI27" s="22"/>
      <c r="BRJ27" s="22"/>
      <c r="BRK27" s="22"/>
      <c r="BRL27" s="22"/>
      <c r="BRM27" s="22"/>
      <c r="BRN27" s="22"/>
      <c r="BRO27" s="22"/>
      <c r="BRP27" s="22"/>
      <c r="BRQ27" s="22"/>
      <c r="BRR27" s="22"/>
      <c r="BRS27" s="22"/>
      <c r="BRT27" s="22"/>
      <c r="BRU27" s="22"/>
      <c r="BRV27" s="22"/>
      <c r="BRW27" s="22"/>
      <c r="BRX27" s="22"/>
      <c r="BRY27" s="22"/>
      <c r="BRZ27" s="22"/>
      <c r="BSA27" s="22"/>
      <c r="BSB27" s="22"/>
      <c r="BSC27" s="22"/>
      <c r="BSD27" s="22"/>
      <c r="BSE27" s="22"/>
      <c r="BSF27" s="22"/>
      <c r="BSG27" s="22"/>
      <c r="BSH27" s="22"/>
      <c r="BSI27" s="22"/>
      <c r="BSJ27" s="22"/>
      <c r="BSK27" s="22"/>
      <c r="BSL27" s="22"/>
      <c r="BSM27" s="22"/>
      <c r="BSN27" s="22"/>
      <c r="BSO27" s="22"/>
      <c r="BSP27" s="22"/>
      <c r="BSQ27" s="22"/>
      <c r="BSR27" s="22"/>
      <c r="BSS27" s="22"/>
      <c r="BST27" s="22"/>
      <c r="BSU27" s="22"/>
      <c r="BSV27" s="22"/>
      <c r="BSW27" s="22"/>
      <c r="BSX27" s="22"/>
      <c r="BSY27" s="22"/>
      <c r="BSZ27" s="22"/>
      <c r="BTA27" s="22"/>
      <c r="BTB27" s="22"/>
      <c r="BTC27" s="22"/>
      <c r="BTD27" s="22"/>
      <c r="BTE27" s="22"/>
      <c r="BTF27" s="22"/>
      <c r="BTG27" s="22"/>
      <c r="BTH27" s="22"/>
      <c r="BTI27" s="22"/>
      <c r="BTJ27" s="22"/>
      <c r="BTK27" s="22"/>
      <c r="BTL27" s="22"/>
      <c r="BTM27" s="22"/>
      <c r="BTN27" s="22"/>
      <c r="BTO27" s="22"/>
      <c r="BTP27" s="22"/>
      <c r="BTQ27" s="22"/>
      <c r="BTR27" s="22"/>
      <c r="BTS27" s="22"/>
      <c r="BTT27" s="22"/>
      <c r="BTU27" s="22"/>
      <c r="BTV27" s="22"/>
      <c r="BTW27" s="22"/>
      <c r="BTX27" s="22"/>
      <c r="BTY27" s="22"/>
      <c r="BTZ27" s="22"/>
      <c r="BUA27" s="22"/>
      <c r="BUB27" s="22"/>
      <c r="BUC27" s="22"/>
      <c r="BUD27" s="22"/>
      <c r="BUE27" s="22"/>
      <c r="BUF27" s="22"/>
      <c r="BUG27" s="22"/>
      <c r="BUH27" s="22"/>
      <c r="BUI27" s="22"/>
      <c r="BUJ27" s="22"/>
      <c r="BUK27" s="22"/>
      <c r="BUL27" s="22"/>
      <c r="BUM27" s="22"/>
      <c r="BUN27" s="22"/>
      <c r="BUO27" s="22"/>
      <c r="BUP27" s="22"/>
      <c r="BUQ27" s="22"/>
      <c r="BUR27" s="22"/>
      <c r="BUS27" s="22"/>
      <c r="BUT27" s="22"/>
      <c r="BUU27" s="22"/>
      <c r="BUV27" s="22"/>
      <c r="BUW27" s="22"/>
      <c r="BUX27" s="22"/>
      <c r="BUY27" s="22"/>
      <c r="BUZ27" s="22"/>
      <c r="BVA27" s="22"/>
      <c r="BVB27" s="22"/>
      <c r="BVC27" s="22"/>
      <c r="BVD27" s="22"/>
      <c r="BVE27" s="22"/>
      <c r="BVF27" s="22"/>
      <c r="BVG27" s="22"/>
      <c r="BVH27" s="22"/>
      <c r="BVI27" s="22"/>
      <c r="BVJ27" s="22"/>
      <c r="BVK27" s="22"/>
      <c r="BVL27" s="22"/>
      <c r="BVM27" s="22"/>
      <c r="BVN27" s="22"/>
      <c r="BVO27" s="22"/>
      <c r="BVP27" s="22"/>
      <c r="BVQ27" s="22"/>
      <c r="BVR27" s="22"/>
      <c r="BVS27" s="22"/>
      <c r="BVT27" s="22"/>
      <c r="BVU27" s="22"/>
      <c r="BVV27" s="22"/>
      <c r="BVW27" s="22"/>
      <c r="BVX27" s="22"/>
      <c r="BVY27" s="22"/>
      <c r="BVZ27" s="22"/>
      <c r="BWA27" s="22"/>
      <c r="BWB27" s="22"/>
      <c r="BWC27" s="22"/>
      <c r="BWD27" s="22"/>
      <c r="BWE27" s="22"/>
      <c r="BWF27" s="22"/>
      <c r="BWG27" s="22"/>
      <c r="BWH27" s="22"/>
      <c r="BWI27" s="22"/>
      <c r="BWJ27" s="22"/>
      <c r="BWK27" s="22"/>
      <c r="BWL27" s="22"/>
      <c r="BWM27" s="22"/>
      <c r="BWN27" s="22"/>
      <c r="BWO27" s="22"/>
      <c r="BWP27" s="22"/>
      <c r="BWQ27" s="22"/>
      <c r="BWR27" s="22"/>
      <c r="BWS27" s="22"/>
      <c r="BWT27" s="22"/>
      <c r="BWU27" s="22"/>
      <c r="BWV27" s="22"/>
      <c r="BWW27" s="22"/>
      <c r="BWX27" s="22"/>
      <c r="BWY27" s="22"/>
      <c r="BWZ27" s="22"/>
      <c r="BXA27" s="22"/>
      <c r="BXB27" s="22"/>
      <c r="BXC27" s="22"/>
      <c r="BXD27" s="22"/>
      <c r="BXE27" s="22"/>
      <c r="BXF27" s="22"/>
      <c r="BXG27" s="22"/>
      <c r="BXH27" s="22"/>
      <c r="BXI27" s="22"/>
      <c r="BXJ27" s="22"/>
      <c r="BXK27" s="22"/>
      <c r="BXL27" s="22"/>
      <c r="BXM27" s="22"/>
      <c r="BXN27" s="22"/>
      <c r="BXO27" s="22"/>
      <c r="BXP27" s="22"/>
      <c r="BXQ27" s="22"/>
      <c r="BXR27" s="22"/>
      <c r="BXS27" s="22"/>
      <c r="BXT27" s="22"/>
      <c r="BXU27" s="22"/>
      <c r="BXV27" s="22"/>
      <c r="BXW27" s="22"/>
      <c r="BXX27" s="22"/>
      <c r="BXY27" s="22"/>
      <c r="BXZ27" s="22"/>
      <c r="BYA27" s="22"/>
      <c r="BYB27" s="22"/>
      <c r="BYC27" s="22"/>
      <c r="BYD27" s="22"/>
      <c r="BYE27" s="22"/>
      <c r="BYF27" s="22"/>
      <c r="BYG27" s="22"/>
      <c r="BYH27" s="22"/>
      <c r="BYI27" s="22"/>
      <c r="BYJ27" s="22"/>
      <c r="BYK27" s="22"/>
      <c r="BYL27" s="22"/>
      <c r="BYM27" s="22"/>
      <c r="BYN27" s="22"/>
      <c r="BYO27" s="22"/>
      <c r="BYP27" s="22"/>
      <c r="BYQ27" s="22"/>
      <c r="BYR27" s="22"/>
      <c r="BYS27" s="22"/>
      <c r="BYT27" s="22"/>
      <c r="BYU27" s="22"/>
      <c r="BYV27" s="22"/>
      <c r="BYW27" s="22"/>
      <c r="BYX27" s="22"/>
      <c r="BYY27" s="22"/>
      <c r="BYZ27" s="22"/>
      <c r="BZA27" s="22"/>
      <c r="BZB27" s="22"/>
      <c r="BZC27" s="22"/>
      <c r="BZD27" s="22"/>
      <c r="BZE27" s="22"/>
      <c r="BZF27" s="22"/>
      <c r="BZG27" s="22"/>
      <c r="BZH27" s="22"/>
      <c r="BZI27" s="22"/>
      <c r="BZJ27" s="22"/>
      <c r="BZK27" s="22"/>
      <c r="BZL27" s="22"/>
      <c r="BZM27" s="22"/>
      <c r="BZN27" s="22"/>
      <c r="BZO27" s="22"/>
      <c r="BZP27" s="22"/>
      <c r="BZQ27" s="22"/>
      <c r="BZR27" s="22"/>
      <c r="BZS27" s="22"/>
      <c r="BZT27" s="22"/>
      <c r="BZU27" s="22"/>
      <c r="BZV27" s="22"/>
      <c r="BZW27" s="22"/>
      <c r="BZX27" s="22"/>
      <c r="BZY27" s="22"/>
      <c r="BZZ27" s="22"/>
      <c r="CAA27" s="22"/>
      <c r="CAB27" s="22"/>
      <c r="CAC27" s="22"/>
      <c r="CAD27" s="22"/>
      <c r="CAE27" s="22"/>
      <c r="CAF27" s="22"/>
      <c r="CAG27" s="22"/>
      <c r="CAH27" s="22"/>
      <c r="CAI27" s="22"/>
      <c r="CAJ27" s="22"/>
      <c r="CAK27" s="22"/>
      <c r="CAL27" s="22"/>
      <c r="CAM27" s="22"/>
      <c r="CAN27" s="22"/>
      <c r="CAO27" s="22"/>
      <c r="CAP27" s="22"/>
      <c r="CAQ27" s="22"/>
      <c r="CAR27" s="22"/>
      <c r="CAS27" s="22"/>
      <c r="CAT27" s="22"/>
      <c r="CAU27" s="22"/>
      <c r="CAV27" s="22"/>
      <c r="CAW27" s="22"/>
      <c r="CAX27" s="22"/>
      <c r="CAY27" s="22"/>
      <c r="CAZ27" s="22"/>
      <c r="CBA27" s="22"/>
      <c r="CBB27" s="22"/>
      <c r="CBC27" s="22"/>
      <c r="CBD27" s="22"/>
      <c r="CBE27" s="22"/>
      <c r="CBF27" s="22"/>
      <c r="CBG27" s="22"/>
      <c r="CBH27" s="22"/>
      <c r="CBI27" s="22"/>
      <c r="CBJ27" s="22"/>
      <c r="CBK27" s="22"/>
      <c r="CBL27" s="22"/>
      <c r="CBM27" s="22"/>
      <c r="CBN27" s="22"/>
      <c r="CBO27" s="22"/>
      <c r="CBP27" s="22"/>
      <c r="CBQ27" s="22"/>
      <c r="CBR27" s="22"/>
      <c r="CBS27" s="22"/>
      <c r="CBT27" s="22"/>
      <c r="CBU27" s="22"/>
      <c r="CBV27" s="22"/>
      <c r="CBW27" s="22"/>
      <c r="CBX27" s="22"/>
      <c r="CBY27" s="22"/>
      <c r="CBZ27" s="22"/>
      <c r="CCA27" s="22"/>
      <c r="CCB27" s="22"/>
      <c r="CCC27" s="22"/>
      <c r="CCD27" s="22"/>
      <c r="CCE27" s="22"/>
      <c r="CCF27" s="22"/>
      <c r="CCG27" s="22"/>
      <c r="CCH27" s="22"/>
      <c r="CCI27" s="22"/>
      <c r="CCJ27" s="22"/>
      <c r="CCK27" s="22"/>
      <c r="CCL27" s="22"/>
      <c r="CCM27" s="22"/>
      <c r="CCN27" s="22"/>
      <c r="CCO27" s="22"/>
      <c r="CCP27" s="22"/>
      <c r="CCQ27" s="22"/>
      <c r="CCR27" s="22"/>
      <c r="CCS27" s="22"/>
      <c r="CCT27" s="22"/>
      <c r="CCU27" s="22"/>
      <c r="CCV27" s="22"/>
      <c r="CCW27" s="22"/>
      <c r="CCX27" s="22"/>
      <c r="CCY27" s="22"/>
      <c r="CCZ27" s="22"/>
      <c r="CDA27" s="22"/>
      <c r="CDB27" s="22"/>
      <c r="CDC27" s="22"/>
      <c r="CDD27" s="22"/>
      <c r="CDE27" s="22"/>
      <c r="CDF27" s="22"/>
      <c r="CDG27" s="22"/>
      <c r="CDH27" s="22"/>
      <c r="CDI27" s="22"/>
      <c r="CDJ27" s="22"/>
      <c r="CDK27" s="22"/>
      <c r="CDL27" s="22"/>
      <c r="CDM27" s="22"/>
      <c r="CDN27" s="22"/>
      <c r="CDO27" s="22"/>
      <c r="CDP27" s="22"/>
      <c r="CDQ27" s="22"/>
      <c r="CDR27" s="22"/>
      <c r="CDS27" s="22"/>
      <c r="CDT27" s="22"/>
      <c r="CDU27" s="22"/>
      <c r="CDV27" s="22"/>
      <c r="CDW27" s="22"/>
      <c r="CDX27" s="22"/>
      <c r="CDY27" s="22"/>
      <c r="CDZ27" s="22"/>
      <c r="CEA27" s="22"/>
      <c r="CEB27" s="22"/>
      <c r="CEC27" s="22"/>
      <c r="CED27" s="22"/>
      <c r="CEE27" s="22"/>
      <c r="CEF27" s="22"/>
      <c r="CEG27" s="22"/>
      <c r="CEH27" s="22"/>
      <c r="CEI27" s="22"/>
      <c r="CEJ27" s="22"/>
      <c r="CEK27" s="22"/>
      <c r="CEL27" s="22"/>
      <c r="CEM27" s="22"/>
      <c r="CEN27" s="22"/>
      <c r="CEO27" s="22"/>
      <c r="CEP27" s="22"/>
      <c r="CEQ27" s="22"/>
      <c r="CER27" s="22"/>
      <c r="CES27" s="22"/>
      <c r="CET27" s="22"/>
      <c r="CEU27" s="22"/>
      <c r="CEV27" s="22"/>
      <c r="CEW27" s="22"/>
      <c r="CEX27" s="22"/>
      <c r="CEY27" s="22"/>
      <c r="CEZ27" s="22"/>
      <c r="CFA27" s="22"/>
      <c r="CFB27" s="22"/>
      <c r="CFC27" s="22"/>
      <c r="CFD27" s="22"/>
      <c r="CFE27" s="22"/>
      <c r="CFF27" s="22"/>
      <c r="CFG27" s="22"/>
      <c r="CFH27" s="22"/>
      <c r="CFI27" s="22"/>
      <c r="CFJ27" s="22"/>
      <c r="CFK27" s="22"/>
      <c r="CFL27" s="22"/>
      <c r="CFM27" s="22"/>
      <c r="CFN27" s="22"/>
      <c r="CFO27" s="22"/>
      <c r="CFP27" s="22"/>
      <c r="CFQ27" s="22"/>
      <c r="CFR27" s="22"/>
      <c r="CFS27" s="22"/>
      <c r="CFT27" s="22"/>
      <c r="CFU27" s="22"/>
      <c r="CFV27" s="22"/>
      <c r="CFW27" s="22"/>
      <c r="CFX27" s="22"/>
      <c r="CFY27" s="22"/>
      <c r="CFZ27" s="22"/>
      <c r="CGA27" s="22"/>
      <c r="CGB27" s="22"/>
      <c r="CGC27" s="22"/>
      <c r="CGD27" s="22"/>
      <c r="CGE27" s="22"/>
      <c r="CGF27" s="22"/>
      <c r="CGG27" s="22"/>
      <c r="CGH27" s="22"/>
      <c r="CGI27" s="22"/>
      <c r="CGJ27" s="22"/>
      <c r="CGK27" s="22"/>
      <c r="CGL27" s="22"/>
      <c r="CGM27" s="22"/>
      <c r="CGN27" s="22"/>
      <c r="CGO27" s="22"/>
      <c r="CGP27" s="22"/>
      <c r="CGQ27" s="22"/>
      <c r="CGR27" s="22"/>
      <c r="CGS27" s="22"/>
      <c r="CGT27" s="22"/>
      <c r="CGU27" s="22"/>
      <c r="CGV27" s="22"/>
      <c r="CGW27" s="22"/>
      <c r="CGX27" s="22"/>
      <c r="CGY27" s="22"/>
      <c r="CGZ27" s="22"/>
      <c r="CHA27" s="22"/>
      <c r="CHB27" s="22"/>
      <c r="CHC27" s="22"/>
      <c r="CHD27" s="22"/>
      <c r="CHE27" s="22"/>
      <c r="CHF27" s="22"/>
      <c r="CHG27" s="22"/>
      <c r="CHH27" s="22"/>
      <c r="CHI27" s="22"/>
      <c r="CHJ27" s="22"/>
      <c r="CHK27" s="22"/>
      <c r="CHL27" s="22"/>
      <c r="CHM27" s="22"/>
      <c r="CHN27" s="22"/>
      <c r="CHO27" s="22"/>
      <c r="CHP27" s="22"/>
      <c r="CHQ27" s="22"/>
      <c r="CHR27" s="22"/>
      <c r="CHS27" s="22"/>
      <c r="CHT27" s="22"/>
      <c r="CHU27" s="22"/>
      <c r="CHV27" s="22"/>
      <c r="CHW27" s="22"/>
      <c r="CHX27" s="22"/>
      <c r="CHY27" s="22"/>
      <c r="CHZ27" s="22"/>
      <c r="CIA27" s="22"/>
      <c r="CIB27" s="22"/>
      <c r="CIC27" s="22"/>
      <c r="CID27" s="22"/>
      <c r="CIE27" s="22"/>
      <c r="CIF27" s="22"/>
      <c r="CIG27" s="22"/>
      <c r="CIH27" s="22"/>
      <c r="CII27" s="22"/>
      <c r="CIJ27" s="22"/>
      <c r="CIK27" s="22"/>
      <c r="CIL27" s="22"/>
      <c r="CIM27" s="22"/>
      <c r="CIN27" s="22"/>
      <c r="CIO27" s="22"/>
      <c r="CIP27" s="22"/>
      <c r="CIQ27" s="22"/>
      <c r="CIR27" s="22"/>
      <c r="CIS27" s="22"/>
      <c r="CIT27" s="22"/>
      <c r="CIU27" s="22"/>
      <c r="CIV27" s="22"/>
      <c r="CIW27" s="22"/>
      <c r="CIX27" s="22"/>
      <c r="CIY27" s="22"/>
      <c r="CIZ27" s="22"/>
      <c r="CJA27" s="22"/>
      <c r="CJB27" s="22"/>
      <c r="CJC27" s="22"/>
      <c r="CJD27" s="22"/>
      <c r="CJE27" s="22"/>
      <c r="CJF27" s="22"/>
      <c r="CJG27" s="22"/>
      <c r="CJH27" s="22"/>
      <c r="CJI27" s="22"/>
      <c r="CJJ27" s="22"/>
      <c r="CJK27" s="22"/>
      <c r="CJL27" s="22"/>
      <c r="CJM27" s="22"/>
      <c r="CJN27" s="22"/>
      <c r="CJO27" s="22"/>
      <c r="CJP27" s="22"/>
      <c r="CJQ27" s="22"/>
      <c r="CJR27" s="22"/>
      <c r="CJS27" s="22"/>
      <c r="CJT27" s="22"/>
      <c r="CJU27" s="22"/>
      <c r="CJV27" s="22"/>
      <c r="CJW27" s="22"/>
      <c r="CJX27" s="22"/>
      <c r="CJY27" s="22"/>
      <c r="CJZ27" s="22"/>
      <c r="CKA27" s="22"/>
      <c r="CKB27" s="22"/>
      <c r="CKC27" s="22"/>
      <c r="CKD27" s="22"/>
      <c r="CKE27" s="22"/>
      <c r="CKF27" s="22"/>
      <c r="CKG27" s="22"/>
      <c r="CKH27" s="22"/>
      <c r="CKI27" s="22"/>
      <c r="CKJ27" s="22"/>
      <c r="CKK27" s="22"/>
      <c r="CKL27" s="22"/>
      <c r="CKM27" s="22"/>
      <c r="CKN27" s="22"/>
      <c r="CKO27" s="22"/>
      <c r="CKP27" s="22"/>
      <c r="CKQ27" s="22"/>
      <c r="CKR27" s="22"/>
      <c r="CKS27" s="22"/>
      <c r="CKT27" s="22"/>
      <c r="CKU27" s="22"/>
      <c r="CKV27" s="22"/>
      <c r="CKW27" s="22"/>
      <c r="CKX27" s="22"/>
      <c r="CKY27" s="22"/>
      <c r="CKZ27" s="22"/>
      <c r="CLA27" s="22"/>
      <c r="CLB27" s="22"/>
      <c r="CLC27" s="22"/>
      <c r="CLD27" s="22"/>
      <c r="CLE27" s="22"/>
      <c r="CLF27" s="22"/>
      <c r="CLG27" s="22"/>
      <c r="CLH27" s="22"/>
      <c r="CLI27" s="22"/>
      <c r="CLJ27" s="22"/>
      <c r="CLK27" s="22"/>
      <c r="CLL27" s="22"/>
      <c r="CLM27" s="22"/>
      <c r="CLN27" s="22"/>
      <c r="CLO27" s="22"/>
      <c r="CLP27" s="22"/>
      <c r="CLQ27" s="22"/>
      <c r="CLR27" s="22"/>
      <c r="CLS27" s="22"/>
      <c r="CLT27" s="22"/>
      <c r="CLU27" s="22"/>
      <c r="CLV27" s="22"/>
      <c r="CLW27" s="22"/>
      <c r="CLX27" s="22"/>
      <c r="CLY27" s="22"/>
      <c r="CLZ27" s="22"/>
      <c r="CMA27" s="22"/>
      <c r="CMB27" s="22"/>
      <c r="CMC27" s="22"/>
      <c r="CMD27" s="22"/>
      <c r="CME27" s="22"/>
      <c r="CMF27" s="22"/>
      <c r="CMG27" s="22"/>
      <c r="CMH27" s="22"/>
      <c r="CMI27" s="22"/>
      <c r="CMJ27" s="22"/>
      <c r="CMK27" s="22"/>
      <c r="CML27" s="22"/>
      <c r="CMM27" s="22"/>
      <c r="CMN27" s="22"/>
      <c r="CMO27" s="22"/>
      <c r="CMP27" s="22"/>
      <c r="CMQ27" s="22"/>
      <c r="CMR27" s="22"/>
      <c r="CMS27" s="22"/>
      <c r="CMT27" s="22"/>
      <c r="CMU27" s="22"/>
      <c r="CMV27" s="22"/>
      <c r="CMW27" s="22"/>
      <c r="CMX27" s="22"/>
      <c r="CMY27" s="22"/>
      <c r="CMZ27" s="22"/>
      <c r="CNA27" s="22"/>
      <c r="CNB27" s="22"/>
      <c r="CNC27" s="22"/>
      <c r="CND27" s="22"/>
      <c r="CNE27" s="22"/>
      <c r="CNF27" s="22"/>
      <c r="CNG27" s="22"/>
      <c r="CNH27" s="22"/>
      <c r="CNI27" s="22"/>
      <c r="CNJ27" s="22"/>
      <c r="CNK27" s="22"/>
      <c r="CNL27" s="22"/>
      <c r="CNM27" s="22"/>
      <c r="CNN27" s="22"/>
      <c r="CNO27" s="22"/>
      <c r="CNP27" s="22"/>
      <c r="CNQ27" s="22"/>
      <c r="CNR27" s="22"/>
      <c r="CNS27" s="22"/>
      <c r="CNT27" s="22"/>
      <c r="CNU27" s="22"/>
      <c r="CNV27" s="22"/>
      <c r="CNW27" s="22"/>
      <c r="CNX27" s="22"/>
      <c r="CNY27" s="22"/>
      <c r="CNZ27" s="22"/>
      <c r="COA27" s="22"/>
      <c r="COB27" s="22"/>
      <c r="COC27" s="22"/>
      <c r="COD27" s="22"/>
      <c r="COE27" s="22"/>
      <c r="COF27" s="22"/>
      <c r="COG27" s="22"/>
      <c r="COH27" s="22"/>
      <c r="COI27" s="22"/>
      <c r="COJ27" s="22"/>
      <c r="COK27" s="22"/>
      <c r="COL27" s="22"/>
      <c r="COM27" s="22"/>
      <c r="CON27" s="22"/>
      <c r="COO27" s="22"/>
      <c r="COP27" s="22"/>
      <c r="COQ27" s="22"/>
      <c r="COR27" s="22"/>
      <c r="COS27" s="22"/>
      <c r="COT27" s="22"/>
      <c r="COU27" s="22"/>
      <c r="COV27" s="22"/>
      <c r="COW27" s="22"/>
      <c r="COX27" s="22"/>
      <c r="COY27" s="22"/>
      <c r="COZ27" s="22"/>
      <c r="CPA27" s="22"/>
      <c r="CPB27" s="22"/>
      <c r="CPC27" s="22"/>
      <c r="CPD27" s="22"/>
      <c r="CPE27" s="22"/>
      <c r="CPF27" s="22"/>
      <c r="CPG27" s="22"/>
      <c r="CPH27" s="22"/>
      <c r="CPI27" s="22"/>
      <c r="CPJ27" s="22"/>
      <c r="CPK27" s="22"/>
      <c r="CPL27" s="22"/>
      <c r="CPM27" s="22"/>
      <c r="CPN27" s="22"/>
      <c r="CPO27" s="22"/>
      <c r="CPP27" s="22"/>
      <c r="CPQ27" s="22"/>
      <c r="CPR27" s="22"/>
      <c r="CPS27" s="22"/>
      <c r="CPT27" s="22"/>
      <c r="CPU27" s="22"/>
      <c r="CPV27" s="22"/>
      <c r="CPW27" s="22"/>
      <c r="CPX27" s="22"/>
      <c r="CPY27" s="22"/>
      <c r="CPZ27" s="22"/>
      <c r="CQA27" s="22"/>
      <c r="CQB27" s="22"/>
      <c r="CQC27" s="22"/>
      <c r="CQD27" s="22"/>
      <c r="CQE27" s="22"/>
      <c r="CQF27" s="22"/>
      <c r="CQG27" s="22"/>
      <c r="CQH27" s="22"/>
      <c r="CQI27" s="22"/>
      <c r="CQJ27" s="22"/>
      <c r="CQK27" s="22"/>
      <c r="CQL27" s="22"/>
      <c r="CQM27" s="22"/>
      <c r="CQN27" s="22"/>
      <c r="CQO27" s="22"/>
      <c r="CQP27" s="22"/>
      <c r="CQQ27" s="22"/>
      <c r="CQR27" s="22"/>
      <c r="CQS27" s="22"/>
      <c r="CQT27" s="22"/>
      <c r="CQU27" s="22"/>
      <c r="CQV27" s="22"/>
      <c r="CQW27" s="22"/>
      <c r="CQX27" s="22"/>
      <c r="CQY27" s="22"/>
      <c r="CQZ27" s="22"/>
      <c r="CRA27" s="22"/>
      <c r="CRB27" s="22"/>
      <c r="CRC27" s="22"/>
      <c r="CRD27" s="22"/>
      <c r="CRE27" s="22"/>
      <c r="CRF27" s="22"/>
      <c r="CRG27" s="22"/>
      <c r="CRH27" s="22"/>
      <c r="CRI27" s="22"/>
      <c r="CRJ27" s="22"/>
      <c r="CRK27" s="22"/>
      <c r="CRL27" s="22"/>
      <c r="CRM27" s="22"/>
      <c r="CRN27" s="22"/>
      <c r="CRO27" s="22"/>
      <c r="CRP27" s="22"/>
      <c r="CRQ27" s="22"/>
      <c r="CRR27" s="22"/>
      <c r="CRS27" s="22"/>
      <c r="CRT27" s="22"/>
      <c r="CRU27" s="22"/>
      <c r="CRV27" s="22"/>
      <c r="CRW27" s="22"/>
      <c r="CRX27" s="22"/>
      <c r="CRY27" s="22"/>
      <c r="CRZ27" s="22"/>
      <c r="CSA27" s="22"/>
      <c r="CSB27" s="22"/>
      <c r="CSC27" s="22"/>
      <c r="CSD27" s="22"/>
      <c r="CSE27" s="22"/>
      <c r="CSF27" s="22"/>
      <c r="CSG27" s="22"/>
      <c r="CSH27" s="22"/>
      <c r="CSI27" s="22"/>
      <c r="CSJ27" s="22"/>
      <c r="CSK27" s="22"/>
      <c r="CSL27" s="22"/>
      <c r="CSM27" s="22"/>
      <c r="CSN27" s="22"/>
      <c r="CSO27" s="22"/>
      <c r="CSP27" s="22"/>
      <c r="CSQ27" s="22"/>
      <c r="CSR27" s="22"/>
      <c r="CSS27" s="22"/>
      <c r="CST27" s="22"/>
      <c r="CSU27" s="22"/>
      <c r="CSV27" s="22"/>
      <c r="CSW27" s="22"/>
      <c r="CSX27" s="22"/>
      <c r="CSY27" s="22"/>
      <c r="CSZ27" s="22"/>
      <c r="CTA27" s="22"/>
      <c r="CTB27" s="22"/>
      <c r="CTC27" s="22"/>
      <c r="CTD27" s="22"/>
      <c r="CTE27" s="22"/>
      <c r="CTF27" s="22"/>
      <c r="CTG27" s="22"/>
      <c r="CTH27" s="22"/>
      <c r="CTI27" s="22"/>
      <c r="CTJ27" s="22"/>
      <c r="CTK27" s="22"/>
      <c r="CTL27" s="22"/>
      <c r="CTM27" s="22"/>
      <c r="CTN27" s="22"/>
      <c r="CTO27" s="22"/>
      <c r="CTP27" s="22"/>
      <c r="CTQ27" s="22"/>
      <c r="CTR27" s="22"/>
      <c r="CTS27" s="22"/>
      <c r="CTT27" s="22"/>
      <c r="CTU27" s="22"/>
      <c r="CTV27" s="22"/>
      <c r="CTW27" s="22"/>
      <c r="CTX27" s="22"/>
      <c r="CTY27" s="22"/>
      <c r="CTZ27" s="22"/>
      <c r="CUA27" s="22"/>
      <c r="CUB27" s="22"/>
      <c r="CUC27" s="22"/>
      <c r="CUD27" s="22"/>
      <c r="CUE27" s="22"/>
      <c r="CUF27" s="22"/>
      <c r="CUG27" s="22"/>
      <c r="CUH27" s="22"/>
      <c r="CUI27" s="22"/>
      <c r="CUJ27" s="22"/>
      <c r="CUK27" s="22"/>
      <c r="CUL27" s="22"/>
      <c r="CUM27" s="22"/>
      <c r="CUN27" s="22"/>
      <c r="CUO27" s="22"/>
      <c r="CUP27" s="22"/>
      <c r="CUQ27" s="22"/>
      <c r="CUR27" s="22"/>
      <c r="CUS27" s="22"/>
      <c r="CUT27" s="22"/>
      <c r="CUU27" s="22"/>
      <c r="CUV27" s="22"/>
      <c r="CUW27" s="22"/>
      <c r="CUX27" s="22"/>
      <c r="CUY27" s="22"/>
      <c r="CUZ27" s="22"/>
      <c r="CVA27" s="22"/>
      <c r="CVB27" s="22"/>
      <c r="CVC27" s="22"/>
      <c r="CVD27" s="22"/>
      <c r="CVE27" s="22"/>
      <c r="CVF27" s="22"/>
      <c r="CVG27" s="22"/>
      <c r="CVH27" s="22"/>
      <c r="CVI27" s="22"/>
      <c r="CVJ27" s="22"/>
      <c r="CVK27" s="22"/>
      <c r="CVL27" s="22"/>
      <c r="CVM27" s="22"/>
      <c r="CVN27" s="22"/>
      <c r="CVO27" s="22"/>
      <c r="CVP27" s="22"/>
      <c r="CVQ27" s="22"/>
      <c r="CVR27" s="22"/>
      <c r="CVS27" s="22"/>
      <c r="CVT27" s="22"/>
      <c r="CVU27" s="22"/>
      <c r="CVV27" s="22"/>
      <c r="CVW27" s="22"/>
      <c r="CVX27" s="22"/>
      <c r="CVY27" s="22"/>
      <c r="CVZ27" s="22"/>
      <c r="CWA27" s="22"/>
      <c r="CWB27" s="22"/>
      <c r="CWC27" s="22"/>
      <c r="CWD27" s="22"/>
      <c r="CWE27" s="22"/>
      <c r="CWF27" s="22"/>
      <c r="CWG27" s="22"/>
      <c r="CWH27" s="22"/>
      <c r="CWI27" s="22"/>
      <c r="CWJ27" s="22"/>
      <c r="CWK27" s="22"/>
      <c r="CWL27" s="22"/>
      <c r="CWM27" s="22"/>
      <c r="CWN27" s="22"/>
      <c r="CWO27" s="22"/>
      <c r="CWP27" s="22"/>
      <c r="CWQ27" s="22"/>
      <c r="CWR27" s="22"/>
      <c r="CWS27" s="22"/>
      <c r="CWT27" s="22"/>
      <c r="CWU27" s="22"/>
      <c r="CWV27" s="22"/>
      <c r="CWW27" s="22"/>
      <c r="CWX27" s="22"/>
      <c r="CWY27" s="22"/>
      <c r="CWZ27" s="22"/>
      <c r="CXA27" s="22"/>
      <c r="CXB27" s="22"/>
      <c r="CXC27" s="22"/>
      <c r="CXD27" s="22"/>
      <c r="CXE27" s="22"/>
      <c r="CXF27" s="22"/>
      <c r="CXG27" s="22"/>
      <c r="CXH27" s="22"/>
      <c r="CXI27" s="22"/>
      <c r="CXJ27" s="22"/>
      <c r="CXK27" s="22"/>
      <c r="CXL27" s="22"/>
      <c r="CXM27" s="22"/>
      <c r="CXN27" s="22"/>
      <c r="CXO27" s="22"/>
      <c r="CXP27" s="22"/>
      <c r="CXQ27" s="22"/>
      <c r="CXR27" s="22"/>
      <c r="CXS27" s="22"/>
      <c r="CXT27" s="22"/>
      <c r="CXU27" s="22"/>
      <c r="CXV27" s="22"/>
      <c r="CXW27" s="22"/>
      <c r="CXX27" s="22"/>
      <c r="CXY27" s="22"/>
      <c r="CXZ27" s="22"/>
      <c r="CYA27" s="22"/>
      <c r="CYB27" s="22"/>
      <c r="CYC27" s="22"/>
      <c r="CYD27" s="22"/>
      <c r="CYE27" s="22"/>
      <c r="CYF27" s="22"/>
      <c r="CYG27" s="22"/>
      <c r="CYH27" s="22"/>
      <c r="CYI27" s="22"/>
      <c r="CYJ27" s="22"/>
      <c r="CYK27" s="22"/>
      <c r="CYL27" s="22"/>
      <c r="CYM27" s="22"/>
      <c r="CYN27" s="22"/>
      <c r="CYO27" s="22"/>
      <c r="CYP27" s="22"/>
      <c r="CYQ27" s="22"/>
      <c r="CYR27" s="22"/>
      <c r="CYS27" s="22"/>
      <c r="CYT27" s="22"/>
      <c r="CYU27" s="22"/>
      <c r="CYV27" s="22"/>
      <c r="CYW27" s="22"/>
      <c r="CYX27" s="22"/>
      <c r="CYY27" s="22"/>
      <c r="CYZ27" s="22"/>
      <c r="CZA27" s="22"/>
      <c r="CZB27" s="22"/>
      <c r="CZC27" s="22"/>
      <c r="CZD27" s="22"/>
      <c r="CZE27" s="22"/>
      <c r="CZF27" s="22"/>
      <c r="CZG27" s="22"/>
      <c r="CZH27" s="22"/>
      <c r="CZI27" s="22"/>
      <c r="CZJ27" s="22"/>
      <c r="CZK27" s="22"/>
      <c r="CZL27" s="22"/>
      <c r="CZM27" s="22"/>
      <c r="CZN27" s="22"/>
      <c r="CZO27" s="22"/>
      <c r="CZP27" s="22"/>
      <c r="CZQ27" s="22"/>
      <c r="CZR27" s="22"/>
      <c r="CZS27" s="22"/>
      <c r="CZT27" s="22"/>
      <c r="CZU27" s="22"/>
      <c r="CZV27" s="22"/>
      <c r="CZW27" s="22"/>
      <c r="CZX27" s="22"/>
      <c r="CZY27" s="22"/>
      <c r="CZZ27" s="22"/>
      <c r="DAA27" s="22"/>
      <c r="DAB27" s="22"/>
      <c r="DAC27" s="22"/>
      <c r="DAD27" s="22"/>
      <c r="DAE27" s="22"/>
      <c r="DAF27" s="22"/>
      <c r="DAG27" s="22"/>
      <c r="DAH27" s="22"/>
      <c r="DAI27" s="22"/>
      <c r="DAJ27" s="22"/>
      <c r="DAK27" s="22"/>
      <c r="DAL27" s="22"/>
      <c r="DAM27" s="22"/>
      <c r="DAN27" s="22"/>
      <c r="DAO27" s="22"/>
      <c r="DAP27" s="22"/>
      <c r="DAQ27" s="22"/>
      <c r="DAR27" s="22"/>
      <c r="DAS27" s="22"/>
      <c r="DAT27" s="22"/>
      <c r="DAU27" s="22"/>
      <c r="DAV27" s="22"/>
      <c r="DAW27" s="22"/>
      <c r="DAX27" s="22"/>
      <c r="DAY27" s="22"/>
      <c r="DAZ27" s="22"/>
      <c r="DBA27" s="22"/>
      <c r="DBB27" s="22"/>
      <c r="DBC27" s="22"/>
      <c r="DBD27" s="22"/>
      <c r="DBE27" s="22"/>
      <c r="DBF27" s="22"/>
      <c r="DBG27" s="22"/>
      <c r="DBH27" s="22"/>
      <c r="DBI27" s="22"/>
      <c r="DBJ27" s="22"/>
      <c r="DBK27" s="22"/>
      <c r="DBL27" s="22"/>
      <c r="DBM27" s="22"/>
      <c r="DBN27" s="22"/>
      <c r="DBO27" s="22"/>
      <c r="DBP27" s="22"/>
      <c r="DBQ27" s="22"/>
      <c r="DBR27" s="22"/>
      <c r="DBS27" s="22"/>
      <c r="DBT27" s="22"/>
      <c r="DBU27" s="22"/>
      <c r="DBV27" s="22"/>
      <c r="DBW27" s="22"/>
      <c r="DBX27" s="22"/>
      <c r="DBY27" s="22"/>
      <c r="DBZ27" s="22"/>
      <c r="DCA27" s="22"/>
      <c r="DCB27" s="22"/>
      <c r="DCC27" s="22"/>
      <c r="DCD27" s="22"/>
      <c r="DCE27" s="22"/>
      <c r="DCF27" s="22"/>
      <c r="DCG27" s="22"/>
      <c r="DCH27" s="22"/>
      <c r="DCI27" s="22"/>
      <c r="DCJ27" s="22"/>
      <c r="DCK27" s="22"/>
      <c r="DCL27" s="22"/>
      <c r="DCM27" s="22"/>
      <c r="DCN27" s="22"/>
      <c r="DCO27" s="22"/>
      <c r="DCP27" s="22"/>
      <c r="DCQ27" s="22"/>
      <c r="DCR27" s="22"/>
      <c r="DCS27" s="22"/>
      <c r="DCT27" s="22"/>
      <c r="DCU27" s="22"/>
      <c r="DCV27" s="22"/>
      <c r="DCW27" s="22"/>
      <c r="DCX27" s="22"/>
      <c r="DCY27" s="22"/>
      <c r="DCZ27" s="22"/>
      <c r="DDA27" s="22"/>
      <c r="DDB27" s="22"/>
      <c r="DDC27" s="22"/>
      <c r="DDD27" s="22"/>
      <c r="DDE27" s="22"/>
      <c r="DDF27" s="22"/>
      <c r="DDG27" s="22"/>
      <c r="DDH27" s="22"/>
      <c r="DDI27" s="22"/>
      <c r="DDJ27" s="22"/>
      <c r="DDK27" s="22"/>
      <c r="DDL27" s="22"/>
      <c r="DDM27" s="22"/>
      <c r="DDN27" s="22"/>
      <c r="DDO27" s="22"/>
      <c r="DDP27" s="22"/>
      <c r="DDQ27" s="22"/>
      <c r="DDR27" s="22"/>
      <c r="DDS27" s="22"/>
      <c r="DDT27" s="22"/>
      <c r="DDU27" s="22"/>
      <c r="DDV27" s="22"/>
      <c r="DDW27" s="22"/>
      <c r="DDX27" s="22"/>
      <c r="DDY27" s="22"/>
      <c r="DDZ27" s="22"/>
      <c r="DEA27" s="22"/>
      <c r="DEB27" s="22"/>
      <c r="DEC27" s="22"/>
      <c r="DED27" s="22"/>
      <c r="DEE27" s="22"/>
      <c r="DEF27" s="22"/>
      <c r="DEG27" s="22"/>
      <c r="DEH27" s="22"/>
      <c r="DEI27" s="22"/>
      <c r="DEJ27" s="22"/>
      <c r="DEK27" s="22"/>
      <c r="DEL27" s="22"/>
      <c r="DEM27" s="22"/>
      <c r="DEN27" s="22"/>
      <c r="DEO27" s="22"/>
      <c r="DEP27" s="22"/>
      <c r="DEQ27" s="22"/>
      <c r="DER27" s="22"/>
      <c r="DES27" s="22"/>
      <c r="DET27" s="22"/>
      <c r="DEU27" s="22"/>
      <c r="DEV27" s="22"/>
      <c r="DEW27" s="22"/>
      <c r="DEX27" s="22"/>
      <c r="DEY27" s="22"/>
      <c r="DEZ27" s="22"/>
      <c r="DFA27" s="22"/>
      <c r="DFB27" s="22"/>
      <c r="DFC27" s="22"/>
      <c r="DFD27" s="22"/>
      <c r="DFE27" s="22"/>
      <c r="DFF27" s="22"/>
      <c r="DFG27" s="22"/>
      <c r="DFH27" s="22"/>
      <c r="DFI27" s="22"/>
      <c r="DFJ27" s="22"/>
      <c r="DFK27" s="22"/>
      <c r="DFL27" s="22"/>
      <c r="DFM27" s="22"/>
      <c r="DFN27" s="22"/>
      <c r="DFO27" s="22"/>
      <c r="DFP27" s="22"/>
      <c r="DFQ27" s="22"/>
      <c r="DFR27" s="22"/>
      <c r="DFS27" s="22"/>
      <c r="DFT27" s="22"/>
      <c r="DFU27" s="22"/>
      <c r="DFV27" s="22"/>
      <c r="DFW27" s="22"/>
      <c r="DFX27" s="22"/>
      <c r="DFY27" s="22"/>
      <c r="DFZ27" s="22"/>
      <c r="DGA27" s="22"/>
      <c r="DGB27" s="22"/>
      <c r="DGC27" s="22"/>
      <c r="DGD27" s="22"/>
      <c r="DGE27" s="22"/>
      <c r="DGF27" s="22"/>
      <c r="DGG27" s="22"/>
      <c r="DGH27" s="22"/>
      <c r="DGI27" s="22"/>
      <c r="DGJ27" s="22"/>
      <c r="DGK27" s="22"/>
      <c r="DGL27" s="22"/>
      <c r="DGM27" s="22"/>
      <c r="DGN27" s="22"/>
      <c r="DGO27" s="22"/>
      <c r="DGP27" s="22"/>
      <c r="DGQ27" s="22"/>
      <c r="DGR27" s="22"/>
      <c r="DGS27" s="22"/>
      <c r="DGT27" s="22"/>
      <c r="DGU27" s="22"/>
      <c r="DGV27" s="22"/>
      <c r="DGW27" s="22"/>
      <c r="DGX27" s="22"/>
      <c r="DGY27" s="22"/>
      <c r="DGZ27" s="22"/>
      <c r="DHA27" s="22"/>
      <c r="DHB27" s="22"/>
      <c r="DHC27" s="22"/>
      <c r="DHD27" s="22"/>
      <c r="DHE27" s="22"/>
      <c r="DHF27" s="22"/>
      <c r="DHG27" s="22"/>
      <c r="DHH27" s="22"/>
      <c r="DHI27" s="22"/>
      <c r="DHJ27" s="22"/>
      <c r="DHK27" s="22"/>
      <c r="DHL27" s="22"/>
      <c r="DHM27" s="22"/>
      <c r="DHN27" s="22"/>
      <c r="DHO27" s="22"/>
      <c r="DHP27" s="22"/>
      <c r="DHQ27" s="22"/>
      <c r="DHR27" s="22"/>
      <c r="DHS27" s="22"/>
      <c r="DHT27" s="22"/>
      <c r="DHU27" s="22"/>
      <c r="DHV27" s="22"/>
      <c r="DHW27" s="22"/>
      <c r="DHX27" s="22"/>
      <c r="DHY27" s="22"/>
      <c r="DHZ27" s="22"/>
      <c r="DIA27" s="22"/>
      <c r="DIB27" s="22"/>
      <c r="DIC27" s="22"/>
      <c r="DID27" s="22"/>
      <c r="DIE27" s="22"/>
      <c r="DIF27" s="22"/>
      <c r="DIG27" s="22"/>
      <c r="DIH27" s="22"/>
      <c r="DII27" s="22"/>
      <c r="DIJ27" s="22"/>
      <c r="DIK27" s="22"/>
      <c r="DIL27" s="22"/>
      <c r="DIM27" s="22"/>
      <c r="DIN27" s="22"/>
      <c r="DIO27" s="22"/>
      <c r="DIP27" s="22"/>
      <c r="DIQ27" s="22"/>
      <c r="DIR27" s="22"/>
      <c r="DIS27" s="22"/>
      <c r="DIT27" s="22"/>
      <c r="DIU27" s="22"/>
      <c r="DIV27" s="22"/>
      <c r="DIW27" s="22"/>
      <c r="DIX27" s="22"/>
      <c r="DIY27" s="22"/>
      <c r="DIZ27" s="22"/>
      <c r="DJA27" s="22"/>
      <c r="DJB27" s="22"/>
      <c r="DJC27" s="22"/>
      <c r="DJD27" s="22"/>
      <c r="DJE27" s="22"/>
      <c r="DJF27" s="22"/>
      <c r="DJG27" s="22"/>
      <c r="DJH27" s="22"/>
      <c r="DJI27" s="22"/>
      <c r="DJJ27" s="22"/>
      <c r="DJK27" s="22"/>
      <c r="DJL27" s="22"/>
      <c r="DJM27" s="22"/>
      <c r="DJN27" s="22"/>
      <c r="DJO27" s="22"/>
      <c r="DJP27" s="22"/>
      <c r="DJQ27" s="22"/>
      <c r="DJR27" s="22"/>
      <c r="DJS27" s="22"/>
      <c r="DJT27" s="22"/>
      <c r="DJU27" s="22"/>
      <c r="DJV27" s="22"/>
      <c r="DJW27" s="22"/>
      <c r="DJX27" s="22"/>
      <c r="DJY27" s="22"/>
      <c r="DJZ27" s="22"/>
      <c r="DKA27" s="22"/>
      <c r="DKB27" s="22"/>
      <c r="DKC27" s="22"/>
      <c r="DKD27" s="22"/>
      <c r="DKE27" s="22"/>
      <c r="DKF27" s="22"/>
      <c r="DKG27" s="22"/>
      <c r="DKH27" s="22"/>
      <c r="DKI27" s="22"/>
      <c r="DKJ27" s="22"/>
      <c r="DKK27" s="22"/>
      <c r="DKL27" s="22"/>
      <c r="DKM27" s="22"/>
      <c r="DKN27" s="22"/>
      <c r="DKO27" s="22"/>
      <c r="DKP27" s="22"/>
      <c r="DKQ27" s="22"/>
      <c r="DKR27" s="22"/>
      <c r="DKS27" s="22"/>
      <c r="DKT27" s="22"/>
      <c r="DKU27" s="22"/>
      <c r="DKV27" s="22"/>
      <c r="DKW27" s="22"/>
      <c r="DKX27" s="22"/>
      <c r="DKY27" s="22"/>
      <c r="DKZ27" s="22"/>
      <c r="DLA27" s="22"/>
      <c r="DLB27" s="22"/>
      <c r="DLC27" s="22"/>
      <c r="DLD27" s="22"/>
      <c r="DLE27" s="22"/>
      <c r="DLF27" s="22"/>
      <c r="DLG27" s="22"/>
      <c r="DLH27" s="22"/>
      <c r="DLI27" s="22"/>
      <c r="DLJ27" s="22"/>
      <c r="DLK27" s="22"/>
      <c r="DLL27" s="22"/>
      <c r="DLM27" s="22"/>
      <c r="DLN27" s="22"/>
      <c r="DLO27" s="22"/>
      <c r="DLP27" s="22"/>
      <c r="DLQ27" s="22"/>
      <c r="DLR27" s="22"/>
      <c r="DLS27" s="22"/>
      <c r="DLT27" s="22"/>
      <c r="DLU27" s="22"/>
      <c r="DLV27" s="22"/>
      <c r="DLW27" s="22"/>
      <c r="DLX27" s="22"/>
      <c r="DLY27" s="22"/>
      <c r="DLZ27" s="22"/>
      <c r="DMA27" s="22"/>
      <c r="DMB27" s="22"/>
      <c r="DMC27" s="22"/>
      <c r="DMD27" s="22"/>
      <c r="DME27" s="22"/>
      <c r="DMF27" s="22"/>
      <c r="DMG27" s="22"/>
      <c r="DMH27" s="22"/>
      <c r="DMI27" s="22"/>
      <c r="DMJ27" s="22"/>
      <c r="DMK27" s="22"/>
      <c r="DML27" s="22"/>
      <c r="DMM27" s="22"/>
      <c r="DMN27" s="22"/>
      <c r="DMO27" s="22"/>
      <c r="DMP27" s="22"/>
      <c r="DMQ27" s="22"/>
      <c r="DMR27" s="22"/>
      <c r="DMS27" s="22"/>
      <c r="DMT27" s="22"/>
      <c r="DMU27" s="22"/>
      <c r="DMV27" s="22"/>
      <c r="DMW27" s="22"/>
      <c r="DMX27" s="22"/>
      <c r="DMY27" s="22"/>
      <c r="DMZ27" s="22"/>
      <c r="DNA27" s="22"/>
      <c r="DNB27" s="22"/>
      <c r="DNC27" s="22"/>
      <c r="DND27" s="22"/>
      <c r="DNE27" s="22"/>
      <c r="DNF27" s="22"/>
      <c r="DNG27" s="22"/>
      <c r="DNH27" s="22"/>
      <c r="DNI27" s="22"/>
      <c r="DNJ27" s="22"/>
      <c r="DNK27" s="22"/>
      <c r="DNL27" s="22"/>
      <c r="DNM27" s="22"/>
      <c r="DNN27" s="22"/>
      <c r="DNO27" s="22"/>
      <c r="DNP27" s="22"/>
      <c r="DNQ27" s="22"/>
      <c r="DNR27" s="22"/>
      <c r="DNS27" s="22"/>
      <c r="DNT27" s="22"/>
      <c r="DNU27" s="22"/>
      <c r="DNV27" s="22"/>
      <c r="DNW27" s="22"/>
      <c r="DNX27" s="22"/>
      <c r="DNY27" s="22"/>
      <c r="DNZ27" s="22"/>
      <c r="DOA27" s="22"/>
      <c r="DOB27" s="22"/>
      <c r="DOC27" s="22"/>
      <c r="DOD27" s="22"/>
      <c r="DOE27" s="22"/>
      <c r="DOF27" s="22"/>
      <c r="DOG27" s="22"/>
      <c r="DOH27" s="22"/>
      <c r="DOI27" s="22"/>
      <c r="DOJ27" s="22"/>
      <c r="DOK27" s="22"/>
      <c r="DOL27" s="22"/>
      <c r="DOM27" s="22"/>
      <c r="DON27" s="22"/>
      <c r="DOO27" s="22"/>
      <c r="DOP27" s="22"/>
      <c r="DOQ27" s="22"/>
      <c r="DOR27" s="22"/>
      <c r="DOS27" s="22"/>
      <c r="DOT27" s="22"/>
      <c r="DOU27" s="22"/>
      <c r="DOV27" s="22"/>
      <c r="DOW27" s="22"/>
      <c r="DOX27" s="22"/>
      <c r="DOY27" s="22"/>
      <c r="DOZ27" s="22"/>
      <c r="DPA27" s="22"/>
      <c r="DPB27" s="22"/>
      <c r="DPC27" s="22"/>
      <c r="DPD27" s="22"/>
      <c r="DPE27" s="22"/>
      <c r="DPF27" s="22"/>
      <c r="DPG27" s="22"/>
      <c r="DPH27" s="22"/>
      <c r="DPI27" s="22"/>
      <c r="DPJ27" s="22"/>
      <c r="DPK27" s="22"/>
      <c r="DPL27" s="22"/>
      <c r="DPM27" s="22"/>
      <c r="DPN27" s="22"/>
      <c r="DPO27" s="22"/>
      <c r="DPP27" s="22"/>
      <c r="DPQ27" s="22"/>
      <c r="DPR27" s="22"/>
      <c r="DPS27" s="22"/>
      <c r="DPT27" s="22"/>
      <c r="DPU27" s="22"/>
      <c r="DPV27" s="22"/>
      <c r="DPW27" s="22"/>
      <c r="DPX27" s="22"/>
      <c r="DPY27" s="22"/>
      <c r="DPZ27" s="22"/>
      <c r="DQA27" s="22"/>
      <c r="DQB27" s="22"/>
      <c r="DQC27" s="22"/>
      <c r="DQD27" s="22"/>
      <c r="DQE27" s="22"/>
      <c r="DQF27" s="22"/>
      <c r="DQG27" s="22"/>
      <c r="DQH27" s="22"/>
      <c r="DQI27" s="22"/>
      <c r="DQJ27" s="22"/>
      <c r="DQK27" s="22"/>
      <c r="DQL27" s="22"/>
      <c r="DQM27" s="22"/>
      <c r="DQN27" s="22"/>
      <c r="DQO27" s="22"/>
      <c r="DQP27" s="22"/>
      <c r="DQQ27" s="22"/>
      <c r="DQR27" s="22"/>
      <c r="DQS27" s="22"/>
      <c r="DQT27" s="22"/>
      <c r="DQU27" s="22"/>
      <c r="DQV27" s="22"/>
      <c r="DQW27" s="22"/>
      <c r="DQX27" s="22"/>
      <c r="DQY27" s="22"/>
      <c r="DQZ27" s="22"/>
      <c r="DRA27" s="22"/>
      <c r="DRB27" s="22"/>
      <c r="DRC27" s="22"/>
      <c r="DRD27" s="22"/>
      <c r="DRE27" s="22"/>
      <c r="DRF27" s="22"/>
      <c r="DRG27" s="22"/>
      <c r="DRH27" s="22"/>
      <c r="DRI27" s="22"/>
      <c r="DRJ27" s="22"/>
      <c r="DRK27" s="22"/>
      <c r="DRL27" s="22"/>
      <c r="DRM27" s="22"/>
      <c r="DRN27" s="22"/>
      <c r="DRO27" s="22"/>
      <c r="DRP27" s="22"/>
      <c r="DRQ27" s="22"/>
      <c r="DRR27" s="22"/>
      <c r="DRS27" s="22"/>
      <c r="DRT27" s="22"/>
      <c r="DRU27" s="22"/>
      <c r="DRV27" s="22"/>
      <c r="DRW27" s="22"/>
      <c r="DRX27" s="22"/>
      <c r="DRY27" s="22"/>
      <c r="DRZ27" s="22"/>
      <c r="DSA27" s="22"/>
      <c r="DSB27" s="22"/>
      <c r="DSC27" s="22"/>
      <c r="DSD27" s="22"/>
      <c r="DSE27" s="22"/>
      <c r="DSF27" s="22"/>
      <c r="DSG27" s="22"/>
      <c r="DSH27" s="22"/>
      <c r="DSI27" s="22"/>
      <c r="DSJ27" s="22"/>
      <c r="DSK27" s="22"/>
      <c r="DSL27" s="22"/>
      <c r="DSM27" s="22"/>
      <c r="DSN27" s="22"/>
      <c r="DSO27" s="22"/>
      <c r="DSP27" s="22"/>
      <c r="DSQ27" s="22"/>
      <c r="DSR27" s="22"/>
      <c r="DSS27" s="22"/>
      <c r="DST27" s="22"/>
      <c r="DSU27" s="22"/>
      <c r="DSV27" s="22"/>
      <c r="DSW27" s="22"/>
      <c r="DSX27" s="22"/>
      <c r="DSY27" s="22"/>
      <c r="DSZ27" s="22"/>
      <c r="DTA27" s="22"/>
      <c r="DTB27" s="22"/>
      <c r="DTC27" s="22"/>
      <c r="DTD27" s="22"/>
      <c r="DTE27" s="22"/>
      <c r="DTF27" s="22"/>
      <c r="DTG27" s="22"/>
      <c r="DTH27" s="22"/>
      <c r="DTI27" s="22"/>
      <c r="DTJ27" s="22"/>
      <c r="DTK27" s="22"/>
      <c r="DTL27" s="22"/>
      <c r="DTM27" s="22"/>
      <c r="DTN27" s="22"/>
      <c r="DTO27" s="22"/>
      <c r="DTP27" s="22"/>
      <c r="DTQ27" s="22"/>
      <c r="DTR27" s="22"/>
      <c r="DTS27" s="22"/>
      <c r="DTT27" s="22"/>
      <c r="DTU27" s="22"/>
      <c r="DTV27" s="22"/>
      <c r="DTW27" s="22"/>
      <c r="DTX27" s="22"/>
      <c r="DTY27" s="22"/>
      <c r="DTZ27" s="22"/>
      <c r="DUA27" s="22"/>
      <c r="DUB27" s="22"/>
      <c r="DUC27" s="22"/>
      <c r="DUD27" s="22"/>
      <c r="DUE27" s="22"/>
      <c r="DUF27" s="22"/>
      <c r="DUG27" s="22"/>
      <c r="DUH27" s="22"/>
      <c r="DUI27" s="22"/>
      <c r="DUJ27" s="22"/>
      <c r="DUK27" s="22"/>
      <c r="DUL27" s="22"/>
      <c r="DUM27" s="22"/>
      <c r="DUN27" s="22"/>
      <c r="DUO27" s="22"/>
      <c r="DUP27" s="22"/>
      <c r="DUQ27" s="22"/>
      <c r="DUR27" s="22"/>
      <c r="DUS27" s="22"/>
      <c r="DUT27" s="22"/>
      <c r="DUU27" s="22"/>
      <c r="DUV27" s="22"/>
      <c r="DUW27" s="22"/>
      <c r="DUX27" s="22"/>
      <c r="DUY27" s="22"/>
      <c r="DUZ27" s="22"/>
      <c r="DVA27" s="22"/>
      <c r="DVB27" s="22"/>
      <c r="DVC27" s="22"/>
      <c r="DVD27" s="22"/>
      <c r="DVE27" s="22"/>
      <c r="DVF27" s="22"/>
      <c r="DVG27" s="22"/>
      <c r="DVH27" s="22"/>
      <c r="DVI27" s="22"/>
      <c r="DVJ27" s="22"/>
      <c r="DVK27" s="22"/>
      <c r="DVL27" s="22"/>
      <c r="DVM27" s="22"/>
      <c r="DVN27" s="22"/>
      <c r="DVO27" s="22"/>
      <c r="DVP27" s="22"/>
      <c r="DVQ27" s="22"/>
      <c r="DVR27" s="22"/>
      <c r="DVS27" s="22"/>
      <c r="DVT27" s="22"/>
      <c r="DVU27" s="22"/>
      <c r="DVV27" s="22"/>
      <c r="DVW27" s="22"/>
      <c r="DVX27" s="22"/>
      <c r="DVY27" s="22"/>
      <c r="DVZ27" s="22"/>
      <c r="DWA27" s="22"/>
      <c r="DWB27" s="22"/>
      <c r="DWC27" s="22"/>
      <c r="DWD27" s="22"/>
      <c r="DWE27" s="22"/>
      <c r="DWF27" s="22"/>
      <c r="DWG27" s="22"/>
      <c r="DWH27" s="22"/>
      <c r="DWI27" s="22"/>
      <c r="DWJ27" s="22"/>
      <c r="DWK27" s="22"/>
      <c r="DWL27" s="22"/>
      <c r="DWM27" s="22"/>
      <c r="DWN27" s="22"/>
      <c r="DWO27" s="22"/>
      <c r="DWP27" s="22"/>
      <c r="DWQ27" s="22"/>
      <c r="DWR27" s="22"/>
      <c r="DWS27" s="22"/>
      <c r="DWT27" s="22"/>
      <c r="DWU27" s="22"/>
      <c r="DWV27" s="22"/>
      <c r="DWW27" s="22"/>
      <c r="DWX27" s="22"/>
      <c r="DWY27" s="22"/>
      <c r="DWZ27" s="22"/>
      <c r="DXA27" s="22"/>
      <c r="DXB27" s="22"/>
      <c r="DXC27" s="22"/>
      <c r="DXD27" s="22"/>
      <c r="DXE27" s="22"/>
      <c r="DXF27" s="22"/>
      <c r="DXG27" s="22"/>
      <c r="DXH27" s="22"/>
      <c r="DXI27" s="22"/>
      <c r="DXJ27" s="22"/>
      <c r="DXK27" s="22"/>
      <c r="DXL27" s="22"/>
      <c r="DXM27" s="22"/>
      <c r="DXN27" s="22"/>
      <c r="DXO27" s="22"/>
      <c r="DXP27" s="22"/>
      <c r="DXQ27" s="22"/>
      <c r="DXR27" s="22"/>
      <c r="DXS27" s="22"/>
      <c r="DXT27" s="22"/>
      <c r="DXU27" s="22"/>
      <c r="DXV27" s="22"/>
      <c r="DXW27" s="22"/>
      <c r="DXX27" s="22"/>
      <c r="DXY27" s="22"/>
      <c r="DXZ27" s="22"/>
      <c r="DYA27" s="22"/>
      <c r="DYB27" s="22"/>
      <c r="DYC27" s="22"/>
      <c r="DYD27" s="22"/>
      <c r="DYE27" s="22"/>
      <c r="DYF27" s="22"/>
      <c r="DYG27" s="22"/>
      <c r="DYH27" s="22"/>
      <c r="DYI27" s="22"/>
      <c r="DYJ27" s="22"/>
      <c r="DYK27" s="22"/>
      <c r="DYL27" s="22"/>
      <c r="DYM27" s="22"/>
      <c r="DYN27" s="22"/>
      <c r="DYO27" s="22"/>
      <c r="DYP27" s="22"/>
      <c r="DYQ27" s="22"/>
      <c r="DYR27" s="22"/>
      <c r="DYS27" s="22"/>
      <c r="DYT27" s="22"/>
      <c r="DYU27" s="22"/>
      <c r="DYV27" s="22"/>
      <c r="DYW27" s="22"/>
      <c r="DYX27" s="22"/>
      <c r="DYY27" s="22"/>
      <c r="DYZ27" s="22"/>
      <c r="DZA27" s="22"/>
      <c r="DZB27" s="22"/>
      <c r="DZC27" s="22"/>
      <c r="DZD27" s="22"/>
      <c r="DZE27" s="22"/>
      <c r="DZF27" s="22"/>
      <c r="DZG27" s="22"/>
      <c r="DZH27" s="22"/>
      <c r="DZI27" s="22"/>
      <c r="DZJ27" s="22"/>
      <c r="DZK27" s="22"/>
      <c r="DZL27" s="22"/>
      <c r="DZM27" s="22"/>
      <c r="DZN27" s="22"/>
      <c r="DZO27" s="22"/>
      <c r="DZP27" s="22"/>
      <c r="DZQ27" s="22"/>
      <c r="DZR27" s="22"/>
      <c r="DZS27" s="22"/>
      <c r="DZT27" s="22"/>
      <c r="DZU27" s="22"/>
      <c r="DZV27" s="22"/>
      <c r="DZW27" s="22"/>
      <c r="DZX27" s="22"/>
      <c r="DZY27" s="22"/>
      <c r="DZZ27" s="22"/>
      <c r="EAA27" s="22"/>
      <c r="EAB27" s="22"/>
      <c r="EAC27" s="22"/>
      <c r="EAD27" s="22"/>
      <c r="EAE27" s="22"/>
      <c r="EAF27" s="22"/>
      <c r="EAG27" s="22"/>
      <c r="EAH27" s="22"/>
      <c r="EAI27" s="22"/>
      <c r="EAJ27" s="22"/>
      <c r="EAK27" s="22"/>
      <c r="EAL27" s="22"/>
      <c r="EAM27" s="22"/>
      <c r="EAN27" s="22"/>
      <c r="EAO27" s="22"/>
      <c r="EAP27" s="22"/>
      <c r="EAQ27" s="22"/>
      <c r="EAR27" s="22"/>
      <c r="EAS27" s="22"/>
      <c r="EAT27" s="22"/>
      <c r="EAU27" s="22"/>
      <c r="EAV27" s="22"/>
      <c r="EAW27" s="22"/>
      <c r="EAX27" s="22"/>
      <c r="EAY27" s="22"/>
      <c r="EAZ27" s="22"/>
      <c r="EBA27" s="22"/>
      <c r="EBB27" s="22"/>
      <c r="EBC27" s="22"/>
      <c r="EBD27" s="22"/>
      <c r="EBE27" s="22"/>
      <c r="EBF27" s="22"/>
      <c r="EBG27" s="22"/>
      <c r="EBH27" s="22"/>
      <c r="EBI27" s="22"/>
      <c r="EBJ27" s="22"/>
      <c r="EBK27" s="22"/>
      <c r="EBL27" s="22"/>
      <c r="EBM27" s="22"/>
      <c r="EBN27" s="22"/>
      <c r="EBO27" s="22"/>
      <c r="EBP27" s="22"/>
      <c r="EBQ27" s="22"/>
      <c r="EBR27" s="22"/>
      <c r="EBS27" s="22"/>
      <c r="EBT27" s="22"/>
      <c r="EBU27" s="22"/>
      <c r="EBV27" s="22"/>
      <c r="EBW27" s="22"/>
      <c r="EBX27" s="22"/>
      <c r="EBY27" s="22"/>
      <c r="EBZ27" s="22"/>
      <c r="ECA27" s="22"/>
      <c r="ECB27" s="22"/>
      <c r="ECC27" s="22"/>
      <c r="ECD27" s="22"/>
      <c r="ECE27" s="22"/>
      <c r="ECF27" s="22"/>
      <c r="ECG27" s="22"/>
      <c r="ECH27" s="22"/>
      <c r="ECI27" s="22"/>
      <c r="ECJ27" s="22"/>
      <c r="ECK27" s="22"/>
      <c r="ECL27" s="22"/>
      <c r="ECM27" s="22"/>
      <c r="ECN27" s="22"/>
      <c r="ECO27" s="22"/>
      <c r="ECP27" s="22"/>
      <c r="ECQ27" s="22"/>
      <c r="ECR27" s="22"/>
      <c r="ECS27" s="22"/>
      <c r="ECT27" s="22"/>
      <c r="ECU27" s="22"/>
      <c r="ECV27" s="22"/>
      <c r="ECW27" s="22"/>
      <c r="ECX27" s="22"/>
      <c r="ECY27" s="22"/>
      <c r="ECZ27" s="22"/>
      <c r="EDA27" s="22"/>
      <c r="EDB27" s="22"/>
      <c r="EDC27" s="22"/>
      <c r="EDD27" s="22"/>
      <c r="EDE27" s="22"/>
      <c r="EDF27" s="22"/>
      <c r="EDG27" s="22"/>
      <c r="EDH27" s="22"/>
      <c r="EDI27" s="22"/>
      <c r="EDJ27" s="22"/>
      <c r="EDK27" s="22"/>
      <c r="EDL27" s="22"/>
      <c r="EDM27" s="22"/>
      <c r="EDN27" s="22"/>
      <c r="EDO27" s="22"/>
      <c r="EDP27" s="22"/>
      <c r="EDQ27" s="22"/>
      <c r="EDR27" s="22"/>
      <c r="EDS27" s="22"/>
      <c r="EDT27" s="22"/>
      <c r="EDU27" s="22"/>
      <c r="EDV27" s="22"/>
      <c r="EDW27" s="22"/>
      <c r="EDX27" s="22"/>
      <c r="EDY27" s="22"/>
      <c r="EDZ27" s="22"/>
      <c r="EEA27" s="22"/>
      <c r="EEB27" s="22"/>
      <c r="EEC27" s="22"/>
      <c r="EED27" s="22"/>
      <c r="EEE27" s="22"/>
      <c r="EEF27" s="22"/>
      <c r="EEG27" s="22"/>
      <c r="EEH27" s="22"/>
      <c r="EEI27" s="22"/>
      <c r="EEJ27" s="22"/>
      <c r="EEK27" s="22"/>
      <c r="EEL27" s="22"/>
      <c r="EEM27" s="22"/>
      <c r="EEN27" s="22"/>
      <c r="EEO27" s="22"/>
      <c r="EEP27" s="22"/>
      <c r="EEQ27" s="22"/>
      <c r="EER27" s="22"/>
      <c r="EES27" s="22"/>
      <c r="EET27" s="22"/>
      <c r="EEU27" s="22"/>
      <c r="EEV27" s="22"/>
      <c r="EEW27" s="22"/>
      <c r="EEX27" s="22"/>
      <c r="EEY27" s="22"/>
      <c r="EEZ27" s="22"/>
      <c r="EFA27" s="22"/>
      <c r="EFB27" s="22"/>
      <c r="EFC27" s="22"/>
      <c r="EFD27" s="22"/>
      <c r="EFE27" s="22"/>
      <c r="EFF27" s="22"/>
      <c r="EFG27" s="22"/>
      <c r="EFH27" s="22"/>
      <c r="EFI27" s="22"/>
      <c r="EFJ27" s="22"/>
      <c r="EFK27" s="22"/>
      <c r="EFL27" s="22"/>
      <c r="EFM27" s="22"/>
      <c r="EFN27" s="22"/>
      <c r="EFO27" s="22"/>
      <c r="EFP27" s="22"/>
      <c r="EFQ27" s="22"/>
      <c r="EFR27" s="22"/>
      <c r="EFS27" s="22"/>
      <c r="EFT27" s="22"/>
      <c r="EFU27" s="22"/>
      <c r="EFV27" s="22"/>
      <c r="EFW27" s="22"/>
      <c r="EFX27" s="22"/>
      <c r="EFY27" s="22"/>
      <c r="EFZ27" s="22"/>
      <c r="EGA27" s="22"/>
      <c r="EGB27" s="22"/>
      <c r="EGC27" s="22"/>
      <c r="EGD27" s="22"/>
      <c r="EGE27" s="22"/>
      <c r="EGF27" s="22"/>
      <c r="EGG27" s="22"/>
      <c r="EGH27" s="22"/>
      <c r="EGI27" s="22"/>
      <c r="EGJ27" s="22"/>
      <c r="EGK27" s="22"/>
      <c r="EGL27" s="22"/>
      <c r="EGM27" s="22"/>
      <c r="EGN27" s="22"/>
      <c r="EGO27" s="22"/>
      <c r="EGP27" s="22"/>
      <c r="EGQ27" s="22"/>
      <c r="EGR27" s="22"/>
      <c r="EGS27" s="22"/>
      <c r="EGT27" s="22"/>
      <c r="EGU27" s="22"/>
      <c r="EGV27" s="22"/>
      <c r="EGW27" s="22"/>
      <c r="EGX27" s="22"/>
      <c r="EGY27" s="22"/>
      <c r="EGZ27" s="22"/>
      <c r="EHA27" s="22"/>
      <c r="EHB27" s="22"/>
      <c r="EHC27" s="22"/>
      <c r="EHD27" s="22"/>
      <c r="EHE27" s="22"/>
      <c r="EHF27" s="22"/>
      <c r="EHG27" s="22"/>
      <c r="EHH27" s="22"/>
      <c r="EHI27" s="22"/>
      <c r="EHJ27" s="22"/>
      <c r="EHK27" s="22"/>
      <c r="EHL27" s="22"/>
      <c r="EHM27" s="22"/>
      <c r="EHN27" s="22"/>
      <c r="EHO27" s="22"/>
      <c r="EHP27" s="22"/>
      <c r="EHQ27" s="22"/>
      <c r="EHR27" s="22"/>
      <c r="EHS27" s="22"/>
      <c r="EHT27" s="22"/>
      <c r="EHU27" s="22"/>
      <c r="EHV27" s="22"/>
      <c r="EHW27" s="22"/>
      <c r="EHX27" s="22"/>
      <c r="EHY27" s="22"/>
      <c r="EHZ27" s="22"/>
      <c r="EIA27" s="22"/>
      <c r="EIB27" s="22"/>
      <c r="EIC27" s="22"/>
      <c r="EID27" s="22"/>
      <c r="EIE27" s="22"/>
      <c r="EIF27" s="22"/>
      <c r="EIG27" s="22"/>
      <c r="EIH27" s="22"/>
      <c r="EII27" s="22"/>
      <c r="EIJ27" s="22"/>
      <c r="EIK27" s="22"/>
      <c r="EIL27" s="22"/>
      <c r="EIM27" s="22"/>
      <c r="EIN27" s="22"/>
      <c r="EIO27" s="22"/>
      <c r="EIP27" s="22"/>
      <c r="EIQ27" s="22"/>
      <c r="EIR27" s="22"/>
      <c r="EIS27" s="22"/>
      <c r="EIT27" s="22"/>
      <c r="EIU27" s="22"/>
      <c r="EIV27" s="22"/>
      <c r="EIW27" s="22"/>
      <c r="EIX27" s="22"/>
      <c r="EIY27" s="22"/>
      <c r="EIZ27" s="22"/>
      <c r="EJA27" s="22"/>
      <c r="EJB27" s="22"/>
      <c r="EJC27" s="22"/>
      <c r="EJD27" s="22"/>
      <c r="EJE27" s="22"/>
      <c r="EJF27" s="22"/>
      <c r="EJG27" s="22"/>
      <c r="EJH27" s="22"/>
      <c r="EJI27" s="22"/>
      <c r="EJJ27" s="22"/>
      <c r="EJK27" s="22"/>
      <c r="EJL27" s="22"/>
      <c r="EJM27" s="22"/>
      <c r="EJN27" s="22"/>
      <c r="EJO27" s="22"/>
      <c r="EJP27" s="22"/>
      <c r="EJQ27" s="22"/>
      <c r="EJR27" s="22"/>
      <c r="EJS27" s="22"/>
      <c r="EJT27" s="22"/>
      <c r="EJU27" s="22"/>
      <c r="EJV27" s="22"/>
      <c r="EJW27" s="22"/>
      <c r="EJX27" s="22"/>
      <c r="EJY27" s="22"/>
      <c r="EJZ27" s="22"/>
      <c r="EKA27" s="22"/>
      <c r="EKB27" s="22"/>
      <c r="EKC27" s="22"/>
      <c r="EKD27" s="22"/>
      <c r="EKE27" s="22"/>
      <c r="EKF27" s="22"/>
      <c r="EKG27" s="22"/>
      <c r="EKH27" s="22"/>
      <c r="EKI27" s="22"/>
      <c r="EKJ27" s="22"/>
      <c r="EKK27" s="22"/>
      <c r="EKL27" s="22"/>
      <c r="EKM27" s="22"/>
      <c r="EKN27" s="22"/>
      <c r="EKO27" s="22"/>
      <c r="EKP27" s="22"/>
      <c r="EKQ27" s="22"/>
      <c r="EKR27" s="22"/>
      <c r="EKS27" s="22"/>
      <c r="EKT27" s="22"/>
      <c r="EKU27" s="22"/>
      <c r="EKV27" s="22"/>
      <c r="EKW27" s="22"/>
      <c r="EKX27" s="22"/>
      <c r="EKY27" s="22"/>
      <c r="EKZ27" s="22"/>
      <c r="ELA27" s="22"/>
      <c r="ELB27" s="22"/>
      <c r="ELC27" s="22"/>
      <c r="ELD27" s="22"/>
      <c r="ELE27" s="22"/>
      <c r="ELF27" s="22"/>
      <c r="ELG27" s="22"/>
      <c r="ELH27" s="22"/>
      <c r="ELI27" s="22"/>
      <c r="ELJ27" s="22"/>
      <c r="ELK27" s="22"/>
      <c r="ELL27" s="22"/>
      <c r="ELM27" s="22"/>
      <c r="ELN27" s="22"/>
      <c r="ELO27" s="22"/>
      <c r="ELP27" s="22"/>
      <c r="ELQ27" s="22"/>
      <c r="ELR27" s="22"/>
      <c r="ELS27" s="22"/>
      <c r="ELT27" s="22"/>
      <c r="ELU27" s="22"/>
      <c r="ELV27" s="22"/>
      <c r="ELW27" s="22"/>
      <c r="ELX27" s="22"/>
      <c r="ELY27" s="22"/>
      <c r="ELZ27" s="22"/>
      <c r="EMA27" s="22"/>
      <c r="EMB27" s="22"/>
      <c r="EMC27" s="22"/>
      <c r="EMD27" s="22"/>
      <c r="EME27" s="22"/>
      <c r="EMF27" s="22"/>
      <c r="EMG27" s="22"/>
      <c r="EMH27" s="22"/>
      <c r="EMI27" s="22"/>
      <c r="EMJ27" s="22"/>
      <c r="EMK27" s="22"/>
      <c r="EML27" s="22"/>
      <c r="EMM27" s="22"/>
      <c r="EMN27" s="22"/>
      <c r="EMO27" s="22"/>
      <c r="EMP27" s="22"/>
      <c r="EMQ27" s="22"/>
      <c r="EMR27" s="22"/>
      <c r="EMS27" s="22"/>
      <c r="EMT27" s="22"/>
      <c r="EMU27" s="22"/>
      <c r="EMV27" s="22"/>
      <c r="EMW27" s="22"/>
      <c r="EMX27" s="22"/>
      <c r="EMY27" s="22"/>
      <c r="EMZ27" s="22"/>
      <c r="ENA27" s="22"/>
      <c r="ENB27" s="22"/>
      <c r="ENC27" s="22"/>
      <c r="END27" s="22"/>
      <c r="ENE27" s="22"/>
      <c r="ENF27" s="22"/>
      <c r="ENG27" s="22"/>
      <c r="ENH27" s="22"/>
      <c r="ENI27" s="22"/>
      <c r="ENJ27" s="22"/>
      <c r="ENK27" s="22"/>
      <c r="ENL27" s="22"/>
      <c r="ENM27" s="22"/>
      <c r="ENN27" s="22"/>
      <c r="ENO27" s="22"/>
      <c r="ENP27" s="22"/>
      <c r="ENQ27" s="22"/>
      <c r="ENR27" s="22"/>
      <c r="ENS27" s="22"/>
      <c r="ENT27" s="22"/>
      <c r="ENU27" s="22"/>
      <c r="ENV27" s="22"/>
      <c r="ENW27" s="22"/>
      <c r="ENX27" s="22"/>
      <c r="ENY27" s="22"/>
      <c r="ENZ27" s="22"/>
      <c r="EOA27" s="22"/>
      <c r="EOB27" s="22"/>
      <c r="EOC27" s="22"/>
      <c r="EOD27" s="22"/>
      <c r="EOE27" s="22"/>
      <c r="EOF27" s="22"/>
      <c r="EOG27" s="22"/>
      <c r="EOH27" s="22"/>
      <c r="EOI27" s="22"/>
      <c r="EOJ27" s="22"/>
      <c r="EOK27" s="22"/>
      <c r="EOL27" s="22"/>
      <c r="EOM27" s="22"/>
      <c r="EON27" s="22"/>
      <c r="EOO27" s="22"/>
      <c r="EOP27" s="22"/>
      <c r="EOQ27" s="22"/>
      <c r="EOR27" s="22"/>
      <c r="EOS27" s="22"/>
      <c r="EOT27" s="22"/>
      <c r="EOU27" s="22"/>
      <c r="EOV27" s="22"/>
      <c r="EOW27" s="22"/>
      <c r="EOX27" s="22"/>
      <c r="EOY27" s="22"/>
      <c r="EOZ27" s="22"/>
      <c r="EPA27" s="22"/>
      <c r="EPB27" s="22"/>
      <c r="EPC27" s="22"/>
      <c r="EPD27" s="22"/>
      <c r="EPE27" s="22"/>
      <c r="EPF27" s="22"/>
      <c r="EPG27" s="22"/>
      <c r="EPH27" s="22"/>
      <c r="EPI27" s="22"/>
      <c r="EPJ27" s="22"/>
      <c r="EPK27" s="22"/>
      <c r="EPL27" s="22"/>
      <c r="EPM27" s="22"/>
      <c r="EPN27" s="22"/>
      <c r="EPO27" s="22"/>
      <c r="EPP27" s="22"/>
      <c r="EPQ27" s="22"/>
      <c r="EPR27" s="22"/>
      <c r="EPS27" s="22"/>
      <c r="EPT27" s="22"/>
      <c r="EPU27" s="22"/>
      <c r="EPV27" s="22"/>
      <c r="EPW27" s="22"/>
      <c r="EPX27" s="22"/>
      <c r="EPY27" s="22"/>
      <c r="EPZ27" s="22"/>
      <c r="EQA27" s="22"/>
      <c r="EQB27" s="22"/>
      <c r="EQC27" s="22"/>
      <c r="EQD27" s="22"/>
      <c r="EQE27" s="22"/>
      <c r="EQF27" s="22"/>
      <c r="EQG27" s="22"/>
      <c r="EQH27" s="22"/>
      <c r="EQI27" s="22"/>
      <c r="EQJ27" s="22"/>
      <c r="EQK27" s="22"/>
      <c r="EQL27" s="22"/>
      <c r="EQM27" s="22"/>
      <c r="EQN27" s="22"/>
      <c r="EQO27" s="22"/>
      <c r="EQP27" s="22"/>
      <c r="EQQ27" s="22"/>
      <c r="EQR27" s="22"/>
      <c r="EQS27" s="22"/>
      <c r="EQT27" s="22"/>
      <c r="EQU27" s="22"/>
      <c r="EQV27" s="22"/>
      <c r="EQW27" s="22"/>
      <c r="EQX27" s="22"/>
      <c r="EQY27" s="22"/>
      <c r="EQZ27" s="22"/>
      <c r="ERA27" s="22"/>
      <c r="ERB27" s="22"/>
      <c r="ERC27" s="22"/>
      <c r="ERD27" s="22"/>
      <c r="ERE27" s="22"/>
      <c r="ERF27" s="22"/>
      <c r="ERG27" s="22"/>
      <c r="ERH27" s="22"/>
      <c r="ERI27" s="22"/>
      <c r="ERJ27" s="22"/>
      <c r="ERK27" s="22"/>
      <c r="ERL27" s="22"/>
      <c r="ERM27" s="22"/>
      <c r="ERN27" s="22"/>
      <c r="ERO27" s="22"/>
      <c r="ERP27" s="22"/>
      <c r="ERQ27" s="22"/>
      <c r="ERR27" s="22"/>
      <c r="ERS27" s="22"/>
      <c r="ERT27" s="22"/>
      <c r="ERU27" s="22"/>
      <c r="ERV27" s="22"/>
      <c r="ERW27" s="22"/>
      <c r="ERX27" s="22"/>
      <c r="ERY27" s="22"/>
      <c r="ERZ27" s="22"/>
      <c r="ESA27" s="22"/>
      <c r="ESB27" s="22"/>
      <c r="ESC27" s="22"/>
      <c r="ESD27" s="22"/>
      <c r="ESE27" s="22"/>
      <c r="ESF27" s="22"/>
      <c r="ESG27" s="22"/>
      <c r="ESH27" s="22"/>
      <c r="ESI27" s="22"/>
      <c r="ESJ27" s="22"/>
      <c r="ESK27" s="22"/>
      <c r="ESL27" s="22"/>
      <c r="ESM27" s="22"/>
      <c r="ESN27" s="22"/>
      <c r="ESO27" s="22"/>
      <c r="ESP27" s="22"/>
      <c r="ESQ27" s="22"/>
      <c r="ESR27" s="22"/>
      <c r="ESS27" s="22"/>
      <c r="EST27" s="22"/>
      <c r="ESU27" s="22"/>
      <c r="ESV27" s="22"/>
      <c r="ESW27" s="22"/>
      <c r="ESX27" s="22"/>
      <c r="ESY27" s="22"/>
      <c r="ESZ27" s="22"/>
      <c r="ETA27" s="22"/>
      <c r="ETB27" s="22"/>
      <c r="ETC27" s="22"/>
      <c r="ETD27" s="22"/>
      <c r="ETE27" s="22"/>
      <c r="ETF27" s="22"/>
      <c r="ETG27" s="22"/>
      <c r="ETH27" s="22"/>
      <c r="ETI27" s="22"/>
      <c r="ETJ27" s="22"/>
      <c r="ETK27" s="22"/>
      <c r="ETL27" s="22"/>
      <c r="ETM27" s="22"/>
      <c r="ETN27" s="22"/>
      <c r="ETO27" s="22"/>
      <c r="ETP27" s="22"/>
      <c r="ETQ27" s="22"/>
      <c r="ETR27" s="22"/>
      <c r="ETS27" s="22"/>
      <c r="ETT27" s="22"/>
      <c r="ETU27" s="22"/>
      <c r="ETV27" s="22"/>
      <c r="ETW27" s="22"/>
      <c r="ETX27" s="22"/>
      <c r="ETY27" s="22"/>
      <c r="ETZ27" s="22"/>
      <c r="EUA27" s="22"/>
      <c r="EUB27" s="22"/>
      <c r="EUC27" s="22"/>
      <c r="EUD27" s="22"/>
      <c r="EUE27" s="22"/>
      <c r="EUF27" s="22"/>
      <c r="EUG27" s="22"/>
      <c r="EUH27" s="22"/>
      <c r="EUI27" s="22"/>
      <c r="EUJ27" s="22"/>
      <c r="EUK27" s="22"/>
      <c r="EUL27" s="22"/>
      <c r="EUM27" s="22"/>
      <c r="EUN27" s="22"/>
      <c r="EUO27" s="22"/>
      <c r="EUP27" s="22"/>
      <c r="EUQ27" s="22"/>
      <c r="EUR27" s="22"/>
      <c r="EUS27" s="22"/>
      <c r="EUT27" s="22"/>
      <c r="EUU27" s="22"/>
      <c r="EUV27" s="22"/>
      <c r="EUW27" s="22"/>
      <c r="EUX27" s="22"/>
      <c r="EUY27" s="22"/>
      <c r="EUZ27" s="22"/>
      <c r="EVA27" s="22"/>
      <c r="EVB27" s="22"/>
      <c r="EVC27" s="22"/>
      <c r="EVD27" s="22"/>
      <c r="EVE27" s="22"/>
      <c r="EVF27" s="22"/>
      <c r="EVG27" s="22"/>
      <c r="EVH27" s="22"/>
      <c r="EVI27" s="22"/>
      <c r="EVJ27" s="22"/>
      <c r="EVK27" s="22"/>
      <c r="EVL27" s="22"/>
      <c r="EVM27" s="22"/>
      <c r="EVN27" s="22"/>
      <c r="EVO27" s="22"/>
      <c r="EVP27" s="22"/>
      <c r="EVQ27" s="22"/>
      <c r="EVR27" s="22"/>
      <c r="EVS27" s="22"/>
      <c r="EVT27" s="22"/>
      <c r="EVU27" s="22"/>
      <c r="EVV27" s="22"/>
      <c r="EVW27" s="22"/>
      <c r="EVX27" s="22"/>
      <c r="EVY27" s="22"/>
      <c r="EVZ27" s="22"/>
      <c r="EWA27" s="22"/>
      <c r="EWB27" s="22"/>
      <c r="EWC27" s="22"/>
      <c r="EWD27" s="22"/>
      <c r="EWE27" s="22"/>
      <c r="EWF27" s="22"/>
      <c r="EWG27" s="22"/>
      <c r="EWH27" s="22"/>
      <c r="EWI27" s="22"/>
      <c r="EWJ27" s="22"/>
      <c r="EWK27" s="22"/>
      <c r="EWL27" s="22"/>
      <c r="EWM27" s="22"/>
      <c r="EWN27" s="22"/>
      <c r="EWO27" s="22"/>
      <c r="EWP27" s="22"/>
      <c r="EWQ27" s="22"/>
      <c r="EWR27" s="22"/>
      <c r="EWS27" s="22"/>
      <c r="EWT27" s="22"/>
      <c r="EWU27" s="22"/>
      <c r="EWV27" s="22"/>
      <c r="EWW27" s="22"/>
      <c r="EWX27" s="22"/>
      <c r="EWY27" s="22"/>
      <c r="EWZ27" s="22"/>
      <c r="EXA27" s="22"/>
      <c r="EXB27" s="22"/>
      <c r="EXC27" s="22"/>
      <c r="EXD27" s="22"/>
      <c r="EXE27" s="22"/>
      <c r="EXF27" s="22"/>
      <c r="EXG27" s="22"/>
      <c r="EXH27" s="22"/>
      <c r="EXI27" s="22"/>
      <c r="EXJ27" s="22"/>
      <c r="EXK27" s="22"/>
      <c r="EXL27" s="22"/>
      <c r="EXM27" s="22"/>
      <c r="EXN27" s="22"/>
      <c r="EXO27" s="22"/>
      <c r="EXP27" s="22"/>
      <c r="EXQ27" s="22"/>
      <c r="EXR27" s="22"/>
      <c r="EXS27" s="22"/>
      <c r="EXT27" s="22"/>
      <c r="EXU27" s="22"/>
      <c r="EXV27" s="22"/>
      <c r="EXW27" s="22"/>
      <c r="EXX27" s="22"/>
      <c r="EXY27" s="22"/>
      <c r="EXZ27" s="22"/>
      <c r="EYA27" s="22"/>
      <c r="EYB27" s="22"/>
      <c r="EYC27" s="22"/>
      <c r="EYD27" s="22"/>
      <c r="EYE27" s="22"/>
      <c r="EYF27" s="22"/>
      <c r="EYG27" s="22"/>
      <c r="EYH27" s="22"/>
      <c r="EYI27" s="22"/>
      <c r="EYJ27" s="22"/>
      <c r="EYK27" s="22"/>
      <c r="EYL27" s="22"/>
      <c r="EYM27" s="22"/>
      <c r="EYN27" s="22"/>
      <c r="EYO27" s="22"/>
      <c r="EYP27" s="22"/>
      <c r="EYQ27" s="22"/>
      <c r="EYR27" s="22"/>
      <c r="EYS27" s="22"/>
      <c r="EYT27" s="22"/>
      <c r="EYU27" s="22"/>
      <c r="EYV27" s="22"/>
      <c r="EYW27" s="22"/>
      <c r="EYX27" s="22"/>
      <c r="EYY27" s="22"/>
      <c r="EYZ27" s="22"/>
      <c r="EZA27" s="22"/>
      <c r="EZB27" s="22"/>
      <c r="EZC27" s="22"/>
      <c r="EZD27" s="22"/>
      <c r="EZE27" s="22"/>
      <c r="EZF27" s="22"/>
      <c r="EZG27" s="22"/>
      <c r="EZH27" s="22"/>
      <c r="EZI27" s="22"/>
      <c r="EZJ27" s="22"/>
      <c r="EZK27" s="22"/>
      <c r="EZL27" s="22"/>
      <c r="EZM27" s="22"/>
      <c r="EZN27" s="22"/>
      <c r="EZO27" s="22"/>
      <c r="EZP27" s="22"/>
      <c r="EZQ27" s="22"/>
      <c r="EZR27" s="22"/>
      <c r="EZS27" s="22"/>
      <c r="EZT27" s="22"/>
      <c r="EZU27" s="22"/>
      <c r="EZV27" s="22"/>
      <c r="EZW27" s="22"/>
      <c r="EZX27" s="22"/>
      <c r="EZY27" s="22"/>
      <c r="EZZ27" s="22"/>
      <c r="FAA27" s="22"/>
      <c r="FAB27" s="22"/>
      <c r="FAC27" s="22"/>
      <c r="FAD27" s="22"/>
      <c r="FAE27" s="22"/>
      <c r="FAF27" s="22"/>
      <c r="FAG27" s="22"/>
      <c r="FAH27" s="22"/>
      <c r="FAI27" s="22"/>
      <c r="FAJ27" s="22"/>
      <c r="FAK27" s="22"/>
      <c r="FAL27" s="22"/>
      <c r="FAM27" s="22"/>
      <c r="FAN27" s="22"/>
      <c r="FAO27" s="22"/>
      <c r="FAP27" s="22"/>
      <c r="FAQ27" s="22"/>
      <c r="FAR27" s="22"/>
      <c r="FAS27" s="22"/>
      <c r="FAT27" s="22"/>
      <c r="FAU27" s="22"/>
      <c r="FAV27" s="22"/>
      <c r="FAW27" s="22"/>
      <c r="FAX27" s="22"/>
      <c r="FAY27" s="22"/>
      <c r="FAZ27" s="22"/>
      <c r="FBA27" s="22"/>
      <c r="FBB27" s="22"/>
      <c r="FBC27" s="22"/>
      <c r="FBD27" s="22"/>
      <c r="FBE27" s="22"/>
      <c r="FBF27" s="22"/>
      <c r="FBG27" s="22"/>
      <c r="FBH27" s="22"/>
      <c r="FBI27" s="22"/>
      <c r="FBJ27" s="22"/>
      <c r="FBK27" s="22"/>
      <c r="FBL27" s="22"/>
      <c r="FBM27" s="22"/>
      <c r="FBN27" s="22"/>
      <c r="FBO27" s="22"/>
      <c r="FBP27" s="22"/>
      <c r="FBQ27" s="22"/>
      <c r="FBR27" s="22"/>
      <c r="FBS27" s="22"/>
      <c r="FBT27" s="22"/>
      <c r="FBU27" s="22"/>
      <c r="FBV27" s="22"/>
      <c r="FBW27" s="22"/>
      <c r="FBX27" s="22"/>
      <c r="FBY27" s="22"/>
      <c r="FBZ27" s="22"/>
      <c r="FCA27" s="22"/>
      <c r="FCB27" s="22"/>
      <c r="FCC27" s="22"/>
      <c r="FCD27" s="22"/>
      <c r="FCE27" s="22"/>
      <c r="FCF27" s="22"/>
      <c r="FCG27" s="22"/>
      <c r="FCH27" s="22"/>
      <c r="FCI27" s="22"/>
      <c r="FCJ27" s="22"/>
      <c r="FCK27" s="22"/>
      <c r="FCL27" s="22"/>
      <c r="FCM27" s="22"/>
      <c r="FCN27" s="22"/>
      <c r="FCO27" s="22"/>
      <c r="FCP27" s="22"/>
      <c r="FCQ27" s="22"/>
      <c r="FCR27" s="22"/>
      <c r="FCS27" s="22"/>
      <c r="FCT27" s="22"/>
      <c r="FCU27" s="22"/>
      <c r="FCV27" s="22"/>
      <c r="FCW27" s="22"/>
      <c r="FCX27" s="22"/>
      <c r="FCY27" s="22"/>
      <c r="FCZ27" s="22"/>
      <c r="FDA27" s="22"/>
      <c r="FDB27" s="22"/>
      <c r="FDC27" s="22"/>
      <c r="FDD27" s="22"/>
      <c r="FDE27" s="22"/>
      <c r="FDF27" s="22"/>
      <c r="FDG27" s="22"/>
      <c r="FDH27" s="22"/>
      <c r="FDI27" s="22"/>
      <c r="FDJ27" s="22"/>
      <c r="FDK27" s="22"/>
      <c r="FDL27" s="22"/>
      <c r="FDM27" s="22"/>
      <c r="FDN27" s="22"/>
      <c r="FDO27" s="22"/>
      <c r="FDP27" s="22"/>
      <c r="FDQ27" s="22"/>
      <c r="FDR27" s="22"/>
      <c r="FDS27" s="22"/>
      <c r="FDT27" s="22"/>
      <c r="FDU27" s="22"/>
      <c r="FDV27" s="22"/>
      <c r="FDW27" s="22"/>
      <c r="FDX27" s="22"/>
      <c r="FDY27" s="22"/>
      <c r="FDZ27" s="22"/>
      <c r="FEA27" s="22"/>
      <c r="FEB27" s="22"/>
      <c r="FEC27" s="22"/>
      <c r="FED27" s="22"/>
      <c r="FEE27" s="22"/>
      <c r="FEF27" s="22"/>
      <c r="FEG27" s="22"/>
      <c r="FEH27" s="22"/>
      <c r="FEI27" s="22"/>
      <c r="FEJ27" s="22"/>
      <c r="FEK27" s="22"/>
      <c r="FEL27" s="22"/>
      <c r="FEM27" s="22"/>
      <c r="FEN27" s="22"/>
      <c r="FEO27" s="22"/>
      <c r="FEP27" s="22"/>
      <c r="FEQ27" s="22"/>
      <c r="FER27" s="22"/>
      <c r="FES27" s="22"/>
      <c r="FET27" s="22"/>
      <c r="FEU27" s="22"/>
      <c r="FEV27" s="22"/>
      <c r="FEW27" s="22"/>
      <c r="FEX27" s="22"/>
      <c r="FEY27" s="22"/>
      <c r="FEZ27" s="22"/>
      <c r="FFA27" s="22"/>
      <c r="FFB27" s="22"/>
      <c r="FFC27" s="22"/>
      <c r="FFD27" s="22"/>
      <c r="FFE27" s="22"/>
      <c r="FFF27" s="22"/>
      <c r="FFG27" s="22"/>
      <c r="FFH27" s="22"/>
      <c r="FFI27" s="22"/>
      <c r="FFJ27" s="22"/>
      <c r="FFK27" s="22"/>
      <c r="FFL27" s="22"/>
      <c r="FFM27" s="22"/>
      <c r="FFN27" s="22"/>
      <c r="FFO27" s="22"/>
      <c r="FFP27" s="22"/>
      <c r="FFQ27" s="22"/>
      <c r="FFR27" s="22"/>
      <c r="FFS27" s="22"/>
      <c r="FFT27" s="22"/>
      <c r="FFU27" s="22"/>
      <c r="FFV27" s="22"/>
      <c r="FFW27" s="22"/>
      <c r="FFX27" s="22"/>
      <c r="FFY27" s="22"/>
      <c r="FFZ27" s="22"/>
      <c r="FGA27" s="22"/>
      <c r="FGB27" s="22"/>
      <c r="FGC27" s="22"/>
      <c r="FGD27" s="22"/>
      <c r="FGE27" s="22"/>
      <c r="FGF27" s="22"/>
      <c r="FGG27" s="22"/>
      <c r="FGH27" s="22"/>
      <c r="FGI27" s="22"/>
      <c r="FGJ27" s="22"/>
      <c r="FGK27" s="22"/>
      <c r="FGL27" s="22"/>
      <c r="FGM27" s="22"/>
      <c r="FGN27" s="22"/>
      <c r="FGO27" s="22"/>
      <c r="FGP27" s="22"/>
      <c r="FGQ27" s="22"/>
      <c r="FGR27" s="22"/>
      <c r="FGS27" s="22"/>
      <c r="FGT27" s="22"/>
      <c r="FGU27" s="22"/>
      <c r="FGV27" s="22"/>
      <c r="FGW27" s="22"/>
      <c r="FGX27" s="22"/>
      <c r="FGY27" s="22"/>
      <c r="FGZ27" s="22"/>
      <c r="FHA27" s="22"/>
      <c r="FHB27" s="22"/>
      <c r="FHC27" s="22"/>
      <c r="FHD27" s="22"/>
      <c r="FHE27" s="22"/>
      <c r="FHF27" s="22"/>
      <c r="FHG27" s="22"/>
      <c r="FHH27" s="22"/>
      <c r="FHI27" s="22"/>
      <c r="FHJ27" s="22"/>
      <c r="FHK27" s="22"/>
      <c r="FHL27" s="22"/>
      <c r="FHM27" s="22"/>
      <c r="FHN27" s="22"/>
      <c r="FHO27" s="22"/>
      <c r="FHP27" s="22"/>
      <c r="FHQ27" s="22"/>
      <c r="FHR27" s="22"/>
      <c r="FHS27" s="22"/>
      <c r="FHT27" s="22"/>
      <c r="FHU27" s="22"/>
      <c r="FHV27" s="22"/>
      <c r="FHW27" s="22"/>
      <c r="FHX27" s="22"/>
      <c r="FHY27" s="22"/>
      <c r="FHZ27" s="22"/>
      <c r="FIA27" s="22"/>
      <c r="FIB27" s="22"/>
      <c r="FIC27" s="22"/>
      <c r="FID27" s="22"/>
      <c r="FIE27" s="22"/>
      <c r="FIF27" s="22"/>
      <c r="FIG27" s="22"/>
      <c r="FIH27" s="22"/>
      <c r="FII27" s="22"/>
      <c r="FIJ27" s="22"/>
      <c r="FIK27" s="22"/>
      <c r="FIL27" s="22"/>
      <c r="FIM27" s="22"/>
      <c r="FIN27" s="22"/>
      <c r="FIO27" s="22"/>
      <c r="FIP27" s="22"/>
      <c r="FIQ27" s="22"/>
      <c r="FIR27" s="22"/>
      <c r="FIS27" s="22"/>
      <c r="FIT27" s="22"/>
      <c r="FIU27" s="22"/>
      <c r="FIV27" s="22"/>
      <c r="FIW27" s="22"/>
      <c r="FIX27" s="22"/>
      <c r="FIY27" s="22"/>
      <c r="FIZ27" s="22"/>
      <c r="FJA27" s="22"/>
      <c r="FJB27" s="22"/>
      <c r="FJC27" s="22"/>
      <c r="FJD27" s="22"/>
      <c r="FJE27" s="22"/>
      <c r="FJF27" s="22"/>
      <c r="FJG27" s="22"/>
      <c r="FJH27" s="22"/>
      <c r="FJI27" s="22"/>
      <c r="FJJ27" s="22"/>
      <c r="FJK27" s="22"/>
      <c r="FJL27" s="22"/>
      <c r="FJM27" s="22"/>
      <c r="FJN27" s="22"/>
      <c r="FJO27" s="22"/>
      <c r="FJP27" s="22"/>
      <c r="FJQ27" s="22"/>
      <c r="FJR27" s="22"/>
      <c r="FJS27" s="22"/>
      <c r="FJT27" s="22"/>
      <c r="FJU27" s="22"/>
      <c r="FJV27" s="22"/>
      <c r="FJW27" s="22"/>
      <c r="FJX27" s="22"/>
      <c r="FJY27" s="22"/>
      <c r="FJZ27" s="22"/>
      <c r="FKA27" s="22"/>
      <c r="FKB27" s="22"/>
      <c r="FKC27" s="22"/>
      <c r="FKD27" s="22"/>
      <c r="FKE27" s="22"/>
      <c r="FKF27" s="22"/>
      <c r="FKG27" s="22"/>
      <c r="FKH27" s="22"/>
      <c r="FKI27" s="22"/>
      <c r="FKJ27" s="22"/>
      <c r="FKK27" s="22"/>
      <c r="FKL27" s="22"/>
      <c r="FKM27" s="22"/>
      <c r="FKN27" s="22"/>
      <c r="FKO27" s="22"/>
      <c r="FKP27" s="22"/>
      <c r="FKQ27" s="22"/>
      <c r="FKR27" s="22"/>
      <c r="FKS27" s="22"/>
      <c r="FKT27" s="22"/>
      <c r="FKU27" s="22"/>
      <c r="FKV27" s="22"/>
      <c r="FKW27" s="22"/>
      <c r="FKX27" s="22"/>
      <c r="FKY27" s="22"/>
      <c r="FKZ27" s="22"/>
      <c r="FLA27" s="22"/>
      <c r="FLB27" s="22"/>
      <c r="FLC27" s="22"/>
      <c r="FLD27" s="22"/>
      <c r="FLE27" s="22"/>
      <c r="FLF27" s="22"/>
      <c r="FLG27" s="22"/>
      <c r="FLH27" s="22"/>
      <c r="FLI27" s="22"/>
      <c r="FLJ27" s="22"/>
      <c r="FLK27" s="22"/>
      <c r="FLL27" s="22"/>
      <c r="FLM27" s="22"/>
      <c r="FLN27" s="22"/>
      <c r="FLO27" s="22"/>
      <c r="FLP27" s="22"/>
      <c r="FLQ27" s="22"/>
      <c r="FLR27" s="22"/>
      <c r="FLS27" s="22"/>
      <c r="FLT27" s="22"/>
      <c r="FLU27" s="22"/>
      <c r="FLV27" s="22"/>
      <c r="FLW27" s="22"/>
      <c r="FLX27" s="22"/>
      <c r="FLY27" s="22"/>
      <c r="FLZ27" s="22"/>
      <c r="FMA27" s="22"/>
      <c r="FMB27" s="22"/>
      <c r="FMC27" s="22"/>
      <c r="FMD27" s="22"/>
      <c r="FME27" s="22"/>
      <c r="FMF27" s="22"/>
      <c r="FMG27" s="22"/>
      <c r="FMH27" s="22"/>
      <c r="FMI27" s="22"/>
      <c r="FMJ27" s="22"/>
      <c r="FMK27" s="22"/>
      <c r="FML27" s="22"/>
      <c r="FMM27" s="22"/>
      <c r="FMN27" s="22"/>
      <c r="FMO27" s="22"/>
      <c r="FMP27" s="22"/>
      <c r="FMQ27" s="22"/>
      <c r="FMR27" s="22"/>
      <c r="FMS27" s="22"/>
      <c r="FMT27" s="22"/>
      <c r="FMU27" s="22"/>
      <c r="FMV27" s="22"/>
      <c r="FMW27" s="22"/>
      <c r="FMX27" s="22"/>
      <c r="FMY27" s="22"/>
      <c r="FMZ27" s="22"/>
      <c r="FNA27" s="22"/>
      <c r="FNB27" s="22"/>
      <c r="FNC27" s="22"/>
      <c r="FND27" s="22"/>
      <c r="FNE27" s="22"/>
      <c r="FNF27" s="22"/>
      <c r="FNG27" s="22"/>
      <c r="FNH27" s="22"/>
      <c r="FNI27" s="22"/>
      <c r="FNJ27" s="22"/>
      <c r="FNK27" s="22"/>
      <c r="FNL27" s="22"/>
      <c r="FNM27" s="22"/>
      <c r="FNN27" s="22"/>
      <c r="FNO27" s="22"/>
      <c r="FNP27" s="22"/>
      <c r="FNQ27" s="22"/>
      <c r="FNR27" s="22"/>
      <c r="FNS27" s="22"/>
      <c r="FNT27" s="22"/>
      <c r="FNU27" s="22"/>
      <c r="FNV27" s="22"/>
      <c r="FNW27" s="22"/>
      <c r="FNX27" s="22"/>
      <c r="FNY27" s="22"/>
      <c r="FNZ27" s="22"/>
      <c r="FOA27" s="22"/>
      <c r="FOB27" s="22"/>
      <c r="FOC27" s="22"/>
      <c r="FOD27" s="22"/>
      <c r="FOE27" s="22"/>
      <c r="FOF27" s="22"/>
      <c r="FOG27" s="22"/>
      <c r="FOH27" s="22"/>
      <c r="FOI27" s="22"/>
      <c r="FOJ27" s="22"/>
      <c r="FOK27" s="22"/>
      <c r="FOL27" s="22"/>
      <c r="FOM27" s="22"/>
      <c r="FON27" s="22"/>
      <c r="FOO27" s="22"/>
      <c r="FOP27" s="22"/>
      <c r="FOQ27" s="22"/>
      <c r="FOR27" s="22"/>
      <c r="FOS27" s="22"/>
      <c r="FOT27" s="22"/>
      <c r="FOU27" s="22"/>
      <c r="FOV27" s="22"/>
      <c r="FOW27" s="22"/>
      <c r="FOX27" s="22"/>
      <c r="FOY27" s="22"/>
      <c r="FOZ27" s="22"/>
      <c r="FPA27" s="22"/>
      <c r="FPB27" s="22"/>
      <c r="FPC27" s="22"/>
      <c r="FPD27" s="22"/>
      <c r="FPE27" s="22"/>
      <c r="FPF27" s="22"/>
      <c r="FPG27" s="22"/>
      <c r="FPH27" s="22"/>
      <c r="FPI27" s="22"/>
      <c r="FPJ27" s="22"/>
      <c r="FPK27" s="22"/>
      <c r="FPL27" s="22"/>
      <c r="FPM27" s="22"/>
      <c r="FPN27" s="22"/>
      <c r="FPO27" s="22"/>
      <c r="FPP27" s="22"/>
      <c r="FPQ27" s="22"/>
      <c r="FPR27" s="22"/>
      <c r="FPS27" s="22"/>
      <c r="FPT27" s="22"/>
      <c r="FPU27" s="22"/>
      <c r="FPV27" s="22"/>
      <c r="FPW27" s="22"/>
      <c r="FPX27" s="22"/>
      <c r="FPY27" s="22"/>
      <c r="FPZ27" s="22"/>
      <c r="FQA27" s="22"/>
      <c r="FQB27" s="22"/>
      <c r="FQC27" s="22"/>
      <c r="FQD27" s="22"/>
      <c r="FQE27" s="22"/>
      <c r="FQF27" s="22"/>
      <c r="FQG27" s="22"/>
      <c r="FQH27" s="22"/>
      <c r="FQI27" s="22"/>
      <c r="FQJ27" s="22"/>
      <c r="FQK27" s="22"/>
      <c r="FQL27" s="22"/>
      <c r="FQM27" s="22"/>
      <c r="FQN27" s="22"/>
      <c r="FQO27" s="22"/>
      <c r="FQP27" s="22"/>
      <c r="FQQ27" s="22"/>
      <c r="FQR27" s="22"/>
      <c r="FQS27" s="22"/>
      <c r="FQT27" s="22"/>
      <c r="FQU27" s="22"/>
      <c r="FQV27" s="22"/>
      <c r="FQW27" s="22"/>
      <c r="FQX27" s="22"/>
      <c r="FQY27" s="22"/>
      <c r="FQZ27" s="22"/>
      <c r="FRA27" s="22"/>
      <c r="FRB27" s="22"/>
      <c r="FRC27" s="22"/>
      <c r="FRD27" s="22"/>
      <c r="FRE27" s="22"/>
      <c r="FRF27" s="22"/>
      <c r="FRG27" s="22"/>
      <c r="FRH27" s="22"/>
      <c r="FRI27" s="22"/>
      <c r="FRJ27" s="22"/>
      <c r="FRK27" s="22"/>
      <c r="FRL27" s="22"/>
      <c r="FRM27" s="22"/>
      <c r="FRN27" s="22"/>
      <c r="FRO27" s="22"/>
      <c r="FRP27" s="22"/>
      <c r="FRQ27" s="22"/>
      <c r="FRR27" s="22"/>
      <c r="FRS27" s="22"/>
      <c r="FRT27" s="22"/>
      <c r="FRU27" s="22"/>
      <c r="FRV27" s="22"/>
      <c r="FRW27" s="22"/>
      <c r="FRX27" s="22"/>
      <c r="FRY27" s="22"/>
      <c r="FRZ27" s="22"/>
      <c r="FSA27" s="22"/>
      <c r="FSB27" s="22"/>
      <c r="FSC27" s="22"/>
      <c r="FSD27" s="22"/>
      <c r="FSE27" s="22"/>
      <c r="FSF27" s="22"/>
      <c r="FSG27" s="22"/>
      <c r="FSH27" s="22"/>
      <c r="FSI27" s="22"/>
      <c r="FSJ27" s="22"/>
      <c r="FSK27" s="22"/>
      <c r="FSL27" s="22"/>
      <c r="FSM27" s="22"/>
      <c r="FSN27" s="22"/>
      <c r="FSO27" s="22"/>
      <c r="FSP27" s="22"/>
      <c r="FSQ27" s="22"/>
      <c r="FSR27" s="22"/>
      <c r="FSS27" s="22"/>
      <c r="FST27" s="22"/>
      <c r="FSU27" s="22"/>
      <c r="FSV27" s="22"/>
      <c r="FSW27" s="22"/>
      <c r="FSX27" s="22"/>
      <c r="FSY27" s="22"/>
      <c r="FSZ27" s="22"/>
      <c r="FTA27" s="22"/>
      <c r="FTB27" s="22"/>
      <c r="FTC27" s="22"/>
      <c r="FTD27" s="22"/>
      <c r="FTE27" s="22"/>
      <c r="FTF27" s="22"/>
      <c r="FTG27" s="22"/>
      <c r="FTH27" s="22"/>
      <c r="FTI27" s="22"/>
      <c r="FTJ27" s="22"/>
      <c r="FTK27" s="22"/>
      <c r="FTL27" s="22"/>
      <c r="FTM27" s="22"/>
      <c r="FTN27" s="22"/>
      <c r="FTO27" s="22"/>
      <c r="FTP27" s="22"/>
      <c r="FTQ27" s="22"/>
      <c r="FTR27" s="22"/>
      <c r="FTS27" s="22"/>
      <c r="FTT27" s="22"/>
      <c r="FTU27" s="22"/>
      <c r="FTV27" s="22"/>
      <c r="FTW27" s="22"/>
      <c r="FTX27" s="22"/>
      <c r="FTY27" s="22"/>
      <c r="FTZ27" s="22"/>
      <c r="FUA27" s="22"/>
      <c r="FUB27" s="22"/>
      <c r="FUC27" s="22"/>
      <c r="FUD27" s="22"/>
      <c r="FUE27" s="22"/>
      <c r="FUF27" s="22"/>
      <c r="FUG27" s="22"/>
      <c r="FUH27" s="22"/>
      <c r="FUI27" s="22"/>
      <c r="FUJ27" s="22"/>
      <c r="FUK27" s="22"/>
      <c r="FUL27" s="22"/>
      <c r="FUM27" s="22"/>
      <c r="FUN27" s="22"/>
      <c r="FUO27" s="22"/>
      <c r="FUP27" s="22"/>
      <c r="FUQ27" s="22"/>
      <c r="FUR27" s="22"/>
      <c r="FUS27" s="22"/>
      <c r="FUT27" s="22"/>
      <c r="FUU27" s="22"/>
      <c r="FUV27" s="22"/>
      <c r="FUW27" s="22"/>
      <c r="FUX27" s="22"/>
      <c r="FUY27" s="22"/>
      <c r="FUZ27" s="22"/>
      <c r="FVA27" s="22"/>
      <c r="FVB27" s="22"/>
      <c r="FVC27" s="22"/>
      <c r="FVD27" s="22"/>
      <c r="FVE27" s="22"/>
      <c r="FVF27" s="22"/>
      <c r="FVG27" s="22"/>
      <c r="FVH27" s="22"/>
      <c r="FVI27" s="22"/>
      <c r="FVJ27" s="22"/>
      <c r="FVK27" s="22"/>
      <c r="FVL27" s="22"/>
      <c r="FVM27" s="22"/>
      <c r="FVN27" s="22"/>
      <c r="FVO27" s="22"/>
      <c r="FVP27" s="22"/>
      <c r="FVQ27" s="22"/>
      <c r="FVR27" s="22"/>
      <c r="FVS27" s="22"/>
      <c r="FVT27" s="22"/>
      <c r="FVU27" s="22"/>
      <c r="FVV27" s="22"/>
      <c r="FVW27" s="22"/>
      <c r="FVX27" s="22"/>
      <c r="FVY27" s="22"/>
      <c r="FVZ27" s="22"/>
      <c r="FWA27" s="22"/>
      <c r="FWB27" s="22"/>
      <c r="FWC27" s="22"/>
      <c r="FWD27" s="22"/>
      <c r="FWE27" s="22"/>
      <c r="FWF27" s="22"/>
      <c r="FWG27" s="22"/>
      <c r="FWH27" s="22"/>
      <c r="FWI27" s="22"/>
      <c r="FWJ27" s="22"/>
      <c r="FWK27" s="22"/>
      <c r="FWL27" s="22"/>
      <c r="FWM27" s="22"/>
      <c r="FWN27" s="22"/>
      <c r="FWO27" s="22"/>
      <c r="FWP27" s="22"/>
      <c r="FWQ27" s="22"/>
      <c r="FWR27" s="22"/>
      <c r="FWS27" s="22"/>
      <c r="FWT27" s="22"/>
      <c r="FWU27" s="22"/>
      <c r="FWV27" s="22"/>
      <c r="FWW27" s="22"/>
      <c r="FWX27" s="22"/>
      <c r="FWY27" s="22"/>
      <c r="FWZ27" s="22"/>
      <c r="FXA27" s="22"/>
      <c r="FXB27" s="22"/>
      <c r="FXC27" s="22"/>
      <c r="FXD27" s="22"/>
      <c r="FXE27" s="22"/>
      <c r="FXF27" s="22"/>
      <c r="FXG27" s="22"/>
      <c r="FXH27" s="22"/>
      <c r="FXI27" s="22"/>
      <c r="FXJ27" s="22"/>
      <c r="FXK27" s="22"/>
      <c r="FXL27" s="22"/>
      <c r="FXM27" s="22"/>
      <c r="FXN27" s="22"/>
      <c r="FXO27" s="22"/>
      <c r="FXP27" s="22"/>
      <c r="FXQ27" s="22"/>
      <c r="FXR27" s="22"/>
      <c r="FXS27" s="22"/>
      <c r="FXT27" s="22"/>
      <c r="FXU27" s="22"/>
      <c r="FXV27" s="22"/>
      <c r="FXW27" s="22"/>
      <c r="FXX27" s="22"/>
      <c r="FXY27" s="22"/>
      <c r="FXZ27" s="22"/>
      <c r="FYA27" s="22"/>
      <c r="FYB27" s="22"/>
      <c r="FYC27" s="22"/>
      <c r="FYD27" s="22"/>
      <c r="FYE27" s="22"/>
      <c r="FYF27" s="22"/>
      <c r="FYG27" s="22"/>
      <c r="FYH27" s="22"/>
      <c r="FYI27" s="22"/>
      <c r="FYJ27" s="22"/>
      <c r="FYK27" s="22"/>
      <c r="FYL27" s="22"/>
      <c r="FYM27" s="22"/>
      <c r="FYN27" s="22"/>
      <c r="FYO27" s="22"/>
      <c r="FYP27" s="22"/>
      <c r="FYQ27" s="22"/>
      <c r="FYR27" s="22"/>
      <c r="FYS27" s="22"/>
      <c r="FYT27" s="22"/>
      <c r="FYU27" s="22"/>
      <c r="FYV27" s="22"/>
      <c r="FYW27" s="22"/>
      <c r="FYX27" s="22"/>
      <c r="FYY27" s="22"/>
      <c r="FYZ27" s="22"/>
      <c r="FZA27" s="22"/>
      <c r="FZB27" s="22"/>
      <c r="FZC27" s="22"/>
      <c r="FZD27" s="22"/>
      <c r="FZE27" s="22"/>
      <c r="FZF27" s="22"/>
      <c r="FZG27" s="22"/>
      <c r="FZH27" s="22"/>
      <c r="FZI27" s="22"/>
      <c r="FZJ27" s="22"/>
      <c r="FZK27" s="22"/>
      <c r="FZL27" s="22"/>
      <c r="FZM27" s="22"/>
      <c r="FZN27" s="22"/>
      <c r="FZO27" s="22"/>
      <c r="FZP27" s="22"/>
      <c r="FZQ27" s="22"/>
      <c r="FZR27" s="22"/>
      <c r="FZS27" s="22"/>
      <c r="FZT27" s="22"/>
      <c r="FZU27" s="22"/>
      <c r="FZV27" s="22"/>
      <c r="FZW27" s="22"/>
      <c r="FZX27" s="22"/>
      <c r="FZY27" s="22"/>
      <c r="FZZ27" s="22"/>
      <c r="GAA27" s="22"/>
      <c r="GAB27" s="22"/>
      <c r="GAC27" s="22"/>
      <c r="GAD27" s="22"/>
      <c r="GAE27" s="22"/>
      <c r="GAF27" s="22"/>
      <c r="GAG27" s="22"/>
      <c r="GAH27" s="22"/>
      <c r="GAI27" s="22"/>
      <c r="GAJ27" s="22"/>
      <c r="GAK27" s="22"/>
      <c r="GAL27" s="22"/>
      <c r="GAM27" s="22"/>
      <c r="GAN27" s="22"/>
      <c r="GAO27" s="22"/>
      <c r="GAP27" s="22"/>
      <c r="GAQ27" s="22"/>
      <c r="GAR27" s="22"/>
      <c r="GAS27" s="22"/>
      <c r="GAT27" s="22"/>
      <c r="GAU27" s="22"/>
      <c r="GAV27" s="22"/>
      <c r="GAW27" s="22"/>
      <c r="GAX27" s="22"/>
      <c r="GAY27" s="22"/>
      <c r="GAZ27" s="22"/>
      <c r="GBA27" s="22"/>
      <c r="GBB27" s="22"/>
      <c r="GBC27" s="22"/>
      <c r="GBD27" s="22"/>
      <c r="GBE27" s="22"/>
      <c r="GBF27" s="22"/>
      <c r="GBG27" s="22"/>
      <c r="GBH27" s="22"/>
      <c r="GBI27" s="22"/>
      <c r="GBJ27" s="22"/>
      <c r="GBK27" s="22"/>
      <c r="GBL27" s="22"/>
      <c r="GBM27" s="22"/>
      <c r="GBN27" s="22"/>
      <c r="GBO27" s="22"/>
      <c r="GBP27" s="22"/>
      <c r="GBQ27" s="22"/>
      <c r="GBR27" s="22"/>
      <c r="GBS27" s="22"/>
      <c r="GBT27" s="22"/>
      <c r="GBU27" s="22"/>
      <c r="GBV27" s="22"/>
      <c r="GBW27" s="22"/>
      <c r="GBX27" s="22"/>
      <c r="GBY27" s="22"/>
      <c r="GBZ27" s="22"/>
      <c r="GCA27" s="22"/>
      <c r="GCB27" s="22"/>
      <c r="GCC27" s="22"/>
      <c r="GCD27" s="22"/>
      <c r="GCE27" s="22"/>
      <c r="GCF27" s="22"/>
      <c r="GCG27" s="22"/>
      <c r="GCH27" s="22"/>
      <c r="GCI27" s="22"/>
      <c r="GCJ27" s="22"/>
      <c r="GCK27" s="22"/>
      <c r="GCL27" s="22"/>
      <c r="GCM27" s="22"/>
      <c r="GCN27" s="22"/>
      <c r="GCO27" s="22"/>
      <c r="GCP27" s="22"/>
      <c r="GCQ27" s="22"/>
      <c r="GCR27" s="22"/>
      <c r="GCS27" s="22"/>
      <c r="GCT27" s="22"/>
      <c r="GCU27" s="22"/>
      <c r="GCV27" s="22"/>
      <c r="GCW27" s="22"/>
      <c r="GCX27" s="22"/>
      <c r="GCY27" s="22"/>
      <c r="GCZ27" s="22"/>
      <c r="GDA27" s="22"/>
      <c r="GDB27" s="22"/>
      <c r="GDC27" s="22"/>
      <c r="GDD27" s="22"/>
      <c r="GDE27" s="22"/>
      <c r="GDF27" s="22"/>
      <c r="GDG27" s="22"/>
      <c r="GDH27" s="22"/>
      <c r="GDI27" s="22"/>
      <c r="GDJ27" s="22"/>
      <c r="GDK27" s="22"/>
      <c r="GDL27" s="22"/>
      <c r="GDM27" s="22"/>
      <c r="GDN27" s="22"/>
      <c r="GDO27" s="22"/>
      <c r="GDP27" s="22"/>
      <c r="GDQ27" s="22"/>
      <c r="GDR27" s="22"/>
      <c r="GDS27" s="22"/>
      <c r="GDT27" s="22"/>
      <c r="GDU27" s="22"/>
      <c r="GDV27" s="22"/>
      <c r="GDW27" s="22"/>
      <c r="GDX27" s="22"/>
      <c r="GDY27" s="22"/>
      <c r="GDZ27" s="22"/>
      <c r="GEA27" s="22"/>
      <c r="GEB27" s="22"/>
      <c r="GEC27" s="22"/>
      <c r="GED27" s="22"/>
      <c r="GEE27" s="22"/>
      <c r="GEF27" s="22"/>
      <c r="GEG27" s="22"/>
      <c r="GEH27" s="22"/>
      <c r="GEI27" s="22"/>
      <c r="GEJ27" s="22"/>
      <c r="GEK27" s="22"/>
      <c r="GEL27" s="22"/>
      <c r="GEM27" s="22"/>
      <c r="GEN27" s="22"/>
      <c r="GEO27" s="22"/>
      <c r="GEP27" s="22"/>
      <c r="GEQ27" s="22"/>
      <c r="GER27" s="22"/>
      <c r="GES27" s="22"/>
      <c r="GET27" s="22"/>
      <c r="GEU27" s="22"/>
      <c r="GEV27" s="22"/>
      <c r="GEW27" s="22"/>
      <c r="GEX27" s="22"/>
      <c r="GEY27" s="22"/>
      <c r="GEZ27" s="22"/>
      <c r="GFA27" s="22"/>
      <c r="GFB27" s="22"/>
      <c r="GFC27" s="22"/>
      <c r="GFD27" s="22"/>
      <c r="GFE27" s="22"/>
      <c r="GFF27" s="22"/>
      <c r="GFG27" s="22"/>
      <c r="GFH27" s="22"/>
      <c r="GFI27" s="22"/>
      <c r="GFJ27" s="22"/>
      <c r="GFK27" s="22"/>
      <c r="GFL27" s="22"/>
      <c r="GFM27" s="22"/>
      <c r="GFN27" s="22"/>
      <c r="GFO27" s="22"/>
      <c r="GFP27" s="22"/>
      <c r="GFQ27" s="22"/>
      <c r="GFR27" s="22"/>
      <c r="GFS27" s="22"/>
      <c r="GFT27" s="22"/>
      <c r="GFU27" s="22"/>
      <c r="GFV27" s="22"/>
      <c r="GFW27" s="22"/>
      <c r="GFX27" s="22"/>
      <c r="GFY27" s="22"/>
      <c r="GFZ27" s="22"/>
      <c r="GGA27" s="22"/>
      <c r="GGB27" s="22"/>
      <c r="GGC27" s="22"/>
      <c r="GGD27" s="22"/>
      <c r="GGE27" s="22"/>
      <c r="GGF27" s="22"/>
      <c r="GGG27" s="22"/>
      <c r="GGH27" s="22"/>
      <c r="GGI27" s="22"/>
      <c r="GGJ27" s="22"/>
      <c r="GGK27" s="22"/>
      <c r="GGL27" s="22"/>
      <c r="GGM27" s="22"/>
      <c r="GGN27" s="22"/>
      <c r="GGO27" s="22"/>
      <c r="GGP27" s="22"/>
      <c r="GGQ27" s="22"/>
      <c r="GGR27" s="22"/>
      <c r="GGS27" s="22"/>
      <c r="GGT27" s="22"/>
      <c r="GGU27" s="22"/>
      <c r="GGV27" s="22"/>
      <c r="GGW27" s="22"/>
      <c r="GGX27" s="22"/>
      <c r="GGY27" s="22"/>
      <c r="GGZ27" s="22"/>
      <c r="GHA27" s="22"/>
      <c r="GHB27" s="22"/>
      <c r="GHC27" s="22"/>
      <c r="GHD27" s="22"/>
      <c r="GHE27" s="22"/>
      <c r="GHF27" s="22"/>
      <c r="GHG27" s="22"/>
      <c r="GHH27" s="22"/>
      <c r="GHI27" s="22"/>
      <c r="GHJ27" s="22"/>
      <c r="GHK27" s="22"/>
      <c r="GHL27" s="22"/>
      <c r="GHM27" s="22"/>
      <c r="GHN27" s="22"/>
      <c r="GHO27" s="22"/>
      <c r="GHP27" s="22"/>
      <c r="GHQ27" s="22"/>
      <c r="GHR27" s="22"/>
      <c r="GHS27" s="22"/>
      <c r="GHT27" s="22"/>
      <c r="GHU27" s="22"/>
      <c r="GHV27" s="22"/>
      <c r="GHW27" s="22"/>
      <c r="GHX27" s="22"/>
      <c r="GHY27" s="22"/>
      <c r="GHZ27" s="22"/>
      <c r="GIA27" s="22"/>
      <c r="GIB27" s="22"/>
      <c r="GIC27" s="22"/>
      <c r="GID27" s="22"/>
      <c r="GIE27" s="22"/>
      <c r="GIF27" s="22"/>
      <c r="GIG27" s="22"/>
      <c r="GIH27" s="22"/>
      <c r="GII27" s="22"/>
      <c r="GIJ27" s="22"/>
      <c r="GIK27" s="22"/>
      <c r="GIL27" s="22"/>
      <c r="GIM27" s="22"/>
      <c r="GIN27" s="22"/>
      <c r="GIO27" s="22"/>
      <c r="GIP27" s="22"/>
      <c r="GIQ27" s="22"/>
      <c r="GIR27" s="22"/>
      <c r="GIS27" s="22"/>
      <c r="GIT27" s="22"/>
      <c r="GIU27" s="22"/>
      <c r="GIV27" s="22"/>
      <c r="GIW27" s="22"/>
      <c r="GIX27" s="22"/>
      <c r="GIY27" s="22"/>
      <c r="GIZ27" s="22"/>
      <c r="GJA27" s="22"/>
      <c r="GJB27" s="22"/>
      <c r="GJC27" s="22"/>
      <c r="GJD27" s="22"/>
      <c r="GJE27" s="22"/>
      <c r="GJF27" s="22"/>
      <c r="GJG27" s="22"/>
      <c r="GJH27" s="22"/>
      <c r="GJI27" s="22"/>
      <c r="GJJ27" s="22"/>
      <c r="GJK27" s="22"/>
      <c r="GJL27" s="22"/>
      <c r="GJM27" s="22"/>
      <c r="GJN27" s="22"/>
      <c r="GJO27" s="22"/>
      <c r="GJP27" s="22"/>
      <c r="GJQ27" s="22"/>
      <c r="GJR27" s="22"/>
      <c r="GJS27" s="22"/>
      <c r="GJT27" s="22"/>
      <c r="GJU27" s="22"/>
      <c r="GJV27" s="22"/>
      <c r="GJW27" s="22"/>
      <c r="GJX27" s="22"/>
      <c r="GJY27" s="22"/>
      <c r="GJZ27" s="22"/>
      <c r="GKA27" s="22"/>
      <c r="GKB27" s="22"/>
      <c r="GKC27" s="22"/>
      <c r="GKD27" s="22"/>
      <c r="GKE27" s="22"/>
      <c r="GKF27" s="22"/>
      <c r="GKG27" s="22"/>
      <c r="GKH27" s="22"/>
      <c r="GKI27" s="22"/>
      <c r="GKJ27" s="22"/>
      <c r="GKK27" s="22"/>
      <c r="GKL27" s="22"/>
      <c r="GKM27" s="22"/>
      <c r="GKN27" s="22"/>
      <c r="GKO27" s="22"/>
      <c r="GKP27" s="22"/>
      <c r="GKQ27" s="22"/>
      <c r="GKR27" s="22"/>
      <c r="GKS27" s="22"/>
      <c r="GKT27" s="22"/>
      <c r="GKU27" s="22"/>
      <c r="GKV27" s="22"/>
      <c r="GKW27" s="22"/>
      <c r="GKX27" s="22"/>
      <c r="GKY27" s="22"/>
      <c r="GKZ27" s="22"/>
      <c r="GLA27" s="22"/>
      <c r="GLB27" s="22"/>
      <c r="GLC27" s="22"/>
      <c r="GLD27" s="22"/>
      <c r="GLE27" s="22"/>
      <c r="GLF27" s="22"/>
      <c r="GLG27" s="22"/>
      <c r="GLH27" s="22"/>
      <c r="GLI27" s="22"/>
      <c r="GLJ27" s="22"/>
      <c r="GLK27" s="22"/>
      <c r="GLL27" s="22"/>
      <c r="GLM27" s="22"/>
      <c r="GLN27" s="22"/>
      <c r="GLO27" s="22"/>
      <c r="GLP27" s="22"/>
      <c r="GLQ27" s="22"/>
      <c r="GLR27" s="22"/>
      <c r="GLS27" s="22"/>
      <c r="GLT27" s="22"/>
      <c r="GLU27" s="22"/>
      <c r="GLV27" s="22"/>
      <c r="GLW27" s="22"/>
      <c r="GLX27" s="22"/>
      <c r="GLY27" s="22"/>
      <c r="GLZ27" s="22"/>
      <c r="GMA27" s="22"/>
      <c r="GMB27" s="22"/>
      <c r="GMC27" s="22"/>
      <c r="GMD27" s="22"/>
      <c r="GME27" s="22"/>
      <c r="GMF27" s="22"/>
      <c r="GMG27" s="22"/>
      <c r="GMH27" s="22"/>
      <c r="GMI27" s="22"/>
      <c r="GMJ27" s="22"/>
      <c r="GMK27" s="22"/>
      <c r="GML27" s="22"/>
      <c r="GMM27" s="22"/>
      <c r="GMN27" s="22"/>
      <c r="GMO27" s="22"/>
      <c r="GMP27" s="22"/>
      <c r="GMQ27" s="22"/>
      <c r="GMR27" s="22"/>
      <c r="GMS27" s="22"/>
      <c r="GMT27" s="22"/>
      <c r="GMU27" s="22"/>
      <c r="GMV27" s="22"/>
      <c r="GMW27" s="22"/>
      <c r="GMX27" s="22"/>
      <c r="GMY27" s="22"/>
      <c r="GMZ27" s="22"/>
      <c r="GNA27" s="22"/>
      <c r="GNB27" s="22"/>
      <c r="GNC27" s="22"/>
      <c r="GND27" s="22"/>
      <c r="GNE27" s="22"/>
      <c r="GNF27" s="22"/>
      <c r="GNG27" s="22"/>
      <c r="GNH27" s="22"/>
      <c r="GNI27" s="22"/>
      <c r="GNJ27" s="22"/>
      <c r="GNK27" s="22"/>
      <c r="GNL27" s="22"/>
      <c r="GNM27" s="22"/>
      <c r="GNN27" s="22"/>
      <c r="GNO27" s="22"/>
      <c r="GNP27" s="22"/>
      <c r="GNQ27" s="22"/>
      <c r="GNR27" s="22"/>
      <c r="GNS27" s="22"/>
      <c r="GNT27" s="22"/>
      <c r="GNU27" s="22"/>
      <c r="GNV27" s="22"/>
      <c r="GNW27" s="22"/>
      <c r="GNX27" s="22"/>
      <c r="GNY27" s="22"/>
      <c r="GNZ27" s="22"/>
      <c r="GOA27" s="22"/>
      <c r="GOB27" s="22"/>
      <c r="GOC27" s="22"/>
      <c r="GOD27" s="22"/>
      <c r="GOE27" s="22"/>
      <c r="GOF27" s="22"/>
      <c r="GOG27" s="22"/>
      <c r="GOH27" s="22"/>
      <c r="GOI27" s="22"/>
      <c r="GOJ27" s="22"/>
      <c r="GOK27" s="22"/>
      <c r="GOL27" s="22"/>
      <c r="GOM27" s="22"/>
      <c r="GON27" s="22"/>
      <c r="GOO27" s="22"/>
      <c r="GOP27" s="22"/>
      <c r="GOQ27" s="22"/>
      <c r="GOR27" s="22"/>
      <c r="GOS27" s="22"/>
      <c r="GOT27" s="22"/>
      <c r="GOU27" s="22"/>
      <c r="GOV27" s="22"/>
      <c r="GOW27" s="22"/>
      <c r="GOX27" s="22"/>
      <c r="GOY27" s="22"/>
      <c r="GOZ27" s="22"/>
      <c r="GPA27" s="22"/>
      <c r="GPB27" s="22"/>
      <c r="GPC27" s="22"/>
      <c r="GPD27" s="22"/>
      <c r="GPE27" s="22"/>
      <c r="GPF27" s="22"/>
      <c r="GPG27" s="22"/>
      <c r="GPH27" s="22"/>
      <c r="GPI27" s="22"/>
      <c r="GPJ27" s="22"/>
      <c r="GPK27" s="22"/>
      <c r="GPL27" s="22"/>
      <c r="GPM27" s="22"/>
      <c r="GPN27" s="22"/>
      <c r="GPO27" s="22"/>
      <c r="GPP27" s="22"/>
      <c r="GPQ27" s="22"/>
      <c r="GPR27" s="22"/>
      <c r="GPS27" s="22"/>
      <c r="GPT27" s="22"/>
      <c r="GPU27" s="22"/>
      <c r="GPV27" s="22"/>
      <c r="GPW27" s="22"/>
      <c r="GPX27" s="22"/>
      <c r="GPY27" s="22"/>
      <c r="GPZ27" s="22"/>
      <c r="GQA27" s="22"/>
      <c r="GQB27" s="22"/>
      <c r="GQC27" s="22"/>
      <c r="GQD27" s="22"/>
      <c r="GQE27" s="22"/>
      <c r="GQF27" s="22"/>
      <c r="GQG27" s="22"/>
      <c r="GQH27" s="22"/>
      <c r="GQI27" s="22"/>
      <c r="GQJ27" s="22"/>
      <c r="GQK27" s="22"/>
      <c r="GQL27" s="22"/>
      <c r="GQM27" s="22"/>
      <c r="GQN27" s="22"/>
      <c r="GQO27" s="22"/>
      <c r="GQP27" s="22"/>
      <c r="GQQ27" s="22"/>
      <c r="GQR27" s="22"/>
      <c r="GQS27" s="22"/>
      <c r="GQT27" s="22"/>
      <c r="GQU27" s="22"/>
      <c r="GQV27" s="22"/>
      <c r="GQW27" s="22"/>
      <c r="GQX27" s="22"/>
      <c r="GQY27" s="22"/>
      <c r="GQZ27" s="22"/>
      <c r="GRA27" s="22"/>
      <c r="GRB27" s="22"/>
      <c r="GRC27" s="22"/>
      <c r="GRD27" s="22"/>
      <c r="GRE27" s="22"/>
      <c r="GRF27" s="22"/>
      <c r="GRG27" s="22"/>
      <c r="GRH27" s="22"/>
      <c r="GRI27" s="22"/>
      <c r="GRJ27" s="22"/>
      <c r="GRK27" s="22"/>
      <c r="GRL27" s="22"/>
      <c r="GRM27" s="22"/>
      <c r="GRN27" s="22"/>
      <c r="GRO27" s="22"/>
      <c r="GRP27" s="22"/>
      <c r="GRQ27" s="22"/>
      <c r="GRR27" s="22"/>
      <c r="GRS27" s="22"/>
      <c r="GRT27" s="22"/>
      <c r="GRU27" s="22"/>
      <c r="GRV27" s="22"/>
      <c r="GRW27" s="22"/>
      <c r="GRX27" s="22"/>
      <c r="GRY27" s="22"/>
      <c r="GRZ27" s="22"/>
      <c r="GSA27" s="22"/>
      <c r="GSB27" s="22"/>
      <c r="GSC27" s="22"/>
      <c r="GSD27" s="22"/>
      <c r="GSE27" s="22"/>
      <c r="GSF27" s="22"/>
      <c r="GSG27" s="22"/>
      <c r="GSH27" s="22"/>
      <c r="GSI27" s="22"/>
      <c r="GSJ27" s="22"/>
      <c r="GSK27" s="22"/>
      <c r="GSL27" s="22"/>
      <c r="GSM27" s="22"/>
      <c r="GSN27" s="22"/>
      <c r="GSO27" s="22"/>
      <c r="GSP27" s="22"/>
      <c r="GSQ27" s="22"/>
      <c r="GSR27" s="22"/>
      <c r="GSS27" s="22"/>
      <c r="GST27" s="22"/>
      <c r="GSU27" s="22"/>
      <c r="GSV27" s="22"/>
      <c r="GSW27" s="22"/>
      <c r="GSX27" s="22"/>
      <c r="GSY27" s="22"/>
      <c r="GSZ27" s="22"/>
      <c r="GTA27" s="22"/>
      <c r="GTB27" s="22"/>
      <c r="GTC27" s="22"/>
      <c r="GTD27" s="22"/>
      <c r="GTE27" s="22"/>
      <c r="GTF27" s="22"/>
      <c r="GTG27" s="22"/>
      <c r="GTH27" s="22"/>
      <c r="GTI27" s="22"/>
      <c r="GTJ27" s="22"/>
      <c r="GTK27" s="22"/>
      <c r="GTL27" s="22"/>
      <c r="GTM27" s="22"/>
      <c r="GTN27" s="22"/>
      <c r="GTO27" s="22"/>
      <c r="GTP27" s="22"/>
      <c r="GTQ27" s="22"/>
      <c r="GTR27" s="22"/>
      <c r="GTS27" s="22"/>
      <c r="GTT27" s="22"/>
      <c r="GTU27" s="22"/>
      <c r="GTV27" s="22"/>
      <c r="GTW27" s="22"/>
      <c r="GTX27" s="22"/>
      <c r="GTY27" s="22"/>
      <c r="GTZ27" s="22"/>
      <c r="GUA27" s="22"/>
      <c r="GUB27" s="22"/>
      <c r="GUC27" s="22"/>
      <c r="GUD27" s="22"/>
      <c r="GUE27" s="22"/>
      <c r="GUF27" s="22"/>
      <c r="GUG27" s="22"/>
      <c r="GUH27" s="22"/>
      <c r="GUI27" s="22"/>
      <c r="GUJ27" s="22"/>
      <c r="GUK27" s="22"/>
      <c r="GUL27" s="22"/>
      <c r="GUM27" s="22"/>
      <c r="GUN27" s="22"/>
      <c r="GUO27" s="22"/>
      <c r="GUP27" s="22"/>
      <c r="GUQ27" s="22"/>
      <c r="GUR27" s="22"/>
      <c r="GUS27" s="22"/>
      <c r="GUT27" s="22"/>
      <c r="GUU27" s="22"/>
      <c r="GUV27" s="22"/>
      <c r="GUW27" s="22"/>
      <c r="GUX27" s="22"/>
      <c r="GUY27" s="22"/>
      <c r="GUZ27" s="22"/>
      <c r="GVA27" s="22"/>
      <c r="GVB27" s="22"/>
      <c r="GVC27" s="22"/>
      <c r="GVD27" s="22"/>
      <c r="GVE27" s="22"/>
      <c r="GVF27" s="22"/>
      <c r="GVG27" s="22"/>
      <c r="GVH27" s="22"/>
      <c r="GVI27" s="22"/>
      <c r="GVJ27" s="22"/>
      <c r="GVK27" s="22"/>
      <c r="GVL27" s="22"/>
      <c r="GVM27" s="22"/>
      <c r="GVN27" s="22"/>
      <c r="GVO27" s="22"/>
      <c r="GVP27" s="22"/>
      <c r="GVQ27" s="22"/>
      <c r="GVR27" s="22"/>
      <c r="GVS27" s="22"/>
      <c r="GVT27" s="22"/>
      <c r="GVU27" s="22"/>
      <c r="GVV27" s="22"/>
      <c r="GVW27" s="22"/>
      <c r="GVX27" s="22"/>
      <c r="GVY27" s="22"/>
      <c r="GVZ27" s="22"/>
      <c r="GWA27" s="22"/>
      <c r="GWB27" s="22"/>
      <c r="GWC27" s="22"/>
      <c r="GWD27" s="22"/>
      <c r="GWE27" s="22"/>
      <c r="GWF27" s="22"/>
      <c r="GWG27" s="22"/>
      <c r="GWH27" s="22"/>
      <c r="GWI27" s="22"/>
      <c r="GWJ27" s="22"/>
      <c r="GWK27" s="22"/>
      <c r="GWL27" s="22"/>
      <c r="GWM27" s="22"/>
      <c r="GWN27" s="22"/>
      <c r="GWO27" s="22"/>
      <c r="GWP27" s="22"/>
      <c r="GWQ27" s="22"/>
      <c r="GWR27" s="22"/>
      <c r="GWS27" s="22"/>
      <c r="GWT27" s="22"/>
      <c r="GWU27" s="22"/>
      <c r="GWV27" s="22"/>
      <c r="GWW27" s="22"/>
      <c r="GWX27" s="22"/>
      <c r="GWY27" s="22"/>
      <c r="GWZ27" s="22"/>
      <c r="GXA27" s="22"/>
      <c r="GXB27" s="22"/>
      <c r="GXC27" s="22"/>
      <c r="GXD27" s="22"/>
      <c r="GXE27" s="22"/>
      <c r="GXF27" s="22"/>
      <c r="GXG27" s="22"/>
      <c r="GXH27" s="22"/>
      <c r="GXI27" s="22"/>
      <c r="GXJ27" s="22"/>
      <c r="GXK27" s="22"/>
      <c r="GXL27" s="22"/>
      <c r="GXM27" s="22"/>
      <c r="GXN27" s="22"/>
      <c r="GXO27" s="22"/>
      <c r="GXP27" s="22"/>
      <c r="GXQ27" s="22"/>
      <c r="GXR27" s="22"/>
      <c r="GXS27" s="22"/>
      <c r="GXT27" s="22"/>
      <c r="GXU27" s="22"/>
      <c r="GXV27" s="22"/>
      <c r="GXW27" s="22"/>
      <c r="GXX27" s="22"/>
      <c r="GXY27" s="22"/>
      <c r="GXZ27" s="22"/>
      <c r="GYA27" s="22"/>
      <c r="GYB27" s="22"/>
      <c r="GYC27" s="22"/>
      <c r="GYD27" s="22"/>
      <c r="GYE27" s="22"/>
      <c r="GYF27" s="22"/>
      <c r="GYG27" s="22"/>
      <c r="GYH27" s="22"/>
      <c r="GYI27" s="22"/>
      <c r="GYJ27" s="22"/>
      <c r="GYK27" s="22"/>
      <c r="GYL27" s="22"/>
      <c r="GYM27" s="22"/>
      <c r="GYN27" s="22"/>
      <c r="GYO27" s="22"/>
      <c r="GYP27" s="22"/>
      <c r="GYQ27" s="22"/>
      <c r="GYR27" s="22"/>
      <c r="GYS27" s="22"/>
      <c r="GYT27" s="22"/>
      <c r="GYU27" s="22"/>
      <c r="GYV27" s="22"/>
      <c r="GYW27" s="22"/>
      <c r="GYX27" s="22"/>
      <c r="GYY27" s="22"/>
      <c r="GYZ27" s="22"/>
      <c r="GZA27" s="22"/>
      <c r="GZB27" s="22"/>
      <c r="GZC27" s="22"/>
      <c r="GZD27" s="22"/>
      <c r="GZE27" s="22"/>
      <c r="GZF27" s="22"/>
      <c r="GZG27" s="22"/>
      <c r="GZH27" s="22"/>
      <c r="GZI27" s="22"/>
      <c r="GZJ27" s="22"/>
      <c r="GZK27" s="22"/>
      <c r="GZL27" s="22"/>
      <c r="GZM27" s="22"/>
      <c r="GZN27" s="22"/>
      <c r="GZO27" s="22"/>
      <c r="GZP27" s="22"/>
      <c r="GZQ27" s="22"/>
      <c r="GZR27" s="22"/>
      <c r="GZS27" s="22"/>
      <c r="GZT27" s="22"/>
      <c r="GZU27" s="22"/>
      <c r="GZV27" s="22"/>
      <c r="GZW27" s="22"/>
      <c r="GZX27" s="22"/>
      <c r="GZY27" s="22"/>
      <c r="GZZ27" s="22"/>
      <c r="HAA27" s="22"/>
      <c r="HAB27" s="22"/>
      <c r="HAC27" s="22"/>
      <c r="HAD27" s="22"/>
      <c r="HAE27" s="22"/>
      <c r="HAF27" s="22"/>
      <c r="HAG27" s="22"/>
      <c r="HAH27" s="22"/>
      <c r="HAI27" s="22"/>
      <c r="HAJ27" s="22"/>
      <c r="HAK27" s="22"/>
      <c r="HAL27" s="22"/>
      <c r="HAM27" s="22"/>
      <c r="HAN27" s="22"/>
      <c r="HAO27" s="22"/>
      <c r="HAP27" s="22"/>
      <c r="HAQ27" s="22"/>
      <c r="HAR27" s="22"/>
      <c r="HAS27" s="22"/>
      <c r="HAT27" s="22"/>
      <c r="HAU27" s="22"/>
      <c r="HAV27" s="22"/>
      <c r="HAW27" s="22"/>
      <c r="HAX27" s="22"/>
      <c r="HAY27" s="22"/>
      <c r="HAZ27" s="22"/>
      <c r="HBA27" s="22"/>
      <c r="HBB27" s="22"/>
      <c r="HBC27" s="22"/>
      <c r="HBD27" s="22"/>
      <c r="HBE27" s="22"/>
      <c r="HBF27" s="22"/>
      <c r="HBG27" s="22"/>
      <c r="HBH27" s="22"/>
      <c r="HBI27" s="22"/>
      <c r="HBJ27" s="22"/>
      <c r="HBK27" s="22"/>
      <c r="HBL27" s="22"/>
      <c r="HBM27" s="22"/>
      <c r="HBN27" s="22"/>
      <c r="HBO27" s="22"/>
      <c r="HBP27" s="22"/>
      <c r="HBQ27" s="22"/>
      <c r="HBR27" s="22"/>
      <c r="HBS27" s="22"/>
      <c r="HBT27" s="22"/>
      <c r="HBU27" s="22"/>
      <c r="HBV27" s="22"/>
      <c r="HBW27" s="22"/>
      <c r="HBX27" s="22"/>
      <c r="HBY27" s="22"/>
      <c r="HBZ27" s="22"/>
      <c r="HCA27" s="22"/>
      <c r="HCB27" s="22"/>
      <c r="HCC27" s="22"/>
      <c r="HCD27" s="22"/>
      <c r="HCE27" s="22"/>
      <c r="HCF27" s="22"/>
      <c r="HCG27" s="22"/>
      <c r="HCH27" s="22"/>
      <c r="HCI27" s="22"/>
      <c r="HCJ27" s="22"/>
      <c r="HCK27" s="22"/>
      <c r="HCL27" s="22"/>
      <c r="HCM27" s="22"/>
      <c r="HCN27" s="22"/>
      <c r="HCO27" s="22"/>
      <c r="HCP27" s="22"/>
      <c r="HCQ27" s="22"/>
      <c r="HCR27" s="22"/>
      <c r="HCS27" s="22"/>
      <c r="HCT27" s="22"/>
      <c r="HCU27" s="22"/>
      <c r="HCV27" s="22"/>
      <c r="HCW27" s="22"/>
      <c r="HCX27" s="22"/>
      <c r="HCY27" s="22"/>
      <c r="HCZ27" s="22"/>
      <c r="HDA27" s="22"/>
      <c r="HDB27" s="22"/>
      <c r="HDC27" s="22"/>
      <c r="HDD27" s="22"/>
      <c r="HDE27" s="22"/>
      <c r="HDF27" s="22"/>
      <c r="HDG27" s="22"/>
      <c r="HDH27" s="22"/>
      <c r="HDI27" s="22"/>
      <c r="HDJ27" s="22"/>
      <c r="HDK27" s="22"/>
      <c r="HDL27" s="22"/>
      <c r="HDM27" s="22"/>
      <c r="HDN27" s="22"/>
      <c r="HDO27" s="22"/>
      <c r="HDP27" s="22"/>
      <c r="HDQ27" s="22"/>
      <c r="HDR27" s="22"/>
      <c r="HDS27" s="22"/>
      <c r="HDT27" s="22"/>
      <c r="HDU27" s="22"/>
      <c r="HDV27" s="22"/>
      <c r="HDW27" s="22"/>
      <c r="HDX27" s="22"/>
      <c r="HDY27" s="22"/>
      <c r="HDZ27" s="22"/>
      <c r="HEA27" s="22"/>
      <c r="HEB27" s="22"/>
      <c r="HEC27" s="22"/>
      <c r="HED27" s="22"/>
      <c r="HEE27" s="22"/>
      <c r="HEF27" s="22"/>
      <c r="HEG27" s="22"/>
      <c r="HEH27" s="22"/>
      <c r="HEI27" s="22"/>
      <c r="HEJ27" s="22"/>
      <c r="HEK27" s="22"/>
      <c r="HEL27" s="22"/>
      <c r="HEM27" s="22"/>
      <c r="HEN27" s="22"/>
      <c r="HEO27" s="22"/>
      <c r="HEP27" s="22"/>
      <c r="HEQ27" s="22"/>
      <c r="HER27" s="22"/>
      <c r="HES27" s="22"/>
      <c r="HET27" s="22"/>
      <c r="HEU27" s="22"/>
      <c r="HEV27" s="22"/>
      <c r="HEW27" s="22"/>
      <c r="HEX27" s="22"/>
      <c r="HEY27" s="22"/>
      <c r="HEZ27" s="22"/>
      <c r="HFA27" s="22"/>
      <c r="HFB27" s="22"/>
      <c r="HFC27" s="22"/>
      <c r="HFD27" s="22"/>
      <c r="HFE27" s="22"/>
      <c r="HFF27" s="22"/>
      <c r="HFG27" s="22"/>
      <c r="HFH27" s="22"/>
      <c r="HFI27" s="22"/>
      <c r="HFJ27" s="22"/>
      <c r="HFK27" s="22"/>
      <c r="HFL27" s="22"/>
      <c r="HFM27" s="22"/>
      <c r="HFN27" s="22"/>
      <c r="HFO27" s="22"/>
      <c r="HFP27" s="22"/>
      <c r="HFQ27" s="22"/>
      <c r="HFR27" s="22"/>
      <c r="HFS27" s="22"/>
      <c r="HFT27" s="22"/>
      <c r="HFU27" s="22"/>
      <c r="HFV27" s="22"/>
      <c r="HFW27" s="22"/>
      <c r="HFX27" s="22"/>
      <c r="HFY27" s="22"/>
      <c r="HFZ27" s="22"/>
      <c r="HGA27" s="22"/>
      <c r="HGB27" s="22"/>
      <c r="HGC27" s="22"/>
      <c r="HGD27" s="22"/>
      <c r="HGE27" s="22"/>
      <c r="HGF27" s="22"/>
      <c r="HGG27" s="22"/>
      <c r="HGH27" s="22"/>
      <c r="HGI27" s="22"/>
      <c r="HGJ27" s="22"/>
      <c r="HGK27" s="22"/>
      <c r="HGL27" s="22"/>
      <c r="HGM27" s="22"/>
      <c r="HGN27" s="22"/>
      <c r="HGO27" s="22"/>
      <c r="HGP27" s="22"/>
      <c r="HGQ27" s="22"/>
      <c r="HGR27" s="22"/>
      <c r="HGS27" s="22"/>
      <c r="HGT27" s="22"/>
      <c r="HGU27" s="22"/>
      <c r="HGV27" s="22"/>
      <c r="HGW27" s="22"/>
      <c r="HGX27" s="22"/>
      <c r="HGY27" s="22"/>
      <c r="HGZ27" s="22"/>
      <c r="HHA27" s="22"/>
      <c r="HHB27" s="22"/>
      <c r="HHC27" s="22"/>
      <c r="HHD27" s="22"/>
      <c r="HHE27" s="22"/>
      <c r="HHF27" s="22"/>
      <c r="HHG27" s="22"/>
      <c r="HHH27" s="22"/>
      <c r="HHI27" s="22"/>
      <c r="HHJ27" s="22"/>
      <c r="HHK27" s="22"/>
      <c r="HHL27" s="22"/>
      <c r="HHM27" s="22"/>
      <c r="HHN27" s="22"/>
      <c r="HHO27" s="22"/>
      <c r="HHP27" s="22"/>
      <c r="HHQ27" s="22"/>
      <c r="HHR27" s="22"/>
      <c r="HHS27" s="22"/>
      <c r="HHT27" s="22"/>
      <c r="HHU27" s="22"/>
      <c r="HHV27" s="22"/>
      <c r="HHW27" s="22"/>
      <c r="HHX27" s="22"/>
      <c r="HHY27" s="22"/>
      <c r="HHZ27" s="22"/>
      <c r="HIA27" s="22"/>
      <c r="HIB27" s="22"/>
      <c r="HIC27" s="22"/>
      <c r="HID27" s="22"/>
      <c r="HIE27" s="22"/>
      <c r="HIF27" s="22"/>
      <c r="HIG27" s="22"/>
      <c r="HIH27" s="22"/>
      <c r="HII27" s="22"/>
      <c r="HIJ27" s="22"/>
      <c r="HIK27" s="22"/>
      <c r="HIL27" s="22"/>
      <c r="HIM27" s="22"/>
      <c r="HIN27" s="22"/>
      <c r="HIO27" s="22"/>
      <c r="HIP27" s="22"/>
      <c r="HIQ27" s="22"/>
      <c r="HIR27" s="22"/>
      <c r="HIS27" s="22"/>
      <c r="HIT27" s="22"/>
      <c r="HIU27" s="22"/>
      <c r="HIV27" s="22"/>
      <c r="HIW27" s="22"/>
      <c r="HIX27" s="22"/>
      <c r="HIY27" s="22"/>
      <c r="HIZ27" s="22"/>
      <c r="HJA27" s="22"/>
      <c r="HJB27" s="22"/>
      <c r="HJC27" s="22"/>
      <c r="HJD27" s="22"/>
      <c r="HJE27" s="22"/>
      <c r="HJF27" s="22"/>
      <c r="HJG27" s="22"/>
      <c r="HJH27" s="22"/>
      <c r="HJI27" s="22"/>
      <c r="HJJ27" s="22"/>
      <c r="HJK27" s="22"/>
      <c r="HJL27" s="22"/>
      <c r="HJM27" s="22"/>
      <c r="HJN27" s="22"/>
      <c r="HJO27" s="22"/>
      <c r="HJP27" s="22"/>
      <c r="HJQ27" s="22"/>
      <c r="HJR27" s="22"/>
      <c r="HJS27" s="22"/>
      <c r="HJT27" s="22"/>
      <c r="HJU27" s="22"/>
      <c r="HJV27" s="22"/>
      <c r="HJW27" s="22"/>
      <c r="HJX27" s="22"/>
      <c r="HJY27" s="22"/>
      <c r="HJZ27" s="22"/>
      <c r="HKA27" s="22"/>
      <c r="HKB27" s="22"/>
      <c r="HKC27" s="22"/>
      <c r="HKD27" s="22"/>
      <c r="HKE27" s="22"/>
      <c r="HKF27" s="22"/>
      <c r="HKG27" s="22"/>
      <c r="HKH27" s="22"/>
      <c r="HKI27" s="22"/>
      <c r="HKJ27" s="22"/>
      <c r="HKK27" s="22"/>
      <c r="HKL27" s="22"/>
      <c r="HKM27" s="22"/>
      <c r="HKN27" s="22"/>
      <c r="HKO27" s="22"/>
      <c r="HKP27" s="22"/>
      <c r="HKQ27" s="22"/>
      <c r="HKR27" s="22"/>
      <c r="HKS27" s="22"/>
      <c r="HKT27" s="22"/>
      <c r="HKU27" s="22"/>
      <c r="HKV27" s="22"/>
      <c r="HKW27" s="22"/>
      <c r="HKX27" s="22"/>
      <c r="HKY27" s="22"/>
      <c r="HKZ27" s="22"/>
      <c r="HLA27" s="22"/>
      <c r="HLB27" s="22"/>
      <c r="HLC27" s="22"/>
      <c r="HLD27" s="22"/>
      <c r="HLE27" s="22"/>
      <c r="HLF27" s="22"/>
      <c r="HLG27" s="22"/>
      <c r="HLH27" s="22"/>
      <c r="HLI27" s="22"/>
      <c r="HLJ27" s="22"/>
      <c r="HLK27" s="22"/>
      <c r="HLL27" s="22"/>
      <c r="HLM27" s="22"/>
      <c r="HLN27" s="22"/>
      <c r="HLO27" s="22"/>
      <c r="HLP27" s="22"/>
      <c r="HLQ27" s="22"/>
      <c r="HLR27" s="22"/>
      <c r="HLS27" s="22"/>
      <c r="HLT27" s="22"/>
      <c r="HLU27" s="22"/>
      <c r="HLV27" s="22"/>
      <c r="HLW27" s="22"/>
      <c r="HLX27" s="22"/>
      <c r="HLY27" s="22"/>
      <c r="HLZ27" s="22"/>
      <c r="HMA27" s="22"/>
      <c r="HMB27" s="22"/>
      <c r="HMC27" s="22"/>
      <c r="HMD27" s="22"/>
      <c r="HME27" s="22"/>
      <c r="HMF27" s="22"/>
      <c r="HMG27" s="22"/>
      <c r="HMH27" s="22"/>
      <c r="HMI27" s="22"/>
      <c r="HMJ27" s="22"/>
      <c r="HMK27" s="22"/>
      <c r="HML27" s="22"/>
      <c r="HMM27" s="22"/>
      <c r="HMN27" s="22"/>
      <c r="HMO27" s="22"/>
      <c r="HMP27" s="22"/>
      <c r="HMQ27" s="22"/>
      <c r="HMR27" s="22"/>
      <c r="HMS27" s="22"/>
      <c r="HMT27" s="22"/>
      <c r="HMU27" s="22"/>
      <c r="HMV27" s="22"/>
      <c r="HMW27" s="22"/>
      <c r="HMX27" s="22"/>
      <c r="HMY27" s="22"/>
      <c r="HMZ27" s="22"/>
      <c r="HNA27" s="22"/>
      <c r="HNB27" s="22"/>
      <c r="HNC27" s="22"/>
      <c r="HND27" s="22"/>
      <c r="HNE27" s="22"/>
      <c r="HNF27" s="22"/>
      <c r="HNG27" s="22"/>
      <c r="HNH27" s="22"/>
      <c r="HNI27" s="22"/>
      <c r="HNJ27" s="22"/>
      <c r="HNK27" s="22"/>
      <c r="HNL27" s="22"/>
      <c r="HNM27" s="22"/>
      <c r="HNN27" s="22"/>
      <c r="HNO27" s="22"/>
      <c r="HNP27" s="22"/>
      <c r="HNQ27" s="22"/>
      <c r="HNR27" s="22"/>
      <c r="HNS27" s="22"/>
      <c r="HNT27" s="22"/>
      <c r="HNU27" s="22"/>
      <c r="HNV27" s="22"/>
      <c r="HNW27" s="22"/>
      <c r="HNX27" s="22"/>
      <c r="HNY27" s="22"/>
      <c r="HNZ27" s="22"/>
      <c r="HOA27" s="22"/>
      <c r="HOB27" s="22"/>
      <c r="HOC27" s="22"/>
      <c r="HOD27" s="22"/>
      <c r="HOE27" s="22"/>
      <c r="HOF27" s="22"/>
      <c r="HOG27" s="22"/>
      <c r="HOH27" s="22"/>
      <c r="HOI27" s="22"/>
      <c r="HOJ27" s="22"/>
      <c r="HOK27" s="22"/>
      <c r="HOL27" s="22"/>
      <c r="HOM27" s="22"/>
      <c r="HON27" s="22"/>
      <c r="HOO27" s="22"/>
      <c r="HOP27" s="22"/>
      <c r="HOQ27" s="22"/>
      <c r="HOR27" s="22"/>
      <c r="HOS27" s="22"/>
      <c r="HOT27" s="22"/>
      <c r="HOU27" s="22"/>
      <c r="HOV27" s="22"/>
      <c r="HOW27" s="22"/>
      <c r="HOX27" s="22"/>
      <c r="HOY27" s="22"/>
      <c r="HOZ27" s="22"/>
      <c r="HPA27" s="22"/>
      <c r="HPB27" s="22"/>
      <c r="HPC27" s="22"/>
      <c r="HPD27" s="22"/>
      <c r="HPE27" s="22"/>
      <c r="HPF27" s="22"/>
      <c r="HPG27" s="22"/>
      <c r="HPH27" s="22"/>
      <c r="HPI27" s="22"/>
      <c r="HPJ27" s="22"/>
      <c r="HPK27" s="22"/>
      <c r="HPL27" s="22"/>
      <c r="HPM27" s="22"/>
      <c r="HPN27" s="22"/>
      <c r="HPO27" s="22"/>
      <c r="HPP27" s="22"/>
      <c r="HPQ27" s="22"/>
      <c r="HPR27" s="22"/>
      <c r="HPS27" s="22"/>
      <c r="HPT27" s="22"/>
      <c r="HPU27" s="22"/>
      <c r="HPV27" s="22"/>
      <c r="HPW27" s="22"/>
      <c r="HPX27" s="22"/>
      <c r="HPY27" s="22"/>
      <c r="HPZ27" s="22"/>
      <c r="HQA27" s="22"/>
      <c r="HQB27" s="22"/>
      <c r="HQC27" s="22"/>
      <c r="HQD27" s="22"/>
      <c r="HQE27" s="22"/>
      <c r="HQF27" s="22"/>
      <c r="HQG27" s="22"/>
      <c r="HQH27" s="22"/>
      <c r="HQI27" s="22"/>
      <c r="HQJ27" s="22"/>
      <c r="HQK27" s="22"/>
      <c r="HQL27" s="22"/>
      <c r="HQM27" s="22"/>
      <c r="HQN27" s="22"/>
      <c r="HQO27" s="22"/>
      <c r="HQP27" s="22"/>
      <c r="HQQ27" s="22"/>
      <c r="HQR27" s="22"/>
      <c r="HQS27" s="22"/>
      <c r="HQT27" s="22"/>
      <c r="HQU27" s="22"/>
      <c r="HQV27" s="22"/>
      <c r="HQW27" s="22"/>
      <c r="HQX27" s="22"/>
      <c r="HQY27" s="22"/>
      <c r="HQZ27" s="22"/>
      <c r="HRA27" s="22"/>
      <c r="HRB27" s="22"/>
      <c r="HRC27" s="22"/>
      <c r="HRD27" s="22"/>
      <c r="HRE27" s="22"/>
      <c r="HRF27" s="22"/>
      <c r="HRG27" s="22"/>
      <c r="HRH27" s="22"/>
      <c r="HRI27" s="22"/>
      <c r="HRJ27" s="22"/>
      <c r="HRK27" s="22"/>
      <c r="HRL27" s="22"/>
      <c r="HRM27" s="22"/>
      <c r="HRN27" s="22"/>
      <c r="HRO27" s="22"/>
      <c r="HRP27" s="22"/>
      <c r="HRQ27" s="22"/>
      <c r="HRR27" s="22"/>
      <c r="HRS27" s="22"/>
      <c r="HRT27" s="22"/>
      <c r="HRU27" s="22"/>
      <c r="HRV27" s="22"/>
      <c r="HRW27" s="22"/>
      <c r="HRX27" s="22"/>
      <c r="HRY27" s="22"/>
      <c r="HRZ27" s="22"/>
      <c r="HSA27" s="22"/>
      <c r="HSB27" s="22"/>
      <c r="HSC27" s="22"/>
      <c r="HSD27" s="22"/>
      <c r="HSE27" s="22"/>
      <c r="HSF27" s="22"/>
      <c r="HSG27" s="22"/>
      <c r="HSH27" s="22"/>
      <c r="HSI27" s="22"/>
      <c r="HSJ27" s="22"/>
      <c r="HSK27" s="22"/>
      <c r="HSL27" s="22"/>
      <c r="HSM27" s="22"/>
      <c r="HSN27" s="22"/>
      <c r="HSO27" s="22"/>
      <c r="HSP27" s="22"/>
      <c r="HSQ27" s="22"/>
      <c r="HSR27" s="22"/>
      <c r="HSS27" s="22"/>
      <c r="HST27" s="22"/>
      <c r="HSU27" s="22"/>
      <c r="HSV27" s="22"/>
      <c r="HSW27" s="22"/>
      <c r="HSX27" s="22"/>
      <c r="HSY27" s="22"/>
      <c r="HSZ27" s="22"/>
      <c r="HTA27" s="22"/>
      <c r="HTB27" s="22"/>
      <c r="HTC27" s="22"/>
      <c r="HTD27" s="22"/>
      <c r="HTE27" s="22"/>
      <c r="HTF27" s="22"/>
      <c r="HTG27" s="22"/>
      <c r="HTH27" s="22"/>
      <c r="HTI27" s="22"/>
      <c r="HTJ27" s="22"/>
      <c r="HTK27" s="22"/>
      <c r="HTL27" s="22"/>
      <c r="HTM27" s="22"/>
      <c r="HTN27" s="22"/>
      <c r="HTO27" s="22"/>
      <c r="HTP27" s="22"/>
      <c r="HTQ27" s="22"/>
      <c r="HTR27" s="22"/>
      <c r="HTS27" s="22"/>
      <c r="HTT27" s="22"/>
      <c r="HTU27" s="22"/>
      <c r="HTV27" s="22"/>
      <c r="HTW27" s="22"/>
      <c r="HTX27" s="22"/>
      <c r="HTY27" s="22"/>
      <c r="HTZ27" s="22"/>
      <c r="HUA27" s="22"/>
      <c r="HUB27" s="22"/>
      <c r="HUC27" s="22"/>
      <c r="HUD27" s="22"/>
      <c r="HUE27" s="22"/>
      <c r="HUF27" s="22"/>
      <c r="HUG27" s="22"/>
      <c r="HUH27" s="22"/>
      <c r="HUI27" s="22"/>
      <c r="HUJ27" s="22"/>
      <c r="HUK27" s="22"/>
      <c r="HUL27" s="22"/>
      <c r="HUM27" s="22"/>
      <c r="HUN27" s="22"/>
      <c r="HUO27" s="22"/>
      <c r="HUP27" s="22"/>
      <c r="HUQ27" s="22"/>
      <c r="HUR27" s="22"/>
      <c r="HUS27" s="22"/>
      <c r="HUT27" s="22"/>
      <c r="HUU27" s="22"/>
      <c r="HUV27" s="22"/>
      <c r="HUW27" s="22"/>
      <c r="HUX27" s="22"/>
      <c r="HUY27" s="22"/>
      <c r="HUZ27" s="22"/>
      <c r="HVA27" s="22"/>
      <c r="HVB27" s="22"/>
      <c r="HVC27" s="22"/>
      <c r="HVD27" s="22"/>
      <c r="HVE27" s="22"/>
      <c r="HVF27" s="22"/>
      <c r="HVG27" s="22"/>
      <c r="HVH27" s="22"/>
      <c r="HVI27" s="22"/>
      <c r="HVJ27" s="22"/>
      <c r="HVK27" s="22"/>
      <c r="HVL27" s="22"/>
      <c r="HVM27" s="22"/>
      <c r="HVN27" s="22"/>
      <c r="HVO27" s="22"/>
      <c r="HVP27" s="22"/>
      <c r="HVQ27" s="22"/>
      <c r="HVR27" s="22"/>
      <c r="HVS27" s="22"/>
      <c r="HVT27" s="22"/>
      <c r="HVU27" s="22"/>
      <c r="HVV27" s="22"/>
      <c r="HVW27" s="22"/>
      <c r="HVX27" s="22"/>
      <c r="HVY27" s="22"/>
      <c r="HVZ27" s="22"/>
      <c r="HWA27" s="22"/>
      <c r="HWB27" s="22"/>
      <c r="HWC27" s="22"/>
      <c r="HWD27" s="22"/>
      <c r="HWE27" s="22"/>
      <c r="HWF27" s="22"/>
      <c r="HWG27" s="22"/>
      <c r="HWH27" s="22"/>
      <c r="HWI27" s="22"/>
      <c r="HWJ27" s="22"/>
      <c r="HWK27" s="22"/>
      <c r="HWL27" s="22"/>
      <c r="HWM27" s="22"/>
      <c r="HWN27" s="22"/>
      <c r="HWO27" s="22"/>
      <c r="HWP27" s="22"/>
      <c r="HWQ27" s="22"/>
      <c r="HWR27" s="22"/>
      <c r="HWS27" s="22"/>
      <c r="HWT27" s="22"/>
      <c r="HWU27" s="22"/>
      <c r="HWV27" s="22"/>
      <c r="HWW27" s="22"/>
      <c r="HWX27" s="22"/>
      <c r="HWY27" s="22"/>
      <c r="HWZ27" s="22"/>
      <c r="HXA27" s="22"/>
      <c r="HXB27" s="22"/>
      <c r="HXC27" s="22"/>
      <c r="HXD27" s="22"/>
      <c r="HXE27" s="22"/>
      <c r="HXF27" s="22"/>
      <c r="HXG27" s="22"/>
      <c r="HXH27" s="22"/>
      <c r="HXI27" s="22"/>
      <c r="HXJ27" s="22"/>
      <c r="HXK27" s="22"/>
      <c r="HXL27" s="22"/>
      <c r="HXM27" s="22"/>
      <c r="HXN27" s="22"/>
      <c r="HXO27" s="22"/>
      <c r="HXP27" s="22"/>
      <c r="HXQ27" s="22"/>
      <c r="HXR27" s="22"/>
      <c r="HXS27" s="22"/>
      <c r="HXT27" s="22"/>
      <c r="HXU27" s="22"/>
      <c r="HXV27" s="22"/>
      <c r="HXW27" s="22"/>
      <c r="HXX27" s="22"/>
      <c r="HXY27" s="22"/>
      <c r="HXZ27" s="22"/>
      <c r="HYA27" s="22"/>
      <c r="HYB27" s="22"/>
      <c r="HYC27" s="22"/>
      <c r="HYD27" s="22"/>
      <c r="HYE27" s="22"/>
      <c r="HYF27" s="22"/>
      <c r="HYG27" s="22"/>
      <c r="HYH27" s="22"/>
      <c r="HYI27" s="22"/>
      <c r="HYJ27" s="22"/>
      <c r="HYK27" s="22"/>
      <c r="HYL27" s="22"/>
      <c r="HYM27" s="22"/>
      <c r="HYN27" s="22"/>
      <c r="HYO27" s="22"/>
      <c r="HYP27" s="22"/>
      <c r="HYQ27" s="22"/>
      <c r="HYR27" s="22"/>
      <c r="HYS27" s="22"/>
      <c r="HYT27" s="22"/>
      <c r="HYU27" s="22"/>
      <c r="HYV27" s="22"/>
      <c r="HYW27" s="22"/>
      <c r="HYX27" s="22"/>
      <c r="HYY27" s="22"/>
      <c r="HYZ27" s="22"/>
      <c r="HZA27" s="22"/>
      <c r="HZB27" s="22"/>
      <c r="HZC27" s="22"/>
      <c r="HZD27" s="22"/>
      <c r="HZE27" s="22"/>
      <c r="HZF27" s="22"/>
      <c r="HZG27" s="22"/>
      <c r="HZH27" s="22"/>
      <c r="HZI27" s="22"/>
      <c r="HZJ27" s="22"/>
      <c r="HZK27" s="22"/>
      <c r="HZL27" s="22"/>
      <c r="HZM27" s="22"/>
      <c r="HZN27" s="22"/>
      <c r="HZO27" s="22"/>
      <c r="HZP27" s="22"/>
      <c r="HZQ27" s="22"/>
      <c r="HZR27" s="22"/>
      <c r="HZS27" s="22"/>
      <c r="HZT27" s="22"/>
      <c r="HZU27" s="22"/>
      <c r="HZV27" s="22"/>
      <c r="HZW27" s="22"/>
      <c r="HZX27" s="22"/>
      <c r="HZY27" s="22"/>
      <c r="HZZ27" s="22"/>
      <c r="IAA27" s="22"/>
      <c r="IAB27" s="22"/>
      <c r="IAC27" s="22"/>
      <c r="IAD27" s="22"/>
      <c r="IAE27" s="22"/>
      <c r="IAF27" s="22"/>
      <c r="IAG27" s="22"/>
      <c r="IAH27" s="22"/>
      <c r="IAI27" s="22"/>
      <c r="IAJ27" s="22"/>
      <c r="IAK27" s="22"/>
      <c r="IAL27" s="22"/>
      <c r="IAM27" s="22"/>
      <c r="IAN27" s="22"/>
      <c r="IAO27" s="22"/>
      <c r="IAP27" s="22"/>
      <c r="IAQ27" s="22"/>
      <c r="IAR27" s="22"/>
      <c r="IAS27" s="22"/>
      <c r="IAT27" s="22"/>
      <c r="IAU27" s="22"/>
      <c r="IAV27" s="22"/>
      <c r="IAW27" s="22"/>
      <c r="IAX27" s="22"/>
      <c r="IAY27" s="22"/>
      <c r="IAZ27" s="22"/>
      <c r="IBA27" s="22"/>
      <c r="IBB27" s="22"/>
      <c r="IBC27" s="22"/>
      <c r="IBD27" s="22"/>
      <c r="IBE27" s="22"/>
      <c r="IBF27" s="22"/>
      <c r="IBG27" s="22"/>
      <c r="IBH27" s="22"/>
      <c r="IBI27" s="22"/>
      <c r="IBJ27" s="22"/>
      <c r="IBK27" s="22"/>
      <c r="IBL27" s="22"/>
      <c r="IBM27" s="22"/>
      <c r="IBN27" s="22"/>
      <c r="IBO27" s="22"/>
      <c r="IBP27" s="22"/>
      <c r="IBQ27" s="22"/>
      <c r="IBR27" s="22"/>
      <c r="IBS27" s="22"/>
      <c r="IBT27" s="22"/>
      <c r="IBU27" s="22"/>
      <c r="IBV27" s="22"/>
      <c r="IBW27" s="22"/>
      <c r="IBX27" s="22"/>
      <c r="IBY27" s="22"/>
      <c r="IBZ27" s="22"/>
      <c r="ICA27" s="22"/>
      <c r="ICB27" s="22"/>
      <c r="ICC27" s="22"/>
      <c r="ICD27" s="22"/>
      <c r="ICE27" s="22"/>
      <c r="ICF27" s="22"/>
      <c r="ICG27" s="22"/>
      <c r="ICH27" s="22"/>
      <c r="ICI27" s="22"/>
      <c r="ICJ27" s="22"/>
      <c r="ICK27" s="22"/>
      <c r="ICL27" s="22"/>
      <c r="ICM27" s="22"/>
      <c r="ICN27" s="22"/>
      <c r="ICO27" s="22"/>
      <c r="ICP27" s="22"/>
      <c r="ICQ27" s="22"/>
      <c r="ICR27" s="22"/>
      <c r="ICS27" s="22"/>
      <c r="ICT27" s="22"/>
      <c r="ICU27" s="22"/>
      <c r="ICV27" s="22"/>
      <c r="ICW27" s="22"/>
      <c r="ICX27" s="22"/>
      <c r="ICY27" s="22"/>
      <c r="ICZ27" s="22"/>
      <c r="IDA27" s="22"/>
      <c r="IDB27" s="22"/>
      <c r="IDC27" s="22"/>
      <c r="IDD27" s="22"/>
      <c r="IDE27" s="22"/>
      <c r="IDF27" s="22"/>
      <c r="IDG27" s="22"/>
      <c r="IDH27" s="22"/>
      <c r="IDI27" s="22"/>
      <c r="IDJ27" s="22"/>
      <c r="IDK27" s="22"/>
      <c r="IDL27" s="22"/>
      <c r="IDM27" s="22"/>
      <c r="IDN27" s="22"/>
      <c r="IDO27" s="22"/>
      <c r="IDP27" s="22"/>
      <c r="IDQ27" s="22"/>
      <c r="IDR27" s="22"/>
      <c r="IDS27" s="22"/>
      <c r="IDT27" s="22"/>
      <c r="IDU27" s="22"/>
      <c r="IDV27" s="22"/>
      <c r="IDW27" s="22"/>
      <c r="IDX27" s="22"/>
      <c r="IDY27" s="22"/>
      <c r="IDZ27" s="22"/>
      <c r="IEA27" s="22"/>
      <c r="IEB27" s="22"/>
      <c r="IEC27" s="22"/>
      <c r="IED27" s="22"/>
      <c r="IEE27" s="22"/>
      <c r="IEF27" s="22"/>
      <c r="IEG27" s="22"/>
      <c r="IEH27" s="22"/>
      <c r="IEI27" s="22"/>
      <c r="IEJ27" s="22"/>
      <c r="IEK27" s="22"/>
      <c r="IEL27" s="22"/>
      <c r="IEM27" s="22"/>
      <c r="IEN27" s="22"/>
      <c r="IEO27" s="22"/>
      <c r="IEP27" s="22"/>
      <c r="IEQ27" s="22"/>
      <c r="IER27" s="22"/>
      <c r="IES27" s="22"/>
      <c r="IET27" s="22"/>
      <c r="IEU27" s="22"/>
      <c r="IEV27" s="22"/>
      <c r="IEW27" s="22"/>
      <c r="IEX27" s="22"/>
      <c r="IEY27" s="22"/>
      <c r="IEZ27" s="22"/>
      <c r="IFA27" s="22"/>
      <c r="IFB27" s="22"/>
      <c r="IFC27" s="22"/>
      <c r="IFD27" s="22"/>
      <c r="IFE27" s="22"/>
      <c r="IFF27" s="22"/>
      <c r="IFG27" s="22"/>
      <c r="IFH27" s="22"/>
      <c r="IFI27" s="22"/>
      <c r="IFJ27" s="22"/>
      <c r="IFK27" s="22"/>
      <c r="IFL27" s="22"/>
      <c r="IFM27" s="22"/>
      <c r="IFN27" s="22"/>
      <c r="IFO27" s="22"/>
      <c r="IFP27" s="22"/>
      <c r="IFQ27" s="22"/>
      <c r="IFR27" s="22"/>
      <c r="IFS27" s="22"/>
      <c r="IFT27" s="22"/>
      <c r="IFU27" s="22"/>
      <c r="IFV27" s="22"/>
      <c r="IFW27" s="22"/>
      <c r="IFX27" s="22"/>
      <c r="IFY27" s="22"/>
      <c r="IFZ27" s="22"/>
      <c r="IGA27" s="22"/>
      <c r="IGB27" s="22"/>
      <c r="IGC27" s="22"/>
      <c r="IGD27" s="22"/>
      <c r="IGE27" s="22"/>
      <c r="IGF27" s="22"/>
      <c r="IGG27" s="22"/>
      <c r="IGH27" s="22"/>
      <c r="IGI27" s="22"/>
      <c r="IGJ27" s="22"/>
      <c r="IGK27" s="22"/>
      <c r="IGL27" s="22"/>
      <c r="IGM27" s="22"/>
      <c r="IGN27" s="22"/>
      <c r="IGO27" s="22"/>
      <c r="IGP27" s="22"/>
      <c r="IGQ27" s="22"/>
      <c r="IGR27" s="22"/>
      <c r="IGS27" s="22"/>
      <c r="IGT27" s="22"/>
      <c r="IGU27" s="22"/>
      <c r="IGV27" s="22"/>
      <c r="IGW27" s="22"/>
      <c r="IGX27" s="22"/>
      <c r="IGY27" s="22"/>
      <c r="IGZ27" s="22"/>
      <c r="IHA27" s="22"/>
      <c r="IHB27" s="22"/>
      <c r="IHC27" s="22"/>
      <c r="IHD27" s="22"/>
      <c r="IHE27" s="22"/>
      <c r="IHF27" s="22"/>
      <c r="IHG27" s="22"/>
      <c r="IHH27" s="22"/>
      <c r="IHI27" s="22"/>
      <c r="IHJ27" s="22"/>
      <c r="IHK27" s="22"/>
      <c r="IHL27" s="22"/>
      <c r="IHM27" s="22"/>
      <c r="IHN27" s="22"/>
      <c r="IHO27" s="22"/>
      <c r="IHP27" s="22"/>
      <c r="IHQ27" s="22"/>
      <c r="IHR27" s="22"/>
      <c r="IHS27" s="22"/>
      <c r="IHT27" s="22"/>
      <c r="IHU27" s="22"/>
      <c r="IHV27" s="22"/>
      <c r="IHW27" s="22"/>
      <c r="IHX27" s="22"/>
      <c r="IHY27" s="22"/>
      <c r="IHZ27" s="22"/>
      <c r="IIA27" s="22"/>
      <c r="IIB27" s="22"/>
      <c r="IIC27" s="22"/>
      <c r="IID27" s="22"/>
      <c r="IIE27" s="22"/>
      <c r="IIF27" s="22"/>
      <c r="IIG27" s="22"/>
      <c r="IIH27" s="22"/>
      <c r="III27" s="22"/>
      <c r="IIJ27" s="22"/>
      <c r="IIK27" s="22"/>
      <c r="IIL27" s="22"/>
      <c r="IIM27" s="22"/>
      <c r="IIN27" s="22"/>
      <c r="IIO27" s="22"/>
      <c r="IIP27" s="22"/>
      <c r="IIQ27" s="22"/>
      <c r="IIR27" s="22"/>
      <c r="IIS27" s="22"/>
      <c r="IIT27" s="22"/>
      <c r="IIU27" s="22"/>
      <c r="IIV27" s="22"/>
      <c r="IIW27" s="22"/>
      <c r="IIX27" s="22"/>
      <c r="IIY27" s="22"/>
      <c r="IIZ27" s="22"/>
      <c r="IJA27" s="22"/>
      <c r="IJB27" s="22"/>
      <c r="IJC27" s="22"/>
      <c r="IJD27" s="22"/>
      <c r="IJE27" s="22"/>
      <c r="IJF27" s="22"/>
      <c r="IJG27" s="22"/>
      <c r="IJH27" s="22"/>
      <c r="IJI27" s="22"/>
      <c r="IJJ27" s="22"/>
      <c r="IJK27" s="22"/>
      <c r="IJL27" s="22"/>
      <c r="IJM27" s="22"/>
      <c r="IJN27" s="22"/>
      <c r="IJO27" s="22"/>
      <c r="IJP27" s="22"/>
      <c r="IJQ27" s="22"/>
      <c r="IJR27" s="22"/>
      <c r="IJS27" s="22"/>
      <c r="IJT27" s="22"/>
      <c r="IJU27" s="22"/>
      <c r="IJV27" s="22"/>
      <c r="IJW27" s="22"/>
      <c r="IJX27" s="22"/>
      <c r="IJY27" s="22"/>
      <c r="IJZ27" s="22"/>
      <c r="IKA27" s="22"/>
      <c r="IKB27" s="22"/>
      <c r="IKC27" s="22"/>
      <c r="IKD27" s="22"/>
      <c r="IKE27" s="22"/>
      <c r="IKF27" s="22"/>
      <c r="IKG27" s="22"/>
      <c r="IKH27" s="22"/>
      <c r="IKI27" s="22"/>
      <c r="IKJ27" s="22"/>
      <c r="IKK27" s="22"/>
      <c r="IKL27" s="22"/>
      <c r="IKM27" s="22"/>
      <c r="IKN27" s="22"/>
      <c r="IKO27" s="22"/>
      <c r="IKP27" s="22"/>
      <c r="IKQ27" s="22"/>
      <c r="IKR27" s="22"/>
      <c r="IKS27" s="22"/>
      <c r="IKT27" s="22"/>
      <c r="IKU27" s="22"/>
      <c r="IKV27" s="22"/>
      <c r="IKW27" s="22"/>
      <c r="IKX27" s="22"/>
      <c r="IKY27" s="22"/>
      <c r="IKZ27" s="22"/>
      <c r="ILA27" s="22"/>
      <c r="ILB27" s="22"/>
      <c r="ILC27" s="22"/>
      <c r="ILD27" s="22"/>
      <c r="ILE27" s="22"/>
      <c r="ILF27" s="22"/>
      <c r="ILG27" s="22"/>
      <c r="ILH27" s="22"/>
      <c r="ILI27" s="22"/>
      <c r="ILJ27" s="22"/>
      <c r="ILK27" s="22"/>
      <c r="ILL27" s="22"/>
      <c r="ILM27" s="22"/>
      <c r="ILN27" s="22"/>
      <c r="ILO27" s="22"/>
      <c r="ILP27" s="22"/>
      <c r="ILQ27" s="22"/>
      <c r="ILR27" s="22"/>
      <c r="ILS27" s="22"/>
      <c r="ILT27" s="22"/>
      <c r="ILU27" s="22"/>
      <c r="ILV27" s="22"/>
      <c r="ILW27" s="22"/>
      <c r="ILX27" s="22"/>
      <c r="ILY27" s="22"/>
      <c r="ILZ27" s="22"/>
      <c r="IMA27" s="22"/>
      <c r="IMB27" s="22"/>
      <c r="IMC27" s="22"/>
      <c r="IMD27" s="22"/>
      <c r="IME27" s="22"/>
      <c r="IMF27" s="22"/>
      <c r="IMG27" s="22"/>
      <c r="IMH27" s="22"/>
      <c r="IMI27" s="22"/>
      <c r="IMJ27" s="22"/>
      <c r="IMK27" s="22"/>
      <c r="IML27" s="22"/>
      <c r="IMM27" s="22"/>
      <c r="IMN27" s="22"/>
      <c r="IMO27" s="22"/>
      <c r="IMP27" s="22"/>
      <c r="IMQ27" s="22"/>
      <c r="IMR27" s="22"/>
      <c r="IMS27" s="22"/>
      <c r="IMT27" s="22"/>
      <c r="IMU27" s="22"/>
      <c r="IMV27" s="22"/>
      <c r="IMW27" s="22"/>
      <c r="IMX27" s="22"/>
      <c r="IMY27" s="22"/>
      <c r="IMZ27" s="22"/>
      <c r="INA27" s="22"/>
      <c r="INB27" s="22"/>
      <c r="INC27" s="22"/>
      <c r="IND27" s="22"/>
      <c r="INE27" s="22"/>
      <c r="INF27" s="22"/>
      <c r="ING27" s="22"/>
      <c r="INH27" s="22"/>
      <c r="INI27" s="22"/>
      <c r="INJ27" s="22"/>
      <c r="INK27" s="22"/>
      <c r="INL27" s="22"/>
      <c r="INM27" s="22"/>
      <c r="INN27" s="22"/>
      <c r="INO27" s="22"/>
      <c r="INP27" s="22"/>
      <c r="INQ27" s="22"/>
      <c r="INR27" s="22"/>
      <c r="INS27" s="22"/>
      <c r="INT27" s="22"/>
      <c r="INU27" s="22"/>
      <c r="INV27" s="22"/>
      <c r="INW27" s="22"/>
      <c r="INX27" s="22"/>
      <c r="INY27" s="22"/>
      <c r="INZ27" s="22"/>
      <c r="IOA27" s="22"/>
      <c r="IOB27" s="22"/>
      <c r="IOC27" s="22"/>
      <c r="IOD27" s="22"/>
      <c r="IOE27" s="22"/>
      <c r="IOF27" s="22"/>
      <c r="IOG27" s="22"/>
      <c r="IOH27" s="22"/>
      <c r="IOI27" s="22"/>
      <c r="IOJ27" s="22"/>
      <c r="IOK27" s="22"/>
      <c r="IOL27" s="22"/>
      <c r="IOM27" s="22"/>
      <c r="ION27" s="22"/>
      <c r="IOO27" s="22"/>
      <c r="IOP27" s="22"/>
      <c r="IOQ27" s="22"/>
      <c r="IOR27" s="22"/>
      <c r="IOS27" s="22"/>
      <c r="IOT27" s="22"/>
      <c r="IOU27" s="22"/>
      <c r="IOV27" s="22"/>
      <c r="IOW27" s="22"/>
      <c r="IOX27" s="22"/>
      <c r="IOY27" s="22"/>
      <c r="IOZ27" s="22"/>
      <c r="IPA27" s="22"/>
      <c r="IPB27" s="22"/>
      <c r="IPC27" s="22"/>
      <c r="IPD27" s="22"/>
      <c r="IPE27" s="22"/>
      <c r="IPF27" s="22"/>
      <c r="IPG27" s="22"/>
      <c r="IPH27" s="22"/>
      <c r="IPI27" s="22"/>
      <c r="IPJ27" s="22"/>
      <c r="IPK27" s="22"/>
      <c r="IPL27" s="22"/>
      <c r="IPM27" s="22"/>
      <c r="IPN27" s="22"/>
      <c r="IPO27" s="22"/>
      <c r="IPP27" s="22"/>
      <c r="IPQ27" s="22"/>
      <c r="IPR27" s="22"/>
      <c r="IPS27" s="22"/>
      <c r="IPT27" s="22"/>
      <c r="IPU27" s="22"/>
      <c r="IPV27" s="22"/>
      <c r="IPW27" s="22"/>
      <c r="IPX27" s="22"/>
      <c r="IPY27" s="22"/>
      <c r="IPZ27" s="22"/>
      <c r="IQA27" s="22"/>
      <c r="IQB27" s="22"/>
      <c r="IQC27" s="22"/>
      <c r="IQD27" s="22"/>
      <c r="IQE27" s="22"/>
      <c r="IQF27" s="22"/>
      <c r="IQG27" s="22"/>
      <c r="IQH27" s="22"/>
      <c r="IQI27" s="22"/>
      <c r="IQJ27" s="22"/>
      <c r="IQK27" s="22"/>
      <c r="IQL27" s="22"/>
      <c r="IQM27" s="22"/>
      <c r="IQN27" s="22"/>
      <c r="IQO27" s="22"/>
      <c r="IQP27" s="22"/>
      <c r="IQQ27" s="22"/>
      <c r="IQR27" s="22"/>
      <c r="IQS27" s="22"/>
      <c r="IQT27" s="22"/>
      <c r="IQU27" s="22"/>
      <c r="IQV27" s="22"/>
      <c r="IQW27" s="22"/>
      <c r="IQX27" s="22"/>
      <c r="IQY27" s="22"/>
      <c r="IQZ27" s="22"/>
      <c r="IRA27" s="22"/>
      <c r="IRB27" s="22"/>
      <c r="IRC27" s="22"/>
      <c r="IRD27" s="22"/>
      <c r="IRE27" s="22"/>
      <c r="IRF27" s="22"/>
      <c r="IRG27" s="22"/>
      <c r="IRH27" s="22"/>
      <c r="IRI27" s="22"/>
      <c r="IRJ27" s="22"/>
      <c r="IRK27" s="22"/>
      <c r="IRL27" s="22"/>
      <c r="IRM27" s="22"/>
      <c r="IRN27" s="22"/>
      <c r="IRO27" s="22"/>
      <c r="IRP27" s="22"/>
      <c r="IRQ27" s="22"/>
      <c r="IRR27" s="22"/>
      <c r="IRS27" s="22"/>
      <c r="IRT27" s="22"/>
      <c r="IRU27" s="22"/>
      <c r="IRV27" s="22"/>
      <c r="IRW27" s="22"/>
      <c r="IRX27" s="22"/>
      <c r="IRY27" s="22"/>
      <c r="IRZ27" s="22"/>
      <c r="ISA27" s="22"/>
      <c r="ISB27" s="22"/>
      <c r="ISC27" s="22"/>
      <c r="ISD27" s="22"/>
      <c r="ISE27" s="22"/>
      <c r="ISF27" s="22"/>
      <c r="ISG27" s="22"/>
      <c r="ISH27" s="22"/>
      <c r="ISI27" s="22"/>
      <c r="ISJ27" s="22"/>
      <c r="ISK27" s="22"/>
      <c r="ISL27" s="22"/>
      <c r="ISM27" s="22"/>
      <c r="ISN27" s="22"/>
      <c r="ISO27" s="22"/>
      <c r="ISP27" s="22"/>
      <c r="ISQ27" s="22"/>
      <c r="ISR27" s="22"/>
      <c r="ISS27" s="22"/>
      <c r="IST27" s="22"/>
      <c r="ISU27" s="22"/>
      <c r="ISV27" s="22"/>
      <c r="ISW27" s="22"/>
      <c r="ISX27" s="22"/>
      <c r="ISY27" s="22"/>
      <c r="ISZ27" s="22"/>
      <c r="ITA27" s="22"/>
      <c r="ITB27" s="22"/>
      <c r="ITC27" s="22"/>
      <c r="ITD27" s="22"/>
      <c r="ITE27" s="22"/>
      <c r="ITF27" s="22"/>
      <c r="ITG27" s="22"/>
      <c r="ITH27" s="22"/>
      <c r="ITI27" s="22"/>
      <c r="ITJ27" s="22"/>
      <c r="ITK27" s="22"/>
      <c r="ITL27" s="22"/>
      <c r="ITM27" s="22"/>
      <c r="ITN27" s="22"/>
      <c r="ITO27" s="22"/>
      <c r="ITP27" s="22"/>
      <c r="ITQ27" s="22"/>
      <c r="ITR27" s="22"/>
      <c r="ITS27" s="22"/>
      <c r="ITT27" s="22"/>
      <c r="ITU27" s="22"/>
      <c r="ITV27" s="22"/>
      <c r="ITW27" s="22"/>
      <c r="ITX27" s="22"/>
      <c r="ITY27" s="22"/>
      <c r="ITZ27" s="22"/>
      <c r="IUA27" s="22"/>
      <c r="IUB27" s="22"/>
      <c r="IUC27" s="22"/>
      <c r="IUD27" s="22"/>
      <c r="IUE27" s="22"/>
      <c r="IUF27" s="22"/>
      <c r="IUG27" s="22"/>
      <c r="IUH27" s="22"/>
      <c r="IUI27" s="22"/>
      <c r="IUJ27" s="22"/>
      <c r="IUK27" s="22"/>
      <c r="IUL27" s="22"/>
      <c r="IUM27" s="22"/>
      <c r="IUN27" s="22"/>
      <c r="IUO27" s="22"/>
      <c r="IUP27" s="22"/>
      <c r="IUQ27" s="22"/>
      <c r="IUR27" s="22"/>
      <c r="IUS27" s="22"/>
      <c r="IUT27" s="22"/>
      <c r="IUU27" s="22"/>
      <c r="IUV27" s="22"/>
      <c r="IUW27" s="22"/>
      <c r="IUX27" s="22"/>
      <c r="IUY27" s="22"/>
      <c r="IUZ27" s="22"/>
      <c r="IVA27" s="22"/>
      <c r="IVB27" s="22"/>
      <c r="IVC27" s="22"/>
      <c r="IVD27" s="22"/>
      <c r="IVE27" s="22"/>
      <c r="IVF27" s="22"/>
      <c r="IVG27" s="22"/>
      <c r="IVH27" s="22"/>
      <c r="IVI27" s="22"/>
      <c r="IVJ27" s="22"/>
      <c r="IVK27" s="22"/>
      <c r="IVL27" s="22"/>
      <c r="IVM27" s="22"/>
      <c r="IVN27" s="22"/>
      <c r="IVO27" s="22"/>
      <c r="IVP27" s="22"/>
      <c r="IVQ27" s="22"/>
      <c r="IVR27" s="22"/>
      <c r="IVS27" s="22"/>
      <c r="IVT27" s="22"/>
      <c r="IVU27" s="22"/>
      <c r="IVV27" s="22"/>
      <c r="IVW27" s="22"/>
      <c r="IVX27" s="22"/>
      <c r="IVY27" s="22"/>
      <c r="IVZ27" s="22"/>
      <c r="IWA27" s="22"/>
      <c r="IWB27" s="22"/>
      <c r="IWC27" s="22"/>
      <c r="IWD27" s="22"/>
      <c r="IWE27" s="22"/>
      <c r="IWF27" s="22"/>
      <c r="IWG27" s="22"/>
      <c r="IWH27" s="22"/>
      <c r="IWI27" s="22"/>
      <c r="IWJ27" s="22"/>
      <c r="IWK27" s="22"/>
      <c r="IWL27" s="22"/>
      <c r="IWM27" s="22"/>
      <c r="IWN27" s="22"/>
      <c r="IWO27" s="22"/>
      <c r="IWP27" s="22"/>
      <c r="IWQ27" s="22"/>
      <c r="IWR27" s="22"/>
      <c r="IWS27" s="22"/>
      <c r="IWT27" s="22"/>
      <c r="IWU27" s="22"/>
      <c r="IWV27" s="22"/>
      <c r="IWW27" s="22"/>
      <c r="IWX27" s="22"/>
      <c r="IWY27" s="22"/>
      <c r="IWZ27" s="22"/>
      <c r="IXA27" s="22"/>
      <c r="IXB27" s="22"/>
      <c r="IXC27" s="22"/>
      <c r="IXD27" s="22"/>
      <c r="IXE27" s="22"/>
      <c r="IXF27" s="22"/>
      <c r="IXG27" s="22"/>
      <c r="IXH27" s="22"/>
      <c r="IXI27" s="22"/>
      <c r="IXJ27" s="22"/>
      <c r="IXK27" s="22"/>
      <c r="IXL27" s="22"/>
      <c r="IXM27" s="22"/>
      <c r="IXN27" s="22"/>
      <c r="IXO27" s="22"/>
      <c r="IXP27" s="22"/>
      <c r="IXQ27" s="22"/>
      <c r="IXR27" s="22"/>
      <c r="IXS27" s="22"/>
      <c r="IXT27" s="22"/>
      <c r="IXU27" s="22"/>
      <c r="IXV27" s="22"/>
      <c r="IXW27" s="22"/>
      <c r="IXX27" s="22"/>
      <c r="IXY27" s="22"/>
      <c r="IXZ27" s="22"/>
      <c r="IYA27" s="22"/>
      <c r="IYB27" s="22"/>
      <c r="IYC27" s="22"/>
      <c r="IYD27" s="22"/>
      <c r="IYE27" s="22"/>
      <c r="IYF27" s="22"/>
      <c r="IYG27" s="22"/>
      <c r="IYH27" s="22"/>
      <c r="IYI27" s="22"/>
      <c r="IYJ27" s="22"/>
      <c r="IYK27" s="22"/>
      <c r="IYL27" s="22"/>
      <c r="IYM27" s="22"/>
      <c r="IYN27" s="22"/>
      <c r="IYO27" s="22"/>
      <c r="IYP27" s="22"/>
      <c r="IYQ27" s="22"/>
      <c r="IYR27" s="22"/>
      <c r="IYS27" s="22"/>
      <c r="IYT27" s="22"/>
      <c r="IYU27" s="22"/>
      <c r="IYV27" s="22"/>
      <c r="IYW27" s="22"/>
      <c r="IYX27" s="22"/>
      <c r="IYY27" s="22"/>
      <c r="IYZ27" s="22"/>
      <c r="IZA27" s="22"/>
      <c r="IZB27" s="22"/>
      <c r="IZC27" s="22"/>
      <c r="IZD27" s="22"/>
      <c r="IZE27" s="22"/>
      <c r="IZF27" s="22"/>
      <c r="IZG27" s="22"/>
      <c r="IZH27" s="22"/>
      <c r="IZI27" s="22"/>
      <c r="IZJ27" s="22"/>
      <c r="IZK27" s="22"/>
      <c r="IZL27" s="22"/>
      <c r="IZM27" s="22"/>
      <c r="IZN27" s="22"/>
      <c r="IZO27" s="22"/>
      <c r="IZP27" s="22"/>
      <c r="IZQ27" s="22"/>
      <c r="IZR27" s="22"/>
      <c r="IZS27" s="22"/>
      <c r="IZT27" s="22"/>
      <c r="IZU27" s="22"/>
      <c r="IZV27" s="22"/>
      <c r="IZW27" s="22"/>
      <c r="IZX27" s="22"/>
      <c r="IZY27" s="22"/>
      <c r="IZZ27" s="22"/>
      <c r="JAA27" s="22"/>
      <c r="JAB27" s="22"/>
      <c r="JAC27" s="22"/>
      <c r="JAD27" s="22"/>
      <c r="JAE27" s="22"/>
      <c r="JAF27" s="22"/>
      <c r="JAG27" s="22"/>
      <c r="JAH27" s="22"/>
      <c r="JAI27" s="22"/>
      <c r="JAJ27" s="22"/>
      <c r="JAK27" s="22"/>
      <c r="JAL27" s="22"/>
      <c r="JAM27" s="22"/>
      <c r="JAN27" s="22"/>
      <c r="JAO27" s="22"/>
      <c r="JAP27" s="22"/>
      <c r="JAQ27" s="22"/>
      <c r="JAR27" s="22"/>
      <c r="JAS27" s="22"/>
      <c r="JAT27" s="22"/>
      <c r="JAU27" s="22"/>
      <c r="JAV27" s="22"/>
      <c r="JAW27" s="22"/>
      <c r="JAX27" s="22"/>
      <c r="JAY27" s="22"/>
      <c r="JAZ27" s="22"/>
      <c r="JBA27" s="22"/>
      <c r="JBB27" s="22"/>
      <c r="JBC27" s="22"/>
      <c r="JBD27" s="22"/>
      <c r="JBE27" s="22"/>
      <c r="JBF27" s="22"/>
      <c r="JBG27" s="22"/>
      <c r="JBH27" s="22"/>
      <c r="JBI27" s="22"/>
      <c r="JBJ27" s="22"/>
      <c r="JBK27" s="22"/>
      <c r="JBL27" s="22"/>
      <c r="JBM27" s="22"/>
      <c r="JBN27" s="22"/>
      <c r="JBO27" s="22"/>
      <c r="JBP27" s="22"/>
      <c r="JBQ27" s="22"/>
      <c r="JBR27" s="22"/>
      <c r="JBS27" s="22"/>
      <c r="JBT27" s="22"/>
      <c r="JBU27" s="22"/>
      <c r="JBV27" s="22"/>
      <c r="JBW27" s="22"/>
      <c r="JBX27" s="22"/>
      <c r="JBY27" s="22"/>
      <c r="JBZ27" s="22"/>
      <c r="JCA27" s="22"/>
      <c r="JCB27" s="22"/>
      <c r="JCC27" s="22"/>
      <c r="JCD27" s="22"/>
      <c r="JCE27" s="22"/>
      <c r="JCF27" s="22"/>
      <c r="JCG27" s="22"/>
      <c r="JCH27" s="22"/>
      <c r="JCI27" s="22"/>
      <c r="JCJ27" s="22"/>
      <c r="JCK27" s="22"/>
      <c r="JCL27" s="22"/>
      <c r="JCM27" s="22"/>
      <c r="JCN27" s="22"/>
      <c r="JCO27" s="22"/>
      <c r="JCP27" s="22"/>
      <c r="JCQ27" s="22"/>
      <c r="JCR27" s="22"/>
      <c r="JCS27" s="22"/>
      <c r="JCT27" s="22"/>
      <c r="JCU27" s="22"/>
      <c r="JCV27" s="22"/>
      <c r="JCW27" s="22"/>
      <c r="JCX27" s="22"/>
      <c r="JCY27" s="22"/>
      <c r="JCZ27" s="22"/>
      <c r="JDA27" s="22"/>
      <c r="JDB27" s="22"/>
      <c r="JDC27" s="22"/>
      <c r="JDD27" s="22"/>
      <c r="JDE27" s="22"/>
      <c r="JDF27" s="22"/>
      <c r="JDG27" s="22"/>
      <c r="JDH27" s="22"/>
      <c r="JDI27" s="22"/>
      <c r="JDJ27" s="22"/>
      <c r="JDK27" s="22"/>
      <c r="JDL27" s="22"/>
      <c r="JDM27" s="22"/>
      <c r="JDN27" s="22"/>
      <c r="JDO27" s="22"/>
      <c r="JDP27" s="22"/>
      <c r="JDQ27" s="22"/>
      <c r="JDR27" s="22"/>
      <c r="JDS27" s="22"/>
      <c r="JDT27" s="22"/>
      <c r="JDU27" s="22"/>
      <c r="JDV27" s="22"/>
      <c r="JDW27" s="22"/>
      <c r="JDX27" s="22"/>
      <c r="JDY27" s="22"/>
      <c r="JDZ27" s="22"/>
      <c r="JEA27" s="22"/>
      <c r="JEB27" s="22"/>
      <c r="JEC27" s="22"/>
      <c r="JED27" s="22"/>
      <c r="JEE27" s="22"/>
      <c r="JEF27" s="22"/>
      <c r="JEG27" s="22"/>
      <c r="JEH27" s="22"/>
      <c r="JEI27" s="22"/>
      <c r="JEJ27" s="22"/>
      <c r="JEK27" s="22"/>
      <c r="JEL27" s="22"/>
      <c r="JEM27" s="22"/>
      <c r="JEN27" s="22"/>
      <c r="JEO27" s="22"/>
      <c r="JEP27" s="22"/>
      <c r="JEQ27" s="22"/>
      <c r="JER27" s="22"/>
      <c r="JES27" s="22"/>
      <c r="JET27" s="22"/>
      <c r="JEU27" s="22"/>
      <c r="JEV27" s="22"/>
      <c r="JEW27" s="22"/>
      <c r="JEX27" s="22"/>
      <c r="JEY27" s="22"/>
      <c r="JEZ27" s="22"/>
      <c r="JFA27" s="22"/>
      <c r="JFB27" s="22"/>
      <c r="JFC27" s="22"/>
      <c r="JFD27" s="22"/>
      <c r="JFE27" s="22"/>
      <c r="JFF27" s="22"/>
      <c r="JFG27" s="22"/>
      <c r="JFH27" s="22"/>
      <c r="JFI27" s="22"/>
      <c r="JFJ27" s="22"/>
      <c r="JFK27" s="22"/>
      <c r="JFL27" s="22"/>
      <c r="JFM27" s="22"/>
      <c r="JFN27" s="22"/>
      <c r="JFO27" s="22"/>
      <c r="JFP27" s="22"/>
      <c r="JFQ27" s="22"/>
      <c r="JFR27" s="22"/>
      <c r="JFS27" s="22"/>
      <c r="JFT27" s="22"/>
      <c r="JFU27" s="22"/>
      <c r="JFV27" s="22"/>
      <c r="JFW27" s="22"/>
      <c r="JFX27" s="22"/>
      <c r="JFY27" s="22"/>
      <c r="JFZ27" s="22"/>
      <c r="JGA27" s="22"/>
      <c r="JGB27" s="22"/>
      <c r="JGC27" s="22"/>
      <c r="JGD27" s="22"/>
      <c r="JGE27" s="22"/>
      <c r="JGF27" s="22"/>
      <c r="JGG27" s="22"/>
      <c r="JGH27" s="22"/>
      <c r="JGI27" s="22"/>
      <c r="JGJ27" s="22"/>
      <c r="JGK27" s="22"/>
      <c r="JGL27" s="22"/>
      <c r="JGM27" s="22"/>
      <c r="JGN27" s="22"/>
      <c r="JGO27" s="22"/>
      <c r="JGP27" s="22"/>
      <c r="JGQ27" s="22"/>
      <c r="JGR27" s="22"/>
      <c r="JGS27" s="22"/>
      <c r="JGT27" s="22"/>
      <c r="JGU27" s="22"/>
      <c r="JGV27" s="22"/>
      <c r="JGW27" s="22"/>
      <c r="JGX27" s="22"/>
      <c r="JGY27" s="22"/>
      <c r="JGZ27" s="22"/>
      <c r="JHA27" s="22"/>
      <c r="JHB27" s="22"/>
      <c r="JHC27" s="22"/>
      <c r="JHD27" s="22"/>
      <c r="JHE27" s="22"/>
      <c r="JHF27" s="22"/>
      <c r="JHG27" s="22"/>
      <c r="JHH27" s="22"/>
      <c r="JHI27" s="22"/>
      <c r="JHJ27" s="22"/>
      <c r="JHK27" s="22"/>
      <c r="JHL27" s="22"/>
      <c r="JHM27" s="22"/>
      <c r="JHN27" s="22"/>
      <c r="JHO27" s="22"/>
      <c r="JHP27" s="22"/>
      <c r="JHQ27" s="22"/>
      <c r="JHR27" s="22"/>
      <c r="JHS27" s="22"/>
      <c r="JHT27" s="22"/>
      <c r="JHU27" s="22"/>
      <c r="JHV27" s="22"/>
      <c r="JHW27" s="22"/>
      <c r="JHX27" s="22"/>
      <c r="JHY27" s="22"/>
      <c r="JHZ27" s="22"/>
      <c r="JIA27" s="22"/>
      <c r="JIB27" s="22"/>
      <c r="JIC27" s="22"/>
      <c r="JID27" s="22"/>
      <c r="JIE27" s="22"/>
      <c r="JIF27" s="22"/>
      <c r="JIG27" s="22"/>
      <c r="JIH27" s="22"/>
      <c r="JII27" s="22"/>
      <c r="JIJ27" s="22"/>
      <c r="JIK27" s="22"/>
      <c r="JIL27" s="22"/>
      <c r="JIM27" s="22"/>
      <c r="JIN27" s="22"/>
      <c r="JIO27" s="22"/>
      <c r="JIP27" s="22"/>
      <c r="JIQ27" s="22"/>
      <c r="JIR27" s="22"/>
      <c r="JIS27" s="22"/>
      <c r="JIT27" s="22"/>
      <c r="JIU27" s="22"/>
      <c r="JIV27" s="22"/>
      <c r="JIW27" s="22"/>
      <c r="JIX27" s="22"/>
      <c r="JIY27" s="22"/>
      <c r="JIZ27" s="22"/>
      <c r="JJA27" s="22"/>
      <c r="JJB27" s="22"/>
      <c r="JJC27" s="22"/>
      <c r="JJD27" s="22"/>
      <c r="JJE27" s="22"/>
      <c r="JJF27" s="22"/>
      <c r="JJG27" s="22"/>
      <c r="JJH27" s="22"/>
      <c r="JJI27" s="22"/>
      <c r="JJJ27" s="22"/>
      <c r="JJK27" s="22"/>
      <c r="JJL27" s="22"/>
      <c r="JJM27" s="22"/>
      <c r="JJN27" s="22"/>
      <c r="JJO27" s="22"/>
      <c r="JJP27" s="22"/>
      <c r="JJQ27" s="22"/>
      <c r="JJR27" s="22"/>
      <c r="JJS27" s="22"/>
      <c r="JJT27" s="22"/>
      <c r="JJU27" s="22"/>
      <c r="JJV27" s="22"/>
      <c r="JJW27" s="22"/>
      <c r="JJX27" s="22"/>
      <c r="JJY27" s="22"/>
      <c r="JJZ27" s="22"/>
      <c r="JKA27" s="22"/>
      <c r="JKB27" s="22"/>
      <c r="JKC27" s="22"/>
      <c r="JKD27" s="22"/>
      <c r="JKE27" s="22"/>
      <c r="JKF27" s="22"/>
      <c r="JKG27" s="22"/>
      <c r="JKH27" s="22"/>
      <c r="JKI27" s="22"/>
      <c r="JKJ27" s="22"/>
      <c r="JKK27" s="22"/>
      <c r="JKL27" s="22"/>
      <c r="JKM27" s="22"/>
      <c r="JKN27" s="22"/>
      <c r="JKO27" s="22"/>
      <c r="JKP27" s="22"/>
      <c r="JKQ27" s="22"/>
      <c r="JKR27" s="22"/>
      <c r="JKS27" s="22"/>
      <c r="JKT27" s="22"/>
      <c r="JKU27" s="22"/>
      <c r="JKV27" s="22"/>
      <c r="JKW27" s="22"/>
      <c r="JKX27" s="22"/>
      <c r="JKY27" s="22"/>
      <c r="JKZ27" s="22"/>
      <c r="JLA27" s="22"/>
      <c r="JLB27" s="22"/>
      <c r="JLC27" s="22"/>
      <c r="JLD27" s="22"/>
      <c r="JLE27" s="22"/>
      <c r="JLF27" s="22"/>
      <c r="JLG27" s="22"/>
      <c r="JLH27" s="22"/>
      <c r="JLI27" s="22"/>
      <c r="JLJ27" s="22"/>
      <c r="JLK27" s="22"/>
      <c r="JLL27" s="22"/>
      <c r="JLM27" s="22"/>
      <c r="JLN27" s="22"/>
      <c r="JLO27" s="22"/>
      <c r="JLP27" s="22"/>
      <c r="JLQ27" s="22"/>
      <c r="JLR27" s="22"/>
      <c r="JLS27" s="22"/>
      <c r="JLT27" s="22"/>
      <c r="JLU27" s="22"/>
      <c r="JLV27" s="22"/>
      <c r="JLW27" s="22"/>
      <c r="JLX27" s="22"/>
      <c r="JLY27" s="22"/>
      <c r="JLZ27" s="22"/>
      <c r="JMA27" s="22"/>
      <c r="JMB27" s="22"/>
      <c r="JMC27" s="22"/>
      <c r="JMD27" s="22"/>
      <c r="JME27" s="22"/>
      <c r="JMF27" s="22"/>
      <c r="JMG27" s="22"/>
      <c r="JMH27" s="22"/>
      <c r="JMI27" s="22"/>
      <c r="JMJ27" s="22"/>
      <c r="JMK27" s="22"/>
      <c r="JML27" s="22"/>
      <c r="JMM27" s="22"/>
      <c r="JMN27" s="22"/>
      <c r="JMO27" s="22"/>
      <c r="JMP27" s="22"/>
      <c r="JMQ27" s="22"/>
      <c r="JMR27" s="22"/>
      <c r="JMS27" s="22"/>
      <c r="JMT27" s="22"/>
      <c r="JMU27" s="22"/>
      <c r="JMV27" s="22"/>
      <c r="JMW27" s="22"/>
      <c r="JMX27" s="22"/>
      <c r="JMY27" s="22"/>
      <c r="JMZ27" s="22"/>
      <c r="JNA27" s="22"/>
      <c r="JNB27" s="22"/>
      <c r="JNC27" s="22"/>
      <c r="JND27" s="22"/>
      <c r="JNE27" s="22"/>
      <c r="JNF27" s="22"/>
      <c r="JNG27" s="22"/>
      <c r="JNH27" s="22"/>
      <c r="JNI27" s="22"/>
      <c r="JNJ27" s="22"/>
      <c r="JNK27" s="22"/>
      <c r="JNL27" s="22"/>
      <c r="JNM27" s="22"/>
      <c r="JNN27" s="22"/>
      <c r="JNO27" s="22"/>
      <c r="JNP27" s="22"/>
      <c r="JNQ27" s="22"/>
      <c r="JNR27" s="22"/>
      <c r="JNS27" s="22"/>
      <c r="JNT27" s="22"/>
      <c r="JNU27" s="22"/>
      <c r="JNV27" s="22"/>
      <c r="JNW27" s="22"/>
      <c r="JNX27" s="22"/>
      <c r="JNY27" s="22"/>
      <c r="JNZ27" s="22"/>
      <c r="JOA27" s="22"/>
      <c r="JOB27" s="22"/>
      <c r="JOC27" s="22"/>
      <c r="JOD27" s="22"/>
      <c r="JOE27" s="22"/>
      <c r="JOF27" s="22"/>
      <c r="JOG27" s="22"/>
      <c r="JOH27" s="22"/>
      <c r="JOI27" s="22"/>
      <c r="JOJ27" s="22"/>
      <c r="JOK27" s="22"/>
      <c r="JOL27" s="22"/>
      <c r="JOM27" s="22"/>
      <c r="JON27" s="22"/>
      <c r="JOO27" s="22"/>
      <c r="JOP27" s="22"/>
      <c r="JOQ27" s="22"/>
      <c r="JOR27" s="22"/>
      <c r="JOS27" s="22"/>
      <c r="JOT27" s="22"/>
      <c r="JOU27" s="22"/>
      <c r="JOV27" s="22"/>
      <c r="JOW27" s="22"/>
      <c r="JOX27" s="22"/>
      <c r="JOY27" s="22"/>
      <c r="JOZ27" s="22"/>
      <c r="JPA27" s="22"/>
      <c r="JPB27" s="22"/>
      <c r="JPC27" s="22"/>
      <c r="JPD27" s="22"/>
      <c r="JPE27" s="22"/>
      <c r="JPF27" s="22"/>
      <c r="JPG27" s="22"/>
      <c r="JPH27" s="22"/>
      <c r="JPI27" s="22"/>
      <c r="JPJ27" s="22"/>
      <c r="JPK27" s="22"/>
      <c r="JPL27" s="22"/>
      <c r="JPM27" s="22"/>
      <c r="JPN27" s="22"/>
      <c r="JPO27" s="22"/>
      <c r="JPP27" s="22"/>
      <c r="JPQ27" s="22"/>
      <c r="JPR27" s="22"/>
      <c r="JPS27" s="22"/>
      <c r="JPT27" s="22"/>
      <c r="JPU27" s="22"/>
      <c r="JPV27" s="22"/>
      <c r="JPW27" s="22"/>
      <c r="JPX27" s="22"/>
      <c r="JPY27" s="22"/>
      <c r="JPZ27" s="22"/>
      <c r="JQA27" s="22"/>
      <c r="JQB27" s="22"/>
      <c r="JQC27" s="22"/>
      <c r="JQD27" s="22"/>
      <c r="JQE27" s="22"/>
      <c r="JQF27" s="22"/>
      <c r="JQG27" s="22"/>
      <c r="JQH27" s="22"/>
      <c r="JQI27" s="22"/>
      <c r="JQJ27" s="22"/>
      <c r="JQK27" s="22"/>
      <c r="JQL27" s="22"/>
      <c r="JQM27" s="22"/>
      <c r="JQN27" s="22"/>
      <c r="JQO27" s="22"/>
      <c r="JQP27" s="22"/>
      <c r="JQQ27" s="22"/>
      <c r="JQR27" s="22"/>
      <c r="JQS27" s="22"/>
      <c r="JQT27" s="22"/>
      <c r="JQU27" s="22"/>
      <c r="JQV27" s="22"/>
      <c r="JQW27" s="22"/>
      <c r="JQX27" s="22"/>
      <c r="JQY27" s="22"/>
      <c r="JQZ27" s="22"/>
      <c r="JRA27" s="22"/>
      <c r="JRB27" s="22"/>
      <c r="JRC27" s="22"/>
      <c r="JRD27" s="22"/>
      <c r="JRE27" s="22"/>
      <c r="JRF27" s="22"/>
      <c r="JRG27" s="22"/>
      <c r="JRH27" s="22"/>
      <c r="JRI27" s="22"/>
      <c r="JRJ27" s="22"/>
      <c r="JRK27" s="22"/>
      <c r="JRL27" s="22"/>
      <c r="JRM27" s="22"/>
      <c r="JRN27" s="22"/>
      <c r="JRO27" s="22"/>
      <c r="JRP27" s="22"/>
      <c r="JRQ27" s="22"/>
      <c r="JRR27" s="22"/>
      <c r="JRS27" s="22"/>
      <c r="JRT27" s="22"/>
      <c r="JRU27" s="22"/>
      <c r="JRV27" s="22"/>
      <c r="JRW27" s="22"/>
      <c r="JRX27" s="22"/>
      <c r="JRY27" s="22"/>
      <c r="JRZ27" s="22"/>
      <c r="JSA27" s="22"/>
      <c r="JSB27" s="22"/>
      <c r="JSC27" s="22"/>
      <c r="JSD27" s="22"/>
      <c r="JSE27" s="22"/>
      <c r="JSF27" s="22"/>
      <c r="JSG27" s="22"/>
      <c r="JSH27" s="22"/>
      <c r="JSI27" s="22"/>
      <c r="JSJ27" s="22"/>
      <c r="JSK27" s="22"/>
      <c r="JSL27" s="22"/>
      <c r="JSM27" s="22"/>
      <c r="JSN27" s="22"/>
      <c r="JSO27" s="22"/>
      <c r="JSP27" s="22"/>
      <c r="JSQ27" s="22"/>
      <c r="JSR27" s="22"/>
      <c r="JSS27" s="22"/>
      <c r="JST27" s="22"/>
      <c r="JSU27" s="22"/>
      <c r="JSV27" s="22"/>
      <c r="JSW27" s="22"/>
      <c r="JSX27" s="22"/>
      <c r="JSY27" s="22"/>
      <c r="JSZ27" s="22"/>
      <c r="JTA27" s="22"/>
      <c r="JTB27" s="22"/>
      <c r="JTC27" s="22"/>
      <c r="JTD27" s="22"/>
      <c r="JTE27" s="22"/>
      <c r="JTF27" s="22"/>
      <c r="JTG27" s="22"/>
      <c r="JTH27" s="22"/>
      <c r="JTI27" s="22"/>
      <c r="JTJ27" s="22"/>
      <c r="JTK27" s="22"/>
      <c r="JTL27" s="22"/>
      <c r="JTM27" s="22"/>
      <c r="JTN27" s="22"/>
      <c r="JTO27" s="22"/>
      <c r="JTP27" s="22"/>
      <c r="JTQ27" s="22"/>
      <c r="JTR27" s="22"/>
      <c r="JTS27" s="22"/>
      <c r="JTT27" s="22"/>
      <c r="JTU27" s="22"/>
      <c r="JTV27" s="22"/>
      <c r="JTW27" s="22"/>
      <c r="JTX27" s="22"/>
      <c r="JTY27" s="22"/>
      <c r="JTZ27" s="22"/>
      <c r="JUA27" s="22"/>
      <c r="JUB27" s="22"/>
      <c r="JUC27" s="22"/>
      <c r="JUD27" s="22"/>
      <c r="JUE27" s="22"/>
      <c r="JUF27" s="22"/>
      <c r="JUG27" s="22"/>
      <c r="JUH27" s="22"/>
      <c r="JUI27" s="22"/>
      <c r="JUJ27" s="22"/>
      <c r="JUK27" s="22"/>
      <c r="JUL27" s="22"/>
      <c r="JUM27" s="22"/>
      <c r="JUN27" s="22"/>
      <c r="JUO27" s="22"/>
      <c r="JUP27" s="22"/>
      <c r="JUQ27" s="22"/>
      <c r="JUR27" s="22"/>
      <c r="JUS27" s="22"/>
      <c r="JUT27" s="22"/>
      <c r="JUU27" s="22"/>
      <c r="JUV27" s="22"/>
      <c r="JUW27" s="22"/>
      <c r="JUX27" s="22"/>
      <c r="JUY27" s="22"/>
      <c r="JUZ27" s="22"/>
      <c r="JVA27" s="22"/>
      <c r="JVB27" s="22"/>
      <c r="JVC27" s="22"/>
      <c r="JVD27" s="22"/>
      <c r="JVE27" s="22"/>
      <c r="JVF27" s="22"/>
      <c r="JVG27" s="22"/>
      <c r="JVH27" s="22"/>
      <c r="JVI27" s="22"/>
      <c r="JVJ27" s="22"/>
      <c r="JVK27" s="22"/>
      <c r="JVL27" s="22"/>
      <c r="JVM27" s="22"/>
      <c r="JVN27" s="22"/>
      <c r="JVO27" s="22"/>
      <c r="JVP27" s="22"/>
      <c r="JVQ27" s="22"/>
      <c r="JVR27" s="22"/>
      <c r="JVS27" s="22"/>
      <c r="JVT27" s="22"/>
      <c r="JVU27" s="22"/>
      <c r="JVV27" s="22"/>
      <c r="JVW27" s="22"/>
      <c r="JVX27" s="22"/>
      <c r="JVY27" s="22"/>
      <c r="JVZ27" s="22"/>
      <c r="JWA27" s="22"/>
      <c r="JWB27" s="22"/>
      <c r="JWC27" s="22"/>
      <c r="JWD27" s="22"/>
      <c r="JWE27" s="22"/>
      <c r="JWF27" s="22"/>
      <c r="JWG27" s="22"/>
      <c r="JWH27" s="22"/>
      <c r="JWI27" s="22"/>
      <c r="JWJ27" s="22"/>
      <c r="JWK27" s="22"/>
      <c r="JWL27" s="22"/>
      <c r="JWM27" s="22"/>
      <c r="JWN27" s="22"/>
      <c r="JWO27" s="22"/>
      <c r="JWP27" s="22"/>
      <c r="JWQ27" s="22"/>
      <c r="JWR27" s="22"/>
      <c r="JWS27" s="22"/>
      <c r="JWT27" s="22"/>
      <c r="JWU27" s="22"/>
      <c r="JWV27" s="22"/>
      <c r="JWW27" s="22"/>
      <c r="JWX27" s="22"/>
      <c r="JWY27" s="22"/>
      <c r="JWZ27" s="22"/>
      <c r="JXA27" s="22"/>
      <c r="JXB27" s="22"/>
      <c r="JXC27" s="22"/>
      <c r="JXD27" s="22"/>
      <c r="JXE27" s="22"/>
      <c r="JXF27" s="22"/>
      <c r="JXG27" s="22"/>
      <c r="JXH27" s="22"/>
      <c r="JXI27" s="22"/>
      <c r="JXJ27" s="22"/>
      <c r="JXK27" s="22"/>
      <c r="JXL27" s="22"/>
      <c r="JXM27" s="22"/>
      <c r="JXN27" s="22"/>
      <c r="JXO27" s="22"/>
      <c r="JXP27" s="22"/>
      <c r="JXQ27" s="22"/>
      <c r="JXR27" s="22"/>
      <c r="JXS27" s="22"/>
      <c r="JXT27" s="22"/>
      <c r="JXU27" s="22"/>
      <c r="JXV27" s="22"/>
      <c r="JXW27" s="22"/>
      <c r="JXX27" s="22"/>
      <c r="JXY27" s="22"/>
      <c r="JXZ27" s="22"/>
      <c r="JYA27" s="22"/>
      <c r="JYB27" s="22"/>
      <c r="JYC27" s="22"/>
      <c r="JYD27" s="22"/>
      <c r="JYE27" s="22"/>
      <c r="JYF27" s="22"/>
      <c r="JYG27" s="22"/>
      <c r="JYH27" s="22"/>
      <c r="JYI27" s="22"/>
      <c r="JYJ27" s="22"/>
      <c r="JYK27" s="22"/>
      <c r="JYL27" s="22"/>
      <c r="JYM27" s="22"/>
      <c r="JYN27" s="22"/>
      <c r="JYO27" s="22"/>
      <c r="JYP27" s="22"/>
      <c r="JYQ27" s="22"/>
      <c r="JYR27" s="22"/>
      <c r="JYS27" s="22"/>
      <c r="JYT27" s="22"/>
      <c r="JYU27" s="22"/>
      <c r="JYV27" s="22"/>
      <c r="JYW27" s="22"/>
      <c r="JYX27" s="22"/>
      <c r="JYY27" s="22"/>
      <c r="JYZ27" s="22"/>
      <c r="JZA27" s="22"/>
      <c r="JZB27" s="22"/>
      <c r="JZC27" s="22"/>
      <c r="JZD27" s="22"/>
      <c r="JZE27" s="22"/>
      <c r="JZF27" s="22"/>
      <c r="JZG27" s="22"/>
      <c r="JZH27" s="22"/>
      <c r="JZI27" s="22"/>
      <c r="JZJ27" s="22"/>
      <c r="JZK27" s="22"/>
      <c r="JZL27" s="22"/>
      <c r="JZM27" s="22"/>
      <c r="JZN27" s="22"/>
      <c r="JZO27" s="22"/>
      <c r="JZP27" s="22"/>
      <c r="JZQ27" s="22"/>
      <c r="JZR27" s="22"/>
      <c r="JZS27" s="22"/>
      <c r="JZT27" s="22"/>
      <c r="JZU27" s="22"/>
      <c r="JZV27" s="22"/>
      <c r="JZW27" s="22"/>
      <c r="JZX27" s="22"/>
      <c r="JZY27" s="22"/>
      <c r="JZZ27" s="22"/>
      <c r="KAA27" s="22"/>
      <c r="KAB27" s="22"/>
      <c r="KAC27" s="22"/>
      <c r="KAD27" s="22"/>
      <c r="KAE27" s="22"/>
      <c r="KAF27" s="22"/>
      <c r="KAG27" s="22"/>
      <c r="KAH27" s="22"/>
      <c r="KAI27" s="22"/>
      <c r="KAJ27" s="22"/>
      <c r="KAK27" s="22"/>
      <c r="KAL27" s="22"/>
      <c r="KAM27" s="22"/>
      <c r="KAN27" s="22"/>
      <c r="KAO27" s="22"/>
      <c r="KAP27" s="22"/>
      <c r="KAQ27" s="22"/>
      <c r="KAR27" s="22"/>
      <c r="KAS27" s="22"/>
      <c r="KAT27" s="22"/>
      <c r="KAU27" s="22"/>
      <c r="KAV27" s="22"/>
      <c r="KAW27" s="22"/>
      <c r="KAX27" s="22"/>
      <c r="KAY27" s="22"/>
      <c r="KAZ27" s="22"/>
      <c r="KBA27" s="22"/>
      <c r="KBB27" s="22"/>
      <c r="KBC27" s="22"/>
      <c r="KBD27" s="22"/>
      <c r="KBE27" s="22"/>
      <c r="KBF27" s="22"/>
      <c r="KBG27" s="22"/>
      <c r="KBH27" s="22"/>
      <c r="KBI27" s="22"/>
      <c r="KBJ27" s="22"/>
      <c r="KBK27" s="22"/>
      <c r="KBL27" s="22"/>
      <c r="KBM27" s="22"/>
      <c r="KBN27" s="22"/>
      <c r="KBO27" s="22"/>
      <c r="KBP27" s="22"/>
      <c r="KBQ27" s="22"/>
      <c r="KBR27" s="22"/>
      <c r="KBS27" s="22"/>
      <c r="KBT27" s="22"/>
      <c r="KBU27" s="22"/>
      <c r="KBV27" s="22"/>
      <c r="KBW27" s="22"/>
      <c r="KBX27" s="22"/>
      <c r="KBY27" s="22"/>
      <c r="KBZ27" s="22"/>
      <c r="KCA27" s="22"/>
      <c r="KCB27" s="22"/>
      <c r="KCC27" s="22"/>
      <c r="KCD27" s="22"/>
      <c r="KCE27" s="22"/>
      <c r="KCF27" s="22"/>
      <c r="KCG27" s="22"/>
      <c r="KCH27" s="22"/>
      <c r="KCI27" s="22"/>
      <c r="KCJ27" s="22"/>
      <c r="KCK27" s="22"/>
      <c r="KCL27" s="22"/>
      <c r="KCM27" s="22"/>
      <c r="KCN27" s="22"/>
      <c r="KCO27" s="22"/>
      <c r="KCP27" s="22"/>
      <c r="KCQ27" s="22"/>
      <c r="KCR27" s="22"/>
      <c r="KCS27" s="22"/>
      <c r="KCT27" s="22"/>
      <c r="KCU27" s="22"/>
      <c r="KCV27" s="22"/>
      <c r="KCW27" s="22"/>
      <c r="KCX27" s="22"/>
      <c r="KCY27" s="22"/>
      <c r="KCZ27" s="22"/>
      <c r="KDA27" s="22"/>
      <c r="KDB27" s="22"/>
      <c r="KDC27" s="22"/>
      <c r="KDD27" s="22"/>
      <c r="KDE27" s="22"/>
      <c r="KDF27" s="22"/>
      <c r="KDG27" s="22"/>
      <c r="KDH27" s="22"/>
      <c r="KDI27" s="22"/>
      <c r="KDJ27" s="22"/>
      <c r="KDK27" s="22"/>
      <c r="KDL27" s="22"/>
      <c r="KDM27" s="22"/>
      <c r="KDN27" s="22"/>
      <c r="KDO27" s="22"/>
      <c r="KDP27" s="22"/>
      <c r="KDQ27" s="22"/>
      <c r="KDR27" s="22"/>
      <c r="KDS27" s="22"/>
      <c r="KDT27" s="22"/>
      <c r="KDU27" s="22"/>
      <c r="KDV27" s="22"/>
      <c r="KDW27" s="22"/>
      <c r="KDX27" s="22"/>
      <c r="KDY27" s="22"/>
      <c r="KDZ27" s="22"/>
      <c r="KEA27" s="22"/>
      <c r="KEB27" s="22"/>
      <c r="KEC27" s="22"/>
      <c r="KED27" s="22"/>
      <c r="KEE27" s="22"/>
      <c r="KEF27" s="22"/>
      <c r="KEG27" s="22"/>
      <c r="KEH27" s="22"/>
      <c r="KEI27" s="22"/>
      <c r="KEJ27" s="22"/>
      <c r="KEK27" s="22"/>
      <c r="KEL27" s="22"/>
      <c r="KEM27" s="22"/>
      <c r="KEN27" s="22"/>
      <c r="KEO27" s="22"/>
      <c r="KEP27" s="22"/>
      <c r="KEQ27" s="22"/>
      <c r="KER27" s="22"/>
      <c r="KES27" s="22"/>
      <c r="KET27" s="22"/>
      <c r="KEU27" s="22"/>
      <c r="KEV27" s="22"/>
      <c r="KEW27" s="22"/>
      <c r="KEX27" s="22"/>
      <c r="KEY27" s="22"/>
      <c r="KEZ27" s="22"/>
      <c r="KFA27" s="22"/>
      <c r="KFB27" s="22"/>
      <c r="KFC27" s="22"/>
      <c r="KFD27" s="22"/>
      <c r="KFE27" s="22"/>
      <c r="KFF27" s="22"/>
      <c r="KFG27" s="22"/>
      <c r="KFH27" s="22"/>
      <c r="KFI27" s="22"/>
      <c r="KFJ27" s="22"/>
      <c r="KFK27" s="22"/>
      <c r="KFL27" s="22"/>
      <c r="KFM27" s="22"/>
      <c r="KFN27" s="22"/>
      <c r="KFO27" s="22"/>
      <c r="KFP27" s="22"/>
      <c r="KFQ27" s="22"/>
      <c r="KFR27" s="22"/>
      <c r="KFS27" s="22"/>
      <c r="KFT27" s="22"/>
      <c r="KFU27" s="22"/>
      <c r="KFV27" s="22"/>
      <c r="KFW27" s="22"/>
      <c r="KFX27" s="22"/>
      <c r="KFY27" s="22"/>
      <c r="KFZ27" s="22"/>
      <c r="KGA27" s="22"/>
      <c r="KGB27" s="22"/>
      <c r="KGC27" s="22"/>
      <c r="KGD27" s="22"/>
      <c r="KGE27" s="22"/>
      <c r="KGF27" s="22"/>
      <c r="KGG27" s="22"/>
      <c r="KGH27" s="22"/>
      <c r="KGI27" s="22"/>
      <c r="KGJ27" s="22"/>
      <c r="KGK27" s="22"/>
      <c r="KGL27" s="22"/>
      <c r="KGM27" s="22"/>
      <c r="KGN27" s="22"/>
      <c r="KGO27" s="22"/>
      <c r="KGP27" s="22"/>
      <c r="KGQ27" s="22"/>
      <c r="KGR27" s="22"/>
      <c r="KGS27" s="22"/>
      <c r="KGT27" s="22"/>
      <c r="KGU27" s="22"/>
      <c r="KGV27" s="22"/>
      <c r="KGW27" s="22"/>
      <c r="KGX27" s="22"/>
      <c r="KGY27" s="22"/>
      <c r="KGZ27" s="22"/>
      <c r="KHA27" s="22"/>
      <c r="KHB27" s="22"/>
      <c r="KHC27" s="22"/>
      <c r="KHD27" s="22"/>
      <c r="KHE27" s="22"/>
      <c r="KHF27" s="22"/>
      <c r="KHG27" s="22"/>
      <c r="KHH27" s="22"/>
      <c r="KHI27" s="22"/>
      <c r="KHJ27" s="22"/>
      <c r="KHK27" s="22"/>
      <c r="KHL27" s="22"/>
      <c r="KHM27" s="22"/>
      <c r="KHN27" s="22"/>
      <c r="KHO27" s="22"/>
      <c r="KHP27" s="22"/>
      <c r="KHQ27" s="22"/>
      <c r="KHR27" s="22"/>
      <c r="KHS27" s="22"/>
      <c r="KHT27" s="22"/>
      <c r="KHU27" s="22"/>
      <c r="KHV27" s="22"/>
      <c r="KHW27" s="22"/>
      <c r="KHX27" s="22"/>
      <c r="KHY27" s="22"/>
      <c r="KHZ27" s="22"/>
      <c r="KIA27" s="22"/>
      <c r="KIB27" s="22"/>
      <c r="KIC27" s="22"/>
      <c r="KID27" s="22"/>
      <c r="KIE27" s="22"/>
      <c r="KIF27" s="22"/>
      <c r="KIG27" s="22"/>
      <c r="KIH27" s="22"/>
      <c r="KII27" s="22"/>
      <c r="KIJ27" s="22"/>
      <c r="KIK27" s="22"/>
      <c r="KIL27" s="22"/>
      <c r="KIM27" s="22"/>
      <c r="KIN27" s="22"/>
      <c r="KIO27" s="22"/>
      <c r="KIP27" s="22"/>
      <c r="KIQ27" s="22"/>
      <c r="KIR27" s="22"/>
      <c r="KIS27" s="22"/>
      <c r="KIT27" s="22"/>
      <c r="KIU27" s="22"/>
      <c r="KIV27" s="22"/>
      <c r="KIW27" s="22"/>
      <c r="KIX27" s="22"/>
      <c r="KIY27" s="22"/>
      <c r="KIZ27" s="22"/>
      <c r="KJA27" s="22"/>
      <c r="KJB27" s="22"/>
      <c r="KJC27" s="22"/>
      <c r="KJD27" s="22"/>
      <c r="KJE27" s="22"/>
      <c r="KJF27" s="22"/>
      <c r="KJG27" s="22"/>
      <c r="KJH27" s="22"/>
      <c r="KJI27" s="22"/>
      <c r="KJJ27" s="22"/>
      <c r="KJK27" s="22"/>
      <c r="KJL27" s="22"/>
      <c r="KJM27" s="22"/>
      <c r="KJN27" s="22"/>
      <c r="KJO27" s="22"/>
      <c r="KJP27" s="22"/>
      <c r="KJQ27" s="22"/>
      <c r="KJR27" s="22"/>
      <c r="KJS27" s="22"/>
      <c r="KJT27" s="22"/>
      <c r="KJU27" s="22"/>
      <c r="KJV27" s="22"/>
      <c r="KJW27" s="22"/>
      <c r="KJX27" s="22"/>
      <c r="KJY27" s="22"/>
      <c r="KJZ27" s="22"/>
      <c r="KKA27" s="22"/>
      <c r="KKB27" s="22"/>
      <c r="KKC27" s="22"/>
      <c r="KKD27" s="22"/>
      <c r="KKE27" s="22"/>
      <c r="KKF27" s="22"/>
      <c r="KKG27" s="22"/>
      <c r="KKH27" s="22"/>
      <c r="KKI27" s="22"/>
      <c r="KKJ27" s="22"/>
      <c r="KKK27" s="22"/>
      <c r="KKL27" s="22"/>
      <c r="KKM27" s="22"/>
      <c r="KKN27" s="22"/>
      <c r="KKO27" s="22"/>
      <c r="KKP27" s="22"/>
      <c r="KKQ27" s="22"/>
      <c r="KKR27" s="22"/>
      <c r="KKS27" s="22"/>
      <c r="KKT27" s="22"/>
      <c r="KKU27" s="22"/>
      <c r="KKV27" s="22"/>
      <c r="KKW27" s="22"/>
      <c r="KKX27" s="22"/>
      <c r="KKY27" s="22"/>
      <c r="KKZ27" s="22"/>
      <c r="KLA27" s="22"/>
      <c r="KLB27" s="22"/>
      <c r="KLC27" s="22"/>
      <c r="KLD27" s="22"/>
      <c r="KLE27" s="22"/>
      <c r="KLF27" s="22"/>
      <c r="KLG27" s="22"/>
      <c r="KLH27" s="22"/>
      <c r="KLI27" s="22"/>
      <c r="KLJ27" s="22"/>
      <c r="KLK27" s="22"/>
      <c r="KLL27" s="22"/>
      <c r="KLM27" s="22"/>
      <c r="KLN27" s="22"/>
      <c r="KLO27" s="22"/>
      <c r="KLP27" s="22"/>
      <c r="KLQ27" s="22"/>
      <c r="KLR27" s="22"/>
      <c r="KLS27" s="22"/>
      <c r="KLT27" s="22"/>
      <c r="KLU27" s="22"/>
      <c r="KLV27" s="22"/>
      <c r="KLW27" s="22"/>
      <c r="KLX27" s="22"/>
      <c r="KLY27" s="22"/>
      <c r="KLZ27" s="22"/>
      <c r="KMA27" s="22"/>
      <c r="KMB27" s="22"/>
      <c r="KMC27" s="22"/>
      <c r="KMD27" s="22"/>
      <c r="KME27" s="22"/>
      <c r="KMF27" s="22"/>
      <c r="KMG27" s="22"/>
      <c r="KMH27" s="22"/>
      <c r="KMI27" s="22"/>
      <c r="KMJ27" s="22"/>
      <c r="KMK27" s="22"/>
      <c r="KML27" s="22"/>
      <c r="KMM27" s="22"/>
      <c r="KMN27" s="22"/>
      <c r="KMO27" s="22"/>
      <c r="KMP27" s="22"/>
      <c r="KMQ27" s="22"/>
      <c r="KMR27" s="22"/>
      <c r="KMS27" s="22"/>
      <c r="KMT27" s="22"/>
      <c r="KMU27" s="22"/>
      <c r="KMV27" s="22"/>
      <c r="KMW27" s="22"/>
      <c r="KMX27" s="22"/>
      <c r="KMY27" s="22"/>
      <c r="KMZ27" s="22"/>
      <c r="KNA27" s="22"/>
      <c r="KNB27" s="22"/>
      <c r="KNC27" s="22"/>
      <c r="KND27" s="22"/>
      <c r="KNE27" s="22"/>
      <c r="KNF27" s="22"/>
      <c r="KNG27" s="22"/>
      <c r="KNH27" s="22"/>
      <c r="KNI27" s="22"/>
      <c r="KNJ27" s="22"/>
      <c r="KNK27" s="22"/>
      <c r="KNL27" s="22"/>
      <c r="KNM27" s="22"/>
      <c r="KNN27" s="22"/>
      <c r="KNO27" s="22"/>
      <c r="KNP27" s="22"/>
      <c r="KNQ27" s="22"/>
      <c r="KNR27" s="22"/>
      <c r="KNS27" s="22"/>
      <c r="KNT27" s="22"/>
      <c r="KNU27" s="22"/>
      <c r="KNV27" s="22"/>
      <c r="KNW27" s="22"/>
      <c r="KNX27" s="22"/>
      <c r="KNY27" s="22"/>
      <c r="KNZ27" s="22"/>
      <c r="KOA27" s="22"/>
      <c r="KOB27" s="22"/>
      <c r="KOC27" s="22"/>
      <c r="KOD27" s="22"/>
      <c r="KOE27" s="22"/>
      <c r="KOF27" s="22"/>
      <c r="KOG27" s="22"/>
      <c r="KOH27" s="22"/>
      <c r="KOI27" s="22"/>
      <c r="KOJ27" s="22"/>
      <c r="KOK27" s="22"/>
      <c r="KOL27" s="22"/>
      <c r="KOM27" s="22"/>
      <c r="KON27" s="22"/>
      <c r="KOO27" s="22"/>
      <c r="KOP27" s="22"/>
      <c r="KOQ27" s="22"/>
      <c r="KOR27" s="22"/>
      <c r="KOS27" s="22"/>
      <c r="KOT27" s="22"/>
      <c r="KOU27" s="22"/>
      <c r="KOV27" s="22"/>
      <c r="KOW27" s="22"/>
      <c r="KOX27" s="22"/>
      <c r="KOY27" s="22"/>
      <c r="KOZ27" s="22"/>
      <c r="KPA27" s="22"/>
      <c r="KPB27" s="22"/>
      <c r="KPC27" s="22"/>
      <c r="KPD27" s="22"/>
      <c r="KPE27" s="22"/>
      <c r="KPF27" s="22"/>
      <c r="KPG27" s="22"/>
      <c r="KPH27" s="22"/>
      <c r="KPI27" s="22"/>
      <c r="KPJ27" s="22"/>
      <c r="KPK27" s="22"/>
      <c r="KPL27" s="22"/>
      <c r="KPM27" s="22"/>
      <c r="KPN27" s="22"/>
      <c r="KPO27" s="22"/>
      <c r="KPP27" s="22"/>
      <c r="KPQ27" s="22"/>
      <c r="KPR27" s="22"/>
      <c r="KPS27" s="22"/>
      <c r="KPT27" s="22"/>
      <c r="KPU27" s="22"/>
      <c r="KPV27" s="22"/>
      <c r="KPW27" s="22"/>
      <c r="KPX27" s="22"/>
      <c r="KPY27" s="22"/>
      <c r="KPZ27" s="22"/>
      <c r="KQA27" s="22"/>
      <c r="KQB27" s="22"/>
      <c r="KQC27" s="22"/>
      <c r="KQD27" s="22"/>
      <c r="KQE27" s="22"/>
      <c r="KQF27" s="22"/>
      <c r="KQG27" s="22"/>
      <c r="KQH27" s="22"/>
      <c r="KQI27" s="22"/>
      <c r="KQJ27" s="22"/>
      <c r="KQK27" s="22"/>
      <c r="KQL27" s="22"/>
      <c r="KQM27" s="22"/>
      <c r="KQN27" s="22"/>
      <c r="KQO27" s="22"/>
      <c r="KQP27" s="22"/>
      <c r="KQQ27" s="22"/>
      <c r="KQR27" s="22"/>
      <c r="KQS27" s="22"/>
      <c r="KQT27" s="22"/>
      <c r="KQU27" s="22"/>
      <c r="KQV27" s="22"/>
      <c r="KQW27" s="22"/>
      <c r="KQX27" s="22"/>
      <c r="KQY27" s="22"/>
      <c r="KQZ27" s="22"/>
      <c r="KRA27" s="22"/>
      <c r="KRB27" s="22"/>
      <c r="KRC27" s="22"/>
      <c r="KRD27" s="22"/>
      <c r="KRE27" s="22"/>
      <c r="KRF27" s="22"/>
      <c r="KRG27" s="22"/>
      <c r="KRH27" s="22"/>
      <c r="KRI27" s="22"/>
      <c r="KRJ27" s="22"/>
      <c r="KRK27" s="22"/>
      <c r="KRL27" s="22"/>
      <c r="KRM27" s="22"/>
      <c r="KRN27" s="22"/>
      <c r="KRO27" s="22"/>
      <c r="KRP27" s="22"/>
      <c r="KRQ27" s="22"/>
      <c r="KRR27" s="22"/>
      <c r="KRS27" s="22"/>
      <c r="KRT27" s="22"/>
      <c r="KRU27" s="22"/>
      <c r="KRV27" s="22"/>
      <c r="KRW27" s="22"/>
      <c r="KRX27" s="22"/>
      <c r="KRY27" s="22"/>
      <c r="KRZ27" s="22"/>
      <c r="KSA27" s="22"/>
      <c r="KSB27" s="22"/>
      <c r="KSC27" s="22"/>
      <c r="KSD27" s="22"/>
      <c r="KSE27" s="22"/>
      <c r="KSF27" s="22"/>
      <c r="KSG27" s="22"/>
      <c r="KSH27" s="22"/>
      <c r="KSI27" s="22"/>
      <c r="KSJ27" s="22"/>
      <c r="KSK27" s="22"/>
      <c r="KSL27" s="22"/>
      <c r="KSM27" s="22"/>
      <c r="KSN27" s="22"/>
      <c r="KSO27" s="22"/>
      <c r="KSP27" s="22"/>
      <c r="KSQ27" s="22"/>
      <c r="KSR27" s="22"/>
      <c r="KSS27" s="22"/>
      <c r="KST27" s="22"/>
      <c r="KSU27" s="22"/>
      <c r="KSV27" s="22"/>
      <c r="KSW27" s="22"/>
      <c r="KSX27" s="22"/>
      <c r="KSY27" s="22"/>
      <c r="KSZ27" s="22"/>
      <c r="KTA27" s="22"/>
      <c r="KTB27" s="22"/>
      <c r="KTC27" s="22"/>
      <c r="KTD27" s="22"/>
      <c r="KTE27" s="22"/>
      <c r="KTF27" s="22"/>
      <c r="KTG27" s="22"/>
      <c r="KTH27" s="22"/>
      <c r="KTI27" s="22"/>
      <c r="KTJ27" s="22"/>
      <c r="KTK27" s="22"/>
      <c r="KTL27" s="22"/>
      <c r="KTM27" s="22"/>
      <c r="KTN27" s="22"/>
      <c r="KTO27" s="22"/>
      <c r="KTP27" s="22"/>
      <c r="KTQ27" s="22"/>
      <c r="KTR27" s="22"/>
      <c r="KTS27" s="22"/>
      <c r="KTT27" s="22"/>
      <c r="KTU27" s="22"/>
      <c r="KTV27" s="22"/>
      <c r="KTW27" s="22"/>
      <c r="KTX27" s="22"/>
      <c r="KTY27" s="22"/>
      <c r="KTZ27" s="22"/>
      <c r="KUA27" s="22"/>
      <c r="KUB27" s="22"/>
      <c r="KUC27" s="22"/>
      <c r="KUD27" s="22"/>
      <c r="KUE27" s="22"/>
      <c r="KUF27" s="22"/>
      <c r="KUG27" s="22"/>
      <c r="KUH27" s="22"/>
      <c r="KUI27" s="22"/>
      <c r="KUJ27" s="22"/>
      <c r="KUK27" s="22"/>
      <c r="KUL27" s="22"/>
      <c r="KUM27" s="22"/>
      <c r="KUN27" s="22"/>
      <c r="KUO27" s="22"/>
      <c r="KUP27" s="22"/>
      <c r="KUQ27" s="22"/>
      <c r="KUR27" s="22"/>
      <c r="KUS27" s="22"/>
      <c r="KUT27" s="22"/>
      <c r="KUU27" s="22"/>
      <c r="KUV27" s="22"/>
      <c r="KUW27" s="22"/>
      <c r="KUX27" s="22"/>
      <c r="KUY27" s="22"/>
      <c r="KUZ27" s="22"/>
      <c r="KVA27" s="22"/>
      <c r="KVB27" s="22"/>
      <c r="KVC27" s="22"/>
      <c r="KVD27" s="22"/>
      <c r="KVE27" s="22"/>
      <c r="KVF27" s="22"/>
      <c r="KVG27" s="22"/>
      <c r="KVH27" s="22"/>
      <c r="KVI27" s="22"/>
      <c r="KVJ27" s="22"/>
      <c r="KVK27" s="22"/>
      <c r="KVL27" s="22"/>
      <c r="KVM27" s="22"/>
      <c r="KVN27" s="22"/>
      <c r="KVO27" s="22"/>
      <c r="KVP27" s="22"/>
      <c r="KVQ27" s="22"/>
      <c r="KVR27" s="22"/>
      <c r="KVS27" s="22"/>
      <c r="KVT27" s="22"/>
      <c r="KVU27" s="22"/>
      <c r="KVV27" s="22"/>
      <c r="KVW27" s="22"/>
      <c r="KVX27" s="22"/>
      <c r="KVY27" s="22"/>
      <c r="KVZ27" s="22"/>
      <c r="KWA27" s="22"/>
      <c r="KWB27" s="22"/>
      <c r="KWC27" s="22"/>
      <c r="KWD27" s="22"/>
      <c r="KWE27" s="22"/>
      <c r="KWF27" s="22"/>
      <c r="KWG27" s="22"/>
      <c r="KWH27" s="22"/>
      <c r="KWI27" s="22"/>
      <c r="KWJ27" s="22"/>
      <c r="KWK27" s="22"/>
      <c r="KWL27" s="22"/>
      <c r="KWM27" s="22"/>
      <c r="KWN27" s="22"/>
      <c r="KWO27" s="22"/>
      <c r="KWP27" s="22"/>
      <c r="KWQ27" s="22"/>
      <c r="KWR27" s="22"/>
      <c r="KWS27" s="22"/>
      <c r="KWT27" s="22"/>
      <c r="KWU27" s="22"/>
      <c r="KWV27" s="22"/>
      <c r="KWW27" s="22"/>
      <c r="KWX27" s="22"/>
      <c r="KWY27" s="22"/>
      <c r="KWZ27" s="22"/>
      <c r="KXA27" s="22"/>
      <c r="KXB27" s="22"/>
      <c r="KXC27" s="22"/>
      <c r="KXD27" s="22"/>
      <c r="KXE27" s="22"/>
      <c r="KXF27" s="22"/>
      <c r="KXG27" s="22"/>
      <c r="KXH27" s="22"/>
      <c r="KXI27" s="22"/>
      <c r="KXJ27" s="22"/>
      <c r="KXK27" s="22"/>
      <c r="KXL27" s="22"/>
      <c r="KXM27" s="22"/>
      <c r="KXN27" s="22"/>
      <c r="KXO27" s="22"/>
      <c r="KXP27" s="22"/>
      <c r="KXQ27" s="22"/>
      <c r="KXR27" s="22"/>
      <c r="KXS27" s="22"/>
      <c r="KXT27" s="22"/>
      <c r="KXU27" s="22"/>
      <c r="KXV27" s="22"/>
      <c r="KXW27" s="22"/>
      <c r="KXX27" s="22"/>
      <c r="KXY27" s="22"/>
      <c r="KXZ27" s="22"/>
      <c r="KYA27" s="22"/>
      <c r="KYB27" s="22"/>
      <c r="KYC27" s="22"/>
      <c r="KYD27" s="22"/>
      <c r="KYE27" s="22"/>
      <c r="KYF27" s="22"/>
      <c r="KYG27" s="22"/>
      <c r="KYH27" s="22"/>
      <c r="KYI27" s="22"/>
      <c r="KYJ27" s="22"/>
      <c r="KYK27" s="22"/>
      <c r="KYL27" s="22"/>
      <c r="KYM27" s="22"/>
      <c r="KYN27" s="22"/>
      <c r="KYO27" s="22"/>
      <c r="KYP27" s="22"/>
      <c r="KYQ27" s="22"/>
      <c r="KYR27" s="22"/>
      <c r="KYS27" s="22"/>
      <c r="KYT27" s="22"/>
      <c r="KYU27" s="22"/>
      <c r="KYV27" s="22"/>
      <c r="KYW27" s="22"/>
      <c r="KYX27" s="22"/>
      <c r="KYY27" s="22"/>
      <c r="KYZ27" s="22"/>
      <c r="KZA27" s="22"/>
      <c r="KZB27" s="22"/>
      <c r="KZC27" s="22"/>
      <c r="KZD27" s="22"/>
      <c r="KZE27" s="22"/>
      <c r="KZF27" s="22"/>
      <c r="KZG27" s="22"/>
      <c r="KZH27" s="22"/>
      <c r="KZI27" s="22"/>
      <c r="KZJ27" s="22"/>
      <c r="KZK27" s="22"/>
      <c r="KZL27" s="22"/>
      <c r="KZM27" s="22"/>
      <c r="KZN27" s="22"/>
      <c r="KZO27" s="22"/>
      <c r="KZP27" s="22"/>
      <c r="KZQ27" s="22"/>
      <c r="KZR27" s="22"/>
      <c r="KZS27" s="22"/>
      <c r="KZT27" s="22"/>
      <c r="KZU27" s="22"/>
      <c r="KZV27" s="22"/>
      <c r="KZW27" s="22"/>
      <c r="KZX27" s="22"/>
      <c r="KZY27" s="22"/>
      <c r="KZZ27" s="22"/>
      <c r="LAA27" s="22"/>
      <c r="LAB27" s="22"/>
      <c r="LAC27" s="22"/>
      <c r="LAD27" s="22"/>
      <c r="LAE27" s="22"/>
      <c r="LAF27" s="22"/>
      <c r="LAG27" s="22"/>
      <c r="LAH27" s="22"/>
      <c r="LAI27" s="22"/>
      <c r="LAJ27" s="22"/>
      <c r="LAK27" s="22"/>
      <c r="LAL27" s="22"/>
      <c r="LAM27" s="22"/>
      <c r="LAN27" s="22"/>
      <c r="LAO27" s="22"/>
      <c r="LAP27" s="22"/>
      <c r="LAQ27" s="22"/>
      <c r="LAR27" s="22"/>
      <c r="LAS27" s="22"/>
      <c r="LAT27" s="22"/>
      <c r="LAU27" s="22"/>
      <c r="LAV27" s="22"/>
      <c r="LAW27" s="22"/>
      <c r="LAX27" s="22"/>
      <c r="LAY27" s="22"/>
      <c r="LAZ27" s="22"/>
      <c r="LBA27" s="22"/>
      <c r="LBB27" s="22"/>
      <c r="LBC27" s="22"/>
      <c r="LBD27" s="22"/>
      <c r="LBE27" s="22"/>
      <c r="LBF27" s="22"/>
      <c r="LBG27" s="22"/>
      <c r="LBH27" s="22"/>
      <c r="LBI27" s="22"/>
      <c r="LBJ27" s="22"/>
      <c r="LBK27" s="22"/>
      <c r="LBL27" s="22"/>
      <c r="LBM27" s="22"/>
      <c r="LBN27" s="22"/>
      <c r="LBO27" s="22"/>
      <c r="LBP27" s="22"/>
      <c r="LBQ27" s="22"/>
      <c r="LBR27" s="22"/>
      <c r="LBS27" s="22"/>
      <c r="LBT27" s="22"/>
      <c r="LBU27" s="22"/>
      <c r="LBV27" s="22"/>
      <c r="LBW27" s="22"/>
      <c r="LBX27" s="22"/>
      <c r="LBY27" s="22"/>
      <c r="LBZ27" s="22"/>
      <c r="LCA27" s="22"/>
      <c r="LCB27" s="22"/>
      <c r="LCC27" s="22"/>
      <c r="LCD27" s="22"/>
      <c r="LCE27" s="22"/>
      <c r="LCF27" s="22"/>
      <c r="LCG27" s="22"/>
      <c r="LCH27" s="22"/>
      <c r="LCI27" s="22"/>
      <c r="LCJ27" s="22"/>
      <c r="LCK27" s="22"/>
      <c r="LCL27" s="22"/>
      <c r="LCM27" s="22"/>
      <c r="LCN27" s="22"/>
      <c r="LCO27" s="22"/>
      <c r="LCP27" s="22"/>
      <c r="LCQ27" s="22"/>
      <c r="LCR27" s="22"/>
      <c r="LCS27" s="22"/>
      <c r="LCT27" s="22"/>
      <c r="LCU27" s="22"/>
      <c r="LCV27" s="22"/>
      <c r="LCW27" s="22"/>
      <c r="LCX27" s="22"/>
      <c r="LCY27" s="22"/>
      <c r="LCZ27" s="22"/>
      <c r="LDA27" s="22"/>
      <c r="LDB27" s="22"/>
      <c r="LDC27" s="22"/>
      <c r="LDD27" s="22"/>
      <c r="LDE27" s="22"/>
      <c r="LDF27" s="22"/>
      <c r="LDG27" s="22"/>
      <c r="LDH27" s="22"/>
      <c r="LDI27" s="22"/>
      <c r="LDJ27" s="22"/>
      <c r="LDK27" s="22"/>
      <c r="LDL27" s="22"/>
      <c r="LDM27" s="22"/>
      <c r="LDN27" s="22"/>
      <c r="LDO27" s="22"/>
      <c r="LDP27" s="22"/>
      <c r="LDQ27" s="22"/>
      <c r="LDR27" s="22"/>
      <c r="LDS27" s="22"/>
      <c r="LDT27" s="22"/>
      <c r="LDU27" s="22"/>
      <c r="LDV27" s="22"/>
      <c r="LDW27" s="22"/>
      <c r="LDX27" s="22"/>
      <c r="LDY27" s="22"/>
      <c r="LDZ27" s="22"/>
      <c r="LEA27" s="22"/>
      <c r="LEB27" s="22"/>
      <c r="LEC27" s="22"/>
      <c r="LED27" s="22"/>
      <c r="LEE27" s="22"/>
      <c r="LEF27" s="22"/>
      <c r="LEG27" s="22"/>
      <c r="LEH27" s="22"/>
      <c r="LEI27" s="22"/>
      <c r="LEJ27" s="22"/>
      <c r="LEK27" s="22"/>
      <c r="LEL27" s="22"/>
      <c r="LEM27" s="22"/>
      <c r="LEN27" s="22"/>
      <c r="LEO27" s="22"/>
      <c r="LEP27" s="22"/>
      <c r="LEQ27" s="22"/>
      <c r="LER27" s="22"/>
      <c r="LES27" s="22"/>
      <c r="LET27" s="22"/>
      <c r="LEU27" s="22"/>
      <c r="LEV27" s="22"/>
      <c r="LEW27" s="22"/>
      <c r="LEX27" s="22"/>
      <c r="LEY27" s="22"/>
      <c r="LEZ27" s="22"/>
      <c r="LFA27" s="22"/>
      <c r="LFB27" s="22"/>
      <c r="LFC27" s="22"/>
      <c r="LFD27" s="22"/>
      <c r="LFE27" s="22"/>
      <c r="LFF27" s="22"/>
      <c r="LFG27" s="22"/>
      <c r="LFH27" s="22"/>
      <c r="LFI27" s="22"/>
      <c r="LFJ27" s="22"/>
      <c r="LFK27" s="22"/>
      <c r="LFL27" s="22"/>
      <c r="LFM27" s="22"/>
      <c r="LFN27" s="22"/>
      <c r="LFO27" s="22"/>
      <c r="LFP27" s="22"/>
      <c r="LFQ27" s="22"/>
      <c r="LFR27" s="22"/>
      <c r="LFS27" s="22"/>
      <c r="LFT27" s="22"/>
      <c r="LFU27" s="22"/>
      <c r="LFV27" s="22"/>
      <c r="LFW27" s="22"/>
      <c r="LFX27" s="22"/>
      <c r="LFY27" s="22"/>
      <c r="LFZ27" s="22"/>
      <c r="LGA27" s="22"/>
      <c r="LGB27" s="22"/>
      <c r="LGC27" s="22"/>
      <c r="LGD27" s="22"/>
      <c r="LGE27" s="22"/>
      <c r="LGF27" s="22"/>
      <c r="LGG27" s="22"/>
      <c r="LGH27" s="22"/>
      <c r="LGI27" s="22"/>
      <c r="LGJ27" s="22"/>
      <c r="LGK27" s="22"/>
      <c r="LGL27" s="22"/>
      <c r="LGM27" s="22"/>
      <c r="LGN27" s="22"/>
      <c r="LGO27" s="22"/>
      <c r="LGP27" s="22"/>
      <c r="LGQ27" s="22"/>
      <c r="LGR27" s="22"/>
      <c r="LGS27" s="22"/>
      <c r="LGT27" s="22"/>
      <c r="LGU27" s="22"/>
      <c r="LGV27" s="22"/>
      <c r="LGW27" s="22"/>
      <c r="LGX27" s="22"/>
      <c r="LGY27" s="22"/>
      <c r="LGZ27" s="22"/>
      <c r="LHA27" s="22"/>
      <c r="LHB27" s="22"/>
      <c r="LHC27" s="22"/>
      <c r="LHD27" s="22"/>
      <c r="LHE27" s="22"/>
      <c r="LHF27" s="22"/>
      <c r="LHG27" s="22"/>
      <c r="LHH27" s="22"/>
      <c r="LHI27" s="22"/>
      <c r="LHJ27" s="22"/>
      <c r="LHK27" s="22"/>
      <c r="LHL27" s="22"/>
      <c r="LHM27" s="22"/>
      <c r="LHN27" s="22"/>
      <c r="LHO27" s="22"/>
      <c r="LHP27" s="22"/>
      <c r="LHQ27" s="22"/>
      <c r="LHR27" s="22"/>
      <c r="LHS27" s="22"/>
      <c r="LHT27" s="22"/>
      <c r="LHU27" s="22"/>
      <c r="LHV27" s="22"/>
      <c r="LHW27" s="22"/>
      <c r="LHX27" s="22"/>
      <c r="LHY27" s="22"/>
      <c r="LHZ27" s="22"/>
      <c r="LIA27" s="22"/>
      <c r="LIB27" s="22"/>
      <c r="LIC27" s="22"/>
      <c r="LID27" s="22"/>
      <c r="LIE27" s="22"/>
      <c r="LIF27" s="22"/>
      <c r="LIG27" s="22"/>
      <c r="LIH27" s="22"/>
      <c r="LII27" s="22"/>
      <c r="LIJ27" s="22"/>
      <c r="LIK27" s="22"/>
      <c r="LIL27" s="22"/>
      <c r="LIM27" s="22"/>
      <c r="LIN27" s="22"/>
      <c r="LIO27" s="22"/>
      <c r="LIP27" s="22"/>
      <c r="LIQ27" s="22"/>
      <c r="LIR27" s="22"/>
      <c r="LIS27" s="22"/>
      <c r="LIT27" s="22"/>
      <c r="LIU27" s="22"/>
      <c r="LIV27" s="22"/>
      <c r="LIW27" s="22"/>
      <c r="LIX27" s="22"/>
      <c r="LIY27" s="22"/>
      <c r="LIZ27" s="22"/>
      <c r="LJA27" s="22"/>
      <c r="LJB27" s="22"/>
      <c r="LJC27" s="22"/>
      <c r="LJD27" s="22"/>
      <c r="LJE27" s="22"/>
      <c r="LJF27" s="22"/>
      <c r="LJG27" s="22"/>
      <c r="LJH27" s="22"/>
      <c r="LJI27" s="22"/>
      <c r="LJJ27" s="22"/>
      <c r="LJK27" s="22"/>
      <c r="LJL27" s="22"/>
      <c r="LJM27" s="22"/>
      <c r="LJN27" s="22"/>
      <c r="LJO27" s="22"/>
      <c r="LJP27" s="22"/>
      <c r="LJQ27" s="22"/>
      <c r="LJR27" s="22"/>
      <c r="LJS27" s="22"/>
      <c r="LJT27" s="22"/>
      <c r="LJU27" s="22"/>
      <c r="LJV27" s="22"/>
      <c r="LJW27" s="22"/>
      <c r="LJX27" s="22"/>
      <c r="LJY27" s="22"/>
      <c r="LJZ27" s="22"/>
      <c r="LKA27" s="22"/>
      <c r="LKB27" s="22"/>
      <c r="LKC27" s="22"/>
      <c r="LKD27" s="22"/>
      <c r="LKE27" s="22"/>
      <c r="LKF27" s="22"/>
      <c r="LKG27" s="22"/>
      <c r="LKH27" s="22"/>
      <c r="LKI27" s="22"/>
      <c r="LKJ27" s="22"/>
      <c r="LKK27" s="22"/>
      <c r="LKL27" s="22"/>
      <c r="LKM27" s="22"/>
      <c r="LKN27" s="22"/>
      <c r="LKO27" s="22"/>
      <c r="LKP27" s="22"/>
      <c r="LKQ27" s="22"/>
      <c r="LKR27" s="22"/>
      <c r="LKS27" s="22"/>
      <c r="LKT27" s="22"/>
      <c r="LKU27" s="22"/>
      <c r="LKV27" s="22"/>
      <c r="LKW27" s="22"/>
      <c r="LKX27" s="22"/>
      <c r="LKY27" s="22"/>
      <c r="LKZ27" s="22"/>
      <c r="LLA27" s="22"/>
      <c r="LLB27" s="22"/>
      <c r="LLC27" s="22"/>
      <c r="LLD27" s="22"/>
      <c r="LLE27" s="22"/>
      <c r="LLF27" s="22"/>
      <c r="LLG27" s="22"/>
      <c r="LLH27" s="22"/>
      <c r="LLI27" s="22"/>
      <c r="LLJ27" s="22"/>
      <c r="LLK27" s="22"/>
      <c r="LLL27" s="22"/>
      <c r="LLM27" s="22"/>
      <c r="LLN27" s="22"/>
      <c r="LLO27" s="22"/>
      <c r="LLP27" s="22"/>
      <c r="LLQ27" s="22"/>
      <c r="LLR27" s="22"/>
      <c r="LLS27" s="22"/>
      <c r="LLT27" s="22"/>
      <c r="LLU27" s="22"/>
      <c r="LLV27" s="22"/>
      <c r="LLW27" s="22"/>
      <c r="LLX27" s="22"/>
      <c r="LLY27" s="22"/>
      <c r="LLZ27" s="22"/>
      <c r="LMA27" s="22"/>
      <c r="LMB27" s="22"/>
      <c r="LMC27" s="22"/>
      <c r="LMD27" s="22"/>
      <c r="LME27" s="22"/>
      <c r="LMF27" s="22"/>
      <c r="LMG27" s="22"/>
      <c r="LMH27" s="22"/>
      <c r="LMI27" s="22"/>
      <c r="LMJ27" s="22"/>
      <c r="LMK27" s="22"/>
      <c r="LML27" s="22"/>
      <c r="LMM27" s="22"/>
      <c r="LMN27" s="22"/>
      <c r="LMO27" s="22"/>
      <c r="LMP27" s="22"/>
      <c r="LMQ27" s="22"/>
      <c r="LMR27" s="22"/>
      <c r="LMS27" s="22"/>
      <c r="LMT27" s="22"/>
      <c r="LMU27" s="22"/>
      <c r="LMV27" s="22"/>
      <c r="LMW27" s="22"/>
      <c r="LMX27" s="22"/>
      <c r="LMY27" s="22"/>
      <c r="LMZ27" s="22"/>
      <c r="LNA27" s="22"/>
      <c r="LNB27" s="22"/>
      <c r="LNC27" s="22"/>
      <c r="LND27" s="22"/>
      <c r="LNE27" s="22"/>
      <c r="LNF27" s="22"/>
      <c r="LNG27" s="22"/>
      <c r="LNH27" s="22"/>
      <c r="LNI27" s="22"/>
      <c r="LNJ27" s="22"/>
      <c r="LNK27" s="22"/>
      <c r="LNL27" s="22"/>
      <c r="LNM27" s="22"/>
      <c r="LNN27" s="22"/>
      <c r="LNO27" s="22"/>
      <c r="LNP27" s="22"/>
      <c r="LNQ27" s="22"/>
      <c r="LNR27" s="22"/>
      <c r="LNS27" s="22"/>
      <c r="LNT27" s="22"/>
      <c r="LNU27" s="22"/>
      <c r="LNV27" s="22"/>
      <c r="LNW27" s="22"/>
      <c r="LNX27" s="22"/>
      <c r="LNY27" s="22"/>
      <c r="LNZ27" s="22"/>
      <c r="LOA27" s="22"/>
      <c r="LOB27" s="22"/>
      <c r="LOC27" s="22"/>
      <c r="LOD27" s="22"/>
      <c r="LOE27" s="22"/>
      <c r="LOF27" s="22"/>
      <c r="LOG27" s="22"/>
      <c r="LOH27" s="22"/>
      <c r="LOI27" s="22"/>
      <c r="LOJ27" s="22"/>
      <c r="LOK27" s="22"/>
      <c r="LOL27" s="22"/>
      <c r="LOM27" s="22"/>
      <c r="LON27" s="22"/>
      <c r="LOO27" s="22"/>
      <c r="LOP27" s="22"/>
      <c r="LOQ27" s="22"/>
      <c r="LOR27" s="22"/>
      <c r="LOS27" s="22"/>
      <c r="LOT27" s="22"/>
      <c r="LOU27" s="22"/>
      <c r="LOV27" s="22"/>
      <c r="LOW27" s="22"/>
      <c r="LOX27" s="22"/>
      <c r="LOY27" s="22"/>
      <c r="LOZ27" s="22"/>
      <c r="LPA27" s="22"/>
      <c r="LPB27" s="22"/>
      <c r="LPC27" s="22"/>
      <c r="LPD27" s="22"/>
      <c r="LPE27" s="22"/>
      <c r="LPF27" s="22"/>
      <c r="LPG27" s="22"/>
      <c r="LPH27" s="22"/>
      <c r="LPI27" s="22"/>
      <c r="LPJ27" s="22"/>
      <c r="LPK27" s="22"/>
      <c r="LPL27" s="22"/>
      <c r="LPM27" s="22"/>
      <c r="LPN27" s="22"/>
      <c r="LPO27" s="22"/>
      <c r="LPP27" s="22"/>
      <c r="LPQ27" s="22"/>
      <c r="LPR27" s="22"/>
      <c r="LPS27" s="22"/>
      <c r="LPT27" s="22"/>
      <c r="LPU27" s="22"/>
      <c r="LPV27" s="22"/>
      <c r="LPW27" s="22"/>
      <c r="LPX27" s="22"/>
      <c r="LPY27" s="22"/>
      <c r="LPZ27" s="22"/>
      <c r="LQA27" s="22"/>
      <c r="LQB27" s="22"/>
      <c r="LQC27" s="22"/>
      <c r="LQD27" s="22"/>
      <c r="LQE27" s="22"/>
      <c r="LQF27" s="22"/>
      <c r="LQG27" s="22"/>
      <c r="LQH27" s="22"/>
      <c r="LQI27" s="22"/>
      <c r="LQJ27" s="22"/>
      <c r="LQK27" s="22"/>
      <c r="LQL27" s="22"/>
      <c r="LQM27" s="22"/>
      <c r="LQN27" s="22"/>
      <c r="LQO27" s="22"/>
      <c r="LQP27" s="22"/>
      <c r="LQQ27" s="22"/>
      <c r="LQR27" s="22"/>
      <c r="LQS27" s="22"/>
      <c r="LQT27" s="22"/>
      <c r="LQU27" s="22"/>
      <c r="LQV27" s="22"/>
      <c r="LQW27" s="22"/>
      <c r="LQX27" s="22"/>
      <c r="LQY27" s="22"/>
      <c r="LQZ27" s="22"/>
      <c r="LRA27" s="22"/>
      <c r="LRB27" s="22"/>
      <c r="LRC27" s="22"/>
      <c r="LRD27" s="22"/>
      <c r="LRE27" s="22"/>
      <c r="LRF27" s="22"/>
      <c r="LRG27" s="22"/>
      <c r="LRH27" s="22"/>
      <c r="LRI27" s="22"/>
      <c r="LRJ27" s="22"/>
      <c r="LRK27" s="22"/>
      <c r="LRL27" s="22"/>
      <c r="LRM27" s="22"/>
      <c r="LRN27" s="22"/>
      <c r="LRO27" s="22"/>
      <c r="LRP27" s="22"/>
      <c r="LRQ27" s="22"/>
      <c r="LRR27" s="22"/>
      <c r="LRS27" s="22"/>
      <c r="LRT27" s="22"/>
      <c r="LRU27" s="22"/>
      <c r="LRV27" s="22"/>
      <c r="LRW27" s="22"/>
      <c r="LRX27" s="22"/>
      <c r="LRY27" s="22"/>
      <c r="LRZ27" s="22"/>
      <c r="LSA27" s="22"/>
      <c r="LSB27" s="22"/>
      <c r="LSC27" s="22"/>
      <c r="LSD27" s="22"/>
      <c r="LSE27" s="22"/>
      <c r="LSF27" s="22"/>
      <c r="LSG27" s="22"/>
      <c r="LSH27" s="22"/>
      <c r="LSI27" s="22"/>
      <c r="LSJ27" s="22"/>
      <c r="LSK27" s="22"/>
      <c r="LSL27" s="22"/>
      <c r="LSM27" s="22"/>
      <c r="LSN27" s="22"/>
      <c r="LSO27" s="22"/>
      <c r="LSP27" s="22"/>
      <c r="LSQ27" s="22"/>
      <c r="LSR27" s="22"/>
      <c r="LSS27" s="22"/>
      <c r="LST27" s="22"/>
      <c r="LSU27" s="22"/>
      <c r="LSV27" s="22"/>
      <c r="LSW27" s="22"/>
      <c r="LSX27" s="22"/>
      <c r="LSY27" s="22"/>
      <c r="LSZ27" s="22"/>
      <c r="LTA27" s="22"/>
      <c r="LTB27" s="22"/>
      <c r="LTC27" s="22"/>
      <c r="LTD27" s="22"/>
      <c r="LTE27" s="22"/>
      <c r="LTF27" s="22"/>
      <c r="LTG27" s="22"/>
      <c r="LTH27" s="22"/>
      <c r="LTI27" s="22"/>
      <c r="LTJ27" s="22"/>
      <c r="LTK27" s="22"/>
      <c r="LTL27" s="22"/>
      <c r="LTM27" s="22"/>
      <c r="LTN27" s="22"/>
      <c r="LTO27" s="22"/>
      <c r="LTP27" s="22"/>
      <c r="LTQ27" s="22"/>
      <c r="LTR27" s="22"/>
      <c r="LTS27" s="22"/>
      <c r="LTT27" s="22"/>
      <c r="LTU27" s="22"/>
      <c r="LTV27" s="22"/>
      <c r="LTW27" s="22"/>
      <c r="LTX27" s="22"/>
      <c r="LTY27" s="22"/>
      <c r="LTZ27" s="22"/>
      <c r="LUA27" s="22"/>
      <c r="LUB27" s="22"/>
      <c r="LUC27" s="22"/>
      <c r="LUD27" s="22"/>
      <c r="LUE27" s="22"/>
      <c r="LUF27" s="22"/>
      <c r="LUG27" s="22"/>
      <c r="LUH27" s="22"/>
      <c r="LUI27" s="22"/>
      <c r="LUJ27" s="22"/>
      <c r="LUK27" s="22"/>
      <c r="LUL27" s="22"/>
      <c r="LUM27" s="22"/>
      <c r="LUN27" s="22"/>
      <c r="LUO27" s="22"/>
      <c r="LUP27" s="22"/>
      <c r="LUQ27" s="22"/>
      <c r="LUR27" s="22"/>
      <c r="LUS27" s="22"/>
      <c r="LUT27" s="22"/>
      <c r="LUU27" s="22"/>
      <c r="LUV27" s="22"/>
      <c r="LUW27" s="22"/>
      <c r="LUX27" s="22"/>
      <c r="LUY27" s="22"/>
      <c r="LUZ27" s="22"/>
      <c r="LVA27" s="22"/>
      <c r="LVB27" s="22"/>
      <c r="LVC27" s="22"/>
      <c r="LVD27" s="22"/>
      <c r="LVE27" s="22"/>
      <c r="LVF27" s="22"/>
      <c r="LVG27" s="22"/>
      <c r="LVH27" s="22"/>
      <c r="LVI27" s="22"/>
      <c r="LVJ27" s="22"/>
      <c r="LVK27" s="22"/>
      <c r="LVL27" s="22"/>
      <c r="LVM27" s="22"/>
      <c r="LVN27" s="22"/>
      <c r="LVO27" s="22"/>
      <c r="LVP27" s="22"/>
      <c r="LVQ27" s="22"/>
      <c r="LVR27" s="22"/>
      <c r="LVS27" s="22"/>
      <c r="LVT27" s="22"/>
      <c r="LVU27" s="22"/>
      <c r="LVV27" s="22"/>
      <c r="LVW27" s="22"/>
      <c r="LVX27" s="22"/>
      <c r="LVY27" s="22"/>
      <c r="LVZ27" s="22"/>
      <c r="LWA27" s="22"/>
      <c r="LWB27" s="22"/>
      <c r="LWC27" s="22"/>
      <c r="LWD27" s="22"/>
      <c r="LWE27" s="22"/>
      <c r="LWF27" s="22"/>
      <c r="LWG27" s="22"/>
      <c r="LWH27" s="22"/>
      <c r="LWI27" s="22"/>
      <c r="LWJ27" s="22"/>
      <c r="LWK27" s="22"/>
      <c r="LWL27" s="22"/>
      <c r="LWM27" s="22"/>
      <c r="LWN27" s="22"/>
      <c r="LWO27" s="22"/>
      <c r="LWP27" s="22"/>
      <c r="LWQ27" s="22"/>
      <c r="LWR27" s="22"/>
      <c r="LWS27" s="22"/>
      <c r="LWT27" s="22"/>
      <c r="LWU27" s="22"/>
      <c r="LWV27" s="22"/>
      <c r="LWW27" s="22"/>
      <c r="LWX27" s="22"/>
      <c r="LWY27" s="22"/>
      <c r="LWZ27" s="22"/>
      <c r="LXA27" s="22"/>
      <c r="LXB27" s="22"/>
      <c r="LXC27" s="22"/>
      <c r="LXD27" s="22"/>
      <c r="LXE27" s="22"/>
      <c r="LXF27" s="22"/>
      <c r="LXG27" s="22"/>
      <c r="LXH27" s="22"/>
      <c r="LXI27" s="22"/>
      <c r="LXJ27" s="22"/>
      <c r="LXK27" s="22"/>
      <c r="LXL27" s="22"/>
      <c r="LXM27" s="22"/>
      <c r="LXN27" s="22"/>
      <c r="LXO27" s="22"/>
      <c r="LXP27" s="22"/>
      <c r="LXQ27" s="22"/>
      <c r="LXR27" s="22"/>
      <c r="LXS27" s="22"/>
      <c r="LXT27" s="22"/>
      <c r="LXU27" s="22"/>
      <c r="LXV27" s="22"/>
      <c r="LXW27" s="22"/>
      <c r="LXX27" s="22"/>
      <c r="LXY27" s="22"/>
      <c r="LXZ27" s="22"/>
      <c r="LYA27" s="22"/>
      <c r="LYB27" s="22"/>
      <c r="LYC27" s="22"/>
      <c r="LYD27" s="22"/>
      <c r="LYE27" s="22"/>
      <c r="LYF27" s="22"/>
      <c r="LYG27" s="22"/>
      <c r="LYH27" s="22"/>
      <c r="LYI27" s="22"/>
      <c r="LYJ27" s="22"/>
      <c r="LYK27" s="22"/>
      <c r="LYL27" s="22"/>
      <c r="LYM27" s="22"/>
      <c r="LYN27" s="22"/>
      <c r="LYO27" s="22"/>
      <c r="LYP27" s="22"/>
      <c r="LYQ27" s="22"/>
      <c r="LYR27" s="22"/>
      <c r="LYS27" s="22"/>
      <c r="LYT27" s="22"/>
      <c r="LYU27" s="22"/>
      <c r="LYV27" s="22"/>
      <c r="LYW27" s="22"/>
      <c r="LYX27" s="22"/>
      <c r="LYY27" s="22"/>
      <c r="LYZ27" s="22"/>
      <c r="LZA27" s="22"/>
      <c r="LZB27" s="22"/>
      <c r="LZC27" s="22"/>
      <c r="LZD27" s="22"/>
      <c r="LZE27" s="22"/>
      <c r="LZF27" s="22"/>
      <c r="LZG27" s="22"/>
      <c r="LZH27" s="22"/>
      <c r="LZI27" s="22"/>
      <c r="LZJ27" s="22"/>
      <c r="LZK27" s="22"/>
      <c r="LZL27" s="22"/>
      <c r="LZM27" s="22"/>
      <c r="LZN27" s="22"/>
      <c r="LZO27" s="22"/>
      <c r="LZP27" s="22"/>
      <c r="LZQ27" s="22"/>
      <c r="LZR27" s="22"/>
      <c r="LZS27" s="22"/>
      <c r="LZT27" s="22"/>
      <c r="LZU27" s="22"/>
      <c r="LZV27" s="22"/>
      <c r="LZW27" s="22"/>
      <c r="LZX27" s="22"/>
      <c r="LZY27" s="22"/>
      <c r="LZZ27" s="22"/>
      <c r="MAA27" s="22"/>
      <c r="MAB27" s="22"/>
      <c r="MAC27" s="22"/>
      <c r="MAD27" s="22"/>
      <c r="MAE27" s="22"/>
      <c r="MAF27" s="22"/>
      <c r="MAG27" s="22"/>
      <c r="MAH27" s="22"/>
      <c r="MAI27" s="22"/>
      <c r="MAJ27" s="22"/>
      <c r="MAK27" s="22"/>
      <c r="MAL27" s="22"/>
      <c r="MAM27" s="22"/>
      <c r="MAN27" s="22"/>
      <c r="MAO27" s="22"/>
      <c r="MAP27" s="22"/>
      <c r="MAQ27" s="22"/>
      <c r="MAR27" s="22"/>
      <c r="MAS27" s="22"/>
      <c r="MAT27" s="22"/>
      <c r="MAU27" s="22"/>
      <c r="MAV27" s="22"/>
      <c r="MAW27" s="22"/>
      <c r="MAX27" s="22"/>
      <c r="MAY27" s="22"/>
      <c r="MAZ27" s="22"/>
      <c r="MBA27" s="22"/>
      <c r="MBB27" s="22"/>
      <c r="MBC27" s="22"/>
      <c r="MBD27" s="22"/>
      <c r="MBE27" s="22"/>
      <c r="MBF27" s="22"/>
      <c r="MBG27" s="22"/>
      <c r="MBH27" s="22"/>
      <c r="MBI27" s="22"/>
      <c r="MBJ27" s="22"/>
      <c r="MBK27" s="22"/>
      <c r="MBL27" s="22"/>
      <c r="MBM27" s="22"/>
      <c r="MBN27" s="22"/>
      <c r="MBO27" s="22"/>
      <c r="MBP27" s="22"/>
      <c r="MBQ27" s="22"/>
      <c r="MBR27" s="22"/>
      <c r="MBS27" s="22"/>
      <c r="MBT27" s="22"/>
      <c r="MBU27" s="22"/>
      <c r="MBV27" s="22"/>
      <c r="MBW27" s="22"/>
      <c r="MBX27" s="22"/>
      <c r="MBY27" s="22"/>
      <c r="MBZ27" s="22"/>
      <c r="MCA27" s="22"/>
      <c r="MCB27" s="22"/>
      <c r="MCC27" s="22"/>
      <c r="MCD27" s="22"/>
      <c r="MCE27" s="22"/>
      <c r="MCF27" s="22"/>
      <c r="MCG27" s="22"/>
      <c r="MCH27" s="22"/>
      <c r="MCI27" s="22"/>
      <c r="MCJ27" s="22"/>
      <c r="MCK27" s="22"/>
      <c r="MCL27" s="22"/>
      <c r="MCM27" s="22"/>
      <c r="MCN27" s="22"/>
      <c r="MCO27" s="22"/>
      <c r="MCP27" s="22"/>
      <c r="MCQ27" s="22"/>
      <c r="MCR27" s="22"/>
      <c r="MCS27" s="22"/>
      <c r="MCT27" s="22"/>
      <c r="MCU27" s="22"/>
      <c r="MCV27" s="22"/>
      <c r="MCW27" s="22"/>
      <c r="MCX27" s="22"/>
      <c r="MCY27" s="22"/>
      <c r="MCZ27" s="22"/>
      <c r="MDA27" s="22"/>
      <c r="MDB27" s="22"/>
      <c r="MDC27" s="22"/>
      <c r="MDD27" s="22"/>
      <c r="MDE27" s="22"/>
      <c r="MDF27" s="22"/>
      <c r="MDG27" s="22"/>
      <c r="MDH27" s="22"/>
      <c r="MDI27" s="22"/>
      <c r="MDJ27" s="22"/>
      <c r="MDK27" s="22"/>
      <c r="MDL27" s="22"/>
      <c r="MDM27" s="22"/>
      <c r="MDN27" s="22"/>
      <c r="MDO27" s="22"/>
      <c r="MDP27" s="22"/>
      <c r="MDQ27" s="22"/>
      <c r="MDR27" s="22"/>
      <c r="MDS27" s="22"/>
      <c r="MDT27" s="22"/>
      <c r="MDU27" s="22"/>
      <c r="MDV27" s="22"/>
      <c r="MDW27" s="22"/>
      <c r="MDX27" s="22"/>
      <c r="MDY27" s="22"/>
      <c r="MDZ27" s="22"/>
      <c r="MEA27" s="22"/>
      <c r="MEB27" s="22"/>
      <c r="MEC27" s="22"/>
      <c r="MED27" s="22"/>
      <c r="MEE27" s="22"/>
      <c r="MEF27" s="22"/>
      <c r="MEG27" s="22"/>
      <c r="MEH27" s="22"/>
      <c r="MEI27" s="22"/>
      <c r="MEJ27" s="22"/>
      <c r="MEK27" s="22"/>
      <c r="MEL27" s="22"/>
      <c r="MEM27" s="22"/>
      <c r="MEN27" s="22"/>
      <c r="MEO27" s="22"/>
      <c r="MEP27" s="22"/>
      <c r="MEQ27" s="22"/>
      <c r="MER27" s="22"/>
      <c r="MES27" s="22"/>
      <c r="MET27" s="22"/>
      <c r="MEU27" s="22"/>
      <c r="MEV27" s="22"/>
      <c r="MEW27" s="22"/>
      <c r="MEX27" s="22"/>
      <c r="MEY27" s="22"/>
      <c r="MEZ27" s="22"/>
      <c r="MFA27" s="22"/>
      <c r="MFB27" s="22"/>
      <c r="MFC27" s="22"/>
      <c r="MFD27" s="22"/>
      <c r="MFE27" s="22"/>
      <c r="MFF27" s="22"/>
      <c r="MFG27" s="22"/>
      <c r="MFH27" s="22"/>
      <c r="MFI27" s="22"/>
      <c r="MFJ27" s="22"/>
      <c r="MFK27" s="22"/>
      <c r="MFL27" s="22"/>
      <c r="MFM27" s="22"/>
      <c r="MFN27" s="22"/>
      <c r="MFO27" s="22"/>
      <c r="MFP27" s="22"/>
      <c r="MFQ27" s="22"/>
      <c r="MFR27" s="22"/>
      <c r="MFS27" s="22"/>
      <c r="MFT27" s="22"/>
      <c r="MFU27" s="22"/>
      <c r="MFV27" s="22"/>
      <c r="MFW27" s="22"/>
      <c r="MFX27" s="22"/>
      <c r="MFY27" s="22"/>
      <c r="MFZ27" s="22"/>
      <c r="MGA27" s="22"/>
      <c r="MGB27" s="22"/>
      <c r="MGC27" s="22"/>
      <c r="MGD27" s="22"/>
      <c r="MGE27" s="22"/>
      <c r="MGF27" s="22"/>
      <c r="MGG27" s="22"/>
      <c r="MGH27" s="22"/>
      <c r="MGI27" s="22"/>
      <c r="MGJ27" s="22"/>
      <c r="MGK27" s="22"/>
      <c r="MGL27" s="22"/>
      <c r="MGM27" s="22"/>
      <c r="MGN27" s="22"/>
      <c r="MGO27" s="22"/>
      <c r="MGP27" s="22"/>
      <c r="MGQ27" s="22"/>
      <c r="MGR27" s="22"/>
      <c r="MGS27" s="22"/>
      <c r="MGT27" s="22"/>
      <c r="MGU27" s="22"/>
      <c r="MGV27" s="22"/>
      <c r="MGW27" s="22"/>
      <c r="MGX27" s="22"/>
      <c r="MGY27" s="22"/>
      <c r="MGZ27" s="22"/>
      <c r="MHA27" s="22"/>
      <c r="MHB27" s="22"/>
      <c r="MHC27" s="22"/>
      <c r="MHD27" s="22"/>
      <c r="MHE27" s="22"/>
      <c r="MHF27" s="22"/>
      <c r="MHG27" s="22"/>
      <c r="MHH27" s="22"/>
      <c r="MHI27" s="22"/>
      <c r="MHJ27" s="22"/>
      <c r="MHK27" s="22"/>
      <c r="MHL27" s="22"/>
      <c r="MHM27" s="22"/>
      <c r="MHN27" s="22"/>
      <c r="MHO27" s="22"/>
      <c r="MHP27" s="22"/>
      <c r="MHQ27" s="22"/>
      <c r="MHR27" s="22"/>
      <c r="MHS27" s="22"/>
      <c r="MHT27" s="22"/>
      <c r="MHU27" s="22"/>
      <c r="MHV27" s="22"/>
      <c r="MHW27" s="22"/>
      <c r="MHX27" s="22"/>
      <c r="MHY27" s="22"/>
      <c r="MHZ27" s="22"/>
      <c r="MIA27" s="22"/>
      <c r="MIB27" s="22"/>
      <c r="MIC27" s="22"/>
      <c r="MID27" s="22"/>
      <c r="MIE27" s="22"/>
      <c r="MIF27" s="22"/>
      <c r="MIG27" s="22"/>
      <c r="MIH27" s="22"/>
      <c r="MII27" s="22"/>
      <c r="MIJ27" s="22"/>
      <c r="MIK27" s="22"/>
      <c r="MIL27" s="22"/>
      <c r="MIM27" s="22"/>
      <c r="MIN27" s="22"/>
      <c r="MIO27" s="22"/>
      <c r="MIP27" s="22"/>
      <c r="MIQ27" s="22"/>
      <c r="MIR27" s="22"/>
      <c r="MIS27" s="22"/>
      <c r="MIT27" s="22"/>
      <c r="MIU27" s="22"/>
      <c r="MIV27" s="22"/>
      <c r="MIW27" s="22"/>
      <c r="MIX27" s="22"/>
      <c r="MIY27" s="22"/>
      <c r="MIZ27" s="22"/>
      <c r="MJA27" s="22"/>
      <c r="MJB27" s="22"/>
      <c r="MJC27" s="22"/>
      <c r="MJD27" s="22"/>
      <c r="MJE27" s="22"/>
      <c r="MJF27" s="22"/>
      <c r="MJG27" s="22"/>
      <c r="MJH27" s="22"/>
      <c r="MJI27" s="22"/>
      <c r="MJJ27" s="22"/>
      <c r="MJK27" s="22"/>
      <c r="MJL27" s="22"/>
      <c r="MJM27" s="22"/>
      <c r="MJN27" s="22"/>
      <c r="MJO27" s="22"/>
      <c r="MJP27" s="22"/>
      <c r="MJQ27" s="22"/>
      <c r="MJR27" s="22"/>
      <c r="MJS27" s="22"/>
      <c r="MJT27" s="22"/>
      <c r="MJU27" s="22"/>
      <c r="MJV27" s="22"/>
      <c r="MJW27" s="22"/>
      <c r="MJX27" s="22"/>
      <c r="MJY27" s="22"/>
      <c r="MJZ27" s="22"/>
      <c r="MKA27" s="22"/>
      <c r="MKB27" s="22"/>
      <c r="MKC27" s="22"/>
      <c r="MKD27" s="22"/>
      <c r="MKE27" s="22"/>
      <c r="MKF27" s="22"/>
      <c r="MKG27" s="22"/>
      <c r="MKH27" s="22"/>
      <c r="MKI27" s="22"/>
      <c r="MKJ27" s="22"/>
      <c r="MKK27" s="22"/>
      <c r="MKL27" s="22"/>
      <c r="MKM27" s="22"/>
      <c r="MKN27" s="22"/>
      <c r="MKO27" s="22"/>
      <c r="MKP27" s="22"/>
      <c r="MKQ27" s="22"/>
      <c r="MKR27" s="22"/>
      <c r="MKS27" s="22"/>
      <c r="MKT27" s="22"/>
      <c r="MKU27" s="22"/>
      <c r="MKV27" s="22"/>
      <c r="MKW27" s="22"/>
      <c r="MKX27" s="22"/>
      <c r="MKY27" s="22"/>
      <c r="MKZ27" s="22"/>
      <c r="MLA27" s="22"/>
      <c r="MLB27" s="22"/>
      <c r="MLC27" s="22"/>
      <c r="MLD27" s="22"/>
      <c r="MLE27" s="22"/>
      <c r="MLF27" s="22"/>
      <c r="MLG27" s="22"/>
      <c r="MLH27" s="22"/>
      <c r="MLI27" s="22"/>
      <c r="MLJ27" s="22"/>
      <c r="MLK27" s="22"/>
      <c r="MLL27" s="22"/>
      <c r="MLM27" s="22"/>
      <c r="MLN27" s="22"/>
      <c r="MLO27" s="22"/>
      <c r="MLP27" s="22"/>
      <c r="MLQ27" s="22"/>
      <c r="MLR27" s="22"/>
      <c r="MLS27" s="22"/>
      <c r="MLT27" s="22"/>
      <c r="MLU27" s="22"/>
      <c r="MLV27" s="22"/>
      <c r="MLW27" s="22"/>
      <c r="MLX27" s="22"/>
      <c r="MLY27" s="22"/>
      <c r="MLZ27" s="22"/>
      <c r="MMA27" s="22"/>
      <c r="MMB27" s="22"/>
      <c r="MMC27" s="22"/>
      <c r="MMD27" s="22"/>
      <c r="MME27" s="22"/>
      <c r="MMF27" s="22"/>
      <c r="MMG27" s="22"/>
      <c r="MMH27" s="22"/>
      <c r="MMI27" s="22"/>
      <c r="MMJ27" s="22"/>
      <c r="MMK27" s="22"/>
      <c r="MML27" s="22"/>
      <c r="MMM27" s="22"/>
      <c r="MMN27" s="22"/>
      <c r="MMO27" s="22"/>
      <c r="MMP27" s="22"/>
      <c r="MMQ27" s="22"/>
      <c r="MMR27" s="22"/>
      <c r="MMS27" s="22"/>
      <c r="MMT27" s="22"/>
      <c r="MMU27" s="22"/>
      <c r="MMV27" s="22"/>
      <c r="MMW27" s="22"/>
      <c r="MMX27" s="22"/>
      <c r="MMY27" s="22"/>
      <c r="MMZ27" s="22"/>
      <c r="MNA27" s="22"/>
      <c r="MNB27" s="22"/>
      <c r="MNC27" s="22"/>
      <c r="MND27" s="22"/>
      <c r="MNE27" s="22"/>
      <c r="MNF27" s="22"/>
      <c r="MNG27" s="22"/>
      <c r="MNH27" s="22"/>
      <c r="MNI27" s="22"/>
      <c r="MNJ27" s="22"/>
      <c r="MNK27" s="22"/>
      <c r="MNL27" s="22"/>
      <c r="MNM27" s="22"/>
      <c r="MNN27" s="22"/>
      <c r="MNO27" s="22"/>
      <c r="MNP27" s="22"/>
      <c r="MNQ27" s="22"/>
      <c r="MNR27" s="22"/>
      <c r="MNS27" s="22"/>
      <c r="MNT27" s="22"/>
      <c r="MNU27" s="22"/>
      <c r="MNV27" s="22"/>
      <c r="MNW27" s="22"/>
      <c r="MNX27" s="22"/>
      <c r="MNY27" s="22"/>
      <c r="MNZ27" s="22"/>
      <c r="MOA27" s="22"/>
      <c r="MOB27" s="22"/>
      <c r="MOC27" s="22"/>
      <c r="MOD27" s="22"/>
      <c r="MOE27" s="22"/>
      <c r="MOF27" s="22"/>
      <c r="MOG27" s="22"/>
      <c r="MOH27" s="22"/>
      <c r="MOI27" s="22"/>
      <c r="MOJ27" s="22"/>
      <c r="MOK27" s="22"/>
      <c r="MOL27" s="22"/>
      <c r="MOM27" s="22"/>
      <c r="MON27" s="22"/>
      <c r="MOO27" s="22"/>
      <c r="MOP27" s="22"/>
      <c r="MOQ27" s="22"/>
      <c r="MOR27" s="22"/>
      <c r="MOS27" s="22"/>
      <c r="MOT27" s="22"/>
      <c r="MOU27" s="22"/>
      <c r="MOV27" s="22"/>
      <c r="MOW27" s="22"/>
      <c r="MOX27" s="22"/>
      <c r="MOY27" s="22"/>
      <c r="MOZ27" s="22"/>
      <c r="MPA27" s="22"/>
      <c r="MPB27" s="22"/>
      <c r="MPC27" s="22"/>
      <c r="MPD27" s="22"/>
      <c r="MPE27" s="22"/>
      <c r="MPF27" s="22"/>
      <c r="MPG27" s="22"/>
      <c r="MPH27" s="22"/>
      <c r="MPI27" s="22"/>
      <c r="MPJ27" s="22"/>
      <c r="MPK27" s="22"/>
      <c r="MPL27" s="22"/>
      <c r="MPM27" s="22"/>
      <c r="MPN27" s="22"/>
      <c r="MPO27" s="22"/>
      <c r="MPP27" s="22"/>
      <c r="MPQ27" s="22"/>
      <c r="MPR27" s="22"/>
      <c r="MPS27" s="22"/>
      <c r="MPT27" s="22"/>
      <c r="MPU27" s="22"/>
      <c r="MPV27" s="22"/>
      <c r="MPW27" s="22"/>
      <c r="MPX27" s="22"/>
      <c r="MPY27" s="22"/>
      <c r="MPZ27" s="22"/>
      <c r="MQA27" s="22"/>
      <c r="MQB27" s="22"/>
      <c r="MQC27" s="22"/>
      <c r="MQD27" s="22"/>
      <c r="MQE27" s="22"/>
      <c r="MQF27" s="22"/>
      <c r="MQG27" s="22"/>
      <c r="MQH27" s="22"/>
      <c r="MQI27" s="22"/>
      <c r="MQJ27" s="22"/>
      <c r="MQK27" s="22"/>
      <c r="MQL27" s="22"/>
      <c r="MQM27" s="22"/>
      <c r="MQN27" s="22"/>
      <c r="MQO27" s="22"/>
      <c r="MQP27" s="22"/>
      <c r="MQQ27" s="22"/>
      <c r="MQR27" s="22"/>
      <c r="MQS27" s="22"/>
      <c r="MQT27" s="22"/>
      <c r="MQU27" s="22"/>
      <c r="MQV27" s="22"/>
      <c r="MQW27" s="22"/>
      <c r="MQX27" s="22"/>
      <c r="MQY27" s="22"/>
      <c r="MQZ27" s="22"/>
      <c r="MRA27" s="22"/>
      <c r="MRB27" s="22"/>
      <c r="MRC27" s="22"/>
      <c r="MRD27" s="22"/>
      <c r="MRE27" s="22"/>
      <c r="MRF27" s="22"/>
      <c r="MRG27" s="22"/>
      <c r="MRH27" s="22"/>
      <c r="MRI27" s="22"/>
      <c r="MRJ27" s="22"/>
      <c r="MRK27" s="22"/>
      <c r="MRL27" s="22"/>
      <c r="MRM27" s="22"/>
      <c r="MRN27" s="22"/>
      <c r="MRO27" s="22"/>
      <c r="MRP27" s="22"/>
      <c r="MRQ27" s="22"/>
      <c r="MRR27" s="22"/>
      <c r="MRS27" s="22"/>
      <c r="MRT27" s="22"/>
      <c r="MRU27" s="22"/>
      <c r="MRV27" s="22"/>
      <c r="MRW27" s="22"/>
      <c r="MRX27" s="22"/>
      <c r="MRY27" s="22"/>
      <c r="MRZ27" s="22"/>
      <c r="MSA27" s="22"/>
      <c r="MSB27" s="22"/>
      <c r="MSC27" s="22"/>
      <c r="MSD27" s="22"/>
      <c r="MSE27" s="22"/>
      <c r="MSF27" s="22"/>
      <c r="MSG27" s="22"/>
      <c r="MSH27" s="22"/>
      <c r="MSI27" s="22"/>
      <c r="MSJ27" s="22"/>
      <c r="MSK27" s="22"/>
      <c r="MSL27" s="22"/>
      <c r="MSM27" s="22"/>
      <c r="MSN27" s="22"/>
      <c r="MSO27" s="22"/>
      <c r="MSP27" s="22"/>
      <c r="MSQ27" s="22"/>
      <c r="MSR27" s="22"/>
      <c r="MSS27" s="22"/>
      <c r="MST27" s="22"/>
      <c r="MSU27" s="22"/>
      <c r="MSV27" s="22"/>
      <c r="MSW27" s="22"/>
      <c r="MSX27" s="22"/>
      <c r="MSY27" s="22"/>
      <c r="MSZ27" s="22"/>
      <c r="MTA27" s="22"/>
      <c r="MTB27" s="22"/>
      <c r="MTC27" s="22"/>
      <c r="MTD27" s="22"/>
      <c r="MTE27" s="22"/>
      <c r="MTF27" s="22"/>
      <c r="MTG27" s="22"/>
      <c r="MTH27" s="22"/>
      <c r="MTI27" s="22"/>
      <c r="MTJ27" s="22"/>
      <c r="MTK27" s="22"/>
      <c r="MTL27" s="22"/>
      <c r="MTM27" s="22"/>
      <c r="MTN27" s="22"/>
      <c r="MTO27" s="22"/>
      <c r="MTP27" s="22"/>
      <c r="MTQ27" s="22"/>
      <c r="MTR27" s="22"/>
      <c r="MTS27" s="22"/>
      <c r="MTT27" s="22"/>
      <c r="MTU27" s="22"/>
      <c r="MTV27" s="22"/>
      <c r="MTW27" s="22"/>
      <c r="MTX27" s="22"/>
      <c r="MTY27" s="22"/>
      <c r="MTZ27" s="22"/>
      <c r="MUA27" s="22"/>
      <c r="MUB27" s="22"/>
      <c r="MUC27" s="22"/>
      <c r="MUD27" s="22"/>
      <c r="MUE27" s="22"/>
      <c r="MUF27" s="22"/>
      <c r="MUG27" s="22"/>
      <c r="MUH27" s="22"/>
      <c r="MUI27" s="22"/>
      <c r="MUJ27" s="22"/>
      <c r="MUK27" s="22"/>
      <c r="MUL27" s="22"/>
      <c r="MUM27" s="22"/>
      <c r="MUN27" s="22"/>
      <c r="MUO27" s="22"/>
      <c r="MUP27" s="22"/>
      <c r="MUQ27" s="22"/>
      <c r="MUR27" s="22"/>
      <c r="MUS27" s="22"/>
      <c r="MUT27" s="22"/>
      <c r="MUU27" s="22"/>
      <c r="MUV27" s="22"/>
      <c r="MUW27" s="22"/>
      <c r="MUX27" s="22"/>
      <c r="MUY27" s="22"/>
      <c r="MUZ27" s="22"/>
      <c r="MVA27" s="22"/>
      <c r="MVB27" s="22"/>
      <c r="MVC27" s="22"/>
      <c r="MVD27" s="22"/>
      <c r="MVE27" s="22"/>
      <c r="MVF27" s="22"/>
      <c r="MVG27" s="22"/>
      <c r="MVH27" s="22"/>
      <c r="MVI27" s="22"/>
      <c r="MVJ27" s="22"/>
      <c r="MVK27" s="22"/>
      <c r="MVL27" s="22"/>
      <c r="MVM27" s="22"/>
      <c r="MVN27" s="22"/>
      <c r="MVO27" s="22"/>
      <c r="MVP27" s="22"/>
      <c r="MVQ27" s="22"/>
      <c r="MVR27" s="22"/>
      <c r="MVS27" s="22"/>
      <c r="MVT27" s="22"/>
      <c r="MVU27" s="22"/>
      <c r="MVV27" s="22"/>
      <c r="MVW27" s="22"/>
      <c r="MVX27" s="22"/>
      <c r="MVY27" s="22"/>
      <c r="MVZ27" s="22"/>
      <c r="MWA27" s="22"/>
      <c r="MWB27" s="22"/>
      <c r="MWC27" s="22"/>
      <c r="MWD27" s="22"/>
      <c r="MWE27" s="22"/>
      <c r="MWF27" s="22"/>
      <c r="MWG27" s="22"/>
      <c r="MWH27" s="22"/>
      <c r="MWI27" s="22"/>
      <c r="MWJ27" s="22"/>
      <c r="MWK27" s="22"/>
      <c r="MWL27" s="22"/>
      <c r="MWM27" s="22"/>
      <c r="MWN27" s="22"/>
      <c r="MWO27" s="22"/>
      <c r="MWP27" s="22"/>
      <c r="MWQ27" s="22"/>
      <c r="MWR27" s="22"/>
      <c r="MWS27" s="22"/>
      <c r="MWT27" s="22"/>
      <c r="MWU27" s="22"/>
      <c r="MWV27" s="22"/>
      <c r="MWW27" s="22"/>
      <c r="MWX27" s="22"/>
      <c r="MWY27" s="22"/>
      <c r="MWZ27" s="22"/>
      <c r="MXA27" s="22"/>
      <c r="MXB27" s="22"/>
      <c r="MXC27" s="22"/>
      <c r="MXD27" s="22"/>
      <c r="MXE27" s="22"/>
      <c r="MXF27" s="22"/>
      <c r="MXG27" s="22"/>
      <c r="MXH27" s="22"/>
      <c r="MXI27" s="22"/>
      <c r="MXJ27" s="22"/>
      <c r="MXK27" s="22"/>
      <c r="MXL27" s="22"/>
      <c r="MXM27" s="22"/>
      <c r="MXN27" s="22"/>
      <c r="MXO27" s="22"/>
      <c r="MXP27" s="22"/>
      <c r="MXQ27" s="22"/>
      <c r="MXR27" s="22"/>
      <c r="MXS27" s="22"/>
      <c r="MXT27" s="22"/>
      <c r="MXU27" s="22"/>
      <c r="MXV27" s="22"/>
      <c r="MXW27" s="22"/>
      <c r="MXX27" s="22"/>
      <c r="MXY27" s="22"/>
      <c r="MXZ27" s="22"/>
      <c r="MYA27" s="22"/>
      <c r="MYB27" s="22"/>
      <c r="MYC27" s="22"/>
      <c r="MYD27" s="22"/>
      <c r="MYE27" s="22"/>
      <c r="MYF27" s="22"/>
      <c r="MYG27" s="22"/>
      <c r="MYH27" s="22"/>
      <c r="MYI27" s="22"/>
      <c r="MYJ27" s="22"/>
      <c r="MYK27" s="22"/>
      <c r="MYL27" s="22"/>
      <c r="MYM27" s="22"/>
      <c r="MYN27" s="22"/>
      <c r="MYO27" s="22"/>
      <c r="MYP27" s="22"/>
      <c r="MYQ27" s="22"/>
      <c r="MYR27" s="22"/>
      <c r="MYS27" s="22"/>
      <c r="MYT27" s="22"/>
      <c r="MYU27" s="22"/>
      <c r="MYV27" s="22"/>
      <c r="MYW27" s="22"/>
      <c r="MYX27" s="22"/>
      <c r="MYY27" s="22"/>
      <c r="MYZ27" s="22"/>
      <c r="MZA27" s="22"/>
      <c r="MZB27" s="22"/>
      <c r="MZC27" s="22"/>
      <c r="MZD27" s="22"/>
      <c r="MZE27" s="22"/>
      <c r="MZF27" s="22"/>
      <c r="MZG27" s="22"/>
      <c r="MZH27" s="22"/>
      <c r="MZI27" s="22"/>
      <c r="MZJ27" s="22"/>
      <c r="MZK27" s="22"/>
      <c r="MZL27" s="22"/>
      <c r="MZM27" s="22"/>
      <c r="MZN27" s="22"/>
      <c r="MZO27" s="22"/>
      <c r="MZP27" s="22"/>
      <c r="MZQ27" s="22"/>
      <c r="MZR27" s="22"/>
      <c r="MZS27" s="22"/>
      <c r="MZT27" s="22"/>
      <c r="MZU27" s="22"/>
      <c r="MZV27" s="22"/>
      <c r="MZW27" s="22"/>
      <c r="MZX27" s="22"/>
      <c r="MZY27" s="22"/>
      <c r="MZZ27" s="22"/>
      <c r="NAA27" s="22"/>
      <c r="NAB27" s="22"/>
      <c r="NAC27" s="22"/>
      <c r="NAD27" s="22"/>
      <c r="NAE27" s="22"/>
      <c r="NAF27" s="22"/>
      <c r="NAG27" s="22"/>
      <c r="NAH27" s="22"/>
      <c r="NAI27" s="22"/>
      <c r="NAJ27" s="22"/>
      <c r="NAK27" s="22"/>
      <c r="NAL27" s="22"/>
      <c r="NAM27" s="22"/>
      <c r="NAN27" s="22"/>
      <c r="NAO27" s="22"/>
      <c r="NAP27" s="22"/>
      <c r="NAQ27" s="22"/>
      <c r="NAR27" s="22"/>
      <c r="NAS27" s="22"/>
      <c r="NAT27" s="22"/>
      <c r="NAU27" s="22"/>
      <c r="NAV27" s="22"/>
      <c r="NAW27" s="22"/>
      <c r="NAX27" s="22"/>
      <c r="NAY27" s="22"/>
      <c r="NAZ27" s="22"/>
      <c r="NBA27" s="22"/>
      <c r="NBB27" s="22"/>
      <c r="NBC27" s="22"/>
      <c r="NBD27" s="22"/>
      <c r="NBE27" s="22"/>
      <c r="NBF27" s="22"/>
      <c r="NBG27" s="22"/>
      <c r="NBH27" s="22"/>
      <c r="NBI27" s="22"/>
      <c r="NBJ27" s="22"/>
      <c r="NBK27" s="22"/>
      <c r="NBL27" s="22"/>
      <c r="NBM27" s="22"/>
      <c r="NBN27" s="22"/>
      <c r="NBO27" s="22"/>
      <c r="NBP27" s="22"/>
      <c r="NBQ27" s="22"/>
      <c r="NBR27" s="22"/>
      <c r="NBS27" s="22"/>
      <c r="NBT27" s="22"/>
      <c r="NBU27" s="22"/>
      <c r="NBV27" s="22"/>
      <c r="NBW27" s="22"/>
      <c r="NBX27" s="22"/>
      <c r="NBY27" s="22"/>
      <c r="NBZ27" s="22"/>
      <c r="NCA27" s="22"/>
      <c r="NCB27" s="22"/>
      <c r="NCC27" s="22"/>
      <c r="NCD27" s="22"/>
      <c r="NCE27" s="22"/>
      <c r="NCF27" s="22"/>
      <c r="NCG27" s="22"/>
      <c r="NCH27" s="22"/>
      <c r="NCI27" s="22"/>
      <c r="NCJ27" s="22"/>
      <c r="NCK27" s="22"/>
      <c r="NCL27" s="22"/>
      <c r="NCM27" s="22"/>
      <c r="NCN27" s="22"/>
      <c r="NCO27" s="22"/>
      <c r="NCP27" s="22"/>
      <c r="NCQ27" s="22"/>
      <c r="NCR27" s="22"/>
      <c r="NCS27" s="22"/>
      <c r="NCT27" s="22"/>
      <c r="NCU27" s="22"/>
      <c r="NCV27" s="22"/>
      <c r="NCW27" s="22"/>
      <c r="NCX27" s="22"/>
      <c r="NCY27" s="22"/>
      <c r="NCZ27" s="22"/>
      <c r="NDA27" s="22"/>
      <c r="NDB27" s="22"/>
      <c r="NDC27" s="22"/>
      <c r="NDD27" s="22"/>
      <c r="NDE27" s="22"/>
      <c r="NDF27" s="22"/>
      <c r="NDG27" s="22"/>
      <c r="NDH27" s="22"/>
      <c r="NDI27" s="22"/>
      <c r="NDJ27" s="22"/>
      <c r="NDK27" s="22"/>
      <c r="NDL27" s="22"/>
      <c r="NDM27" s="22"/>
      <c r="NDN27" s="22"/>
      <c r="NDO27" s="22"/>
      <c r="NDP27" s="22"/>
      <c r="NDQ27" s="22"/>
      <c r="NDR27" s="22"/>
      <c r="NDS27" s="22"/>
      <c r="NDT27" s="22"/>
      <c r="NDU27" s="22"/>
      <c r="NDV27" s="22"/>
      <c r="NDW27" s="22"/>
      <c r="NDX27" s="22"/>
      <c r="NDY27" s="22"/>
      <c r="NDZ27" s="22"/>
      <c r="NEA27" s="22"/>
      <c r="NEB27" s="22"/>
      <c r="NEC27" s="22"/>
      <c r="NED27" s="22"/>
      <c r="NEE27" s="22"/>
      <c r="NEF27" s="22"/>
      <c r="NEG27" s="22"/>
      <c r="NEH27" s="22"/>
      <c r="NEI27" s="22"/>
      <c r="NEJ27" s="22"/>
      <c r="NEK27" s="22"/>
      <c r="NEL27" s="22"/>
      <c r="NEM27" s="22"/>
      <c r="NEN27" s="22"/>
      <c r="NEO27" s="22"/>
      <c r="NEP27" s="22"/>
      <c r="NEQ27" s="22"/>
      <c r="NER27" s="22"/>
      <c r="NES27" s="22"/>
      <c r="NET27" s="22"/>
      <c r="NEU27" s="22"/>
      <c r="NEV27" s="22"/>
      <c r="NEW27" s="22"/>
      <c r="NEX27" s="22"/>
      <c r="NEY27" s="22"/>
      <c r="NEZ27" s="22"/>
      <c r="NFA27" s="22"/>
      <c r="NFB27" s="22"/>
      <c r="NFC27" s="22"/>
      <c r="NFD27" s="22"/>
      <c r="NFE27" s="22"/>
      <c r="NFF27" s="22"/>
      <c r="NFG27" s="22"/>
      <c r="NFH27" s="22"/>
      <c r="NFI27" s="22"/>
      <c r="NFJ27" s="22"/>
      <c r="NFK27" s="22"/>
      <c r="NFL27" s="22"/>
      <c r="NFM27" s="22"/>
      <c r="NFN27" s="22"/>
      <c r="NFO27" s="22"/>
      <c r="NFP27" s="22"/>
      <c r="NFQ27" s="22"/>
      <c r="NFR27" s="22"/>
      <c r="NFS27" s="22"/>
      <c r="NFT27" s="22"/>
      <c r="NFU27" s="22"/>
      <c r="NFV27" s="22"/>
      <c r="NFW27" s="22"/>
      <c r="NFX27" s="22"/>
      <c r="NFY27" s="22"/>
      <c r="NFZ27" s="22"/>
      <c r="NGA27" s="22"/>
      <c r="NGB27" s="22"/>
      <c r="NGC27" s="22"/>
      <c r="NGD27" s="22"/>
      <c r="NGE27" s="22"/>
      <c r="NGF27" s="22"/>
      <c r="NGG27" s="22"/>
      <c r="NGH27" s="22"/>
      <c r="NGI27" s="22"/>
      <c r="NGJ27" s="22"/>
      <c r="NGK27" s="22"/>
      <c r="NGL27" s="22"/>
      <c r="NGM27" s="22"/>
      <c r="NGN27" s="22"/>
      <c r="NGO27" s="22"/>
      <c r="NGP27" s="22"/>
      <c r="NGQ27" s="22"/>
      <c r="NGR27" s="22"/>
      <c r="NGS27" s="22"/>
      <c r="NGT27" s="22"/>
      <c r="NGU27" s="22"/>
      <c r="NGV27" s="22"/>
      <c r="NGW27" s="22"/>
      <c r="NGX27" s="22"/>
      <c r="NGY27" s="22"/>
      <c r="NGZ27" s="22"/>
      <c r="NHA27" s="22"/>
      <c r="NHB27" s="22"/>
      <c r="NHC27" s="22"/>
      <c r="NHD27" s="22"/>
      <c r="NHE27" s="22"/>
      <c r="NHF27" s="22"/>
      <c r="NHG27" s="22"/>
      <c r="NHH27" s="22"/>
      <c r="NHI27" s="22"/>
      <c r="NHJ27" s="22"/>
      <c r="NHK27" s="22"/>
      <c r="NHL27" s="22"/>
      <c r="NHM27" s="22"/>
      <c r="NHN27" s="22"/>
      <c r="NHO27" s="22"/>
      <c r="NHP27" s="22"/>
      <c r="NHQ27" s="22"/>
      <c r="NHR27" s="22"/>
      <c r="NHS27" s="22"/>
      <c r="NHT27" s="22"/>
      <c r="NHU27" s="22"/>
      <c r="NHV27" s="22"/>
      <c r="NHW27" s="22"/>
      <c r="NHX27" s="22"/>
      <c r="NHY27" s="22"/>
      <c r="NHZ27" s="22"/>
      <c r="NIA27" s="22"/>
      <c r="NIB27" s="22"/>
      <c r="NIC27" s="22"/>
      <c r="NID27" s="22"/>
      <c r="NIE27" s="22"/>
      <c r="NIF27" s="22"/>
      <c r="NIG27" s="22"/>
      <c r="NIH27" s="22"/>
      <c r="NII27" s="22"/>
      <c r="NIJ27" s="22"/>
      <c r="NIK27" s="22"/>
      <c r="NIL27" s="22"/>
      <c r="NIM27" s="22"/>
      <c r="NIN27" s="22"/>
      <c r="NIO27" s="22"/>
      <c r="NIP27" s="22"/>
      <c r="NIQ27" s="22"/>
      <c r="NIR27" s="22"/>
      <c r="NIS27" s="22"/>
      <c r="NIT27" s="22"/>
      <c r="NIU27" s="22"/>
      <c r="NIV27" s="22"/>
      <c r="NIW27" s="22"/>
      <c r="NIX27" s="22"/>
      <c r="NIY27" s="22"/>
      <c r="NIZ27" s="22"/>
      <c r="NJA27" s="22"/>
      <c r="NJB27" s="22"/>
      <c r="NJC27" s="22"/>
      <c r="NJD27" s="22"/>
      <c r="NJE27" s="22"/>
      <c r="NJF27" s="22"/>
      <c r="NJG27" s="22"/>
      <c r="NJH27" s="22"/>
      <c r="NJI27" s="22"/>
      <c r="NJJ27" s="22"/>
      <c r="NJK27" s="22"/>
      <c r="NJL27" s="22"/>
      <c r="NJM27" s="22"/>
      <c r="NJN27" s="22"/>
      <c r="NJO27" s="22"/>
      <c r="NJP27" s="22"/>
      <c r="NJQ27" s="22"/>
      <c r="NJR27" s="22"/>
      <c r="NJS27" s="22"/>
      <c r="NJT27" s="22"/>
      <c r="NJU27" s="22"/>
      <c r="NJV27" s="22"/>
      <c r="NJW27" s="22"/>
      <c r="NJX27" s="22"/>
      <c r="NJY27" s="22"/>
      <c r="NJZ27" s="22"/>
      <c r="NKA27" s="22"/>
      <c r="NKB27" s="22"/>
      <c r="NKC27" s="22"/>
      <c r="NKD27" s="22"/>
      <c r="NKE27" s="22"/>
      <c r="NKF27" s="22"/>
      <c r="NKG27" s="22"/>
      <c r="NKH27" s="22"/>
      <c r="NKI27" s="22"/>
      <c r="NKJ27" s="22"/>
      <c r="NKK27" s="22"/>
      <c r="NKL27" s="22"/>
      <c r="NKM27" s="22"/>
      <c r="NKN27" s="22"/>
      <c r="NKO27" s="22"/>
      <c r="NKP27" s="22"/>
      <c r="NKQ27" s="22"/>
      <c r="NKR27" s="22"/>
      <c r="NKS27" s="22"/>
      <c r="NKT27" s="22"/>
      <c r="NKU27" s="22"/>
      <c r="NKV27" s="22"/>
      <c r="NKW27" s="22"/>
      <c r="NKX27" s="22"/>
      <c r="NKY27" s="22"/>
      <c r="NKZ27" s="22"/>
      <c r="NLA27" s="22"/>
      <c r="NLB27" s="22"/>
      <c r="NLC27" s="22"/>
      <c r="NLD27" s="22"/>
      <c r="NLE27" s="22"/>
      <c r="NLF27" s="22"/>
      <c r="NLG27" s="22"/>
      <c r="NLH27" s="22"/>
      <c r="NLI27" s="22"/>
      <c r="NLJ27" s="22"/>
      <c r="NLK27" s="22"/>
      <c r="NLL27" s="22"/>
      <c r="NLM27" s="22"/>
      <c r="NLN27" s="22"/>
      <c r="NLO27" s="22"/>
      <c r="NLP27" s="22"/>
      <c r="NLQ27" s="22"/>
      <c r="NLR27" s="22"/>
      <c r="NLS27" s="22"/>
      <c r="NLT27" s="22"/>
      <c r="NLU27" s="22"/>
      <c r="NLV27" s="22"/>
      <c r="NLW27" s="22"/>
      <c r="NLX27" s="22"/>
      <c r="NLY27" s="22"/>
      <c r="NLZ27" s="22"/>
      <c r="NMA27" s="22"/>
      <c r="NMB27" s="22"/>
      <c r="NMC27" s="22"/>
      <c r="NMD27" s="22"/>
      <c r="NME27" s="22"/>
      <c r="NMF27" s="22"/>
      <c r="NMG27" s="22"/>
      <c r="NMH27" s="22"/>
      <c r="NMI27" s="22"/>
      <c r="NMJ27" s="22"/>
      <c r="NMK27" s="22"/>
      <c r="NML27" s="22"/>
      <c r="NMM27" s="22"/>
      <c r="NMN27" s="22"/>
      <c r="NMO27" s="22"/>
      <c r="NMP27" s="22"/>
      <c r="NMQ27" s="22"/>
      <c r="NMR27" s="22"/>
      <c r="NMS27" s="22"/>
      <c r="NMT27" s="22"/>
      <c r="NMU27" s="22"/>
      <c r="NMV27" s="22"/>
      <c r="NMW27" s="22"/>
      <c r="NMX27" s="22"/>
      <c r="NMY27" s="22"/>
      <c r="NMZ27" s="22"/>
      <c r="NNA27" s="22"/>
      <c r="NNB27" s="22"/>
      <c r="NNC27" s="22"/>
      <c r="NND27" s="22"/>
      <c r="NNE27" s="22"/>
      <c r="NNF27" s="22"/>
      <c r="NNG27" s="22"/>
      <c r="NNH27" s="22"/>
      <c r="NNI27" s="22"/>
      <c r="NNJ27" s="22"/>
      <c r="NNK27" s="22"/>
      <c r="NNL27" s="22"/>
      <c r="NNM27" s="22"/>
      <c r="NNN27" s="22"/>
      <c r="NNO27" s="22"/>
      <c r="NNP27" s="22"/>
      <c r="NNQ27" s="22"/>
      <c r="NNR27" s="22"/>
      <c r="NNS27" s="22"/>
      <c r="NNT27" s="22"/>
      <c r="NNU27" s="22"/>
      <c r="NNV27" s="22"/>
      <c r="NNW27" s="22"/>
      <c r="NNX27" s="22"/>
      <c r="NNY27" s="22"/>
      <c r="NNZ27" s="22"/>
      <c r="NOA27" s="22"/>
      <c r="NOB27" s="22"/>
      <c r="NOC27" s="22"/>
      <c r="NOD27" s="22"/>
      <c r="NOE27" s="22"/>
      <c r="NOF27" s="22"/>
      <c r="NOG27" s="22"/>
      <c r="NOH27" s="22"/>
      <c r="NOI27" s="22"/>
      <c r="NOJ27" s="22"/>
      <c r="NOK27" s="22"/>
      <c r="NOL27" s="22"/>
      <c r="NOM27" s="22"/>
      <c r="NON27" s="22"/>
      <c r="NOO27" s="22"/>
      <c r="NOP27" s="22"/>
      <c r="NOQ27" s="22"/>
      <c r="NOR27" s="22"/>
      <c r="NOS27" s="22"/>
      <c r="NOT27" s="22"/>
      <c r="NOU27" s="22"/>
      <c r="NOV27" s="22"/>
      <c r="NOW27" s="22"/>
      <c r="NOX27" s="22"/>
      <c r="NOY27" s="22"/>
      <c r="NOZ27" s="22"/>
      <c r="NPA27" s="22"/>
      <c r="NPB27" s="22"/>
      <c r="NPC27" s="22"/>
      <c r="NPD27" s="22"/>
      <c r="NPE27" s="22"/>
      <c r="NPF27" s="22"/>
      <c r="NPG27" s="22"/>
      <c r="NPH27" s="22"/>
      <c r="NPI27" s="22"/>
      <c r="NPJ27" s="22"/>
      <c r="NPK27" s="22"/>
      <c r="NPL27" s="22"/>
      <c r="NPM27" s="22"/>
      <c r="NPN27" s="22"/>
      <c r="NPO27" s="22"/>
      <c r="NPP27" s="22"/>
      <c r="NPQ27" s="22"/>
      <c r="NPR27" s="22"/>
      <c r="NPS27" s="22"/>
      <c r="NPT27" s="22"/>
      <c r="NPU27" s="22"/>
      <c r="NPV27" s="22"/>
      <c r="NPW27" s="22"/>
      <c r="NPX27" s="22"/>
      <c r="NPY27" s="22"/>
      <c r="NPZ27" s="22"/>
      <c r="NQA27" s="22"/>
      <c r="NQB27" s="22"/>
      <c r="NQC27" s="22"/>
      <c r="NQD27" s="22"/>
      <c r="NQE27" s="22"/>
      <c r="NQF27" s="22"/>
      <c r="NQG27" s="22"/>
      <c r="NQH27" s="22"/>
      <c r="NQI27" s="22"/>
      <c r="NQJ27" s="22"/>
      <c r="NQK27" s="22"/>
      <c r="NQL27" s="22"/>
      <c r="NQM27" s="22"/>
      <c r="NQN27" s="22"/>
      <c r="NQO27" s="22"/>
      <c r="NQP27" s="22"/>
      <c r="NQQ27" s="22"/>
      <c r="NQR27" s="22"/>
      <c r="NQS27" s="22"/>
      <c r="NQT27" s="22"/>
      <c r="NQU27" s="22"/>
      <c r="NQV27" s="22"/>
      <c r="NQW27" s="22"/>
      <c r="NQX27" s="22"/>
      <c r="NQY27" s="22"/>
      <c r="NQZ27" s="22"/>
      <c r="NRA27" s="22"/>
      <c r="NRB27" s="22"/>
      <c r="NRC27" s="22"/>
      <c r="NRD27" s="22"/>
      <c r="NRE27" s="22"/>
      <c r="NRF27" s="22"/>
      <c r="NRG27" s="22"/>
      <c r="NRH27" s="22"/>
      <c r="NRI27" s="22"/>
      <c r="NRJ27" s="22"/>
      <c r="NRK27" s="22"/>
      <c r="NRL27" s="22"/>
      <c r="NRM27" s="22"/>
      <c r="NRN27" s="22"/>
      <c r="NRO27" s="22"/>
      <c r="NRP27" s="22"/>
      <c r="NRQ27" s="22"/>
      <c r="NRR27" s="22"/>
      <c r="NRS27" s="22"/>
      <c r="NRT27" s="22"/>
      <c r="NRU27" s="22"/>
      <c r="NRV27" s="22"/>
      <c r="NRW27" s="22"/>
      <c r="NRX27" s="22"/>
      <c r="NRY27" s="22"/>
      <c r="NRZ27" s="22"/>
      <c r="NSA27" s="22"/>
      <c r="NSB27" s="22"/>
      <c r="NSC27" s="22"/>
      <c r="NSD27" s="22"/>
      <c r="NSE27" s="22"/>
      <c r="NSF27" s="22"/>
      <c r="NSG27" s="22"/>
      <c r="NSH27" s="22"/>
      <c r="NSI27" s="22"/>
      <c r="NSJ27" s="22"/>
      <c r="NSK27" s="22"/>
      <c r="NSL27" s="22"/>
      <c r="NSM27" s="22"/>
      <c r="NSN27" s="22"/>
      <c r="NSO27" s="22"/>
      <c r="NSP27" s="22"/>
      <c r="NSQ27" s="22"/>
      <c r="NSR27" s="22"/>
      <c r="NSS27" s="22"/>
      <c r="NST27" s="22"/>
      <c r="NSU27" s="22"/>
      <c r="NSV27" s="22"/>
      <c r="NSW27" s="22"/>
      <c r="NSX27" s="22"/>
      <c r="NSY27" s="22"/>
      <c r="NSZ27" s="22"/>
      <c r="NTA27" s="22"/>
      <c r="NTB27" s="22"/>
      <c r="NTC27" s="22"/>
      <c r="NTD27" s="22"/>
      <c r="NTE27" s="22"/>
      <c r="NTF27" s="22"/>
      <c r="NTG27" s="22"/>
      <c r="NTH27" s="22"/>
      <c r="NTI27" s="22"/>
      <c r="NTJ27" s="22"/>
      <c r="NTK27" s="22"/>
      <c r="NTL27" s="22"/>
      <c r="NTM27" s="22"/>
      <c r="NTN27" s="22"/>
      <c r="NTO27" s="22"/>
      <c r="NTP27" s="22"/>
      <c r="NTQ27" s="22"/>
      <c r="NTR27" s="22"/>
      <c r="NTS27" s="22"/>
      <c r="NTT27" s="22"/>
      <c r="NTU27" s="22"/>
      <c r="NTV27" s="22"/>
      <c r="NTW27" s="22"/>
      <c r="NTX27" s="22"/>
      <c r="NTY27" s="22"/>
      <c r="NTZ27" s="22"/>
      <c r="NUA27" s="22"/>
      <c r="NUB27" s="22"/>
      <c r="NUC27" s="22"/>
      <c r="NUD27" s="22"/>
      <c r="NUE27" s="22"/>
      <c r="NUF27" s="22"/>
      <c r="NUG27" s="22"/>
      <c r="NUH27" s="22"/>
      <c r="NUI27" s="22"/>
      <c r="NUJ27" s="22"/>
      <c r="NUK27" s="22"/>
      <c r="NUL27" s="22"/>
      <c r="NUM27" s="22"/>
      <c r="NUN27" s="22"/>
      <c r="NUO27" s="22"/>
      <c r="NUP27" s="22"/>
      <c r="NUQ27" s="22"/>
      <c r="NUR27" s="22"/>
      <c r="NUS27" s="22"/>
      <c r="NUT27" s="22"/>
      <c r="NUU27" s="22"/>
      <c r="NUV27" s="22"/>
      <c r="NUW27" s="22"/>
      <c r="NUX27" s="22"/>
      <c r="NUY27" s="22"/>
      <c r="NUZ27" s="22"/>
      <c r="NVA27" s="22"/>
      <c r="NVB27" s="22"/>
      <c r="NVC27" s="22"/>
      <c r="NVD27" s="22"/>
      <c r="NVE27" s="22"/>
      <c r="NVF27" s="22"/>
      <c r="NVG27" s="22"/>
      <c r="NVH27" s="22"/>
      <c r="NVI27" s="22"/>
      <c r="NVJ27" s="22"/>
      <c r="NVK27" s="22"/>
      <c r="NVL27" s="22"/>
      <c r="NVM27" s="22"/>
      <c r="NVN27" s="22"/>
      <c r="NVO27" s="22"/>
      <c r="NVP27" s="22"/>
      <c r="NVQ27" s="22"/>
      <c r="NVR27" s="22"/>
      <c r="NVS27" s="22"/>
      <c r="NVT27" s="22"/>
      <c r="NVU27" s="22"/>
      <c r="NVV27" s="22"/>
      <c r="NVW27" s="22"/>
      <c r="NVX27" s="22"/>
      <c r="NVY27" s="22"/>
      <c r="NVZ27" s="22"/>
      <c r="NWA27" s="22"/>
      <c r="NWB27" s="22"/>
      <c r="NWC27" s="22"/>
      <c r="NWD27" s="22"/>
      <c r="NWE27" s="22"/>
      <c r="NWF27" s="22"/>
      <c r="NWG27" s="22"/>
      <c r="NWH27" s="22"/>
      <c r="NWI27" s="22"/>
      <c r="NWJ27" s="22"/>
      <c r="NWK27" s="22"/>
      <c r="NWL27" s="22"/>
      <c r="NWM27" s="22"/>
      <c r="NWN27" s="22"/>
      <c r="NWO27" s="22"/>
      <c r="NWP27" s="22"/>
      <c r="NWQ27" s="22"/>
      <c r="NWR27" s="22"/>
      <c r="NWS27" s="22"/>
      <c r="NWT27" s="22"/>
      <c r="NWU27" s="22"/>
      <c r="NWV27" s="22"/>
      <c r="NWW27" s="22"/>
      <c r="NWX27" s="22"/>
      <c r="NWY27" s="22"/>
      <c r="NWZ27" s="22"/>
      <c r="NXA27" s="22"/>
      <c r="NXB27" s="22"/>
      <c r="NXC27" s="22"/>
      <c r="NXD27" s="22"/>
      <c r="NXE27" s="22"/>
      <c r="NXF27" s="22"/>
      <c r="NXG27" s="22"/>
      <c r="NXH27" s="22"/>
      <c r="NXI27" s="22"/>
      <c r="NXJ27" s="22"/>
      <c r="NXK27" s="22"/>
      <c r="NXL27" s="22"/>
      <c r="NXM27" s="22"/>
      <c r="NXN27" s="22"/>
      <c r="NXO27" s="22"/>
      <c r="NXP27" s="22"/>
      <c r="NXQ27" s="22"/>
      <c r="NXR27" s="22"/>
      <c r="NXS27" s="22"/>
      <c r="NXT27" s="22"/>
      <c r="NXU27" s="22"/>
      <c r="NXV27" s="22"/>
      <c r="NXW27" s="22"/>
      <c r="NXX27" s="22"/>
      <c r="NXY27" s="22"/>
      <c r="NXZ27" s="22"/>
      <c r="NYA27" s="22"/>
      <c r="NYB27" s="22"/>
      <c r="NYC27" s="22"/>
      <c r="NYD27" s="22"/>
      <c r="NYE27" s="22"/>
      <c r="NYF27" s="22"/>
      <c r="NYG27" s="22"/>
      <c r="NYH27" s="22"/>
      <c r="NYI27" s="22"/>
      <c r="NYJ27" s="22"/>
      <c r="NYK27" s="22"/>
      <c r="NYL27" s="22"/>
      <c r="NYM27" s="22"/>
      <c r="NYN27" s="22"/>
      <c r="NYO27" s="22"/>
      <c r="NYP27" s="22"/>
      <c r="NYQ27" s="22"/>
      <c r="NYR27" s="22"/>
      <c r="NYS27" s="22"/>
      <c r="NYT27" s="22"/>
      <c r="NYU27" s="22"/>
      <c r="NYV27" s="22"/>
      <c r="NYW27" s="22"/>
      <c r="NYX27" s="22"/>
      <c r="NYY27" s="22"/>
      <c r="NYZ27" s="22"/>
      <c r="NZA27" s="22"/>
      <c r="NZB27" s="22"/>
      <c r="NZC27" s="22"/>
      <c r="NZD27" s="22"/>
      <c r="NZE27" s="22"/>
      <c r="NZF27" s="22"/>
      <c r="NZG27" s="22"/>
      <c r="NZH27" s="22"/>
      <c r="NZI27" s="22"/>
      <c r="NZJ27" s="22"/>
      <c r="NZK27" s="22"/>
      <c r="NZL27" s="22"/>
      <c r="NZM27" s="22"/>
      <c r="NZN27" s="22"/>
      <c r="NZO27" s="22"/>
      <c r="NZP27" s="22"/>
      <c r="NZQ27" s="22"/>
      <c r="NZR27" s="22"/>
      <c r="NZS27" s="22"/>
      <c r="NZT27" s="22"/>
      <c r="NZU27" s="22"/>
      <c r="NZV27" s="22"/>
      <c r="NZW27" s="22"/>
      <c r="NZX27" s="22"/>
      <c r="NZY27" s="22"/>
      <c r="NZZ27" s="22"/>
      <c r="OAA27" s="22"/>
      <c r="OAB27" s="22"/>
      <c r="OAC27" s="22"/>
      <c r="OAD27" s="22"/>
      <c r="OAE27" s="22"/>
      <c r="OAF27" s="22"/>
      <c r="OAG27" s="22"/>
      <c r="OAH27" s="22"/>
      <c r="OAI27" s="22"/>
      <c r="OAJ27" s="22"/>
      <c r="OAK27" s="22"/>
      <c r="OAL27" s="22"/>
      <c r="OAM27" s="22"/>
      <c r="OAN27" s="22"/>
      <c r="OAO27" s="22"/>
      <c r="OAP27" s="22"/>
      <c r="OAQ27" s="22"/>
      <c r="OAR27" s="22"/>
      <c r="OAS27" s="22"/>
      <c r="OAT27" s="22"/>
      <c r="OAU27" s="22"/>
      <c r="OAV27" s="22"/>
      <c r="OAW27" s="22"/>
      <c r="OAX27" s="22"/>
      <c r="OAY27" s="22"/>
      <c r="OAZ27" s="22"/>
      <c r="OBA27" s="22"/>
      <c r="OBB27" s="22"/>
      <c r="OBC27" s="22"/>
      <c r="OBD27" s="22"/>
      <c r="OBE27" s="22"/>
      <c r="OBF27" s="22"/>
      <c r="OBG27" s="22"/>
      <c r="OBH27" s="22"/>
      <c r="OBI27" s="22"/>
      <c r="OBJ27" s="22"/>
      <c r="OBK27" s="22"/>
      <c r="OBL27" s="22"/>
      <c r="OBM27" s="22"/>
      <c r="OBN27" s="22"/>
      <c r="OBO27" s="22"/>
      <c r="OBP27" s="22"/>
      <c r="OBQ27" s="22"/>
      <c r="OBR27" s="22"/>
      <c r="OBS27" s="22"/>
      <c r="OBT27" s="22"/>
      <c r="OBU27" s="22"/>
      <c r="OBV27" s="22"/>
      <c r="OBW27" s="22"/>
      <c r="OBX27" s="22"/>
      <c r="OBY27" s="22"/>
      <c r="OBZ27" s="22"/>
      <c r="OCA27" s="22"/>
      <c r="OCB27" s="22"/>
      <c r="OCC27" s="22"/>
      <c r="OCD27" s="22"/>
      <c r="OCE27" s="22"/>
      <c r="OCF27" s="22"/>
      <c r="OCG27" s="22"/>
      <c r="OCH27" s="22"/>
      <c r="OCI27" s="22"/>
      <c r="OCJ27" s="22"/>
      <c r="OCK27" s="22"/>
      <c r="OCL27" s="22"/>
      <c r="OCM27" s="22"/>
      <c r="OCN27" s="22"/>
      <c r="OCO27" s="22"/>
      <c r="OCP27" s="22"/>
      <c r="OCQ27" s="22"/>
      <c r="OCR27" s="22"/>
      <c r="OCS27" s="22"/>
      <c r="OCT27" s="22"/>
      <c r="OCU27" s="22"/>
      <c r="OCV27" s="22"/>
      <c r="OCW27" s="22"/>
      <c r="OCX27" s="22"/>
      <c r="OCY27" s="22"/>
      <c r="OCZ27" s="22"/>
      <c r="ODA27" s="22"/>
      <c r="ODB27" s="22"/>
      <c r="ODC27" s="22"/>
      <c r="ODD27" s="22"/>
      <c r="ODE27" s="22"/>
      <c r="ODF27" s="22"/>
      <c r="ODG27" s="22"/>
      <c r="ODH27" s="22"/>
      <c r="ODI27" s="22"/>
      <c r="ODJ27" s="22"/>
      <c r="ODK27" s="22"/>
      <c r="ODL27" s="22"/>
      <c r="ODM27" s="22"/>
      <c r="ODN27" s="22"/>
      <c r="ODO27" s="22"/>
      <c r="ODP27" s="22"/>
      <c r="ODQ27" s="22"/>
      <c r="ODR27" s="22"/>
      <c r="ODS27" s="22"/>
      <c r="ODT27" s="22"/>
      <c r="ODU27" s="22"/>
      <c r="ODV27" s="22"/>
      <c r="ODW27" s="22"/>
      <c r="ODX27" s="22"/>
      <c r="ODY27" s="22"/>
      <c r="ODZ27" s="22"/>
      <c r="OEA27" s="22"/>
      <c r="OEB27" s="22"/>
      <c r="OEC27" s="22"/>
      <c r="OED27" s="22"/>
      <c r="OEE27" s="22"/>
      <c r="OEF27" s="22"/>
      <c r="OEG27" s="22"/>
      <c r="OEH27" s="22"/>
      <c r="OEI27" s="22"/>
      <c r="OEJ27" s="22"/>
      <c r="OEK27" s="22"/>
      <c r="OEL27" s="22"/>
      <c r="OEM27" s="22"/>
      <c r="OEN27" s="22"/>
      <c r="OEO27" s="22"/>
      <c r="OEP27" s="22"/>
      <c r="OEQ27" s="22"/>
      <c r="OER27" s="22"/>
      <c r="OES27" s="22"/>
      <c r="OET27" s="22"/>
      <c r="OEU27" s="22"/>
      <c r="OEV27" s="22"/>
      <c r="OEW27" s="22"/>
      <c r="OEX27" s="22"/>
      <c r="OEY27" s="22"/>
      <c r="OEZ27" s="22"/>
      <c r="OFA27" s="22"/>
      <c r="OFB27" s="22"/>
      <c r="OFC27" s="22"/>
      <c r="OFD27" s="22"/>
      <c r="OFE27" s="22"/>
      <c r="OFF27" s="22"/>
      <c r="OFG27" s="22"/>
      <c r="OFH27" s="22"/>
      <c r="OFI27" s="22"/>
      <c r="OFJ27" s="22"/>
      <c r="OFK27" s="22"/>
      <c r="OFL27" s="22"/>
      <c r="OFM27" s="22"/>
      <c r="OFN27" s="22"/>
      <c r="OFO27" s="22"/>
      <c r="OFP27" s="22"/>
      <c r="OFQ27" s="22"/>
      <c r="OFR27" s="22"/>
      <c r="OFS27" s="22"/>
      <c r="OFT27" s="22"/>
      <c r="OFU27" s="22"/>
      <c r="OFV27" s="22"/>
      <c r="OFW27" s="22"/>
      <c r="OFX27" s="22"/>
      <c r="OFY27" s="22"/>
      <c r="OFZ27" s="22"/>
      <c r="OGA27" s="22"/>
      <c r="OGB27" s="22"/>
      <c r="OGC27" s="22"/>
      <c r="OGD27" s="22"/>
      <c r="OGE27" s="22"/>
      <c r="OGF27" s="22"/>
      <c r="OGG27" s="22"/>
      <c r="OGH27" s="22"/>
      <c r="OGI27" s="22"/>
      <c r="OGJ27" s="22"/>
      <c r="OGK27" s="22"/>
      <c r="OGL27" s="22"/>
      <c r="OGM27" s="22"/>
      <c r="OGN27" s="22"/>
      <c r="OGO27" s="22"/>
      <c r="OGP27" s="22"/>
      <c r="OGQ27" s="22"/>
      <c r="OGR27" s="22"/>
      <c r="OGS27" s="22"/>
      <c r="OGT27" s="22"/>
      <c r="OGU27" s="22"/>
      <c r="OGV27" s="22"/>
      <c r="OGW27" s="22"/>
      <c r="OGX27" s="22"/>
      <c r="OGY27" s="22"/>
      <c r="OGZ27" s="22"/>
      <c r="OHA27" s="22"/>
      <c r="OHB27" s="22"/>
      <c r="OHC27" s="22"/>
      <c r="OHD27" s="22"/>
      <c r="OHE27" s="22"/>
      <c r="OHF27" s="22"/>
      <c r="OHG27" s="22"/>
      <c r="OHH27" s="22"/>
      <c r="OHI27" s="22"/>
      <c r="OHJ27" s="22"/>
      <c r="OHK27" s="22"/>
      <c r="OHL27" s="22"/>
      <c r="OHM27" s="22"/>
      <c r="OHN27" s="22"/>
      <c r="OHO27" s="22"/>
      <c r="OHP27" s="22"/>
      <c r="OHQ27" s="22"/>
      <c r="OHR27" s="22"/>
      <c r="OHS27" s="22"/>
      <c r="OHT27" s="22"/>
      <c r="OHU27" s="22"/>
      <c r="OHV27" s="22"/>
      <c r="OHW27" s="22"/>
      <c r="OHX27" s="22"/>
      <c r="OHY27" s="22"/>
      <c r="OHZ27" s="22"/>
      <c r="OIA27" s="22"/>
      <c r="OIB27" s="22"/>
      <c r="OIC27" s="22"/>
      <c r="OID27" s="22"/>
      <c r="OIE27" s="22"/>
      <c r="OIF27" s="22"/>
      <c r="OIG27" s="22"/>
      <c r="OIH27" s="22"/>
      <c r="OII27" s="22"/>
      <c r="OIJ27" s="22"/>
      <c r="OIK27" s="22"/>
      <c r="OIL27" s="22"/>
      <c r="OIM27" s="22"/>
      <c r="OIN27" s="22"/>
      <c r="OIO27" s="22"/>
      <c r="OIP27" s="22"/>
      <c r="OIQ27" s="22"/>
      <c r="OIR27" s="22"/>
      <c r="OIS27" s="22"/>
      <c r="OIT27" s="22"/>
      <c r="OIU27" s="22"/>
      <c r="OIV27" s="22"/>
      <c r="OIW27" s="22"/>
      <c r="OIX27" s="22"/>
      <c r="OIY27" s="22"/>
      <c r="OIZ27" s="22"/>
      <c r="OJA27" s="22"/>
      <c r="OJB27" s="22"/>
      <c r="OJC27" s="22"/>
      <c r="OJD27" s="22"/>
      <c r="OJE27" s="22"/>
      <c r="OJF27" s="22"/>
      <c r="OJG27" s="22"/>
      <c r="OJH27" s="22"/>
      <c r="OJI27" s="22"/>
      <c r="OJJ27" s="22"/>
      <c r="OJK27" s="22"/>
      <c r="OJL27" s="22"/>
      <c r="OJM27" s="22"/>
      <c r="OJN27" s="22"/>
      <c r="OJO27" s="22"/>
      <c r="OJP27" s="22"/>
      <c r="OJQ27" s="22"/>
      <c r="OJR27" s="22"/>
      <c r="OJS27" s="22"/>
      <c r="OJT27" s="22"/>
      <c r="OJU27" s="22"/>
      <c r="OJV27" s="22"/>
      <c r="OJW27" s="22"/>
      <c r="OJX27" s="22"/>
      <c r="OJY27" s="22"/>
      <c r="OJZ27" s="22"/>
      <c r="OKA27" s="22"/>
      <c r="OKB27" s="22"/>
      <c r="OKC27" s="22"/>
      <c r="OKD27" s="22"/>
      <c r="OKE27" s="22"/>
      <c r="OKF27" s="22"/>
      <c r="OKG27" s="22"/>
      <c r="OKH27" s="22"/>
      <c r="OKI27" s="22"/>
      <c r="OKJ27" s="22"/>
      <c r="OKK27" s="22"/>
      <c r="OKL27" s="22"/>
      <c r="OKM27" s="22"/>
      <c r="OKN27" s="22"/>
      <c r="OKO27" s="22"/>
      <c r="OKP27" s="22"/>
      <c r="OKQ27" s="22"/>
      <c r="OKR27" s="22"/>
      <c r="OKS27" s="22"/>
      <c r="OKT27" s="22"/>
      <c r="OKU27" s="22"/>
      <c r="OKV27" s="22"/>
      <c r="OKW27" s="22"/>
      <c r="OKX27" s="22"/>
      <c r="OKY27" s="22"/>
      <c r="OKZ27" s="22"/>
      <c r="OLA27" s="22"/>
      <c r="OLB27" s="22"/>
      <c r="OLC27" s="22"/>
      <c r="OLD27" s="22"/>
      <c r="OLE27" s="22"/>
      <c r="OLF27" s="22"/>
      <c r="OLG27" s="22"/>
      <c r="OLH27" s="22"/>
      <c r="OLI27" s="22"/>
      <c r="OLJ27" s="22"/>
      <c r="OLK27" s="22"/>
      <c r="OLL27" s="22"/>
      <c r="OLM27" s="22"/>
      <c r="OLN27" s="22"/>
      <c r="OLO27" s="22"/>
      <c r="OLP27" s="22"/>
      <c r="OLQ27" s="22"/>
      <c r="OLR27" s="22"/>
      <c r="OLS27" s="22"/>
      <c r="OLT27" s="22"/>
      <c r="OLU27" s="22"/>
      <c r="OLV27" s="22"/>
      <c r="OLW27" s="22"/>
      <c r="OLX27" s="22"/>
      <c r="OLY27" s="22"/>
      <c r="OLZ27" s="22"/>
      <c r="OMA27" s="22"/>
      <c r="OMB27" s="22"/>
      <c r="OMC27" s="22"/>
      <c r="OMD27" s="22"/>
      <c r="OME27" s="22"/>
      <c r="OMF27" s="22"/>
      <c r="OMG27" s="22"/>
      <c r="OMH27" s="22"/>
      <c r="OMI27" s="22"/>
      <c r="OMJ27" s="22"/>
      <c r="OMK27" s="22"/>
      <c r="OML27" s="22"/>
      <c r="OMM27" s="22"/>
      <c r="OMN27" s="22"/>
      <c r="OMO27" s="22"/>
      <c r="OMP27" s="22"/>
      <c r="OMQ27" s="22"/>
      <c r="OMR27" s="22"/>
      <c r="OMS27" s="22"/>
      <c r="OMT27" s="22"/>
      <c r="OMU27" s="22"/>
      <c r="OMV27" s="22"/>
      <c r="OMW27" s="22"/>
      <c r="OMX27" s="22"/>
      <c r="OMY27" s="22"/>
      <c r="OMZ27" s="22"/>
      <c r="ONA27" s="22"/>
      <c r="ONB27" s="22"/>
      <c r="ONC27" s="22"/>
      <c r="OND27" s="22"/>
      <c r="ONE27" s="22"/>
      <c r="ONF27" s="22"/>
      <c r="ONG27" s="22"/>
      <c r="ONH27" s="22"/>
      <c r="ONI27" s="22"/>
      <c r="ONJ27" s="22"/>
      <c r="ONK27" s="22"/>
      <c r="ONL27" s="22"/>
      <c r="ONM27" s="22"/>
      <c r="ONN27" s="22"/>
      <c r="ONO27" s="22"/>
      <c r="ONP27" s="22"/>
      <c r="ONQ27" s="22"/>
      <c r="ONR27" s="22"/>
      <c r="ONS27" s="22"/>
      <c r="ONT27" s="22"/>
      <c r="ONU27" s="22"/>
      <c r="ONV27" s="22"/>
      <c r="ONW27" s="22"/>
      <c r="ONX27" s="22"/>
      <c r="ONY27" s="22"/>
      <c r="ONZ27" s="22"/>
      <c r="OOA27" s="22"/>
      <c r="OOB27" s="22"/>
      <c r="OOC27" s="22"/>
      <c r="OOD27" s="22"/>
      <c r="OOE27" s="22"/>
      <c r="OOF27" s="22"/>
      <c r="OOG27" s="22"/>
      <c r="OOH27" s="22"/>
      <c r="OOI27" s="22"/>
      <c r="OOJ27" s="22"/>
      <c r="OOK27" s="22"/>
      <c r="OOL27" s="22"/>
      <c r="OOM27" s="22"/>
      <c r="OON27" s="22"/>
      <c r="OOO27" s="22"/>
      <c r="OOP27" s="22"/>
      <c r="OOQ27" s="22"/>
      <c r="OOR27" s="22"/>
      <c r="OOS27" s="22"/>
      <c r="OOT27" s="22"/>
      <c r="OOU27" s="22"/>
      <c r="OOV27" s="22"/>
      <c r="OOW27" s="22"/>
      <c r="OOX27" s="22"/>
      <c r="OOY27" s="22"/>
      <c r="OOZ27" s="22"/>
      <c r="OPA27" s="22"/>
      <c r="OPB27" s="22"/>
      <c r="OPC27" s="22"/>
      <c r="OPD27" s="22"/>
      <c r="OPE27" s="22"/>
      <c r="OPF27" s="22"/>
      <c r="OPG27" s="22"/>
      <c r="OPH27" s="22"/>
      <c r="OPI27" s="22"/>
      <c r="OPJ27" s="22"/>
      <c r="OPK27" s="22"/>
      <c r="OPL27" s="22"/>
      <c r="OPM27" s="22"/>
      <c r="OPN27" s="22"/>
      <c r="OPO27" s="22"/>
      <c r="OPP27" s="22"/>
      <c r="OPQ27" s="22"/>
      <c r="OPR27" s="22"/>
      <c r="OPS27" s="22"/>
      <c r="OPT27" s="22"/>
      <c r="OPU27" s="22"/>
      <c r="OPV27" s="22"/>
      <c r="OPW27" s="22"/>
      <c r="OPX27" s="22"/>
      <c r="OPY27" s="22"/>
      <c r="OPZ27" s="22"/>
      <c r="OQA27" s="22"/>
      <c r="OQB27" s="22"/>
      <c r="OQC27" s="22"/>
      <c r="OQD27" s="22"/>
      <c r="OQE27" s="22"/>
      <c r="OQF27" s="22"/>
      <c r="OQG27" s="22"/>
      <c r="OQH27" s="22"/>
      <c r="OQI27" s="22"/>
      <c r="OQJ27" s="22"/>
      <c r="OQK27" s="22"/>
      <c r="OQL27" s="22"/>
      <c r="OQM27" s="22"/>
      <c r="OQN27" s="22"/>
      <c r="OQO27" s="22"/>
      <c r="OQP27" s="22"/>
      <c r="OQQ27" s="22"/>
      <c r="OQR27" s="22"/>
      <c r="OQS27" s="22"/>
      <c r="OQT27" s="22"/>
      <c r="OQU27" s="22"/>
      <c r="OQV27" s="22"/>
      <c r="OQW27" s="22"/>
      <c r="OQX27" s="22"/>
      <c r="OQY27" s="22"/>
      <c r="OQZ27" s="22"/>
      <c r="ORA27" s="22"/>
      <c r="ORB27" s="22"/>
      <c r="ORC27" s="22"/>
      <c r="ORD27" s="22"/>
      <c r="ORE27" s="22"/>
      <c r="ORF27" s="22"/>
      <c r="ORG27" s="22"/>
      <c r="ORH27" s="22"/>
      <c r="ORI27" s="22"/>
      <c r="ORJ27" s="22"/>
      <c r="ORK27" s="22"/>
      <c r="ORL27" s="22"/>
      <c r="ORM27" s="22"/>
      <c r="ORN27" s="22"/>
      <c r="ORO27" s="22"/>
      <c r="ORP27" s="22"/>
      <c r="ORQ27" s="22"/>
      <c r="ORR27" s="22"/>
      <c r="ORS27" s="22"/>
      <c r="ORT27" s="22"/>
      <c r="ORU27" s="22"/>
      <c r="ORV27" s="22"/>
      <c r="ORW27" s="22"/>
      <c r="ORX27" s="22"/>
      <c r="ORY27" s="22"/>
      <c r="ORZ27" s="22"/>
      <c r="OSA27" s="22"/>
      <c r="OSB27" s="22"/>
      <c r="OSC27" s="22"/>
      <c r="OSD27" s="22"/>
      <c r="OSE27" s="22"/>
      <c r="OSF27" s="22"/>
      <c r="OSG27" s="22"/>
      <c r="OSH27" s="22"/>
      <c r="OSI27" s="22"/>
      <c r="OSJ27" s="22"/>
      <c r="OSK27" s="22"/>
      <c r="OSL27" s="22"/>
      <c r="OSM27" s="22"/>
      <c r="OSN27" s="22"/>
      <c r="OSO27" s="22"/>
      <c r="OSP27" s="22"/>
      <c r="OSQ27" s="22"/>
      <c r="OSR27" s="22"/>
      <c r="OSS27" s="22"/>
      <c r="OST27" s="22"/>
      <c r="OSU27" s="22"/>
      <c r="OSV27" s="22"/>
      <c r="OSW27" s="22"/>
      <c r="OSX27" s="22"/>
      <c r="OSY27" s="22"/>
      <c r="OSZ27" s="22"/>
      <c r="OTA27" s="22"/>
      <c r="OTB27" s="22"/>
      <c r="OTC27" s="22"/>
      <c r="OTD27" s="22"/>
      <c r="OTE27" s="22"/>
      <c r="OTF27" s="22"/>
      <c r="OTG27" s="22"/>
      <c r="OTH27" s="22"/>
      <c r="OTI27" s="22"/>
      <c r="OTJ27" s="22"/>
      <c r="OTK27" s="22"/>
      <c r="OTL27" s="22"/>
      <c r="OTM27" s="22"/>
      <c r="OTN27" s="22"/>
      <c r="OTO27" s="22"/>
      <c r="OTP27" s="22"/>
      <c r="OTQ27" s="22"/>
      <c r="OTR27" s="22"/>
      <c r="OTS27" s="22"/>
      <c r="OTT27" s="22"/>
      <c r="OTU27" s="22"/>
      <c r="OTV27" s="22"/>
      <c r="OTW27" s="22"/>
      <c r="OTX27" s="22"/>
      <c r="OTY27" s="22"/>
      <c r="OTZ27" s="22"/>
      <c r="OUA27" s="22"/>
      <c r="OUB27" s="22"/>
      <c r="OUC27" s="22"/>
      <c r="OUD27" s="22"/>
      <c r="OUE27" s="22"/>
      <c r="OUF27" s="22"/>
      <c r="OUG27" s="22"/>
      <c r="OUH27" s="22"/>
      <c r="OUI27" s="22"/>
      <c r="OUJ27" s="22"/>
      <c r="OUK27" s="22"/>
      <c r="OUL27" s="22"/>
      <c r="OUM27" s="22"/>
      <c r="OUN27" s="22"/>
      <c r="OUO27" s="22"/>
      <c r="OUP27" s="22"/>
      <c r="OUQ27" s="22"/>
      <c r="OUR27" s="22"/>
      <c r="OUS27" s="22"/>
      <c r="OUT27" s="22"/>
      <c r="OUU27" s="22"/>
      <c r="OUV27" s="22"/>
      <c r="OUW27" s="22"/>
      <c r="OUX27" s="22"/>
      <c r="OUY27" s="22"/>
      <c r="OUZ27" s="22"/>
      <c r="OVA27" s="22"/>
      <c r="OVB27" s="22"/>
      <c r="OVC27" s="22"/>
      <c r="OVD27" s="22"/>
      <c r="OVE27" s="22"/>
      <c r="OVF27" s="22"/>
      <c r="OVG27" s="22"/>
      <c r="OVH27" s="22"/>
      <c r="OVI27" s="22"/>
      <c r="OVJ27" s="22"/>
      <c r="OVK27" s="22"/>
      <c r="OVL27" s="22"/>
      <c r="OVM27" s="22"/>
      <c r="OVN27" s="22"/>
      <c r="OVO27" s="22"/>
      <c r="OVP27" s="22"/>
      <c r="OVQ27" s="22"/>
      <c r="OVR27" s="22"/>
      <c r="OVS27" s="22"/>
      <c r="OVT27" s="22"/>
      <c r="OVU27" s="22"/>
      <c r="OVV27" s="22"/>
      <c r="OVW27" s="22"/>
      <c r="OVX27" s="22"/>
      <c r="OVY27" s="22"/>
      <c r="OVZ27" s="22"/>
      <c r="OWA27" s="22"/>
      <c r="OWB27" s="22"/>
      <c r="OWC27" s="22"/>
      <c r="OWD27" s="22"/>
      <c r="OWE27" s="22"/>
      <c r="OWF27" s="22"/>
      <c r="OWG27" s="22"/>
      <c r="OWH27" s="22"/>
      <c r="OWI27" s="22"/>
      <c r="OWJ27" s="22"/>
      <c r="OWK27" s="22"/>
      <c r="OWL27" s="22"/>
      <c r="OWM27" s="22"/>
      <c r="OWN27" s="22"/>
      <c r="OWO27" s="22"/>
      <c r="OWP27" s="22"/>
      <c r="OWQ27" s="22"/>
      <c r="OWR27" s="22"/>
      <c r="OWS27" s="22"/>
      <c r="OWT27" s="22"/>
      <c r="OWU27" s="22"/>
      <c r="OWV27" s="22"/>
      <c r="OWW27" s="22"/>
      <c r="OWX27" s="22"/>
      <c r="OWY27" s="22"/>
      <c r="OWZ27" s="22"/>
      <c r="OXA27" s="22"/>
      <c r="OXB27" s="22"/>
      <c r="OXC27" s="22"/>
      <c r="OXD27" s="22"/>
      <c r="OXE27" s="22"/>
      <c r="OXF27" s="22"/>
      <c r="OXG27" s="22"/>
      <c r="OXH27" s="22"/>
      <c r="OXI27" s="22"/>
      <c r="OXJ27" s="22"/>
      <c r="OXK27" s="22"/>
      <c r="OXL27" s="22"/>
      <c r="OXM27" s="22"/>
      <c r="OXN27" s="22"/>
      <c r="OXO27" s="22"/>
      <c r="OXP27" s="22"/>
      <c r="OXQ27" s="22"/>
      <c r="OXR27" s="22"/>
      <c r="OXS27" s="22"/>
      <c r="OXT27" s="22"/>
      <c r="OXU27" s="22"/>
      <c r="OXV27" s="22"/>
      <c r="OXW27" s="22"/>
      <c r="OXX27" s="22"/>
      <c r="OXY27" s="22"/>
      <c r="OXZ27" s="22"/>
      <c r="OYA27" s="22"/>
      <c r="OYB27" s="22"/>
      <c r="OYC27" s="22"/>
      <c r="OYD27" s="22"/>
      <c r="OYE27" s="22"/>
      <c r="OYF27" s="22"/>
      <c r="OYG27" s="22"/>
      <c r="OYH27" s="22"/>
      <c r="OYI27" s="22"/>
      <c r="OYJ27" s="22"/>
      <c r="OYK27" s="22"/>
      <c r="OYL27" s="22"/>
      <c r="OYM27" s="22"/>
      <c r="OYN27" s="22"/>
      <c r="OYO27" s="22"/>
      <c r="OYP27" s="22"/>
      <c r="OYQ27" s="22"/>
      <c r="OYR27" s="22"/>
      <c r="OYS27" s="22"/>
      <c r="OYT27" s="22"/>
      <c r="OYU27" s="22"/>
      <c r="OYV27" s="22"/>
      <c r="OYW27" s="22"/>
      <c r="OYX27" s="22"/>
      <c r="OYY27" s="22"/>
      <c r="OYZ27" s="22"/>
      <c r="OZA27" s="22"/>
      <c r="OZB27" s="22"/>
      <c r="OZC27" s="22"/>
      <c r="OZD27" s="22"/>
      <c r="OZE27" s="22"/>
      <c r="OZF27" s="22"/>
      <c r="OZG27" s="22"/>
      <c r="OZH27" s="22"/>
      <c r="OZI27" s="22"/>
      <c r="OZJ27" s="22"/>
      <c r="OZK27" s="22"/>
      <c r="OZL27" s="22"/>
      <c r="OZM27" s="22"/>
      <c r="OZN27" s="22"/>
      <c r="OZO27" s="22"/>
      <c r="OZP27" s="22"/>
      <c r="OZQ27" s="22"/>
      <c r="OZR27" s="22"/>
      <c r="OZS27" s="22"/>
      <c r="OZT27" s="22"/>
      <c r="OZU27" s="22"/>
      <c r="OZV27" s="22"/>
      <c r="OZW27" s="22"/>
      <c r="OZX27" s="22"/>
      <c r="OZY27" s="22"/>
      <c r="OZZ27" s="22"/>
      <c r="PAA27" s="22"/>
      <c r="PAB27" s="22"/>
      <c r="PAC27" s="22"/>
      <c r="PAD27" s="22"/>
      <c r="PAE27" s="22"/>
      <c r="PAF27" s="22"/>
      <c r="PAG27" s="22"/>
      <c r="PAH27" s="22"/>
      <c r="PAI27" s="22"/>
      <c r="PAJ27" s="22"/>
      <c r="PAK27" s="22"/>
      <c r="PAL27" s="22"/>
      <c r="PAM27" s="22"/>
      <c r="PAN27" s="22"/>
      <c r="PAO27" s="22"/>
      <c r="PAP27" s="22"/>
      <c r="PAQ27" s="22"/>
      <c r="PAR27" s="22"/>
      <c r="PAS27" s="22"/>
      <c r="PAT27" s="22"/>
      <c r="PAU27" s="22"/>
      <c r="PAV27" s="22"/>
      <c r="PAW27" s="22"/>
      <c r="PAX27" s="22"/>
      <c r="PAY27" s="22"/>
      <c r="PAZ27" s="22"/>
      <c r="PBA27" s="22"/>
      <c r="PBB27" s="22"/>
      <c r="PBC27" s="22"/>
      <c r="PBD27" s="22"/>
      <c r="PBE27" s="22"/>
      <c r="PBF27" s="22"/>
      <c r="PBG27" s="22"/>
      <c r="PBH27" s="22"/>
      <c r="PBI27" s="22"/>
      <c r="PBJ27" s="22"/>
      <c r="PBK27" s="22"/>
      <c r="PBL27" s="22"/>
      <c r="PBM27" s="22"/>
      <c r="PBN27" s="22"/>
      <c r="PBO27" s="22"/>
      <c r="PBP27" s="22"/>
      <c r="PBQ27" s="22"/>
      <c r="PBR27" s="22"/>
      <c r="PBS27" s="22"/>
      <c r="PBT27" s="22"/>
      <c r="PBU27" s="22"/>
      <c r="PBV27" s="22"/>
      <c r="PBW27" s="22"/>
      <c r="PBX27" s="22"/>
      <c r="PBY27" s="22"/>
      <c r="PBZ27" s="22"/>
      <c r="PCA27" s="22"/>
      <c r="PCB27" s="22"/>
      <c r="PCC27" s="22"/>
      <c r="PCD27" s="22"/>
      <c r="PCE27" s="22"/>
      <c r="PCF27" s="22"/>
      <c r="PCG27" s="22"/>
      <c r="PCH27" s="22"/>
      <c r="PCI27" s="22"/>
      <c r="PCJ27" s="22"/>
      <c r="PCK27" s="22"/>
      <c r="PCL27" s="22"/>
      <c r="PCM27" s="22"/>
      <c r="PCN27" s="22"/>
      <c r="PCO27" s="22"/>
      <c r="PCP27" s="22"/>
      <c r="PCQ27" s="22"/>
      <c r="PCR27" s="22"/>
      <c r="PCS27" s="22"/>
      <c r="PCT27" s="22"/>
      <c r="PCU27" s="22"/>
      <c r="PCV27" s="22"/>
      <c r="PCW27" s="22"/>
      <c r="PCX27" s="22"/>
      <c r="PCY27" s="22"/>
      <c r="PCZ27" s="22"/>
      <c r="PDA27" s="22"/>
      <c r="PDB27" s="22"/>
      <c r="PDC27" s="22"/>
      <c r="PDD27" s="22"/>
      <c r="PDE27" s="22"/>
      <c r="PDF27" s="22"/>
      <c r="PDG27" s="22"/>
      <c r="PDH27" s="22"/>
      <c r="PDI27" s="22"/>
      <c r="PDJ27" s="22"/>
      <c r="PDK27" s="22"/>
      <c r="PDL27" s="22"/>
      <c r="PDM27" s="22"/>
      <c r="PDN27" s="22"/>
      <c r="PDO27" s="22"/>
      <c r="PDP27" s="22"/>
      <c r="PDQ27" s="22"/>
      <c r="PDR27" s="22"/>
      <c r="PDS27" s="22"/>
      <c r="PDT27" s="22"/>
      <c r="PDU27" s="22"/>
      <c r="PDV27" s="22"/>
      <c r="PDW27" s="22"/>
      <c r="PDX27" s="22"/>
      <c r="PDY27" s="22"/>
      <c r="PDZ27" s="22"/>
      <c r="PEA27" s="22"/>
      <c r="PEB27" s="22"/>
      <c r="PEC27" s="22"/>
      <c r="PED27" s="22"/>
      <c r="PEE27" s="22"/>
      <c r="PEF27" s="22"/>
      <c r="PEG27" s="22"/>
      <c r="PEH27" s="22"/>
      <c r="PEI27" s="22"/>
      <c r="PEJ27" s="22"/>
      <c r="PEK27" s="22"/>
      <c r="PEL27" s="22"/>
      <c r="PEM27" s="22"/>
      <c r="PEN27" s="22"/>
      <c r="PEO27" s="22"/>
      <c r="PEP27" s="22"/>
      <c r="PEQ27" s="22"/>
      <c r="PER27" s="22"/>
      <c r="PES27" s="22"/>
      <c r="PET27" s="22"/>
      <c r="PEU27" s="22"/>
      <c r="PEV27" s="22"/>
      <c r="PEW27" s="22"/>
      <c r="PEX27" s="22"/>
      <c r="PEY27" s="22"/>
      <c r="PEZ27" s="22"/>
      <c r="PFA27" s="22"/>
      <c r="PFB27" s="22"/>
      <c r="PFC27" s="22"/>
      <c r="PFD27" s="22"/>
      <c r="PFE27" s="22"/>
      <c r="PFF27" s="22"/>
      <c r="PFG27" s="22"/>
      <c r="PFH27" s="22"/>
      <c r="PFI27" s="22"/>
      <c r="PFJ27" s="22"/>
      <c r="PFK27" s="22"/>
      <c r="PFL27" s="22"/>
      <c r="PFM27" s="22"/>
      <c r="PFN27" s="22"/>
      <c r="PFO27" s="22"/>
      <c r="PFP27" s="22"/>
      <c r="PFQ27" s="22"/>
      <c r="PFR27" s="22"/>
      <c r="PFS27" s="22"/>
      <c r="PFT27" s="22"/>
      <c r="PFU27" s="22"/>
      <c r="PFV27" s="22"/>
      <c r="PFW27" s="22"/>
      <c r="PFX27" s="22"/>
      <c r="PFY27" s="22"/>
      <c r="PFZ27" s="22"/>
      <c r="PGA27" s="22"/>
      <c r="PGB27" s="22"/>
      <c r="PGC27" s="22"/>
      <c r="PGD27" s="22"/>
      <c r="PGE27" s="22"/>
      <c r="PGF27" s="22"/>
      <c r="PGG27" s="22"/>
      <c r="PGH27" s="22"/>
      <c r="PGI27" s="22"/>
      <c r="PGJ27" s="22"/>
      <c r="PGK27" s="22"/>
      <c r="PGL27" s="22"/>
      <c r="PGM27" s="22"/>
      <c r="PGN27" s="22"/>
      <c r="PGO27" s="22"/>
      <c r="PGP27" s="22"/>
      <c r="PGQ27" s="22"/>
      <c r="PGR27" s="22"/>
      <c r="PGS27" s="22"/>
      <c r="PGT27" s="22"/>
      <c r="PGU27" s="22"/>
      <c r="PGV27" s="22"/>
      <c r="PGW27" s="22"/>
      <c r="PGX27" s="22"/>
      <c r="PGY27" s="22"/>
      <c r="PGZ27" s="22"/>
      <c r="PHA27" s="22"/>
      <c r="PHB27" s="22"/>
      <c r="PHC27" s="22"/>
      <c r="PHD27" s="22"/>
      <c r="PHE27" s="22"/>
      <c r="PHF27" s="22"/>
      <c r="PHG27" s="22"/>
      <c r="PHH27" s="22"/>
      <c r="PHI27" s="22"/>
      <c r="PHJ27" s="22"/>
      <c r="PHK27" s="22"/>
      <c r="PHL27" s="22"/>
      <c r="PHM27" s="22"/>
      <c r="PHN27" s="22"/>
      <c r="PHO27" s="22"/>
      <c r="PHP27" s="22"/>
      <c r="PHQ27" s="22"/>
      <c r="PHR27" s="22"/>
      <c r="PHS27" s="22"/>
      <c r="PHT27" s="22"/>
      <c r="PHU27" s="22"/>
      <c r="PHV27" s="22"/>
      <c r="PHW27" s="22"/>
      <c r="PHX27" s="22"/>
      <c r="PHY27" s="22"/>
      <c r="PHZ27" s="22"/>
      <c r="PIA27" s="22"/>
      <c r="PIB27" s="22"/>
      <c r="PIC27" s="22"/>
      <c r="PID27" s="22"/>
      <c r="PIE27" s="22"/>
      <c r="PIF27" s="22"/>
      <c r="PIG27" s="22"/>
      <c r="PIH27" s="22"/>
      <c r="PII27" s="22"/>
      <c r="PIJ27" s="22"/>
      <c r="PIK27" s="22"/>
      <c r="PIL27" s="22"/>
      <c r="PIM27" s="22"/>
      <c r="PIN27" s="22"/>
      <c r="PIO27" s="22"/>
      <c r="PIP27" s="22"/>
      <c r="PIQ27" s="22"/>
      <c r="PIR27" s="22"/>
      <c r="PIS27" s="22"/>
      <c r="PIT27" s="22"/>
      <c r="PIU27" s="22"/>
      <c r="PIV27" s="22"/>
      <c r="PIW27" s="22"/>
      <c r="PIX27" s="22"/>
      <c r="PIY27" s="22"/>
      <c r="PIZ27" s="22"/>
      <c r="PJA27" s="22"/>
      <c r="PJB27" s="22"/>
      <c r="PJC27" s="22"/>
      <c r="PJD27" s="22"/>
      <c r="PJE27" s="22"/>
      <c r="PJF27" s="22"/>
      <c r="PJG27" s="22"/>
      <c r="PJH27" s="22"/>
      <c r="PJI27" s="22"/>
      <c r="PJJ27" s="22"/>
      <c r="PJK27" s="22"/>
      <c r="PJL27" s="22"/>
      <c r="PJM27" s="22"/>
      <c r="PJN27" s="22"/>
      <c r="PJO27" s="22"/>
      <c r="PJP27" s="22"/>
      <c r="PJQ27" s="22"/>
      <c r="PJR27" s="22"/>
      <c r="PJS27" s="22"/>
      <c r="PJT27" s="22"/>
      <c r="PJU27" s="22"/>
      <c r="PJV27" s="22"/>
      <c r="PJW27" s="22"/>
      <c r="PJX27" s="22"/>
      <c r="PJY27" s="22"/>
      <c r="PJZ27" s="22"/>
      <c r="PKA27" s="22"/>
      <c r="PKB27" s="22"/>
      <c r="PKC27" s="22"/>
      <c r="PKD27" s="22"/>
      <c r="PKE27" s="22"/>
      <c r="PKF27" s="22"/>
      <c r="PKG27" s="22"/>
      <c r="PKH27" s="22"/>
      <c r="PKI27" s="22"/>
      <c r="PKJ27" s="22"/>
      <c r="PKK27" s="22"/>
      <c r="PKL27" s="22"/>
      <c r="PKM27" s="22"/>
      <c r="PKN27" s="22"/>
      <c r="PKO27" s="22"/>
      <c r="PKP27" s="22"/>
      <c r="PKQ27" s="22"/>
      <c r="PKR27" s="22"/>
      <c r="PKS27" s="22"/>
      <c r="PKT27" s="22"/>
      <c r="PKU27" s="22"/>
      <c r="PKV27" s="22"/>
      <c r="PKW27" s="22"/>
      <c r="PKX27" s="22"/>
      <c r="PKY27" s="22"/>
      <c r="PKZ27" s="22"/>
      <c r="PLA27" s="22"/>
      <c r="PLB27" s="22"/>
      <c r="PLC27" s="22"/>
      <c r="PLD27" s="22"/>
      <c r="PLE27" s="22"/>
      <c r="PLF27" s="22"/>
      <c r="PLG27" s="22"/>
      <c r="PLH27" s="22"/>
      <c r="PLI27" s="22"/>
      <c r="PLJ27" s="22"/>
      <c r="PLK27" s="22"/>
      <c r="PLL27" s="22"/>
      <c r="PLM27" s="22"/>
      <c r="PLN27" s="22"/>
      <c r="PLO27" s="22"/>
      <c r="PLP27" s="22"/>
      <c r="PLQ27" s="22"/>
      <c r="PLR27" s="22"/>
      <c r="PLS27" s="22"/>
      <c r="PLT27" s="22"/>
      <c r="PLU27" s="22"/>
      <c r="PLV27" s="22"/>
      <c r="PLW27" s="22"/>
      <c r="PLX27" s="22"/>
      <c r="PLY27" s="22"/>
      <c r="PLZ27" s="22"/>
      <c r="PMA27" s="22"/>
      <c r="PMB27" s="22"/>
      <c r="PMC27" s="22"/>
      <c r="PMD27" s="22"/>
      <c r="PME27" s="22"/>
      <c r="PMF27" s="22"/>
      <c r="PMG27" s="22"/>
      <c r="PMH27" s="22"/>
      <c r="PMI27" s="22"/>
      <c r="PMJ27" s="22"/>
      <c r="PMK27" s="22"/>
      <c r="PML27" s="22"/>
      <c r="PMM27" s="22"/>
      <c r="PMN27" s="22"/>
      <c r="PMO27" s="22"/>
      <c r="PMP27" s="22"/>
      <c r="PMQ27" s="22"/>
      <c r="PMR27" s="22"/>
      <c r="PMS27" s="22"/>
      <c r="PMT27" s="22"/>
      <c r="PMU27" s="22"/>
      <c r="PMV27" s="22"/>
      <c r="PMW27" s="22"/>
      <c r="PMX27" s="22"/>
      <c r="PMY27" s="22"/>
      <c r="PMZ27" s="22"/>
      <c r="PNA27" s="22"/>
      <c r="PNB27" s="22"/>
      <c r="PNC27" s="22"/>
      <c r="PND27" s="22"/>
      <c r="PNE27" s="22"/>
      <c r="PNF27" s="22"/>
      <c r="PNG27" s="22"/>
      <c r="PNH27" s="22"/>
      <c r="PNI27" s="22"/>
      <c r="PNJ27" s="22"/>
      <c r="PNK27" s="22"/>
      <c r="PNL27" s="22"/>
      <c r="PNM27" s="22"/>
      <c r="PNN27" s="22"/>
      <c r="PNO27" s="22"/>
      <c r="PNP27" s="22"/>
      <c r="PNQ27" s="22"/>
      <c r="PNR27" s="22"/>
      <c r="PNS27" s="22"/>
      <c r="PNT27" s="22"/>
      <c r="PNU27" s="22"/>
      <c r="PNV27" s="22"/>
      <c r="PNW27" s="22"/>
      <c r="PNX27" s="22"/>
      <c r="PNY27" s="22"/>
      <c r="PNZ27" s="22"/>
      <c r="POA27" s="22"/>
      <c r="POB27" s="22"/>
      <c r="POC27" s="22"/>
      <c r="POD27" s="22"/>
      <c r="POE27" s="22"/>
      <c r="POF27" s="22"/>
      <c r="POG27" s="22"/>
      <c r="POH27" s="22"/>
      <c r="POI27" s="22"/>
      <c r="POJ27" s="22"/>
      <c r="POK27" s="22"/>
      <c r="POL27" s="22"/>
      <c r="POM27" s="22"/>
      <c r="PON27" s="22"/>
      <c r="POO27" s="22"/>
      <c r="POP27" s="22"/>
      <c r="POQ27" s="22"/>
      <c r="POR27" s="22"/>
      <c r="POS27" s="22"/>
      <c r="POT27" s="22"/>
      <c r="POU27" s="22"/>
      <c r="POV27" s="22"/>
      <c r="POW27" s="22"/>
      <c r="POX27" s="22"/>
      <c r="POY27" s="22"/>
      <c r="POZ27" s="22"/>
      <c r="PPA27" s="22"/>
      <c r="PPB27" s="22"/>
      <c r="PPC27" s="22"/>
      <c r="PPD27" s="22"/>
      <c r="PPE27" s="22"/>
      <c r="PPF27" s="22"/>
      <c r="PPG27" s="22"/>
      <c r="PPH27" s="22"/>
      <c r="PPI27" s="22"/>
      <c r="PPJ27" s="22"/>
      <c r="PPK27" s="22"/>
      <c r="PPL27" s="22"/>
      <c r="PPM27" s="22"/>
      <c r="PPN27" s="22"/>
      <c r="PPO27" s="22"/>
      <c r="PPP27" s="22"/>
      <c r="PPQ27" s="22"/>
      <c r="PPR27" s="22"/>
      <c r="PPS27" s="22"/>
      <c r="PPT27" s="22"/>
      <c r="PPU27" s="22"/>
      <c r="PPV27" s="22"/>
      <c r="PPW27" s="22"/>
      <c r="PPX27" s="22"/>
      <c r="PPY27" s="22"/>
      <c r="PPZ27" s="22"/>
      <c r="PQA27" s="22"/>
      <c r="PQB27" s="22"/>
      <c r="PQC27" s="22"/>
      <c r="PQD27" s="22"/>
      <c r="PQE27" s="22"/>
      <c r="PQF27" s="22"/>
      <c r="PQG27" s="22"/>
      <c r="PQH27" s="22"/>
      <c r="PQI27" s="22"/>
      <c r="PQJ27" s="22"/>
      <c r="PQK27" s="22"/>
      <c r="PQL27" s="22"/>
      <c r="PQM27" s="22"/>
      <c r="PQN27" s="22"/>
      <c r="PQO27" s="22"/>
      <c r="PQP27" s="22"/>
      <c r="PQQ27" s="22"/>
      <c r="PQR27" s="22"/>
      <c r="PQS27" s="22"/>
      <c r="PQT27" s="22"/>
      <c r="PQU27" s="22"/>
      <c r="PQV27" s="22"/>
      <c r="PQW27" s="22"/>
      <c r="PQX27" s="22"/>
      <c r="PQY27" s="22"/>
      <c r="PQZ27" s="22"/>
      <c r="PRA27" s="22"/>
      <c r="PRB27" s="22"/>
      <c r="PRC27" s="22"/>
      <c r="PRD27" s="22"/>
      <c r="PRE27" s="22"/>
      <c r="PRF27" s="22"/>
      <c r="PRG27" s="22"/>
      <c r="PRH27" s="22"/>
      <c r="PRI27" s="22"/>
      <c r="PRJ27" s="22"/>
      <c r="PRK27" s="22"/>
      <c r="PRL27" s="22"/>
      <c r="PRM27" s="22"/>
      <c r="PRN27" s="22"/>
      <c r="PRO27" s="22"/>
      <c r="PRP27" s="22"/>
      <c r="PRQ27" s="22"/>
      <c r="PRR27" s="22"/>
      <c r="PRS27" s="22"/>
      <c r="PRT27" s="22"/>
      <c r="PRU27" s="22"/>
      <c r="PRV27" s="22"/>
      <c r="PRW27" s="22"/>
      <c r="PRX27" s="22"/>
      <c r="PRY27" s="22"/>
      <c r="PRZ27" s="22"/>
      <c r="PSA27" s="22"/>
      <c r="PSB27" s="22"/>
      <c r="PSC27" s="22"/>
      <c r="PSD27" s="22"/>
      <c r="PSE27" s="22"/>
      <c r="PSF27" s="22"/>
      <c r="PSG27" s="22"/>
      <c r="PSH27" s="22"/>
      <c r="PSI27" s="22"/>
      <c r="PSJ27" s="22"/>
      <c r="PSK27" s="22"/>
      <c r="PSL27" s="22"/>
      <c r="PSM27" s="22"/>
      <c r="PSN27" s="22"/>
      <c r="PSO27" s="22"/>
      <c r="PSP27" s="22"/>
      <c r="PSQ27" s="22"/>
      <c r="PSR27" s="22"/>
      <c r="PSS27" s="22"/>
      <c r="PST27" s="22"/>
      <c r="PSU27" s="22"/>
      <c r="PSV27" s="22"/>
      <c r="PSW27" s="22"/>
      <c r="PSX27" s="22"/>
      <c r="PSY27" s="22"/>
      <c r="PSZ27" s="22"/>
      <c r="PTA27" s="22"/>
      <c r="PTB27" s="22"/>
      <c r="PTC27" s="22"/>
      <c r="PTD27" s="22"/>
      <c r="PTE27" s="22"/>
      <c r="PTF27" s="22"/>
      <c r="PTG27" s="22"/>
      <c r="PTH27" s="22"/>
      <c r="PTI27" s="22"/>
      <c r="PTJ27" s="22"/>
      <c r="PTK27" s="22"/>
      <c r="PTL27" s="22"/>
      <c r="PTM27" s="22"/>
      <c r="PTN27" s="22"/>
      <c r="PTO27" s="22"/>
      <c r="PTP27" s="22"/>
      <c r="PTQ27" s="22"/>
      <c r="PTR27" s="22"/>
      <c r="PTS27" s="22"/>
      <c r="PTT27" s="22"/>
      <c r="PTU27" s="22"/>
      <c r="PTV27" s="22"/>
      <c r="PTW27" s="22"/>
      <c r="PTX27" s="22"/>
      <c r="PTY27" s="22"/>
      <c r="PTZ27" s="22"/>
      <c r="PUA27" s="22"/>
      <c r="PUB27" s="22"/>
      <c r="PUC27" s="22"/>
      <c r="PUD27" s="22"/>
      <c r="PUE27" s="22"/>
      <c r="PUF27" s="22"/>
      <c r="PUG27" s="22"/>
      <c r="PUH27" s="22"/>
      <c r="PUI27" s="22"/>
      <c r="PUJ27" s="22"/>
      <c r="PUK27" s="22"/>
      <c r="PUL27" s="22"/>
      <c r="PUM27" s="22"/>
      <c r="PUN27" s="22"/>
      <c r="PUO27" s="22"/>
      <c r="PUP27" s="22"/>
      <c r="PUQ27" s="22"/>
      <c r="PUR27" s="22"/>
      <c r="PUS27" s="22"/>
      <c r="PUT27" s="22"/>
      <c r="PUU27" s="22"/>
      <c r="PUV27" s="22"/>
      <c r="PUW27" s="22"/>
      <c r="PUX27" s="22"/>
      <c r="PUY27" s="22"/>
      <c r="PUZ27" s="22"/>
      <c r="PVA27" s="22"/>
      <c r="PVB27" s="22"/>
      <c r="PVC27" s="22"/>
      <c r="PVD27" s="22"/>
      <c r="PVE27" s="22"/>
      <c r="PVF27" s="22"/>
      <c r="PVG27" s="22"/>
      <c r="PVH27" s="22"/>
      <c r="PVI27" s="22"/>
      <c r="PVJ27" s="22"/>
      <c r="PVK27" s="22"/>
      <c r="PVL27" s="22"/>
      <c r="PVM27" s="22"/>
      <c r="PVN27" s="22"/>
      <c r="PVO27" s="22"/>
      <c r="PVP27" s="22"/>
      <c r="PVQ27" s="22"/>
      <c r="PVR27" s="22"/>
      <c r="PVS27" s="22"/>
      <c r="PVT27" s="22"/>
      <c r="PVU27" s="22"/>
      <c r="PVV27" s="22"/>
      <c r="PVW27" s="22"/>
      <c r="PVX27" s="22"/>
      <c r="PVY27" s="22"/>
      <c r="PVZ27" s="22"/>
      <c r="PWA27" s="22"/>
      <c r="PWB27" s="22"/>
      <c r="PWC27" s="22"/>
      <c r="PWD27" s="22"/>
      <c r="PWE27" s="22"/>
      <c r="PWF27" s="22"/>
      <c r="PWG27" s="22"/>
      <c r="PWH27" s="22"/>
      <c r="PWI27" s="22"/>
      <c r="PWJ27" s="22"/>
      <c r="PWK27" s="22"/>
      <c r="PWL27" s="22"/>
      <c r="PWM27" s="22"/>
      <c r="PWN27" s="22"/>
      <c r="PWO27" s="22"/>
      <c r="PWP27" s="22"/>
      <c r="PWQ27" s="22"/>
      <c r="PWR27" s="22"/>
      <c r="PWS27" s="22"/>
      <c r="PWT27" s="22"/>
      <c r="PWU27" s="22"/>
      <c r="PWV27" s="22"/>
      <c r="PWW27" s="22"/>
      <c r="PWX27" s="22"/>
      <c r="PWY27" s="22"/>
      <c r="PWZ27" s="22"/>
      <c r="PXA27" s="22"/>
      <c r="PXB27" s="22"/>
      <c r="PXC27" s="22"/>
      <c r="PXD27" s="22"/>
      <c r="PXE27" s="22"/>
      <c r="PXF27" s="22"/>
      <c r="PXG27" s="22"/>
      <c r="PXH27" s="22"/>
      <c r="PXI27" s="22"/>
      <c r="PXJ27" s="22"/>
      <c r="PXK27" s="22"/>
      <c r="PXL27" s="22"/>
      <c r="PXM27" s="22"/>
      <c r="PXN27" s="22"/>
      <c r="PXO27" s="22"/>
      <c r="PXP27" s="22"/>
      <c r="PXQ27" s="22"/>
      <c r="PXR27" s="22"/>
      <c r="PXS27" s="22"/>
      <c r="PXT27" s="22"/>
      <c r="PXU27" s="22"/>
      <c r="PXV27" s="22"/>
      <c r="PXW27" s="22"/>
      <c r="PXX27" s="22"/>
      <c r="PXY27" s="22"/>
      <c r="PXZ27" s="22"/>
      <c r="PYA27" s="22"/>
      <c r="PYB27" s="22"/>
      <c r="PYC27" s="22"/>
      <c r="PYD27" s="22"/>
      <c r="PYE27" s="22"/>
      <c r="PYF27" s="22"/>
      <c r="PYG27" s="22"/>
      <c r="PYH27" s="22"/>
      <c r="PYI27" s="22"/>
      <c r="PYJ27" s="22"/>
      <c r="PYK27" s="22"/>
      <c r="PYL27" s="22"/>
      <c r="PYM27" s="22"/>
      <c r="PYN27" s="22"/>
      <c r="PYO27" s="22"/>
      <c r="PYP27" s="22"/>
      <c r="PYQ27" s="22"/>
      <c r="PYR27" s="22"/>
      <c r="PYS27" s="22"/>
      <c r="PYT27" s="22"/>
      <c r="PYU27" s="22"/>
      <c r="PYV27" s="22"/>
      <c r="PYW27" s="22"/>
      <c r="PYX27" s="22"/>
      <c r="PYY27" s="22"/>
      <c r="PYZ27" s="22"/>
      <c r="PZA27" s="22"/>
      <c r="PZB27" s="22"/>
      <c r="PZC27" s="22"/>
      <c r="PZD27" s="22"/>
      <c r="PZE27" s="22"/>
      <c r="PZF27" s="22"/>
      <c r="PZG27" s="22"/>
      <c r="PZH27" s="22"/>
      <c r="PZI27" s="22"/>
      <c r="PZJ27" s="22"/>
      <c r="PZK27" s="22"/>
      <c r="PZL27" s="22"/>
      <c r="PZM27" s="22"/>
      <c r="PZN27" s="22"/>
      <c r="PZO27" s="22"/>
      <c r="PZP27" s="22"/>
      <c r="PZQ27" s="22"/>
      <c r="PZR27" s="22"/>
      <c r="PZS27" s="22"/>
      <c r="PZT27" s="22"/>
      <c r="PZU27" s="22"/>
      <c r="PZV27" s="22"/>
      <c r="PZW27" s="22"/>
      <c r="PZX27" s="22"/>
      <c r="PZY27" s="22"/>
      <c r="PZZ27" s="22"/>
      <c r="QAA27" s="22"/>
      <c r="QAB27" s="22"/>
      <c r="QAC27" s="22"/>
      <c r="QAD27" s="22"/>
      <c r="QAE27" s="22"/>
      <c r="QAF27" s="22"/>
      <c r="QAG27" s="22"/>
      <c r="QAH27" s="22"/>
      <c r="QAI27" s="22"/>
      <c r="QAJ27" s="22"/>
      <c r="QAK27" s="22"/>
      <c r="QAL27" s="22"/>
      <c r="QAM27" s="22"/>
      <c r="QAN27" s="22"/>
      <c r="QAO27" s="22"/>
      <c r="QAP27" s="22"/>
      <c r="QAQ27" s="22"/>
      <c r="QAR27" s="22"/>
      <c r="QAS27" s="22"/>
      <c r="QAT27" s="22"/>
      <c r="QAU27" s="22"/>
      <c r="QAV27" s="22"/>
      <c r="QAW27" s="22"/>
      <c r="QAX27" s="22"/>
      <c r="QAY27" s="22"/>
      <c r="QAZ27" s="22"/>
      <c r="QBA27" s="22"/>
      <c r="QBB27" s="22"/>
      <c r="QBC27" s="22"/>
      <c r="QBD27" s="22"/>
      <c r="QBE27" s="22"/>
      <c r="QBF27" s="22"/>
      <c r="QBG27" s="22"/>
      <c r="QBH27" s="22"/>
      <c r="QBI27" s="22"/>
      <c r="QBJ27" s="22"/>
      <c r="QBK27" s="22"/>
      <c r="QBL27" s="22"/>
      <c r="QBM27" s="22"/>
      <c r="QBN27" s="22"/>
      <c r="QBO27" s="22"/>
      <c r="QBP27" s="22"/>
      <c r="QBQ27" s="22"/>
      <c r="QBR27" s="22"/>
      <c r="QBS27" s="22"/>
      <c r="QBT27" s="22"/>
      <c r="QBU27" s="22"/>
      <c r="QBV27" s="22"/>
      <c r="QBW27" s="22"/>
      <c r="QBX27" s="22"/>
      <c r="QBY27" s="22"/>
      <c r="QBZ27" s="22"/>
      <c r="QCA27" s="22"/>
      <c r="QCB27" s="22"/>
      <c r="QCC27" s="22"/>
      <c r="QCD27" s="22"/>
      <c r="QCE27" s="22"/>
      <c r="QCF27" s="22"/>
      <c r="QCG27" s="22"/>
      <c r="QCH27" s="22"/>
      <c r="QCI27" s="22"/>
      <c r="QCJ27" s="22"/>
      <c r="QCK27" s="22"/>
      <c r="QCL27" s="22"/>
      <c r="QCM27" s="22"/>
      <c r="QCN27" s="22"/>
      <c r="QCO27" s="22"/>
      <c r="QCP27" s="22"/>
      <c r="QCQ27" s="22"/>
      <c r="QCR27" s="22"/>
      <c r="QCS27" s="22"/>
      <c r="QCT27" s="22"/>
      <c r="QCU27" s="22"/>
      <c r="QCV27" s="22"/>
      <c r="QCW27" s="22"/>
      <c r="QCX27" s="22"/>
      <c r="QCY27" s="22"/>
      <c r="QCZ27" s="22"/>
      <c r="QDA27" s="22"/>
      <c r="QDB27" s="22"/>
      <c r="QDC27" s="22"/>
      <c r="QDD27" s="22"/>
      <c r="QDE27" s="22"/>
      <c r="QDF27" s="22"/>
      <c r="QDG27" s="22"/>
      <c r="QDH27" s="22"/>
      <c r="QDI27" s="22"/>
      <c r="QDJ27" s="22"/>
      <c r="QDK27" s="22"/>
      <c r="QDL27" s="22"/>
      <c r="QDM27" s="22"/>
      <c r="QDN27" s="22"/>
      <c r="QDO27" s="22"/>
      <c r="QDP27" s="22"/>
      <c r="QDQ27" s="22"/>
      <c r="QDR27" s="22"/>
      <c r="QDS27" s="22"/>
      <c r="QDT27" s="22"/>
      <c r="QDU27" s="22"/>
      <c r="QDV27" s="22"/>
      <c r="QDW27" s="22"/>
      <c r="QDX27" s="22"/>
      <c r="QDY27" s="22"/>
      <c r="QDZ27" s="22"/>
      <c r="QEA27" s="22"/>
      <c r="QEB27" s="22"/>
      <c r="QEC27" s="22"/>
      <c r="QED27" s="22"/>
      <c r="QEE27" s="22"/>
      <c r="QEF27" s="22"/>
      <c r="QEG27" s="22"/>
      <c r="QEH27" s="22"/>
      <c r="QEI27" s="22"/>
      <c r="QEJ27" s="22"/>
      <c r="QEK27" s="22"/>
      <c r="QEL27" s="22"/>
      <c r="QEM27" s="22"/>
      <c r="QEN27" s="22"/>
      <c r="QEO27" s="22"/>
      <c r="QEP27" s="22"/>
      <c r="QEQ27" s="22"/>
      <c r="QER27" s="22"/>
      <c r="QES27" s="22"/>
      <c r="QET27" s="22"/>
      <c r="QEU27" s="22"/>
      <c r="QEV27" s="22"/>
      <c r="QEW27" s="22"/>
      <c r="QEX27" s="22"/>
      <c r="QEY27" s="22"/>
      <c r="QEZ27" s="22"/>
      <c r="QFA27" s="22"/>
      <c r="QFB27" s="22"/>
      <c r="QFC27" s="22"/>
      <c r="QFD27" s="22"/>
      <c r="QFE27" s="22"/>
      <c r="QFF27" s="22"/>
      <c r="QFG27" s="22"/>
      <c r="QFH27" s="22"/>
      <c r="QFI27" s="22"/>
      <c r="QFJ27" s="22"/>
      <c r="QFK27" s="22"/>
      <c r="QFL27" s="22"/>
      <c r="QFM27" s="22"/>
      <c r="QFN27" s="22"/>
      <c r="QFO27" s="22"/>
      <c r="QFP27" s="22"/>
      <c r="QFQ27" s="22"/>
      <c r="QFR27" s="22"/>
      <c r="QFS27" s="22"/>
      <c r="QFT27" s="22"/>
      <c r="QFU27" s="22"/>
      <c r="QFV27" s="22"/>
      <c r="QFW27" s="22"/>
      <c r="QFX27" s="22"/>
      <c r="QFY27" s="22"/>
      <c r="QFZ27" s="22"/>
      <c r="QGA27" s="22"/>
      <c r="QGB27" s="22"/>
      <c r="QGC27" s="22"/>
      <c r="QGD27" s="22"/>
      <c r="QGE27" s="22"/>
      <c r="QGF27" s="22"/>
      <c r="QGG27" s="22"/>
      <c r="QGH27" s="22"/>
      <c r="QGI27" s="22"/>
      <c r="QGJ27" s="22"/>
      <c r="QGK27" s="22"/>
      <c r="QGL27" s="22"/>
      <c r="QGM27" s="22"/>
      <c r="QGN27" s="22"/>
      <c r="QGO27" s="22"/>
      <c r="QGP27" s="22"/>
      <c r="QGQ27" s="22"/>
      <c r="QGR27" s="22"/>
      <c r="QGS27" s="22"/>
      <c r="QGT27" s="22"/>
      <c r="QGU27" s="22"/>
      <c r="QGV27" s="22"/>
      <c r="QGW27" s="22"/>
      <c r="QGX27" s="22"/>
      <c r="QGY27" s="22"/>
      <c r="QGZ27" s="22"/>
      <c r="QHA27" s="22"/>
      <c r="QHB27" s="22"/>
      <c r="QHC27" s="22"/>
      <c r="QHD27" s="22"/>
      <c r="QHE27" s="22"/>
      <c r="QHF27" s="22"/>
      <c r="QHG27" s="22"/>
      <c r="QHH27" s="22"/>
      <c r="QHI27" s="22"/>
      <c r="QHJ27" s="22"/>
      <c r="QHK27" s="22"/>
      <c r="QHL27" s="22"/>
      <c r="QHM27" s="22"/>
      <c r="QHN27" s="22"/>
      <c r="QHO27" s="22"/>
      <c r="QHP27" s="22"/>
      <c r="QHQ27" s="22"/>
      <c r="QHR27" s="22"/>
      <c r="QHS27" s="22"/>
      <c r="QHT27" s="22"/>
      <c r="QHU27" s="22"/>
      <c r="QHV27" s="22"/>
      <c r="QHW27" s="22"/>
      <c r="QHX27" s="22"/>
      <c r="QHY27" s="22"/>
      <c r="QHZ27" s="22"/>
      <c r="QIA27" s="22"/>
      <c r="QIB27" s="22"/>
      <c r="QIC27" s="22"/>
      <c r="QID27" s="22"/>
      <c r="QIE27" s="22"/>
      <c r="QIF27" s="22"/>
      <c r="QIG27" s="22"/>
      <c r="QIH27" s="22"/>
      <c r="QII27" s="22"/>
      <c r="QIJ27" s="22"/>
      <c r="QIK27" s="22"/>
      <c r="QIL27" s="22"/>
      <c r="QIM27" s="22"/>
      <c r="QIN27" s="22"/>
      <c r="QIO27" s="22"/>
      <c r="QIP27" s="22"/>
      <c r="QIQ27" s="22"/>
      <c r="QIR27" s="22"/>
      <c r="QIS27" s="22"/>
      <c r="QIT27" s="22"/>
      <c r="QIU27" s="22"/>
      <c r="QIV27" s="22"/>
      <c r="QIW27" s="22"/>
      <c r="QIX27" s="22"/>
      <c r="QIY27" s="22"/>
      <c r="QIZ27" s="22"/>
      <c r="QJA27" s="22"/>
      <c r="QJB27" s="22"/>
      <c r="QJC27" s="22"/>
      <c r="QJD27" s="22"/>
      <c r="QJE27" s="22"/>
      <c r="QJF27" s="22"/>
      <c r="QJG27" s="22"/>
      <c r="QJH27" s="22"/>
      <c r="QJI27" s="22"/>
      <c r="QJJ27" s="22"/>
      <c r="QJK27" s="22"/>
      <c r="QJL27" s="22"/>
      <c r="QJM27" s="22"/>
      <c r="QJN27" s="22"/>
      <c r="QJO27" s="22"/>
      <c r="QJP27" s="22"/>
      <c r="QJQ27" s="22"/>
      <c r="QJR27" s="22"/>
      <c r="QJS27" s="22"/>
      <c r="QJT27" s="22"/>
      <c r="QJU27" s="22"/>
      <c r="QJV27" s="22"/>
      <c r="QJW27" s="22"/>
      <c r="QJX27" s="22"/>
      <c r="QJY27" s="22"/>
      <c r="QJZ27" s="22"/>
      <c r="QKA27" s="22"/>
      <c r="QKB27" s="22"/>
      <c r="QKC27" s="22"/>
      <c r="QKD27" s="22"/>
      <c r="QKE27" s="22"/>
      <c r="QKF27" s="22"/>
      <c r="QKG27" s="22"/>
      <c r="QKH27" s="22"/>
      <c r="QKI27" s="22"/>
      <c r="QKJ27" s="22"/>
      <c r="QKK27" s="22"/>
      <c r="QKL27" s="22"/>
      <c r="QKM27" s="22"/>
      <c r="QKN27" s="22"/>
      <c r="QKO27" s="22"/>
      <c r="QKP27" s="22"/>
      <c r="QKQ27" s="22"/>
      <c r="QKR27" s="22"/>
      <c r="QKS27" s="22"/>
      <c r="QKT27" s="22"/>
      <c r="QKU27" s="22"/>
      <c r="QKV27" s="22"/>
      <c r="QKW27" s="22"/>
      <c r="QKX27" s="22"/>
      <c r="QKY27" s="22"/>
      <c r="QKZ27" s="22"/>
      <c r="QLA27" s="22"/>
      <c r="QLB27" s="22"/>
      <c r="QLC27" s="22"/>
      <c r="QLD27" s="22"/>
      <c r="QLE27" s="22"/>
      <c r="QLF27" s="22"/>
      <c r="QLG27" s="22"/>
      <c r="QLH27" s="22"/>
      <c r="QLI27" s="22"/>
      <c r="QLJ27" s="22"/>
      <c r="QLK27" s="22"/>
      <c r="QLL27" s="22"/>
      <c r="QLM27" s="22"/>
      <c r="QLN27" s="22"/>
      <c r="QLO27" s="22"/>
      <c r="QLP27" s="22"/>
      <c r="QLQ27" s="22"/>
      <c r="QLR27" s="22"/>
      <c r="QLS27" s="22"/>
      <c r="QLT27" s="22"/>
      <c r="QLU27" s="22"/>
      <c r="QLV27" s="22"/>
      <c r="QLW27" s="22"/>
      <c r="QLX27" s="22"/>
      <c r="QLY27" s="22"/>
      <c r="QLZ27" s="22"/>
      <c r="QMA27" s="22"/>
      <c r="QMB27" s="22"/>
      <c r="QMC27" s="22"/>
      <c r="QMD27" s="22"/>
      <c r="QME27" s="22"/>
      <c r="QMF27" s="22"/>
      <c r="QMG27" s="22"/>
      <c r="QMH27" s="22"/>
      <c r="QMI27" s="22"/>
      <c r="QMJ27" s="22"/>
      <c r="QMK27" s="22"/>
      <c r="QML27" s="22"/>
      <c r="QMM27" s="22"/>
      <c r="QMN27" s="22"/>
      <c r="QMO27" s="22"/>
      <c r="QMP27" s="22"/>
      <c r="QMQ27" s="22"/>
      <c r="QMR27" s="22"/>
      <c r="QMS27" s="22"/>
      <c r="QMT27" s="22"/>
      <c r="QMU27" s="22"/>
      <c r="QMV27" s="22"/>
      <c r="QMW27" s="22"/>
      <c r="QMX27" s="22"/>
      <c r="QMY27" s="22"/>
      <c r="QMZ27" s="22"/>
      <c r="QNA27" s="22"/>
      <c r="QNB27" s="22"/>
      <c r="QNC27" s="22"/>
      <c r="QND27" s="22"/>
      <c r="QNE27" s="22"/>
      <c r="QNF27" s="22"/>
      <c r="QNG27" s="22"/>
      <c r="QNH27" s="22"/>
      <c r="QNI27" s="22"/>
      <c r="QNJ27" s="22"/>
      <c r="QNK27" s="22"/>
      <c r="QNL27" s="22"/>
      <c r="QNM27" s="22"/>
      <c r="QNN27" s="22"/>
      <c r="QNO27" s="22"/>
      <c r="QNP27" s="22"/>
      <c r="QNQ27" s="22"/>
      <c r="QNR27" s="22"/>
      <c r="QNS27" s="22"/>
      <c r="QNT27" s="22"/>
      <c r="QNU27" s="22"/>
      <c r="QNV27" s="22"/>
      <c r="QNW27" s="22"/>
      <c r="QNX27" s="22"/>
      <c r="QNY27" s="22"/>
      <c r="QNZ27" s="22"/>
      <c r="QOA27" s="22"/>
      <c r="QOB27" s="22"/>
      <c r="QOC27" s="22"/>
      <c r="QOD27" s="22"/>
      <c r="QOE27" s="22"/>
      <c r="QOF27" s="22"/>
      <c r="QOG27" s="22"/>
      <c r="QOH27" s="22"/>
      <c r="QOI27" s="22"/>
      <c r="QOJ27" s="22"/>
      <c r="QOK27" s="22"/>
      <c r="QOL27" s="22"/>
      <c r="QOM27" s="22"/>
      <c r="QON27" s="22"/>
      <c r="QOO27" s="22"/>
      <c r="QOP27" s="22"/>
      <c r="QOQ27" s="22"/>
      <c r="QOR27" s="22"/>
      <c r="QOS27" s="22"/>
      <c r="QOT27" s="22"/>
      <c r="QOU27" s="22"/>
      <c r="QOV27" s="22"/>
      <c r="QOW27" s="22"/>
      <c r="QOX27" s="22"/>
      <c r="QOY27" s="22"/>
      <c r="QOZ27" s="22"/>
      <c r="QPA27" s="22"/>
      <c r="QPB27" s="22"/>
      <c r="QPC27" s="22"/>
      <c r="QPD27" s="22"/>
      <c r="QPE27" s="22"/>
      <c r="QPF27" s="22"/>
      <c r="QPG27" s="22"/>
      <c r="QPH27" s="22"/>
      <c r="QPI27" s="22"/>
      <c r="QPJ27" s="22"/>
      <c r="QPK27" s="22"/>
      <c r="QPL27" s="22"/>
      <c r="QPM27" s="22"/>
      <c r="QPN27" s="22"/>
      <c r="QPO27" s="22"/>
      <c r="QPP27" s="22"/>
      <c r="QPQ27" s="22"/>
      <c r="QPR27" s="22"/>
      <c r="QPS27" s="22"/>
      <c r="QPT27" s="22"/>
      <c r="QPU27" s="22"/>
      <c r="QPV27" s="22"/>
      <c r="QPW27" s="22"/>
      <c r="QPX27" s="22"/>
      <c r="QPY27" s="22"/>
      <c r="QPZ27" s="22"/>
      <c r="QQA27" s="22"/>
      <c r="QQB27" s="22"/>
      <c r="QQC27" s="22"/>
      <c r="QQD27" s="22"/>
      <c r="QQE27" s="22"/>
      <c r="QQF27" s="22"/>
      <c r="QQG27" s="22"/>
      <c r="QQH27" s="22"/>
      <c r="QQI27" s="22"/>
      <c r="QQJ27" s="22"/>
      <c r="QQK27" s="22"/>
      <c r="QQL27" s="22"/>
      <c r="QQM27" s="22"/>
      <c r="QQN27" s="22"/>
      <c r="QQO27" s="22"/>
      <c r="QQP27" s="22"/>
      <c r="QQQ27" s="22"/>
      <c r="QQR27" s="22"/>
      <c r="QQS27" s="22"/>
      <c r="QQT27" s="22"/>
      <c r="QQU27" s="22"/>
      <c r="QQV27" s="22"/>
      <c r="QQW27" s="22"/>
      <c r="QQX27" s="22"/>
      <c r="QQY27" s="22"/>
      <c r="QQZ27" s="22"/>
      <c r="QRA27" s="22"/>
      <c r="QRB27" s="22"/>
      <c r="QRC27" s="22"/>
      <c r="QRD27" s="22"/>
      <c r="QRE27" s="22"/>
      <c r="QRF27" s="22"/>
      <c r="QRG27" s="22"/>
      <c r="QRH27" s="22"/>
      <c r="QRI27" s="22"/>
      <c r="QRJ27" s="22"/>
      <c r="QRK27" s="22"/>
      <c r="QRL27" s="22"/>
      <c r="QRM27" s="22"/>
      <c r="QRN27" s="22"/>
      <c r="QRO27" s="22"/>
      <c r="QRP27" s="22"/>
      <c r="QRQ27" s="22"/>
      <c r="QRR27" s="22"/>
      <c r="QRS27" s="22"/>
      <c r="QRT27" s="22"/>
      <c r="QRU27" s="22"/>
      <c r="QRV27" s="22"/>
      <c r="QRW27" s="22"/>
      <c r="QRX27" s="22"/>
      <c r="QRY27" s="22"/>
      <c r="QRZ27" s="22"/>
      <c r="QSA27" s="22"/>
      <c r="QSB27" s="22"/>
      <c r="QSC27" s="22"/>
      <c r="QSD27" s="22"/>
      <c r="QSE27" s="22"/>
      <c r="QSF27" s="22"/>
      <c r="QSG27" s="22"/>
      <c r="QSH27" s="22"/>
      <c r="QSI27" s="22"/>
      <c r="QSJ27" s="22"/>
      <c r="QSK27" s="22"/>
      <c r="QSL27" s="22"/>
      <c r="QSM27" s="22"/>
      <c r="QSN27" s="22"/>
      <c r="QSO27" s="22"/>
      <c r="QSP27" s="22"/>
      <c r="QSQ27" s="22"/>
      <c r="QSR27" s="22"/>
      <c r="QSS27" s="22"/>
      <c r="QST27" s="22"/>
      <c r="QSU27" s="22"/>
      <c r="QSV27" s="22"/>
      <c r="QSW27" s="22"/>
      <c r="QSX27" s="22"/>
      <c r="QSY27" s="22"/>
      <c r="QSZ27" s="22"/>
      <c r="QTA27" s="22"/>
      <c r="QTB27" s="22"/>
      <c r="QTC27" s="22"/>
      <c r="QTD27" s="22"/>
      <c r="QTE27" s="22"/>
      <c r="QTF27" s="22"/>
      <c r="QTG27" s="22"/>
      <c r="QTH27" s="22"/>
      <c r="QTI27" s="22"/>
      <c r="QTJ27" s="22"/>
      <c r="QTK27" s="22"/>
      <c r="QTL27" s="22"/>
      <c r="QTM27" s="22"/>
      <c r="QTN27" s="22"/>
      <c r="QTO27" s="22"/>
      <c r="QTP27" s="22"/>
      <c r="QTQ27" s="22"/>
      <c r="QTR27" s="22"/>
      <c r="QTS27" s="22"/>
      <c r="QTT27" s="22"/>
      <c r="QTU27" s="22"/>
      <c r="QTV27" s="22"/>
      <c r="QTW27" s="22"/>
      <c r="QTX27" s="22"/>
      <c r="QTY27" s="22"/>
      <c r="QTZ27" s="22"/>
      <c r="QUA27" s="22"/>
      <c r="QUB27" s="22"/>
      <c r="QUC27" s="22"/>
      <c r="QUD27" s="22"/>
      <c r="QUE27" s="22"/>
      <c r="QUF27" s="22"/>
      <c r="QUG27" s="22"/>
      <c r="QUH27" s="22"/>
      <c r="QUI27" s="22"/>
      <c r="QUJ27" s="22"/>
      <c r="QUK27" s="22"/>
      <c r="QUL27" s="22"/>
      <c r="QUM27" s="22"/>
      <c r="QUN27" s="22"/>
      <c r="QUO27" s="22"/>
      <c r="QUP27" s="22"/>
      <c r="QUQ27" s="22"/>
      <c r="QUR27" s="22"/>
      <c r="QUS27" s="22"/>
      <c r="QUT27" s="22"/>
      <c r="QUU27" s="22"/>
      <c r="QUV27" s="22"/>
      <c r="QUW27" s="22"/>
      <c r="QUX27" s="22"/>
      <c r="QUY27" s="22"/>
      <c r="QUZ27" s="22"/>
      <c r="QVA27" s="22"/>
      <c r="QVB27" s="22"/>
      <c r="QVC27" s="22"/>
      <c r="QVD27" s="22"/>
      <c r="QVE27" s="22"/>
      <c r="QVF27" s="22"/>
      <c r="QVG27" s="22"/>
      <c r="QVH27" s="22"/>
      <c r="QVI27" s="22"/>
      <c r="QVJ27" s="22"/>
      <c r="QVK27" s="22"/>
      <c r="QVL27" s="22"/>
      <c r="QVM27" s="22"/>
      <c r="QVN27" s="22"/>
      <c r="QVO27" s="22"/>
      <c r="QVP27" s="22"/>
      <c r="QVQ27" s="22"/>
      <c r="QVR27" s="22"/>
      <c r="QVS27" s="22"/>
      <c r="QVT27" s="22"/>
      <c r="QVU27" s="22"/>
      <c r="QVV27" s="22"/>
      <c r="QVW27" s="22"/>
      <c r="QVX27" s="22"/>
      <c r="QVY27" s="22"/>
      <c r="QVZ27" s="22"/>
      <c r="QWA27" s="22"/>
      <c r="QWB27" s="22"/>
      <c r="QWC27" s="22"/>
      <c r="QWD27" s="22"/>
      <c r="QWE27" s="22"/>
      <c r="QWF27" s="22"/>
      <c r="QWG27" s="22"/>
      <c r="QWH27" s="22"/>
      <c r="QWI27" s="22"/>
      <c r="QWJ27" s="22"/>
      <c r="QWK27" s="22"/>
      <c r="QWL27" s="22"/>
      <c r="QWM27" s="22"/>
      <c r="QWN27" s="22"/>
      <c r="QWO27" s="22"/>
      <c r="QWP27" s="22"/>
      <c r="QWQ27" s="22"/>
      <c r="QWR27" s="22"/>
      <c r="QWS27" s="22"/>
      <c r="QWT27" s="22"/>
      <c r="QWU27" s="22"/>
      <c r="QWV27" s="22"/>
      <c r="QWW27" s="22"/>
      <c r="QWX27" s="22"/>
      <c r="QWY27" s="22"/>
      <c r="QWZ27" s="22"/>
      <c r="QXA27" s="22"/>
      <c r="QXB27" s="22"/>
      <c r="QXC27" s="22"/>
      <c r="QXD27" s="22"/>
      <c r="QXE27" s="22"/>
      <c r="QXF27" s="22"/>
      <c r="QXG27" s="22"/>
      <c r="QXH27" s="22"/>
      <c r="QXI27" s="22"/>
      <c r="QXJ27" s="22"/>
      <c r="QXK27" s="22"/>
      <c r="QXL27" s="22"/>
      <c r="QXM27" s="22"/>
      <c r="QXN27" s="22"/>
      <c r="QXO27" s="22"/>
      <c r="QXP27" s="22"/>
      <c r="QXQ27" s="22"/>
      <c r="QXR27" s="22"/>
      <c r="QXS27" s="22"/>
      <c r="QXT27" s="22"/>
      <c r="QXU27" s="22"/>
      <c r="QXV27" s="22"/>
      <c r="QXW27" s="22"/>
      <c r="QXX27" s="22"/>
      <c r="QXY27" s="22"/>
      <c r="QXZ27" s="22"/>
      <c r="QYA27" s="22"/>
      <c r="QYB27" s="22"/>
      <c r="QYC27" s="22"/>
      <c r="QYD27" s="22"/>
      <c r="QYE27" s="22"/>
      <c r="QYF27" s="22"/>
      <c r="QYG27" s="22"/>
      <c r="QYH27" s="22"/>
      <c r="QYI27" s="22"/>
      <c r="QYJ27" s="22"/>
      <c r="QYK27" s="22"/>
      <c r="QYL27" s="22"/>
      <c r="QYM27" s="22"/>
      <c r="QYN27" s="22"/>
      <c r="QYO27" s="22"/>
      <c r="QYP27" s="22"/>
      <c r="QYQ27" s="22"/>
      <c r="QYR27" s="22"/>
      <c r="QYS27" s="22"/>
      <c r="QYT27" s="22"/>
      <c r="QYU27" s="22"/>
      <c r="QYV27" s="22"/>
      <c r="QYW27" s="22"/>
      <c r="QYX27" s="22"/>
      <c r="QYY27" s="22"/>
      <c r="QYZ27" s="22"/>
      <c r="QZA27" s="22"/>
      <c r="QZB27" s="22"/>
      <c r="QZC27" s="22"/>
      <c r="QZD27" s="22"/>
      <c r="QZE27" s="22"/>
      <c r="QZF27" s="22"/>
      <c r="QZG27" s="22"/>
      <c r="QZH27" s="22"/>
      <c r="QZI27" s="22"/>
      <c r="QZJ27" s="22"/>
      <c r="QZK27" s="22"/>
      <c r="QZL27" s="22"/>
      <c r="QZM27" s="22"/>
      <c r="QZN27" s="22"/>
      <c r="QZO27" s="22"/>
      <c r="QZP27" s="22"/>
      <c r="QZQ27" s="22"/>
      <c r="QZR27" s="22"/>
      <c r="QZS27" s="22"/>
      <c r="QZT27" s="22"/>
      <c r="QZU27" s="22"/>
      <c r="QZV27" s="22"/>
      <c r="QZW27" s="22"/>
      <c r="QZX27" s="22"/>
      <c r="QZY27" s="22"/>
      <c r="QZZ27" s="22"/>
      <c r="RAA27" s="22"/>
      <c r="RAB27" s="22"/>
      <c r="RAC27" s="22"/>
      <c r="RAD27" s="22"/>
      <c r="RAE27" s="22"/>
      <c r="RAF27" s="22"/>
      <c r="RAG27" s="22"/>
      <c r="RAH27" s="22"/>
      <c r="RAI27" s="22"/>
      <c r="RAJ27" s="22"/>
      <c r="RAK27" s="22"/>
      <c r="RAL27" s="22"/>
      <c r="RAM27" s="22"/>
      <c r="RAN27" s="22"/>
      <c r="RAO27" s="22"/>
      <c r="RAP27" s="22"/>
      <c r="RAQ27" s="22"/>
      <c r="RAR27" s="22"/>
      <c r="RAS27" s="22"/>
      <c r="RAT27" s="22"/>
      <c r="RAU27" s="22"/>
      <c r="RAV27" s="22"/>
      <c r="RAW27" s="22"/>
      <c r="RAX27" s="22"/>
      <c r="RAY27" s="22"/>
      <c r="RAZ27" s="22"/>
      <c r="RBA27" s="22"/>
      <c r="RBB27" s="22"/>
      <c r="RBC27" s="22"/>
      <c r="RBD27" s="22"/>
      <c r="RBE27" s="22"/>
      <c r="RBF27" s="22"/>
      <c r="RBG27" s="22"/>
      <c r="RBH27" s="22"/>
      <c r="RBI27" s="22"/>
      <c r="RBJ27" s="22"/>
      <c r="RBK27" s="22"/>
      <c r="RBL27" s="22"/>
      <c r="RBM27" s="22"/>
      <c r="RBN27" s="22"/>
      <c r="RBO27" s="22"/>
      <c r="RBP27" s="22"/>
      <c r="RBQ27" s="22"/>
      <c r="RBR27" s="22"/>
      <c r="RBS27" s="22"/>
      <c r="RBT27" s="22"/>
      <c r="RBU27" s="22"/>
      <c r="RBV27" s="22"/>
      <c r="RBW27" s="22"/>
      <c r="RBX27" s="22"/>
      <c r="RBY27" s="22"/>
      <c r="RBZ27" s="22"/>
      <c r="RCA27" s="22"/>
      <c r="RCB27" s="22"/>
      <c r="RCC27" s="22"/>
      <c r="RCD27" s="22"/>
      <c r="RCE27" s="22"/>
      <c r="RCF27" s="22"/>
      <c r="RCG27" s="22"/>
      <c r="RCH27" s="22"/>
      <c r="RCI27" s="22"/>
      <c r="RCJ27" s="22"/>
      <c r="RCK27" s="22"/>
      <c r="RCL27" s="22"/>
      <c r="RCM27" s="22"/>
      <c r="RCN27" s="22"/>
      <c r="RCO27" s="22"/>
      <c r="RCP27" s="22"/>
      <c r="RCQ27" s="22"/>
      <c r="RCR27" s="22"/>
      <c r="RCS27" s="22"/>
      <c r="RCT27" s="22"/>
      <c r="RCU27" s="22"/>
      <c r="RCV27" s="22"/>
      <c r="RCW27" s="22"/>
      <c r="RCX27" s="22"/>
      <c r="RCY27" s="22"/>
      <c r="RCZ27" s="22"/>
      <c r="RDA27" s="22"/>
      <c r="RDB27" s="22"/>
      <c r="RDC27" s="22"/>
      <c r="RDD27" s="22"/>
      <c r="RDE27" s="22"/>
      <c r="RDF27" s="22"/>
      <c r="RDG27" s="22"/>
      <c r="RDH27" s="22"/>
      <c r="RDI27" s="22"/>
      <c r="RDJ27" s="22"/>
      <c r="RDK27" s="22"/>
      <c r="RDL27" s="22"/>
      <c r="RDM27" s="22"/>
      <c r="RDN27" s="22"/>
      <c r="RDO27" s="22"/>
      <c r="RDP27" s="22"/>
      <c r="RDQ27" s="22"/>
      <c r="RDR27" s="22"/>
      <c r="RDS27" s="22"/>
      <c r="RDT27" s="22"/>
      <c r="RDU27" s="22"/>
      <c r="RDV27" s="22"/>
      <c r="RDW27" s="22"/>
      <c r="RDX27" s="22"/>
      <c r="RDY27" s="22"/>
      <c r="RDZ27" s="22"/>
      <c r="REA27" s="22"/>
      <c r="REB27" s="22"/>
      <c r="REC27" s="22"/>
      <c r="RED27" s="22"/>
      <c r="REE27" s="22"/>
      <c r="REF27" s="22"/>
      <c r="REG27" s="22"/>
      <c r="REH27" s="22"/>
      <c r="REI27" s="22"/>
      <c r="REJ27" s="22"/>
      <c r="REK27" s="22"/>
      <c r="REL27" s="22"/>
      <c r="REM27" s="22"/>
      <c r="REN27" s="22"/>
      <c r="REO27" s="22"/>
      <c r="REP27" s="22"/>
      <c r="REQ27" s="22"/>
      <c r="RER27" s="22"/>
      <c r="RES27" s="22"/>
      <c r="RET27" s="22"/>
      <c r="REU27" s="22"/>
      <c r="REV27" s="22"/>
      <c r="REW27" s="22"/>
      <c r="REX27" s="22"/>
      <c r="REY27" s="22"/>
      <c r="REZ27" s="22"/>
      <c r="RFA27" s="22"/>
      <c r="RFB27" s="22"/>
      <c r="RFC27" s="22"/>
      <c r="RFD27" s="22"/>
      <c r="RFE27" s="22"/>
      <c r="RFF27" s="22"/>
      <c r="RFG27" s="22"/>
      <c r="RFH27" s="22"/>
      <c r="RFI27" s="22"/>
      <c r="RFJ27" s="22"/>
      <c r="RFK27" s="22"/>
      <c r="RFL27" s="22"/>
      <c r="RFM27" s="22"/>
      <c r="RFN27" s="22"/>
      <c r="RFO27" s="22"/>
      <c r="RFP27" s="22"/>
      <c r="RFQ27" s="22"/>
      <c r="RFR27" s="22"/>
      <c r="RFS27" s="22"/>
      <c r="RFT27" s="22"/>
      <c r="RFU27" s="22"/>
      <c r="RFV27" s="22"/>
      <c r="RFW27" s="22"/>
      <c r="RFX27" s="22"/>
      <c r="RFY27" s="22"/>
      <c r="RFZ27" s="22"/>
      <c r="RGA27" s="22"/>
      <c r="RGB27" s="22"/>
      <c r="RGC27" s="22"/>
      <c r="RGD27" s="22"/>
      <c r="RGE27" s="22"/>
      <c r="RGF27" s="22"/>
      <c r="RGG27" s="22"/>
      <c r="RGH27" s="22"/>
      <c r="RGI27" s="22"/>
      <c r="RGJ27" s="22"/>
      <c r="RGK27" s="22"/>
      <c r="RGL27" s="22"/>
      <c r="RGM27" s="22"/>
      <c r="RGN27" s="22"/>
      <c r="RGO27" s="22"/>
      <c r="RGP27" s="22"/>
      <c r="RGQ27" s="22"/>
      <c r="RGR27" s="22"/>
      <c r="RGS27" s="22"/>
      <c r="RGT27" s="22"/>
      <c r="RGU27" s="22"/>
      <c r="RGV27" s="22"/>
      <c r="RGW27" s="22"/>
      <c r="RGX27" s="22"/>
      <c r="RGY27" s="22"/>
      <c r="RGZ27" s="22"/>
      <c r="RHA27" s="22"/>
      <c r="RHB27" s="22"/>
      <c r="RHC27" s="22"/>
      <c r="RHD27" s="22"/>
      <c r="RHE27" s="22"/>
      <c r="RHF27" s="22"/>
      <c r="RHG27" s="22"/>
      <c r="RHH27" s="22"/>
      <c r="RHI27" s="22"/>
      <c r="RHJ27" s="22"/>
      <c r="RHK27" s="22"/>
      <c r="RHL27" s="22"/>
      <c r="RHM27" s="22"/>
      <c r="RHN27" s="22"/>
      <c r="RHO27" s="22"/>
      <c r="RHP27" s="22"/>
      <c r="RHQ27" s="22"/>
      <c r="RHR27" s="22"/>
      <c r="RHS27" s="22"/>
      <c r="RHT27" s="22"/>
      <c r="RHU27" s="22"/>
      <c r="RHV27" s="22"/>
      <c r="RHW27" s="22"/>
      <c r="RHX27" s="22"/>
      <c r="RHY27" s="22"/>
      <c r="RHZ27" s="22"/>
      <c r="RIA27" s="22"/>
      <c r="RIB27" s="22"/>
      <c r="RIC27" s="22"/>
      <c r="RID27" s="22"/>
      <c r="RIE27" s="22"/>
      <c r="RIF27" s="22"/>
      <c r="RIG27" s="22"/>
      <c r="RIH27" s="22"/>
      <c r="RII27" s="22"/>
      <c r="RIJ27" s="22"/>
      <c r="RIK27" s="22"/>
      <c r="RIL27" s="22"/>
      <c r="RIM27" s="22"/>
      <c r="RIN27" s="22"/>
      <c r="RIO27" s="22"/>
      <c r="RIP27" s="22"/>
      <c r="RIQ27" s="22"/>
      <c r="RIR27" s="22"/>
      <c r="RIS27" s="22"/>
      <c r="RIT27" s="22"/>
      <c r="RIU27" s="22"/>
      <c r="RIV27" s="22"/>
      <c r="RIW27" s="22"/>
      <c r="RIX27" s="22"/>
      <c r="RIY27" s="22"/>
      <c r="RIZ27" s="22"/>
      <c r="RJA27" s="22"/>
      <c r="RJB27" s="22"/>
      <c r="RJC27" s="22"/>
      <c r="RJD27" s="22"/>
      <c r="RJE27" s="22"/>
      <c r="RJF27" s="22"/>
      <c r="RJG27" s="22"/>
      <c r="RJH27" s="22"/>
      <c r="RJI27" s="22"/>
      <c r="RJJ27" s="22"/>
      <c r="RJK27" s="22"/>
      <c r="RJL27" s="22"/>
      <c r="RJM27" s="22"/>
      <c r="RJN27" s="22"/>
      <c r="RJO27" s="22"/>
      <c r="RJP27" s="22"/>
      <c r="RJQ27" s="22"/>
      <c r="RJR27" s="22"/>
      <c r="RJS27" s="22"/>
      <c r="RJT27" s="22"/>
      <c r="RJU27" s="22"/>
      <c r="RJV27" s="22"/>
      <c r="RJW27" s="22"/>
      <c r="RJX27" s="22"/>
      <c r="RJY27" s="22"/>
      <c r="RJZ27" s="22"/>
      <c r="RKA27" s="22"/>
      <c r="RKB27" s="22"/>
      <c r="RKC27" s="22"/>
      <c r="RKD27" s="22"/>
      <c r="RKE27" s="22"/>
      <c r="RKF27" s="22"/>
      <c r="RKG27" s="22"/>
      <c r="RKH27" s="22"/>
      <c r="RKI27" s="22"/>
      <c r="RKJ27" s="22"/>
      <c r="RKK27" s="22"/>
      <c r="RKL27" s="22"/>
      <c r="RKM27" s="22"/>
      <c r="RKN27" s="22"/>
      <c r="RKO27" s="22"/>
      <c r="RKP27" s="22"/>
      <c r="RKQ27" s="22"/>
      <c r="RKR27" s="22"/>
      <c r="RKS27" s="22"/>
      <c r="RKT27" s="22"/>
      <c r="RKU27" s="22"/>
      <c r="RKV27" s="22"/>
      <c r="RKW27" s="22"/>
      <c r="RKX27" s="22"/>
      <c r="RKY27" s="22"/>
      <c r="RKZ27" s="22"/>
      <c r="RLA27" s="22"/>
      <c r="RLB27" s="22"/>
      <c r="RLC27" s="22"/>
      <c r="RLD27" s="22"/>
      <c r="RLE27" s="22"/>
      <c r="RLF27" s="22"/>
      <c r="RLG27" s="22"/>
      <c r="RLH27" s="22"/>
      <c r="RLI27" s="22"/>
      <c r="RLJ27" s="22"/>
      <c r="RLK27" s="22"/>
      <c r="RLL27" s="22"/>
      <c r="RLM27" s="22"/>
      <c r="RLN27" s="22"/>
      <c r="RLO27" s="22"/>
      <c r="RLP27" s="22"/>
      <c r="RLQ27" s="22"/>
      <c r="RLR27" s="22"/>
      <c r="RLS27" s="22"/>
      <c r="RLT27" s="22"/>
      <c r="RLU27" s="22"/>
      <c r="RLV27" s="22"/>
      <c r="RLW27" s="22"/>
      <c r="RLX27" s="22"/>
      <c r="RLY27" s="22"/>
      <c r="RLZ27" s="22"/>
      <c r="RMA27" s="22"/>
      <c r="RMB27" s="22"/>
      <c r="RMC27" s="22"/>
      <c r="RMD27" s="22"/>
      <c r="RME27" s="22"/>
      <c r="RMF27" s="22"/>
      <c r="RMG27" s="22"/>
      <c r="RMH27" s="22"/>
      <c r="RMI27" s="22"/>
      <c r="RMJ27" s="22"/>
      <c r="RMK27" s="22"/>
      <c r="RML27" s="22"/>
      <c r="RMM27" s="22"/>
      <c r="RMN27" s="22"/>
      <c r="RMO27" s="22"/>
      <c r="RMP27" s="22"/>
      <c r="RMQ27" s="22"/>
      <c r="RMR27" s="22"/>
      <c r="RMS27" s="22"/>
      <c r="RMT27" s="22"/>
      <c r="RMU27" s="22"/>
      <c r="RMV27" s="22"/>
      <c r="RMW27" s="22"/>
      <c r="RMX27" s="22"/>
      <c r="RMY27" s="22"/>
      <c r="RMZ27" s="22"/>
      <c r="RNA27" s="22"/>
      <c r="RNB27" s="22"/>
      <c r="RNC27" s="22"/>
      <c r="RND27" s="22"/>
      <c r="RNE27" s="22"/>
      <c r="RNF27" s="22"/>
      <c r="RNG27" s="22"/>
      <c r="RNH27" s="22"/>
      <c r="RNI27" s="22"/>
      <c r="RNJ27" s="22"/>
      <c r="RNK27" s="22"/>
      <c r="RNL27" s="22"/>
      <c r="RNM27" s="22"/>
      <c r="RNN27" s="22"/>
      <c r="RNO27" s="22"/>
      <c r="RNP27" s="22"/>
      <c r="RNQ27" s="22"/>
      <c r="RNR27" s="22"/>
      <c r="RNS27" s="22"/>
      <c r="RNT27" s="22"/>
      <c r="RNU27" s="22"/>
      <c r="RNV27" s="22"/>
      <c r="RNW27" s="22"/>
      <c r="RNX27" s="22"/>
      <c r="RNY27" s="22"/>
      <c r="RNZ27" s="22"/>
      <c r="ROA27" s="22"/>
      <c r="ROB27" s="22"/>
      <c r="ROC27" s="22"/>
      <c r="ROD27" s="22"/>
      <c r="ROE27" s="22"/>
      <c r="ROF27" s="22"/>
      <c r="ROG27" s="22"/>
      <c r="ROH27" s="22"/>
      <c r="ROI27" s="22"/>
      <c r="ROJ27" s="22"/>
      <c r="ROK27" s="22"/>
      <c r="ROL27" s="22"/>
      <c r="ROM27" s="22"/>
      <c r="RON27" s="22"/>
      <c r="ROO27" s="22"/>
      <c r="ROP27" s="22"/>
      <c r="ROQ27" s="22"/>
      <c r="ROR27" s="22"/>
      <c r="ROS27" s="22"/>
      <c r="ROT27" s="22"/>
      <c r="ROU27" s="22"/>
      <c r="ROV27" s="22"/>
      <c r="ROW27" s="22"/>
      <c r="ROX27" s="22"/>
      <c r="ROY27" s="22"/>
      <c r="ROZ27" s="22"/>
      <c r="RPA27" s="22"/>
      <c r="RPB27" s="22"/>
      <c r="RPC27" s="22"/>
      <c r="RPD27" s="22"/>
      <c r="RPE27" s="22"/>
      <c r="RPF27" s="22"/>
      <c r="RPG27" s="22"/>
      <c r="RPH27" s="22"/>
      <c r="RPI27" s="22"/>
      <c r="RPJ27" s="22"/>
      <c r="RPK27" s="22"/>
      <c r="RPL27" s="22"/>
      <c r="RPM27" s="22"/>
      <c r="RPN27" s="22"/>
      <c r="RPO27" s="22"/>
      <c r="RPP27" s="22"/>
      <c r="RPQ27" s="22"/>
      <c r="RPR27" s="22"/>
      <c r="RPS27" s="22"/>
      <c r="RPT27" s="22"/>
      <c r="RPU27" s="22"/>
      <c r="RPV27" s="22"/>
      <c r="RPW27" s="22"/>
      <c r="RPX27" s="22"/>
      <c r="RPY27" s="22"/>
      <c r="RPZ27" s="22"/>
      <c r="RQA27" s="22"/>
      <c r="RQB27" s="22"/>
      <c r="RQC27" s="22"/>
      <c r="RQD27" s="22"/>
      <c r="RQE27" s="22"/>
      <c r="RQF27" s="22"/>
      <c r="RQG27" s="22"/>
      <c r="RQH27" s="22"/>
      <c r="RQI27" s="22"/>
      <c r="RQJ27" s="22"/>
      <c r="RQK27" s="22"/>
      <c r="RQL27" s="22"/>
      <c r="RQM27" s="22"/>
      <c r="RQN27" s="22"/>
      <c r="RQO27" s="22"/>
      <c r="RQP27" s="22"/>
      <c r="RQQ27" s="22"/>
      <c r="RQR27" s="22"/>
      <c r="RQS27" s="22"/>
      <c r="RQT27" s="22"/>
      <c r="RQU27" s="22"/>
      <c r="RQV27" s="22"/>
      <c r="RQW27" s="22"/>
      <c r="RQX27" s="22"/>
      <c r="RQY27" s="22"/>
      <c r="RQZ27" s="22"/>
      <c r="RRA27" s="22"/>
      <c r="RRB27" s="22"/>
      <c r="RRC27" s="22"/>
      <c r="RRD27" s="22"/>
      <c r="RRE27" s="22"/>
      <c r="RRF27" s="22"/>
      <c r="RRG27" s="22"/>
      <c r="RRH27" s="22"/>
      <c r="RRI27" s="22"/>
      <c r="RRJ27" s="22"/>
      <c r="RRK27" s="22"/>
      <c r="RRL27" s="22"/>
      <c r="RRM27" s="22"/>
      <c r="RRN27" s="22"/>
      <c r="RRO27" s="22"/>
      <c r="RRP27" s="22"/>
      <c r="RRQ27" s="22"/>
      <c r="RRR27" s="22"/>
      <c r="RRS27" s="22"/>
      <c r="RRT27" s="22"/>
      <c r="RRU27" s="22"/>
      <c r="RRV27" s="22"/>
      <c r="RRW27" s="22"/>
      <c r="RRX27" s="22"/>
      <c r="RRY27" s="22"/>
      <c r="RRZ27" s="22"/>
      <c r="RSA27" s="22"/>
      <c r="RSB27" s="22"/>
      <c r="RSC27" s="22"/>
      <c r="RSD27" s="22"/>
      <c r="RSE27" s="22"/>
      <c r="RSF27" s="22"/>
      <c r="RSG27" s="22"/>
      <c r="RSH27" s="22"/>
      <c r="RSI27" s="22"/>
      <c r="RSJ27" s="22"/>
      <c r="RSK27" s="22"/>
      <c r="RSL27" s="22"/>
      <c r="RSM27" s="22"/>
      <c r="RSN27" s="22"/>
      <c r="RSO27" s="22"/>
      <c r="RSP27" s="22"/>
      <c r="RSQ27" s="22"/>
      <c r="RSR27" s="22"/>
      <c r="RSS27" s="22"/>
      <c r="RST27" s="22"/>
      <c r="RSU27" s="22"/>
      <c r="RSV27" s="22"/>
      <c r="RSW27" s="22"/>
      <c r="RSX27" s="22"/>
      <c r="RSY27" s="22"/>
      <c r="RSZ27" s="22"/>
      <c r="RTA27" s="22"/>
      <c r="RTB27" s="22"/>
      <c r="RTC27" s="22"/>
      <c r="RTD27" s="22"/>
      <c r="RTE27" s="22"/>
      <c r="RTF27" s="22"/>
      <c r="RTG27" s="22"/>
      <c r="RTH27" s="22"/>
      <c r="RTI27" s="22"/>
      <c r="RTJ27" s="22"/>
      <c r="RTK27" s="22"/>
      <c r="RTL27" s="22"/>
      <c r="RTM27" s="22"/>
      <c r="RTN27" s="22"/>
      <c r="RTO27" s="22"/>
      <c r="RTP27" s="22"/>
      <c r="RTQ27" s="22"/>
      <c r="RTR27" s="22"/>
      <c r="RTS27" s="22"/>
      <c r="RTT27" s="22"/>
      <c r="RTU27" s="22"/>
      <c r="RTV27" s="22"/>
      <c r="RTW27" s="22"/>
      <c r="RTX27" s="22"/>
      <c r="RTY27" s="22"/>
      <c r="RTZ27" s="22"/>
      <c r="RUA27" s="22"/>
      <c r="RUB27" s="22"/>
      <c r="RUC27" s="22"/>
      <c r="RUD27" s="22"/>
      <c r="RUE27" s="22"/>
      <c r="RUF27" s="22"/>
      <c r="RUG27" s="22"/>
      <c r="RUH27" s="22"/>
      <c r="RUI27" s="22"/>
      <c r="RUJ27" s="22"/>
      <c r="RUK27" s="22"/>
      <c r="RUL27" s="22"/>
      <c r="RUM27" s="22"/>
      <c r="RUN27" s="22"/>
      <c r="RUO27" s="22"/>
      <c r="RUP27" s="22"/>
      <c r="RUQ27" s="22"/>
      <c r="RUR27" s="22"/>
      <c r="RUS27" s="22"/>
      <c r="RUT27" s="22"/>
      <c r="RUU27" s="22"/>
      <c r="RUV27" s="22"/>
      <c r="RUW27" s="22"/>
      <c r="RUX27" s="22"/>
      <c r="RUY27" s="22"/>
      <c r="RUZ27" s="22"/>
      <c r="RVA27" s="22"/>
      <c r="RVB27" s="22"/>
      <c r="RVC27" s="22"/>
      <c r="RVD27" s="22"/>
      <c r="RVE27" s="22"/>
      <c r="RVF27" s="22"/>
      <c r="RVG27" s="22"/>
      <c r="RVH27" s="22"/>
      <c r="RVI27" s="22"/>
      <c r="RVJ27" s="22"/>
      <c r="RVK27" s="22"/>
      <c r="RVL27" s="22"/>
      <c r="RVM27" s="22"/>
      <c r="RVN27" s="22"/>
      <c r="RVO27" s="22"/>
      <c r="RVP27" s="22"/>
      <c r="RVQ27" s="22"/>
      <c r="RVR27" s="22"/>
      <c r="RVS27" s="22"/>
      <c r="RVT27" s="22"/>
      <c r="RVU27" s="22"/>
      <c r="RVV27" s="22"/>
      <c r="RVW27" s="22"/>
      <c r="RVX27" s="22"/>
      <c r="RVY27" s="22"/>
      <c r="RVZ27" s="22"/>
      <c r="RWA27" s="22"/>
      <c r="RWB27" s="22"/>
      <c r="RWC27" s="22"/>
      <c r="RWD27" s="22"/>
      <c r="RWE27" s="22"/>
      <c r="RWF27" s="22"/>
      <c r="RWG27" s="22"/>
      <c r="RWH27" s="22"/>
      <c r="RWI27" s="22"/>
      <c r="RWJ27" s="22"/>
      <c r="RWK27" s="22"/>
      <c r="RWL27" s="22"/>
      <c r="RWM27" s="22"/>
      <c r="RWN27" s="22"/>
      <c r="RWO27" s="22"/>
      <c r="RWP27" s="22"/>
      <c r="RWQ27" s="22"/>
      <c r="RWR27" s="22"/>
      <c r="RWS27" s="22"/>
      <c r="RWT27" s="22"/>
      <c r="RWU27" s="22"/>
      <c r="RWV27" s="22"/>
      <c r="RWW27" s="22"/>
      <c r="RWX27" s="22"/>
      <c r="RWY27" s="22"/>
      <c r="RWZ27" s="22"/>
      <c r="RXA27" s="22"/>
      <c r="RXB27" s="22"/>
      <c r="RXC27" s="22"/>
      <c r="RXD27" s="22"/>
      <c r="RXE27" s="22"/>
      <c r="RXF27" s="22"/>
      <c r="RXG27" s="22"/>
      <c r="RXH27" s="22"/>
      <c r="RXI27" s="22"/>
      <c r="RXJ27" s="22"/>
      <c r="RXK27" s="22"/>
      <c r="RXL27" s="22"/>
      <c r="RXM27" s="22"/>
      <c r="RXN27" s="22"/>
      <c r="RXO27" s="22"/>
      <c r="RXP27" s="22"/>
      <c r="RXQ27" s="22"/>
      <c r="RXR27" s="22"/>
      <c r="RXS27" s="22"/>
      <c r="RXT27" s="22"/>
      <c r="RXU27" s="22"/>
      <c r="RXV27" s="22"/>
      <c r="RXW27" s="22"/>
      <c r="RXX27" s="22"/>
      <c r="RXY27" s="22"/>
      <c r="RXZ27" s="22"/>
      <c r="RYA27" s="22"/>
      <c r="RYB27" s="22"/>
      <c r="RYC27" s="22"/>
      <c r="RYD27" s="22"/>
      <c r="RYE27" s="22"/>
      <c r="RYF27" s="22"/>
      <c r="RYG27" s="22"/>
      <c r="RYH27" s="22"/>
      <c r="RYI27" s="22"/>
      <c r="RYJ27" s="22"/>
      <c r="RYK27" s="22"/>
      <c r="RYL27" s="22"/>
      <c r="RYM27" s="22"/>
      <c r="RYN27" s="22"/>
      <c r="RYO27" s="22"/>
      <c r="RYP27" s="22"/>
      <c r="RYQ27" s="22"/>
      <c r="RYR27" s="22"/>
      <c r="RYS27" s="22"/>
      <c r="RYT27" s="22"/>
      <c r="RYU27" s="22"/>
      <c r="RYV27" s="22"/>
      <c r="RYW27" s="22"/>
      <c r="RYX27" s="22"/>
      <c r="RYY27" s="22"/>
      <c r="RYZ27" s="22"/>
      <c r="RZA27" s="22"/>
      <c r="RZB27" s="22"/>
      <c r="RZC27" s="22"/>
      <c r="RZD27" s="22"/>
      <c r="RZE27" s="22"/>
      <c r="RZF27" s="22"/>
      <c r="RZG27" s="22"/>
      <c r="RZH27" s="22"/>
      <c r="RZI27" s="22"/>
      <c r="RZJ27" s="22"/>
      <c r="RZK27" s="22"/>
      <c r="RZL27" s="22"/>
      <c r="RZM27" s="22"/>
      <c r="RZN27" s="22"/>
      <c r="RZO27" s="22"/>
      <c r="RZP27" s="22"/>
      <c r="RZQ27" s="22"/>
      <c r="RZR27" s="22"/>
      <c r="RZS27" s="22"/>
      <c r="RZT27" s="22"/>
      <c r="RZU27" s="22"/>
      <c r="RZV27" s="22"/>
      <c r="RZW27" s="22"/>
      <c r="RZX27" s="22"/>
      <c r="RZY27" s="22"/>
      <c r="RZZ27" s="22"/>
      <c r="SAA27" s="22"/>
      <c r="SAB27" s="22"/>
      <c r="SAC27" s="22"/>
      <c r="SAD27" s="22"/>
      <c r="SAE27" s="22"/>
      <c r="SAF27" s="22"/>
      <c r="SAG27" s="22"/>
      <c r="SAH27" s="22"/>
      <c r="SAI27" s="22"/>
      <c r="SAJ27" s="22"/>
      <c r="SAK27" s="22"/>
      <c r="SAL27" s="22"/>
      <c r="SAM27" s="22"/>
      <c r="SAN27" s="22"/>
      <c r="SAO27" s="22"/>
      <c r="SAP27" s="22"/>
      <c r="SAQ27" s="22"/>
      <c r="SAR27" s="22"/>
      <c r="SAS27" s="22"/>
      <c r="SAT27" s="22"/>
      <c r="SAU27" s="22"/>
      <c r="SAV27" s="22"/>
      <c r="SAW27" s="22"/>
      <c r="SAX27" s="22"/>
      <c r="SAY27" s="22"/>
      <c r="SAZ27" s="22"/>
      <c r="SBA27" s="22"/>
      <c r="SBB27" s="22"/>
      <c r="SBC27" s="22"/>
      <c r="SBD27" s="22"/>
      <c r="SBE27" s="22"/>
      <c r="SBF27" s="22"/>
      <c r="SBG27" s="22"/>
      <c r="SBH27" s="22"/>
      <c r="SBI27" s="22"/>
      <c r="SBJ27" s="22"/>
      <c r="SBK27" s="22"/>
      <c r="SBL27" s="22"/>
      <c r="SBM27" s="22"/>
      <c r="SBN27" s="22"/>
      <c r="SBO27" s="22"/>
      <c r="SBP27" s="22"/>
      <c r="SBQ27" s="22"/>
      <c r="SBR27" s="22"/>
      <c r="SBS27" s="22"/>
      <c r="SBT27" s="22"/>
      <c r="SBU27" s="22"/>
      <c r="SBV27" s="22"/>
      <c r="SBW27" s="22"/>
      <c r="SBX27" s="22"/>
      <c r="SBY27" s="22"/>
      <c r="SBZ27" s="22"/>
      <c r="SCA27" s="22"/>
      <c r="SCB27" s="22"/>
      <c r="SCC27" s="22"/>
      <c r="SCD27" s="22"/>
      <c r="SCE27" s="22"/>
      <c r="SCF27" s="22"/>
      <c r="SCG27" s="22"/>
      <c r="SCH27" s="22"/>
      <c r="SCI27" s="22"/>
      <c r="SCJ27" s="22"/>
      <c r="SCK27" s="22"/>
      <c r="SCL27" s="22"/>
      <c r="SCM27" s="22"/>
      <c r="SCN27" s="22"/>
      <c r="SCO27" s="22"/>
      <c r="SCP27" s="22"/>
      <c r="SCQ27" s="22"/>
      <c r="SCR27" s="22"/>
      <c r="SCS27" s="22"/>
      <c r="SCT27" s="22"/>
      <c r="SCU27" s="22"/>
      <c r="SCV27" s="22"/>
      <c r="SCW27" s="22"/>
      <c r="SCX27" s="22"/>
      <c r="SCY27" s="22"/>
      <c r="SCZ27" s="22"/>
      <c r="SDA27" s="22"/>
      <c r="SDB27" s="22"/>
      <c r="SDC27" s="22"/>
      <c r="SDD27" s="22"/>
      <c r="SDE27" s="22"/>
      <c r="SDF27" s="22"/>
      <c r="SDG27" s="22"/>
      <c r="SDH27" s="22"/>
      <c r="SDI27" s="22"/>
      <c r="SDJ27" s="22"/>
      <c r="SDK27" s="22"/>
      <c r="SDL27" s="22"/>
      <c r="SDM27" s="22"/>
      <c r="SDN27" s="22"/>
      <c r="SDO27" s="22"/>
      <c r="SDP27" s="22"/>
      <c r="SDQ27" s="22"/>
      <c r="SDR27" s="22"/>
      <c r="SDS27" s="22"/>
      <c r="SDT27" s="22"/>
      <c r="SDU27" s="22"/>
      <c r="SDV27" s="22"/>
      <c r="SDW27" s="22"/>
      <c r="SDX27" s="22"/>
      <c r="SDY27" s="22"/>
      <c r="SDZ27" s="22"/>
      <c r="SEA27" s="22"/>
      <c r="SEB27" s="22"/>
      <c r="SEC27" s="22"/>
      <c r="SED27" s="22"/>
      <c r="SEE27" s="22"/>
      <c r="SEF27" s="22"/>
      <c r="SEG27" s="22"/>
      <c r="SEH27" s="22"/>
      <c r="SEI27" s="22"/>
      <c r="SEJ27" s="22"/>
      <c r="SEK27" s="22"/>
      <c r="SEL27" s="22"/>
      <c r="SEM27" s="22"/>
      <c r="SEN27" s="22"/>
      <c r="SEO27" s="22"/>
      <c r="SEP27" s="22"/>
      <c r="SEQ27" s="22"/>
      <c r="SER27" s="22"/>
      <c r="SES27" s="22"/>
      <c r="SET27" s="22"/>
      <c r="SEU27" s="22"/>
      <c r="SEV27" s="22"/>
      <c r="SEW27" s="22"/>
      <c r="SEX27" s="22"/>
      <c r="SEY27" s="22"/>
      <c r="SEZ27" s="22"/>
      <c r="SFA27" s="22"/>
      <c r="SFB27" s="22"/>
      <c r="SFC27" s="22"/>
      <c r="SFD27" s="22"/>
      <c r="SFE27" s="22"/>
      <c r="SFF27" s="22"/>
      <c r="SFG27" s="22"/>
      <c r="SFH27" s="22"/>
      <c r="SFI27" s="22"/>
      <c r="SFJ27" s="22"/>
      <c r="SFK27" s="22"/>
      <c r="SFL27" s="22"/>
      <c r="SFM27" s="22"/>
      <c r="SFN27" s="22"/>
      <c r="SFO27" s="22"/>
      <c r="SFP27" s="22"/>
      <c r="SFQ27" s="22"/>
      <c r="SFR27" s="22"/>
      <c r="SFS27" s="22"/>
      <c r="SFT27" s="22"/>
      <c r="SFU27" s="22"/>
      <c r="SFV27" s="22"/>
      <c r="SFW27" s="22"/>
      <c r="SFX27" s="22"/>
      <c r="SFY27" s="22"/>
      <c r="SFZ27" s="22"/>
      <c r="SGA27" s="22"/>
      <c r="SGB27" s="22"/>
      <c r="SGC27" s="22"/>
      <c r="SGD27" s="22"/>
      <c r="SGE27" s="22"/>
      <c r="SGF27" s="22"/>
      <c r="SGG27" s="22"/>
      <c r="SGH27" s="22"/>
      <c r="SGI27" s="22"/>
      <c r="SGJ27" s="22"/>
      <c r="SGK27" s="22"/>
      <c r="SGL27" s="22"/>
      <c r="SGM27" s="22"/>
      <c r="SGN27" s="22"/>
      <c r="SGO27" s="22"/>
      <c r="SGP27" s="22"/>
      <c r="SGQ27" s="22"/>
      <c r="SGR27" s="22"/>
      <c r="SGS27" s="22"/>
      <c r="SGT27" s="22"/>
      <c r="SGU27" s="22"/>
      <c r="SGV27" s="22"/>
      <c r="SGW27" s="22"/>
      <c r="SGX27" s="22"/>
      <c r="SGY27" s="22"/>
      <c r="SGZ27" s="22"/>
      <c r="SHA27" s="22"/>
      <c r="SHB27" s="22"/>
      <c r="SHC27" s="22"/>
      <c r="SHD27" s="22"/>
      <c r="SHE27" s="22"/>
      <c r="SHF27" s="22"/>
      <c r="SHG27" s="22"/>
      <c r="SHH27" s="22"/>
      <c r="SHI27" s="22"/>
      <c r="SHJ27" s="22"/>
      <c r="SHK27" s="22"/>
      <c r="SHL27" s="22"/>
      <c r="SHM27" s="22"/>
      <c r="SHN27" s="22"/>
      <c r="SHO27" s="22"/>
      <c r="SHP27" s="22"/>
      <c r="SHQ27" s="22"/>
      <c r="SHR27" s="22"/>
      <c r="SHS27" s="22"/>
      <c r="SHT27" s="22"/>
      <c r="SHU27" s="22"/>
      <c r="SHV27" s="22"/>
      <c r="SHW27" s="22"/>
      <c r="SHX27" s="22"/>
      <c r="SHY27" s="22"/>
      <c r="SHZ27" s="22"/>
      <c r="SIA27" s="22"/>
      <c r="SIB27" s="22"/>
      <c r="SIC27" s="22"/>
      <c r="SID27" s="22"/>
      <c r="SIE27" s="22"/>
      <c r="SIF27" s="22"/>
      <c r="SIG27" s="22"/>
      <c r="SIH27" s="22"/>
      <c r="SII27" s="22"/>
      <c r="SIJ27" s="22"/>
      <c r="SIK27" s="22"/>
      <c r="SIL27" s="22"/>
      <c r="SIM27" s="22"/>
      <c r="SIN27" s="22"/>
      <c r="SIO27" s="22"/>
      <c r="SIP27" s="22"/>
      <c r="SIQ27" s="22"/>
      <c r="SIR27" s="22"/>
      <c r="SIS27" s="22"/>
      <c r="SIT27" s="22"/>
      <c r="SIU27" s="22"/>
      <c r="SIV27" s="22"/>
      <c r="SIW27" s="22"/>
      <c r="SIX27" s="22"/>
      <c r="SIY27" s="22"/>
      <c r="SIZ27" s="22"/>
      <c r="SJA27" s="22"/>
      <c r="SJB27" s="22"/>
      <c r="SJC27" s="22"/>
      <c r="SJD27" s="22"/>
      <c r="SJE27" s="22"/>
      <c r="SJF27" s="22"/>
      <c r="SJG27" s="22"/>
      <c r="SJH27" s="22"/>
      <c r="SJI27" s="22"/>
      <c r="SJJ27" s="22"/>
      <c r="SJK27" s="22"/>
      <c r="SJL27" s="22"/>
      <c r="SJM27" s="22"/>
      <c r="SJN27" s="22"/>
      <c r="SJO27" s="22"/>
      <c r="SJP27" s="22"/>
      <c r="SJQ27" s="22"/>
      <c r="SJR27" s="22"/>
      <c r="SJS27" s="22"/>
      <c r="SJT27" s="22"/>
      <c r="SJU27" s="22"/>
      <c r="SJV27" s="22"/>
      <c r="SJW27" s="22"/>
      <c r="SJX27" s="22"/>
      <c r="SJY27" s="22"/>
      <c r="SJZ27" s="22"/>
      <c r="SKA27" s="22"/>
      <c r="SKB27" s="22"/>
      <c r="SKC27" s="22"/>
      <c r="SKD27" s="22"/>
      <c r="SKE27" s="22"/>
      <c r="SKF27" s="22"/>
      <c r="SKG27" s="22"/>
      <c r="SKH27" s="22"/>
      <c r="SKI27" s="22"/>
      <c r="SKJ27" s="22"/>
      <c r="SKK27" s="22"/>
      <c r="SKL27" s="22"/>
      <c r="SKM27" s="22"/>
      <c r="SKN27" s="22"/>
      <c r="SKO27" s="22"/>
      <c r="SKP27" s="22"/>
      <c r="SKQ27" s="22"/>
      <c r="SKR27" s="22"/>
      <c r="SKS27" s="22"/>
      <c r="SKT27" s="22"/>
      <c r="SKU27" s="22"/>
      <c r="SKV27" s="22"/>
      <c r="SKW27" s="22"/>
      <c r="SKX27" s="22"/>
      <c r="SKY27" s="22"/>
      <c r="SKZ27" s="22"/>
      <c r="SLA27" s="22"/>
      <c r="SLB27" s="22"/>
      <c r="SLC27" s="22"/>
      <c r="SLD27" s="22"/>
      <c r="SLE27" s="22"/>
      <c r="SLF27" s="22"/>
      <c r="SLG27" s="22"/>
      <c r="SLH27" s="22"/>
      <c r="SLI27" s="22"/>
      <c r="SLJ27" s="22"/>
      <c r="SLK27" s="22"/>
      <c r="SLL27" s="22"/>
      <c r="SLM27" s="22"/>
      <c r="SLN27" s="22"/>
      <c r="SLO27" s="22"/>
      <c r="SLP27" s="22"/>
      <c r="SLQ27" s="22"/>
      <c r="SLR27" s="22"/>
      <c r="SLS27" s="22"/>
      <c r="SLT27" s="22"/>
      <c r="SLU27" s="22"/>
      <c r="SLV27" s="22"/>
      <c r="SLW27" s="22"/>
      <c r="SLX27" s="22"/>
      <c r="SLY27" s="22"/>
      <c r="SLZ27" s="22"/>
      <c r="SMA27" s="22"/>
      <c r="SMB27" s="22"/>
      <c r="SMC27" s="22"/>
      <c r="SMD27" s="22"/>
      <c r="SME27" s="22"/>
      <c r="SMF27" s="22"/>
      <c r="SMG27" s="22"/>
      <c r="SMH27" s="22"/>
      <c r="SMI27" s="22"/>
      <c r="SMJ27" s="22"/>
      <c r="SMK27" s="22"/>
      <c r="SML27" s="22"/>
      <c r="SMM27" s="22"/>
      <c r="SMN27" s="22"/>
      <c r="SMO27" s="22"/>
      <c r="SMP27" s="22"/>
      <c r="SMQ27" s="22"/>
      <c r="SMR27" s="22"/>
      <c r="SMS27" s="22"/>
      <c r="SMT27" s="22"/>
      <c r="SMU27" s="22"/>
      <c r="SMV27" s="22"/>
      <c r="SMW27" s="22"/>
      <c r="SMX27" s="22"/>
      <c r="SMY27" s="22"/>
      <c r="SMZ27" s="22"/>
      <c r="SNA27" s="22"/>
      <c r="SNB27" s="22"/>
      <c r="SNC27" s="22"/>
      <c r="SND27" s="22"/>
      <c r="SNE27" s="22"/>
      <c r="SNF27" s="22"/>
      <c r="SNG27" s="22"/>
      <c r="SNH27" s="22"/>
      <c r="SNI27" s="22"/>
      <c r="SNJ27" s="22"/>
      <c r="SNK27" s="22"/>
      <c r="SNL27" s="22"/>
      <c r="SNM27" s="22"/>
      <c r="SNN27" s="22"/>
      <c r="SNO27" s="22"/>
      <c r="SNP27" s="22"/>
      <c r="SNQ27" s="22"/>
      <c r="SNR27" s="22"/>
      <c r="SNS27" s="22"/>
      <c r="SNT27" s="22"/>
      <c r="SNU27" s="22"/>
      <c r="SNV27" s="22"/>
      <c r="SNW27" s="22"/>
      <c r="SNX27" s="22"/>
      <c r="SNY27" s="22"/>
      <c r="SNZ27" s="22"/>
      <c r="SOA27" s="22"/>
      <c r="SOB27" s="22"/>
      <c r="SOC27" s="22"/>
      <c r="SOD27" s="22"/>
      <c r="SOE27" s="22"/>
      <c r="SOF27" s="22"/>
      <c r="SOG27" s="22"/>
      <c r="SOH27" s="22"/>
      <c r="SOI27" s="22"/>
      <c r="SOJ27" s="22"/>
      <c r="SOK27" s="22"/>
      <c r="SOL27" s="22"/>
      <c r="SOM27" s="22"/>
      <c r="SON27" s="22"/>
      <c r="SOO27" s="22"/>
      <c r="SOP27" s="22"/>
      <c r="SOQ27" s="22"/>
      <c r="SOR27" s="22"/>
      <c r="SOS27" s="22"/>
      <c r="SOT27" s="22"/>
      <c r="SOU27" s="22"/>
      <c r="SOV27" s="22"/>
      <c r="SOW27" s="22"/>
      <c r="SOX27" s="22"/>
      <c r="SOY27" s="22"/>
      <c r="SOZ27" s="22"/>
      <c r="SPA27" s="22"/>
      <c r="SPB27" s="22"/>
      <c r="SPC27" s="22"/>
      <c r="SPD27" s="22"/>
      <c r="SPE27" s="22"/>
      <c r="SPF27" s="22"/>
      <c r="SPG27" s="22"/>
      <c r="SPH27" s="22"/>
      <c r="SPI27" s="22"/>
      <c r="SPJ27" s="22"/>
      <c r="SPK27" s="22"/>
      <c r="SPL27" s="22"/>
      <c r="SPM27" s="22"/>
      <c r="SPN27" s="22"/>
      <c r="SPO27" s="22"/>
      <c r="SPP27" s="22"/>
      <c r="SPQ27" s="22"/>
      <c r="SPR27" s="22"/>
      <c r="SPS27" s="22"/>
      <c r="SPT27" s="22"/>
      <c r="SPU27" s="22"/>
      <c r="SPV27" s="22"/>
      <c r="SPW27" s="22"/>
      <c r="SPX27" s="22"/>
      <c r="SPY27" s="22"/>
      <c r="SPZ27" s="22"/>
      <c r="SQA27" s="22"/>
      <c r="SQB27" s="22"/>
      <c r="SQC27" s="22"/>
      <c r="SQD27" s="22"/>
      <c r="SQE27" s="22"/>
      <c r="SQF27" s="22"/>
      <c r="SQG27" s="22"/>
      <c r="SQH27" s="22"/>
      <c r="SQI27" s="22"/>
      <c r="SQJ27" s="22"/>
      <c r="SQK27" s="22"/>
      <c r="SQL27" s="22"/>
      <c r="SQM27" s="22"/>
      <c r="SQN27" s="22"/>
      <c r="SQO27" s="22"/>
      <c r="SQP27" s="22"/>
      <c r="SQQ27" s="22"/>
      <c r="SQR27" s="22"/>
      <c r="SQS27" s="22"/>
      <c r="SQT27" s="22"/>
      <c r="SQU27" s="22"/>
      <c r="SQV27" s="22"/>
      <c r="SQW27" s="22"/>
      <c r="SQX27" s="22"/>
      <c r="SQY27" s="22"/>
      <c r="SQZ27" s="22"/>
      <c r="SRA27" s="22"/>
      <c r="SRB27" s="22"/>
      <c r="SRC27" s="22"/>
      <c r="SRD27" s="22"/>
      <c r="SRE27" s="22"/>
      <c r="SRF27" s="22"/>
      <c r="SRG27" s="22"/>
      <c r="SRH27" s="22"/>
      <c r="SRI27" s="22"/>
      <c r="SRJ27" s="22"/>
      <c r="SRK27" s="22"/>
      <c r="SRL27" s="22"/>
      <c r="SRM27" s="22"/>
      <c r="SRN27" s="22"/>
      <c r="SRO27" s="22"/>
      <c r="SRP27" s="22"/>
      <c r="SRQ27" s="22"/>
      <c r="SRR27" s="22"/>
      <c r="SRS27" s="22"/>
      <c r="SRT27" s="22"/>
      <c r="SRU27" s="22"/>
      <c r="SRV27" s="22"/>
      <c r="SRW27" s="22"/>
      <c r="SRX27" s="22"/>
      <c r="SRY27" s="22"/>
      <c r="SRZ27" s="22"/>
      <c r="SSA27" s="22"/>
      <c r="SSB27" s="22"/>
      <c r="SSC27" s="22"/>
      <c r="SSD27" s="22"/>
      <c r="SSE27" s="22"/>
      <c r="SSF27" s="22"/>
      <c r="SSG27" s="22"/>
      <c r="SSH27" s="22"/>
      <c r="SSI27" s="22"/>
      <c r="SSJ27" s="22"/>
      <c r="SSK27" s="22"/>
      <c r="SSL27" s="22"/>
      <c r="SSM27" s="22"/>
      <c r="SSN27" s="22"/>
      <c r="SSO27" s="22"/>
      <c r="SSP27" s="22"/>
      <c r="SSQ27" s="22"/>
      <c r="SSR27" s="22"/>
      <c r="SSS27" s="22"/>
      <c r="SST27" s="22"/>
      <c r="SSU27" s="22"/>
      <c r="SSV27" s="22"/>
      <c r="SSW27" s="22"/>
      <c r="SSX27" s="22"/>
      <c r="SSY27" s="22"/>
      <c r="SSZ27" s="22"/>
      <c r="STA27" s="22"/>
      <c r="STB27" s="22"/>
      <c r="STC27" s="22"/>
      <c r="STD27" s="22"/>
      <c r="STE27" s="22"/>
      <c r="STF27" s="22"/>
      <c r="STG27" s="22"/>
      <c r="STH27" s="22"/>
      <c r="STI27" s="22"/>
      <c r="STJ27" s="22"/>
      <c r="STK27" s="22"/>
      <c r="STL27" s="22"/>
      <c r="STM27" s="22"/>
      <c r="STN27" s="22"/>
      <c r="STO27" s="22"/>
      <c r="STP27" s="22"/>
      <c r="STQ27" s="22"/>
      <c r="STR27" s="22"/>
      <c r="STS27" s="22"/>
      <c r="STT27" s="22"/>
      <c r="STU27" s="22"/>
      <c r="STV27" s="22"/>
      <c r="STW27" s="22"/>
      <c r="STX27" s="22"/>
      <c r="STY27" s="22"/>
      <c r="STZ27" s="22"/>
      <c r="SUA27" s="22"/>
      <c r="SUB27" s="22"/>
      <c r="SUC27" s="22"/>
      <c r="SUD27" s="22"/>
      <c r="SUE27" s="22"/>
      <c r="SUF27" s="22"/>
      <c r="SUG27" s="22"/>
      <c r="SUH27" s="22"/>
      <c r="SUI27" s="22"/>
      <c r="SUJ27" s="22"/>
      <c r="SUK27" s="22"/>
      <c r="SUL27" s="22"/>
      <c r="SUM27" s="22"/>
      <c r="SUN27" s="22"/>
      <c r="SUO27" s="22"/>
      <c r="SUP27" s="22"/>
      <c r="SUQ27" s="22"/>
      <c r="SUR27" s="22"/>
      <c r="SUS27" s="22"/>
      <c r="SUT27" s="22"/>
      <c r="SUU27" s="22"/>
      <c r="SUV27" s="22"/>
      <c r="SUW27" s="22"/>
      <c r="SUX27" s="22"/>
      <c r="SUY27" s="22"/>
      <c r="SUZ27" s="22"/>
      <c r="SVA27" s="22"/>
      <c r="SVB27" s="22"/>
      <c r="SVC27" s="22"/>
      <c r="SVD27" s="22"/>
      <c r="SVE27" s="22"/>
      <c r="SVF27" s="22"/>
      <c r="SVG27" s="22"/>
      <c r="SVH27" s="22"/>
      <c r="SVI27" s="22"/>
      <c r="SVJ27" s="22"/>
      <c r="SVK27" s="22"/>
      <c r="SVL27" s="22"/>
      <c r="SVM27" s="22"/>
      <c r="SVN27" s="22"/>
      <c r="SVO27" s="22"/>
      <c r="SVP27" s="22"/>
      <c r="SVQ27" s="22"/>
      <c r="SVR27" s="22"/>
      <c r="SVS27" s="22"/>
      <c r="SVT27" s="22"/>
      <c r="SVU27" s="22"/>
      <c r="SVV27" s="22"/>
      <c r="SVW27" s="22"/>
      <c r="SVX27" s="22"/>
      <c r="SVY27" s="22"/>
      <c r="SVZ27" s="22"/>
      <c r="SWA27" s="22"/>
      <c r="SWB27" s="22"/>
      <c r="SWC27" s="22"/>
      <c r="SWD27" s="22"/>
      <c r="SWE27" s="22"/>
      <c r="SWF27" s="22"/>
      <c r="SWG27" s="22"/>
      <c r="SWH27" s="22"/>
      <c r="SWI27" s="22"/>
      <c r="SWJ27" s="22"/>
      <c r="SWK27" s="22"/>
      <c r="SWL27" s="22"/>
      <c r="SWM27" s="22"/>
      <c r="SWN27" s="22"/>
      <c r="SWO27" s="22"/>
      <c r="SWP27" s="22"/>
      <c r="SWQ27" s="22"/>
      <c r="SWR27" s="22"/>
      <c r="SWS27" s="22"/>
      <c r="SWT27" s="22"/>
      <c r="SWU27" s="22"/>
      <c r="SWV27" s="22"/>
      <c r="SWW27" s="22"/>
      <c r="SWX27" s="22"/>
      <c r="SWY27" s="22"/>
      <c r="SWZ27" s="22"/>
      <c r="SXA27" s="22"/>
      <c r="SXB27" s="22"/>
      <c r="SXC27" s="22"/>
      <c r="SXD27" s="22"/>
      <c r="SXE27" s="22"/>
      <c r="SXF27" s="22"/>
      <c r="SXG27" s="22"/>
      <c r="SXH27" s="22"/>
      <c r="SXI27" s="22"/>
      <c r="SXJ27" s="22"/>
      <c r="SXK27" s="22"/>
      <c r="SXL27" s="22"/>
      <c r="SXM27" s="22"/>
      <c r="SXN27" s="22"/>
      <c r="SXO27" s="22"/>
      <c r="SXP27" s="22"/>
      <c r="SXQ27" s="22"/>
      <c r="SXR27" s="22"/>
      <c r="SXS27" s="22"/>
      <c r="SXT27" s="22"/>
      <c r="SXU27" s="22"/>
      <c r="SXV27" s="22"/>
      <c r="SXW27" s="22"/>
      <c r="SXX27" s="22"/>
      <c r="SXY27" s="22"/>
      <c r="SXZ27" s="22"/>
      <c r="SYA27" s="22"/>
      <c r="SYB27" s="22"/>
      <c r="SYC27" s="22"/>
      <c r="SYD27" s="22"/>
      <c r="SYE27" s="22"/>
      <c r="SYF27" s="22"/>
      <c r="SYG27" s="22"/>
      <c r="SYH27" s="22"/>
      <c r="SYI27" s="22"/>
      <c r="SYJ27" s="22"/>
      <c r="SYK27" s="22"/>
      <c r="SYL27" s="22"/>
      <c r="SYM27" s="22"/>
      <c r="SYN27" s="22"/>
      <c r="SYO27" s="22"/>
      <c r="SYP27" s="22"/>
      <c r="SYQ27" s="22"/>
      <c r="SYR27" s="22"/>
      <c r="SYS27" s="22"/>
      <c r="SYT27" s="22"/>
      <c r="SYU27" s="22"/>
      <c r="SYV27" s="22"/>
      <c r="SYW27" s="22"/>
      <c r="SYX27" s="22"/>
      <c r="SYY27" s="22"/>
      <c r="SYZ27" s="22"/>
      <c r="SZA27" s="22"/>
      <c r="SZB27" s="22"/>
      <c r="SZC27" s="22"/>
      <c r="SZD27" s="22"/>
      <c r="SZE27" s="22"/>
      <c r="SZF27" s="22"/>
      <c r="SZG27" s="22"/>
      <c r="SZH27" s="22"/>
      <c r="SZI27" s="22"/>
      <c r="SZJ27" s="22"/>
      <c r="SZK27" s="22"/>
      <c r="SZL27" s="22"/>
      <c r="SZM27" s="22"/>
      <c r="SZN27" s="22"/>
      <c r="SZO27" s="22"/>
      <c r="SZP27" s="22"/>
      <c r="SZQ27" s="22"/>
      <c r="SZR27" s="22"/>
      <c r="SZS27" s="22"/>
      <c r="SZT27" s="22"/>
      <c r="SZU27" s="22"/>
      <c r="SZV27" s="22"/>
      <c r="SZW27" s="22"/>
      <c r="SZX27" s="22"/>
      <c r="SZY27" s="22"/>
      <c r="SZZ27" s="22"/>
      <c r="TAA27" s="22"/>
      <c r="TAB27" s="22"/>
      <c r="TAC27" s="22"/>
      <c r="TAD27" s="22"/>
      <c r="TAE27" s="22"/>
      <c r="TAF27" s="22"/>
      <c r="TAG27" s="22"/>
      <c r="TAH27" s="22"/>
      <c r="TAI27" s="22"/>
      <c r="TAJ27" s="22"/>
      <c r="TAK27" s="22"/>
      <c r="TAL27" s="22"/>
      <c r="TAM27" s="22"/>
      <c r="TAN27" s="22"/>
      <c r="TAO27" s="22"/>
      <c r="TAP27" s="22"/>
      <c r="TAQ27" s="22"/>
      <c r="TAR27" s="22"/>
      <c r="TAS27" s="22"/>
      <c r="TAT27" s="22"/>
      <c r="TAU27" s="22"/>
      <c r="TAV27" s="22"/>
      <c r="TAW27" s="22"/>
      <c r="TAX27" s="22"/>
      <c r="TAY27" s="22"/>
      <c r="TAZ27" s="22"/>
      <c r="TBA27" s="22"/>
      <c r="TBB27" s="22"/>
      <c r="TBC27" s="22"/>
      <c r="TBD27" s="22"/>
      <c r="TBE27" s="22"/>
      <c r="TBF27" s="22"/>
      <c r="TBG27" s="22"/>
      <c r="TBH27" s="22"/>
      <c r="TBI27" s="22"/>
      <c r="TBJ27" s="22"/>
      <c r="TBK27" s="22"/>
      <c r="TBL27" s="22"/>
      <c r="TBM27" s="22"/>
      <c r="TBN27" s="22"/>
      <c r="TBO27" s="22"/>
      <c r="TBP27" s="22"/>
      <c r="TBQ27" s="22"/>
      <c r="TBR27" s="22"/>
      <c r="TBS27" s="22"/>
      <c r="TBT27" s="22"/>
      <c r="TBU27" s="22"/>
      <c r="TBV27" s="22"/>
      <c r="TBW27" s="22"/>
      <c r="TBX27" s="22"/>
      <c r="TBY27" s="22"/>
      <c r="TBZ27" s="22"/>
      <c r="TCA27" s="22"/>
      <c r="TCB27" s="22"/>
      <c r="TCC27" s="22"/>
      <c r="TCD27" s="22"/>
      <c r="TCE27" s="22"/>
      <c r="TCF27" s="22"/>
      <c r="TCG27" s="22"/>
      <c r="TCH27" s="22"/>
      <c r="TCI27" s="22"/>
      <c r="TCJ27" s="22"/>
      <c r="TCK27" s="22"/>
      <c r="TCL27" s="22"/>
      <c r="TCM27" s="22"/>
      <c r="TCN27" s="22"/>
      <c r="TCO27" s="22"/>
      <c r="TCP27" s="22"/>
      <c r="TCQ27" s="22"/>
      <c r="TCR27" s="22"/>
      <c r="TCS27" s="22"/>
      <c r="TCT27" s="22"/>
      <c r="TCU27" s="22"/>
      <c r="TCV27" s="22"/>
      <c r="TCW27" s="22"/>
      <c r="TCX27" s="22"/>
      <c r="TCY27" s="22"/>
      <c r="TCZ27" s="22"/>
      <c r="TDA27" s="22"/>
      <c r="TDB27" s="22"/>
      <c r="TDC27" s="22"/>
      <c r="TDD27" s="22"/>
      <c r="TDE27" s="22"/>
      <c r="TDF27" s="22"/>
      <c r="TDG27" s="22"/>
      <c r="TDH27" s="22"/>
      <c r="TDI27" s="22"/>
      <c r="TDJ27" s="22"/>
      <c r="TDK27" s="22"/>
      <c r="TDL27" s="22"/>
      <c r="TDM27" s="22"/>
      <c r="TDN27" s="22"/>
      <c r="TDO27" s="22"/>
      <c r="TDP27" s="22"/>
      <c r="TDQ27" s="22"/>
      <c r="TDR27" s="22"/>
      <c r="TDS27" s="22"/>
      <c r="TDT27" s="22"/>
      <c r="TDU27" s="22"/>
      <c r="TDV27" s="22"/>
      <c r="TDW27" s="22"/>
      <c r="TDX27" s="22"/>
      <c r="TDY27" s="22"/>
      <c r="TDZ27" s="22"/>
      <c r="TEA27" s="22"/>
      <c r="TEB27" s="22"/>
      <c r="TEC27" s="22"/>
      <c r="TED27" s="22"/>
      <c r="TEE27" s="22"/>
      <c r="TEF27" s="22"/>
      <c r="TEG27" s="22"/>
      <c r="TEH27" s="22"/>
      <c r="TEI27" s="22"/>
      <c r="TEJ27" s="22"/>
      <c r="TEK27" s="22"/>
      <c r="TEL27" s="22"/>
      <c r="TEM27" s="22"/>
      <c r="TEN27" s="22"/>
      <c r="TEO27" s="22"/>
      <c r="TEP27" s="22"/>
      <c r="TEQ27" s="22"/>
      <c r="TER27" s="22"/>
      <c r="TES27" s="22"/>
      <c r="TET27" s="22"/>
      <c r="TEU27" s="22"/>
      <c r="TEV27" s="22"/>
      <c r="TEW27" s="22"/>
      <c r="TEX27" s="22"/>
      <c r="TEY27" s="22"/>
      <c r="TEZ27" s="22"/>
      <c r="TFA27" s="22"/>
      <c r="TFB27" s="22"/>
      <c r="TFC27" s="22"/>
      <c r="TFD27" s="22"/>
      <c r="TFE27" s="22"/>
      <c r="TFF27" s="22"/>
      <c r="TFG27" s="22"/>
      <c r="TFH27" s="22"/>
      <c r="TFI27" s="22"/>
      <c r="TFJ27" s="22"/>
      <c r="TFK27" s="22"/>
      <c r="TFL27" s="22"/>
      <c r="TFM27" s="22"/>
      <c r="TFN27" s="22"/>
      <c r="TFO27" s="22"/>
      <c r="TFP27" s="22"/>
      <c r="TFQ27" s="22"/>
      <c r="TFR27" s="22"/>
      <c r="TFS27" s="22"/>
      <c r="TFT27" s="22"/>
      <c r="TFU27" s="22"/>
      <c r="TFV27" s="22"/>
      <c r="TFW27" s="22"/>
      <c r="TFX27" s="22"/>
      <c r="TFY27" s="22"/>
      <c r="TFZ27" s="22"/>
      <c r="TGA27" s="22"/>
      <c r="TGB27" s="22"/>
      <c r="TGC27" s="22"/>
      <c r="TGD27" s="22"/>
      <c r="TGE27" s="22"/>
      <c r="TGF27" s="22"/>
      <c r="TGG27" s="22"/>
      <c r="TGH27" s="22"/>
      <c r="TGI27" s="22"/>
      <c r="TGJ27" s="22"/>
      <c r="TGK27" s="22"/>
      <c r="TGL27" s="22"/>
      <c r="TGM27" s="22"/>
      <c r="TGN27" s="22"/>
      <c r="TGO27" s="22"/>
      <c r="TGP27" s="22"/>
      <c r="TGQ27" s="22"/>
      <c r="TGR27" s="22"/>
      <c r="TGS27" s="22"/>
      <c r="TGT27" s="22"/>
      <c r="TGU27" s="22"/>
      <c r="TGV27" s="22"/>
      <c r="TGW27" s="22"/>
      <c r="TGX27" s="22"/>
      <c r="TGY27" s="22"/>
      <c r="TGZ27" s="22"/>
      <c r="THA27" s="22"/>
      <c r="THB27" s="22"/>
      <c r="THC27" s="22"/>
      <c r="THD27" s="22"/>
      <c r="THE27" s="22"/>
      <c r="THF27" s="22"/>
      <c r="THG27" s="22"/>
      <c r="THH27" s="22"/>
      <c r="THI27" s="22"/>
      <c r="THJ27" s="22"/>
      <c r="THK27" s="22"/>
      <c r="THL27" s="22"/>
      <c r="THM27" s="22"/>
      <c r="THN27" s="22"/>
      <c r="THO27" s="22"/>
      <c r="THP27" s="22"/>
      <c r="THQ27" s="22"/>
      <c r="THR27" s="22"/>
      <c r="THS27" s="22"/>
      <c r="THT27" s="22"/>
      <c r="THU27" s="22"/>
      <c r="THV27" s="22"/>
      <c r="THW27" s="22"/>
      <c r="THX27" s="22"/>
      <c r="THY27" s="22"/>
      <c r="THZ27" s="22"/>
      <c r="TIA27" s="22"/>
      <c r="TIB27" s="22"/>
      <c r="TIC27" s="22"/>
      <c r="TID27" s="22"/>
      <c r="TIE27" s="22"/>
      <c r="TIF27" s="22"/>
      <c r="TIG27" s="22"/>
      <c r="TIH27" s="22"/>
      <c r="TII27" s="22"/>
      <c r="TIJ27" s="22"/>
      <c r="TIK27" s="22"/>
      <c r="TIL27" s="22"/>
      <c r="TIM27" s="22"/>
      <c r="TIN27" s="22"/>
      <c r="TIO27" s="22"/>
      <c r="TIP27" s="22"/>
      <c r="TIQ27" s="22"/>
      <c r="TIR27" s="22"/>
      <c r="TIS27" s="22"/>
      <c r="TIT27" s="22"/>
      <c r="TIU27" s="22"/>
      <c r="TIV27" s="22"/>
      <c r="TIW27" s="22"/>
      <c r="TIX27" s="22"/>
      <c r="TIY27" s="22"/>
      <c r="TIZ27" s="22"/>
      <c r="TJA27" s="22"/>
      <c r="TJB27" s="22"/>
      <c r="TJC27" s="22"/>
      <c r="TJD27" s="22"/>
      <c r="TJE27" s="22"/>
      <c r="TJF27" s="22"/>
      <c r="TJG27" s="22"/>
      <c r="TJH27" s="22"/>
      <c r="TJI27" s="22"/>
      <c r="TJJ27" s="22"/>
      <c r="TJK27" s="22"/>
      <c r="TJL27" s="22"/>
      <c r="TJM27" s="22"/>
      <c r="TJN27" s="22"/>
      <c r="TJO27" s="22"/>
      <c r="TJP27" s="22"/>
      <c r="TJQ27" s="22"/>
      <c r="TJR27" s="22"/>
      <c r="TJS27" s="22"/>
      <c r="TJT27" s="22"/>
      <c r="TJU27" s="22"/>
      <c r="TJV27" s="22"/>
      <c r="TJW27" s="22"/>
      <c r="TJX27" s="22"/>
      <c r="TJY27" s="22"/>
      <c r="TJZ27" s="22"/>
      <c r="TKA27" s="22"/>
      <c r="TKB27" s="22"/>
      <c r="TKC27" s="22"/>
      <c r="TKD27" s="22"/>
      <c r="TKE27" s="22"/>
      <c r="TKF27" s="22"/>
      <c r="TKG27" s="22"/>
      <c r="TKH27" s="22"/>
      <c r="TKI27" s="22"/>
      <c r="TKJ27" s="22"/>
      <c r="TKK27" s="22"/>
      <c r="TKL27" s="22"/>
      <c r="TKM27" s="22"/>
      <c r="TKN27" s="22"/>
      <c r="TKO27" s="22"/>
      <c r="TKP27" s="22"/>
      <c r="TKQ27" s="22"/>
      <c r="TKR27" s="22"/>
      <c r="TKS27" s="22"/>
      <c r="TKT27" s="22"/>
      <c r="TKU27" s="22"/>
      <c r="TKV27" s="22"/>
      <c r="TKW27" s="22"/>
      <c r="TKX27" s="22"/>
      <c r="TKY27" s="22"/>
      <c r="TKZ27" s="22"/>
      <c r="TLA27" s="22"/>
      <c r="TLB27" s="22"/>
      <c r="TLC27" s="22"/>
      <c r="TLD27" s="22"/>
      <c r="TLE27" s="22"/>
      <c r="TLF27" s="22"/>
      <c r="TLG27" s="22"/>
      <c r="TLH27" s="22"/>
      <c r="TLI27" s="22"/>
      <c r="TLJ27" s="22"/>
      <c r="TLK27" s="22"/>
      <c r="TLL27" s="22"/>
      <c r="TLM27" s="22"/>
      <c r="TLN27" s="22"/>
      <c r="TLO27" s="22"/>
      <c r="TLP27" s="22"/>
      <c r="TLQ27" s="22"/>
      <c r="TLR27" s="22"/>
      <c r="TLS27" s="22"/>
      <c r="TLT27" s="22"/>
      <c r="TLU27" s="22"/>
      <c r="TLV27" s="22"/>
      <c r="TLW27" s="22"/>
      <c r="TLX27" s="22"/>
      <c r="TLY27" s="22"/>
      <c r="TLZ27" s="22"/>
      <c r="TMA27" s="22"/>
      <c r="TMB27" s="22"/>
      <c r="TMC27" s="22"/>
      <c r="TMD27" s="22"/>
      <c r="TME27" s="22"/>
      <c r="TMF27" s="22"/>
      <c r="TMG27" s="22"/>
      <c r="TMH27" s="22"/>
      <c r="TMI27" s="22"/>
      <c r="TMJ27" s="22"/>
      <c r="TMK27" s="22"/>
      <c r="TML27" s="22"/>
      <c r="TMM27" s="22"/>
      <c r="TMN27" s="22"/>
      <c r="TMO27" s="22"/>
      <c r="TMP27" s="22"/>
      <c r="TMQ27" s="22"/>
      <c r="TMR27" s="22"/>
      <c r="TMS27" s="22"/>
      <c r="TMT27" s="22"/>
      <c r="TMU27" s="22"/>
      <c r="TMV27" s="22"/>
      <c r="TMW27" s="22"/>
      <c r="TMX27" s="22"/>
      <c r="TMY27" s="22"/>
      <c r="TMZ27" s="22"/>
      <c r="TNA27" s="22"/>
      <c r="TNB27" s="22"/>
      <c r="TNC27" s="22"/>
      <c r="TND27" s="22"/>
      <c r="TNE27" s="22"/>
      <c r="TNF27" s="22"/>
      <c r="TNG27" s="22"/>
      <c r="TNH27" s="22"/>
      <c r="TNI27" s="22"/>
      <c r="TNJ27" s="22"/>
      <c r="TNK27" s="22"/>
      <c r="TNL27" s="22"/>
      <c r="TNM27" s="22"/>
      <c r="TNN27" s="22"/>
      <c r="TNO27" s="22"/>
      <c r="TNP27" s="22"/>
      <c r="TNQ27" s="22"/>
      <c r="TNR27" s="22"/>
      <c r="TNS27" s="22"/>
      <c r="TNT27" s="22"/>
      <c r="TNU27" s="22"/>
      <c r="TNV27" s="22"/>
      <c r="TNW27" s="22"/>
      <c r="TNX27" s="22"/>
      <c r="TNY27" s="22"/>
      <c r="TNZ27" s="22"/>
      <c r="TOA27" s="22"/>
      <c r="TOB27" s="22"/>
      <c r="TOC27" s="22"/>
      <c r="TOD27" s="22"/>
      <c r="TOE27" s="22"/>
      <c r="TOF27" s="22"/>
      <c r="TOG27" s="22"/>
      <c r="TOH27" s="22"/>
      <c r="TOI27" s="22"/>
      <c r="TOJ27" s="22"/>
      <c r="TOK27" s="22"/>
      <c r="TOL27" s="22"/>
      <c r="TOM27" s="22"/>
      <c r="TON27" s="22"/>
      <c r="TOO27" s="22"/>
      <c r="TOP27" s="22"/>
      <c r="TOQ27" s="22"/>
      <c r="TOR27" s="22"/>
      <c r="TOS27" s="22"/>
      <c r="TOT27" s="22"/>
      <c r="TOU27" s="22"/>
      <c r="TOV27" s="22"/>
      <c r="TOW27" s="22"/>
      <c r="TOX27" s="22"/>
      <c r="TOY27" s="22"/>
      <c r="TOZ27" s="22"/>
      <c r="TPA27" s="22"/>
      <c r="TPB27" s="22"/>
      <c r="TPC27" s="22"/>
      <c r="TPD27" s="22"/>
      <c r="TPE27" s="22"/>
      <c r="TPF27" s="22"/>
      <c r="TPG27" s="22"/>
      <c r="TPH27" s="22"/>
      <c r="TPI27" s="22"/>
      <c r="TPJ27" s="22"/>
      <c r="TPK27" s="22"/>
      <c r="TPL27" s="22"/>
      <c r="TPM27" s="22"/>
      <c r="TPN27" s="22"/>
      <c r="TPO27" s="22"/>
      <c r="TPP27" s="22"/>
      <c r="TPQ27" s="22"/>
      <c r="TPR27" s="22"/>
      <c r="TPS27" s="22"/>
      <c r="TPT27" s="22"/>
      <c r="TPU27" s="22"/>
      <c r="TPV27" s="22"/>
      <c r="TPW27" s="22"/>
      <c r="TPX27" s="22"/>
      <c r="TPY27" s="22"/>
      <c r="TPZ27" s="22"/>
      <c r="TQA27" s="22"/>
      <c r="TQB27" s="22"/>
      <c r="TQC27" s="22"/>
      <c r="TQD27" s="22"/>
      <c r="TQE27" s="22"/>
      <c r="TQF27" s="22"/>
      <c r="TQG27" s="22"/>
      <c r="TQH27" s="22"/>
      <c r="TQI27" s="22"/>
      <c r="TQJ27" s="22"/>
      <c r="TQK27" s="22"/>
      <c r="TQL27" s="22"/>
      <c r="TQM27" s="22"/>
      <c r="TQN27" s="22"/>
      <c r="TQO27" s="22"/>
      <c r="TQP27" s="22"/>
      <c r="TQQ27" s="22"/>
      <c r="TQR27" s="22"/>
      <c r="TQS27" s="22"/>
      <c r="TQT27" s="22"/>
      <c r="TQU27" s="22"/>
      <c r="TQV27" s="22"/>
      <c r="TQW27" s="22"/>
      <c r="TQX27" s="22"/>
      <c r="TQY27" s="22"/>
      <c r="TQZ27" s="22"/>
      <c r="TRA27" s="22"/>
      <c r="TRB27" s="22"/>
      <c r="TRC27" s="22"/>
      <c r="TRD27" s="22"/>
      <c r="TRE27" s="22"/>
      <c r="TRF27" s="22"/>
      <c r="TRG27" s="22"/>
      <c r="TRH27" s="22"/>
      <c r="TRI27" s="22"/>
      <c r="TRJ27" s="22"/>
      <c r="TRK27" s="22"/>
      <c r="TRL27" s="22"/>
      <c r="TRM27" s="22"/>
      <c r="TRN27" s="22"/>
      <c r="TRO27" s="22"/>
      <c r="TRP27" s="22"/>
      <c r="TRQ27" s="22"/>
      <c r="TRR27" s="22"/>
      <c r="TRS27" s="22"/>
      <c r="TRT27" s="22"/>
      <c r="TRU27" s="22"/>
      <c r="TRV27" s="22"/>
      <c r="TRW27" s="22"/>
      <c r="TRX27" s="22"/>
      <c r="TRY27" s="22"/>
      <c r="TRZ27" s="22"/>
      <c r="TSA27" s="22"/>
      <c r="TSB27" s="22"/>
      <c r="TSC27" s="22"/>
      <c r="TSD27" s="22"/>
      <c r="TSE27" s="22"/>
      <c r="TSF27" s="22"/>
      <c r="TSG27" s="22"/>
      <c r="TSH27" s="22"/>
      <c r="TSI27" s="22"/>
      <c r="TSJ27" s="22"/>
      <c r="TSK27" s="22"/>
      <c r="TSL27" s="22"/>
      <c r="TSM27" s="22"/>
      <c r="TSN27" s="22"/>
      <c r="TSO27" s="22"/>
      <c r="TSP27" s="22"/>
      <c r="TSQ27" s="22"/>
      <c r="TSR27" s="22"/>
      <c r="TSS27" s="22"/>
      <c r="TST27" s="22"/>
      <c r="TSU27" s="22"/>
      <c r="TSV27" s="22"/>
      <c r="TSW27" s="22"/>
      <c r="TSX27" s="22"/>
      <c r="TSY27" s="22"/>
      <c r="TSZ27" s="22"/>
      <c r="TTA27" s="22"/>
      <c r="TTB27" s="22"/>
      <c r="TTC27" s="22"/>
      <c r="TTD27" s="22"/>
      <c r="TTE27" s="22"/>
      <c r="TTF27" s="22"/>
      <c r="TTG27" s="22"/>
      <c r="TTH27" s="22"/>
      <c r="TTI27" s="22"/>
      <c r="TTJ27" s="22"/>
      <c r="TTK27" s="22"/>
      <c r="TTL27" s="22"/>
      <c r="TTM27" s="22"/>
      <c r="TTN27" s="22"/>
      <c r="TTO27" s="22"/>
      <c r="TTP27" s="22"/>
      <c r="TTQ27" s="22"/>
      <c r="TTR27" s="22"/>
      <c r="TTS27" s="22"/>
      <c r="TTT27" s="22"/>
      <c r="TTU27" s="22"/>
      <c r="TTV27" s="22"/>
      <c r="TTW27" s="22"/>
      <c r="TTX27" s="22"/>
      <c r="TTY27" s="22"/>
      <c r="TTZ27" s="22"/>
      <c r="TUA27" s="22"/>
      <c r="TUB27" s="22"/>
      <c r="TUC27" s="22"/>
      <c r="TUD27" s="22"/>
      <c r="TUE27" s="22"/>
      <c r="TUF27" s="22"/>
      <c r="TUG27" s="22"/>
      <c r="TUH27" s="22"/>
      <c r="TUI27" s="22"/>
      <c r="TUJ27" s="22"/>
      <c r="TUK27" s="22"/>
      <c r="TUL27" s="22"/>
      <c r="TUM27" s="22"/>
      <c r="TUN27" s="22"/>
      <c r="TUO27" s="22"/>
      <c r="TUP27" s="22"/>
      <c r="TUQ27" s="22"/>
      <c r="TUR27" s="22"/>
      <c r="TUS27" s="22"/>
      <c r="TUT27" s="22"/>
      <c r="TUU27" s="22"/>
      <c r="TUV27" s="22"/>
      <c r="TUW27" s="22"/>
      <c r="TUX27" s="22"/>
      <c r="TUY27" s="22"/>
      <c r="TUZ27" s="22"/>
      <c r="TVA27" s="22"/>
      <c r="TVB27" s="22"/>
      <c r="TVC27" s="22"/>
      <c r="TVD27" s="22"/>
      <c r="TVE27" s="22"/>
      <c r="TVF27" s="22"/>
      <c r="TVG27" s="22"/>
      <c r="TVH27" s="22"/>
      <c r="TVI27" s="22"/>
      <c r="TVJ27" s="22"/>
      <c r="TVK27" s="22"/>
      <c r="TVL27" s="22"/>
      <c r="TVM27" s="22"/>
      <c r="TVN27" s="22"/>
      <c r="TVO27" s="22"/>
      <c r="TVP27" s="22"/>
      <c r="TVQ27" s="22"/>
      <c r="TVR27" s="22"/>
      <c r="TVS27" s="22"/>
      <c r="TVT27" s="22"/>
      <c r="TVU27" s="22"/>
      <c r="TVV27" s="22"/>
      <c r="TVW27" s="22"/>
      <c r="TVX27" s="22"/>
      <c r="TVY27" s="22"/>
      <c r="TVZ27" s="22"/>
      <c r="TWA27" s="22"/>
      <c r="TWB27" s="22"/>
      <c r="TWC27" s="22"/>
      <c r="TWD27" s="22"/>
      <c r="TWE27" s="22"/>
      <c r="TWF27" s="22"/>
      <c r="TWG27" s="22"/>
      <c r="TWH27" s="22"/>
      <c r="TWI27" s="22"/>
      <c r="TWJ27" s="22"/>
      <c r="TWK27" s="22"/>
      <c r="TWL27" s="22"/>
      <c r="TWM27" s="22"/>
      <c r="TWN27" s="22"/>
      <c r="TWO27" s="22"/>
      <c r="TWP27" s="22"/>
      <c r="TWQ27" s="22"/>
      <c r="TWR27" s="22"/>
      <c r="TWS27" s="22"/>
      <c r="TWT27" s="22"/>
      <c r="TWU27" s="22"/>
      <c r="TWV27" s="22"/>
      <c r="TWW27" s="22"/>
      <c r="TWX27" s="22"/>
      <c r="TWY27" s="22"/>
      <c r="TWZ27" s="22"/>
      <c r="TXA27" s="22"/>
      <c r="TXB27" s="22"/>
      <c r="TXC27" s="22"/>
      <c r="TXD27" s="22"/>
      <c r="TXE27" s="22"/>
      <c r="TXF27" s="22"/>
      <c r="TXG27" s="22"/>
      <c r="TXH27" s="22"/>
      <c r="TXI27" s="22"/>
      <c r="TXJ27" s="22"/>
      <c r="TXK27" s="22"/>
      <c r="TXL27" s="22"/>
      <c r="TXM27" s="22"/>
      <c r="TXN27" s="22"/>
      <c r="TXO27" s="22"/>
      <c r="TXP27" s="22"/>
      <c r="TXQ27" s="22"/>
      <c r="TXR27" s="22"/>
      <c r="TXS27" s="22"/>
      <c r="TXT27" s="22"/>
      <c r="TXU27" s="22"/>
      <c r="TXV27" s="22"/>
      <c r="TXW27" s="22"/>
      <c r="TXX27" s="22"/>
      <c r="TXY27" s="22"/>
      <c r="TXZ27" s="22"/>
      <c r="TYA27" s="22"/>
      <c r="TYB27" s="22"/>
      <c r="TYC27" s="22"/>
      <c r="TYD27" s="22"/>
      <c r="TYE27" s="22"/>
      <c r="TYF27" s="22"/>
      <c r="TYG27" s="22"/>
      <c r="TYH27" s="22"/>
      <c r="TYI27" s="22"/>
      <c r="TYJ27" s="22"/>
      <c r="TYK27" s="22"/>
      <c r="TYL27" s="22"/>
      <c r="TYM27" s="22"/>
      <c r="TYN27" s="22"/>
      <c r="TYO27" s="22"/>
      <c r="TYP27" s="22"/>
      <c r="TYQ27" s="22"/>
      <c r="TYR27" s="22"/>
      <c r="TYS27" s="22"/>
      <c r="TYT27" s="22"/>
      <c r="TYU27" s="22"/>
      <c r="TYV27" s="22"/>
      <c r="TYW27" s="22"/>
      <c r="TYX27" s="22"/>
      <c r="TYY27" s="22"/>
      <c r="TYZ27" s="22"/>
      <c r="TZA27" s="22"/>
      <c r="TZB27" s="22"/>
      <c r="TZC27" s="22"/>
      <c r="TZD27" s="22"/>
      <c r="TZE27" s="22"/>
      <c r="TZF27" s="22"/>
      <c r="TZG27" s="22"/>
      <c r="TZH27" s="22"/>
      <c r="TZI27" s="22"/>
      <c r="TZJ27" s="22"/>
      <c r="TZK27" s="22"/>
      <c r="TZL27" s="22"/>
      <c r="TZM27" s="22"/>
      <c r="TZN27" s="22"/>
      <c r="TZO27" s="22"/>
      <c r="TZP27" s="22"/>
      <c r="TZQ27" s="22"/>
      <c r="TZR27" s="22"/>
      <c r="TZS27" s="22"/>
      <c r="TZT27" s="22"/>
      <c r="TZU27" s="22"/>
      <c r="TZV27" s="22"/>
      <c r="TZW27" s="22"/>
      <c r="TZX27" s="22"/>
      <c r="TZY27" s="22"/>
      <c r="TZZ27" s="22"/>
      <c r="UAA27" s="22"/>
      <c r="UAB27" s="22"/>
      <c r="UAC27" s="22"/>
      <c r="UAD27" s="22"/>
      <c r="UAE27" s="22"/>
      <c r="UAF27" s="22"/>
      <c r="UAG27" s="22"/>
      <c r="UAH27" s="22"/>
      <c r="UAI27" s="22"/>
      <c r="UAJ27" s="22"/>
      <c r="UAK27" s="22"/>
      <c r="UAL27" s="22"/>
      <c r="UAM27" s="22"/>
      <c r="UAN27" s="22"/>
      <c r="UAO27" s="22"/>
      <c r="UAP27" s="22"/>
      <c r="UAQ27" s="22"/>
      <c r="UAR27" s="22"/>
      <c r="UAS27" s="22"/>
      <c r="UAT27" s="22"/>
      <c r="UAU27" s="22"/>
      <c r="UAV27" s="22"/>
      <c r="UAW27" s="22"/>
      <c r="UAX27" s="22"/>
      <c r="UAY27" s="22"/>
      <c r="UAZ27" s="22"/>
      <c r="UBA27" s="22"/>
      <c r="UBB27" s="22"/>
      <c r="UBC27" s="22"/>
      <c r="UBD27" s="22"/>
      <c r="UBE27" s="22"/>
      <c r="UBF27" s="22"/>
      <c r="UBG27" s="22"/>
      <c r="UBH27" s="22"/>
      <c r="UBI27" s="22"/>
      <c r="UBJ27" s="22"/>
      <c r="UBK27" s="22"/>
      <c r="UBL27" s="22"/>
      <c r="UBM27" s="22"/>
      <c r="UBN27" s="22"/>
      <c r="UBO27" s="22"/>
      <c r="UBP27" s="22"/>
      <c r="UBQ27" s="22"/>
      <c r="UBR27" s="22"/>
      <c r="UBS27" s="22"/>
      <c r="UBT27" s="22"/>
      <c r="UBU27" s="22"/>
      <c r="UBV27" s="22"/>
      <c r="UBW27" s="22"/>
      <c r="UBX27" s="22"/>
      <c r="UBY27" s="22"/>
      <c r="UBZ27" s="22"/>
      <c r="UCA27" s="22"/>
      <c r="UCB27" s="22"/>
      <c r="UCC27" s="22"/>
      <c r="UCD27" s="22"/>
      <c r="UCE27" s="22"/>
      <c r="UCF27" s="22"/>
      <c r="UCG27" s="22"/>
      <c r="UCH27" s="22"/>
      <c r="UCI27" s="22"/>
      <c r="UCJ27" s="22"/>
      <c r="UCK27" s="22"/>
      <c r="UCL27" s="22"/>
      <c r="UCM27" s="22"/>
      <c r="UCN27" s="22"/>
      <c r="UCO27" s="22"/>
      <c r="UCP27" s="22"/>
      <c r="UCQ27" s="22"/>
      <c r="UCR27" s="22"/>
      <c r="UCS27" s="22"/>
      <c r="UCT27" s="22"/>
      <c r="UCU27" s="22"/>
      <c r="UCV27" s="22"/>
      <c r="UCW27" s="22"/>
      <c r="UCX27" s="22"/>
      <c r="UCY27" s="22"/>
      <c r="UCZ27" s="22"/>
      <c r="UDA27" s="22"/>
      <c r="UDB27" s="22"/>
      <c r="UDC27" s="22"/>
      <c r="UDD27" s="22"/>
      <c r="UDE27" s="22"/>
      <c r="UDF27" s="22"/>
      <c r="UDG27" s="22"/>
      <c r="UDH27" s="22"/>
      <c r="UDI27" s="22"/>
      <c r="UDJ27" s="22"/>
      <c r="UDK27" s="22"/>
      <c r="UDL27" s="22"/>
      <c r="UDM27" s="22"/>
      <c r="UDN27" s="22"/>
      <c r="UDO27" s="22"/>
      <c r="UDP27" s="22"/>
      <c r="UDQ27" s="22"/>
      <c r="UDR27" s="22"/>
      <c r="UDS27" s="22"/>
      <c r="UDT27" s="22"/>
      <c r="UDU27" s="22"/>
      <c r="UDV27" s="22"/>
      <c r="UDW27" s="22"/>
      <c r="UDX27" s="22"/>
      <c r="UDY27" s="22"/>
      <c r="UDZ27" s="22"/>
      <c r="UEA27" s="22"/>
      <c r="UEB27" s="22"/>
      <c r="UEC27" s="22"/>
      <c r="UED27" s="22"/>
      <c r="UEE27" s="22"/>
      <c r="UEF27" s="22"/>
      <c r="UEG27" s="22"/>
      <c r="UEH27" s="22"/>
      <c r="UEI27" s="22"/>
      <c r="UEJ27" s="22"/>
      <c r="UEK27" s="22"/>
      <c r="UEL27" s="22"/>
      <c r="UEM27" s="22"/>
      <c r="UEN27" s="22"/>
      <c r="UEO27" s="22"/>
      <c r="UEP27" s="22"/>
      <c r="UEQ27" s="22"/>
      <c r="UER27" s="22"/>
      <c r="UES27" s="22"/>
      <c r="UET27" s="22"/>
      <c r="UEU27" s="22"/>
      <c r="UEV27" s="22"/>
      <c r="UEW27" s="22"/>
      <c r="UEX27" s="22"/>
      <c r="UEY27" s="22"/>
      <c r="UEZ27" s="22"/>
      <c r="UFA27" s="22"/>
      <c r="UFB27" s="22"/>
      <c r="UFC27" s="22"/>
      <c r="UFD27" s="22"/>
      <c r="UFE27" s="22"/>
      <c r="UFF27" s="22"/>
      <c r="UFG27" s="22"/>
      <c r="UFH27" s="22"/>
      <c r="UFI27" s="22"/>
      <c r="UFJ27" s="22"/>
      <c r="UFK27" s="22"/>
      <c r="UFL27" s="22"/>
      <c r="UFM27" s="22"/>
      <c r="UFN27" s="22"/>
      <c r="UFO27" s="22"/>
      <c r="UFP27" s="22"/>
      <c r="UFQ27" s="22"/>
      <c r="UFR27" s="22"/>
      <c r="UFS27" s="22"/>
      <c r="UFT27" s="22"/>
      <c r="UFU27" s="22"/>
      <c r="UFV27" s="22"/>
      <c r="UFW27" s="22"/>
      <c r="UFX27" s="22"/>
      <c r="UFY27" s="22"/>
      <c r="UFZ27" s="22"/>
      <c r="UGA27" s="22"/>
      <c r="UGB27" s="22"/>
      <c r="UGC27" s="22"/>
      <c r="UGD27" s="22"/>
      <c r="UGE27" s="22"/>
      <c r="UGF27" s="22"/>
      <c r="UGG27" s="22"/>
      <c r="UGH27" s="22"/>
      <c r="UGI27" s="22"/>
      <c r="UGJ27" s="22"/>
      <c r="UGK27" s="22"/>
      <c r="UGL27" s="22"/>
      <c r="UGM27" s="22"/>
      <c r="UGN27" s="22"/>
      <c r="UGO27" s="22"/>
      <c r="UGP27" s="22"/>
      <c r="UGQ27" s="22"/>
      <c r="UGR27" s="22"/>
      <c r="UGS27" s="22"/>
      <c r="UGT27" s="22"/>
      <c r="UGU27" s="22"/>
      <c r="UGV27" s="22"/>
      <c r="UGW27" s="22"/>
      <c r="UGX27" s="22"/>
      <c r="UGY27" s="22"/>
      <c r="UGZ27" s="22"/>
      <c r="UHA27" s="22"/>
      <c r="UHB27" s="22"/>
      <c r="UHC27" s="22"/>
      <c r="UHD27" s="22"/>
      <c r="UHE27" s="22"/>
      <c r="UHF27" s="22"/>
      <c r="UHG27" s="22"/>
      <c r="UHH27" s="22"/>
      <c r="UHI27" s="22"/>
      <c r="UHJ27" s="22"/>
      <c r="UHK27" s="22"/>
      <c r="UHL27" s="22"/>
      <c r="UHM27" s="22"/>
      <c r="UHN27" s="22"/>
      <c r="UHO27" s="22"/>
      <c r="UHP27" s="22"/>
      <c r="UHQ27" s="22"/>
      <c r="UHR27" s="22"/>
      <c r="UHS27" s="22"/>
      <c r="UHT27" s="22"/>
      <c r="UHU27" s="22"/>
      <c r="UHV27" s="22"/>
      <c r="UHW27" s="22"/>
      <c r="UHX27" s="22"/>
      <c r="UHY27" s="22"/>
      <c r="UHZ27" s="22"/>
      <c r="UIA27" s="22"/>
      <c r="UIB27" s="22"/>
      <c r="UIC27" s="22"/>
      <c r="UID27" s="22"/>
      <c r="UIE27" s="22"/>
      <c r="UIF27" s="22"/>
      <c r="UIG27" s="22"/>
      <c r="UIH27" s="22"/>
      <c r="UII27" s="22"/>
      <c r="UIJ27" s="22"/>
      <c r="UIK27" s="22"/>
      <c r="UIL27" s="22"/>
      <c r="UIM27" s="22"/>
      <c r="UIN27" s="22"/>
      <c r="UIO27" s="22"/>
      <c r="UIP27" s="22"/>
      <c r="UIQ27" s="22"/>
      <c r="UIR27" s="22"/>
      <c r="UIS27" s="22"/>
      <c r="UIT27" s="22"/>
      <c r="UIU27" s="22"/>
      <c r="UIV27" s="22"/>
      <c r="UIW27" s="22"/>
      <c r="UIX27" s="22"/>
      <c r="UIY27" s="22"/>
      <c r="UIZ27" s="22"/>
      <c r="UJA27" s="22"/>
      <c r="UJB27" s="22"/>
      <c r="UJC27" s="22"/>
      <c r="UJD27" s="22"/>
      <c r="UJE27" s="22"/>
      <c r="UJF27" s="22"/>
      <c r="UJG27" s="22"/>
      <c r="UJH27" s="22"/>
      <c r="UJI27" s="22"/>
      <c r="UJJ27" s="22"/>
      <c r="UJK27" s="22"/>
      <c r="UJL27" s="22"/>
      <c r="UJM27" s="22"/>
      <c r="UJN27" s="22"/>
      <c r="UJO27" s="22"/>
      <c r="UJP27" s="22"/>
      <c r="UJQ27" s="22"/>
      <c r="UJR27" s="22"/>
      <c r="UJS27" s="22"/>
      <c r="UJT27" s="22"/>
      <c r="UJU27" s="22"/>
      <c r="UJV27" s="22"/>
      <c r="UJW27" s="22"/>
      <c r="UJX27" s="22"/>
      <c r="UJY27" s="22"/>
      <c r="UJZ27" s="22"/>
      <c r="UKA27" s="22"/>
      <c r="UKB27" s="22"/>
      <c r="UKC27" s="22"/>
      <c r="UKD27" s="22"/>
      <c r="UKE27" s="22"/>
      <c r="UKF27" s="22"/>
      <c r="UKG27" s="22"/>
      <c r="UKH27" s="22"/>
      <c r="UKI27" s="22"/>
      <c r="UKJ27" s="22"/>
      <c r="UKK27" s="22"/>
      <c r="UKL27" s="22"/>
      <c r="UKM27" s="22"/>
      <c r="UKN27" s="22"/>
      <c r="UKO27" s="22"/>
      <c r="UKP27" s="22"/>
      <c r="UKQ27" s="22"/>
      <c r="UKR27" s="22"/>
      <c r="UKS27" s="22"/>
      <c r="UKT27" s="22"/>
      <c r="UKU27" s="22"/>
      <c r="UKV27" s="22"/>
      <c r="UKW27" s="22"/>
      <c r="UKX27" s="22"/>
      <c r="UKY27" s="22"/>
      <c r="UKZ27" s="22"/>
      <c r="ULA27" s="22"/>
      <c r="ULB27" s="22"/>
      <c r="ULC27" s="22"/>
      <c r="ULD27" s="22"/>
      <c r="ULE27" s="22"/>
      <c r="ULF27" s="22"/>
      <c r="ULG27" s="22"/>
      <c r="ULH27" s="22"/>
      <c r="ULI27" s="22"/>
      <c r="ULJ27" s="22"/>
      <c r="ULK27" s="22"/>
      <c r="ULL27" s="22"/>
      <c r="ULM27" s="22"/>
      <c r="ULN27" s="22"/>
      <c r="ULO27" s="22"/>
      <c r="ULP27" s="22"/>
      <c r="ULQ27" s="22"/>
      <c r="ULR27" s="22"/>
      <c r="ULS27" s="22"/>
      <c r="ULT27" s="22"/>
      <c r="ULU27" s="22"/>
      <c r="ULV27" s="22"/>
      <c r="ULW27" s="22"/>
      <c r="ULX27" s="22"/>
      <c r="ULY27" s="22"/>
      <c r="ULZ27" s="22"/>
      <c r="UMA27" s="22"/>
      <c r="UMB27" s="22"/>
      <c r="UMC27" s="22"/>
      <c r="UMD27" s="22"/>
      <c r="UME27" s="22"/>
      <c r="UMF27" s="22"/>
      <c r="UMG27" s="22"/>
      <c r="UMH27" s="22"/>
      <c r="UMI27" s="22"/>
      <c r="UMJ27" s="22"/>
      <c r="UMK27" s="22"/>
      <c r="UML27" s="22"/>
      <c r="UMM27" s="22"/>
      <c r="UMN27" s="22"/>
      <c r="UMO27" s="22"/>
      <c r="UMP27" s="22"/>
      <c r="UMQ27" s="22"/>
      <c r="UMR27" s="22"/>
      <c r="UMS27" s="22"/>
      <c r="UMT27" s="22"/>
      <c r="UMU27" s="22"/>
      <c r="UMV27" s="22"/>
      <c r="UMW27" s="22"/>
      <c r="UMX27" s="22"/>
      <c r="UMY27" s="22"/>
      <c r="UMZ27" s="22"/>
      <c r="UNA27" s="22"/>
      <c r="UNB27" s="22"/>
      <c r="UNC27" s="22"/>
      <c r="UND27" s="22"/>
      <c r="UNE27" s="22"/>
      <c r="UNF27" s="22"/>
      <c r="UNG27" s="22"/>
      <c r="UNH27" s="22"/>
      <c r="UNI27" s="22"/>
      <c r="UNJ27" s="22"/>
      <c r="UNK27" s="22"/>
      <c r="UNL27" s="22"/>
      <c r="UNM27" s="22"/>
      <c r="UNN27" s="22"/>
      <c r="UNO27" s="22"/>
      <c r="UNP27" s="22"/>
      <c r="UNQ27" s="22"/>
      <c r="UNR27" s="22"/>
      <c r="UNS27" s="22"/>
      <c r="UNT27" s="22"/>
      <c r="UNU27" s="22"/>
      <c r="UNV27" s="22"/>
      <c r="UNW27" s="22"/>
      <c r="UNX27" s="22"/>
      <c r="UNY27" s="22"/>
      <c r="UNZ27" s="22"/>
      <c r="UOA27" s="22"/>
      <c r="UOB27" s="22"/>
      <c r="UOC27" s="22"/>
      <c r="UOD27" s="22"/>
      <c r="UOE27" s="22"/>
      <c r="UOF27" s="22"/>
      <c r="UOG27" s="22"/>
      <c r="UOH27" s="22"/>
      <c r="UOI27" s="22"/>
      <c r="UOJ27" s="22"/>
      <c r="UOK27" s="22"/>
      <c r="UOL27" s="22"/>
      <c r="UOM27" s="22"/>
      <c r="UON27" s="22"/>
      <c r="UOO27" s="22"/>
      <c r="UOP27" s="22"/>
      <c r="UOQ27" s="22"/>
      <c r="UOR27" s="22"/>
      <c r="UOS27" s="22"/>
      <c r="UOT27" s="22"/>
      <c r="UOU27" s="22"/>
      <c r="UOV27" s="22"/>
      <c r="UOW27" s="22"/>
      <c r="UOX27" s="22"/>
      <c r="UOY27" s="22"/>
      <c r="UOZ27" s="22"/>
      <c r="UPA27" s="22"/>
      <c r="UPB27" s="22"/>
      <c r="UPC27" s="22"/>
      <c r="UPD27" s="22"/>
      <c r="UPE27" s="22"/>
      <c r="UPF27" s="22"/>
      <c r="UPG27" s="22"/>
      <c r="UPH27" s="22"/>
      <c r="UPI27" s="22"/>
      <c r="UPJ27" s="22"/>
      <c r="UPK27" s="22"/>
      <c r="UPL27" s="22"/>
      <c r="UPM27" s="22"/>
      <c r="UPN27" s="22"/>
      <c r="UPO27" s="22"/>
      <c r="UPP27" s="22"/>
      <c r="UPQ27" s="22"/>
      <c r="UPR27" s="22"/>
      <c r="UPS27" s="22"/>
      <c r="UPT27" s="22"/>
      <c r="UPU27" s="22"/>
      <c r="UPV27" s="22"/>
      <c r="UPW27" s="22"/>
      <c r="UPX27" s="22"/>
      <c r="UPY27" s="22"/>
      <c r="UPZ27" s="22"/>
      <c r="UQA27" s="22"/>
      <c r="UQB27" s="22"/>
      <c r="UQC27" s="22"/>
      <c r="UQD27" s="22"/>
      <c r="UQE27" s="22"/>
      <c r="UQF27" s="22"/>
      <c r="UQG27" s="22"/>
      <c r="UQH27" s="22"/>
      <c r="UQI27" s="22"/>
      <c r="UQJ27" s="22"/>
      <c r="UQK27" s="22"/>
      <c r="UQL27" s="22"/>
      <c r="UQM27" s="22"/>
      <c r="UQN27" s="22"/>
      <c r="UQO27" s="22"/>
      <c r="UQP27" s="22"/>
      <c r="UQQ27" s="22"/>
      <c r="UQR27" s="22"/>
      <c r="UQS27" s="22"/>
      <c r="UQT27" s="22"/>
      <c r="UQU27" s="22"/>
      <c r="UQV27" s="22"/>
      <c r="UQW27" s="22"/>
      <c r="UQX27" s="22"/>
      <c r="UQY27" s="22"/>
      <c r="UQZ27" s="22"/>
      <c r="URA27" s="22"/>
      <c r="URB27" s="22"/>
      <c r="URC27" s="22"/>
      <c r="URD27" s="22"/>
      <c r="URE27" s="22"/>
      <c r="URF27" s="22"/>
      <c r="URG27" s="22"/>
      <c r="URH27" s="22"/>
      <c r="URI27" s="22"/>
      <c r="URJ27" s="22"/>
      <c r="URK27" s="22"/>
      <c r="URL27" s="22"/>
      <c r="URM27" s="22"/>
      <c r="URN27" s="22"/>
      <c r="URO27" s="22"/>
      <c r="URP27" s="22"/>
      <c r="URQ27" s="22"/>
      <c r="URR27" s="22"/>
      <c r="URS27" s="22"/>
      <c r="URT27" s="22"/>
      <c r="URU27" s="22"/>
      <c r="URV27" s="22"/>
      <c r="URW27" s="22"/>
      <c r="URX27" s="22"/>
      <c r="URY27" s="22"/>
      <c r="URZ27" s="22"/>
      <c r="USA27" s="22"/>
      <c r="USB27" s="22"/>
      <c r="USC27" s="22"/>
      <c r="USD27" s="22"/>
      <c r="USE27" s="22"/>
      <c r="USF27" s="22"/>
      <c r="USG27" s="22"/>
      <c r="USH27" s="22"/>
      <c r="USI27" s="22"/>
      <c r="USJ27" s="22"/>
      <c r="USK27" s="22"/>
      <c r="USL27" s="22"/>
      <c r="USM27" s="22"/>
      <c r="USN27" s="22"/>
      <c r="USO27" s="22"/>
      <c r="USP27" s="22"/>
      <c r="USQ27" s="22"/>
      <c r="USR27" s="22"/>
      <c r="USS27" s="22"/>
      <c r="UST27" s="22"/>
      <c r="USU27" s="22"/>
      <c r="USV27" s="22"/>
      <c r="USW27" s="22"/>
      <c r="USX27" s="22"/>
      <c r="USY27" s="22"/>
      <c r="USZ27" s="22"/>
      <c r="UTA27" s="22"/>
      <c r="UTB27" s="22"/>
      <c r="UTC27" s="22"/>
      <c r="UTD27" s="22"/>
      <c r="UTE27" s="22"/>
      <c r="UTF27" s="22"/>
      <c r="UTG27" s="22"/>
      <c r="UTH27" s="22"/>
      <c r="UTI27" s="22"/>
      <c r="UTJ27" s="22"/>
      <c r="UTK27" s="22"/>
      <c r="UTL27" s="22"/>
      <c r="UTM27" s="22"/>
      <c r="UTN27" s="22"/>
      <c r="UTO27" s="22"/>
      <c r="UTP27" s="22"/>
      <c r="UTQ27" s="22"/>
      <c r="UTR27" s="22"/>
      <c r="UTS27" s="22"/>
      <c r="UTT27" s="22"/>
      <c r="UTU27" s="22"/>
      <c r="UTV27" s="22"/>
      <c r="UTW27" s="22"/>
      <c r="UTX27" s="22"/>
      <c r="UTY27" s="22"/>
      <c r="UTZ27" s="22"/>
      <c r="UUA27" s="22"/>
      <c r="UUB27" s="22"/>
      <c r="UUC27" s="22"/>
      <c r="UUD27" s="22"/>
      <c r="UUE27" s="22"/>
      <c r="UUF27" s="22"/>
      <c r="UUG27" s="22"/>
      <c r="UUH27" s="22"/>
      <c r="UUI27" s="22"/>
      <c r="UUJ27" s="22"/>
      <c r="UUK27" s="22"/>
      <c r="UUL27" s="22"/>
      <c r="UUM27" s="22"/>
      <c r="UUN27" s="22"/>
      <c r="UUO27" s="22"/>
      <c r="UUP27" s="22"/>
      <c r="UUQ27" s="22"/>
      <c r="UUR27" s="22"/>
      <c r="UUS27" s="22"/>
      <c r="UUT27" s="22"/>
      <c r="UUU27" s="22"/>
      <c r="UUV27" s="22"/>
      <c r="UUW27" s="22"/>
      <c r="UUX27" s="22"/>
      <c r="UUY27" s="22"/>
      <c r="UUZ27" s="22"/>
      <c r="UVA27" s="22"/>
      <c r="UVB27" s="22"/>
      <c r="UVC27" s="22"/>
      <c r="UVD27" s="22"/>
      <c r="UVE27" s="22"/>
      <c r="UVF27" s="22"/>
      <c r="UVG27" s="22"/>
      <c r="UVH27" s="22"/>
      <c r="UVI27" s="22"/>
      <c r="UVJ27" s="22"/>
      <c r="UVK27" s="22"/>
      <c r="UVL27" s="22"/>
      <c r="UVM27" s="22"/>
      <c r="UVN27" s="22"/>
      <c r="UVO27" s="22"/>
      <c r="UVP27" s="22"/>
      <c r="UVQ27" s="22"/>
      <c r="UVR27" s="22"/>
      <c r="UVS27" s="22"/>
      <c r="UVT27" s="22"/>
      <c r="UVU27" s="22"/>
      <c r="UVV27" s="22"/>
      <c r="UVW27" s="22"/>
      <c r="UVX27" s="22"/>
      <c r="UVY27" s="22"/>
      <c r="UVZ27" s="22"/>
      <c r="UWA27" s="22"/>
      <c r="UWB27" s="22"/>
      <c r="UWC27" s="22"/>
      <c r="UWD27" s="22"/>
      <c r="UWE27" s="22"/>
      <c r="UWF27" s="22"/>
      <c r="UWG27" s="22"/>
      <c r="UWH27" s="22"/>
      <c r="UWI27" s="22"/>
      <c r="UWJ27" s="22"/>
      <c r="UWK27" s="22"/>
      <c r="UWL27" s="22"/>
      <c r="UWM27" s="22"/>
      <c r="UWN27" s="22"/>
      <c r="UWO27" s="22"/>
      <c r="UWP27" s="22"/>
      <c r="UWQ27" s="22"/>
      <c r="UWR27" s="22"/>
      <c r="UWS27" s="22"/>
      <c r="UWT27" s="22"/>
      <c r="UWU27" s="22"/>
      <c r="UWV27" s="22"/>
      <c r="UWW27" s="22"/>
      <c r="UWX27" s="22"/>
      <c r="UWY27" s="22"/>
      <c r="UWZ27" s="22"/>
      <c r="UXA27" s="22"/>
      <c r="UXB27" s="22"/>
      <c r="UXC27" s="22"/>
      <c r="UXD27" s="22"/>
      <c r="UXE27" s="22"/>
      <c r="UXF27" s="22"/>
      <c r="UXG27" s="22"/>
      <c r="UXH27" s="22"/>
      <c r="UXI27" s="22"/>
      <c r="UXJ27" s="22"/>
      <c r="UXK27" s="22"/>
      <c r="UXL27" s="22"/>
      <c r="UXM27" s="22"/>
      <c r="UXN27" s="22"/>
      <c r="UXO27" s="22"/>
      <c r="UXP27" s="22"/>
      <c r="UXQ27" s="22"/>
      <c r="UXR27" s="22"/>
      <c r="UXS27" s="22"/>
      <c r="UXT27" s="22"/>
      <c r="UXU27" s="22"/>
      <c r="UXV27" s="22"/>
      <c r="UXW27" s="22"/>
      <c r="UXX27" s="22"/>
      <c r="UXY27" s="22"/>
      <c r="UXZ27" s="22"/>
      <c r="UYA27" s="22"/>
      <c r="UYB27" s="22"/>
      <c r="UYC27" s="22"/>
      <c r="UYD27" s="22"/>
      <c r="UYE27" s="22"/>
      <c r="UYF27" s="22"/>
      <c r="UYG27" s="22"/>
      <c r="UYH27" s="22"/>
      <c r="UYI27" s="22"/>
      <c r="UYJ27" s="22"/>
      <c r="UYK27" s="22"/>
      <c r="UYL27" s="22"/>
      <c r="UYM27" s="22"/>
      <c r="UYN27" s="22"/>
      <c r="UYO27" s="22"/>
      <c r="UYP27" s="22"/>
      <c r="UYQ27" s="22"/>
      <c r="UYR27" s="22"/>
      <c r="UYS27" s="22"/>
      <c r="UYT27" s="22"/>
      <c r="UYU27" s="22"/>
      <c r="UYV27" s="22"/>
      <c r="UYW27" s="22"/>
      <c r="UYX27" s="22"/>
      <c r="UYY27" s="22"/>
      <c r="UYZ27" s="22"/>
      <c r="UZA27" s="22"/>
      <c r="UZB27" s="22"/>
      <c r="UZC27" s="22"/>
      <c r="UZD27" s="22"/>
      <c r="UZE27" s="22"/>
      <c r="UZF27" s="22"/>
      <c r="UZG27" s="22"/>
      <c r="UZH27" s="22"/>
      <c r="UZI27" s="22"/>
      <c r="UZJ27" s="22"/>
      <c r="UZK27" s="22"/>
      <c r="UZL27" s="22"/>
      <c r="UZM27" s="22"/>
      <c r="UZN27" s="22"/>
      <c r="UZO27" s="22"/>
      <c r="UZP27" s="22"/>
      <c r="UZQ27" s="22"/>
      <c r="UZR27" s="22"/>
      <c r="UZS27" s="22"/>
      <c r="UZT27" s="22"/>
      <c r="UZU27" s="22"/>
      <c r="UZV27" s="22"/>
      <c r="UZW27" s="22"/>
      <c r="UZX27" s="22"/>
      <c r="UZY27" s="22"/>
      <c r="UZZ27" s="22"/>
      <c r="VAA27" s="22"/>
      <c r="VAB27" s="22"/>
      <c r="VAC27" s="22"/>
      <c r="VAD27" s="22"/>
      <c r="VAE27" s="22"/>
      <c r="VAF27" s="22"/>
      <c r="VAG27" s="22"/>
      <c r="VAH27" s="22"/>
      <c r="VAI27" s="22"/>
      <c r="VAJ27" s="22"/>
      <c r="VAK27" s="22"/>
      <c r="VAL27" s="22"/>
      <c r="VAM27" s="22"/>
      <c r="VAN27" s="22"/>
      <c r="VAO27" s="22"/>
      <c r="VAP27" s="22"/>
      <c r="VAQ27" s="22"/>
      <c r="VAR27" s="22"/>
      <c r="VAS27" s="22"/>
      <c r="VAT27" s="22"/>
      <c r="VAU27" s="22"/>
      <c r="VAV27" s="22"/>
      <c r="VAW27" s="22"/>
      <c r="VAX27" s="22"/>
      <c r="VAY27" s="22"/>
      <c r="VAZ27" s="22"/>
      <c r="VBA27" s="22"/>
      <c r="VBB27" s="22"/>
      <c r="VBC27" s="22"/>
      <c r="VBD27" s="22"/>
      <c r="VBE27" s="22"/>
      <c r="VBF27" s="22"/>
      <c r="VBG27" s="22"/>
      <c r="VBH27" s="22"/>
      <c r="VBI27" s="22"/>
      <c r="VBJ27" s="22"/>
      <c r="VBK27" s="22"/>
      <c r="VBL27" s="22"/>
      <c r="VBM27" s="22"/>
      <c r="VBN27" s="22"/>
      <c r="VBO27" s="22"/>
      <c r="VBP27" s="22"/>
      <c r="VBQ27" s="22"/>
      <c r="VBR27" s="22"/>
      <c r="VBS27" s="22"/>
      <c r="VBT27" s="22"/>
      <c r="VBU27" s="22"/>
      <c r="VBV27" s="22"/>
      <c r="VBW27" s="22"/>
      <c r="VBX27" s="22"/>
      <c r="VBY27" s="22"/>
      <c r="VBZ27" s="22"/>
      <c r="VCA27" s="22"/>
      <c r="VCB27" s="22"/>
      <c r="VCC27" s="22"/>
      <c r="VCD27" s="22"/>
      <c r="VCE27" s="22"/>
      <c r="VCF27" s="22"/>
      <c r="VCG27" s="22"/>
      <c r="VCH27" s="22"/>
      <c r="VCI27" s="22"/>
      <c r="VCJ27" s="22"/>
      <c r="VCK27" s="22"/>
      <c r="VCL27" s="22"/>
      <c r="VCM27" s="22"/>
      <c r="VCN27" s="22"/>
      <c r="VCO27" s="22"/>
      <c r="VCP27" s="22"/>
      <c r="VCQ27" s="22"/>
      <c r="VCR27" s="22"/>
      <c r="VCS27" s="22"/>
      <c r="VCT27" s="22"/>
      <c r="VCU27" s="22"/>
      <c r="VCV27" s="22"/>
      <c r="VCW27" s="22"/>
      <c r="VCX27" s="22"/>
      <c r="VCY27" s="22"/>
      <c r="VCZ27" s="22"/>
      <c r="VDA27" s="22"/>
      <c r="VDB27" s="22"/>
      <c r="VDC27" s="22"/>
      <c r="VDD27" s="22"/>
      <c r="VDE27" s="22"/>
      <c r="VDF27" s="22"/>
      <c r="VDG27" s="22"/>
      <c r="VDH27" s="22"/>
      <c r="VDI27" s="22"/>
      <c r="VDJ27" s="22"/>
      <c r="VDK27" s="22"/>
      <c r="VDL27" s="22"/>
      <c r="VDM27" s="22"/>
      <c r="VDN27" s="22"/>
      <c r="VDO27" s="22"/>
      <c r="VDP27" s="22"/>
      <c r="VDQ27" s="22"/>
      <c r="VDR27" s="22"/>
      <c r="VDS27" s="22"/>
      <c r="VDT27" s="22"/>
      <c r="VDU27" s="22"/>
      <c r="VDV27" s="22"/>
      <c r="VDW27" s="22"/>
      <c r="VDX27" s="22"/>
      <c r="VDY27" s="22"/>
      <c r="VDZ27" s="22"/>
      <c r="VEA27" s="22"/>
      <c r="VEB27" s="22"/>
      <c r="VEC27" s="22"/>
      <c r="VED27" s="22"/>
      <c r="VEE27" s="22"/>
      <c r="VEF27" s="22"/>
      <c r="VEG27" s="22"/>
      <c r="VEH27" s="22"/>
      <c r="VEI27" s="22"/>
      <c r="VEJ27" s="22"/>
      <c r="VEK27" s="22"/>
      <c r="VEL27" s="22"/>
      <c r="VEM27" s="22"/>
      <c r="VEN27" s="22"/>
      <c r="VEO27" s="22"/>
      <c r="VEP27" s="22"/>
      <c r="VEQ27" s="22"/>
      <c r="VER27" s="22"/>
      <c r="VES27" s="22"/>
      <c r="VET27" s="22"/>
      <c r="VEU27" s="22"/>
      <c r="VEV27" s="22"/>
      <c r="VEW27" s="22"/>
      <c r="VEX27" s="22"/>
      <c r="VEY27" s="22"/>
      <c r="VEZ27" s="22"/>
      <c r="VFA27" s="22"/>
      <c r="VFB27" s="22"/>
      <c r="VFC27" s="22"/>
      <c r="VFD27" s="22"/>
      <c r="VFE27" s="22"/>
      <c r="VFF27" s="22"/>
      <c r="VFG27" s="22"/>
      <c r="VFH27" s="22"/>
      <c r="VFI27" s="22"/>
      <c r="VFJ27" s="22"/>
      <c r="VFK27" s="22"/>
      <c r="VFL27" s="22"/>
      <c r="VFM27" s="22"/>
      <c r="VFN27" s="22"/>
      <c r="VFO27" s="22"/>
      <c r="VFP27" s="22"/>
      <c r="VFQ27" s="22"/>
      <c r="VFR27" s="22"/>
      <c r="VFS27" s="22"/>
      <c r="VFT27" s="22"/>
      <c r="VFU27" s="22"/>
      <c r="VFV27" s="22"/>
      <c r="VFW27" s="22"/>
      <c r="VFX27" s="22"/>
      <c r="VFY27" s="22"/>
      <c r="VFZ27" s="22"/>
      <c r="VGA27" s="22"/>
      <c r="VGB27" s="22"/>
      <c r="VGC27" s="22"/>
      <c r="VGD27" s="22"/>
      <c r="VGE27" s="22"/>
      <c r="VGF27" s="22"/>
      <c r="VGG27" s="22"/>
      <c r="VGH27" s="22"/>
      <c r="VGI27" s="22"/>
      <c r="VGJ27" s="22"/>
      <c r="VGK27" s="22"/>
      <c r="VGL27" s="22"/>
      <c r="VGM27" s="22"/>
      <c r="VGN27" s="22"/>
      <c r="VGO27" s="22"/>
      <c r="VGP27" s="22"/>
      <c r="VGQ27" s="22"/>
      <c r="VGR27" s="22"/>
      <c r="VGS27" s="22"/>
      <c r="VGT27" s="22"/>
      <c r="VGU27" s="22"/>
      <c r="VGV27" s="22"/>
      <c r="VGW27" s="22"/>
      <c r="VGX27" s="22"/>
      <c r="VGY27" s="22"/>
      <c r="VGZ27" s="22"/>
      <c r="VHA27" s="22"/>
      <c r="VHB27" s="22"/>
      <c r="VHC27" s="22"/>
      <c r="VHD27" s="22"/>
      <c r="VHE27" s="22"/>
      <c r="VHF27" s="22"/>
      <c r="VHG27" s="22"/>
      <c r="VHH27" s="22"/>
      <c r="VHI27" s="22"/>
      <c r="VHJ27" s="22"/>
      <c r="VHK27" s="22"/>
      <c r="VHL27" s="22"/>
      <c r="VHM27" s="22"/>
      <c r="VHN27" s="22"/>
      <c r="VHO27" s="22"/>
      <c r="VHP27" s="22"/>
      <c r="VHQ27" s="22"/>
      <c r="VHR27" s="22"/>
      <c r="VHS27" s="22"/>
      <c r="VHT27" s="22"/>
      <c r="VHU27" s="22"/>
      <c r="VHV27" s="22"/>
      <c r="VHW27" s="22"/>
      <c r="VHX27" s="22"/>
      <c r="VHY27" s="22"/>
      <c r="VHZ27" s="22"/>
      <c r="VIA27" s="22"/>
      <c r="VIB27" s="22"/>
      <c r="VIC27" s="22"/>
      <c r="VID27" s="22"/>
      <c r="VIE27" s="22"/>
      <c r="VIF27" s="22"/>
      <c r="VIG27" s="22"/>
      <c r="VIH27" s="22"/>
      <c r="VII27" s="22"/>
      <c r="VIJ27" s="22"/>
      <c r="VIK27" s="22"/>
      <c r="VIL27" s="22"/>
      <c r="VIM27" s="22"/>
      <c r="VIN27" s="22"/>
      <c r="VIO27" s="22"/>
      <c r="VIP27" s="22"/>
      <c r="VIQ27" s="22"/>
      <c r="VIR27" s="22"/>
      <c r="VIS27" s="22"/>
      <c r="VIT27" s="22"/>
      <c r="VIU27" s="22"/>
      <c r="VIV27" s="22"/>
      <c r="VIW27" s="22"/>
      <c r="VIX27" s="22"/>
      <c r="VIY27" s="22"/>
      <c r="VIZ27" s="22"/>
      <c r="VJA27" s="22"/>
      <c r="VJB27" s="22"/>
      <c r="VJC27" s="22"/>
      <c r="VJD27" s="22"/>
      <c r="VJE27" s="22"/>
      <c r="VJF27" s="22"/>
      <c r="VJG27" s="22"/>
      <c r="VJH27" s="22"/>
      <c r="VJI27" s="22"/>
      <c r="VJJ27" s="22"/>
      <c r="VJK27" s="22"/>
      <c r="VJL27" s="22"/>
      <c r="VJM27" s="22"/>
      <c r="VJN27" s="22"/>
      <c r="VJO27" s="22"/>
      <c r="VJP27" s="22"/>
      <c r="VJQ27" s="22"/>
      <c r="VJR27" s="22"/>
      <c r="VJS27" s="22"/>
      <c r="VJT27" s="22"/>
      <c r="VJU27" s="22"/>
      <c r="VJV27" s="22"/>
      <c r="VJW27" s="22"/>
      <c r="VJX27" s="22"/>
      <c r="VJY27" s="22"/>
      <c r="VJZ27" s="22"/>
      <c r="VKA27" s="22"/>
      <c r="VKB27" s="22"/>
      <c r="VKC27" s="22"/>
      <c r="VKD27" s="22"/>
      <c r="VKE27" s="22"/>
      <c r="VKF27" s="22"/>
      <c r="VKG27" s="22"/>
      <c r="VKH27" s="22"/>
      <c r="VKI27" s="22"/>
      <c r="VKJ27" s="22"/>
      <c r="VKK27" s="22"/>
      <c r="VKL27" s="22"/>
      <c r="VKM27" s="22"/>
      <c r="VKN27" s="22"/>
      <c r="VKO27" s="22"/>
      <c r="VKP27" s="22"/>
      <c r="VKQ27" s="22"/>
      <c r="VKR27" s="22"/>
      <c r="VKS27" s="22"/>
      <c r="VKT27" s="22"/>
      <c r="VKU27" s="22"/>
      <c r="VKV27" s="22"/>
      <c r="VKW27" s="22"/>
      <c r="VKX27" s="22"/>
      <c r="VKY27" s="22"/>
      <c r="VKZ27" s="22"/>
      <c r="VLA27" s="22"/>
      <c r="VLB27" s="22"/>
      <c r="VLC27" s="22"/>
      <c r="VLD27" s="22"/>
      <c r="VLE27" s="22"/>
      <c r="VLF27" s="22"/>
      <c r="VLG27" s="22"/>
      <c r="VLH27" s="22"/>
      <c r="VLI27" s="22"/>
      <c r="VLJ27" s="22"/>
      <c r="VLK27" s="22"/>
      <c r="VLL27" s="22"/>
      <c r="VLM27" s="22"/>
      <c r="VLN27" s="22"/>
      <c r="VLO27" s="22"/>
      <c r="VLP27" s="22"/>
      <c r="VLQ27" s="22"/>
      <c r="VLR27" s="22"/>
      <c r="VLS27" s="22"/>
      <c r="VLT27" s="22"/>
      <c r="VLU27" s="22"/>
      <c r="VLV27" s="22"/>
      <c r="VLW27" s="22"/>
      <c r="VLX27" s="22"/>
      <c r="VLY27" s="22"/>
      <c r="VLZ27" s="22"/>
      <c r="VMA27" s="22"/>
      <c r="VMB27" s="22"/>
      <c r="VMC27" s="22"/>
      <c r="VMD27" s="22"/>
      <c r="VME27" s="22"/>
      <c r="VMF27" s="22"/>
      <c r="VMG27" s="22"/>
      <c r="VMH27" s="22"/>
      <c r="VMI27" s="22"/>
      <c r="VMJ27" s="22"/>
      <c r="VMK27" s="22"/>
      <c r="VML27" s="22"/>
      <c r="VMM27" s="22"/>
      <c r="VMN27" s="22"/>
      <c r="VMO27" s="22"/>
      <c r="VMP27" s="22"/>
      <c r="VMQ27" s="22"/>
      <c r="VMR27" s="22"/>
      <c r="VMS27" s="22"/>
      <c r="VMT27" s="22"/>
      <c r="VMU27" s="22"/>
      <c r="VMV27" s="22"/>
      <c r="VMW27" s="22"/>
      <c r="VMX27" s="22"/>
      <c r="VMY27" s="22"/>
      <c r="VMZ27" s="22"/>
      <c r="VNA27" s="22"/>
      <c r="VNB27" s="22"/>
      <c r="VNC27" s="22"/>
      <c r="VND27" s="22"/>
      <c r="VNE27" s="22"/>
      <c r="VNF27" s="22"/>
      <c r="VNG27" s="22"/>
      <c r="VNH27" s="22"/>
      <c r="VNI27" s="22"/>
      <c r="VNJ27" s="22"/>
      <c r="VNK27" s="22"/>
      <c r="VNL27" s="22"/>
      <c r="VNM27" s="22"/>
      <c r="VNN27" s="22"/>
      <c r="VNO27" s="22"/>
      <c r="VNP27" s="22"/>
      <c r="VNQ27" s="22"/>
      <c r="VNR27" s="22"/>
      <c r="VNS27" s="22"/>
      <c r="VNT27" s="22"/>
      <c r="VNU27" s="22"/>
      <c r="VNV27" s="22"/>
      <c r="VNW27" s="22"/>
      <c r="VNX27" s="22"/>
      <c r="VNY27" s="22"/>
      <c r="VNZ27" s="22"/>
      <c r="VOA27" s="22"/>
      <c r="VOB27" s="22"/>
      <c r="VOC27" s="22"/>
      <c r="VOD27" s="22"/>
      <c r="VOE27" s="22"/>
      <c r="VOF27" s="22"/>
      <c r="VOG27" s="22"/>
      <c r="VOH27" s="22"/>
      <c r="VOI27" s="22"/>
      <c r="VOJ27" s="22"/>
      <c r="VOK27" s="22"/>
      <c r="VOL27" s="22"/>
      <c r="VOM27" s="22"/>
      <c r="VON27" s="22"/>
      <c r="VOO27" s="22"/>
      <c r="VOP27" s="22"/>
      <c r="VOQ27" s="22"/>
      <c r="VOR27" s="22"/>
      <c r="VOS27" s="22"/>
      <c r="VOT27" s="22"/>
      <c r="VOU27" s="22"/>
      <c r="VOV27" s="22"/>
      <c r="VOW27" s="22"/>
      <c r="VOX27" s="22"/>
      <c r="VOY27" s="22"/>
      <c r="VOZ27" s="22"/>
      <c r="VPA27" s="22"/>
      <c r="VPB27" s="22"/>
      <c r="VPC27" s="22"/>
      <c r="VPD27" s="22"/>
      <c r="VPE27" s="22"/>
      <c r="VPF27" s="22"/>
      <c r="VPG27" s="22"/>
      <c r="VPH27" s="22"/>
      <c r="VPI27" s="22"/>
      <c r="VPJ27" s="22"/>
      <c r="VPK27" s="22"/>
      <c r="VPL27" s="22"/>
      <c r="VPM27" s="22"/>
      <c r="VPN27" s="22"/>
      <c r="VPO27" s="22"/>
      <c r="VPP27" s="22"/>
      <c r="VPQ27" s="22"/>
      <c r="VPR27" s="22"/>
      <c r="VPS27" s="22"/>
      <c r="VPT27" s="22"/>
      <c r="VPU27" s="22"/>
      <c r="VPV27" s="22"/>
      <c r="VPW27" s="22"/>
      <c r="VPX27" s="22"/>
      <c r="VPY27" s="22"/>
      <c r="VPZ27" s="22"/>
      <c r="VQA27" s="22"/>
      <c r="VQB27" s="22"/>
      <c r="VQC27" s="22"/>
      <c r="VQD27" s="22"/>
      <c r="VQE27" s="22"/>
      <c r="VQF27" s="22"/>
      <c r="VQG27" s="22"/>
      <c r="VQH27" s="22"/>
      <c r="VQI27" s="22"/>
      <c r="VQJ27" s="22"/>
      <c r="VQK27" s="22"/>
      <c r="VQL27" s="22"/>
      <c r="VQM27" s="22"/>
      <c r="VQN27" s="22"/>
      <c r="VQO27" s="22"/>
      <c r="VQP27" s="22"/>
      <c r="VQQ27" s="22"/>
      <c r="VQR27" s="22"/>
      <c r="VQS27" s="22"/>
      <c r="VQT27" s="22"/>
      <c r="VQU27" s="22"/>
      <c r="VQV27" s="22"/>
      <c r="VQW27" s="22"/>
      <c r="VQX27" s="22"/>
      <c r="VQY27" s="22"/>
      <c r="VQZ27" s="22"/>
      <c r="VRA27" s="22"/>
      <c r="VRB27" s="22"/>
      <c r="VRC27" s="22"/>
      <c r="VRD27" s="22"/>
      <c r="VRE27" s="22"/>
      <c r="VRF27" s="22"/>
      <c r="VRG27" s="22"/>
      <c r="VRH27" s="22"/>
      <c r="VRI27" s="22"/>
      <c r="VRJ27" s="22"/>
      <c r="VRK27" s="22"/>
      <c r="VRL27" s="22"/>
      <c r="VRM27" s="22"/>
      <c r="VRN27" s="22"/>
      <c r="VRO27" s="22"/>
      <c r="VRP27" s="22"/>
      <c r="VRQ27" s="22"/>
      <c r="VRR27" s="22"/>
      <c r="VRS27" s="22"/>
      <c r="VRT27" s="22"/>
      <c r="VRU27" s="22"/>
      <c r="VRV27" s="22"/>
      <c r="VRW27" s="22"/>
      <c r="VRX27" s="22"/>
      <c r="VRY27" s="22"/>
      <c r="VRZ27" s="22"/>
      <c r="VSA27" s="22"/>
      <c r="VSB27" s="22"/>
      <c r="VSC27" s="22"/>
      <c r="VSD27" s="22"/>
      <c r="VSE27" s="22"/>
      <c r="VSF27" s="22"/>
      <c r="VSG27" s="22"/>
      <c r="VSH27" s="22"/>
      <c r="VSI27" s="22"/>
      <c r="VSJ27" s="22"/>
      <c r="VSK27" s="22"/>
      <c r="VSL27" s="22"/>
      <c r="VSM27" s="22"/>
      <c r="VSN27" s="22"/>
      <c r="VSO27" s="22"/>
      <c r="VSP27" s="22"/>
      <c r="VSQ27" s="22"/>
      <c r="VSR27" s="22"/>
      <c r="VSS27" s="22"/>
      <c r="VST27" s="22"/>
      <c r="VSU27" s="22"/>
      <c r="VSV27" s="22"/>
      <c r="VSW27" s="22"/>
      <c r="VSX27" s="22"/>
      <c r="VSY27" s="22"/>
      <c r="VSZ27" s="22"/>
      <c r="VTA27" s="22"/>
      <c r="VTB27" s="22"/>
      <c r="VTC27" s="22"/>
      <c r="VTD27" s="22"/>
      <c r="VTE27" s="22"/>
      <c r="VTF27" s="22"/>
      <c r="VTG27" s="22"/>
      <c r="VTH27" s="22"/>
      <c r="VTI27" s="22"/>
      <c r="VTJ27" s="22"/>
      <c r="VTK27" s="22"/>
      <c r="VTL27" s="22"/>
      <c r="VTM27" s="22"/>
      <c r="VTN27" s="22"/>
      <c r="VTO27" s="22"/>
      <c r="VTP27" s="22"/>
      <c r="VTQ27" s="22"/>
      <c r="VTR27" s="22"/>
      <c r="VTS27" s="22"/>
      <c r="VTT27" s="22"/>
      <c r="VTU27" s="22"/>
      <c r="VTV27" s="22"/>
      <c r="VTW27" s="22"/>
      <c r="VTX27" s="22"/>
      <c r="VTY27" s="22"/>
      <c r="VTZ27" s="22"/>
      <c r="VUA27" s="22"/>
      <c r="VUB27" s="22"/>
      <c r="VUC27" s="22"/>
      <c r="VUD27" s="22"/>
      <c r="VUE27" s="22"/>
      <c r="VUF27" s="22"/>
      <c r="VUG27" s="22"/>
      <c r="VUH27" s="22"/>
      <c r="VUI27" s="22"/>
      <c r="VUJ27" s="22"/>
      <c r="VUK27" s="22"/>
      <c r="VUL27" s="22"/>
      <c r="VUM27" s="22"/>
      <c r="VUN27" s="22"/>
      <c r="VUO27" s="22"/>
      <c r="VUP27" s="22"/>
      <c r="VUQ27" s="22"/>
      <c r="VUR27" s="22"/>
      <c r="VUS27" s="22"/>
      <c r="VUT27" s="22"/>
      <c r="VUU27" s="22"/>
      <c r="VUV27" s="22"/>
      <c r="VUW27" s="22"/>
      <c r="VUX27" s="22"/>
      <c r="VUY27" s="22"/>
      <c r="VUZ27" s="22"/>
      <c r="VVA27" s="22"/>
      <c r="VVB27" s="22"/>
      <c r="VVC27" s="22"/>
      <c r="VVD27" s="22"/>
      <c r="VVE27" s="22"/>
      <c r="VVF27" s="22"/>
      <c r="VVG27" s="22"/>
      <c r="VVH27" s="22"/>
      <c r="VVI27" s="22"/>
      <c r="VVJ27" s="22"/>
      <c r="VVK27" s="22"/>
      <c r="VVL27" s="22"/>
      <c r="VVM27" s="22"/>
      <c r="VVN27" s="22"/>
      <c r="VVO27" s="22"/>
      <c r="VVP27" s="22"/>
      <c r="VVQ27" s="22"/>
      <c r="VVR27" s="22"/>
      <c r="VVS27" s="22"/>
      <c r="VVT27" s="22"/>
      <c r="VVU27" s="22"/>
      <c r="VVV27" s="22"/>
      <c r="VVW27" s="22"/>
      <c r="VVX27" s="22"/>
      <c r="VVY27" s="22"/>
      <c r="VVZ27" s="22"/>
      <c r="VWA27" s="22"/>
      <c r="VWB27" s="22"/>
      <c r="VWC27" s="22"/>
      <c r="VWD27" s="22"/>
      <c r="VWE27" s="22"/>
      <c r="VWF27" s="22"/>
      <c r="VWG27" s="22"/>
      <c r="VWH27" s="22"/>
      <c r="VWI27" s="22"/>
      <c r="VWJ27" s="22"/>
      <c r="VWK27" s="22"/>
      <c r="VWL27" s="22"/>
      <c r="VWM27" s="22"/>
      <c r="VWN27" s="22"/>
      <c r="VWO27" s="22"/>
      <c r="VWP27" s="22"/>
      <c r="VWQ27" s="22"/>
      <c r="VWR27" s="22"/>
      <c r="VWS27" s="22"/>
      <c r="VWT27" s="22"/>
      <c r="VWU27" s="22"/>
      <c r="VWV27" s="22"/>
      <c r="VWW27" s="22"/>
      <c r="VWX27" s="22"/>
      <c r="VWY27" s="22"/>
      <c r="VWZ27" s="22"/>
      <c r="VXA27" s="22"/>
      <c r="VXB27" s="22"/>
      <c r="VXC27" s="22"/>
      <c r="VXD27" s="22"/>
      <c r="VXE27" s="22"/>
      <c r="VXF27" s="22"/>
      <c r="VXG27" s="22"/>
      <c r="VXH27" s="22"/>
      <c r="VXI27" s="22"/>
      <c r="VXJ27" s="22"/>
      <c r="VXK27" s="22"/>
      <c r="VXL27" s="22"/>
      <c r="VXM27" s="22"/>
      <c r="VXN27" s="22"/>
      <c r="VXO27" s="22"/>
      <c r="VXP27" s="22"/>
      <c r="VXQ27" s="22"/>
      <c r="VXR27" s="22"/>
      <c r="VXS27" s="22"/>
      <c r="VXT27" s="22"/>
      <c r="VXU27" s="22"/>
      <c r="VXV27" s="22"/>
      <c r="VXW27" s="22"/>
      <c r="VXX27" s="22"/>
      <c r="VXY27" s="22"/>
      <c r="VXZ27" s="22"/>
      <c r="VYA27" s="22"/>
      <c r="VYB27" s="22"/>
      <c r="VYC27" s="22"/>
      <c r="VYD27" s="22"/>
      <c r="VYE27" s="22"/>
      <c r="VYF27" s="22"/>
      <c r="VYG27" s="22"/>
      <c r="VYH27" s="22"/>
      <c r="VYI27" s="22"/>
      <c r="VYJ27" s="22"/>
      <c r="VYK27" s="22"/>
      <c r="VYL27" s="22"/>
      <c r="VYM27" s="22"/>
      <c r="VYN27" s="22"/>
      <c r="VYO27" s="22"/>
      <c r="VYP27" s="22"/>
      <c r="VYQ27" s="22"/>
      <c r="VYR27" s="22"/>
      <c r="VYS27" s="22"/>
      <c r="VYT27" s="22"/>
      <c r="VYU27" s="22"/>
      <c r="VYV27" s="22"/>
      <c r="VYW27" s="22"/>
      <c r="VYX27" s="22"/>
      <c r="VYY27" s="22"/>
      <c r="VYZ27" s="22"/>
      <c r="VZA27" s="22"/>
      <c r="VZB27" s="22"/>
      <c r="VZC27" s="22"/>
      <c r="VZD27" s="22"/>
      <c r="VZE27" s="22"/>
      <c r="VZF27" s="22"/>
      <c r="VZG27" s="22"/>
      <c r="VZH27" s="22"/>
      <c r="VZI27" s="22"/>
      <c r="VZJ27" s="22"/>
      <c r="VZK27" s="22"/>
      <c r="VZL27" s="22"/>
      <c r="VZM27" s="22"/>
      <c r="VZN27" s="22"/>
      <c r="VZO27" s="22"/>
      <c r="VZP27" s="22"/>
      <c r="VZQ27" s="22"/>
      <c r="VZR27" s="22"/>
      <c r="VZS27" s="22"/>
      <c r="VZT27" s="22"/>
      <c r="VZU27" s="22"/>
      <c r="VZV27" s="22"/>
      <c r="VZW27" s="22"/>
      <c r="VZX27" s="22"/>
      <c r="VZY27" s="22"/>
      <c r="VZZ27" s="22"/>
      <c r="WAA27" s="22"/>
      <c r="WAB27" s="22"/>
      <c r="WAC27" s="22"/>
      <c r="WAD27" s="22"/>
      <c r="WAE27" s="22"/>
      <c r="WAF27" s="22"/>
      <c r="WAG27" s="22"/>
      <c r="WAH27" s="22"/>
      <c r="WAI27" s="22"/>
      <c r="WAJ27" s="22"/>
      <c r="WAK27" s="22"/>
      <c r="WAL27" s="22"/>
      <c r="WAM27" s="22"/>
      <c r="WAN27" s="22"/>
      <c r="WAO27" s="22"/>
      <c r="WAP27" s="22"/>
      <c r="WAQ27" s="22"/>
      <c r="WAR27" s="22"/>
      <c r="WAS27" s="22"/>
      <c r="WAT27" s="22"/>
      <c r="WAU27" s="22"/>
      <c r="WAV27" s="22"/>
      <c r="WAW27" s="22"/>
      <c r="WAX27" s="22"/>
      <c r="WAY27" s="22"/>
      <c r="WAZ27" s="22"/>
      <c r="WBA27" s="22"/>
      <c r="WBB27" s="22"/>
      <c r="WBC27" s="22"/>
      <c r="WBD27" s="22"/>
      <c r="WBE27" s="22"/>
      <c r="WBF27" s="22"/>
      <c r="WBG27" s="22"/>
      <c r="WBH27" s="22"/>
      <c r="WBI27" s="22"/>
      <c r="WBJ27" s="22"/>
      <c r="WBK27" s="22"/>
      <c r="WBL27" s="22"/>
      <c r="WBM27" s="22"/>
      <c r="WBN27" s="22"/>
      <c r="WBO27" s="22"/>
      <c r="WBP27" s="22"/>
      <c r="WBQ27" s="22"/>
      <c r="WBR27" s="22"/>
      <c r="WBS27" s="22"/>
      <c r="WBT27" s="22"/>
      <c r="WBU27" s="22"/>
      <c r="WBV27" s="22"/>
      <c r="WBW27" s="22"/>
      <c r="WBX27" s="22"/>
      <c r="WBY27" s="22"/>
      <c r="WBZ27" s="22"/>
      <c r="WCA27" s="22"/>
      <c r="WCB27" s="22"/>
      <c r="WCC27" s="22"/>
      <c r="WCD27" s="22"/>
      <c r="WCE27" s="22"/>
      <c r="WCF27" s="22"/>
      <c r="WCG27" s="22"/>
      <c r="WCH27" s="22"/>
      <c r="WCI27" s="22"/>
      <c r="WCJ27" s="22"/>
      <c r="WCK27" s="22"/>
      <c r="WCL27" s="22"/>
      <c r="WCM27" s="22"/>
      <c r="WCN27" s="22"/>
      <c r="WCO27" s="22"/>
      <c r="WCP27" s="22"/>
      <c r="WCQ27" s="22"/>
      <c r="WCR27" s="22"/>
      <c r="WCS27" s="22"/>
      <c r="WCT27" s="22"/>
      <c r="WCU27" s="22"/>
      <c r="WCV27" s="22"/>
      <c r="WCW27" s="22"/>
      <c r="WCX27" s="22"/>
      <c r="WCY27" s="22"/>
      <c r="WCZ27" s="22"/>
      <c r="WDA27" s="22"/>
      <c r="WDB27" s="22"/>
      <c r="WDC27" s="22"/>
      <c r="WDD27" s="22"/>
      <c r="WDE27" s="22"/>
      <c r="WDF27" s="22"/>
      <c r="WDG27" s="22"/>
      <c r="WDH27" s="22"/>
      <c r="WDI27" s="22"/>
      <c r="WDJ27" s="22"/>
      <c r="WDK27" s="22"/>
      <c r="WDL27" s="22"/>
      <c r="WDM27" s="22"/>
      <c r="WDN27" s="22"/>
      <c r="WDO27" s="22"/>
      <c r="WDP27" s="22"/>
      <c r="WDQ27" s="22"/>
      <c r="WDR27" s="22"/>
      <c r="WDS27" s="22"/>
      <c r="WDT27" s="22"/>
      <c r="WDU27" s="22"/>
      <c r="WDV27" s="22"/>
      <c r="WDW27" s="22"/>
      <c r="WDX27" s="22"/>
      <c r="WDY27" s="22"/>
      <c r="WDZ27" s="22"/>
      <c r="WEA27" s="22"/>
      <c r="WEB27" s="22"/>
      <c r="WEC27" s="22"/>
      <c r="WED27" s="22"/>
      <c r="WEE27" s="22"/>
      <c r="WEF27" s="22"/>
      <c r="WEG27" s="22"/>
      <c r="WEH27" s="22"/>
      <c r="WEI27" s="22"/>
      <c r="WEJ27" s="22"/>
      <c r="WEK27" s="22"/>
      <c r="WEL27" s="22"/>
      <c r="WEM27" s="22"/>
      <c r="WEN27" s="22"/>
      <c r="WEO27" s="22"/>
      <c r="WEP27" s="22"/>
      <c r="WEQ27" s="22"/>
      <c r="WER27" s="22"/>
      <c r="WES27" s="22"/>
      <c r="WET27" s="22"/>
      <c r="WEU27" s="22"/>
      <c r="WEV27" s="22"/>
      <c r="WEW27" s="22"/>
      <c r="WEX27" s="22"/>
      <c r="WEY27" s="22"/>
      <c r="WEZ27" s="22"/>
      <c r="WFA27" s="22"/>
      <c r="WFB27" s="22"/>
      <c r="WFC27" s="22"/>
      <c r="WFD27" s="22"/>
      <c r="WFE27" s="22"/>
      <c r="WFF27" s="22"/>
      <c r="WFG27" s="22"/>
      <c r="WFH27" s="22"/>
      <c r="WFI27" s="22"/>
      <c r="WFJ27" s="22"/>
      <c r="WFK27" s="22"/>
      <c r="WFL27" s="22"/>
      <c r="WFM27" s="22"/>
      <c r="WFN27" s="22"/>
      <c r="WFO27" s="22"/>
      <c r="WFP27" s="22"/>
      <c r="WFQ27" s="22"/>
      <c r="WFR27" s="22"/>
      <c r="WFS27" s="22"/>
      <c r="WFT27" s="22"/>
      <c r="WFU27" s="22"/>
      <c r="WFV27" s="22"/>
      <c r="WFW27" s="22"/>
      <c r="WFX27" s="22"/>
      <c r="WFY27" s="22"/>
      <c r="WFZ27" s="22"/>
      <c r="WGA27" s="22"/>
      <c r="WGB27" s="22"/>
      <c r="WGC27" s="22"/>
      <c r="WGD27" s="22"/>
      <c r="WGE27" s="22"/>
      <c r="WGF27" s="22"/>
      <c r="WGG27" s="22"/>
      <c r="WGH27" s="22"/>
      <c r="WGI27" s="22"/>
      <c r="WGJ27" s="22"/>
      <c r="WGK27" s="22"/>
      <c r="WGL27" s="22"/>
      <c r="WGM27" s="22"/>
      <c r="WGN27" s="22"/>
      <c r="WGO27" s="22"/>
      <c r="WGP27" s="22"/>
      <c r="WGQ27" s="22"/>
      <c r="WGR27" s="22"/>
      <c r="WGS27" s="22"/>
      <c r="WGT27" s="22"/>
      <c r="WGU27" s="22"/>
      <c r="WGV27" s="22"/>
      <c r="WGW27" s="22"/>
      <c r="WGX27" s="22"/>
      <c r="WGY27" s="22"/>
      <c r="WGZ27" s="22"/>
      <c r="WHA27" s="22"/>
      <c r="WHB27" s="22"/>
      <c r="WHC27" s="22"/>
      <c r="WHD27" s="22"/>
      <c r="WHE27" s="22"/>
      <c r="WHF27" s="22"/>
      <c r="WHG27" s="22"/>
      <c r="WHH27" s="22"/>
      <c r="WHI27" s="22"/>
      <c r="WHJ27" s="22"/>
      <c r="WHK27" s="22"/>
      <c r="WHL27" s="22"/>
      <c r="WHM27" s="22"/>
      <c r="WHN27" s="22"/>
      <c r="WHO27" s="22"/>
      <c r="WHP27" s="22"/>
      <c r="WHQ27" s="22"/>
      <c r="WHR27" s="22"/>
      <c r="WHS27" s="22"/>
      <c r="WHT27" s="22"/>
      <c r="WHU27" s="22"/>
      <c r="WHV27" s="22"/>
      <c r="WHW27" s="22"/>
      <c r="WHX27" s="22"/>
      <c r="WHY27" s="22"/>
      <c r="WHZ27" s="22"/>
      <c r="WIA27" s="22"/>
      <c r="WIB27" s="22"/>
      <c r="WIC27" s="22"/>
      <c r="WID27" s="22"/>
      <c r="WIE27" s="22"/>
      <c r="WIF27" s="22"/>
      <c r="WIG27" s="22"/>
      <c r="WIH27" s="22"/>
      <c r="WII27" s="22"/>
      <c r="WIJ27" s="22"/>
      <c r="WIK27" s="22"/>
      <c r="WIL27" s="22"/>
      <c r="WIM27" s="22"/>
      <c r="WIN27" s="22"/>
      <c r="WIO27" s="22"/>
      <c r="WIP27" s="22"/>
      <c r="WIQ27" s="22"/>
      <c r="WIR27" s="22"/>
      <c r="WIS27" s="22"/>
      <c r="WIT27" s="22"/>
      <c r="WIU27" s="22"/>
      <c r="WIV27" s="22"/>
      <c r="WIW27" s="22"/>
      <c r="WIX27" s="22"/>
      <c r="WIY27" s="22"/>
      <c r="WIZ27" s="22"/>
      <c r="WJA27" s="22"/>
      <c r="WJB27" s="22"/>
      <c r="WJC27" s="22"/>
      <c r="WJD27" s="22"/>
      <c r="WJE27" s="22"/>
      <c r="WJF27" s="22"/>
      <c r="WJG27" s="22"/>
      <c r="WJH27" s="22"/>
      <c r="WJI27" s="22"/>
      <c r="WJJ27" s="22"/>
      <c r="WJK27" s="22"/>
      <c r="WJL27" s="22"/>
      <c r="WJM27" s="22"/>
      <c r="WJN27" s="22"/>
      <c r="WJO27" s="22"/>
      <c r="WJP27" s="22"/>
      <c r="WJQ27" s="22"/>
      <c r="WJR27" s="22"/>
      <c r="WJS27" s="22"/>
      <c r="WJT27" s="22"/>
      <c r="WJU27" s="22"/>
      <c r="WJV27" s="22"/>
      <c r="WJW27" s="22"/>
      <c r="WJX27" s="22"/>
      <c r="WJY27" s="22"/>
      <c r="WJZ27" s="22"/>
      <c r="WKA27" s="22"/>
      <c r="WKB27" s="22"/>
      <c r="WKC27" s="22"/>
      <c r="WKD27" s="22"/>
      <c r="WKE27" s="22"/>
      <c r="WKF27" s="22"/>
      <c r="WKG27" s="22"/>
      <c r="WKH27" s="22"/>
      <c r="WKI27" s="22"/>
      <c r="WKJ27" s="22"/>
      <c r="WKK27" s="22"/>
      <c r="WKL27" s="22"/>
      <c r="WKM27" s="22"/>
      <c r="WKN27" s="22"/>
      <c r="WKO27" s="22"/>
      <c r="WKP27" s="22"/>
      <c r="WKQ27" s="22"/>
      <c r="WKR27" s="22"/>
      <c r="WKS27" s="22"/>
      <c r="WKT27" s="22"/>
      <c r="WKU27" s="22"/>
      <c r="WKV27" s="22"/>
      <c r="WKW27" s="22"/>
      <c r="WKX27" s="22"/>
      <c r="WKY27" s="22"/>
      <c r="WKZ27" s="22"/>
      <c r="WLA27" s="22"/>
      <c r="WLB27" s="22"/>
      <c r="WLC27" s="22"/>
      <c r="WLD27" s="22"/>
      <c r="WLE27" s="22"/>
      <c r="WLF27" s="22"/>
      <c r="WLG27" s="22"/>
      <c r="WLH27" s="22"/>
      <c r="WLI27" s="22"/>
      <c r="WLJ27" s="22"/>
      <c r="WLK27" s="22"/>
      <c r="WLL27" s="22"/>
      <c r="WLM27" s="22"/>
      <c r="WLN27" s="22"/>
      <c r="WLO27" s="22"/>
      <c r="WLP27" s="22"/>
      <c r="WLQ27" s="22"/>
      <c r="WLR27" s="22"/>
      <c r="WLS27" s="22"/>
      <c r="WLT27" s="22"/>
      <c r="WLU27" s="22"/>
      <c r="WLV27" s="22"/>
      <c r="WLW27" s="22"/>
      <c r="WLX27" s="22"/>
      <c r="WLY27" s="22"/>
      <c r="WLZ27" s="22"/>
      <c r="WMA27" s="22"/>
      <c r="WMB27" s="22"/>
      <c r="WMC27" s="22"/>
      <c r="WMD27" s="22"/>
      <c r="WME27" s="22"/>
      <c r="WMF27" s="22"/>
      <c r="WMG27" s="22"/>
      <c r="WMH27" s="22"/>
      <c r="WMI27" s="22"/>
      <c r="WMJ27" s="22"/>
      <c r="WMK27" s="22"/>
      <c r="WML27" s="22"/>
      <c r="WMM27" s="22"/>
      <c r="WMN27" s="22"/>
      <c r="WMO27" s="22"/>
      <c r="WMP27" s="22"/>
      <c r="WMQ27" s="22"/>
      <c r="WMR27" s="22"/>
      <c r="WMS27" s="22"/>
      <c r="WMT27" s="22"/>
      <c r="WMU27" s="22"/>
      <c r="WMV27" s="22"/>
      <c r="WMW27" s="22"/>
      <c r="WMX27" s="22"/>
      <c r="WMY27" s="22"/>
      <c r="WMZ27" s="22"/>
      <c r="WNA27" s="22"/>
      <c r="WNB27" s="22"/>
      <c r="WNC27" s="22"/>
      <c r="WND27" s="22"/>
      <c r="WNE27" s="22"/>
      <c r="WNF27" s="22"/>
      <c r="WNG27" s="22"/>
      <c r="WNH27" s="22"/>
      <c r="WNI27" s="22"/>
      <c r="WNJ27" s="22"/>
      <c r="WNK27" s="22"/>
      <c r="WNL27" s="22"/>
      <c r="WNM27" s="22"/>
      <c r="WNN27" s="22"/>
      <c r="WNO27" s="22"/>
      <c r="WNP27" s="22"/>
      <c r="WNQ27" s="22"/>
      <c r="WNR27" s="22"/>
      <c r="WNS27" s="22"/>
      <c r="WNT27" s="22"/>
      <c r="WNU27" s="22"/>
      <c r="WNV27" s="22"/>
      <c r="WNW27" s="22"/>
      <c r="WNX27" s="22"/>
      <c r="WNY27" s="22"/>
      <c r="WNZ27" s="22"/>
      <c r="WOA27" s="22"/>
      <c r="WOB27" s="22"/>
      <c r="WOC27" s="22"/>
      <c r="WOD27" s="22"/>
      <c r="WOE27" s="22"/>
      <c r="WOF27" s="22"/>
      <c r="WOG27" s="22"/>
      <c r="WOH27" s="22"/>
      <c r="WOI27" s="22"/>
      <c r="WOJ27" s="22"/>
      <c r="WOK27" s="22"/>
      <c r="WOL27" s="22"/>
      <c r="WOM27" s="22"/>
      <c r="WON27" s="22"/>
      <c r="WOO27" s="22"/>
      <c r="WOP27" s="22"/>
      <c r="WOQ27" s="22"/>
      <c r="WOR27" s="22"/>
      <c r="WOS27" s="22"/>
      <c r="WOT27" s="22"/>
      <c r="WOU27" s="22"/>
      <c r="WOV27" s="22"/>
      <c r="WOW27" s="22"/>
      <c r="WOX27" s="22"/>
      <c r="WOY27" s="22"/>
      <c r="WOZ27" s="22"/>
      <c r="WPA27" s="22"/>
      <c r="WPB27" s="22"/>
      <c r="WPC27" s="22"/>
      <c r="WPD27" s="22"/>
      <c r="WPE27" s="22"/>
      <c r="WPF27" s="22"/>
      <c r="WPG27" s="22"/>
      <c r="WPH27" s="22"/>
      <c r="WPI27" s="22"/>
      <c r="WPJ27" s="22"/>
      <c r="WPK27" s="22"/>
      <c r="WPL27" s="22"/>
      <c r="WPM27" s="22"/>
      <c r="WPN27" s="22"/>
      <c r="WPO27" s="22"/>
      <c r="WPP27" s="22"/>
      <c r="WPQ27" s="22"/>
      <c r="WPR27" s="22"/>
      <c r="WPS27" s="22"/>
      <c r="WPT27" s="22"/>
      <c r="WPU27" s="22"/>
      <c r="WPV27" s="22"/>
      <c r="WPW27" s="22"/>
      <c r="WPX27" s="22"/>
      <c r="WPY27" s="22"/>
      <c r="WPZ27" s="22"/>
      <c r="WQA27" s="22"/>
      <c r="WQB27" s="22"/>
      <c r="WQC27" s="22"/>
      <c r="WQD27" s="22"/>
      <c r="WQE27" s="22"/>
      <c r="WQF27" s="22"/>
      <c r="WQG27" s="22"/>
      <c r="WQH27" s="22"/>
      <c r="WQI27" s="22"/>
      <c r="WQJ27" s="22"/>
      <c r="WQK27" s="22"/>
      <c r="WQL27" s="22"/>
      <c r="WQM27" s="22"/>
      <c r="WQN27" s="22"/>
      <c r="WQO27" s="22"/>
      <c r="WQP27" s="22"/>
      <c r="WQQ27" s="22"/>
      <c r="WQR27" s="22"/>
      <c r="WQS27" s="22"/>
      <c r="WQT27" s="22"/>
      <c r="WQU27" s="22"/>
      <c r="WQV27" s="22"/>
      <c r="WQW27" s="22"/>
      <c r="WQX27" s="22"/>
      <c r="WQY27" s="22"/>
      <c r="WQZ27" s="22"/>
      <c r="WRA27" s="22"/>
      <c r="WRB27" s="22"/>
      <c r="WRC27" s="22"/>
      <c r="WRD27" s="22"/>
      <c r="WRE27" s="22"/>
      <c r="WRF27" s="22"/>
      <c r="WRG27" s="22"/>
      <c r="WRH27" s="22"/>
      <c r="WRI27" s="22"/>
      <c r="WRJ27" s="22"/>
      <c r="WRK27" s="22"/>
      <c r="WRL27" s="22"/>
      <c r="WRM27" s="22"/>
      <c r="WRN27" s="22"/>
      <c r="WRO27" s="22"/>
      <c r="WRP27" s="22"/>
      <c r="WRQ27" s="22"/>
      <c r="WRR27" s="22"/>
      <c r="WRS27" s="22"/>
      <c r="WRT27" s="22"/>
      <c r="WRU27" s="22"/>
      <c r="WRV27" s="22"/>
      <c r="WRW27" s="22"/>
      <c r="WRX27" s="22"/>
      <c r="WRY27" s="22"/>
      <c r="WRZ27" s="22"/>
      <c r="WSA27" s="22"/>
      <c r="WSB27" s="22"/>
      <c r="WSC27" s="22"/>
      <c r="WSD27" s="22"/>
      <c r="WSE27" s="22"/>
      <c r="WSF27" s="22"/>
      <c r="WSG27" s="22"/>
      <c r="WSH27" s="22"/>
      <c r="WSI27" s="22"/>
      <c r="WSJ27" s="22"/>
      <c r="WSK27" s="22"/>
      <c r="WSL27" s="22"/>
      <c r="WSM27" s="22"/>
      <c r="WSN27" s="22"/>
      <c r="WSO27" s="22"/>
      <c r="WSP27" s="22"/>
      <c r="WSQ27" s="22"/>
      <c r="WSR27" s="22"/>
      <c r="WSS27" s="22"/>
      <c r="WST27" s="22"/>
      <c r="WSU27" s="22"/>
      <c r="WSV27" s="22"/>
      <c r="WSW27" s="22"/>
      <c r="WSX27" s="22"/>
      <c r="WSY27" s="22"/>
      <c r="WSZ27" s="22"/>
      <c r="WTA27" s="22"/>
      <c r="WTB27" s="22"/>
      <c r="WTC27" s="22"/>
      <c r="WTD27" s="22"/>
      <c r="WTE27" s="22"/>
      <c r="WTF27" s="22"/>
      <c r="WTG27" s="22"/>
      <c r="WTH27" s="22"/>
      <c r="WTI27" s="22"/>
      <c r="WTJ27" s="22"/>
      <c r="WTK27" s="22"/>
      <c r="WTL27" s="22"/>
      <c r="WTM27" s="22"/>
      <c r="WTN27" s="22"/>
      <c r="WTO27" s="22"/>
      <c r="WTP27" s="22"/>
      <c r="WTQ27" s="22"/>
      <c r="WTR27" s="22"/>
      <c r="WTS27" s="22"/>
      <c r="WTT27" s="22"/>
      <c r="WTU27" s="22"/>
      <c r="WTV27" s="22"/>
      <c r="WTW27" s="22"/>
      <c r="WTX27" s="22"/>
      <c r="WTY27" s="22"/>
      <c r="WTZ27" s="22"/>
      <c r="WUA27" s="22"/>
      <c r="WUB27" s="22"/>
      <c r="WUC27" s="22"/>
      <c r="WUD27" s="22"/>
      <c r="WUE27" s="22"/>
      <c r="WUF27" s="22"/>
      <c r="WUG27" s="22"/>
      <c r="WUH27" s="22"/>
      <c r="WUI27" s="22"/>
      <c r="WUJ27" s="22"/>
      <c r="WUK27" s="22"/>
      <c r="WUL27" s="22"/>
      <c r="WUM27" s="22"/>
      <c r="WUN27" s="22"/>
      <c r="WUO27" s="22"/>
      <c r="WUP27" s="22"/>
      <c r="WUQ27" s="22"/>
      <c r="WUR27" s="22"/>
      <c r="WUS27" s="22"/>
      <c r="WUT27" s="22"/>
      <c r="WUU27" s="22"/>
      <c r="WUV27" s="22"/>
      <c r="WUW27" s="22"/>
      <c r="WUX27" s="22"/>
      <c r="WUY27" s="22"/>
      <c r="WUZ27" s="22"/>
      <c r="WVA27" s="22"/>
      <c r="WVB27" s="22"/>
      <c r="WVC27" s="22"/>
      <c r="WVD27" s="22"/>
      <c r="WVE27" s="22"/>
      <c r="WVF27" s="22"/>
      <c r="WVG27" s="22"/>
      <c r="WVH27" s="22"/>
      <c r="WVI27" s="22"/>
      <c r="WVJ27" s="22"/>
      <c r="WVK27" s="22"/>
      <c r="WVL27" s="22"/>
      <c r="WVM27" s="22"/>
      <c r="WVN27" s="22"/>
      <c r="WVO27" s="22"/>
      <c r="WVP27" s="22"/>
      <c r="WVQ27" s="22"/>
      <c r="WVR27" s="22"/>
      <c r="WVS27" s="22"/>
      <c r="WVT27" s="22"/>
      <c r="WVU27" s="22"/>
      <c r="WVV27" s="22"/>
      <c r="WVW27" s="22"/>
      <c r="WVX27" s="22"/>
      <c r="WVY27" s="22"/>
      <c r="WVZ27" s="22"/>
      <c r="WWA27" s="22"/>
      <c r="WWB27" s="22"/>
      <c r="WWC27" s="22"/>
      <c r="WWD27" s="22"/>
      <c r="WWE27" s="22"/>
      <c r="WWF27" s="22"/>
      <c r="WWG27" s="22"/>
      <c r="WWH27" s="22"/>
      <c r="WWI27" s="22"/>
      <c r="WWJ27" s="22"/>
      <c r="WWK27" s="22"/>
      <c r="WWL27" s="22"/>
      <c r="WWM27" s="22"/>
      <c r="WWN27" s="22"/>
      <c r="WWO27" s="22"/>
      <c r="WWP27" s="22"/>
      <c r="WWQ27" s="22"/>
      <c r="WWR27" s="22"/>
      <c r="WWS27" s="22"/>
      <c r="WWT27" s="22"/>
      <c r="WWU27" s="22"/>
      <c r="WWV27" s="22"/>
      <c r="WWW27" s="22"/>
      <c r="WWX27" s="22"/>
      <c r="WWY27" s="22"/>
      <c r="WWZ27" s="22"/>
      <c r="WXA27" s="22"/>
      <c r="WXB27" s="22"/>
      <c r="WXC27" s="22"/>
      <c r="WXD27" s="22"/>
      <c r="WXE27" s="22"/>
      <c r="WXF27" s="22"/>
      <c r="WXG27" s="22"/>
      <c r="WXH27" s="22"/>
      <c r="WXI27" s="22"/>
      <c r="WXJ27" s="22"/>
      <c r="WXK27" s="22"/>
      <c r="WXL27" s="22"/>
      <c r="WXM27" s="22"/>
      <c r="WXN27" s="22"/>
      <c r="WXO27" s="22"/>
      <c r="WXP27" s="22"/>
      <c r="WXQ27" s="22"/>
      <c r="WXR27" s="22"/>
      <c r="WXS27" s="22"/>
      <c r="WXT27" s="22"/>
      <c r="WXU27" s="22"/>
      <c r="WXV27" s="22"/>
      <c r="WXW27" s="22"/>
      <c r="WXX27" s="22"/>
      <c r="WXY27" s="22"/>
      <c r="WXZ27" s="22"/>
      <c r="WYA27" s="22"/>
      <c r="WYB27" s="22"/>
      <c r="WYC27" s="22"/>
      <c r="WYD27" s="22"/>
      <c r="WYE27" s="22"/>
      <c r="WYF27" s="22"/>
      <c r="WYG27" s="22"/>
      <c r="WYH27" s="22"/>
      <c r="WYI27" s="22"/>
      <c r="WYJ27" s="22"/>
      <c r="WYK27" s="22"/>
      <c r="WYL27" s="22"/>
      <c r="WYM27" s="22"/>
      <c r="WYN27" s="22"/>
      <c r="WYO27" s="22"/>
      <c r="WYP27" s="22"/>
      <c r="WYQ27" s="22"/>
      <c r="WYR27" s="22"/>
      <c r="WYS27" s="22"/>
      <c r="WYT27" s="22"/>
      <c r="WYU27" s="22"/>
      <c r="WYV27" s="22"/>
      <c r="WYW27" s="22"/>
      <c r="WYX27" s="22"/>
      <c r="WYY27" s="22"/>
      <c r="WYZ27" s="22"/>
      <c r="WZA27" s="22"/>
      <c r="WZB27" s="22"/>
      <c r="WZC27" s="22"/>
      <c r="WZD27" s="22"/>
      <c r="WZE27" s="22"/>
      <c r="WZF27" s="22"/>
      <c r="WZG27" s="22"/>
      <c r="WZH27" s="22"/>
      <c r="WZI27" s="22"/>
      <c r="WZJ27" s="22"/>
      <c r="WZK27" s="22"/>
      <c r="WZL27" s="22"/>
      <c r="WZM27" s="22"/>
      <c r="WZN27" s="22"/>
      <c r="WZO27" s="22"/>
      <c r="WZP27" s="22"/>
      <c r="WZQ27" s="22"/>
      <c r="WZR27" s="22"/>
      <c r="WZS27" s="22"/>
      <c r="WZT27" s="22"/>
      <c r="WZU27" s="22"/>
      <c r="WZV27" s="22"/>
      <c r="WZW27" s="22"/>
      <c r="WZX27" s="22"/>
      <c r="WZY27" s="22"/>
      <c r="WZZ27" s="22"/>
      <c r="XAA27" s="22"/>
      <c r="XAB27" s="22"/>
      <c r="XAC27" s="22"/>
      <c r="XAD27" s="22"/>
      <c r="XAE27" s="22"/>
      <c r="XAF27" s="22"/>
      <c r="XAG27" s="22"/>
      <c r="XAH27" s="22"/>
      <c r="XAI27" s="22"/>
      <c r="XAJ27" s="22"/>
      <c r="XAK27" s="22"/>
      <c r="XAL27" s="22"/>
      <c r="XAM27" s="22"/>
      <c r="XAN27" s="22"/>
      <c r="XAO27" s="22"/>
      <c r="XAP27" s="22"/>
      <c r="XAQ27" s="22"/>
      <c r="XAR27" s="22"/>
      <c r="XAS27" s="22"/>
      <c r="XAT27" s="22"/>
      <c r="XAU27" s="22"/>
      <c r="XAV27" s="22"/>
      <c r="XAW27" s="22"/>
      <c r="XAX27" s="22"/>
      <c r="XAY27" s="22"/>
      <c r="XAZ27" s="22"/>
      <c r="XBA27" s="22"/>
      <c r="XBB27" s="22"/>
      <c r="XBC27" s="22"/>
      <c r="XBD27" s="22"/>
      <c r="XBE27" s="22"/>
      <c r="XBF27" s="22"/>
      <c r="XBG27" s="22"/>
      <c r="XBH27" s="22"/>
      <c r="XBI27" s="22"/>
      <c r="XBJ27" s="22"/>
      <c r="XBK27" s="22"/>
      <c r="XBL27" s="22"/>
      <c r="XBM27" s="22"/>
      <c r="XBN27" s="22"/>
      <c r="XBO27" s="22"/>
      <c r="XBP27" s="22"/>
      <c r="XBQ27" s="22"/>
      <c r="XBR27" s="22"/>
      <c r="XBS27" s="22"/>
      <c r="XBT27" s="22"/>
      <c r="XBU27" s="22"/>
      <c r="XBV27" s="22"/>
      <c r="XBW27" s="22"/>
      <c r="XBX27" s="22"/>
      <c r="XBY27" s="22"/>
      <c r="XBZ27" s="22"/>
      <c r="XCA27" s="22"/>
      <c r="XCB27" s="22"/>
      <c r="XCC27" s="22"/>
      <c r="XCD27" s="22"/>
      <c r="XCE27" s="22"/>
      <c r="XCF27" s="22"/>
      <c r="XCG27" s="22"/>
      <c r="XCH27" s="22"/>
      <c r="XCI27" s="22"/>
      <c r="XCJ27" s="22"/>
      <c r="XCK27" s="22"/>
      <c r="XCL27" s="22"/>
      <c r="XCM27" s="22"/>
      <c r="XCN27" s="22"/>
      <c r="XCO27" s="22"/>
      <c r="XCP27" s="22"/>
      <c r="XCQ27" s="22"/>
      <c r="XCR27" s="22"/>
      <c r="XCS27" s="22"/>
      <c r="XCT27" s="22"/>
      <c r="XCU27" s="22"/>
      <c r="XCV27" s="22"/>
      <c r="XCW27" s="22"/>
      <c r="XCX27" s="22"/>
      <c r="XCY27" s="22"/>
      <c r="XCZ27" s="22"/>
      <c r="XDA27" s="22"/>
      <c r="XDB27" s="22"/>
      <c r="XDC27" s="22"/>
      <c r="XDD27" s="22"/>
      <c r="XDE27" s="22"/>
      <c r="XDF27" s="22"/>
      <c r="XDG27" s="22"/>
      <c r="XDH27" s="22"/>
      <c r="XDI27" s="22"/>
      <c r="XDJ27" s="22"/>
      <c r="XDK27" s="22"/>
      <c r="XDL27" s="22"/>
      <c r="XDM27" s="22"/>
      <c r="XDN27" s="22"/>
      <c r="XDO27" s="22"/>
      <c r="XDP27" s="22"/>
      <c r="XDQ27" s="22"/>
      <c r="XDR27" s="22"/>
      <c r="XDS27" s="22"/>
      <c r="XDT27" s="22"/>
      <c r="XDU27" s="22"/>
      <c r="XDV27" s="22"/>
      <c r="XDW27" s="22"/>
      <c r="XDX27" s="22"/>
      <c r="XDY27" s="22"/>
      <c r="XDZ27" s="22"/>
      <c r="XEA27" s="22"/>
      <c r="XEB27" s="22"/>
      <c r="XEC27" s="22"/>
      <c r="XED27" s="22"/>
      <c r="XEE27" s="22"/>
      <c r="XEF27" s="22"/>
      <c r="XEG27" s="22"/>
      <c r="XEH27" s="22"/>
      <c r="XEI27" s="22"/>
      <c r="XEJ27" s="22"/>
      <c r="XEK27" s="22"/>
      <c r="XEL27" s="22"/>
      <c r="XEM27" s="22"/>
      <c r="XEN27" s="22"/>
      <c r="XEO27" s="22"/>
      <c r="XEP27" s="22"/>
      <c r="XEQ27" s="22"/>
      <c r="XER27" s="22"/>
      <c r="XES27" s="22"/>
      <c r="XET27" s="22"/>
      <c r="XEU27" s="22"/>
      <c r="XEV27" s="22"/>
      <c r="XEW27" s="22"/>
      <c r="XEX27" s="22"/>
      <c r="XEY27" s="22"/>
      <c r="XEZ27" s="22"/>
      <c r="XFA27" s="22"/>
      <c r="XFB27" s="22"/>
      <c r="XFC27" s="22"/>
      <c r="XFD27" s="22"/>
    </row>
    <row r="28" spans="1:16384" x14ac:dyDescent="0.25">
      <c r="A28" s="22" t="s">
        <v>734</v>
      </c>
      <c r="B28" s="77"/>
      <c r="C28" s="80">
        <f>+'Bilancio iniziale'!D69</f>
        <v>0</v>
      </c>
      <c r="D28" s="80">
        <f>+'Bilancio iniziale'!E69</f>
        <v>0</v>
      </c>
      <c r="E28" s="80">
        <f>+'Bilancio iniziale'!F69</f>
        <v>0</v>
      </c>
      <c r="F28" s="80">
        <f>+'Bilancio iniziale'!G69</f>
        <v>0</v>
      </c>
      <c r="G28" s="80">
        <f>+'Bilancio iniziale'!H69</f>
        <v>0</v>
      </c>
      <c r="H28" s="80">
        <f>+'Bilancio iniziale'!I69</f>
        <v>0</v>
      </c>
      <c r="I28" s="80">
        <f>+'Bilancio iniziale'!J69</f>
        <v>0</v>
      </c>
      <c r="J28" s="80">
        <f>+'Bilancio iniziale'!K69</f>
        <v>0</v>
      </c>
      <c r="K28" s="80">
        <f>+'Bilancio iniziale'!L69</f>
        <v>0</v>
      </c>
      <c r="L28" s="80">
        <f>+'Bilancio iniziale'!M69</f>
        <v>0</v>
      </c>
      <c r="M28" s="80">
        <f>+'Bilancio iniziale'!N69</f>
        <v>0</v>
      </c>
      <c r="N28" s="80">
        <f>+'Bilancio iniziale'!O69</f>
        <v>0</v>
      </c>
      <c r="O28" s="80">
        <f>+'Bilancio iniziale'!P69</f>
        <v>0</v>
      </c>
      <c r="P28" s="80">
        <f>+'Bilancio iniziale'!Q69</f>
        <v>0</v>
      </c>
      <c r="Q28" s="80">
        <f>+'Bilancio iniziale'!R69</f>
        <v>0</v>
      </c>
      <c r="R28" s="80">
        <f>+'Bilancio iniziale'!S69</f>
        <v>0</v>
      </c>
      <c r="S28" s="80">
        <f>+'Bilancio iniziale'!T69</f>
        <v>0</v>
      </c>
      <c r="T28" s="80">
        <f>+'Bilancio iniziale'!U69</f>
        <v>0</v>
      </c>
      <c r="U28" s="80">
        <f>+'Bilancio iniziale'!V69</f>
        <v>0</v>
      </c>
      <c r="V28" s="80">
        <f>+'Bilancio iniziale'!W69</f>
        <v>0</v>
      </c>
      <c r="W28" s="80">
        <f>+'Bilancio iniziale'!X69</f>
        <v>0</v>
      </c>
      <c r="X28" s="80">
        <f>+'Bilancio iniziale'!Y69</f>
        <v>0</v>
      </c>
      <c r="Y28" s="80">
        <f>+'Bilancio iniziale'!Z69</f>
        <v>0</v>
      </c>
      <c r="Z28" s="80">
        <f>+'Bilancio iniziale'!AA69</f>
        <v>0</v>
      </c>
      <c r="AA28" s="80">
        <f>+'Bilancio iniziale'!AB69</f>
        <v>0</v>
      </c>
      <c r="AB28" s="80">
        <f>+'Bilancio iniziale'!AC69</f>
        <v>0</v>
      </c>
      <c r="AC28" s="80">
        <f>+'Bilancio iniziale'!AD69</f>
        <v>0</v>
      </c>
      <c r="AD28" s="80">
        <f>+'Bilancio iniziale'!AE69</f>
        <v>0</v>
      </c>
      <c r="AE28" s="80">
        <f>+'Bilancio iniziale'!AF69</f>
        <v>0</v>
      </c>
      <c r="AF28" s="80">
        <f>+'Bilancio iniziale'!AG69</f>
        <v>0</v>
      </c>
      <c r="AG28" s="80">
        <f>+'Bilancio iniziale'!AH69</f>
        <v>0</v>
      </c>
      <c r="AH28" s="80">
        <f>+'Bilancio iniziale'!AI69</f>
        <v>0</v>
      </c>
      <c r="AI28" s="80">
        <f>+'Bilancio iniziale'!AJ69</f>
        <v>0</v>
      </c>
      <c r="AJ28" s="80">
        <f>+'Bilancio iniziale'!AK69</f>
        <v>0</v>
      </c>
      <c r="AK28" s="80">
        <f>+'Bilancio iniziale'!AL69</f>
        <v>0</v>
      </c>
      <c r="AL28" s="80">
        <f>+'Bilancio iniziale'!AM69</f>
        <v>0</v>
      </c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</row>
    <row r="29" spans="1:16384" x14ac:dyDescent="0.25">
      <c r="A29" s="79" t="s">
        <v>709</v>
      </c>
      <c r="B29" s="77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>
        <f>+'Capitale Sociale'!C9</f>
        <v>0</v>
      </c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>
        <f>+'Capitale Sociale'!D9</f>
        <v>0</v>
      </c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>
        <f>+'Capitale Sociale'!E9</f>
        <v>0</v>
      </c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</row>
    <row r="30" spans="1:16384" x14ac:dyDescent="0.25">
      <c r="A30" s="79"/>
      <c r="B30" s="77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  <c r="AR30" s="80"/>
      <c r="AS30" s="80"/>
      <c r="AT30" s="80"/>
      <c r="AU30" s="80"/>
      <c r="AV30" s="80"/>
      <c r="AW30" s="80"/>
      <c r="AX30" s="80"/>
      <c r="AY30" s="80"/>
      <c r="AZ30" s="80"/>
      <c r="BA30" s="80"/>
      <c r="BB30" s="80"/>
      <c r="BC30" s="80"/>
      <c r="BD30" s="80"/>
      <c r="BE30" s="80"/>
      <c r="BF30" s="80"/>
      <c r="BG30" s="80"/>
      <c r="BH30" s="80"/>
      <c r="BI30" s="80"/>
      <c r="BJ30" s="80"/>
    </row>
    <row r="31" spans="1:16384" x14ac:dyDescent="0.25">
      <c r="A31" s="79"/>
      <c r="B31" s="77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  <c r="AR31" s="80"/>
      <c r="AS31" s="80"/>
      <c r="AT31" s="80"/>
      <c r="AU31" s="80"/>
      <c r="AV31" s="80"/>
      <c r="AW31" s="80"/>
      <c r="AX31" s="80"/>
      <c r="AY31" s="80"/>
      <c r="AZ31" s="80"/>
      <c r="BA31" s="80"/>
      <c r="BB31" s="80"/>
      <c r="BC31" s="80"/>
      <c r="BD31" s="80"/>
      <c r="BE31" s="80"/>
      <c r="BF31" s="80"/>
      <c r="BG31" s="80"/>
      <c r="BH31" s="80"/>
      <c r="BI31" s="80"/>
      <c r="BJ31" s="80"/>
    </row>
    <row r="33" spans="1:62" x14ac:dyDescent="0.25">
      <c r="A33" s="79" t="s">
        <v>340</v>
      </c>
      <c r="B33" s="77"/>
      <c r="C33" s="82">
        <f>+IF((C3-C12)&lt;0,-(C3-C12),0)</f>
        <v>0</v>
      </c>
      <c r="D33" s="82">
        <f>+IF((D3-D12)&lt;0,-(D3-D12),0)</f>
        <v>78379.191511246885</v>
      </c>
      <c r="E33" s="82">
        <f t="shared" ref="E33:AL33" si="2">+IF((E3-E12)&lt;0,-(E3-E12),0)</f>
        <v>154692.1915112469</v>
      </c>
      <c r="F33" s="82">
        <f t="shared" si="2"/>
        <v>0</v>
      </c>
      <c r="G33" s="82">
        <f t="shared" si="2"/>
        <v>0</v>
      </c>
      <c r="H33" s="82">
        <f t="shared" si="2"/>
        <v>0</v>
      </c>
      <c r="I33" s="82">
        <f t="shared" si="2"/>
        <v>10514.942716882666</v>
      </c>
      <c r="J33" s="82">
        <f t="shared" si="2"/>
        <v>13220.247566202423</v>
      </c>
      <c r="K33" s="82">
        <f t="shared" si="2"/>
        <v>0</v>
      </c>
      <c r="L33" s="82">
        <f t="shared" si="2"/>
        <v>9732.9284080490324</v>
      </c>
      <c r="M33" s="82">
        <f t="shared" si="2"/>
        <v>4371.8459189075656</v>
      </c>
      <c r="N33" s="82">
        <f t="shared" si="2"/>
        <v>0</v>
      </c>
      <c r="O33" s="82">
        <f t="shared" si="2"/>
        <v>76276.447096812641</v>
      </c>
      <c r="P33" s="82">
        <f t="shared" si="2"/>
        <v>0</v>
      </c>
      <c r="Q33" s="82">
        <f t="shared" si="2"/>
        <v>0</v>
      </c>
      <c r="R33" s="82">
        <f t="shared" si="2"/>
        <v>78887.804705717353</v>
      </c>
      <c r="S33" s="82">
        <f t="shared" si="2"/>
        <v>0</v>
      </c>
      <c r="T33" s="82">
        <f t="shared" si="2"/>
        <v>0</v>
      </c>
      <c r="U33" s="82">
        <f t="shared" si="2"/>
        <v>23863.085374302667</v>
      </c>
      <c r="V33" s="82">
        <f t="shared" si="2"/>
        <v>37073.165374302596</v>
      </c>
      <c r="W33" s="82">
        <f t="shared" si="2"/>
        <v>0</v>
      </c>
      <c r="X33" s="82">
        <f t="shared" si="2"/>
        <v>3412.0265993026551</v>
      </c>
      <c r="Y33" s="82">
        <f t="shared" si="2"/>
        <v>40531.682185763057</v>
      </c>
      <c r="Z33" s="82">
        <f t="shared" si="2"/>
        <v>58944.18557456923</v>
      </c>
      <c r="AA33" s="82">
        <f t="shared" si="2"/>
        <v>35960.655549569325</v>
      </c>
      <c r="AB33" s="82">
        <f t="shared" si="2"/>
        <v>0</v>
      </c>
      <c r="AC33" s="82">
        <f t="shared" si="2"/>
        <v>6557.8384796842729</v>
      </c>
      <c r="AD33" s="82">
        <f t="shared" si="2"/>
        <v>86847.341604684378</v>
      </c>
      <c r="AE33" s="82">
        <f t="shared" si="2"/>
        <v>27142.607980684355</v>
      </c>
      <c r="AF33" s="82">
        <f t="shared" si="2"/>
        <v>0</v>
      </c>
      <c r="AG33" s="82">
        <f t="shared" si="2"/>
        <v>17591.292204684367</v>
      </c>
      <c r="AH33" s="82">
        <f t="shared" si="2"/>
        <v>0</v>
      </c>
      <c r="AI33" s="82">
        <f t="shared" si="2"/>
        <v>50839.582804684309</v>
      </c>
      <c r="AJ33" s="82">
        <f t="shared" si="2"/>
        <v>18257.091004684335</v>
      </c>
      <c r="AK33" s="82">
        <f t="shared" si="2"/>
        <v>2837.2703778198629</v>
      </c>
      <c r="AL33" s="82">
        <f t="shared" si="2"/>
        <v>1406.9195326843837</v>
      </c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</row>
    <row r="34" spans="1:62" x14ac:dyDescent="0.25">
      <c r="A34" s="79" t="s">
        <v>341</v>
      </c>
      <c r="B34" s="77"/>
      <c r="C34" s="82">
        <f>+IF((C3-C12)&gt;0,(C3-C12),0)</f>
        <v>117367.3</v>
      </c>
      <c r="D34" s="82">
        <f t="shared" ref="D34:AL34" si="3">+IF((D3-D12)&gt;0,(D3-D12),0)</f>
        <v>0</v>
      </c>
      <c r="E34" s="82">
        <f t="shared" si="3"/>
        <v>0</v>
      </c>
      <c r="F34" s="82">
        <f t="shared" si="3"/>
        <v>14848.338027209604</v>
      </c>
      <c r="G34" s="82">
        <f t="shared" si="3"/>
        <v>33098.039740556902</v>
      </c>
      <c r="H34" s="82">
        <f t="shared" si="3"/>
        <v>24316.627202822085</v>
      </c>
      <c r="I34" s="82">
        <f t="shared" si="3"/>
        <v>0</v>
      </c>
      <c r="J34" s="82">
        <f t="shared" si="3"/>
        <v>0</v>
      </c>
      <c r="K34" s="82">
        <f t="shared" si="3"/>
        <v>18656.53037386707</v>
      </c>
      <c r="L34" s="82">
        <f t="shared" si="3"/>
        <v>0</v>
      </c>
      <c r="M34" s="82">
        <f t="shared" si="3"/>
        <v>0</v>
      </c>
      <c r="N34" s="82">
        <f t="shared" si="3"/>
        <v>6770.2876034540095</v>
      </c>
      <c r="O34" s="82">
        <f t="shared" si="3"/>
        <v>0</v>
      </c>
      <c r="P34" s="82">
        <f t="shared" si="3"/>
        <v>3838.7396192827</v>
      </c>
      <c r="Q34" s="82">
        <f t="shared" si="3"/>
        <v>5036.179619282666</v>
      </c>
      <c r="R34" s="82">
        <f t="shared" si="3"/>
        <v>0</v>
      </c>
      <c r="S34" s="82">
        <f t="shared" si="3"/>
        <v>7203.1752942826424</v>
      </c>
      <c r="T34" s="82">
        <f t="shared" si="3"/>
        <v>41623.836067541983</v>
      </c>
      <c r="U34" s="82">
        <f t="shared" si="3"/>
        <v>0</v>
      </c>
      <c r="V34" s="82">
        <f t="shared" si="3"/>
        <v>0</v>
      </c>
      <c r="W34" s="82">
        <f t="shared" si="3"/>
        <v>3545.9919006973723</v>
      </c>
      <c r="X34" s="82">
        <f t="shared" si="3"/>
        <v>0</v>
      </c>
      <c r="Y34" s="82">
        <f t="shared" si="3"/>
        <v>0</v>
      </c>
      <c r="Z34" s="82">
        <f t="shared" si="3"/>
        <v>0</v>
      </c>
      <c r="AA34" s="82">
        <f t="shared" si="3"/>
        <v>0</v>
      </c>
      <c r="AB34" s="82">
        <f t="shared" si="3"/>
        <v>22733.060295315579</v>
      </c>
      <c r="AC34" s="82">
        <f t="shared" si="3"/>
        <v>0</v>
      </c>
      <c r="AD34" s="82">
        <f t="shared" si="3"/>
        <v>0</v>
      </c>
      <c r="AE34" s="82">
        <f t="shared" si="3"/>
        <v>0</v>
      </c>
      <c r="AF34" s="82">
        <f t="shared" si="3"/>
        <v>1161.9400771000146</v>
      </c>
      <c r="AG34" s="82">
        <f t="shared" si="3"/>
        <v>0</v>
      </c>
      <c r="AH34" s="82">
        <f t="shared" si="3"/>
        <v>21354.457195315656</v>
      </c>
      <c r="AI34" s="82">
        <f t="shared" si="3"/>
        <v>0</v>
      </c>
      <c r="AJ34" s="82">
        <f t="shared" si="3"/>
        <v>0</v>
      </c>
      <c r="AK34" s="82">
        <f t="shared" si="3"/>
        <v>0</v>
      </c>
      <c r="AL34" s="82">
        <f t="shared" si="3"/>
        <v>0</v>
      </c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</row>
    <row r="35" spans="1:62" x14ac:dyDescent="0.25">
      <c r="A35" s="79"/>
      <c r="B35" s="77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</row>
    <row r="36" spans="1:62" x14ac:dyDescent="0.25">
      <c r="A36" s="83" t="s">
        <v>342</v>
      </c>
      <c r="C36" s="82">
        <f>+C34-C33</f>
        <v>117367.3</v>
      </c>
      <c r="D36" s="82">
        <f>+D34-D33+C36</f>
        <v>38988.108488753118</v>
      </c>
      <c r="E36" s="82">
        <f>+E34-E33+D36</f>
        <v>-115704.08302249378</v>
      </c>
      <c r="F36" s="82">
        <f t="shared" ref="F36:AL36" si="4">+F34-F33+E36</f>
        <v>-100855.74499528419</v>
      </c>
      <c r="G36" s="82">
        <f t="shared" si="4"/>
        <v>-67757.705254727276</v>
      </c>
      <c r="H36" s="82">
        <f t="shared" si="4"/>
        <v>-43441.078051905191</v>
      </c>
      <c r="I36" s="82">
        <f t="shared" si="4"/>
        <v>-53956.020768787857</v>
      </c>
      <c r="J36" s="82">
        <f t="shared" si="4"/>
        <v>-67176.26833499028</v>
      </c>
      <c r="K36" s="82">
        <f t="shared" si="4"/>
        <v>-48519.73796112321</v>
      </c>
      <c r="L36" s="82">
        <f t="shared" si="4"/>
        <v>-58252.666369172242</v>
      </c>
      <c r="M36" s="82">
        <f t="shared" si="4"/>
        <v>-62624.512288079808</v>
      </c>
      <c r="N36" s="82">
        <f t="shared" si="4"/>
        <v>-55854.224684625799</v>
      </c>
      <c r="O36" s="82">
        <f t="shared" si="4"/>
        <v>-132130.67178143843</v>
      </c>
      <c r="P36" s="82">
        <f t="shared" si="4"/>
        <v>-128291.93216215573</v>
      </c>
      <c r="Q36" s="82">
        <f t="shared" si="4"/>
        <v>-123255.75254287306</v>
      </c>
      <c r="R36" s="82">
        <f t="shared" si="4"/>
        <v>-202143.5572485904</v>
      </c>
      <c r="S36" s="82">
        <f t="shared" si="4"/>
        <v>-194940.38195430776</v>
      </c>
      <c r="T36" s="82">
        <f t="shared" si="4"/>
        <v>-153316.54588676576</v>
      </c>
      <c r="U36" s="82">
        <f t="shared" si="4"/>
        <v>-177179.63126106843</v>
      </c>
      <c r="V36" s="82">
        <f t="shared" si="4"/>
        <v>-214252.79663537102</v>
      </c>
      <c r="W36" s="82">
        <f t="shared" si="4"/>
        <v>-210706.80473467364</v>
      </c>
      <c r="X36" s="82">
        <f t="shared" si="4"/>
        <v>-214118.8313339763</v>
      </c>
      <c r="Y36" s="82">
        <f t="shared" si="4"/>
        <v>-254650.51351973935</v>
      </c>
      <c r="Z36" s="82">
        <f t="shared" si="4"/>
        <v>-313594.6990943086</v>
      </c>
      <c r="AA36" s="82">
        <f t="shared" si="4"/>
        <v>-349555.35464387794</v>
      </c>
      <c r="AB36" s="82">
        <f t="shared" si="4"/>
        <v>-326822.29434856237</v>
      </c>
      <c r="AC36" s="82">
        <f t="shared" si="4"/>
        <v>-333380.13282824663</v>
      </c>
      <c r="AD36" s="82">
        <f t="shared" si="4"/>
        <v>-420227.47443293099</v>
      </c>
      <c r="AE36" s="82">
        <f t="shared" si="4"/>
        <v>-447370.08241361537</v>
      </c>
      <c r="AF36" s="82">
        <f t="shared" si="4"/>
        <v>-446208.14233651536</v>
      </c>
      <c r="AG36" s="82">
        <f t="shared" si="4"/>
        <v>-463799.43454119971</v>
      </c>
      <c r="AH36" s="82">
        <f t="shared" si="4"/>
        <v>-442444.97734588408</v>
      </c>
      <c r="AI36" s="82">
        <f t="shared" si="4"/>
        <v>-493284.56015056837</v>
      </c>
      <c r="AJ36" s="82">
        <f t="shared" si="4"/>
        <v>-511541.65115525271</v>
      </c>
      <c r="AK36" s="82">
        <f t="shared" si="4"/>
        <v>-514378.9215330726</v>
      </c>
      <c r="AL36" s="82">
        <f t="shared" si="4"/>
        <v>-515785.84106575698</v>
      </c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</row>
  </sheetData>
  <hyperlinks>
    <hyperlink ref="A1" location="View!A1" display="view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O92"/>
  <sheetViews>
    <sheetView showGridLines="0" workbookViewId="0">
      <selection activeCell="C1" sqref="C1:E1048576"/>
    </sheetView>
  </sheetViews>
  <sheetFormatPr defaultRowHeight="15" x14ac:dyDescent="0.25"/>
  <cols>
    <col min="1" max="1" width="55.7109375" bestFit="1" customWidth="1"/>
    <col min="2" max="2" width="9.140625" bestFit="1" customWidth="1"/>
    <col min="3" max="3" width="23.5703125" bestFit="1" customWidth="1"/>
    <col min="5" max="5" width="14.42578125" bestFit="1" customWidth="1"/>
    <col min="7" max="7" width="12.140625" bestFit="1" customWidth="1"/>
    <col min="8" max="8" width="22.28515625" bestFit="1" customWidth="1"/>
    <col min="10" max="10" width="14.42578125" bestFit="1" customWidth="1"/>
    <col min="13" max="13" width="22.28515625" bestFit="1" customWidth="1"/>
    <col min="15" max="15" width="14.42578125" bestFit="1" customWidth="1"/>
  </cols>
  <sheetData>
    <row r="1" spans="1:15" x14ac:dyDescent="0.25">
      <c r="A1" s="45" t="s">
        <v>302</v>
      </c>
    </row>
    <row r="2" spans="1:15" x14ac:dyDescent="0.25">
      <c r="A2" s="9" t="s">
        <v>116</v>
      </c>
      <c r="B2" s="10" t="s">
        <v>710</v>
      </c>
      <c r="D2" t="str">
        <f>+SPm!B2</f>
        <v>A1 M1</v>
      </c>
      <c r="E2" t="str">
        <f>+SPm!C2</f>
        <v>A1 M2</v>
      </c>
      <c r="F2" t="str">
        <f>+SPm!D2</f>
        <v>A1 M3</v>
      </c>
      <c r="G2" t="str">
        <f>+SPm!E2</f>
        <v>A1 M4</v>
      </c>
      <c r="H2" t="str">
        <f>+SPm!F2</f>
        <v>A1 M5</v>
      </c>
      <c r="I2" t="str">
        <f>+SPm!G2</f>
        <v>A1 M6</v>
      </c>
      <c r="J2" t="str">
        <f>+SPm!H2</f>
        <v>A1 M7</v>
      </c>
      <c r="K2" t="str">
        <f>+SPm!I2</f>
        <v>A1 M8</v>
      </c>
      <c r="L2" t="str">
        <f>+SPm!J2</f>
        <v>A1 M9</v>
      </c>
      <c r="M2" t="str">
        <f>+SPm!K2</f>
        <v>A1 M10</v>
      </c>
      <c r="N2" t="str">
        <f>+SPm!L2</f>
        <v>A1 M11</v>
      </c>
      <c r="O2" t="str">
        <f>+SPm!M2</f>
        <v>A1 M12</v>
      </c>
    </row>
    <row r="3" spans="1:15" x14ac:dyDescent="0.25">
      <c r="A3" s="9" t="s">
        <v>0</v>
      </c>
      <c r="B3" s="8"/>
    </row>
    <row r="4" spans="1:15" ht="15.75" thickBot="1" x14ac:dyDescent="0.3">
      <c r="A4" s="9"/>
      <c r="B4" s="8"/>
    </row>
    <row r="5" spans="1:15" ht="16.5" thickTop="1" thickBot="1" x14ac:dyDescent="0.3">
      <c r="A5" s="9" t="s">
        <v>1</v>
      </c>
      <c r="B5" s="88">
        <v>60000</v>
      </c>
    </row>
    <row r="6" spans="1:15" ht="15.75" thickTop="1" x14ac:dyDescent="0.25">
      <c r="A6" s="9"/>
      <c r="B6" s="21"/>
    </row>
    <row r="7" spans="1:15" x14ac:dyDescent="0.25">
      <c r="A7" s="8"/>
      <c r="B7" s="8"/>
    </row>
    <row r="8" spans="1:15" ht="15.75" thickBot="1" x14ac:dyDescent="0.3">
      <c r="A8" s="9" t="s">
        <v>2</v>
      </c>
      <c r="B8" s="21">
        <f>+B9+B11+B13+B14+B17+B20+B10</f>
        <v>44000</v>
      </c>
    </row>
    <row r="9" spans="1:15" ht="16.5" thickTop="1" thickBot="1" x14ac:dyDescent="0.3">
      <c r="A9" s="8" t="s">
        <v>3</v>
      </c>
      <c r="B9" s="88">
        <v>40000</v>
      </c>
      <c r="C9" s="58" t="s">
        <v>711</v>
      </c>
      <c r="D9" s="88">
        <v>15000</v>
      </c>
      <c r="E9" s="88">
        <v>15000</v>
      </c>
      <c r="F9" s="88">
        <v>10000</v>
      </c>
      <c r="G9" s="88"/>
      <c r="H9" s="88"/>
      <c r="I9" s="88"/>
      <c r="J9" s="88"/>
      <c r="K9" s="88"/>
      <c r="L9" s="88"/>
      <c r="M9" s="88"/>
      <c r="N9" s="88"/>
      <c r="O9" s="88"/>
    </row>
    <row r="10" spans="1:15" ht="15.75" thickTop="1" x14ac:dyDescent="0.25">
      <c r="A10" s="9"/>
      <c r="B10" s="8"/>
    </row>
    <row r="11" spans="1:15" ht="15.75" thickBot="1" x14ac:dyDescent="0.3">
      <c r="A11" s="8" t="s">
        <v>5</v>
      </c>
      <c r="B11" s="11">
        <f>+B12</f>
        <v>2000</v>
      </c>
    </row>
    <row r="12" spans="1:15" ht="16.5" thickTop="1" thickBot="1" x14ac:dyDescent="0.3">
      <c r="A12" s="8" t="s">
        <v>6</v>
      </c>
      <c r="B12" s="88">
        <v>2000</v>
      </c>
      <c r="C12" s="58" t="s">
        <v>711</v>
      </c>
      <c r="D12" s="88">
        <v>2000</v>
      </c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</row>
    <row r="13" spans="1:15" ht="16.5" thickTop="1" thickBot="1" x14ac:dyDescent="0.3">
      <c r="A13" s="8" t="s">
        <v>7</v>
      </c>
      <c r="B13" s="88">
        <v>2000</v>
      </c>
      <c r="C13" s="58" t="s">
        <v>711</v>
      </c>
      <c r="D13" s="88">
        <v>2000</v>
      </c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</row>
    <row r="14" spans="1:15" ht="16.5" thickTop="1" thickBot="1" x14ac:dyDescent="0.3">
      <c r="A14" s="8" t="s">
        <v>8</v>
      </c>
      <c r="B14" s="21">
        <f>+B15</f>
        <v>0</v>
      </c>
    </row>
    <row r="15" spans="1:15" ht="16.5" thickTop="1" thickBot="1" x14ac:dyDescent="0.3">
      <c r="A15" s="8" t="s">
        <v>348</v>
      </c>
      <c r="B15" s="88">
        <v>0</v>
      </c>
      <c r="C15" t="s">
        <v>711</v>
      </c>
    </row>
    <row r="16" spans="1:15" ht="15.75" thickTop="1" x14ac:dyDescent="0.25">
      <c r="A16" s="8"/>
      <c r="B16" s="20"/>
    </row>
    <row r="17" spans="1:15" ht="15.75" thickBot="1" x14ac:dyDescent="0.3">
      <c r="A17" s="8" t="s">
        <v>9</v>
      </c>
      <c r="B17" s="21">
        <f>+SUM(B18:B19)</f>
        <v>0</v>
      </c>
    </row>
    <row r="18" spans="1:15" ht="16.5" thickTop="1" thickBot="1" x14ac:dyDescent="0.3">
      <c r="A18" s="8" t="s">
        <v>10</v>
      </c>
      <c r="B18" s="88">
        <v>0</v>
      </c>
      <c r="C18" s="58" t="s">
        <v>711</v>
      </c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</row>
    <row r="19" spans="1:15" ht="16.5" thickTop="1" thickBot="1" x14ac:dyDescent="0.3">
      <c r="A19" s="8" t="s">
        <v>11</v>
      </c>
      <c r="B19" s="88">
        <v>0</v>
      </c>
      <c r="C19" s="58" t="s">
        <v>711</v>
      </c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</row>
    <row r="20" spans="1:15" ht="16.5" thickTop="1" thickBot="1" x14ac:dyDescent="0.3">
      <c r="A20" s="8" t="s">
        <v>12</v>
      </c>
      <c r="B20" s="88">
        <v>0</v>
      </c>
      <c r="C20" s="58" t="s">
        <v>711</v>
      </c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</row>
    <row r="21" spans="1:15" ht="15.75" thickTop="1" x14ac:dyDescent="0.25">
      <c r="A21" s="8"/>
      <c r="B21" s="8"/>
    </row>
    <row r="22" spans="1:15" ht="15.75" thickBot="1" x14ac:dyDescent="0.3">
      <c r="A22" s="9" t="s">
        <v>13</v>
      </c>
      <c r="B22" s="21">
        <f>+SUM(B23:B24)</f>
        <v>100000</v>
      </c>
    </row>
    <row r="23" spans="1:15" ht="16.5" thickTop="1" thickBot="1" x14ac:dyDescent="0.3">
      <c r="A23" s="8" t="s">
        <v>14</v>
      </c>
      <c r="B23" s="88">
        <v>0</v>
      </c>
    </row>
    <row r="24" spans="1:15" ht="16.5" thickTop="1" thickBot="1" x14ac:dyDescent="0.3">
      <c r="A24" s="8" t="s">
        <v>15</v>
      </c>
      <c r="B24" s="88">
        <v>100000</v>
      </c>
    </row>
    <row r="25" spans="1:15" ht="15.75" thickTop="1" x14ac:dyDescent="0.25">
      <c r="A25" s="22"/>
      <c r="B25" s="8"/>
    </row>
    <row r="26" spans="1:15" x14ac:dyDescent="0.25">
      <c r="A26" s="22"/>
      <c r="B26" s="8"/>
    </row>
    <row r="27" spans="1:15" x14ac:dyDescent="0.25">
      <c r="A27" s="9" t="s">
        <v>16</v>
      </c>
      <c r="B27" s="21">
        <f t="shared" ref="B27" si="0">+B28-B30+B32-B35</f>
        <v>90500</v>
      </c>
    </row>
    <row r="28" spans="1:15" ht="15.75" thickBot="1" x14ac:dyDescent="0.3">
      <c r="A28" s="22" t="s">
        <v>17</v>
      </c>
      <c r="B28" s="21">
        <f>+SUM(B29:B29)</f>
        <v>80500</v>
      </c>
    </row>
    <row r="29" spans="1:15" ht="16.5" thickTop="1" thickBot="1" x14ac:dyDescent="0.3">
      <c r="A29" s="8" t="s">
        <v>18</v>
      </c>
      <c r="B29" s="88">
        <v>80500</v>
      </c>
      <c r="C29" t="s">
        <v>712</v>
      </c>
      <c r="D29" s="54">
        <v>10</v>
      </c>
      <c r="E29" t="s">
        <v>713</v>
      </c>
      <c r="F29" s="131">
        <v>0.05</v>
      </c>
    </row>
    <row r="30" spans="1:15" ht="16.5" thickTop="1" thickBot="1" x14ac:dyDescent="0.3">
      <c r="A30" s="22" t="s">
        <v>19</v>
      </c>
      <c r="B30" s="21">
        <f>+B31</f>
        <v>30000</v>
      </c>
    </row>
    <row r="31" spans="1:15" ht="16.5" thickTop="1" thickBot="1" x14ac:dyDescent="0.3">
      <c r="A31" s="8" t="s">
        <v>20</v>
      </c>
      <c r="B31" s="88">
        <v>30000</v>
      </c>
    </row>
    <row r="32" spans="1:15" ht="16.5" thickTop="1" thickBot="1" x14ac:dyDescent="0.3">
      <c r="A32" s="22" t="s">
        <v>21</v>
      </c>
      <c r="B32" s="21">
        <f t="shared" ref="B32" si="1">SUM(B33:B34)</f>
        <v>90000</v>
      </c>
    </row>
    <row r="33" spans="1:6" ht="16.5" thickTop="1" thickBot="1" x14ac:dyDescent="0.3">
      <c r="A33" s="8" t="s">
        <v>22</v>
      </c>
      <c r="B33" s="88">
        <v>50000</v>
      </c>
      <c r="C33" t="s">
        <v>712</v>
      </c>
      <c r="D33" s="54">
        <v>10</v>
      </c>
      <c r="E33" t="s">
        <v>713</v>
      </c>
      <c r="F33" s="131">
        <v>0.1</v>
      </c>
    </row>
    <row r="34" spans="1:6" ht="16.5" thickTop="1" thickBot="1" x14ac:dyDescent="0.3">
      <c r="A34" s="8" t="s">
        <v>23</v>
      </c>
      <c r="B34" s="88">
        <v>40000</v>
      </c>
      <c r="C34" t="s">
        <v>712</v>
      </c>
      <c r="D34" s="54">
        <v>10</v>
      </c>
      <c r="E34" t="s">
        <v>713</v>
      </c>
      <c r="F34" s="131">
        <v>0.1</v>
      </c>
    </row>
    <row r="35" spans="1:6" ht="16.5" thickTop="1" thickBot="1" x14ac:dyDescent="0.3">
      <c r="A35" s="22" t="s">
        <v>24</v>
      </c>
      <c r="B35" s="21">
        <f t="shared" ref="B35" si="2">+SUM(B36:B37)</f>
        <v>50000</v>
      </c>
    </row>
    <row r="36" spans="1:6" ht="16.5" thickTop="1" thickBot="1" x14ac:dyDescent="0.3">
      <c r="A36" s="8" t="s">
        <v>25</v>
      </c>
      <c r="B36" s="88">
        <v>30000</v>
      </c>
    </row>
    <row r="37" spans="1:6" ht="16.5" thickTop="1" thickBot="1" x14ac:dyDescent="0.3">
      <c r="A37" s="8" t="s">
        <v>26</v>
      </c>
      <c r="B37" s="88">
        <v>20000</v>
      </c>
    </row>
    <row r="38" spans="1:6" ht="15.75" thickTop="1" x14ac:dyDescent="0.25">
      <c r="A38" s="22"/>
      <c r="B38" s="8"/>
    </row>
    <row r="39" spans="1:6" x14ac:dyDescent="0.25">
      <c r="A39" s="9" t="s">
        <v>27</v>
      </c>
      <c r="B39" s="21">
        <f>+B40-B44</f>
        <v>10000</v>
      </c>
    </row>
    <row r="40" spans="1:6" ht="15.75" thickBot="1" x14ac:dyDescent="0.3">
      <c r="A40" s="22" t="s">
        <v>28</v>
      </c>
      <c r="B40" s="21">
        <f>+SUM(B41:B43)</f>
        <v>20000</v>
      </c>
    </row>
    <row r="41" spans="1:6" ht="16.5" thickTop="1" thickBot="1" x14ac:dyDescent="0.3">
      <c r="A41" s="8" t="s">
        <v>29</v>
      </c>
      <c r="B41" s="88">
        <v>10000</v>
      </c>
      <c r="C41" t="s">
        <v>712</v>
      </c>
      <c r="D41" s="54"/>
      <c r="E41" t="s">
        <v>713</v>
      </c>
      <c r="F41" s="131"/>
    </row>
    <row r="42" spans="1:6" ht="16.5" thickTop="1" thickBot="1" x14ac:dyDescent="0.3">
      <c r="A42" s="8" t="s">
        <v>30</v>
      </c>
      <c r="B42" s="88">
        <v>5000</v>
      </c>
      <c r="C42" t="s">
        <v>712</v>
      </c>
      <c r="D42" s="54"/>
      <c r="E42" t="s">
        <v>713</v>
      </c>
      <c r="F42" s="131"/>
    </row>
    <row r="43" spans="1:6" ht="16.5" thickTop="1" thickBot="1" x14ac:dyDescent="0.3">
      <c r="A43" s="8" t="s">
        <v>31</v>
      </c>
      <c r="B43" s="88">
        <v>5000</v>
      </c>
      <c r="C43" t="s">
        <v>712</v>
      </c>
      <c r="D43" s="54"/>
      <c r="E43" t="s">
        <v>713</v>
      </c>
      <c r="F43" s="131"/>
    </row>
    <row r="44" spans="1:6" ht="16.5" thickTop="1" thickBot="1" x14ac:dyDescent="0.3">
      <c r="A44" s="22" t="s">
        <v>32</v>
      </c>
      <c r="B44" s="21">
        <f t="shared" ref="B44" si="3">SUM(B45:B47)</f>
        <v>10000</v>
      </c>
    </row>
    <row r="45" spans="1:6" ht="16.5" thickTop="1" thickBot="1" x14ac:dyDescent="0.3">
      <c r="A45" s="8" t="s">
        <v>33</v>
      </c>
      <c r="B45" s="88">
        <v>5000</v>
      </c>
    </row>
    <row r="46" spans="1:6" ht="16.5" thickTop="1" thickBot="1" x14ac:dyDescent="0.3">
      <c r="A46" s="8" t="s">
        <v>34</v>
      </c>
      <c r="B46" s="88">
        <v>2500</v>
      </c>
    </row>
    <row r="47" spans="1:6" ht="16.5" thickTop="1" thickBot="1" x14ac:dyDescent="0.3">
      <c r="A47" s="8" t="s">
        <v>35</v>
      </c>
      <c r="B47" s="88">
        <v>2500</v>
      </c>
    </row>
    <row r="48" spans="1:6" ht="15.75" thickTop="1" x14ac:dyDescent="0.25">
      <c r="A48" s="8"/>
      <c r="B48" s="20"/>
    </row>
    <row r="49" spans="1:15" x14ac:dyDescent="0.25">
      <c r="A49" s="8"/>
      <c r="B49" s="8"/>
    </row>
    <row r="50" spans="1:15" x14ac:dyDescent="0.25">
      <c r="A50" s="9" t="s">
        <v>36</v>
      </c>
      <c r="B50" s="21">
        <f>+B39+B27+B22+B8+B5</f>
        <v>304500</v>
      </c>
    </row>
    <row r="51" spans="1:15" x14ac:dyDescent="0.25">
      <c r="A51" s="8"/>
      <c r="B51" s="8"/>
    </row>
    <row r="52" spans="1:15" x14ac:dyDescent="0.25">
      <c r="A52" s="9" t="s">
        <v>37</v>
      </c>
      <c r="B52" s="10" t="str">
        <f>+B2</f>
        <v>AO</v>
      </c>
    </row>
    <row r="53" spans="1:15" x14ac:dyDescent="0.25">
      <c r="A53" s="8"/>
      <c r="B53" s="8"/>
    </row>
    <row r="54" spans="1:15" ht="15.75" thickBot="1" x14ac:dyDescent="0.3">
      <c r="A54" s="9" t="s">
        <v>38</v>
      </c>
      <c r="B54" s="21">
        <f>+B55</f>
        <v>0</v>
      </c>
    </row>
    <row r="55" spans="1:15" ht="16.5" thickTop="1" thickBot="1" x14ac:dyDescent="0.3">
      <c r="A55" s="22" t="s">
        <v>39</v>
      </c>
      <c r="B55" s="88">
        <v>0</v>
      </c>
    </row>
    <row r="56" spans="1:15" ht="15.75" thickTop="1" x14ac:dyDescent="0.25">
      <c r="A56" s="22"/>
      <c r="B56" s="8"/>
    </row>
    <row r="57" spans="1:15" x14ac:dyDescent="0.25">
      <c r="A57" s="9" t="s">
        <v>40</v>
      </c>
      <c r="B57" s="21">
        <f t="shared" ref="B57" si="4">+B58+B61+B62+B63+B65+B66+B67</f>
        <v>153000</v>
      </c>
    </row>
    <row r="58" spans="1:15" ht="15.75" thickBot="1" x14ac:dyDescent="0.3">
      <c r="A58" s="22" t="s">
        <v>41</v>
      </c>
      <c r="B58" s="21">
        <f>+SUM(B59:B60)</f>
        <v>140000</v>
      </c>
    </row>
    <row r="59" spans="1:15" ht="16.5" thickTop="1" thickBot="1" x14ac:dyDescent="0.3">
      <c r="A59" s="8" t="s">
        <v>42</v>
      </c>
      <c r="B59" s="88">
        <v>100000</v>
      </c>
      <c r="C59" s="58" t="s">
        <v>711</v>
      </c>
      <c r="D59" s="88">
        <v>30000</v>
      </c>
      <c r="E59" s="88">
        <v>40000</v>
      </c>
      <c r="F59" s="88">
        <v>30000</v>
      </c>
      <c r="G59" s="88"/>
      <c r="H59" s="88"/>
      <c r="I59" s="88"/>
      <c r="J59" s="88"/>
      <c r="K59" s="88"/>
      <c r="L59" s="88"/>
      <c r="M59" s="88"/>
      <c r="N59" s="88"/>
      <c r="O59" s="88"/>
    </row>
    <row r="60" spans="1:15" ht="16.5" thickTop="1" thickBot="1" x14ac:dyDescent="0.3">
      <c r="A60" s="8" t="s">
        <v>43</v>
      </c>
      <c r="B60" s="88">
        <v>40000</v>
      </c>
      <c r="C60" s="58" t="s">
        <v>711</v>
      </c>
      <c r="D60" s="88">
        <v>20000</v>
      </c>
      <c r="E60" s="88">
        <v>20000</v>
      </c>
      <c r="F60" s="88"/>
      <c r="G60" s="88"/>
      <c r="H60" s="88"/>
      <c r="I60" s="88"/>
      <c r="J60" s="88"/>
      <c r="K60" s="88"/>
      <c r="L60" s="88"/>
      <c r="M60" s="88"/>
      <c r="N60" s="88"/>
      <c r="O60" s="88"/>
    </row>
    <row r="61" spans="1:15" ht="16.5" thickTop="1" thickBot="1" x14ac:dyDescent="0.3">
      <c r="A61" s="8" t="s">
        <v>44</v>
      </c>
      <c r="B61" s="88">
        <v>5000</v>
      </c>
      <c r="C61" s="58" t="s">
        <v>711</v>
      </c>
      <c r="D61" s="88">
        <v>5000</v>
      </c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</row>
    <row r="62" spans="1:15" ht="16.5" thickTop="1" thickBot="1" x14ac:dyDescent="0.3">
      <c r="A62" s="22" t="s">
        <v>45</v>
      </c>
      <c r="B62" s="88">
        <v>0</v>
      </c>
      <c r="C62" s="58" t="s">
        <v>711</v>
      </c>
      <c r="D62" s="88">
        <v>0</v>
      </c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</row>
    <row r="63" spans="1:15" ht="16.5" thickTop="1" thickBot="1" x14ac:dyDescent="0.3">
      <c r="A63" s="9" t="s">
        <v>46</v>
      </c>
      <c r="B63" s="21">
        <f>+B64</f>
        <v>3000</v>
      </c>
    </row>
    <row r="64" spans="1:15" ht="16.5" thickTop="1" thickBot="1" x14ac:dyDescent="0.3">
      <c r="A64" s="8" t="s">
        <v>47</v>
      </c>
      <c r="B64" s="88">
        <v>3000</v>
      </c>
    </row>
    <row r="65" spans="1:15" ht="16.5" thickTop="1" thickBot="1" x14ac:dyDescent="0.3">
      <c r="A65" s="22" t="s">
        <v>48</v>
      </c>
      <c r="B65" s="88">
        <v>5000</v>
      </c>
      <c r="C65" s="58" t="s">
        <v>711</v>
      </c>
      <c r="D65" s="88">
        <v>2000</v>
      </c>
      <c r="E65" s="88">
        <v>3000</v>
      </c>
      <c r="F65" s="88"/>
      <c r="G65" s="88"/>
      <c r="H65" s="88"/>
      <c r="I65" s="88"/>
      <c r="J65" s="88"/>
      <c r="K65" s="88"/>
      <c r="L65" s="88"/>
      <c r="M65" s="88"/>
      <c r="N65" s="88"/>
      <c r="O65" s="88"/>
    </row>
    <row r="66" spans="1:15" ht="16.5" thickTop="1" thickBot="1" x14ac:dyDescent="0.3">
      <c r="A66" s="22" t="s">
        <v>49</v>
      </c>
      <c r="B66" s="88">
        <v>0</v>
      </c>
      <c r="C66" s="58" t="s">
        <v>711</v>
      </c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</row>
    <row r="67" spans="1:15" ht="16.5" thickTop="1" thickBot="1" x14ac:dyDescent="0.3">
      <c r="A67" s="22" t="s">
        <v>50</v>
      </c>
      <c r="B67" s="21">
        <f>+SUM(B68:B69)</f>
        <v>0</v>
      </c>
    </row>
    <row r="68" spans="1:15" ht="16.5" thickTop="1" thickBot="1" x14ac:dyDescent="0.3">
      <c r="A68" s="8" t="s">
        <v>51</v>
      </c>
      <c r="B68" s="88">
        <v>0</v>
      </c>
      <c r="C68" s="58" t="s">
        <v>711</v>
      </c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</row>
    <row r="69" spans="1:15" ht="16.5" thickTop="1" thickBot="1" x14ac:dyDescent="0.3">
      <c r="A69" s="8" t="s">
        <v>52</v>
      </c>
      <c r="B69" s="88">
        <v>0</v>
      </c>
      <c r="C69" s="58" t="s">
        <v>711</v>
      </c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</row>
    <row r="70" spans="1:15" ht="15.75" thickTop="1" x14ac:dyDescent="0.25">
      <c r="A70" s="8"/>
      <c r="B70" s="8"/>
    </row>
    <row r="71" spans="1:15" x14ac:dyDescent="0.25">
      <c r="A71" s="9"/>
      <c r="B71" s="11"/>
    </row>
    <row r="72" spans="1:15" ht="15.75" thickBot="1" x14ac:dyDescent="0.3">
      <c r="A72" s="9" t="s">
        <v>53</v>
      </c>
      <c r="B72" s="21">
        <f t="shared" ref="B72" si="5">+B73+B74+B76</f>
        <v>30500</v>
      </c>
    </row>
    <row r="73" spans="1:15" ht="16.5" thickTop="1" thickBot="1" x14ac:dyDescent="0.3">
      <c r="A73" s="9" t="s">
        <v>54</v>
      </c>
      <c r="B73" s="88">
        <v>30000</v>
      </c>
      <c r="C73" s="44" t="s">
        <v>735</v>
      </c>
    </row>
    <row r="74" spans="1:15" ht="16.5" thickTop="1" thickBot="1" x14ac:dyDescent="0.3">
      <c r="A74" s="9" t="s">
        <v>55</v>
      </c>
      <c r="B74" s="21">
        <f>+B75</f>
        <v>500</v>
      </c>
    </row>
    <row r="75" spans="1:15" ht="16.5" thickTop="1" thickBot="1" x14ac:dyDescent="0.3">
      <c r="A75" s="8" t="s">
        <v>714</v>
      </c>
      <c r="B75" s="88">
        <v>500</v>
      </c>
    </row>
    <row r="76" spans="1:15" ht="16.5" thickTop="1" thickBot="1" x14ac:dyDescent="0.3">
      <c r="A76" s="9" t="s">
        <v>57</v>
      </c>
      <c r="B76" s="88">
        <v>0</v>
      </c>
    </row>
    <row r="77" spans="1:15" ht="15.75" thickTop="1" x14ac:dyDescent="0.25">
      <c r="A77" s="22"/>
      <c r="B77" s="8"/>
    </row>
    <row r="78" spans="1:15" ht="15.75" thickBot="1" x14ac:dyDescent="0.3">
      <c r="A78" s="9" t="s">
        <v>58</v>
      </c>
      <c r="B78" s="21">
        <f>+B79+B80+B81+B85+B86</f>
        <v>121000</v>
      </c>
    </row>
    <row r="79" spans="1:15" ht="16.5" thickTop="1" thickBot="1" x14ac:dyDescent="0.3">
      <c r="A79" s="9" t="s">
        <v>59</v>
      </c>
      <c r="B79" s="88">
        <v>100000</v>
      </c>
    </row>
    <row r="80" spans="1:15" ht="16.5" thickTop="1" thickBot="1" x14ac:dyDescent="0.3">
      <c r="A80" s="9" t="s">
        <v>60</v>
      </c>
      <c r="B80" s="88">
        <v>10000</v>
      </c>
    </row>
    <row r="81" spans="1:2" ht="16.5" thickTop="1" thickBot="1" x14ac:dyDescent="0.3">
      <c r="A81" s="9" t="s">
        <v>61</v>
      </c>
      <c r="B81" s="21">
        <f>+SUM(B82:B84)</f>
        <v>1000</v>
      </c>
    </row>
    <row r="82" spans="1:2" ht="16.5" thickTop="1" thickBot="1" x14ac:dyDescent="0.3">
      <c r="A82" s="8" t="s">
        <v>62</v>
      </c>
      <c r="B82" s="88">
        <v>1000</v>
      </c>
    </row>
    <row r="83" spans="1:2" ht="16.5" thickTop="1" thickBot="1" x14ac:dyDescent="0.3">
      <c r="A83" s="8" t="s">
        <v>63</v>
      </c>
      <c r="B83" s="88">
        <v>0</v>
      </c>
    </row>
    <row r="84" spans="1:2" ht="16.5" thickTop="1" thickBot="1" x14ac:dyDescent="0.3">
      <c r="A84" s="8" t="s">
        <v>64</v>
      </c>
      <c r="B84" s="88">
        <v>0</v>
      </c>
    </row>
    <row r="85" spans="1:2" ht="16.5" thickTop="1" thickBot="1" x14ac:dyDescent="0.3">
      <c r="A85" s="9" t="s">
        <v>65</v>
      </c>
      <c r="B85" s="88">
        <v>5000</v>
      </c>
    </row>
    <row r="86" spans="1:2" ht="15.75" thickTop="1" x14ac:dyDescent="0.25">
      <c r="A86" s="9" t="s">
        <v>66</v>
      </c>
      <c r="B86" s="21">
        <v>5000</v>
      </c>
    </row>
    <row r="87" spans="1:2" x14ac:dyDescent="0.25">
      <c r="A87" s="8"/>
      <c r="B87" s="8"/>
    </row>
    <row r="88" spans="1:2" x14ac:dyDescent="0.25">
      <c r="A88" s="9" t="s">
        <v>67</v>
      </c>
      <c r="B88" s="21">
        <f>+B78+B72+B57+B54</f>
        <v>304500</v>
      </c>
    </row>
    <row r="89" spans="1:2" x14ac:dyDescent="0.25">
      <c r="A89" s="8"/>
      <c r="B89" s="8"/>
    </row>
    <row r="90" spans="1:2" x14ac:dyDescent="0.25">
      <c r="A90" s="8"/>
      <c r="B90" s="8"/>
    </row>
    <row r="91" spans="1:2" x14ac:dyDescent="0.25">
      <c r="A91" s="8"/>
      <c r="B91" s="8"/>
    </row>
    <row r="92" spans="1:2" x14ac:dyDescent="0.25">
      <c r="A92" s="9" t="s">
        <v>68</v>
      </c>
      <c r="B92" s="21" t="str">
        <f t="shared" ref="B92" si="6">+IF(B50-B88=0,"OK",(B50-B88))</f>
        <v>OK</v>
      </c>
    </row>
  </sheetData>
  <hyperlinks>
    <hyperlink ref="A1" location="View!A1" display="VIEW"/>
    <hyperlink ref="C73" location="'Fin pregr'!A1" display="inserire dettaglio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109"/>
  <sheetViews>
    <sheetView showGridLines="0" workbookViewId="0">
      <pane xSplit="1" ySplit="2" topLeftCell="B73" activePane="bottomRight" state="frozen"/>
      <selection pane="topRight" activeCell="B1" sqref="B1"/>
      <selection pane="bottomLeft" activeCell="A3" sqref="A3"/>
      <selection pane="bottomRight" activeCell="O95" sqref="O95"/>
    </sheetView>
  </sheetViews>
  <sheetFormatPr defaultRowHeight="12" x14ac:dyDescent="0.2"/>
  <cols>
    <col min="1" max="1" width="55.7109375" style="8" bestFit="1" customWidth="1"/>
    <col min="2" max="2" width="8.28515625" style="8" bestFit="1" customWidth="1"/>
    <col min="3" max="3" width="12.28515625" style="8" bestFit="1" customWidth="1"/>
    <col min="4" max="4" width="10.5703125" style="8" bestFit="1" customWidth="1"/>
    <col min="5" max="5" width="9.140625" style="8" bestFit="1" customWidth="1"/>
    <col min="6" max="6" width="9.28515625" style="8" bestFit="1" customWidth="1"/>
    <col min="7" max="7" width="10" style="8" bestFit="1" customWidth="1"/>
    <col min="8" max="8" width="9.28515625" style="8" bestFit="1" customWidth="1"/>
    <col min="9" max="9" width="8.42578125" style="8" customWidth="1"/>
    <col min="10" max="12" width="8.42578125" style="8" bestFit="1" customWidth="1"/>
    <col min="13" max="13" width="9.140625" style="8" bestFit="1" customWidth="1"/>
    <col min="14" max="21" width="8.42578125" style="8" bestFit="1" customWidth="1"/>
    <col min="22" max="28" width="9.140625" style="8" bestFit="1" customWidth="1"/>
    <col min="29" max="37" width="9.7109375" style="8" bestFit="1" customWidth="1"/>
    <col min="38" max="16384" width="9.140625" style="8"/>
  </cols>
  <sheetData>
    <row r="1" spans="1:41" ht="12.75" x14ac:dyDescent="0.2">
      <c r="A1" s="25" t="s">
        <v>204</v>
      </c>
    </row>
    <row r="2" spans="1:41" x14ac:dyDescent="0.2">
      <c r="A2" s="9" t="s">
        <v>116</v>
      </c>
      <c r="B2" s="10" t="s">
        <v>166</v>
      </c>
      <c r="C2" s="10" t="s">
        <v>167</v>
      </c>
      <c r="D2" s="10" t="s">
        <v>168</v>
      </c>
      <c r="E2" s="10" t="s">
        <v>169</v>
      </c>
      <c r="F2" s="10" t="s">
        <v>170</v>
      </c>
      <c r="G2" s="10" t="s">
        <v>171</v>
      </c>
      <c r="H2" s="10" t="s">
        <v>172</v>
      </c>
      <c r="I2" s="10" t="s">
        <v>173</v>
      </c>
      <c r="J2" s="10" t="s">
        <v>174</v>
      </c>
      <c r="K2" s="10" t="s">
        <v>175</v>
      </c>
      <c r="L2" s="10" t="s">
        <v>176</v>
      </c>
      <c r="M2" s="10" t="s">
        <v>177</v>
      </c>
      <c r="N2" s="10" t="s">
        <v>190</v>
      </c>
      <c r="O2" s="10" t="s">
        <v>191</v>
      </c>
      <c r="P2" s="10" t="s">
        <v>192</v>
      </c>
      <c r="Q2" s="10" t="s">
        <v>193</v>
      </c>
      <c r="R2" s="10" t="s">
        <v>194</v>
      </c>
      <c r="S2" s="10" t="s">
        <v>195</v>
      </c>
      <c r="T2" s="10" t="s">
        <v>196</v>
      </c>
      <c r="U2" s="10" t="s">
        <v>197</v>
      </c>
      <c r="V2" s="10" t="s">
        <v>198</v>
      </c>
      <c r="W2" s="10" t="s">
        <v>199</v>
      </c>
      <c r="X2" s="10" t="s">
        <v>200</v>
      </c>
      <c r="Y2" s="10" t="s">
        <v>201</v>
      </c>
      <c r="Z2" s="10" t="s">
        <v>178</v>
      </c>
      <c r="AA2" s="10" t="s">
        <v>179</v>
      </c>
      <c r="AB2" s="10" t="s">
        <v>180</v>
      </c>
      <c r="AC2" s="10" t="s">
        <v>181</v>
      </c>
      <c r="AD2" s="10" t="s">
        <v>182</v>
      </c>
      <c r="AE2" s="10" t="s">
        <v>183</v>
      </c>
      <c r="AF2" s="10" t="s">
        <v>184</v>
      </c>
      <c r="AG2" s="10" t="s">
        <v>185</v>
      </c>
      <c r="AH2" s="10" t="s">
        <v>186</v>
      </c>
      <c r="AI2" s="10" t="s">
        <v>187</v>
      </c>
      <c r="AJ2" s="10" t="s">
        <v>188</v>
      </c>
      <c r="AK2" s="10" t="s">
        <v>189</v>
      </c>
      <c r="AL2" s="10"/>
      <c r="AM2" s="10"/>
      <c r="AN2" s="10"/>
      <c r="AO2" s="10"/>
    </row>
    <row r="3" spans="1:41" x14ac:dyDescent="0.2">
      <c r="A3" s="9" t="s">
        <v>0</v>
      </c>
    </row>
    <row r="4" spans="1:41" x14ac:dyDescent="0.2">
      <c r="A4" s="9"/>
    </row>
    <row r="5" spans="1:41" x14ac:dyDescent="0.2">
      <c r="A5" s="9" t="s">
        <v>1</v>
      </c>
      <c r="B5" s="21">
        <f>+IF(L_Banche!C36&gt;0,L_Banche!C36,0)+'Bilancio iniziale'!$B$5</f>
        <v>177367.3</v>
      </c>
      <c r="C5" s="21">
        <f>+IF(L_Banche!D36&gt;0,L_Banche!D36,0)+'Bilancio iniziale'!$B$5</f>
        <v>98988.108488753118</v>
      </c>
      <c r="D5" s="21">
        <f>+IF(L_Banche!E36&gt;0,L_Banche!E36,0)+'Bilancio iniziale'!$B$5</f>
        <v>60000</v>
      </c>
      <c r="E5" s="21">
        <f>+IF(L_Banche!F36&gt;0,L_Banche!F36,0)+'Bilancio iniziale'!$B$5</f>
        <v>60000</v>
      </c>
      <c r="F5" s="21">
        <f>+IF(L_Banche!G36&gt;0,L_Banche!G36,0)+'Bilancio iniziale'!$B$5</f>
        <v>60000</v>
      </c>
      <c r="G5" s="21">
        <f>+IF(L_Banche!H36&gt;0,L_Banche!H36,0)+'Bilancio iniziale'!$B$5</f>
        <v>60000</v>
      </c>
      <c r="H5" s="21">
        <f>+IF(L_Banche!I36&gt;0,L_Banche!I36,0)+'Bilancio iniziale'!$B$5</f>
        <v>60000</v>
      </c>
      <c r="I5" s="21">
        <f>+IF(L_Banche!J36&gt;0,L_Banche!J36,0)+'Bilancio iniziale'!$B$5</f>
        <v>60000</v>
      </c>
      <c r="J5" s="21">
        <f>+IF(L_Banche!K36&gt;0,L_Banche!K36,0)+'Bilancio iniziale'!$B$5</f>
        <v>60000</v>
      </c>
      <c r="K5" s="21">
        <f>+IF(L_Banche!L36&gt;0,L_Banche!L36,0)+'Bilancio iniziale'!$B$5</f>
        <v>60000</v>
      </c>
      <c r="L5" s="21">
        <f>+IF(L_Banche!M36&gt;0,L_Banche!M36,0)+'Bilancio iniziale'!$B$5</f>
        <v>60000</v>
      </c>
      <c r="M5" s="21">
        <f>+IF(L_Banche!N36&gt;0,L_Banche!N36,0)+'Bilancio iniziale'!$B$5</f>
        <v>60000</v>
      </c>
      <c r="N5" s="21">
        <f>+IF(L_Banche!O36&gt;0,L_Banche!O36,0)+'Bilancio iniziale'!$B$5</f>
        <v>60000</v>
      </c>
      <c r="O5" s="21">
        <f>+IF(L_Banche!P36&gt;0,L_Banche!P36,0)+'Bilancio iniziale'!$B$5</f>
        <v>60000</v>
      </c>
      <c r="P5" s="21">
        <f>+IF(L_Banche!Q36&gt;0,L_Banche!Q36,0)+'Bilancio iniziale'!$B$5</f>
        <v>60000</v>
      </c>
      <c r="Q5" s="21">
        <f>+IF(L_Banche!R36&gt;0,L_Banche!R36,0)+'Bilancio iniziale'!$B$5</f>
        <v>60000</v>
      </c>
      <c r="R5" s="21">
        <f>+IF(L_Banche!S36&gt;0,L_Banche!S36,0)+'Bilancio iniziale'!$B$5</f>
        <v>60000</v>
      </c>
      <c r="S5" s="21">
        <f>+IF(L_Banche!T36&gt;0,L_Banche!T36,0)+'Bilancio iniziale'!$B$5</f>
        <v>60000</v>
      </c>
      <c r="T5" s="21">
        <f>+IF(L_Banche!U36&gt;0,L_Banche!U36,0)+'Bilancio iniziale'!$B$5</f>
        <v>60000</v>
      </c>
      <c r="U5" s="21">
        <f>+IF(L_Banche!V36&gt;0,L_Banche!V36,0)+'Bilancio iniziale'!$B$5</f>
        <v>60000</v>
      </c>
      <c r="V5" s="21">
        <f>+IF(L_Banche!W36&gt;0,L_Banche!W36,0)+'Bilancio iniziale'!$B$5</f>
        <v>60000</v>
      </c>
      <c r="W5" s="21">
        <f>+IF(L_Banche!X36&gt;0,L_Banche!X36,0)+'Bilancio iniziale'!$B$5</f>
        <v>60000</v>
      </c>
      <c r="X5" s="21">
        <f>+IF(L_Banche!Y36&gt;0,L_Banche!Y36,0)+'Bilancio iniziale'!$B$5</f>
        <v>60000</v>
      </c>
      <c r="Y5" s="21">
        <f>+IF(L_Banche!Z36&gt;0,L_Banche!Z36,0)+'Bilancio iniziale'!$B$5</f>
        <v>60000</v>
      </c>
      <c r="Z5" s="21">
        <f>+IF(L_Banche!AA36&gt;0,L_Banche!AA36,0)+'Bilancio iniziale'!$B$5</f>
        <v>60000</v>
      </c>
      <c r="AA5" s="21">
        <f>+IF(L_Banche!AB36&gt;0,L_Banche!AB36,0)+'Bilancio iniziale'!$B$5</f>
        <v>60000</v>
      </c>
      <c r="AB5" s="21">
        <f>+IF(L_Banche!AC36&gt;0,L_Banche!AC36,0)+'Bilancio iniziale'!$B$5</f>
        <v>60000</v>
      </c>
      <c r="AC5" s="21">
        <f>+IF(L_Banche!AD36&gt;0,L_Banche!AD36,0)+'Bilancio iniziale'!$B$5</f>
        <v>60000</v>
      </c>
      <c r="AD5" s="21">
        <f>+IF(L_Banche!AE36&gt;0,L_Banche!AE36,0)+'Bilancio iniziale'!$B$5</f>
        <v>60000</v>
      </c>
      <c r="AE5" s="21">
        <f>+IF(L_Banche!AF36&gt;0,L_Banche!AF36,0)+'Bilancio iniziale'!$B$5</f>
        <v>60000</v>
      </c>
      <c r="AF5" s="21">
        <f>+IF(L_Banche!AG36&gt;0,L_Banche!AG36,0)+'Bilancio iniziale'!$B$5</f>
        <v>60000</v>
      </c>
      <c r="AG5" s="21">
        <f>+IF(L_Banche!AH36&gt;0,L_Banche!AH36,0)+'Bilancio iniziale'!$B$5</f>
        <v>60000</v>
      </c>
      <c r="AH5" s="21">
        <f>+IF(L_Banche!AI36&gt;0,L_Banche!AI36,0)+'Bilancio iniziale'!$B$5</f>
        <v>60000</v>
      </c>
      <c r="AI5" s="21">
        <f>+IF(L_Banche!AJ36&gt;0,L_Banche!AJ36,0)+'Bilancio iniziale'!$B$5</f>
        <v>60000</v>
      </c>
      <c r="AJ5" s="21">
        <f>+IF(L_Banche!AK36&gt;0,L_Banche!AK36,0)+'Bilancio iniziale'!$B$5</f>
        <v>60000</v>
      </c>
      <c r="AK5" s="21">
        <f>+IF(L_Banche!AL36&gt;0,L_Banche!AL36,0)+'Bilancio iniziale'!$B$5</f>
        <v>60000</v>
      </c>
      <c r="AM5" s="20"/>
    </row>
    <row r="6" spans="1:41" x14ac:dyDescent="0.2">
      <c r="A6" s="9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M6" s="20"/>
    </row>
    <row r="7" spans="1:41" x14ac:dyDescent="0.2">
      <c r="AM7" s="20"/>
    </row>
    <row r="8" spans="1:41" x14ac:dyDescent="0.2">
      <c r="A8" s="9" t="s">
        <v>2</v>
      </c>
      <c r="B8" s="21">
        <f>+B9+B11+B13+B14+B17+B20+B10</f>
        <v>125875.7</v>
      </c>
      <c r="C8" s="21">
        <f t="shared" ref="C8:AK8" si="0">+C9+C11+C13+C14+C17+C20+C10</f>
        <v>152102.39999999999</v>
      </c>
      <c r="D8" s="21">
        <f t="shared" si="0"/>
        <v>134662.09999999998</v>
      </c>
      <c r="E8" s="21">
        <f t="shared" si="0"/>
        <v>135525.13333333333</v>
      </c>
      <c r="F8" s="21">
        <f t="shared" si="0"/>
        <v>136039.83333333331</v>
      </c>
      <c r="G8" s="21">
        <f t="shared" si="0"/>
        <v>139340.86666666664</v>
      </c>
      <c r="H8" s="21">
        <f t="shared" si="0"/>
        <v>139936.62</v>
      </c>
      <c r="I8" s="21">
        <f t="shared" si="0"/>
        <v>138232.48666666663</v>
      </c>
      <c r="J8" s="21">
        <f t="shared" si="0"/>
        <v>137661.39333333334</v>
      </c>
      <c r="K8" s="21">
        <f t="shared" si="0"/>
        <v>134742.035</v>
      </c>
      <c r="L8" s="21">
        <f t="shared" si="0"/>
        <v>135875.79166666666</v>
      </c>
      <c r="M8" s="21">
        <f t="shared" si="0"/>
        <v>130900.64166666668</v>
      </c>
      <c r="N8" s="21">
        <f t="shared" si="0"/>
        <v>132001.82195000001</v>
      </c>
      <c r="O8" s="21">
        <f t="shared" si="0"/>
        <v>138672.76306666664</v>
      </c>
      <c r="P8" s="21">
        <f t="shared" si="0"/>
        <v>136290.6841833333</v>
      </c>
      <c r="Q8" s="21">
        <f t="shared" si="0"/>
        <v>139789.10962499998</v>
      </c>
      <c r="R8" s="21">
        <f t="shared" si="0"/>
        <v>132853.47506666664</v>
      </c>
      <c r="S8" s="21">
        <f t="shared" si="0"/>
        <v>133116.09171597351</v>
      </c>
      <c r="T8" s="21">
        <f t="shared" si="0"/>
        <v>132730.83049097352</v>
      </c>
      <c r="U8" s="21">
        <f t="shared" si="0"/>
        <v>126531.09199097352</v>
      </c>
      <c r="V8" s="21">
        <f t="shared" si="0"/>
        <v>126156.09199097352</v>
      </c>
      <c r="W8" s="21">
        <f t="shared" si="0"/>
        <v>126505.97076597353</v>
      </c>
      <c r="X8" s="21">
        <f t="shared" si="0"/>
        <v>130206.04880243383</v>
      </c>
      <c r="Y8" s="21">
        <f t="shared" si="0"/>
        <v>125394.24518054136</v>
      </c>
      <c r="Z8" s="21">
        <f t="shared" si="0"/>
        <v>124683.81851387469</v>
      </c>
      <c r="AA8" s="21">
        <f t="shared" si="0"/>
        <v>131495.55812220805</v>
      </c>
      <c r="AB8" s="21">
        <f t="shared" si="0"/>
        <v>134937.63653054138</v>
      </c>
      <c r="AC8" s="21">
        <f t="shared" si="0"/>
        <v>134520.96986387472</v>
      </c>
      <c r="AD8" s="21">
        <f t="shared" si="0"/>
        <v>134104.30319720804</v>
      </c>
      <c r="AE8" s="21">
        <f t="shared" si="0"/>
        <v>135052.16424875698</v>
      </c>
      <c r="AF8" s="21">
        <f t="shared" si="0"/>
        <v>140867.24818209032</v>
      </c>
      <c r="AG8" s="21">
        <f t="shared" si="0"/>
        <v>134730.27211542366</v>
      </c>
      <c r="AH8" s="21">
        <f t="shared" si="0"/>
        <v>133802.16424875698</v>
      </c>
      <c r="AI8" s="21">
        <f t="shared" si="0"/>
        <v>133385.49758209032</v>
      </c>
      <c r="AJ8" s="21">
        <f t="shared" si="0"/>
        <v>136982.16908855914</v>
      </c>
      <c r="AK8" s="21">
        <f t="shared" si="0"/>
        <v>131663.63917066669</v>
      </c>
      <c r="AM8" s="20"/>
    </row>
    <row r="9" spans="1:41" x14ac:dyDescent="0.2">
      <c r="A9" s="8" t="s">
        <v>3</v>
      </c>
      <c r="B9" s="20">
        <f>+E_Vendite!C120+'Bilancio iniziale'!B9-'Bilancio iniziale'!D9</f>
        <v>73037</v>
      </c>
      <c r="C9" s="20">
        <f>+E_Vendite!D120-SUM('Bilancio iniziale'!$D9:E9)+'Bilancio iniziale'!$B$9</f>
        <v>106074</v>
      </c>
      <c r="D9" s="20">
        <f>+E_Vendite!E120-SUM('Bilancio iniziale'!$D9:F9)+'Bilancio iniziale'!$B$9</f>
        <v>96074</v>
      </c>
      <c r="E9" s="20">
        <f>+E_Vendite!F120-SUM('Bilancio iniziale'!$D9:G9)+'Bilancio iniziale'!$B$9</f>
        <v>96074</v>
      </c>
      <c r="F9" s="20">
        <f>+E_Vendite!G120-SUM('Bilancio iniziale'!$D9:H9)+'Bilancio iniziale'!$B$9</f>
        <v>96074</v>
      </c>
      <c r="G9" s="20">
        <f>+E_Vendite!H120-SUM('Bilancio iniziale'!$D9:I9)+'Bilancio iniziale'!$B$9</f>
        <v>96074</v>
      </c>
      <c r="H9" s="20">
        <f>+E_Vendite!I120-SUM('Bilancio iniziale'!$D9:J9)+'Bilancio iniziale'!$B$9</f>
        <v>96335.360000000001</v>
      </c>
      <c r="I9" s="20">
        <f>+E_Vendite!J120-SUM('Bilancio iniziale'!$D9:K9)+'Bilancio iniziale'!$B$9</f>
        <v>96870.785000000003</v>
      </c>
      <c r="J9" s="20">
        <f>+E_Vendite!K120-SUM('Bilancio iniziale'!$D9:L9)+'Bilancio iniziale'!$B$9</f>
        <v>97511.48000000001</v>
      </c>
      <c r="K9" s="20">
        <f>+E_Vendite!L120-SUM('Bilancio iniziale'!$D9:M9)+'Bilancio iniziale'!$B$9</f>
        <v>97878.110000000015</v>
      </c>
      <c r="L9" s="20">
        <f>+E_Vendite!M120-SUM('Bilancio iniziale'!$D9:N9)+'Bilancio iniziale'!$B$9</f>
        <v>98206.873050000024</v>
      </c>
      <c r="M9" s="20">
        <f>+E_Vendite!N120-SUM('Bilancio iniziale'!$D9:O9)+'Bilancio iniziale'!$B$9</f>
        <v>98535.636100000018</v>
      </c>
      <c r="N9" s="20">
        <f>+E_Vendite!O120-SUM('Bilancio iniziale'!$D9:P9)+'Bilancio iniziale'!$B$9</f>
        <v>98535.636100000018</v>
      </c>
      <c r="O9" s="20">
        <f>+E_Vendite!P120-SUM('Bilancio iniziale'!$D9:Q9)+'Bilancio iniziale'!$B$9</f>
        <v>104079.211775</v>
      </c>
      <c r="P9" s="20">
        <f>+E_Vendite!Q120-SUM('Bilancio iniziale'!$D9:R9)+'Bilancio iniziale'!$B$9</f>
        <v>109622.78744999999</v>
      </c>
      <c r="Q9" s="20">
        <f>+E_Vendite!R120-SUM('Bilancio iniziale'!$D9:S9)+'Bilancio iniziale'!$B$9</f>
        <v>109622.78744999999</v>
      </c>
      <c r="R9" s="20">
        <f>+E_Vendite!S120-SUM('Bilancio iniziale'!$D9:T9)+'Bilancio iniziale'!$B$9</f>
        <v>109622.78744999999</v>
      </c>
      <c r="S9" s="20">
        <f>+E_Vendite!T120-SUM('Bilancio iniziale'!$D9:U9)+'Bilancio iniziale'!$B$9</f>
        <v>109622.78744999999</v>
      </c>
      <c r="T9" s="20">
        <f>+E_Vendite!U120-SUM('Bilancio iniziale'!$D9:V9)+'Bilancio iniziale'!$B$9</f>
        <v>109622.78744999999</v>
      </c>
      <c r="U9" s="20">
        <f>+E_Vendite!V120-SUM('Bilancio iniziale'!$D9:W9)+'Bilancio iniziale'!$B$9</f>
        <v>109622.78744999999</v>
      </c>
      <c r="V9" s="20">
        <f>+E_Vendite!W120-SUM('Bilancio iniziale'!$D9:X9)+'Bilancio iniziale'!$B$9</f>
        <v>109622.78744999999</v>
      </c>
      <c r="W9" s="20">
        <f>+E_Vendite!X120-SUM('Bilancio iniziale'!$D9:Y9)+'Bilancio iniziale'!$B$9</f>
        <v>109622.78744999999</v>
      </c>
      <c r="X9" s="20">
        <f>+E_Vendite!Y120-SUM('Bilancio iniziale'!$D9:Z9)+'Bilancio iniziale'!$B$9</f>
        <v>109622.78744999999</v>
      </c>
      <c r="Y9" s="20">
        <f>+E_Vendite!Z120-SUM('Bilancio iniziale'!$D9:AA9)+'Bilancio iniziale'!$B$9</f>
        <v>109622.78744999999</v>
      </c>
      <c r="Z9" s="20">
        <f>+E_Vendite!AA120-SUM('Bilancio iniziale'!$D9:AB9)+'Bilancio iniziale'!$B$9</f>
        <v>109622.78744999999</v>
      </c>
      <c r="AA9" s="20">
        <f>+E_Vendite!AB120-SUM('Bilancio iniziale'!$D9:AC9)+'Bilancio iniziale'!$B$9</f>
        <v>115166.363125</v>
      </c>
      <c r="AB9" s="20">
        <f>+E_Vendite!AC120-SUM('Bilancio iniziale'!$D9:AD9)+'Bilancio iniziale'!$B$9</f>
        <v>120709.9388</v>
      </c>
      <c r="AC9" s="20">
        <f>+E_Vendite!AD120-SUM('Bilancio iniziale'!$D9:AE9)+'Bilancio iniziale'!$B$9</f>
        <v>120709.9388</v>
      </c>
      <c r="AD9" s="20">
        <f>+E_Vendite!AE120-SUM('Bilancio iniziale'!$D9:AF9)+'Bilancio iniziale'!$B$9</f>
        <v>120709.9388</v>
      </c>
      <c r="AE9" s="20">
        <f>+E_Vendite!AF120-SUM('Bilancio iniziale'!$D9:AG9)+'Bilancio iniziale'!$B$9</f>
        <v>120709.9388</v>
      </c>
      <c r="AF9" s="20">
        <f>+E_Vendite!AG120-SUM('Bilancio iniziale'!$D9:AH9)+'Bilancio iniziale'!$B$9</f>
        <v>120709.9388</v>
      </c>
      <c r="AG9" s="20">
        <f>+E_Vendite!AH120-SUM('Bilancio iniziale'!$D9:AI9)+'Bilancio iniziale'!$B$9</f>
        <v>120709.9388</v>
      </c>
      <c r="AH9" s="20">
        <f>+E_Vendite!AI120-SUM('Bilancio iniziale'!$D9:AJ9)+'Bilancio iniziale'!$B$9</f>
        <v>120709.9388</v>
      </c>
      <c r="AI9" s="20">
        <f>+E_Vendite!AJ120-SUM('Bilancio iniziale'!$D9:AK9)+'Bilancio iniziale'!$B$9</f>
        <v>120709.9388</v>
      </c>
      <c r="AJ9" s="20">
        <f>+E_Vendite!AK120-SUM('Bilancio iniziale'!$D9:AL9)+'Bilancio iniziale'!$B$9</f>
        <v>120709.9388</v>
      </c>
      <c r="AK9" s="20">
        <f>+E_Vendite!AL120-SUM('Bilancio iniziale'!$D9:AM9)+'Bilancio iniziale'!$B$9</f>
        <v>120709.9388</v>
      </c>
      <c r="AM9" s="20"/>
    </row>
    <row r="10" spans="1:41" x14ac:dyDescent="0.2">
      <c r="A10" s="22" t="s">
        <v>4</v>
      </c>
      <c r="B10" s="20">
        <f>+IF(E_Personale!C175&lt;0,-E_Personale!C175,0)+'Bilancio iniziale'!B10</f>
        <v>0</v>
      </c>
      <c r="C10" s="20">
        <f>+IF(E_Personale!D175&lt;0,-E_Personale!D175,0)+'Bilancio iniziale'!$B$10</f>
        <v>0</v>
      </c>
      <c r="D10" s="20">
        <f>+IF(E_Personale!E175&lt;0,-E_Personale!E175,0)+'Bilancio iniziale'!$B$10</f>
        <v>0</v>
      </c>
      <c r="E10" s="20">
        <f>+IF(E_Personale!F175&lt;0,-E_Personale!F175,0)+'Bilancio iniziale'!$B$10</f>
        <v>0</v>
      </c>
      <c r="F10" s="20">
        <f>+IF(E_Personale!G175&lt;0,-E_Personale!G175,0)+'Bilancio iniziale'!$B$10</f>
        <v>0</v>
      </c>
      <c r="G10" s="20">
        <f>+IF(E_Personale!H175&lt;0,-E_Personale!H175,0)+'Bilancio iniziale'!$B$10</f>
        <v>0</v>
      </c>
      <c r="H10" s="20">
        <f>+IF(E_Personale!I175&lt;0,-E_Personale!I175,0)+'Bilancio iniziale'!$B$10</f>
        <v>0</v>
      </c>
      <c r="I10" s="20">
        <f>+IF(E_Personale!J175&lt;0,-E_Personale!J175,0)+'Bilancio iniziale'!$B$10</f>
        <v>0</v>
      </c>
      <c r="J10" s="20">
        <f>+IF(E_Personale!K175&lt;0,-E_Personale!K175,0)+'Bilancio iniziale'!$B$10</f>
        <v>0</v>
      </c>
      <c r="K10" s="20">
        <f>+IF(E_Personale!L175&lt;0,-E_Personale!L175,0)+'Bilancio iniziale'!$B$10</f>
        <v>0</v>
      </c>
      <c r="L10" s="20">
        <f>+IF(E_Personale!M175&lt;0,-E_Personale!M175,0)+'Bilancio iniziale'!$B$10</f>
        <v>0</v>
      </c>
      <c r="M10" s="20">
        <f>+IF(E_Personale!N175&lt;0,-E_Personale!N175,0)+'Bilancio iniziale'!$B$10</f>
        <v>0</v>
      </c>
      <c r="N10" s="20">
        <f>+IF(E_Personale!O175&lt;0,-E_Personale!O175,0)+'Bilancio iniziale'!$B$10</f>
        <v>0</v>
      </c>
      <c r="O10" s="20">
        <f>+IF(E_Personale!P175&lt;0,-E_Personale!P175,0)+'Bilancio iniziale'!$B$10</f>
        <v>0</v>
      </c>
      <c r="P10" s="20">
        <f>+IF(E_Personale!Q175&lt;0,-E_Personale!Q175,0)+'Bilancio iniziale'!$B$10</f>
        <v>0</v>
      </c>
      <c r="Q10" s="20">
        <f>+IF(E_Personale!R175&lt;0,-E_Personale!R175,0)+'Bilancio iniziale'!$B$10</f>
        <v>0</v>
      </c>
      <c r="R10" s="20">
        <f>+IF(E_Personale!S175&lt;0,-E_Personale!S175,0)+'Bilancio iniziale'!$B$10</f>
        <v>0</v>
      </c>
      <c r="S10" s="20">
        <f>+IF(E_Personale!T175&lt;0,-E_Personale!T175,0)+'Bilancio iniziale'!$B$10</f>
        <v>0</v>
      </c>
      <c r="T10" s="20">
        <f>+IF(E_Personale!U175&lt;0,-E_Personale!U175,0)+'Bilancio iniziale'!$B$10</f>
        <v>0</v>
      </c>
      <c r="U10" s="20">
        <f>+IF(E_Personale!V175&lt;0,-E_Personale!V175,0)+'Bilancio iniziale'!$B$10</f>
        <v>0</v>
      </c>
      <c r="V10" s="20">
        <f>+IF(E_Personale!W175&lt;0,-E_Personale!W175,0)+'Bilancio iniziale'!$B$10</f>
        <v>0</v>
      </c>
      <c r="W10" s="20">
        <f>+IF(E_Personale!X175&lt;0,-E_Personale!X175,0)+'Bilancio iniziale'!$B$10</f>
        <v>0</v>
      </c>
      <c r="X10" s="20">
        <f>+IF(E_Personale!Y175&lt;0,-E_Personale!Y175,0)+'Bilancio iniziale'!$B$10</f>
        <v>0</v>
      </c>
      <c r="Y10" s="20">
        <f>+IF(E_Personale!Z175&lt;0,-E_Personale!Z175,0)+'Bilancio iniziale'!$B$10</f>
        <v>293.75999999999976</v>
      </c>
      <c r="Z10" s="20">
        <f>+IF(E_Personale!AA175&lt;0,-E_Personale!AA175,0)+'Bilancio iniziale'!$B$10</f>
        <v>0</v>
      </c>
      <c r="AA10" s="20">
        <f>+IF(E_Personale!AB175&lt;0,-E_Personale!AB175,0)+'Bilancio iniziale'!$B$10</f>
        <v>0</v>
      </c>
      <c r="AB10" s="20">
        <f>+IF(E_Personale!AC175&lt;0,-E_Personale!AC175,0)+'Bilancio iniziale'!$B$10</f>
        <v>0</v>
      </c>
      <c r="AC10" s="20">
        <f>+IF(E_Personale!AD175&lt;0,-E_Personale!AD175,0)+'Bilancio iniziale'!$B$10</f>
        <v>0</v>
      </c>
      <c r="AD10" s="20">
        <f>+IF(E_Personale!AE175&lt;0,-E_Personale!AE175,0)+'Bilancio iniziale'!$B$10</f>
        <v>0</v>
      </c>
      <c r="AE10" s="20">
        <f>+IF(E_Personale!AF175&lt;0,-E_Personale!AF175,0)+'Bilancio iniziale'!$B$10</f>
        <v>0</v>
      </c>
      <c r="AF10" s="20">
        <f>+IF(E_Personale!AG175&lt;0,-E_Personale!AG175,0)+'Bilancio iniziale'!$B$10</f>
        <v>0</v>
      </c>
      <c r="AG10" s="20">
        <f>+IF(E_Personale!AH175&lt;0,-E_Personale!AH175,0)+'Bilancio iniziale'!$B$10</f>
        <v>0</v>
      </c>
      <c r="AH10" s="20">
        <f>+IF(E_Personale!AI175&lt;0,-E_Personale!AI175,0)+'Bilancio iniziale'!$B$10</f>
        <v>0</v>
      </c>
      <c r="AI10" s="20">
        <f>+IF(E_Personale!AJ175&lt;0,-E_Personale!AJ175,0)+'Bilancio iniziale'!$B$10</f>
        <v>0</v>
      </c>
      <c r="AJ10" s="20">
        <f>+IF(E_Personale!AK175&lt;0,-E_Personale!AK175,0)+'Bilancio iniziale'!$B$10</f>
        <v>0</v>
      </c>
      <c r="AK10" s="20">
        <f>+IF(E_Personale!AL175&lt;0,-E_Personale!AL175,0)+'Bilancio iniziale'!$B$10</f>
        <v>899.02310399999396</v>
      </c>
      <c r="AM10" s="20"/>
    </row>
    <row r="11" spans="1:41" x14ac:dyDescent="0.2">
      <c r="A11" s="8" t="s">
        <v>5</v>
      </c>
      <c r="B11" s="11">
        <f>+SUM(B12:B12)</f>
        <v>0</v>
      </c>
      <c r="C11" s="11">
        <f t="shared" ref="C11:AK11" si="1">+SUM(C12:C12)</f>
        <v>0</v>
      </c>
      <c r="D11" s="11">
        <f t="shared" si="1"/>
        <v>0</v>
      </c>
      <c r="E11" s="11">
        <f t="shared" si="1"/>
        <v>0</v>
      </c>
      <c r="F11" s="11">
        <f t="shared" si="1"/>
        <v>0</v>
      </c>
      <c r="G11" s="11">
        <f t="shared" si="1"/>
        <v>0</v>
      </c>
      <c r="H11" s="11">
        <f t="shared" si="1"/>
        <v>0</v>
      </c>
      <c r="I11" s="11">
        <f t="shared" si="1"/>
        <v>0</v>
      </c>
      <c r="J11" s="11">
        <f t="shared" si="1"/>
        <v>0</v>
      </c>
      <c r="K11" s="11">
        <f t="shared" si="1"/>
        <v>0</v>
      </c>
      <c r="L11" s="11">
        <f t="shared" si="1"/>
        <v>0</v>
      </c>
      <c r="M11" s="11">
        <f t="shared" si="1"/>
        <v>0</v>
      </c>
      <c r="N11" s="11">
        <f t="shared" si="1"/>
        <v>0</v>
      </c>
      <c r="O11" s="11">
        <f t="shared" si="1"/>
        <v>0</v>
      </c>
      <c r="P11" s="11">
        <f t="shared" si="1"/>
        <v>0</v>
      </c>
      <c r="Q11" s="11">
        <f t="shared" si="1"/>
        <v>0</v>
      </c>
      <c r="R11" s="11">
        <f t="shared" si="1"/>
        <v>0</v>
      </c>
      <c r="S11" s="11">
        <f t="shared" si="1"/>
        <v>0</v>
      </c>
      <c r="T11" s="11">
        <f t="shared" si="1"/>
        <v>0</v>
      </c>
      <c r="U11" s="11">
        <f t="shared" si="1"/>
        <v>0</v>
      </c>
      <c r="V11" s="11">
        <f t="shared" si="1"/>
        <v>0</v>
      </c>
      <c r="W11" s="11">
        <f t="shared" si="1"/>
        <v>0</v>
      </c>
      <c r="X11" s="11">
        <f t="shared" si="1"/>
        <v>0</v>
      </c>
      <c r="Y11" s="11">
        <f t="shared" si="1"/>
        <v>0</v>
      </c>
      <c r="Z11" s="11">
        <f t="shared" si="1"/>
        <v>0</v>
      </c>
      <c r="AA11" s="11">
        <f t="shared" si="1"/>
        <v>0</v>
      </c>
      <c r="AB11" s="11">
        <f t="shared" si="1"/>
        <v>0</v>
      </c>
      <c r="AC11" s="11">
        <f t="shared" si="1"/>
        <v>0</v>
      </c>
      <c r="AD11" s="11">
        <f t="shared" si="1"/>
        <v>0</v>
      </c>
      <c r="AE11" s="11">
        <f t="shared" si="1"/>
        <v>0</v>
      </c>
      <c r="AF11" s="11">
        <f t="shared" si="1"/>
        <v>0</v>
      </c>
      <c r="AG11" s="11">
        <f t="shared" si="1"/>
        <v>0</v>
      </c>
      <c r="AH11" s="11">
        <f t="shared" si="1"/>
        <v>0</v>
      </c>
      <c r="AI11" s="11">
        <f t="shared" si="1"/>
        <v>0</v>
      </c>
      <c r="AJ11" s="11">
        <f t="shared" si="1"/>
        <v>0</v>
      </c>
      <c r="AK11" s="11">
        <f t="shared" si="1"/>
        <v>0</v>
      </c>
      <c r="AM11" s="20"/>
    </row>
    <row r="12" spans="1:41" x14ac:dyDescent="0.2">
      <c r="A12" s="8" t="s">
        <v>6</v>
      </c>
      <c r="B12" s="20">
        <f>+IF(E_Personale!C178&lt;0,-E_Personale!C178,0)+'Bilancio iniziale'!B12-L_Banche!C8</f>
        <v>0</v>
      </c>
      <c r="C12" s="20">
        <f>+IF(E_Personale!D178&lt;0,-E_Personale!D178,0)-SUM(L_Banche!$C8:D8)+'Bilancio iniziale'!$B$12</f>
        <v>0</v>
      </c>
      <c r="D12" s="20">
        <f>+IF(E_Personale!E178&lt;0,-E_Personale!E178,0)-SUM(L_Banche!$C8:E8)+'Bilancio iniziale'!$B$12</f>
        <v>0</v>
      </c>
      <c r="E12" s="20">
        <f>+IF(E_Personale!F178&lt;0,-E_Personale!F178,0)-SUM(L_Banche!$C8:F8)+'Bilancio iniziale'!$B$12</f>
        <v>0</v>
      </c>
      <c r="F12" s="20">
        <f>+IF(E_Personale!G178&lt;0,-E_Personale!G178,0)-SUM(L_Banche!$C8:G8)+'Bilancio iniziale'!$B$12</f>
        <v>0</v>
      </c>
      <c r="G12" s="20">
        <f>+IF(E_Personale!H178&lt;0,-E_Personale!H178,0)-SUM(L_Banche!$C8:H8)+'Bilancio iniziale'!$B$12</f>
        <v>0</v>
      </c>
      <c r="H12" s="20">
        <f>+IF(E_Personale!I178&lt;0,-E_Personale!I178,0)-SUM(L_Banche!$C8:I8)+'Bilancio iniziale'!$B$12</f>
        <v>0</v>
      </c>
      <c r="I12" s="20">
        <f>+IF(E_Personale!J178&lt;0,-E_Personale!J178,0)-SUM(L_Banche!$C8:J8)+'Bilancio iniziale'!$B$12</f>
        <v>0</v>
      </c>
      <c r="J12" s="20">
        <f>+IF(E_Personale!K178&lt;0,-E_Personale!K178,0)-SUM(L_Banche!$C8:K8)+'Bilancio iniziale'!$B$12</f>
        <v>0</v>
      </c>
      <c r="K12" s="20">
        <f>+IF(E_Personale!L178&lt;0,-E_Personale!L178,0)-SUM(L_Banche!$C8:L8)+'Bilancio iniziale'!$B$12</f>
        <v>0</v>
      </c>
      <c r="L12" s="20">
        <f>+IF(E_Personale!M178&lt;0,-E_Personale!M178,0)-SUM(L_Banche!$C8:M8)+'Bilancio iniziale'!$B$12</f>
        <v>0</v>
      </c>
      <c r="M12" s="20">
        <f>+IF(E_Personale!N178&lt;0,-E_Personale!N178,0)-SUM(L_Banche!$C8:N8)+'Bilancio iniziale'!$B$12</f>
        <v>0</v>
      </c>
      <c r="N12" s="20">
        <f>+IF(E_Personale!O178&lt;0,-E_Personale!O178,0)-SUM(L_Banche!$C8:O8)+'Bilancio iniziale'!$B$12</f>
        <v>0</v>
      </c>
      <c r="O12" s="20">
        <f>+IF(E_Personale!P178&lt;0,-E_Personale!P178,0)-SUM(L_Banche!$C8:P8)+'Bilancio iniziale'!$B$12</f>
        <v>0</v>
      </c>
      <c r="P12" s="20">
        <f>+IF(E_Personale!Q178&lt;0,-E_Personale!Q178,0)-SUM(L_Banche!$C8:Q8)+'Bilancio iniziale'!$B$12</f>
        <v>0</v>
      </c>
      <c r="Q12" s="20">
        <f>+IF(E_Personale!R178&lt;0,-E_Personale!R178,0)-SUM(L_Banche!$C8:R8)+'Bilancio iniziale'!$B$12</f>
        <v>0</v>
      </c>
      <c r="R12" s="20">
        <f>+IF(E_Personale!S178&lt;0,-E_Personale!S178,0)-SUM(L_Banche!$C8:S8)+'Bilancio iniziale'!$B$12</f>
        <v>0</v>
      </c>
      <c r="S12" s="20">
        <f>+IF(E_Personale!T178&lt;0,-E_Personale!T178,0)-SUM(L_Banche!$C8:T8)+'Bilancio iniziale'!$B$12</f>
        <v>0</v>
      </c>
      <c r="T12" s="20">
        <f>+IF(E_Personale!U178&lt;0,-E_Personale!U178,0)-SUM(L_Banche!$C8:U8)+'Bilancio iniziale'!$B$12</f>
        <v>0</v>
      </c>
      <c r="U12" s="20">
        <f>+IF(E_Personale!V178&lt;0,-E_Personale!V178,0)-SUM(L_Banche!$C8:V8)+'Bilancio iniziale'!$B$12</f>
        <v>0</v>
      </c>
      <c r="V12" s="20">
        <f>+IF(E_Personale!W178&lt;0,-E_Personale!W178,0)-SUM(L_Banche!$C8:W8)+'Bilancio iniziale'!$B$12</f>
        <v>0</v>
      </c>
      <c r="W12" s="20">
        <f>+IF(E_Personale!X178&lt;0,-E_Personale!X178,0)-SUM(L_Banche!$C8:X8)+'Bilancio iniziale'!$B$12</f>
        <v>0</v>
      </c>
      <c r="X12" s="20">
        <f>+IF(E_Personale!Y178&lt;0,-E_Personale!Y178,0)-SUM(L_Banche!$C8:Y8)+'Bilancio iniziale'!$B$12</f>
        <v>0</v>
      </c>
      <c r="Y12" s="20">
        <f>+IF(E_Personale!Z178&lt;0,-E_Personale!Z178,0)-SUM(L_Banche!$C8:Z8)+'Bilancio iniziale'!$B$12</f>
        <v>0</v>
      </c>
      <c r="Z12" s="20">
        <f>+IF(E_Personale!AA178&lt;0,-E_Personale!AA178,0)-SUM(L_Banche!$C8:AA8)+'Bilancio iniziale'!$B$12</f>
        <v>0</v>
      </c>
      <c r="AA12" s="20">
        <f>+IF(E_Personale!AB178&lt;0,-E_Personale!AB178,0)-SUM(L_Banche!$C8:AB8)+'Bilancio iniziale'!$B$12</f>
        <v>0</v>
      </c>
      <c r="AB12" s="20">
        <f>+IF(E_Personale!AC178&lt;0,-E_Personale!AC178,0)-SUM(L_Banche!$C8:AC8)+'Bilancio iniziale'!$B$12</f>
        <v>0</v>
      </c>
      <c r="AC12" s="20">
        <f>+IF(E_Personale!AD178&lt;0,-E_Personale!AD178,0)-SUM(L_Banche!$C8:AD8)+'Bilancio iniziale'!$B$12</f>
        <v>0</v>
      </c>
      <c r="AD12" s="20">
        <f>+IF(E_Personale!AE178&lt;0,-E_Personale!AE178,0)-SUM(L_Banche!$C8:AE8)+'Bilancio iniziale'!$B$12</f>
        <v>0</v>
      </c>
      <c r="AE12" s="20">
        <f>+IF(E_Personale!AF178&lt;0,-E_Personale!AF178,0)-SUM(L_Banche!$C8:AF8)+'Bilancio iniziale'!$B$12</f>
        <v>0</v>
      </c>
      <c r="AF12" s="20">
        <f>+IF(E_Personale!AG178&lt;0,-E_Personale!AG178,0)-SUM(L_Banche!$C8:AG8)+'Bilancio iniziale'!$B$12</f>
        <v>0</v>
      </c>
      <c r="AG12" s="20">
        <f>+IF(E_Personale!AH178&lt;0,-E_Personale!AH178,0)-SUM(L_Banche!$C8:AH8)+'Bilancio iniziale'!$B$12</f>
        <v>0</v>
      </c>
      <c r="AH12" s="20">
        <f>+IF(E_Personale!AI178&lt;0,-E_Personale!AI178,0)-SUM(L_Banche!$C8:AI8)+'Bilancio iniziale'!$B$12</f>
        <v>0</v>
      </c>
      <c r="AI12" s="20">
        <f>+IF(E_Personale!AJ178&lt;0,-E_Personale!AJ178,0)-SUM(L_Banche!$C8:AJ8)+'Bilancio iniziale'!$B$12</f>
        <v>0</v>
      </c>
      <c r="AJ12" s="20">
        <f>+IF(E_Personale!AK178&lt;0,-E_Personale!AK178,0)-SUM(L_Banche!$C8:AK8)+'Bilancio iniziale'!$B$12</f>
        <v>0</v>
      </c>
      <c r="AK12" s="20">
        <f>+IF(E_Personale!AL178&lt;0,-E_Personale!AL178,0)-SUM(L_Banche!$C8:AL8)+'Bilancio iniziale'!$B$12</f>
        <v>0</v>
      </c>
      <c r="AM12" s="20"/>
    </row>
    <row r="13" spans="1:41" x14ac:dyDescent="0.2">
      <c r="A13" s="8" t="s">
        <v>7</v>
      </c>
      <c r="B13" s="21">
        <f>+Ires!B26+Irap!B44+'Bilancio iniziale'!B13-L_Banche!C9</f>
        <v>0</v>
      </c>
      <c r="C13" s="21">
        <f>+Ires!C26+Irap!C44-SUM('Bilancio iniziale'!$D13:E13)+'Bilancio iniziale'!$B$13</f>
        <v>0</v>
      </c>
      <c r="D13" s="21">
        <f>+Ires!D26+Irap!D44-SUM('Bilancio iniziale'!$D13:F13)+'Bilancio iniziale'!$B$13</f>
        <v>0</v>
      </c>
      <c r="E13" s="21">
        <f>+Ires!E26+Irap!E44-SUM('Bilancio iniziale'!$D13:G13)+'Bilancio iniziale'!$B$13</f>
        <v>0</v>
      </c>
      <c r="F13" s="21">
        <f>+Ires!F26+Irap!F44-SUM('Bilancio iniziale'!$D13:H13)+'Bilancio iniziale'!$B$13</f>
        <v>0</v>
      </c>
      <c r="G13" s="21">
        <f>+Ires!G26+Irap!G44-SUM('Bilancio iniziale'!$D13:I13)+'Bilancio iniziale'!$B$13</f>
        <v>0</v>
      </c>
      <c r="H13" s="21">
        <f>+Ires!H26+Irap!H44-SUM('Bilancio iniziale'!$D13:J13)+'Bilancio iniziale'!$B$13</f>
        <v>0</v>
      </c>
      <c r="I13" s="21">
        <f>+Ires!I26+Irap!I44-SUM('Bilancio iniziale'!$D13:K13)+'Bilancio iniziale'!$B$13</f>
        <v>0</v>
      </c>
      <c r="J13" s="21">
        <f>+Ires!J26+Irap!J44-SUM('Bilancio iniziale'!$D13:L13)+'Bilancio iniziale'!$B$13</f>
        <v>0</v>
      </c>
      <c r="K13" s="21">
        <f>+Ires!K26+Irap!K44-SUM('Bilancio iniziale'!$D13:M13)+'Bilancio iniziale'!$B$13</f>
        <v>0</v>
      </c>
      <c r="L13" s="21">
        <f>+Ires!L26+Irap!L44-SUM('Bilancio iniziale'!$D13:N13)+'Bilancio iniziale'!$B$13</f>
        <v>0</v>
      </c>
      <c r="M13" s="21">
        <f>+Ires!M26+Irap!M44-SUM('Bilancio iniziale'!$D13:O13)+'Bilancio iniziale'!$B$13</f>
        <v>0</v>
      </c>
      <c r="N13" s="21">
        <f>+Ires!N26+Irap!N44-SUM('Bilancio iniziale'!$D13:P13)+'Bilancio iniziale'!$B$13</f>
        <v>0</v>
      </c>
      <c r="O13" s="21">
        <f>+Ires!O26+Irap!O44-SUM('Bilancio iniziale'!$D13:Q13)+'Bilancio iniziale'!$B$13</f>
        <v>0</v>
      </c>
      <c r="P13" s="21">
        <f>+Ires!P26+Irap!P44-SUM('Bilancio iniziale'!$D13:R13)+'Bilancio iniziale'!$B$13</f>
        <v>0</v>
      </c>
      <c r="Q13" s="21">
        <f>+Ires!Q26+Irap!Q44-SUM('Bilancio iniziale'!$D13:S13)+'Bilancio iniziale'!$B$13</f>
        <v>0</v>
      </c>
      <c r="R13" s="21">
        <f>+Ires!R26+Irap!R44-SUM('Bilancio iniziale'!$D13:T13)+'Bilancio iniziale'!$B$13</f>
        <v>0</v>
      </c>
      <c r="S13" s="21">
        <f>+Ires!S26+Irap!S44-SUM('Bilancio iniziale'!$D13:U13)+'Bilancio iniziale'!$B$13</f>
        <v>3199.9712076402002</v>
      </c>
      <c r="T13" s="21">
        <f>+Ires!T26+Irap!T44-SUM('Bilancio iniziale'!$D13:V13)+'Bilancio iniziale'!$B$13</f>
        <v>3199.9712076402002</v>
      </c>
      <c r="U13" s="21">
        <f>+Ires!U26+Irap!U44-SUM('Bilancio iniziale'!$D13:W13)+'Bilancio iniziale'!$B$13</f>
        <v>3199.9712076402002</v>
      </c>
      <c r="V13" s="21">
        <f>+Ires!V26+Irap!V44-SUM('Bilancio iniziale'!$D13:X13)+'Bilancio iniziale'!$B$13</f>
        <v>3199.9712076402002</v>
      </c>
      <c r="W13" s="21">
        <f>+Ires!W26+Irap!W44-SUM('Bilancio iniziale'!$D13:Y13)+'Bilancio iniziale'!$B$13</f>
        <v>3199.9712076402002</v>
      </c>
      <c r="X13" s="21">
        <f>+Ires!X26+Irap!X44-SUM('Bilancio iniziale'!$D13:Z13)+'Bilancio iniziale'!$B$13</f>
        <v>7999.9280191004991</v>
      </c>
      <c r="Y13" s="21">
        <f>+Ires!Y26+Irap!Y44-SUM('Bilancio iniziale'!$D13:AA13)+'Bilancio iniziale'!$B$13</f>
        <v>1311.0310638747014</v>
      </c>
      <c r="Z13" s="21">
        <f>+Ires!Z26+Irap!Z44-SUM('Bilancio iniziale'!$D13:AB13)+'Bilancio iniziale'!$B$13</f>
        <v>1311.0310638747014</v>
      </c>
      <c r="AA13" s="21">
        <f>+Ires!AA26+Irap!AA44-SUM('Bilancio iniziale'!$D13:AC13)+'Bilancio iniziale'!$B$13</f>
        <v>1311.0310638747014</v>
      </c>
      <c r="AB13" s="21">
        <f>+Ires!AB26+Irap!AB44-SUM('Bilancio iniziale'!$D13:AD13)+'Bilancio iniziale'!$B$13</f>
        <v>1311.0310638747014</v>
      </c>
      <c r="AC13" s="21">
        <f>+Ires!AC26+Irap!AC44-SUM('Bilancio iniziale'!$D13:AE13)+'Bilancio iniziale'!$B$13</f>
        <v>1311.0310638747014</v>
      </c>
      <c r="AD13" s="21">
        <f>+Ires!AD26+Irap!AD44-SUM('Bilancio iniziale'!$D13:AF13)+'Bilancio iniziale'!$B$13</f>
        <v>1311.0310638747014</v>
      </c>
      <c r="AE13" s="21">
        <f>+Ires!AE26+Irap!AE44-SUM('Bilancio iniziale'!$D13:AG13)+'Bilancio iniziale'!$B$13</f>
        <v>2675.5587820903202</v>
      </c>
      <c r="AF13" s="21">
        <f>+Ires!AF26+Irap!AF44-SUM('Bilancio iniziale'!$D13:AH13)+'Bilancio iniziale'!$B$13</f>
        <v>2675.5587820903202</v>
      </c>
      <c r="AG13" s="21">
        <f>+Ires!AG26+Irap!AG44-SUM('Bilancio iniziale'!$D13:AI13)+'Bilancio iniziale'!$B$13</f>
        <v>2675.5587820903202</v>
      </c>
      <c r="AH13" s="21">
        <f>+Ires!AH26+Irap!AH44-SUM('Bilancio iniziale'!$D13:AJ13)+'Bilancio iniziale'!$B$13</f>
        <v>2675.5587820903202</v>
      </c>
      <c r="AI13" s="21">
        <f>+Ires!AI26+Irap!AI44-SUM('Bilancio iniziale'!$D13:AK13)+'Bilancio iniziale'!$B$13</f>
        <v>2675.5587820903202</v>
      </c>
      <c r="AJ13" s="21">
        <f>+Ires!AJ26+Irap!AJ44-SUM('Bilancio iniziale'!$D13:AL13)+'Bilancio iniziale'!$B$13</f>
        <v>6688.8969552257986</v>
      </c>
      <c r="AK13" s="21">
        <f>+Ires!AK26+Irap!AK44-SUM('Bilancio iniziale'!$D13:AM13)+'Bilancio iniziale'!$B$13</f>
        <v>0</v>
      </c>
      <c r="AM13" s="20"/>
    </row>
    <row r="14" spans="1:41" x14ac:dyDescent="0.2">
      <c r="A14" s="8" t="s">
        <v>8</v>
      </c>
      <c r="B14" s="21">
        <f>+SUM(B15:B16)</f>
        <v>52838.7</v>
      </c>
      <c r="C14" s="21">
        <f t="shared" ref="C14:AK14" si="2">+SUM(C15:C16)</f>
        <v>46028.399999999994</v>
      </c>
      <c r="D14" s="21">
        <f t="shared" si="2"/>
        <v>38588.099999999991</v>
      </c>
      <c r="E14" s="21">
        <f t="shared" si="2"/>
        <v>37492.799999999988</v>
      </c>
      <c r="F14" s="21">
        <f t="shared" si="2"/>
        <v>34132.499999999985</v>
      </c>
      <c r="G14" s="21">
        <f t="shared" si="2"/>
        <v>35600.199999999983</v>
      </c>
      <c r="H14" s="21">
        <f t="shared" si="2"/>
        <v>36101.25999999998</v>
      </c>
      <c r="I14" s="21">
        <f t="shared" si="2"/>
        <v>32070.034999999982</v>
      </c>
      <c r="J14" s="21">
        <f t="shared" si="2"/>
        <v>31066.57999999998</v>
      </c>
      <c r="K14" s="21">
        <f t="shared" si="2"/>
        <v>27988.924999999981</v>
      </c>
      <c r="L14" s="21">
        <f t="shared" si="2"/>
        <v>29002.251949999983</v>
      </c>
      <c r="M14" s="21">
        <f t="shared" si="2"/>
        <v>21948.338899999984</v>
      </c>
      <c r="N14" s="21">
        <f t="shared" si="2"/>
        <v>21341.185849999983</v>
      </c>
      <c r="O14" s="21">
        <f t="shared" si="2"/>
        <v>20801.884624999984</v>
      </c>
      <c r="P14" s="21">
        <f t="shared" si="2"/>
        <v>13209.563399999985</v>
      </c>
      <c r="Q14" s="21">
        <f t="shared" si="2"/>
        <v>17041.322174999987</v>
      </c>
      <c r="R14" s="21">
        <f t="shared" si="2"/>
        <v>10439.020949999987</v>
      </c>
      <c r="S14" s="21">
        <f t="shared" si="2"/>
        <v>7834.9997249999878</v>
      </c>
      <c r="T14" s="21">
        <f t="shared" si="2"/>
        <v>5824.7384999999886</v>
      </c>
      <c r="U14" s="21">
        <f t="shared" si="2"/>
        <v>0</v>
      </c>
      <c r="V14" s="21">
        <f t="shared" si="2"/>
        <v>0</v>
      </c>
      <c r="W14" s="21">
        <f t="shared" si="2"/>
        <v>724.87877500000104</v>
      </c>
      <c r="X14" s="21">
        <f t="shared" si="2"/>
        <v>0</v>
      </c>
      <c r="Y14" s="21">
        <f t="shared" si="2"/>
        <v>0</v>
      </c>
      <c r="Z14" s="21">
        <f t="shared" si="2"/>
        <v>0</v>
      </c>
      <c r="AA14" s="21">
        <f t="shared" si="2"/>
        <v>1684.8306000000011</v>
      </c>
      <c r="AB14" s="21">
        <f t="shared" si="2"/>
        <v>0</v>
      </c>
      <c r="AC14" s="21">
        <f t="shared" si="2"/>
        <v>0</v>
      </c>
      <c r="AD14" s="21">
        <f t="shared" si="2"/>
        <v>0</v>
      </c>
      <c r="AE14" s="21">
        <f t="shared" si="2"/>
        <v>0</v>
      </c>
      <c r="AF14" s="21">
        <f t="shared" si="2"/>
        <v>6231.7505999999994</v>
      </c>
      <c r="AG14" s="21">
        <f t="shared" si="2"/>
        <v>511.44120000000021</v>
      </c>
      <c r="AH14" s="21">
        <f t="shared" si="2"/>
        <v>0</v>
      </c>
      <c r="AI14" s="21">
        <f t="shared" si="2"/>
        <v>0</v>
      </c>
      <c r="AJ14" s="21">
        <f t="shared" si="2"/>
        <v>0</v>
      </c>
      <c r="AK14" s="21">
        <f t="shared" si="2"/>
        <v>888.01060000000325</v>
      </c>
      <c r="AM14" s="20"/>
    </row>
    <row r="15" spans="1:41" x14ac:dyDescent="0.2">
      <c r="A15" s="8" t="s">
        <v>348</v>
      </c>
      <c r="B15" s="20">
        <f>+IF(L_Iva!C36&gt;0,L_Iva!C36,0)</f>
        <v>52838.7</v>
      </c>
      <c r="C15" s="20">
        <f>+IF(L_Iva!D36&gt;0,L_Iva!D36,0)</f>
        <v>46028.399999999994</v>
      </c>
      <c r="D15" s="20">
        <f>+IF(L_Iva!E36&gt;0,L_Iva!E36,0)</f>
        <v>38588.099999999991</v>
      </c>
      <c r="E15" s="20">
        <f>+IF(L_Iva!F36&gt;0,L_Iva!F36,0)</f>
        <v>37492.799999999988</v>
      </c>
      <c r="F15" s="20">
        <f>+IF(L_Iva!G36&gt;0,L_Iva!G36,0)</f>
        <v>34132.499999999985</v>
      </c>
      <c r="G15" s="20">
        <f>+IF(L_Iva!H36&gt;0,L_Iva!H36,0)</f>
        <v>35600.199999999983</v>
      </c>
      <c r="H15" s="20">
        <f>+IF(L_Iva!I36&gt;0,L_Iva!I36,0)</f>
        <v>36101.25999999998</v>
      </c>
      <c r="I15" s="20">
        <f>+IF(L_Iva!J36&gt;0,L_Iva!J36,0)</f>
        <v>32070.034999999982</v>
      </c>
      <c r="J15" s="20">
        <f>+IF(L_Iva!K36&gt;0,L_Iva!K36,0)</f>
        <v>31066.57999999998</v>
      </c>
      <c r="K15" s="20">
        <f>+IF(L_Iva!L36&gt;0,L_Iva!L36,0)</f>
        <v>27988.924999999981</v>
      </c>
      <c r="L15" s="20">
        <f>+IF(L_Iva!M36&gt;0,L_Iva!M36,0)</f>
        <v>29002.251949999983</v>
      </c>
      <c r="M15" s="20">
        <f>+IF(L_Iva!N36&gt;0,L_Iva!N36,0)</f>
        <v>21948.338899999984</v>
      </c>
      <c r="N15" s="20">
        <f>+IF(L_Iva!O36&gt;0,L_Iva!O36,0)</f>
        <v>21341.185849999983</v>
      </c>
      <c r="O15" s="20">
        <f>+IF(L_Iva!P36&gt;0,L_Iva!P36,0)</f>
        <v>20801.884624999984</v>
      </c>
      <c r="P15" s="20">
        <f>+IF(L_Iva!Q36&gt;0,L_Iva!Q36,0)</f>
        <v>13209.563399999985</v>
      </c>
      <c r="Q15" s="20">
        <f>+IF(L_Iva!R36&gt;0,L_Iva!R36,0)</f>
        <v>17041.322174999987</v>
      </c>
      <c r="R15" s="20">
        <f>+IF(L_Iva!S36&gt;0,L_Iva!S36,0)</f>
        <v>10439.020949999987</v>
      </c>
      <c r="S15" s="20">
        <f>+IF(L_Iva!T36&gt;0,L_Iva!T36,0)</f>
        <v>7834.9997249999878</v>
      </c>
      <c r="T15" s="20">
        <f>+IF(L_Iva!U36&gt;0,L_Iva!U36,0)</f>
        <v>5824.7384999999886</v>
      </c>
      <c r="U15" s="20">
        <f>+IF(L_Iva!V36&gt;0,L_Iva!V36,0)</f>
        <v>0</v>
      </c>
      <c r="V15" s="20">
        <f>+IF(L_Iva!W36&gt;0,L_Iva!W36,0)</f>
        <v>0</v>
      </c>
      <c r="W15" s="20">
        <f>+IF(L_Iva!X36&gt;0,L_Iva!X36,0)</f>
        <v>724.87877500000104</v>
      </c>
      <c r="X15" s="20">
        <f>+IF(L_Iva!Y36&gt;0,L_Iva!Y36,0)</f>
        <v>0</v>
      </c>
      <c r="Y15" s="20">
        <f>+IF(L_Iva!Z36&gt;0,L_Iva!Z36,0)</f>
        <v>0</v>
      </c>
      <c r="Z15" s="20">
        <f>+IF(L_Iva!AA36&gt;0,L_Iva!AA36,0)</f>
        <v>0</v>
      </c>
      <c r="AA15" s="20">
        <f>+IF(L_Iva!AB36&gt;0,L_Iva!AB36,0)</f>
        <v>1684.8306000000011</v>
      </c>
      <c r="AB15" s="20">
        <f>+IF(L_Iva!AC36&gt;0,L_Iva!AC36,0)</f>
        <v>0</v>
      </c>
      <c r="AC15" s="20">
        <f>+IF(L_Iva!AD36&gt;0,L_Iva!AD36,0)</f>
        <v>0</v>
      </c>
      <c r="AD15" s="20">
        <f>+IF(L_Iva!AE36&gt;0,L_Iva!AE36,0)</f>
        <v>0</v>
      </c>
      <c r="AE15" s="20">
        <f>+IF(L_Iva!AF36&gt;0,L_Iva!AF36,0)</f>
        <v>0</v>
      </c>
      <c r="AF15" s="20">
        <f>+IF(L_Iva!AG36&gt;0,L_Iva!AG36,0)</f>
        <v>6231.7505999999994</v>
      </c>
      <c r="AG15" s="20">
        <f>+IF(L_Iva!AH36&gt;0,L_Iva!AH36,0)</f>
        <v>511.44120000000021</v>
      </c>
      <c r="AH15" s="20">
        <f>+IF(L_Iva!AI36&gt;0,L_Iva!AI36,0)</f>
        <v>0</v>
      </c>
      <c r="AI15" s="20">
        <f>+IF(L_Iva!AJ36&gt;0,L_Iva!AJ36,0)</f>
        <v>0</v>
      </c>
      <c r="AJ15" s="20">
        <f>+IF(L_Iva!AK36&gt;0,L_Iva!AK36,0)</f>
        <v>0</v>
      </c>
      <c r="AK15" s="20">
        <f>+IF(L_Iva!AL36&gt;0,L_Iva!AL36,0)</f>
        <v>888.01060000000325</v>
      </c>
      <c r="AM15" s="20"/>
    </row>
    <row r="16" spans="1:41" x14ac:dyDescent="0.2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M16" s="20"/>
    </row>
    <row r="17" spans="1:39" x14ac:dyDescent="0.2">
      <c r="A17" s="8" t="s">
        <v>9</v>
      </c>
      <c r="B17" s="21">
        <f>+SUM(B18:B19)</f>
        <v>0</v>
      </c>
      <c r="C17" s="21">
        <f t="shared" ref="C17:AK17" si="3">+SUM(C18:C19)</f>
        <v>0</v>
      </c>
      <c r="D17" s="21">
        <f t="shared" si="3"/>
        <v>0</v>
      </c>
      <c r="E17" s="21">
        <f t="shared" si="3"/>
        <v>1958.3333333333333</v>
      </c>
      <c r="F17" s="21">
        <f t="shared" si="3"/>
        <v>5833.333333333333</v>
      </c>
      <c r="G17" s="21">
        <f t="shared" si="3"/>
        <v>7666.666666666667</v>
      </c>
      <c r="H17" s="21">
        <f t="shared" si="3"/>
        <v>7500</v>
      </c>
      <c r="I17" s="21">
        <f t="shared" si="3"/>
        <v>9291.6666666666661</v>
      </c>
      <c r="J17" s="21">
        <f t="shared" si="3"/>
        <v>9083.3333333333339</v>
      </c>
      <c r="K17" s="21">
        <f t="shared" si="3"/>
        <v>8875</v>
      </c>
      <c r="L17" s="21">
        <f t="shared" si="3"/>
        <v>8666.6666666666679</v>
      </c>
      <c r="M17" s="21">
        <f t="shared" si="3"/>
        <v>10416.666666666668</v>
      </c>
      <c r="N17" s="21">
        <f t="shared" si="3"/>
        <v>12125</v>
      </c>
      <c r="O17" s="21">
        <f t="shared" si="3"/>
        <v>13791.666666666666</v>
      </c>
      <c r="P17" s="21">
        <f t="shared" si="3"/>
        <v>13458.333333333334</v>
      </c>
      <c r="Q17" s="21">
        <f t="shared" si="3"/>
        <v>13125</v>
      </c>
      <c r="R17" s="21">
        <f t="shared" si="3"/>
        <v>12791.666666666666</v>
      </c>
      <c r="S17" s="21">
        <f t="shared" si="3"/>
        <v>12458.333333333334</v>
      </c>
      <c r="T17" s="21">
        <f t="shared" si="3"/>
        <v>14083.333333333334</v>
      </c>
      <c r="U17" s="21">
        <f t="shared" si="3"/>
        <v>13708.333333333334</v>
      </c>
      <c r="V17" s="21">
        <f t="shared" si="3"/>
        <v>13333.333333333334</v>
      </c>
      <c r="W17" s="21">
        <f t="shared" si="3"/>
        <v>12958.333333333334</v>
      </c>
      <c r="X17" s="21">
        <f t="shared" si="3"/>
        <v>12583.333333333336</v>
      </c>
      <c r="Y17" s="21">
        <f t="shared" si="3"/>
        <v>14166.66666666667</v>
      </c>
      <c r="Z17" s="21">
        <f t="shared" si="3"/>
        <v>13750</v>
      </c>
      <c r="AA17" s="21">
        <f t="shared" si="3"/>
        <v>13333.333333333336</v>
      </c>
      <c r="AB17" s="21">
        <f t="shared" si="3"/>
        <v>12916.66666666667</v>
      </c>
      <c r="AC17" s="21">
        <f t="shared" si="3"/>
        <v>12500</v>
      </c>
      <c r="AD17" s="21">
        <f t="shared" si="3"/>
        <v>12083.333333333336</v>
      </c>
      <c r="AE17" s="21">
        <f t="shared" si="3"/>
        <v>11666.66666666667</v>
      </c>
      <c r="AF17" s="21">
        <f t="shared" si="3"/>
        <v>11250.000000000004</v>
      </c>
      <c r="AG17" s="21">
        <f t="shared" si="3"/>
        <v>10833.333333333336</v>
      </c>
      <c r="AH17" s="21">
        <f t="shared" si="3"/>
        <v>10416.666666666668</v>
      </c>
      <c r="AI17" s="21">
        <f t="shared" si="3"/>
        <v>10000</v>
      </c>
      <c r="AJ17" s="21">
        <f t="shared" si="3"/>
        <v>9583.3333333333321</v>
      </c>
      <c r="AK17" s="21">
        <f t="shared" si="3"/>
        <v>9166.6666666666661</v>
      </c>
      <c r="AM17" s="20"/>
    </row>
    <row r="18" spans="1:39" x14ac:dyDescent="0.2">
      <c r="A18" s="8" t="s">
        <v>10</v>
      </c>
      <c r="B18" s="20">
        <f>+'Bilancio iniziale'!$B$18</f>
        <v>0</v>
      </c>
      <c r="C18" s="20">
        <f>+'Bilancio iniziale'!$B$18</f>
        <v>0</v>
      </c>
      <c r="D18" s="20">
        <f>+'Bilancio iniziale'!$B$18</f>
        <v>0</v>
      </c>
      <c r="E18" s="20">
        <f>+'Bilancio iniziale'!$B$18</f>
        <v>0</v>
      </c>
      <c r="F18" s="20">
        <f>+'Bilancio iniziale'!$B$18</f>
        <v>0</v>
      </c>
      <c r="G18" s="20">
        <f>+'Bilancio iniziale'!$B$18</f>
        <v>0</v>
      </c>
      <c r="H18" s="20">
        <f>+'Bilancio iniziale'!$B$18</f>
        <v>0</v>
      </c>
      <c r="I18" s="20">
        <f>+'Bilancio iniziale'!$B$18</f>
        <v>0</v>
      </c>
      <c r="J18" s="20">
        <f>+'Bilancio iniziale'!$B$18</f>
        <v>0</v>
      </c>
      <c r="K18" s="20">
        <f>+'Bilancio iniziale'!$B$18</f>
        <v>0</v>
      </c>
      <c r="L18" s="20">
        <f>+'Bilancio iniziale'!$B$18</f>
        <v>0</v>
      </c>
      <c r="M18" s="20">
        <f>+'Bilancio iniziale'!$B$18</f>
        <v>0</v>
      </c>
      <c r="N18" s="20">
        <f>+'Bilancio iniziale'!$B$18</f>
        <v>0</v>
      </c>
      <c r="O18" s="20">
        <f>+'Bilancio iniziale'!$B$18</f>
        <v>0</v>
      </c>
      <c r="P18" s="20">
        <f>+'Bilancio iniziale'!$B$18</f>
        <v>0</v>
      </c>
      <c r="Q18" s="20">
        <f>+'Bilancio iniziale'!$B$18</f>
        <v>0</v>
      </c>
      <c r="R18" s="20">
        <f>+'Bilancio iniziale'!$B$18</f>
        <v>0</v>
      </c>
      <c r="S18" s="20">
        <f>+'Bilancio iniziale'!$B$18</f>
        <v>0</v>
      </c>
      <c r="T18" s="20">
        <f>+'Bilancio iniziale'!$B$18</f>
        <v>0</v>
      </c>
      <c r="U18" s="20">
        <f>+'Bilancio iniziale'!$B$18</f>
        <v>0</v>
      </c>
      <c r="V18" s="20">
        <f>+'Bilancio iniziale'!$B$18</f>
        <v>0</v>
      </c>
      <c r="W18" s="20">
        <f>+'Bilancio iniziale'!$B$18</f>
        <v>0</v>
      </c>
      <c r="X18" s="20">
        <f>+'Bilancio iniziale'!$B$18</f>
        <v>0</v>
      </c>
      <c r="Y18" s="20">
        <f>+'Bilancio iniziale'!$B$18</f>
        <v>0</v>
      </c>
      <c r="Z18" s="20">
        <f>+'Bilancio iniziale'!$B$18</f>
        <v>0</v>
      </c>
      <c r="AA18" s="20">
        <f>+'Bilancio iniziale'!$B$18</f>
        <v>0</v>
      </c>
      <c r="AB18" s="20">
        <f>+'Bilancio iniziale'!$B$18</f>
        <v>0</v>
      </c>
      <c r="AC18" s="20">
        <f>+'Bilancio iniziale'!$B$18</f>
        <v>0</v>
      </c>
      <c r="AD18" s="20">
        <f>+'Bilancio iniziale'!$B$18</f>
        <v>0</v>
      </c>
      <c r="AE18" s="20">
        <f>+'Bilancio iniziale'!$B$18</f>
        <v>0</v>
      </c>
      <c r="AF18" s="20">
        <f>+'Bilancio iniziale'!$B$18</f>
        <v>0</v>
      </c>
      <c r="AG18" s="20">
        <f>+'Bilancio iniziale'!$B$18</f>
        <v>0</v>
      </c>
      <c r="AH18" s="20">
        <f>+'Bilancio iniziale'!$B$18</f>
        <v>0</v>
      </c>
      <c r="AI18" s="20">
        <f>+'Bilancio iniziale'!$B$18</f>
        <v>0</v>
      </c>
      <c r="AJ18" s="20">
        <f>+'Bilancio iniziale'!$B$18</f>
        <v>0</v>
      </c>
      <c r="AK18" s="20">
        <f>+'Bilancio iniziale'!$B$18</f>
        <v>0</v>
      </c>
      <c r="AM18" s="20"/>
    </row>
    <row r="19" spans="1:39" x14ac:dyDescent="0.2">
      <c r="A19" s="8" t="s">
        <v>11</v>
      </c>
      <c r="B19" s="20">
        <f>+'Bilancio iniziale'!$B$19</f>
        <v>0</v>
      </c>
      <c r="C19" s="20">
        <f>+E_Leasing!D387+'Bilancio iniziale'!$B$19</f>
        <v>0</v>
      </c>
      <c r="D19" s="20">
        <f>+E_Leasing!E387+'Bilancio iniziale'!$B$19</f>
        <v>0</v>
      </c>
      <c r="E19" s="20">
        <f>+E_Leasing!F387+'Bilancio iniziale'!$B$19</f>
        <v>1958.3333333333333</v>
      </c>
      <c r="F19" s="20">
        <f>+E_Leasing!G387+'Bilancio iniziale'!$B$19</f>
        <v>5833.333333333333</v>
      </c>
      <c r="G19" s="20">
        <f>+E_Leasing!H387+'Bilancio iniziale'!$B$19</f>
        <v>7666.666666666667</v>
      </c>
      <c r="H19" s="20">
        <f>+E_Leasing!I387+'Bilancio iniziale'!$B$19</f>
        <v>7500</v>
      </c>
      <c r="I19" s="20">
        <f>+E_Leasing!J387+'Bilancio iniziale'!$B$19</f>
        <v>9291.6666666666661</v>
      </c>
      <c r="J19" s="20">
        <f>+E_Leasing!K387+'Bilancio iniziale'!$B$19</f>
        <v>9083.3333333333339</v>
      </c>
      <c r="K19" s="20">
        <f>+E_Leasing!L387+'Bilancio iniziale'!$B$19</f>
        <v>8875</v>
      </c>
      <c r="L19" s="20">
        <f>+E_Leasing!M387+'Bilancio iniziale'!$B$19</f>
        <v>8666.6666666666679</v>
      </c>
      <c r="M19" s="20">
        <f>+E_Leasing!N387+'Bilancio iniziale'!$B$19</f>
        <v>10416.666666666668</v>
      </c>
      <c r="N19" s="20">
        <f>+E_Leasing!O387+'Bilancio iniziale'!$B$19</f>
        <v>12125</v>
      </c>
      <c r="O19" s="20">
        <f>+E_Leasing!P387+'Bilancio iniziale'!$B$19</f>
        <v>13791.666666666666</v>
      </c>
      <c r="P19" s="20">
        <f>+E_Leasing!Q387+'Bilancio iniziale'!$B$19</f>
        <v>13458.333333333334</v>
      </c>
      <c r="Q19" s="20">
        <f>+E_Leasing!R387+'Bilancio iniziale'!$B$19</f>
        <v>13125</v>
      </c>
      <c r="R19" s="20">
        <f>+E_Leasing!S387+'Bilancio iniziale'!$B$19</f>
        <v>12791.666666666666</v>
      </c>
      <c r="S19" s="20">
        <f>+E_Leasing!T387+'Bilancio iniziale'!$B$19</f>
        <v>12458.333333333334</v>
      </c>
      <c r="T19" s="20">
        <f>+E_Leasing!U387+'Bilancio iniziale'!$B$19</f>
        <v>14083.333333333334</v>
      </c>
      <c r="U19" s="20">
        <f>+E_Leasing!V387+'Bilancio iniziale'!$B$19</f>
        <v>13708.333333333334</v>
      </c>
      <c r="V19" s="20">
        <f>+E_Leasing!W387+'Bilancio iniziale'!$B$19</f>
        <v>13333.333333333334</v>
      </c>
      <c r="W19" s="20">
        <f>+E_Leasing!X387+'Bilancio iniziale'!$B$19</f>
        <v>12958.333333333334</v>
      </c>
      <c r="X19" s="20">
        <f>+E_Leasing!Y387+'Bilancio iniziale'!$B$19</f>
        <v>12583.333333333336</v>
      </c>
      <c r="Y19" s="20">
        <f>+E_Leasing!Z387+'Bilancio iniziale'!$B$19</f>
        <v>14166.66666666667</v>
      </c>
      <c r="Z19" s="20">
        <f>+E_Leasing!AA387+'Bilancio iniziale'!$B$19</f>
        <v>13750</v>
      </c>
      <c r="AA19" s="20">
        <f>+E_Leasing!AB387+'Bilancio iniziale'!$B$19</f>
        <v>13333.333333333336</v>
      </c>
      <c r="AB19" s="20">
        <f>+E_Leasing!AC387+'Bilancio iniziale'!$B$19</f>
        <v>12916.66666666667</v>
      </c>
      <c r="AC19" s="20">
        <f>+E_Leasing!AD387+'Bilancio iniziale'!$B$19</f>
        <v>12500</v>
      </c>
      <c r="AD19" s="20">
        <f>+E_Leasing!AE387+'Bilancio iniziale'!$B$19</f>
        <v>12083.333333333336</v>
      </c>
      <c r="AE19" s="20">
        <f>+E_Leasing!AF387+'Bilancio iniziale'!$B$19</f>
        <v>11666.66666666667</v>
      </c>
      <c r="AF19" s="20">
        <f>+E_Leasing!AG387+'Bilancio iniziale'!$B$19</f>
        <v>11250.000000000004</v>
      </c>
      <c r="AG19" s="20">
        <f>+E_Leasing!AH387+'Bilancio iniziale'!$B$19</f>
        <v>10833.333333333336</v>
      </c>
      <c r="AH19" s="20">
        <f>+E_Leasing!AI387+'Bilancio iniziale'!$B$19</f>
        <v>10416.666666666668</v>
      </c>
      <c r="AI19" s="20">
        <f>+E_Leasing!AJ387+'Bilancio iniziale'!$B$19</f>
        <v>10000</v>
      </c>
      <c r="AJ19" s="20">
        <f>+E_Leasing!AK387+'Bilancio iniziale'!$B$19</f>
        <v>9583.3333333333321</v>
      </c>
      <c r="AK19" s="20">
        <f>+E_Leasing!AL387+'Bilancio iniziale'!$B$19</f>
        <v>9166.6666666666661</v>
      </c>
      <c r="AM19" s="20"/>
    </row>
    <row r="20" spans="1:39" x14ac:dyDescent="0.2">
      <c r="A20" s="8" t="s">
        <v>12</v>
      </c>
      <c r="B20" s="20">
        <f>+'Bilancio iniziale'!$B$20</f>
        <v>0</v>
      </c>
      <c r="C20" s="20">
        <f>+'Bilancio iniziale'!$B$20</f>
        <v>0</v>
      </c>
      <c r="D20" s="20">
        <f>+'Bilancio iniziale'!$B$20</f>
        <v>0</v>
      </c>
      <c r="E20" s="20">
        <f>+'Bilancio iniziale'!$B$20</f>
        <v>0</v>
      </c>
      <c r="F20" s="20">
        <f>+'Bilancio iniziale'!$B$20</f>
        <v>0</v>
      </c>
      <c r="G20" s="20">
        <f>+'Bilancio iniziale'!$B$20</f>
        <v>0</v>
      </c>
      <c r="H20" s="20">
        <f>+'Bilancio iniziale'!$B$20</f>
        <v>0</v>
      </c>
      <c r="I20" s="20">
        <f>+'Bilancio iniziale'!$B$20</f>
        <v>0</v>
      </c>
      <c r="J20" s="20">
        <f>+'Bilancio iniziale'!$B$20</f>
        <v>0</v>
      </c>
      <c r="K20" s="20">
        <f>+'Bilancio iniziale'!$B$20</f>
        <v>0</v>
      </c>
      <c r="L20" s="20">
        <f>+'Bilancio iniziale'!$B$20</f>
        <v>0</v>
      </c>
      <c r="M20" s="20">
        <f>+'Bilancio iniziale'!$B$20</f>
        <v>0</v>
      </c>
      <c r="N20" s="20">
        <f>+'Bilancio iniziale'!$B$20</f>
        <v>0</v>
      </c>
      <c r="O20" s="20">
        <f>+'Bilancio iniziale'!$B$20</f>
        <v>0</v>
      </c>
      <c r="P20" s="20">
        <f>+'Bilancio iniziale'!$B$20</f>
        <v>0</v>
      </c>
      <c r="Q20" s="20">
        <f>+'Bilancio iniziale'!$B$20</f>
        <v>0</v>
      </c>
      <c r="R20" s="20">
        <f>+'Bilancio iniziale'!$B$20</f>
        <v>0</v>
      </c>
      <c r="S20" s="20">
        <f>+'Bilancio iniziale'!$B$20</f>
        <v>0</v>
      </c>
      <c r="T20" s="20">
        <f>+'Bilancio iniziale'!$B$20</f>
        <v>0</v>
      </c>
      <c r="U20" s="20">
        <f>+'Bilancio iniziale'!$B$20</f>
        <v>0</v>
      </c>
      <c r="V20" s="20">
        <f>+'Bilancio iniziale'!$B$20</f>
        <v>0</v>
      </c>
      <c r="W20" s="20">
        <f>+'Bilancio iniziale'!$B$20</f>
        <v>0</v>
      </c>
      <c r="X20" s="20">
        <f>+'Bilancio iniziale'!$B$20</f>
        <v>0</v>
      </c>
      <c r="Y20" s="20">
        <f>+'Bilancio iniziale'!$B$20</f>
        <v>0</v>
      </c>
      <c r="Z20" s="20">
        <f>+'Bilancio iniziale'!$B$20</f>
        <v>0</v>
      </c>
      <c r="AA20" s="20">
        <f>+'Bilancio iniziale'!$B$20</f>
        <v>0</v>
      </c>
      <c r="AB20" s="20">
        <f>+'Bilancio iniziale'!$B$20</f>
        <v>0</v>
      </c>
      <c r="AC20" s="20">
        <f>+'Bilancio iniziale'!$B$20</f>
        <v>0</v>
      </c>
      <c r="AD20" s="20">
        <f>+'Bilancio iniziale'!$B$20</f>
        <v>0</v>
      </c>
      <c r="AE20" s="20">
        <f>+'Bilancio iniziale'!$B$20</f>
        <v>0</v>
      </c>
      <c r="AF20" s="20">
        <f>+'Bilancio iniziale'!$B$20</f>
        <v>0</v>
      </c>
      <c r="AG20" s="20">
        <f>+'Bilancio iniziale'!$B$20</f>
        <v>0</v>
      </c>
      <c r="AH20" s="20">
        <f>+'Bilancio iniziale'!$B$20</f>
        <v>0</v>
      </c>
      <c r="AI20" s="20">
        <f>+'Bilancio iniziale'!$B$20</f>
        <v>0</v>
      </c>
      <c r="AJ20" s="20">
        <f>+'Bilancio iniziale'!$B$20</f>
        <v>0</v>
      </c>
      <c r="AK20" s="20">
        <f>+'Bilancio iniziale'!$B$20</f>
        <v>0</v>
      </c>
      <c r="AM20" s="20"/>
    </row>
    <row r="21" spans="1:39" x14ac:dyDescent="0.2">
      <c r="AM21" s="20"/>
    </row>
    <row r="22" spans="1:39" x14ac:dyDescent="0.2">
      <c r="A22" s="9" t="s">
        <v>13</v>
      </c>
      <c r="B22" s="21">
        <f>+SUM(B23:B24)</f>
        <v>267052.90000000002</v>
      </c>
      <c r="C22" s="21">
        <f t="shared" ref="C22:AK22" si="4">+SUM(C23:C24)</f>
        <v>257205.80000000002</v>
      </c>
      <c r="D22" s="21">
        <f t="shared" si="4"/>
        <v>247358.69999999998</v>
      </c>
      <c r="E22" s="21">
        <f t="shared" si="4"/>
        <v>276711.59999999998</v>
      </c>
      <c r="F22" s="21">
        <f t="shared" si="4"/>
        <v>299864.5</v>
      </c>
      <c r="G22" s="21">
        <f t="shared" si="4"/>
        <v>342137.32</v>
      </c>
      <c r="H22" s="21">
        <f t="shared" si="4"/>
        <v>377871.54000000004</v>
      </c>
      <c r="I22" s="21">
        <f t="shared" si="4"/>
        <v>398683.52</v>
      </c>
      <c r="J22" s="21">
        <f t="shared" si="4"/>
        <v>432448.84</v>
      </c>
      <c r="K22" s="21">
        <f t="shared" si="4"/>
        <v>446377.52</v>
      </c>
      <c r="L22" s="21">
        <f t="shared" si="4"/>
        <v>497108.89399999997</v>
      </c>
      <c r="M22" s="21">
        <f t="shared" si="4"/>
        <v>497456.20800000004</v>
      </c>
      <c r="N22" s="21">
        <f t="shared" si="4"/>
        <v>522413.52799999999</v>
      </c>
      <c r="O22" s="21">
        <f t="shared" si="4"/>
        <v>580809.54019999993</v>
      </c>
      <c r="P22" s="21">
        <f t="shared" si="4"/>
        <v>579799.35239999997</v>
      </c>
      <c r="Q22" s="21">
        <f t="shared" si="4"/>
        <v>636490.16460000002</v>
      </c>
      <c r="R22" s="21">
        <f t="shared" si="4"/>
        <v>642201.97680000006</v>
      </c>
      <c r="S22" s="21">
        <f t="shared" si="4"/>
        <v>685043.78899999999</v>
      </c>
      <c r="T22" s="21">
        <f t="shared" si="4"/>
        <v>707279.60120000015</v>
      </c>
      <c r="U22" s="21">
        <f t="shared" si="4"/>
        <v>698159.41340000008</v>
      </c>
      <c r="V22" s="21">
        <f t="shared" si="4"/>
        <v>737970.42560000008</v>
      </c>
      <c r="W22" s="21">
        <f t="shared" si="4"/>
        <v>805342.2378</v>
      </c>
      <c r="X22" s="21">
        <f t="shared" si="4"/>
        <v>815806.05</v>
      </c>
      <c r="Y22" s="21">
        <f t="shared" si="4"/>
        <v>804585.86220000021</v>
      </c>
      <c r="Z22" s="21">
        <f t="shared" si="4"/>
        <v>840446.03240000014</v>
      </c>
      <c r="AA22" s="21">
        <f t="shared" si="4"/>
        <v>901914.36680000008</v>
      </c>
      <c r="AB22" s="21">
        <f t="shared" si="4"/>
        <v>934197.90120000008</v>
      </c>
      <c r="AC22" s="21">
        <f t="shared" si="4"/>
        <v>959619.2355999999</v>
      </c>
      <c r="AD22" s="21">
        <f t="shared" si="4"/>
        <v>957468.57</v>
      </c>
      <c r="AE22" s="21">
        <f t="shared" si="4"/>
        <v>949391.90439999988</v>
      </c>
      <c r="AF22" s="21">
        <f t="shared" si="4"/>
        <v>1029179.2388000001</v>
      </c>
      <c r="AG22" s="21">
        <f t="shared" si="4"/>
        <v>1052395.5732</v>
      </c>
      <c r="AH22" s="21">
        <f t="shared" si="4"/>
        <v>1054926.9076</v>
      </c>
      <c r="AI22" s="21">
        <f t="shared" si="4"/>
        <v>1055590.442</v>
      </c>
      <c r="AJ22" s="21">
        <f t="shared" si="4"/>
        <v>1081991.7763999999</v>
      </c>
      <c r="AK22" s="21">
        <f t="shared" si="4"/>
        <v>1124805.1107999999</v>
      </c>
      <c r="AM22" s="20"/>
    </row>
    <row r="23" spans="1:39" x14ac:dyDescent="0.2">
      <c r="A23" s="8" t="s">
        <v>14</v>
      </c>
      <c r="B23" s="20">
        <f>+'Bilancio iniziale'!$B$23</f>
        <v>0</v>
      </c>
      <c r="C23" s="20">
        <f>+'Bilancio iniziale'!$B$23</f>
        <v>0</v>
      </c>
      <c r="D23" s="20">
        <f>+'Bilancio iniziale'!$B$23</f>
        <v>0</v>
      </c>
      <c r="E23" s="20">
        <f>+'Bilancio iniziale'!$B$23</f>
        <v>0</v>
      </c>
      <c r="F23" s="20">
        <f>+'Bilancio iniziale'!$B$23</f>
        <v>0</v>
      </c>
      <c r="G23" s="20">
        <f>+'Bilancio iniziale'!$B$23</f>
        <v>0</v>
      </c>
      <c r="H23" s="20">
        <f>+'Bilancio iniziale'!$B$23</f>
        <v>0</v>
      </c>
      <c r="I23" s="20">
        <f>+'Bilancio iniziale'!$B$23</f>
        <v>0</v>
      </c>
      <c r="J23" s="20">
        <f>+'Bilancio iniziale'!$B$23</f>
        <v>0</v>
      </c>
      <c r="K23" s="20">
        <f>+'Bilancio iniziale'!$B$23</f>
        <v>0</v>
      </c>
      <c r="L23" s="20">
        <f>+'Bilancio iniziale'!$B$23</f>
        <v>0</v>
      </c>
      <c r="M23" s="20">
        <f>+'Bilancio iniziale'!$B$23</f>
        <v>0</v>
      </c>
      <c r="N23" s="20">
        <f>+'Bilancio iniziale'!$B$23</f>
        <v>0</v>
      </c>
      <c r="O23" s="20">
        <f>+'Bilancio iniziale'!$B$23</f>
        <v>0</v>
      </c>
      <c r="P23" s="20">
        <f>+'Bilancio iniziale'!$B$23</f>
        <v>0</v>
      </c>
      <c r="Q23" s="20">
        <f>+'Bilancio iniziale'!$B$23</f>
        <v>0</v>
      </c>
      <c r="R23" s="20">
        <f>+'Bilancio iniziale'!$B$23</f>
        <v>0</v>
      </c>
      <c r="S23" s="20">
        <f>+'Bilancio iniziale'!$B$23</f>
        <v>0</v>
      </c>
      <c r="T23" s="20">
        <f>+'Bilancio iniziale'!$B$23</f>
        <v>0</v>
      </c>
      <c r="U23" s="20">
        <f>+'Bilancio iniziale'!$B$23</f>
        <v>0</v>
      </c>
      <c r="V23" s="20">
        <f>+'Bilancio iniziale'!$B$23</f>
        <v>0</v>
      </c>
      <c r="W23" s="20">
        <f>+'Bilancio iniziale'!$B$23</f>
        <v>0</v>
      </c>
      <c r="X23" s="20">
        <f>+'Bilancio iniziale'!$B$23</f>
        <v>0</v>
      </c>
      <c r="Y23" s="20">
        <f>+'Bilancio iniziale'!$B$23</f>
        <v>0</v>
      </c>
      <c r="Z23" s="20">
        <f>+'Bilancio iniziale'!$B$23</f>
        <v>0</v>
      </c>
      <c r="AA23" s="20">
        <f>+'Bilancio iniziale'!$B$23</f>
        <v>0</v>
      </c>
      <c r="AB23" s="20">
        <f>+'Bilancio iniziale'!$B$23</f>
        <v>0</v>
      </c>
      <c r="AC23" s="20">
        <f>+'Bilancio iniziale'!$B$23</f>
        <v>0</v>
      </c>
      <c r="AD23" s="20">
        <f>+'Bilancio iniziale'!$B$23</f>
        <v>0</v>
      </c>
      <c r="AE23" s="20">
        <f>+'Bilancio iniziale'!$B$23</f>
        <v>0</v>
      </c>
      <c r="AF23" s="20">
        <f>+'Bilancio iniziale'!$B$23</f>
        <v>0</v>
      </c>
      <c r="AG23" s="20">
        <f>+'Bilancio iniziale'!$B$23</f>
        <v>0</v>
      </c>
      <c r="AH23" s="20">
        <f>+'Bilancio iniziale'!$B$23</f>
        <v>0</v>
      </c>
      <c r="AI23" s="20">
        <f>+'Bilancio iniziale'!$B$23</f>
        <v>0</v>
      </c>
      <c r="AJ23" s="20">
        <f>+'Bilancio iniziale'!$B$23</f>
        <v>0</v>
      </c>
      <c r="AK23" s="20">
        <f>+'Bilancio iniziale'!$B$23</f>
        <v>0</v>
      </c>
      <c r="AM23" s="20"/>
    </row>
    <row r="24" spans="1:39" x14ac:dyDescent="0.2">
      <c r="A24" s="8" t="s">
        <v>15</v>
      </c>
      <c r="B24" s="20">
        <f>+CEm!B9</f>
        <v>267052.90000000002</v>
      </c>
      <c r="C24" s="20">
        <f>+CEm!C9</f>
        <v>257205.80000000002</v>
      </c>
      <c r="D24" s="20">
        <f>+CEm!D9</f>
        <v>247358.69999999998</v>
      </c>
      <c r="E24" s="20">
        <f>+CEm!E9</f>
        <v>276711.59999999998</v>
      </c>
      <c r="F24" s="20">
        <f>+CEm!F9</f>
        <v>299864.5</v>
      </c>
      <c r="G24" s="20">
        <f>+CEm!G9</f>
        <v>342137.32</v>
      </c>
      <c r="H24" s="20">
        <f>+CEm!H9</f>
        <v>377871.54000000004</v>
      </c>
      <c r="I24" s="20">
        <f>+CEm!I9</f>
        <v>398683.52</v>
      </c>
      <c r="J24" s="20">
        <f>+CEm!J9</f>
        <v>432448.84</v>
      </c>
      <c r="K24" s="20">
        <f>+CEm!K9</f>
        <v>446377.52</v>
      </c>
      <c r="L24" s="20">
        <f>+CEm!L9</f>
        <v>497108.89399999997</v>
      </c>
      <c r="M24" s="20">
        <f>+CEm!M9</f>
        <v>497456.20800000004</v>
      </c>
      <c r="N24" s="20">
        <f>+CEm!N9</f>
        <v>522413.52799999999</v>
      </c>
      <c r="O24" s="20">
        <f>+CEm!O9</f>
        <v>580809.54019999993</v>
      </c>
      <c r="P24" s="20">
        <f>+CEm!P9</f>
        <v>579799.35239999997</v>
      </c>
      <c r="Q24" s="20">
        <f>+CEm!Q9</f>
        <v>636490.16460000002</v>
      </c>
      <c r="R24" s="20">
        <f>+CEm!R9</f>
        <v>642201.97680000006</v>
      </c>
      <c r="S24" s="20">
        <f>+CEm!S9</f>
        <v>685043.78899999999</v>
      </c>
      <c r="T24" s="20">
        <f>+CEm!T9</f>
        <v>707279.60120000015</v>
      </c>
      <c r="U24" s="20">
        <f>+CEm!U9</f>
        <v>698159.41340000008</v>
      </c>
      <c r="V24" s="20">
        <f>+CEm!V9</f>
        <v>737970.42560000008</v>
      </c>
      <c r="W24" s="20">
        <f>+CEm!W9</f>
        <v>805342.2378</v>
      </c>
      <c r="X24" s="20">
        <f>+CEm!X9</f>
        <v>815806.05</v>
      </c>
      <c r="Y24" s="20">
        <f>+CEm!Y9</f>
        <v>804585.86220000021</v>
      </c>
      <c r="Z24" s="20">
        <f>+CEm!Z9</f>
        <v>840446.03240000014</v>
      </c>
      <c r="AA24" s="20">
        <f>+CEm!AA9</f>
        <v>901914.36680000008</v>
      </c>
      <c r="AB24" s="20">
        <f>+CEm!AB9</f>
        <v>934197.90120000008</v>
      </c>
      <c r="AC24" s="20">
        <f>+CEm!AC9</f>
        <v>959619.2355999999</v>
      </c>
      <c r="AD24" s="20">
        <f>+CEm!AD9</f>
        <v>957468.57</v>
      </c>
      <c r="AE24" s="20">
        <f>+CEm!AE9</f>
        <v>949391.90439999988</v>
      </c>
      <c r="AF24" s="20">
        <f>+CEm!AF9</f>
        <v>1029179.2388000001</v>
      </c>
      <c r="AG24" s="20">
        <f>+CEm!AG9</f>
        <v>1052395.5732</v>
      </c>
      <c r="AH24" s="20">
        <f>+CEm!AH9</f>
        <v>1054926.9076</v>
      </c>
      <c r="AI24" s="20">
        <f>+CEm!AI9</f>
        <v>1055590.442</v>
      </c>
      <c r="AJ24" s="20">
        <f>+CEm!AJ9</f>
        <v>1081991.7763999999</v>
      </c>
      <c r="AK24" s="20">
        <f>+CEm!AK9</f>
        <v>1124805.1107999999</v>
      </c>
      <c r="AM24" s="20"/>
    </row>
    <row r="25" spans="1:39" x14ac:dyDescent="0.2">
      <c r="A25" s="22"/>
      <c r="AM25" s="20"/>
    </row>
    <row r="26" spans="1:39" x14ac:dyDescent="0.2">
      <c r="A26" s="22"/>
      <c r="AM26" s="20"/>
    </row>
    <row r="27" spans="1:39" x14ac:dyDescent="0.2">
      <c r="A27" s="9" t="s">
        <v>16</v>
      </c>
      <c r="B27" s="21">
        <f t="shared" ref="B27:AK27" si="5">+B28-B30+B32-B35</f>
        <v>208414.58333333331</v>
      </c>
      <c r="C27" s="21">
        <f t="shared" si="5"/>
        <v>206329.16666666669</v>
      </c>
      <c r="D27" s="21">
        <f t="shared" si="5"/>
        <v>204243.75</v>
      </c>
      <c r="E27" s="21">
        <f t="shared" si="5"/>
        <v>203150</v>
      </c>
      <c r="F27" s="21">
        <f t="shared" si="5"/>
        <v>206006.25</v>
      </c>
      <c r="G27" s="21">
        <f t="shared" si="5"/>
        <v>208820.83333333334</v>
      </c>
      <c r="H27" s="21">
        <f t="shared" si="5"/>
        <v>206635.41666666672</v>
      </c>
      <c r="I27" s="21">
        <f t="shared" si="5"/>
        <v>204449.99999999994</v>
      </c>
      <c r="J27" s="21">
        <f t="shared" si="5"/>
        <v>202264.58333333334</v>
      </c>
      <c r="K27" s="21">
        <f t="shared" si="5"/>
        <v>200079.16666666669</v>
      </c>
      <c r="L27" s="21">
        <f t="shared" si="5"/>
        <v>197893.74999999994</v>
      </c>
      <c r="M27" s="21">
        <f t="shared" si="5"/>
        <v>195708.33333333331</v>
      </c>
      <c r="N27" s="21">
        <f t="shared" si="5"/>
        <v>193522.91666666669</v>
      </c>
      <c r="O27" s="21">
        <f t="shared" si="5"/>
        <v>191337.49999999994</v>
      </c>
      <c r="P27" s="21">
        <f t="shared" si="5"/>
        <v>189152.08333333331</v>
      </c>
      <c r="Q27" s="21">
        <f t="shared" si="5"/>
        <v>186966.66666666663</v>
      </c>
      <c r="R27" s="21">
        <f t="shared" si="5"/>
        <v>184781.25</v>
      </c>
      <c r="S27" s="21">
        <f t="shared" si="5"/>
        <v>182595.83333333331</v>
      </c>
      <c r="T27" s="21">
        <f t="shared" si="5"/>
        <v>180410.41666666663</v>
      </c>
      <c r="U27" s="21">
        <f t="shared" si="5"/>
        <v>178225</v>
      </c>
      <c r="V27" s="21">
        <f t="shared" si="5"/>
        <v>176039.58333333331</v>
      </c>
      <c r="W27" s="21">
        <f t="shared" si="5"/>
        <v>173854.16666666663</v>
      </c>
      <c r="X27" s="21">
        <f t="shared" si="5"/>
        <v>171668.75</v>
      </c>
      <c r="Y27" s="21">
        <f t="shared" si="5"/>
        <v>169483.33333333331</v>
      </c>
      <c r="Z27" s="21">
        <f t="shared" si="5"/>
        <v>167297.91666666666</v>
      </c>
      <c r="AA27" s="21">
        <f t="shared" si="5"/>
        <v>165112.5</v>
      </c>
      <c r="AB27" s="21">
        <f t="shared" si="5"/>
        <v>162927.08333333331</v>
      </c>
      <c r="AC27" s="21">
        <f t="shared" si="5"/>
        <v>160741.66666666663</v>
      </c>
      <c r="AD27" s="21">
        <f t="shared" si="5"/>
        <v>158556.25</v>
      </c>
      <c r="AE27" s="21">
        <f t="shared" si="5"/>
        <v>156370.83333333331</v>
      </c>
      <c r="AF27" s="21">
        <f t="shared" si="5"/>
        <v>154185.41666666669</v>
      </c>
      <c r="AG27" s="21">
        <f t="shared" si="5"/>
        <v>152000</v>
      </c>
      <c r="AH27" s="21">
        <f t="shared" si="5"/>
        <v>149814.58333333331</v>
      </c>
      <c r="AI27" s="21">
        <f t="shared" si="5"/>
        <v>147629.16666666669</v>
      </c>
      <c r="AJ27" s="21">
        <f t="shared" si="5"/>
        <v>145443.75</v>
      </c>
      <c r="AK27" s="21">
        <f t="shared" si="5"/>
        <v>143258.33333333334</v>
      </c>
      <c r="AM27" s="20"/>
    </row>
    <row r="28" spans="1:39" x14ac:dyDescent="0.2">
      <c r="A28" s="22" t="s">
        <v>17</v>
      </c>
      <c r="B28" s="21">
        <f>+SUM(B29:B29)</f>
        <v>100500</v>
      </c>
      <c r="C28" s="21">
        <f t="shared" ref="C28:AK28" si="6">+SUM(C29:C29)</f>
        <v>100500</v>
      </c>
      <c r="D28" s="21">
        <f t="shared" si="6"/>
        <v>100500</v>
      </c>
      <c r="E28" s="21">
        <f t="shared" si="6"/>
        <v>101500</v>
      </c>
      <c r="F28" s="21">
        <f t="shared" si="6"/>
        <v>103500</v>
      </c>
      <c r="G28" s="21">
        <f t="shared" si="6"/>
        <v>103500</v>
      </c>
      <c r="H28" s="21">
        <f t="shared" si="6"/>
        <v>103500</v>
      </c>
      <c r="I28" s="21">
        <f t="shared" si="6"/>
        <v>103500</v>
      </c>
      <c r="J28" s="21">
        <f t="shared" si="6"/>
        <v>103500</v>
      </c>
      <c r="K28" s="21">
        <f t="shared" si="6"/>
        <v>103500</v>
      </c>
      <c r="L28" s="21">
        <f t="shared" si="6"/>
        <v>103500</v>
      </c>
      <c r="M28" s="21">
        <f t="shared" si="6"/>
        <v>103500</v>
      </c>
      <c r="N28" s="21">
        <f t="shared" si="6"/>
        <v>103500</v>
      </c>
      <c r="O28" s="21">
        <f t="shared" si="6"/>
        <v>103500</v>
      </c>
      <c r="P28" s="21">
        <f t="shared" si="6"/>
        <v>103500</v>
      </c>
      <c r="Q28" s="21">
        <f t="shared" si="6"/>
        <v>103500</v>
      </c>
      <c r="R28" s="21">
        <f t="shared" si="6"/>
        <v>103500</v>
      </c>
      <c r="S28" s="21">
        <f t="shared" si="6"/>
        <v>103500</v>
      </c>
      <c r="T28" s="21">
        <f t="shared" si="6"/>
        <v>103500</v>
      </c>
      <c r="U28" s="21">
        <f t="shared" si="6"/>
        <v>103500</v>
      </c>
      <c r="V28" s="21">
        <f t="shared" si="6"/>
        <v>103500</v>
      </c>
      <c r="W28" s="21">
        <f t="shared" si="6"/>
        <v>103500</v>
      </c>
      <c r="X28" s="21">
        <f t="shared" si="6"/>
        <v>103500</v>
      </c>
      <c r="Y28" s="21">
        <f t="shared" si="6"/>
        <v>103500</v>
      </c>
      <c r="Z28" s="21">
        <f t="shared" si="6"/>
        <v>103500</v>
      </c>
      <c r="AA28" s="21">
        <f t="shared" si="6"/>
        <v>103500</v>
      </c>
      <c r="AB28" s="21">
        <f t="shared" si="6"/>
        <v>103500</v>
      </c>
      <c r="AC28" s="21">
        <f t="shared" si="6"/>
        <v>103500</v>
      </c>
      <c r="AD28" s="21">
        <f t="shared" si="6"/>
        <v>103500</v>
      </c>
      <c r="AE28" s="21">
        <f t="shared" si="6"/>
        <v>103500</v>
      </c>
      <c r="AF28" s="21">
        <f t="shared" si="6"/>
        <v>103500</v>
      </c>
      <c r="AG28" s="21">
        <f t="shared" si="6"/>
        <v>103500</v>
      </c>
      <c r="AH28" s="21">
        <f t="shared" si="6"/>
        <v>103500</v>
      </c>
      <c r="AI28" s="21">
        <f t="shared" si="6"/>
        <v>103500</v>
      </c>
      <c r="AJ28" s="21">
        <f t="shared" si="6"/>
        <v>103500</v>
      </c>
      <c r="AK28" s="21">
        <f t="shared" si="6"/>
        <v>103500</v>
      </c>
      <c r="AM28" s="20"/>
    </row>
    <row r="29" spans="1:39" x14ac:dyDescent="0.2">
      <c r="A29" s="8" t="s">
        <v>18</v>
      </c>
      <c r="B29" s="20">
        <f>+SUMIF(E_Investimenti!$B$4:$B$22,app!$C$74,E_Investimenti!F$4:F$22)+'Bilancio iniziale'!B29</f>
        <v>100500</v>
      </c>
      <c r="C29" s="20">
        <f>+SUMIF(E_Investimenti!$B$4:$B$22,app!$C$74,E_Investimenti!G$4:G$22)+B29</f>
        <v>100500</v>
      </c>
      <c r="D29" s="20">
        <f>+SUMIF(E_Investimenti!$B$4:$B$22,app!$C$74,E_Investimenti!H4:H22)+C29</f>
        <v>100500</v>
      </c>
      <c r="E29" s="20">
        <f>+SUMIF(E_Investimenti!$B$4:$B$22,app!$C$74,E_Investimenti!I4:I22)+D29</f>
        <v>101500</v>
      </c>
      <c r="F29" s="20">
        <f>+SUMIF(E_Investimenti!$B$4:$B$22,app!$C$74,E_Investimenti!J4:J22)+E29</f>
        <v>103500</v>
      </c>
      <c r="G29" s="20">
        <f>+SUMIF(E_Investimenti!$B$4:$B$22,app!$C$74,E_Investimenti!K4:K22)+F29</f>
        <v>103500</v>
      </c>
      <c r="H29" s="20">
        <f>+SUMIF(E_Investimenti!$B$4:$B$22,app!$C$74,E_Investimenti!L4:L22)+G29</f>
        <v>103500</v>
      </c>
      <c r="I29" s="20">
        <f>+SUMIF(E_Investimenti!$B$4:$B$22,app!$C$74,E_Investimenti!M4:M22)+H29</f>
        <v>103500</v>
      </c>
      <c r="J29" s="20">
        <f>+SUMIF(E_Investimenti!$B$4:$B$22,app!$C$74,E_Investimenti!N4:N22)+I29</f>
        <v>103500</v>
      </c>
      <c r="K29" s="20">
        <f>+SUMIF(E_Investimenti!$B$4:$B$22,app!$C$74,E_Investimenti!O4:O22)+J29</f>
        <v>103500</v>
      </c>
      <c r="L29" s="20">
        <f>+SUMIF(E_Investimenti!$B$4:$B$22,app!$C$74,E_Investimenti!P4:P22)+K29</f>
        <v>103500</v>
      </c>
      <c r="M29" s="20">
        <f>+SUMIF(E_Investimenti!$B$4:$B$22,app!$C$74,E_Investimenti!Q4:Q22)+L29</f>
        <v>103500</v>
      </c>
      <c r="N29" s="20">
        <f>+SUMIF(E_Investimenti!$B$4:$B$22,app!$C$74,E_Investimenti!R4:R22)+M29</f>
        <v>103500</v>
      </c>
      <c r="O29" s="20">
        <f>+SUMIF(E_Investimenti!$B$4:$B$22,app!$C$74,E_Investimenti!S4:S22)+N29</f>
        <v>103500</v>
      </c>
      <c r="P29" s="20">
        <f>+SUMIF(E_Investimenti!$B$4:$B$22,app!$C$74,E_Investimenti!T4:T22)+O29</f>
        <v>103500</v>
      </c>
      <c r="Q29" s="20">
        <f>+SUMIF(E_Investimenti!$B$4:$B$22,app!$C$74,E_Investimenti!U4:U22)+P29</f>
        <v>103500</v>
      </c>
      <c r="R29" s="20">
        <f>+SUMIF(E_Investimenti!$B$4:$B$22,app!$C$74,E_Investimenti!V4:V22)+Q29</f>
        <v>103500</v>
      </c>
      <c r="S29" s="20">
        <f>+SUMIF(E_Investimenti!$B$4:$B$22,app!$C$74,E_Investimenti!W4:W22)+R29</f>
        <v>103500</v>
      </c>
      <c r="T29" s="20">
        <f>+SUMIF(E_Investimenti!$B$4:$B$22,app!$C$74,E_Investimenti!X4:X22)+S29</f>
        <v>103500</v>
      </c>
      <c r="U29" s="20">
        <f>+SUMIF(E_Investimenti!$B$4:$B$22,app!$C$74,E_Investimenti!Y4:Y22)+T29</f>
        <v>103500</v>
      </c>
      <c r="V29" s="20">
        <f>+SUMIF(E_Investimenti!$B$4:$B$22,app!$C$74,E_Investimenti!Z4:Z22)+U29</f>
        <v>103500</v>
      </c>
      <c r="W29" s="20">
        <f>+SUMIF(E_Investimenti!$B$4:$B$22,app!$C$74,E_Investimenti!AA4:AA22)+V29</f>
        <v>103500</v>
      </c>
      <c r="X29" s="20">
        <f>+SUMIF(E_Investimenti!$B$4:$B$22,app!$C$74,E_Investimenti!AB4:AB22)+W29</f>
        <v>103500</v>
      </c>
      <c r="Y29" s="20">
        <f>+SUMIF(E_Investimenti!$B$4:$B$22,app!$C$74,E_Investimenti!AC4:AC22)+X29</f>
        <v>103500</v>
      </c>
      <c r="Z29" s="20">
        <f>+SUMIF(E_Investimenti!$B$4:$B$22,app!$C$74,E_Investimenti!AD4:AD22)+Y29</f>
        <v>103500</v>
      </c>
      <c r="AA29" s="20">
        <f>+SUMIF(E_Investimenti!$B$4:$B$22,app!$C$74,E_Investimenti!AE4:AE22)+Z29</f>
        <v>103500</v>
      </c>
      <c r="AB29" s="20">
        <f>+SUMIF(E_Investimenti!$B$4:$B$22,app!$C$74,E_Investimenti!AF4:AF22)+AA29</f>
        <v>103500</v>
      </c>
      <c r="AC29" s="20">
        <f>+SUMIF(E_Investimenti!$B$4:$B$22,app!$C$74,E_Investimenti!AG4:AG22)+AB29</f>
        <v>103500</v>
      </c>
      <c r="AD29" s="20">
        <f>+SUMIF(E_Investimenti!$B$4:$B$22,app!$C$74,E_Investimenti!AH4:AH22)+AC29</f>
        <v>103500</v>
      </c>
      <c r="AE29" s="20">
        <f>+SUMIF(E_Investimenti!$B$4:$B$22,app!$C$74,E_Investimenti!AI4:AI22)+AD29</f>
        <v>103500</v>
      </c>
      <c r="AF29" s="20">
        <f>+SUMIF(E_Investimenti!$B$4:$B$22,app!$C$74,E_Investimenti!AJ4:AJ22)+AE29</f>
        <v>103500</v>
      </c>
      <c r="AG29" s="20">
        <f>+SUMIF(E_Investimenti!$B$4:$B$22,app!$C$74,E_Investimenti!AK4:AK22)+AF29</f>
        <v>103500</v>
      </c>
      <c r="AH29" s="20">
        <f>+SUMIF(E_Investimenti!$B$4:$B$22,app!$C$74,E_Investimenti!AL4:AL22)+AG29</f>
        <v>103500</v>
      </c>
      <c r="AI29" s="20">
        <f>+SUMIF(E_Investimenti!$B$4:$B$22,app!$C$74,E_Investimenti!AM4:AM22)+AH29</f>
        <v>103500</v>
      </c>
      <c r="AJ29" s="20">
        <f>+SUMIF(E_Investimenti!$B$4:$B$22,app!$C$74,E_Investimenti!AN4:AN22)+AI29</f>
        <v>103500</v>
      </c>
      <c r="AK29" s="20">
        <f>+SUMIF(E_Investimenti!$B$4:$B$22,app!$C$74,E_Investimenti!AO4:AO22)+AJ29</f>
        <v>103500</v>
      </c>
      <c r="AM29" s="20"/>
    </row>
    <row r="30" spans="1:39" x14ac:dyDescent="0.2">
      <c r="A30" s="22" t="s">
        <v>19</v>
      </c>
      <c r="B30" s="21">
        <f>+B31</f>
        <v>30502.083333333336</v>
      </c>
      <c r="C30" s="21">
        <f t="shared" ref="C30:AK30" si="7">+C31</f>
        <v>31004.166666666664</v>
      </c>
      <c r="D30" s="21">
        <f t="shared" si="7"/>
        <v>31506.25</v>
      </c>
      <c r="E30" s="21">
        <f t="shared" si="7"/>
        <v>32016.666666666668</v>
      </c>
      <c r="F30" s="21">
        <f t="shared" si="7"/>
        <v>32527.083333333332</v>
      </c>
      <c r="G30" s="21">
        <f t="shared" si="7"/>
        <v>33037.5</v>
      </c>
      <c r="H30" s="21">
        <f t="shared" si="7"/>
        <v>33547.916666666664</v>
      </c>
      <c r="I30" s="21">
        <f t="shared" si="7"/>
        <v>34058.333333333336</v>
      </c>
      <c r="J30" s="21">
        <f t="shared" si="7"/>
        <v>34568.75</v>
      </c>
      <c r="K30" s="21">
        <f t="shared" si="7"/>
        <v>35079.166666666664</v>
      </c>
      <c r="L30" s="21">
        <f t="shared" si="7"/>
        <v>35589.583333333336</v>
      </c>
      <c r="M30" s="21">
        <f t="shared" si="7"/>
        <v>36100</v>
      </c>
      <c r="N30" s="21">
        <f t="shared" si="7"/>
        <v>36610.416666666664</v>
      </c>
      <c r="O30" s="21">
        <f t="shared" si="7"/>
        <v>37120.833333333336</v>
      </c>
      <c r="P30" s="21">
        <f t="shared" si="7"/>
        <v>37631.25</v>
      </c>
      <c r="Q30" s="21">
        <f t="shared" si="7"/>
        <v>38141.666666666664</v>
      </c>
      <c r="R30" s="21">
        <f t="shared" si="7"/>
        <v>38652.083333333336</v>
      </c>
      <c r="S30" s="21">
        <f t="shared" si="7"/>
        <v>39162.5</v>
      </c>
      <c r="T30" s="21">
        <f t="shared" si="7"/>
        <v>39672.916666666672</v>
      </c>
      <c r="U30" s="21">
        <f t="shared" si="7"/>
        <v>40183.333333333336</v>
      </c>
      <c r="V30" s="21">
        <f t="shared" si="7"/>
        <v>40693.75</v>
      </c>
      <c r="W30" s="21">
        <f t="shared" si="7"/>
        <v>41204.166666666672</v>
      </c>
      <c r="X30" s="21">
        <f t="shared" si="7"/>
        <v>41714.583333333336</v>
      </c>
      <c r="Y30" s="21">
        <f t="shared" si="7"/>
        <v>42225</v>
      </c>
      <c r="Z30" s="21">
        <f t="shared" si="7"/>
        <v>42735.416666666672</v>
      </c>
      <c r="AA30" s="21">
        <f t="shared" si="7"/>
        <v>43245.833333333336</v>
      </c>
      <c r="AB30" s="21">
        <f t="shared" si="7"/>
        <v>43756.25</v>
      </c>
      <c r="AC30" s="21">
        <f t="shared" si="7"/>
        <v>44266.666666666672</v>
      </c>
      <c r="AD30" s="21">
        <f t="shared" si="7"/>
        <v>44777.083333333336</v>
      </c>
      <c r="AE30" s="21">
        <f t="shared" si="7"/>
        <v>45287.5</v>
      </c>
      <c r="AF30" s="21">
        <f t="shared" si="7"/>
        <v>45797.916666666664</v>
      </c>
      <c r="AG30" s="21">
        <f t="shared" si="7"/>
        <v>46308.333333333328</v>
      </c>
      <c r="AH30" s="21">
        <f t="shared" si="7"/>
        <v>46818.75</v>
      </c>
      <c r="AI30" s="21">
        <f t="shared" si="7"/>
        <v>47329.166666666664</v>
      </c>
      <c r="AJ30" s="21">
        <f t="shared" si="7"/>
        <v>47839.583333333328</v>
      </c>
      <c r="AK30" s="21">
        <f t="shared" si="7"/>
        <v>48350</v>
      </c>
      <c r="AM30" s="20"/>
    </row>
    <row r="31" spans="1:39" x14ac:dyDescent="0.2">
      <c r="A31" s="8" t="s">
        <v>20</v>
      </c>
      <c r="B31" s="20">
        <f>+SUMIF(E_Ammortamenti!$B$29:$B$46,app!$C$74,E_Ammortamenti!F$29:F$46)+'Bilancio iniziale'!B31+'Amm.ti Pregressi'!D13</f>
        <v>30502.083333333336</v>
      </c>
      <c r="C31" s="20">
        <f>+SUMIF(E_Ammortamenti!$B$29:$B$46,app!$C$74,E_Ammortamenti!G$29:G$46)+'Bilancio iniziale'!$B$31+'Amm.ti Pregressi'!E13</f>
        <v>31004.166666666664</v>
      </c>
      <c r="D31" s="20">
        <f>+SUMIF(E_Ammortamenti!$B$29:$B$46,app!$C$74,E_Ammortamenti!H$29:H$46)+'Bilancio iniziale'!$B$31+'Amm.ti Pregressi'!F13</f>
        <v>31506.25</v>
      </c>
      <c r="E31" s="20">
        <f>+SUMIF(E_Ammortamenti!$B$29:$B$46,app!$C$74,E_Ammortamenti!I$29:I$46)+'Bilancio iniziale'!$B$31+'Amm.ti Pregressi'!G13</f>
        <v>32016.666666666668</v>
      </c>
      <c r="F31" s="20">
        <f>+SUMIF(E_Ammortamenti!$B$29:$B$46,app!$C$74,E_Ammortamenti!J$29:J$46)+'Bilancio iniziale'!$B$31+'Amm.ti Pregressi'!H13</f>
        <v>32527.083333333332</v>
      </c>
      <c r="G31" s="20">
        <f>+SUMIF(E_Ammortamenti!$B$29:$B$46,app!$C$74,E_Ammortamenti!K$29:K$46)+'Bilancio iniziale'!$B$31+'Amm.ti Pregressi'!I13</f>
        <v>33037.5</v>
      </c>
      <c r="H31" s="20">
        <f>+SUMIF(E_Ammortamenti!$B$29:$B$46,app!$C$74,E_Ammortamenti!L$29:L$46)+'Bilancio iniziale'!$B$31+'Amm.ti Pregressi'!J13</f>
        <v>33547.916666666664</v>
      </c>
      <c r="I31" s="20">
        <f>+SUMIF(E_Ammortamenti!$B$29:$B$46,app!$C$74,E_Ammortamenti!M$29:M$46)+'Bilancio iniziale'!$B$31+'Amm.ti Pregressi'!K13</f>
        <v>34058.333333333336</v>
      </c>
      <c r="J31" s="20">
        <f>+SUMIF(E_Ammortamenti!$B$29:$B$46,app!$C$74,E_Ammortamenti!N$29:N$46)+'Bilancio iniziale'!$B$31+'Amm.ti Pregressi'!L13</f>
        <v>34568.75</v>
      </c>
      <c r="K31" s="20">
        <f>+SUMIF(E_Ammortamenti!$B$29:$B$46,app!$C$74,E_Ammortamenti!O$29:O$46)+'Bilancio iniziale'!$B$31+'Amm.ti Pregressi'!M13</f>
        <v>35079.166666666664</v>
      </c>
      <c r="L31" s="20">
        <f>+SUMIF(E_Ammortamenti!$B$29:$B$46,app!$C$74,E_Ammortamenti!P$29:P$46)+'Bilancio iniziale'!$B$31+'Amm.ti Pregressi'!N13</f>
        <v>35589.583333333336</v>
      </c>
      <c r="M31" s="20">
        <f>+SUMIF(E_Ammortamenti!$B$29:$B$46,app!$C$74,E_Ammortamenti!Q$29:Q$46)+'Bilancio iniziale'!$B$31+'Amm.ti Pregressi'!O13</f>
        <v>36100</v>
      </c>
      <c r="N31" s="20">
        <f>+SUMIF(E_Ammortamenti!$B$29:$B$46,app!$C$74,E_Ammortamenti!R$29:R$46)+'Bilancio iniziale'!$B$31+'Amm.ti Pregressi'!P13</f>
        <v>36610.416666666664</v>
      </c>
      <c r="O31" s="20">
        <f>+SUMIF(E_Ammortamenti!$B$29:$B$46,app!$C$74,E_Ammortamenti!S$29:S$46)+'Bilancio iniziale'!$B$31+'Amm.ti Pregressi'!Q13</f>
        <v>37120.833333333336</v>
      </c>
      <c r="P31" s="20">
        <f>+SUMIF(E_Ammortamenti!$B$29:$B$46,app!$C$74,E_Ammortamenti!T$29:T$46)+'Bilancio iniziale'!$B$31+'Amm.ti Pregressi'!R13</f>
        <v>37631.25</v>
      </c>
      <c r="Q31" s="20">
        <f>+SUMIF(E_Ammortamenti!$B$29:$B$46,app!$C$74,E_Ammortamenti!U$29:U$46)+'Bilancio iniziale'!$B$31+'Amm.ti Pregressi'!S13</f>
        <v>38141.666666666664</v>
      </c>
      <c r="R31" s="20">
        <f>+SUMIF(E_Ammortamenti!$B$29:$B$46,app!$C$74,E_Ammortamenti!V$29:V$46)+'Bilancio iniziale'!$B$31+'Amm.ti Pregressi'!T13</f>
        <v>38652.083333333336</v>
      </c>
      <c r="S31" s="20">
        <f>+SUMIF(E_Ammortamenti!$B$29:$B$46,app!$C$74,E_Ammortamenti!W$29:W$46)+'Bilancio iniziale'!$B$31+'Amm.ti Pregressi'!U13</f>
        <v>39162.5</v>
      </c>
      <c r="T31" s="20">
        <f>+SUMIF(E_Ammortamenti!$B$29:$B$46,app!$C$74,E_Ammortamenti!X$29:X$46)+'Bilancio iniziale'!$B$31+'Amm.ti Pregressi'!V13</f>
        <v>39672.916666666672</v>
      </c>
      <c r="U31" s="20">
        <f>+SUMIF(E_Ammortamenti!$B$29:$B$46,app!$C$74,E_Ammortamenti!Y$29:Y$46)+'Bilancio iniziale'!$B$31+'Amm.ti Pregressi'!W13</f>
        <v>40183.333333333336</v>
      </c>
      <c r="V31" s="20">
        <f>+SUMIF(E_Ammortamenti!$B$29:$B$46,app!$C$74,E_Ammortamenti!Z$29:Z$46)+'Bilancio iniziale'!$B$31+'Amm.ti Pregressi'!X13</f>
        <v>40693.75</v>
      </c>
      <c r="W31" s="20">
        <f>+SUMIF(E_Ammortamenti!$B$29:$B$46,app!$C$74,E_Ammortamenti!AA$29:AA$46)+'Bilancio iniziale'!$B$31+'Amm.ti Pregressi'!Y13</f>
        <v>41204.166666666672</v>
      </c>
      <c r="X31" s="20">
        <f>+SUMIF(E_Ammortamenti!$B$29:$B$46,app!$C$74,E_Ammortamenti!AB$29:AB$46)+'Bilancio iniziale'!$B$31+'Amm.ti Pregressi'!Z13</f>
        <v>41714.583333333336</v>
      </c>
      <c r="Y31" s="20">
        <f>+SUMIF(E_Ammortamenti!$B$29:$B$46,app!$C$74,E_Ammortamenti!AC$29:AC$46)+'Bilancio iniziale'!$B$31+'Amm.ti Pregressi'!AA13</f>
        <v>42225</v>
      </c>
      <c r="Z31" s="20">
        <f>+SUMIF(E_Ammortamenti!$B$29:$B$46,app!$C$74,E_Ammortamenti!AD$29:AD$46)+'Bilancio iniziale'!$B$31+'Amm.ti Pregressi'!AB13</f>
        <v>42735.416666666672</v>
      </c>
      <c r="AA31" s="20">
        <f>+SUMIF(E_Ammortamenti!$B$29:$B$46,app!$C$74,E_Ammortamenti!AE$29:AE$46)+'Bilancio iniziale'!$B$31+'Amm.ti Pregressi'!AC13</f>
        <v>43245.833333333336</v>
      </c>
      <c r="AB31" s="20">
        <f>+SUMIF(E_Ammortamenti!$B$29:$B$46,app!$C$74,E_Ammortamenti!AF$29:AF$46)+'Bilancio iniziale'!$B$31+'Amm.ti Pregressi'!AD13</f>
        <v>43756.25</v>
      </c>
      <c r="AC31" s="20">
        <f>+SUMIF(E_Ammortamenti!$B$29:$B$46,app!$C$74,E_Ammortamenti!AG$29:AG$46)+'Bilancio iniziale'!$B$31+'Amm.ti Pregressi'!AE13</f>
        <v>44266.666666666672</v>
      </c>
      <c r="AD31" s="20">
        <f>+SUMIF(E_Ammortamenti!$B$29:$B$46,app!$C$74,E_Ammortamenti!AH$29:AH$46)+'Bilancio iniziale'!$B$31+'Amm.ti Pregressi'!AF13</f>
        <v>44777.083333333336</v>
      </c>
      <c r="AE31" s="20">
        <f>+SUMIF(E_Ammortamenti!$B$29:$B$46,app!$C$74,E_Ammortamenti!AI$29:AI$46)+'Bilancio iniziale'!$B$31+'Amm.ti Pregressi'!AG13</f>
        <v>45287.5</v>
      </c>
      <c r="AF31" s="20">
        <f>+SUMIF(E_Ammortamenti!$B$29:$B$46,app!$C$74,E_Ammortamenti!AJ$29:AJ$46)+'Bilancio iniziale'!$B$31+'Amm.ti Pregressi'!AH13</f>
        <v>45797.916666666664</v>
      </c>
      <c r="AG31" s="20">
        <f>+SUMIF(E_Ammortamenti!$B$29:$B$46,app!$C$74,E_Ammortamenti!AK$29:AK$46)+'Bilancio iniziale'!$B$31+'Amm.ti Pregressi'!AI13</f>
        <v>46308.333333333328</v>
      </c>
      <c r="AH31" s="20">
        <f>+SUMIF(E_Ammortamenti!$B$29:$B$46,app!$C$74,E_Ammortamenti!AL$29:AL$46)+'Bilancio iniziale'!$B$31+'Amm.ti Pregressi'!AJ13</f>
        <v>46818.75</v>
      </c>
      <c r="AI31" s="20">
        <f>+SUMIF(E_Ammortamenti!$B$29:$B$46,app!$C$74,E_Ammortamenti!AM$29:AM$46)+'Bilancio iniziale'!$B$31+'Amm.ti Pregressi'!AK13</f>
        <v>47329.166666666664</v>
      </c>
      <c r="AJ31" s="20">
        <f>+SUMIF(E_Ammortamenti!$B$29:$B$46,app!$C$74,E_Ammortamenti!AN$29:AN$46)+'Bilancio iniziale'!$B$31+'Amm.ti Pregressi'!AL13</f>
        <v>47839.583333333328</v>
      </c>
      <c r="AK31" s="20">
        <f>+SUMIF(E_Ammortamenti!$B$29:$B$46,app!$C$74,E_Ammortamenti!AO$29:AO$46)+'Bilancio iniziale'!$B$31+'Amm.ti Pregressi'!AM13</f>
        <v>48350</v>
      </c>
      <c r="AM31" s="20"/>
    </row>
    <row r="32" spans="1:39" x14ac:dyDescent="0.2">
      <c r="A32" s="22" t="s">
        <v>21</v>
      </c>
      <c r="B32" s="21">
        <f t="shared" ref="B32:AK32" si="8">SUM(B33:B34)</f>
        <v>190000</v>
      </c>
      <c r="C32" s="21">
        <f t="shared" si="8"/>
        <v>190000</v>
      </c>
      <c r="D32" s="21">
        <f t="shared" si="8"/>
        <v>190000</v>
      </c>
      <c r="E32" s="21">
        <f t="shared" si="8"/>
        <v>190000</v>
      </c>
      <c r="F32" s="21">
        <f t="shared" si="8"/>
        <v>193000</v>
      </c>
      <c r="G32" s="21">
        <f t="shared" si="8"/>
        <v>198000</v>
      </c>
      <c r="H32" s="21">
        <f t="shared" si="8"/>
        <v>198000</v>
      </c>
      <c r="I32" s="21">
        <f t="shared" si="8"/>
        <v>198000</v>
      </c>
      <c r="J32" s="21">
        <f t="shared" si="8"/>
        <v>198000</v>
      </c>
      <c r="K32" s="21">
        <f t="shared" si="8"/>
        <v>198000</v>
      </c>
      <c r="L32" s="21">
        <f t="shared" si="8"/>
        <v>198000</v>
      </c>
      <c r="M32" s="21">
        <f t="shared" si="8"/>
        <v>198000</v>
      </c>
      <c r="N32" s="21">
        <f t="shared" si="8"/>
        <v>198000</v>
      </c>
      <c r="O32" s="21">
        <f t="shared" si="8"/>
        <v>198000</v>
      </c>
      <c r="P32" s="21">
        <f t="shared" si="8"/>
        <v>198000</v>
      </c>
      <c r="Q32" s="21">
        <f t="shared" si="8"/>
        <v>198000</v>
      </c>
      <c r="R32" s="21">
        <f t="shared" si="8"/>
        <v>198000</v>
      </c>
      <c r="S32" s="21">
        <f t="shared" si="8"/>
        <v>198000</v>
      </c>
      <c r="T32" s="21">
        <f t="shared" si="8"/>
        <v>198000</v>
      </c>
      <c r="U32" s="21">
        <f t="shared" si="8"/>
        <v>198000</v>
      </c>
      <c r="V32" s="21">
        <f t="shared" si="8"/>
        <v>198000</v>
      </c>
      <c r="W32" s="21">
        <f t="shared" si="8"/>
        <v>198000</v>
      </c>
      <c r="X32" s="21">
        <f t="shared" si="8"/>
        <v>198000</v>
      </c>
      <c r="Y32" s="21">
        <f t="shared" si="8"/>
        <v>198000</v>
      </c>
      <c r="Z32" s="21">
        <f t="shared" si="8"/>
        <v>198000</v>
      </c>
      <c r="AA32" s="21">
        <f t="shared" si="8"/>
        <v>198000</v>
      </c>
      <c r="AB32" s="21">
        <f t="shared" si="8"/>
        <v>198000</v>
      </c>
      <c r="AC32" s="21">
        <f t="shared" si="8"/>
        <v>198000</v>
      </c>
      <c r="AD32" s="21">
        <f t="shared" si="8"/>
        <v>198000</v>
      </c>
      <c r="AE32" s="21">
        <f t="shared" si="8"/>
        <v>198000</v>
      </c>
      <c r="AF32" s="21">
        <f t="shared" si="8"/>
        <v>198000</v>
      </c>
      <c r="AG32" s="21">
        <f t="shared" si="8"/>
        <v>198000</v>
      </c>
      <c r="AH32" s="21">
        <f t="shared" si="8"/>
        <v>198000</v>
      </c>
      <c r="AI32" s="21">
        <f t="shared" si="8"/>
        <v>198000</v>
      </c>
      <c r="AJ32" s="21">
        <f t="shared" si="8"/>
        <v>198000</v>
      </c>
      <c r="AK32" s="21">
        <f t="shared" si="8"/>
        <v>198000</v>
      </c>
      <c r="AM32" s="20"/>
    </row>
    <row r="33" spans="1:39" x14ac:dyDescent="0.2">
      <c r="A33" s="8" t="s">
        <v>22</v>
      </c>
      <c r="B33" s="20">
        <f>+SUMIF(E_Investimenti!$B$4:$B$22,app!$C$75,E_Investimenti!F$4:F$22)+'Bilancio iniziale'!B33</f>
        <v>150000</v>
      </c>
      <c r="C33" s="20">
        <f>+SUMIF(E_Investimenti!$B$4:$B$22,app!$C$75,E_Investimenti!G$4:G$22)+B33</f>
        <v>150000</v>
      </c>
      <c r="D33" s="20">
        <f>+SUMIF(E_Investimenti!$B$4:$B$22,app!$C$75,E_Investimenti!H$4:H$22)+C33</f>
        <v>150000</v>
      </c>
      <c r="E33" s="20">
        <f>+SUMIF(E_Investimenti!$B$4:$B$22,app!$C$75,E_Investimenti!I$4:I$22)+D33</f>
        <v>150000</v>
      </c>
      <c r="F33" s="20">
        <f>+SUMIF(E_Investimenti!$B$4:$B$22,app!$C$75,E_Investimenti!J$4:J$22)+E33</f>
        <v>150000</v>
      </c>
      <c r="G33" s="20">
        <f>+SUMIF(E_Investimenti!$B$4:$B$22,app!$C$75,E_Investimenti!K$4:K$22)+F33</f>
        <v>155000</v>
      </c>
      <c r="H33" s="20">
        <f>+SUMIF(E_Investimenti!$B$4:$B$22,app!$C$75,E_Investimenti!L$4:L$22)+G33</f>
        <v>155000</v>
      </c>
      <c r="I33" s="20">
        <f>+SUMIF(E_Investimenti!$B$4:$B$22,app!$C$75,E_Investimenti!M$4:M$22)+H33</f>
        <v>155000</v>
      </c>
      <c r="J33" s="20">
        <f>+SUMIF(E_Investimenti!$B$4:$B$22,app!$C$75,E_Investimenti!N$4:N$22)+I33</f>
        <v>155000</v>
      </c>
      <c r="K33" s="20">
        <f>+SUMIF(E_Investimenti!$B$4:$B$22,app!$C$75,E_Investimenti!O$4:O$22)+J33</f>
        <v>155000</v>
      </c>
      <c r="L33" s="20">
        <f>+SUMIF(E_Investimenti!$B$4:$B$22,app!$C$75,E_Investimenti!P$4:P$22)+K33</f>
        <v>155000</v>
      </c>
      <c r="M33" s="20">
        <f>+SUMIF(E_Investimenti!$B$4:$B$22,app!$C$75,E_Investimenti!Q$4:Q$22)+L33</f>
        <v>155000</v>
      </c>
      <c r="N33" s="20">
        <f>+SUMIF(E_Investimenti!$B$4:$B$22,app!$C$75,E_Investimenti!R$4:R$22)+M33</f>
        <v>155000</v>
      </c>
      <c r="O33" s="20">
        <f>+SUMIF(E_Investimenti!$B$4:$B$22,app!$C$75,E_Investimenti!S$4:S$22)+N33</f>
        <v>155000</v>
      </c>
      <c r="P33" s="20">
        <f>+SUMIF(E_Investimenti!$B$4:$B$22,app!$C$75,E_Investimenti!T$4:T$22)+O33</f>
        <v>155000</v>
      </c>
      <c r="Q33" s="20">
        <f>+SUMIF(E_Investimenti!$B$4:$B$22,app!$C$75,E_Investimenti!U$4:U$22)+P33</f>
        <v>155000</v>
      </c>
      <c r="R33" s="20">
        <f>+SUMIF(E_Investimenti!$B$4:$B$22,app!$C$75,E_Investimenti!V$4:V$22)+Q33</f>
        <v>155000</v>
      </c>
      <c r="S33" s="20">
        <f>+SUMIF(E_Investimenti!$B$4:$B$22,app!$C$75,E_Investimenti!W$4:W$22)+R33</f>
        <v>155000</v>
      </c>
      <c r="T33" s="20">
        <f>+SUMIF(E_Investimenti!$B$4:$B$22,app!$C$75,E_Investimenti!X$4:X$22)+S33</f>
        <v>155000</v>
      </c>
      <c r="U33" s="20">
        <f>+SUMIF(E_Investimenti!$B$4:$B$22,app!$C$75,E_Investimenti!Y$4:Y$22)+T33</f>
        <v>155000</v>
      </c>
      <c r="V33" s="20">
        <f>+SUMIF(E_Investimenti!$B$4:$B$22,app!$C$75,E_Investimenti!Z$4:Z$22)+U33</f>
        <v>155000</v>
      </c>
      <c r="W33" s="20">
        <f>+SUMIF(E_Investimenti!$B$4:$B$22,app!$C$75,E_Investimenti!AA$4:AA$22)+V33</f>
        <v>155000</v>
      </c>
      <c r="X33" s="20">
        <f>+SUMIF(E_Investimenti!$B$4:$B$22,app!$C$75,E_Investimenti!AB$4:AB$22)+W33</f>
        <v>155000</v>
      </c>
      <c r="Y33" s="20">
        <f>+SUMIF(E_Investimenti!$B$4:$B$22,app!$C$75,E_Investimenti!AC$4:AC$22)+X33</f>
        <v>155000</v>
      </c>
      <c r="Z33" s="20">
        <f>+SUMIF(E_Investimenti!$B$4:$B$22,app!$C$75,E_Investimenti!AD$4:AD$22)+Y33</f>
        <v>155000</v>
      </c>
      <c r="AA33" s="20">
        <f>+SUMIF(E_Investimenti!$B$4:$B$22,app!$C$75,E_Investimenti!AE$4:AE$22)+Z33</f>
        <v>155000</v>
      </c>
      <c r="AB33" s="20">
        <f>+SUMIF(E_Investimenti!$B$4:$B$22,app!$C$75,E_Investimenti!AF$4:AF$22)+AA33</f>
        <v>155000</v>
      </c>
      <c r="AC33" s="20">
        <f>+SUMIF(E_Investimenti!$B$4:$B$22,app!$C$75,E_Investimenti!AG$4:AG$22)+AB33</f>
        <v>155000</v>
      </c>
      <c r="AD33" s="20">
        <f>+SUMIF(E_Investimenti!$B$4:$B$22,app!$C$75,E_Investimenti!AH$4:AH$22)+AC33</f>
        <v>155000</v>
      </c>
      <c r="AE33" s="20">
        <f>+SUMIF(E_Investimenti!$B$4:$B$22,app!$C$75,E_Investimenti!AI$4:AI$22)+AD33</f>
        <v>155000</v>
      </c>
      <c r="AF33" s="20">
        <f>+SUMIF(E_Investimenti!$B$4:$B$22,app!$C$75,E_Investimenti!AJ$4:AJ$22)+AE33</f>
        <v>155000</v>
      </c>
      <c r="AG33" s="20">
        <f>+SUMIF(E_Investimenti!$B$4:$B$22,app!$C$75,E_Investimenti!AK$4:AK$22)+AF33</f>
        <v>155000</v>
      </c>
      <c r="AH33" s="20">
        <f>+SUMIF(E_Investimenti!$B$4:$B$22,app!$C$75,E_Investimenti!AL$4:AL$22)+AG33</f>
        <v>155000</v>
      </c>
      <c r="AI33" s="20">
        <f>+SUMIF(E_Investimenti!$B$4:$B$22,app!$C$75,E_Investimenti!AM$4:AM$22)+AH33</f>
        <v>155000</v>
      </c>
      <c r="AJ33" s="20">
        <f>+SUMIF(E_Investimenti!$B$4:$B$22,app!$C$75,E_Investimenti!AN$4:AN$22)+AI33</f>
        <v>155000</v>
      </c>
      <c r="AK33" s="20">
        <f>+SUMIF(E_Investimenti!$B$4:$B$22,app!$C$75,E_Investimenti!AO$4:AO$22)+AJ33</f>
        <v>155000</v>
      </c>
      <c r="AM33" s="20"/>
    </row>
    <row r="34" spans="1:39" x14ac:dyDescent="0.2">
      <c r="A34" s="8" t="s">
        <v>23</v>
      </c>
      <c r="B34" s="20">
        <f>+SUMIF(E_Investimenti!$B$4:$B$22,app!$C$72,E_Investimenti!F$4:F$22)+'Bilancio iniziale'!B34</f>
        <v>40000</v>
      </c>
      <c r="C34" s="20">
        <f>+SUMIF(E_Investimenti!$B$4:$B$22,app!$C$72,E_Investimenti!G$4:G$22)+B34</f>
        <v>40000</v>
      </c>
      <c r="D34" s="20">
        <f>+SUMIF(E_Investimenti!$B$4:$B$22,app!$C$72,E_Investimenti!H$4:H$22)+C34</f>
        <v>40000</v>
      </c>
      <c r="E34" s="20">
        <f>+SUMIF(E_Investimenti!$B$4:$B$22,app!$C$72,E_Investimenti!I$4:I$22)+D34</f>
        <v>40000</v>
      </c>
      <c r="F34" s="20">
        <f>+SUMIF(E_Investimenti!$B$4:$B$22,app!$C$72,E_Investimenti!J$4:J$22)+E34</f>
        <v>43000</v>
      </c>
      <c r="G34" s="20">
        <f>+SUMIF(E_Investimenti!$B$4:$B$22,app!$C$72,E_Investimenti!K$4:K$22)+F34</f>
        <v>43000</v>
      </c>
      <c r="H34" s="20">
        <f>+SUMIF(E_Investimenti!$B$4:$B$22,app!$C$72,E_Investimenti!L$4:L$22)+G34</f>
        <v>43000</v>
      </c>
      <c r="I34" s="20">
        <f>+SUMIF(E_Investimenti!$B$4:$B$22,app!$C$72,E_Investimenti!M$4:M$22)+H34</f>
        <v>43000</v>
      </c>
      <c r="J34" s="20">
        <f>+SUMIF(E_Investimenti!$B$4:$B$22,app!$C$72,E_Investimenti!N$4:N$22)+I34</f>
        <v>43000</v>
      </c>
      <c r="K34" s="20">
        <f>+SUMIF(E_Investimenti!$B$4:$B$22,app!$C$72,E_Investimenti!O$4:O$22)+J34</f>
        <v>43000</v>
      </c>
      <c r="L34" s="20">
        <f>+SUMIF(E_Investimenti!$B$4:$B$22,app!$C$72,E_Investimenti!P$4:P$22)+K34</f>
        <v>43000</v>
      </c>
      <c r="M34" s="20">
        <f>+SUMIF(E_Investimenti!$B$4:$B$22,app!$C$72,E_Investimenti!Q$4:Q$22)+L34</f>
        <v>43000</v>
      </c>
      <c r="N34" s="20">
        <f>+SUMIF(E_Investimenti!$B$4:$B$22,app!$C$72,E_Investimenti!R$4:R$22)+M34</f>
        <v>43000</v>
      </c>
      <c r="O34" s="20">
        <f>+SUMIF(E_Investimenti!$B$4:$B$22,app!$C$72,E_Investimenti!S$4:S$22)+N34</f>
        <v>43000</v>
      </c>
      <c r="P34" s="20">
        <f>+SUMIF(E_Investimenti!$B$4:$B$22,app!$C$72,E_Investimenti!T$4:T$22)+O34</f>
        <v>43000</v>
      </c>
      <c r="Q34" s="20">
        <f>+SUMIF(E_Investimenti!$B$4:$B$22,app!$C$72,E_Investimenti!U$4:U$22)+P34</f>
        <v>43000</v>
      </c>
      <c r="R34" s="20">
        <f>+SUMIF(E_Investimenti!$B$4:$B$22,app!$C$72,E_Investimenti!V$4:V$22)+Q34</f>
        <v>43000</v>
      </c>
      <c r="S34" s="20">
        <f>+SUMIF(E_Investimenti!$B$4:$B$22,app!$C$72,E_Investimenti!W$4:W$22)+R34</f>
        <v>43000</v>
      </c>
      <c r="T34" s="20">
        <f>+SUMIF(E_Investimenti!$B$4:$B$22,app!$C$72,E_Investimenti!X$4:X$22)+S34</f>
        <v>43000</v>
      </c>
      <c r="U34" s="20">
        <f>+SUMIF(E_Investimenti!$B$4:$B$22,app!$C$72,E_Investimenti!Y$4:Y$22)+T34</f>
        <v>43000</v>
      </c>
      <c r="V34" s="20">
        <f>+SUMIF(E_Investimenti!$B$4:$B$22,app!$C$72,E_Investimenti!Z$4:Z$22)+U34</f>
        <v>43000</v>
      </c>
      <c r="W34" s="20">
        <f>+SUMIF(E_Investimenti!$B$4:$B$22,app!$C$72,E_Investimenti!AA$4:AA$22)+V34</f>
        <v>43000</v>
      </c>
      <c r="X34" s="20">
        <f>+SUMIF(E_Investimenti!$B$4:$B$22,app!$C$72,E_Investimenti!AB$4:AB$22)+W34</f>
        <v>43000</v>
      </c>
      <c r="Y34" s="20">
        <f>+SUMIF(E_Investimenti!$B$4:$B$22,app!$C$72,E_Investimenti!AC$4:AC$22)+X34</f>
        <v>43000</v>
      </c>
      <c r="Z34" s="20">
        <f>+SUMIF(E_Investimenti!$B$4:$B$22,app!$C$72,E_Investimenti!AD$4:AD$22)+Y34</f>
        <v>43000</v>
      </c>
      <c r="AA34" s="20">
        <f>+SUMIF(E_Investimenti!$B$4:$B$22,app!$C$72,E_Investimenti!AE$4:AE$22)+Z34</f>
        <v>43000</v>
      </c>
      <c r="AB34" s="20">
        <f>+SUMIF(E_Investimenti!$B$4:$B$22,app!$C$72,E_Investimenti!AF$4:AF$22)+AA34</f>
        <v>43000</v>
      </c>
      <c r="AC34" s="20">
        <f>+SUMIF(E_Investimenti!$B$4:$B$22,app!$C$72,E_Investimenti!AG$4:AG$22)+AB34</f>
        <v>43000</v>
      </c>
      <c r="AD34" s="20">
        <f>+SUMIF(E_Investimenti!$B$4:$B$22,app!$C$72,E_Investimenti!AH$4:AH$22)+AC34</f>
        <v>43000</v>
      </c>
      <c r="AE34" s="20">
        <f>+SUMIF(E_Investimenti!$B$4:$B$22,app!$C$72,E_Investimenti!AI$4:AI$22)+AD34</f>
        <v>43000</v>
      </c>
      <c r="AF34" s="20">
        <f>+SUMIF(E_Investimenti!$B$4:$B$22,app!$C$72,E_Investimenti!AJ$4:AJ$22)+AE34</f>
        <v>43000</v>
      </c>
      <c r="AG34" s="20">
        <f>+SUMIF(E_Investimenti!$B$4:$B$22,app!$C$72,E_Investimenti!AK$4:AK$22)+AF34</f>
        <v>43000</v>
      </c>
      <c r="AH34" s="20">
        <f>+SUMIF(E_Investimenti!$B$4:$B$22,app!$C$72,E_Investimenti!AL$4:AL$22)+AG34</f>
        <v>43000</v>
      </c>
      <c r="AI34" s="20">
        <f>+SUMIF(E_Investimenti!$B$4:$B$22,app!$C$72,E_Investimenti!AM$4:AM$22)+AH34</f>
        <v>43000</v>
      </c>
      <c r="AJ34" s="20">
        <f>+SUMIF(E_Investimenti!$B$4:$B$22,app!$C$72,E_Investimenti!AN$4:AN$22)+AI34</f>
        <v>43000</v>
      </c>
      <c r="AK34" s="20">
        <f>+SUMIF(E_Investimenti!$B$4:$B$22,app!$C$72,E_Investimenti!AO$4:AO$22)+AJ34</f>
        <v>43000</v>
      </c>
      <c r="AM34" s="20"/>
    </row>
    <row r="35" spans="1:39" x14ac:dyDescent="0.2">
      <c r="A35" s="22" t="s">
        <v>24</v>
      </c>
      <c r="B35" s="21">
        <f t="shared" ref="B35:AK35" si="9">+SUM(B36:B37)</f>
        <v>51583.333333333328</v>
      </c>
      <c r="C35" s="21">
        <f t="shared" si="9"/>
        <v>53166.666666666672</v>
      </c>
      <c r="D35" s="21">
        <f t="shared" si="9"/>
        <v>54750</v>
      </c>
      <c r="E35" s="21">
        <f t="shared" si="9"/>
        <v>56333.333333333328</v>
      </c>
      <c r="F35" s="21">
        <f t="shared" si="9"/>
        <v>57966.666666666672</v>
      </c>
      <c r="G35" s="21">
        <f t="shared" si="9"/>
        <v>59641.666666666664</v>
      </c>
      <c r="H35" s="21">
        <f t="shared" si="9"/>
        <v>61316.666666666657</v>
      </c>
      <c r="I35" s="21">
        <f t="shared" si="9"/>
        <v>62991.666666666672</v>
      </c>
      <c r="J35" s="21">
        <f t="shared" si="9"/>
        <v>64666.666666666664</v>
      </c>
      <c r="K35" s="21">
        <f t="shared" si="9"/>
        <v>66341.666666666672</v>
      </c>
      <c r="L35" s="21">
        <f t="shared" si="9"/>
        <v>68016.666666666672</v>
      </c>
      <c r="M35" s="21">
        <f t="shared" si="9"/>
        <v>69691.666666666672</v>
      </c>
      <c r="N35" s="21">
        <f t="shared" si="9"/>
        <v>71366.666666666672</v>
      </c>
      <c r="O35" s="21">
        <f t="shared" si="9"/>
        <v>73041.666666666672</v>
      </c>
      <c r="P35" s="21">
        <f t="shared" si="9"/>
        <v>74716.666666666672</v>
      </c>
      <c r="Q35" s="21">
        <f t="shared" si="9"/>
        <v>76391.666666666672</v>
      </c>
      <c r="R35" s="21">
        <f t="shared" si="9"/>
        <v>78066.666666666672</v>
      </c>
      <c r="S35" s="21">
        <f t="shared" si="9"/>
        <v>79741.666666666672</v>
      </c>
      <c r="T35" s="21">
        <f t="shared" si="9"/>
        <v>81416.666666666672</v>
      </c>
      <c r="U35" s="21">
        <f t="shared" si="9"/>
        <v>83091.666666666672</v>
      </c>
      <c r="V35" s="21">
        <f t="shared" si="9"/>
        <v>84766.666666666672</v>
      </c>
      <c r="W35" s="21">
        <f t="shared" si="9"/>
        <v>86441.666666666672</v>
      </c>
      <c r="X35" s="21">
        <f t="shared" si="9"/>
        <v>88116.666666666672</v>
      </c>
      <c r="Y35" s="21">
        <f t="shared" si="9"/>
        <v>89791.666666666672</v>
      </c>
      <c r="Z35" s="21">
        <f t="shared" si="9"/>
        <v>91466.666666666657</v>
      </c>
      <c r="AA35" s="21">
        <f t="shared" si="9"/>
        <v>93141.666666666657</v>
      </c>
      <c r="AB35" s="21">
        <f t="shared" si="9"/>
        <v>94816.666666666672</v>
      </c>
      <c r="AC35" s="21">
        <f t="shared" si="9"/>
        <v>96491.666666666672</v>
      </c>
      <c r="AD35" s="21">
        <f t="shared" si="9"/>
        <v>98166.666666666657</v>
      </c>
      <c r="AE35" s="21">
        <f t="shared" si="9"/>
        <v>99841.666666666672</v>
      </c>
      <c r="AF35" s="21">
        <f t="shared" si="9"/>
        <v>101516.66666666666</v>
      </c>
      <c r="AG35" s="21">
        <f t="shared" si="9"/>
        <v>103191.66666666667</v>
      </c>
      <c r="AH35" s="21">
        <f t="shared" si="9"/>
        <v>104866.66666666667</v>
      </c>
      <c r="AI35" s="21">
        <f t="shared" si="9"/>
        <v>106541.66666666666</v>
      </c>
      <c r="AJ35" s="21">
        <f t="shared" si="9"/>
        <v>108216.66666666667</v>
      </c>
      <c r="AK35" s="21">
        <f t="shared" si="9"/>
        <v>109891.66666666666</v>
      </c>
      <c r="AM35" s="20"/>
    </row>
    <row r="36" spans="1:39" x14ac:dyDescent="0.2">
      <c r="A36" s="8" t="s">
        <v>25</v>
      </c>
      <c r="B36" s="20">
        <f>+SUMIF(E_Ammortamenti!$B$29:$B$46,app!$C$75,E_Ammortamenti!F$29:F$46)+'Bilancio iniziale'!B36+'Amm.ti Pregressi'!D14</f>
        <v>31250</v>
      </c>
      <c r="C36" s="20">
        <f>+SUMIF(E_Ammortamenti!$B$29:$B$46,app!$C$75,E_Ammortamenti!G$29:G$46)+'Bilancio iniziale'!$B$36+'Amm.ti Pregressi'!E14</f>
        <v>32500</v>
      </c>
      <c r="D36" s="20">
        <f>+SUMIF(E_Ammortamenti!$B$29:$B$46,app!$C$75,E_Ammortamenti!H$29:H$46)+'Bilancio iniziale'!$B$36+'Amm.ti Pregressi'!F14</f>
        <v>33750</v>
      </c>
      <c r="E36" s="20">
        <f>+SUMIF(E_Ammortamenti!$B$29:$B$46,app!$C$75,E_Ammortamenti!I$29:I$46)+'Bilancio iniziale'!$B$36+'Amm.ti Pregressi'!G14</f>
        <v>35000</v>
      </c>
      <c r="F36" s="20">
        <f>+SUMIF(E_Ammortamenti!$B$29:$B$46,app!$C$75,E_Ammortamenti!J$29:J$46)+'Bilancio iniziale'!$B$36+'Amm.ti Pregressi'!H14</f>
        <v>36250</v>
      </c>
      <c r="G36" s="20">
        <f>+SUMIF(E_Ammortamenti!$B$29:$B$46,app!$C$75,E_Ammortamenti!K$29:K$46)+'Bilancio iniziale'!$B$36+'Amm.ti Pregressi'!I14</f>
        <v>37541.666666666664</v>
      </c>
      <c r="H36" s="20">
        <f>+SUMIF(E_Ammortamenti!$B$29:$B$46,app!$C$75,E_Ammortamenti!L$29:L$46)+'Bilancio iniziale'!$B$36+'Amm.ti Pregressi'!J14</f>
        <v>38833.333333333328</v>
      </c>
      <c r="I36" s="20">
        <f>+SUMIF(E_Ammortamenti!$B$29:$B$46,app!$C$75,E_Ammortamenti!M$29:M$46)+'Bilancio iniziale'!$B$36+'Amm.ti Pregressi'!K14</f>
        <v>40125</v>
      </c>
      <c r="J36" s="20">
        <f>+SUMIF(E_Ammortamenti!$B$29:$B$46,app!$C$75,E_Ammortamenti!N$29:N$46)+'Bilancio iniziale'!$B$36+'Amm.ti Pregressi'!L14</f>
        <v>41416.666666666664</v>
      </c>
      <c r="K36" s="20">
        <f>+SUMIF(E_Ammortamenti!$B$29:$B$46,app!$C$75,E_Ammortamenti!O$29:O$46)+'Bilancio iniziale'!$B$36+'Amm.ti Pregressi'!M14</f>
        <v>42708.333333333336</v>
      </c>
      <c r="L36" s="20">
        <f>+SUMIF(E_Ammortamenti!$B$29:$B$46,app!$C$75,E_Ammortamenti!P$29:P$46)+'Bilancio iniziale'!$B$36+'Amm.ti Pregressi'!N14</f>
        <v>44000.000000000007</v>
      </c>
      <c r="M36" s="20">
        <f>+SUMIF(E_Ammortamenti!$B$29:$B$46,app!$C$75,E_Ammortamenti!Q$29:Q$46)+'Bilancio iniziale'!$B$36+'Amm.ti Pregressi'!O14</f>
        <v>45291.666666666672</v>
      </c>
      <c r="N36" s="20">
        <f>+SUMIF(E_Ammortamenti!$B$29:$B$46,app!$C$75,E_Ammortamenti!R$29:R$46)+'Bilancio iniziale'!$B$36+'Amm.ti Pregressi'!P14</f>
        <v>46583.333333333336</v>
      </c>
      <c r="O36" s="20">
        <f>+SUMIF(E_Ammortamenti!$B$29:$B$46,app!$C$75,E_Ammortamenti!S$29:S$46)+'Bilancio iniziale'!$B$36+'Amm.ti Pregressi'!Q14</f>
        <v>47875.000000000007</v>
      </c>
      <c r="P36" s="20">
        <f>+SUMIF(E_Ammortamenti!$B$29:$B$46,app!$C$75,E_Ammortamenti!T$29:T$46)+'Bilancio iniziale'!$B$36+'Amm.ti Pregressi'!R14</f>
        <v>49166.666666666672</v>
      </c>
      <c r="Q36" s="20">
        <f>+SUMIF(E_Ammortamenti!$B$29:$B$46,app!$C$75,E_Ammortamenti!U$29:U$46)+'Bilancio iniziale'!$B$36+'Amm.ti Pregressi'!S14</f>
        <v>50458.333333333343</v>
      </c>
      <c r="R36" s="20">
        <f>+SUMIF(E_Ammortamenti!$B$29:$B$46,app!$C$75,E_Ammortamenti!V$29:V$46)+'Bilancio iniziale'!$B$36+'Amm.ti Pregressi'!T14</f>
        <v>51750.000000000007</v>
      </c>
      <c r="S36" s="20">
        <f>+SUMIF(E_Ammortamenti!$B$29:$B$46,app!$C$75,E_Ammortamenti!W$29:W$46)+'Bilancio iniziale'!$B$36+'Amm.ti Pregressi'!U14</f>
        <v>53041.666666666672</v>
      </c>
      <c r="T36" s="20">
        <f>+SUMIF(E_Ammortamenti!$B$29:$B$46,app!$C$75,E_Ammortamenti!X$29:X$46)+'Bilancio iniziale'!$B$36+'Amm.ti Pregressi'!V14</f>
        <v>54333.333333333343</v>
      </c>
      <c r="U36" s="20">
        <f>+SUMIF(E_Ammortamenti!$B$29:$B$46,app!$C$75,E_Ammortamenti!Y$29:Y$46)+'Bilancio iniziale'!$B$36+'Amm.ti Pregressi'!W14</f>
        <v>55625.000000000007</v>
      </c>
      <c r="V36" s="20">
        <f>+SUMIF(E_Ammortamenti!$B$29:$B$46,app!$C$75,E_Ammortamenti!Z$29:Z$46)+'Bilancio iniziale'!$B$36+'Amm.ti Pregressi'!X14</f>
        <v>56916.666666666672</v>
      </c>
      <c r="W36" s="20">
        <f>+SUMIF(E_Ammortamenti!$B$29:$B$46,app!$C$75,E_Ammortamenti!AA$29:AA$46)+'Bilancio iniziale'!$B$36+'Amm.ti Pregressi'!Y14</f>
        <v>58208.333333333343</v>
      </c>
      <c r="X36" s="20">
        <f>+SUMIF(E_Ammortamenti!$B$29:$B$46,app!$C$75,E_Ammortamenti!AB$29:AB$46)+'Bilancio iniziale'!$B$36+'Amm.ti Pregressi'!Z14</f>
        <v>59500.000000000007</v>
      </c>
      <c r="Y36" s="20">
        <f>+SUMIF(E_Ammortamenti!$B$29:$B$46,app!$C$75,E_Ammortamenti!AC$29:AC$46)+'Bilancio iniziale'!$B$36+'Amm.ti Pregressi'!AA14</f>
        <v>60791.666666666672</v>
      </c>
      <c r="Z36" s="20">
        <f>+SUMIF(E_Ammortamenti!$B$29:$B$46,app!$C$75,E_Ammortamenti!AD$29:AD$46)+'Bilancio iniziale'!$B$36+'Amm.ti Pregressi'!AB14</f>
        <v>62083.333333333336</v>
      </c>
      <c r="AA36" s="20">
        <f>+SUMIF(E_Ammortamenti!$B$29:$B$46,app!$C$75,E_Ammortamenti!AE$29:AE$46)+'Bilancio iniziale'!$B$36+'Amm.ti Pregressi'!AC14</f>
        <v>63375</v>
      </c>
      <c r="AB36" s="20">
        <f>+SUMIF(E_Ammortamenti!$B$29:$B$46,app!$C$75,E_Ammortamenti!AF$29:AF$46)+'Bilancio iniziale'!$B$36+'Amm.ti Pregressi'!AD14</f>
        <v>64666.666666666672</v>
      </c>
      <c r="AC36" s="20">
        <f>+SUMIF(E_Ammortamenti!$B$29:$B$46,app!$C$75,E_Ammortamenti!AG$29:AG$46)+'Bilancio iniziale'!$B$36+'Amm.ti Pregressi'!AE14</f>
        <v>65958.333333333343</v>
      </c>
      <c r="AD36" s="20">
        <f>+SUMIF(E_Ammortamenti!$B$29:$B$46,app!$C$75,E_Ammortamenti!AH$29:AH$46)+'Bilancio iniziale'!$B$36+'Amm.ti Pregressi'!AF14</f>
        <v>67250</v>
      </c>
      <c r="AE36" s="20">
        <f>+SUMIF(E_Ammortamenti!$B$29:$B$46,app!$C$75,E_Ammortamenti!AI$29:AI$46)+'Bilancio iniziale'!$B$36+'Amm.ti Pregressi'!AG14</f>
        <v>68541.666666666672</v>
      </c>
      <c r="AF36" s="20">
        <f>+SUMIF(E_Ammortamenti!$B$29:$B$46,app!$C$75,E_Ammortamenti!AJ$29:AJ$46)+'Bilancio iniziale'!$B$36+'Amm.ti Pregressi'!AH14</f>
        <v>69833.333333333328</v>
      </c>
      <c r="AG36" s="20">
        <f>+SUMIF(E_Ammortamenti!$B$29:$B$46,app!$C$75,E_Ammortamenti!AK$29:AK$46)+'Bilancio iniziale'!$B$36+'Amm.ti Pregressi'!AI14</f>
        <v>71125</v>
      </c>
      <c r="AH36" s="20">
        <f>+SUMIF(E_Ammortamenti!$B$29:$B$46,app!$C$75,E_Ammortamenti!AL$29:AL$46)+'Bilancio iniziale'!$B$36+'Amm.ti Pregressi'!AJ14</f>
        <v>72416.666666666672</v>
      </c>
      <c r="AI36" s="20">
        <f>+SUMIF(E_Ammortamenti!$B$29:$B$46,app!$C$75,E_Ammortamenti!AM$29:AM$46)+'Bilancio iniziale'!$B$36+'Amm.ti Pregressi'!AK14</f>
        <v>73708.333333333328</v>
      </c>
      <c r="AJ36" s="20">
        <f>+SUMIF(E_Ammortamenti!$B$29:$B$46,app!$C$75,E_Ammortamenti!AN$29:AN$46)+'Bilancio iniziale'!$B$36+'Amm.ti Pregressi'!AL14</f>
        <v>75000</v>
      </c>
      <c r="AK36" s="20">
        <f>+SUMIF(E_Ammortamenti!$B$29:$B$46,app!$C$75,E_Ammortamenti!AO$29:AO$46)+'Bilancio iniziale'!$B$36+'Amm.ti Pregressi'!AM14</f>
        <v>76291.666666666657</v>
      </c>
      <c r="AM36" s="20"/>
    </row>
    <row r="37" spans="1:39" x14ac:dyDescent="0.2">
      <c r="A37" s="8" t="s">
        <v>26</v>
      </c>
      <c r="B37" s="20">
        <f>+SUMIF(E_Ammortamenti!$B$29:$B$46,app!$C$72,E_Ammortamenti!F$29:F$46)+'Bilancio iniziale'!B37+'Amm.ti Pregressi'!D15</f>
        <v>20333.333333333332</v>
      </c>
      <c r="C37" s="20">
        <f>+SUMIF(E_Ammortamenti!$B$29:$B$46,app!$C$72,E_Ammortamenti!G$29:G$46)+'Bilancio iniziale'!$B$37+'Amm.ti Pregressi'!E15</f>
        <v>20666.666666666668</v>
      </c>
      <c r="D37" s="20">
        <f>+SUMIF(E_Ammortamenti!$B$29:$B$46,app!$C$72,E_Ammortamenti!H$29:H$46)+'Bilancio iniziale'!$B$37+'Amm.ti Pregressi'!F15</f>
        <v>21000</v>
      </c>
      <c r="E37" s="20">
        <f>+SUMIF(E_Ammortamenti!$B$29:$B$46,app!$C$72,E_Ammortamenti!I$29:I$46)+'Bilancio iniziale'!$B$37+'Amm.ti Pregressi'!G15</f>
        <v>21333.333333333332</v>
      </c>
      <c r="F37" s="20">
        <f>+SUMIF(E_Ammortamenti!$B$29:$B$46,app!$C$72,E_Ammortamenti!J$29:J$46)+'Bilancio iniziale'!$B$37+'Amm.ti Pregressi'!H15</f>
        <v>21716.666666666668</v>
      </c>
      <c r="G37" s="20">
        <f>+SUMIF(E_Ammortamenti!$B$29:$B$46,app!$C$72,E_Ammortamenti!K$29:K$46)+'Bilancio iniziale'!$B$37+'Amm.ti Pregressi'!I15</f>
        <v>22100</v>
      </c>
      <c r="H37" s="20">
        <f>+SUMIF(E_Ammortamenti!$B$29:$B$46,app!$C$72,E_Ammortamenti!L$29:L$46)+'Bilancio iniziale'!$B$37+'Amm.ti Pregressi'!J15</f>
        <v>22483.333333333332</v>
      </c>
      <c r="I37" s="20">
        <f>+SUMIF(E_Ammortamenti!$B$29:$B$46,app!$C$72,E_Ammortamenti!M$29:M$46)+'Bilancio iniziale'!$B$37+'Amm.ti Pregressi'!K15</f>
        <v>22866.666666666668</v>
      </c>
      <c r="J37" s="20">
        <f>+SUMIF(E_Ammortamenti!$B$29:$B$46,app!$C$72,E_Ammortamenti!N$29:N$46)+'Bilancio iniziale'!$B$37+'Amm.ti Pregressi'!L15</f>
        <v>23250</v>
      </c>
      <c r="K37" s="20">
        <f>+SUMIF(E_Ammortamenti!$B$29:$B$46,app!$C$72,E_Ammortamenti!O$29:O$46)+'Bilancio iniziale'!$B$37+'Amm.ti Pregressi'!M15</f>
        <v>23633.333333333332</v>
      </c>
      <c r="L37" s="20">
        <f>+SUMIF(E_Ammortamenti!$B$29:$B$46,app!$C$72,E_Ammortamenti!P$29:P$46)+'Bilancio iniziale'!$B$37+'Amm.ti Pregressi'!N15</f>
        <v>24016.666666666668</v>
      </c>
      <c r="M37" s="20">
        <f>+SUMIF(E_Ammortamenti!$B$29:$B$46,app!$C$72,E_Ammortamenti!Q$29:Q$46)+'Bilancio iniziale'!$B$37+'Amm.ti Pregressi'!O15</f>
        <v>24400</v>
      </c>
      <c r="N37" s="20">
        <f>+SUMIF(E_Ammortamenti!$B$29:$B$46,app!$C$72,E_Ammortamenti!R$29:R$46)+'Bilancio iniziale'!$B$37+'Amm.ti Pregressi'!P15</f>
        <v>24783.333333333336</v>
      </c>
      <c r="O37" s="20">
        <f>+SUMIF(E_Ammortamenti!$B$29:$B$46,app!$C$72,E_Ammortamenti!S$29:S$46)+'Bilancio iniziale'!$B$37+'Amm.ti Pregressi'!Q15</f>
        <v>25166.666666666668</v>
      </c>
      <c r="P37" s="20">
        <f>+SUMIF(E_Ammortamenti!$B$29:$B$46,app!$C$72,E_Ammortamenti!T$29:T$46)+'Bilancio iniziale'!$B$37+'Amm.ti Pregressi'!R15</f>
        <v>25550</v>
      </c>
      <c r="Q37" s="20">
        <f>+SUMIF(E_Ammortamenti!$B$29:$B$46,app!$C$72,E_Ammortamenti!U$29:U$46)+'Bilancio iniziale'!$B$37+'Amm.ti Pregressi'!S15</f>
        <v>25933.333333333332</v>
      </c>
      <c r="R37" s="20">
        <f>+SUMIF(E_Ammortamenti!$B$29:$B$46,app!$C$72,E_Ammortamenti!V$29:V$46)+'Bilancio iniziale'!$B$37+'Amm.ti Pregressi'!T15</f>
        <v>26316.666666666664</v>
      </c>
      <c r="S37" s="20">
        <f>+SUMIF(E_Ammortamenti!$B$29:$B$46,app!$C$72,E_Ammortamenti!W$29:W$46)+'Bilancio iniziale'!$B$37+'Amm.ti Pregressi'!U15</f>
        <v>26700</v>
      </c>
      <c r="T37" s="20">
        <f>+SUMIF(E_Ammortamenti!$B$29:$B$46,app!$C$72,E_Ammortamenti!X$29:X$46)+'Bilancio iniziale'!$B$37+'Amm.ti Pregressi'!V15</f>
        <v>27083.333333333332</v>
      </c>
      <c r="U37" s="20">
        <f>+SUMIF(E_Ammortamenti!$B$29:$B$46,app!$C$72,E_Ammortamenti!Y$29:Y$46)+'Bilancio iniziale'!$B$37+'Amm.ti Pregressi'!W15</f>
        <v>27466.666666666664</v>
      </c>
      <c r="V37" s="20">
        <f>+SUMIF(E_Ammortamenti!$B$29:$B$46,app!$C$72,E_Ammortamenti!Z$29:Z$46)+'Bilancio iniziale'!$B$37+'Amm.ti Pregressi'!X15</f>
        <v>27850</v>
      </c>
      <c r="W37" s="20">
        <f>+SUMIF(E_Ammortamenti!$B$29:$B$46,app!$C$72,E_Ammortamenti!AA$29:AA$46)+'Bilancio iniziale'!$B$37+'Amm.ti Pregressi'!Y15</f>
        <v>28233.333333333332</v>
      </c>
      <c r="X37" s="20">
        <f>+SUMIF(E_Ammortamenti!$B$29:$B$46,app!$C$72,E_Ammortamenti!AB$29:AB$46)+'Bilancio iniziale'!$B$37+'Amm.ti Pregressi'!Z15</f>
        <v>28616.666666666664</v>
      </c>
      <c r="Y37" s="20">
        <f>+SUMIF(E_Ammortamenti!$B$29:$B$46,app!$C$72,E_Ammortamenti!AC$29:AC$46)+'Bilancio iniziale'!$B$37+'Amm.ti Pregressi'!AA15</f>
        <v>28999.999999999996</v>
      </c>
      <c r="Z37" s="20">
        <f>+SUMIF(E_Ammortamenti!$B$29:$B$46,app!$C$72,E_Ammortamenti!AD$29:AD$46)+'Bilancio iniziale'!$B$37+'Amm.ti Pregressi'!AB15</f>
        <v>29383.333333333328</v>
      </c>
      <c r="AA37" s="20">
        <f>+SUMIF(E_Ammortamenti!$B$29:$B$46,app!$C$72,E_Ammortamenti!AE$29:AE$46)+'Bilancio iniziale'!$B$37+'Amm.ti Pregressi'!AC15</f>
        <v>29766.666666666664</v>
      </c>
      <c r="AB37" s="20">
        <f>+SUMIF(E_Ammortamenti!$B$29:$B$46,app!$C$72,E_Ammortamenti!AF$29:AF$46)+'Bilancio iniziale'!$B$37+'Amm.ti Pregressi'!AD15</f>
        <v>30150</v>
      </c>
      <c r="AC37" s="20">
        <f>+SUMIF(E_Ammortamenti!$B$29:$B$46,app!$C$72,E_Ammortamenti!AG$29:AG$46)+'Bilancio iniziale'!$B$37+'Amm.ti Pregressi'!AE15</f>
        <v>30533.333333333332</v>
      </c>
      <c r="AD37" s="20">
        <f>+SUMIF(E_Ammortamenti!$B$29:$B$46,app!$C$72,E_Ammortamenti!AH$29:AH$46)+'Bilancio iniziale'!$B$37+'Amm.ti Pregressi'!AF15</f>
        <v>30916.666666666664</v>
      </c>
      <c r="AE37" s="20">
        <f>+SUMIF(E_Ammortamenti!$B$29:$B$46,app!$C$72,E_Ammortamenti!AI$29:AI$46)+'Bilancio iniziale'!$B$37+'Amm.ti Pregressi'!AG15</f>
        <v>31300</v>
      </c>
      <c r="AF37" s="20">
        <f>+SUMIF(E_Ammortamenti!$B$29:$B$46,app!$C$72,E_Ammortamenti!AJ$29:AJ$46)+'Bilancio iniziale'!$B$37+'Amm.ti Pregressi'!AH15</f>
        <v>31683.333333333336</v>
      </c>
      <c r="AG37" s="20">
        <f>+SUMIF(E_Ammortamenti!$B$29:$B$46,app!$C$72,E_Ammortamenti!AK$29:AK$46)+'Bilancio iniziale'!$B$37+'Amm.ti Pregressi'!AI15</f>
        <v>32066.666666666668</v>
      </c>
      <c r="AH37" s="20">
        <f>+SUMIF(E_Ammortamenti!$B$29:$B$46,app!$C$72,E_Ammortamenti!AL$29:AL$46)+'Bilancio iniziale'!$B$37+'Amm.ti Pregressi'!AJ15</f>
        <v>32450</v>
      </c>
      <c r="AI37" s="20">
        <f>+SUMIF(E_Ammortamenti!$B$29:$B$46,app!$C$72,E_Ammortamenti!AM$29:AM$46)+'Bilancio iniziale'!$B$37+'Amm.ti Pregressi'!AK15</f>
        <v>32833.333333333336</v>
      </c>
      <c r="AJ37" s="20">
        <f>+SUMIF(E_Ammortamenti!$B$29:$B$46,app!$C$72,E_Ammortamenti!AN$29:AN$46)+'Bilancio iniziale'!$B$37+'Amm.ti Pregressi'!AL15</f>
        <v>33216.666666666672</v>
      </c>
      <c r="AK37" s="20">
        <f>+SUMIF(E_Ammortamenti!$B$29:$B$46,app!$C$72,E_Ammortamenti!AO$29:AO$46)+'Bilancio iniziale'!$B$37+'Amm.ti Pregressi'!AM15</f>
        <v>33600</v>
      </c>
      <c r="AM37" s="20"/>
    </row>
    <row r="38" spans="1:39" x14ac:dyDescent="0.2">
      <c r="A38" s="22"/>
      <c r="AM38" s="20"/>
    </row>
    <row r="39" spans="1:39" x14ac:dyDescent="0.2">
      <c r="A39" s="9" t="s">
        <v>27</v>
      </c>
      <c r="B39" s="21">
        <f>+B40-B44</f>
        <v>59583.333333333328</v>
      </c>
      <c r="C39" s="21">
        <f t="shared" ref="C39:AK39" si="10">+C40-C44</f>
        <v>64027.777777777781</v>
      </c>
      <c r="D39" s="21">
        <f t="shared" si="10"/>
        <v>65438.888888888891</v>
      </c>
      <c r="E39" s="21">
        <f t="shared" si="10"/>
        <v>64850</v>
      </c>
      <c r="F39" s="21">
        <f t="shared" si="10"/>
        <v>64261.111111111109</v>
      </c>
      <c r="G39" s="21">
        <f t="shared" si="10"/>
        <v>63672.222222222219</v>
      </c>
      <c r="H39" s="21">
        <f t="shared" si="10"/>
        <v>63083.333333333336</v>
      </c>
      <c r="I39" s="21">
        <f t="shared" si="10"/>
        <v>62494.444444444445</v>
      </c>
      <c r="J39" s="21">
        <f t="shared" si="10"/>
        <v>67855.555555555562</v>
      </c>
      <c r="K39" s="21">
        <f t="shared" si="10"/>
        <v>67216.666666666672</v>
      </c>
      <c r="L39" s="21">
        <f t="shared" si="10"/>
        <v>66577.777777777781</v>
      </c>
      <c r="M39" s="21">
        <f t="shared" si="10"/>
        <v>65938.888888888891</v>
      </c>
      <c r="N39" s="21">
        <f t="shared" ref="N39" si="11">+N40-N44</f>
        <v>65300</v>
      </c>
      <c r="O39" s="21">
        <f t="shared" si="10"/>
        <v>64661.111111111109</v>
      </c>
      <c r="P39" s="21">
        <f t="shared" si="10"/>
        <v>64022.222222222219</v>
      </c>
      <c r="Q39" s="21">
        <f t="shared" si="10"/>
        <v>63383.333333333328</v>
      </c>
      <c r="R39" s="21">
        <f t="shared" si="10"/>
        <v>62744.444444444438</v>
      </c>
      <c r="S39" s="21">
        <f t="shared" si="10"/>
        <v>62105.555555555547</v>
      </c>
      <c r="T39" s="21">
        <f t="shared" si="10"/>
        <v>61466.666666666664</v>
      </c>
      <c r="U39" s="21">
        <f t="shared" si="10"/>
        <v>60827.777777777781</v>
      </c>
      <c r="V39" s="21">
        <f t="shared" si="10"/>
        <v>60188.888888888891</v>
      </c>
      <c r="W39" s="21">
        <f t="shared" si="10"/>
        <v>59550</v>
      </c>
      <c r="X39" s="21">
        <f t="shared" si="10"/>
        <v>58911.111111111109</v>
      </c>
      <c r="Y39" s="21">
        <f t="shared" si="10"/>
        <v>58272.222222222226</v>
      </c>
      <c r="Z39" s="21">
        <f t="shared" si="10"/>
        <v>57633.333333333336</v>
      </c>
      <c r="AA39" s="21">
        <f t="shared" si="10"/>
        <v>56994.444444444453</v>
      </c>
      <c r="AB39" s="21">
        <f t="shared" si="10"/>
        <v>56355.555555555562</v>
      </c>
      <c r="AC39" s="21">
        <f t="shared" si="10"/>
        <v>55716.666666666672</v>
      </c>
      <c r="AD39" s="21">
        <f t="shared" si="10"/>
        <v>55077.777777777781</v>
      </c>
      <c r="AE39" s="21">
        <f t="shared" si="10"/>
        <v>54438.888888888898</v>
      </c>
      <c r="AF39" s="21">
        <f t="shared" si="10"/>
        <v>53800</v>
      </c>
      <c r="AG39" s="21">
        <f t="shared" si="10"/>
        <v>53161.111111111117</v>
      </c>
      <c r="AH39" s="21">
        <f t="shared" si="10"/>
        <v>52522.222222222226</v>
      </c>
      <c r="AI39" s="21">
        <f t="shared" si="10"/>
        <v>51883.333333333343</v>
      </c>
      <c r="AJ39" s="21">
        <f t="shared" si="10"/>
        <v>51244.444444444453</v>
      </c>
      <c r="AK39" s="21">
        <f t="shared" si="10"/>
        <v>50605.555555555562</v>
      </c>
      <c r="AM39" s="20"/>
    </row>
    <row r="40" spans="1:39" x14ac:dyDescent="0.2">
      <c r="A40" s="22" t="s">
        <v>28</v>
      </c>
      <c r="B40" s="21">
        <f>+SUM(B41:B43)</f>
        <v>70000</v>
      </c>
      <c r="C40" s="21">
        <f t="shared" ref="C40:AK40" si="12">+SUM(C41:C43)</f>
        <v>75000</v>
      </c>
      <c r="D40" s="21">
        <f t="shared" si="12"/>
        <v>77000</v>
      </c>
      <c r="E40" s="21">
        <f t="shared" si="12"/>
        <v>77000</v>
      </c>
      <c r="F40" s="21">
        <f t="shared" si="12"/>
        <v>77000</v>
      </c>
      <c r="G40" s="21">
        <f t="shared" si="12"/>
        <v>77000</v>
      </c>
      <c r="H40" s="21">
        <f t="shared" si="12"/>
        <v>77000</v>
      </c>
      <c r="I40" s="21">
        <f t="shared" si="12"/>
        <v>77000</v>
      </c>
      <c r="J40" s="21">
        <f t="shared" si="12"/>
        <v>83000</v>
      </c>
      <c r="K40" s="21">
        <f t="shared" si="12"/>
        <v>83000</v>
      </c>
      <c r="L40" s="21">
        <f t="shared" si="12"/>
        <v>83000</v>
      </c>
      <c r="M40" s="21">
        <f t="shared" si="12"/>
        <v>83000</v>
      </c>
      <c r="N40" s="21">
        <f t="shared" ref="N40" si="13">+SUM(N41:N43)</f>
        <v>83000</v>
      </c>
      <c r="O40" s="21">
        <f t="shared" si="12"/>
        <v>83000</v>
      </c>
      <c r="P40" s="21">
        <f t="shared" si="12"/>
        <v>83000</v>
      </c>
      <c r="Q40" s="21">
        <f t="shared" si="12"/>
        <v>83000</v>
      </c>
      <c r="R40" s="21">
        <f t="shared" si="12"/>
        <v>83000</v>
      </c>
      <c r="S40" s="21">
        <f t="shared" si="12"/>
        <v>83000</v>
      </c>
      <c r="T40" s="21">
        <f t="shared" si="12"/>
        <v>83000</v>
      </c>
      <c r="U40" s="21">
        <f t="shared" si="12"/>
        <v>83000</v>
      </c>
      <c r="V40" s="21">
        <f t="shared" si="12"/>
        <v>83000</v>
      </c>
      <c r="W40" s="21">
        <f t="shared" si="12"/>
        <v>83000</v>
      </c>
      <c r="X40" s="21">
        <f t="shared" si="12"/>
        <v>83000</v>
      </c>
      <c r="Y40" s="21">
        <f t="shared" si="12"/>
        <v>83000</v>
      </c>
      <c r="Z40" s="21">
        <f t="shared" si="12"/>
        <v>83000</v>
      </c>
      <c r="AA40" s="21">
        <f t="shared" si="12"/>
        <v>83000</v>
      </c>
      <c r="AB40" s="21">
        <f t="shared" si="12"/>
        <v>83000</v>
      </c>
      <c r="AC40" s="21">
        <f t="shared" si="12"/>
        <v>83000</v>
      </c>
      <c r="AD40" s="21">
        <f t="shared" si="12"/>
        <v>83000</v>
      </c>
      <c r="AE40" s="21">
        <f t="shared" si="12"/>
        <v>83000</v>
      </c>
      <c r="AF40" s="21">
        <f t="shared" si="12"/>
        <v>83000</v>
      </c>
      <c r="AG40" s="21">
        <f t="shared" si="12"/>
        <v>83000</v>
      </c>
      <c r="AH40" s="21">
        <f t="shared" si="12"/>
        <v>83000</v>
      </c>
      <c r="AI40" s="21">
        <f t="shared" si="12"/>
        <v>83000</v>
      </c>
      <c r="AJ40" s="21">
        <f t="shared" si="12"/>
        <v>83000</v>
      </c>
      <c r="AK40" s="21">
        <f t="shared" si="12"/>
        <v>83000</v>
      </c>
      <c r="AM40" s="20"/>
    </row>
    <row r="41" spans="1:39" x14ac:dyDescent="0.2">
      <c r="A41" s="8" t="s">
        <v>29</v>
      </c>
      <c r="B41" s="20">
        <f>+SUMIF(E_Investimenti!$B$4:$B$22,app!$C$73,E_Investimenti!F$4:F$22)+'Bilancio iniziale'!B41</f>
        <v>60000</v>
      </c>
      <c r="C41" s="20">
        <f>+SUMIF(E_Investimenti!$B$4:$B$22,app!$C$73,E_Investimenti!G$4:G$22)+B41</f>
        <v>60000</v>
      </c>
      <c r="D41" s="20">
        <f>+SUMIF(E_Investimenti!$B$4:$B$22,app!$C$73,E_Investimenti!H$4:H$22)+C41</f>
        <v>60000</v>
      </c>
      <c r="E41" s="20">
        <f>+SUMIF(E_Investimenti!$B$4:$B$22,app!$C$73,E_Investimenti!I$4:I$22)+D41</f>
        <v>60000</v>
      </c>
      <c r="F41" s="20">
        <f>+SUMIF(E_Investimenti!$B$4:$B$22,app!$C$73,E_Investimenti!J$4:J$22)+E41</f>
        <v>60000</v>
      </c>
      <c r="G41" s="20">
        <f>+SUMIF(E_Investimenti!$B$4:$B$22,app!$C$73,E_Investimenti!K$4:K$22)+F41</f>
        <v>60000</v>
      </c>
      <c r="H41" s="20">
        <f>+SUMIF(E_Investimenti!$B$4:$B$22,app!$C$73,E_Investimenti!L$4:L$22)+G41</f>
        <v>60000</v>
      </c>
      <c r="I41" s="20">
        <f>+SUMIF(E_Investimenti!$B$4:$B$22,app!$C$73,E_Investimenti!M$4:M$22)+H41</f>
        <v>60000</v>
      </c>
      <c r="J41" s="20">
        <f>+SUMIF(E_Investimenti!$B$4:$B$22,app!$C$73,E_Investimenti!N$4:N$22)+I41</f>
        <v>66000</v>
      </c>
      <c r="K41" s="20">
        <f>+SUMIF(E_Investimenti!$B$4:$B$22,app!$C$73,E_Investimenti!O$4:O$22)+J41</f>
        <v>66000</v>
      </c>
      <c r="L41" s="20">
        <f>+SUMIF(E_Investimenti!$B$4:$B$22,app!$C$73,E_Investimenti!P$4:P$22)+K41</f>
        <v>66000</v>
      </c>
      <c r="M41" s="20">
        <f>+SUMIF(E_Investimenti!$B$4:$B$22,app!$C$73,E_Investimenti!Q$4:Q$22)+L41</f>
        <v>66000</v>
      </c>
      <c r="N41" s="20">
        <f>+SUMIF(E_Investimenti!$B$4:$B$22,app!$C$73,E_Investimenti!R$4:R$22)+M41</f>
        <v>66000</v>
      </c>
      <c r="O41" s="20">
        <f>+SUMIF(E_Investimenti!$B$4:$B$22,app!$C$73,E_Investimenti!S$4:S$22)+N41</f>
        <v>66000</v>
      </c>
      <c r="P41" s="20">
        <f>+SUMIF(E_Investimenti!$B$4:$B$22,app!$C$73,E_Investimenti!T$4:T$22)+O41</f>
        <v>66000</v>
      </c>
      <c r="Q41" s="20">
        <f>+SUMIF(E_Investimenti!$B$4:$B$22,app!$C$73,E_Investimenti!U$4:U$22)+P41</f>
        <v>66000</v>
      </c>
      <c r="R41" s="20">
        <f>+SUMIF(E_Investimenti!$B$4:$B$22,app!$C$73,E_Investimenti!V$4:V$22)+Q41</f>
        <v>66000</v>
      </c>
      <c r="S41" s="20">
        <f>+SUMIF(E_Investimenti!$B$4:$B$22,app!$C$73,E_Investimenti!W$4:W$22)+R41</f>
        <v>66000</v>
      </c>
      <c r="T41" s="20">
        <f>+SUMIF(E_Investimenti!$B$4:$B$22,app!$C$73,E_Investimenti!X$4:X$22)+S41</f>
        <v>66000</v>
      </c>
      <c r="U41" s="20">
        <f>+SUMIF(E_Investimenti!$B$4:$B$22,app!$C$73,E_Investimenti!Y$4:Y$22)+T41</f>
        <v>66000</v>
      </c>
      <c r="V41" s="20">
        <f>+SUMIF(E_Investimenti!$B$4:$B$22,app!$C$73,E_Investimenti!Z$4:Z$22)+U41</f>
        <v>66000</v>
      </c>
      <c r="W41" s="20">
        <f>+SUMIF(E_Investimenti!$B$4:$B$22,app!$C$73,E_Investimenti!AA$4:AA$22)+V41</f>
        <v>66000</v>
      </c>
      <c r="X41" s="20">
        <f>+SUMIF(E_Investimenti!$B$4:$B$22,app!$C$73,E_Investimenti!AB$4:AB$22)+W41</f>
        <v>66000</v>
      </c>
      <c r="Y41" s="20">
        <f>+SUMIF(E_Investimenti!$B$4:$B$22,app!$C$73,E_Investimenti!AC$4:AC$22)+X41</f>
        <v>66000</v>
      </c>
      <c r="Z41" s="20">
        <f>+SUMIF(E_Investimenti!$B$4:$B$22,app!$C$73,E_Investimenti!AD$4:AD$22)+Y41</f>
        <v>66000</v>
      </c>
      <c r="AA41" s="20">
        <f>+SUMIF(E_Investimenti!$B$4:$B$22,app!$C$73,E_Investimenti!AE$4:AE$22)+Z41</f>
        <v>66000</v>
      </c>
      <c r="AB41" s="20">
        <f>+SUMIF(E_Investimenti!$B$4:$B$22,app!$C$73,E_Investimenti!AF$4:AF$22)+AA41</f>
        <v>66000</v>
      </c>
      <c r="AC41" s="20">
        <f>+SUMIF(E_Investimenti!$B$4:$B$22,app!$C$73,E_Investimenti!AG$4:AG$22)+AB41</f>
        <v>66000</v>
      </c>
      <c r="AD41" s="20">
        <f>+SUMIF(E_Investimenti!$B$4:$B$22,app!$C$73,E_Investimenti!AH$4:AH$22)+AC41</f>
        <v>66000</v>
      </c>
      <c r="AE41" s="20">
        <f>+SUMIF(E_Investimenti!$B$4:$B$22,app!$C$73,E_Investimenti!AI$4:AI$22)+AD41</f>
        <v>66000</v>
      </c>
      <c r="AF41" s="20">
        <f>+SUMIF(E_Investimenti!$B$4:$B$22,app!$C$73,E_Investimenti!AJ$4:AJ$22)+AE41</f>
        <v>66000</v>
      </c>
      <c r="AG41" s="20">
        <f>+SUMIF(E_Investimenti!$B$4:$B$22,app!$C$73,E_Investimenti!AK$4:AK$22)+AF41</f>
        <v>66000</v>
      </c>
      <c r="AH41" s="20">
        <f>+SUMIF(E_Investimenti!$B$4:$B$22,app!$C$73,E_Investimenti!AL$4:AL$22)+AG41</f>
        <v>66000</v>
      </c>
      <c r="AI41" s="20">
        <f>+SUMIF(E_Investimenti!$B$4:$B$22,app!$C$73,E_Investimenti!AM$4:AM$22)+AH41</f>
        <v>66000</v>
      </c>
      <c r="AJ41" s="20">
        <f>+SUMIF(E_Investimenti!$B$4:$B$22,app!$C$73,E_Investimenti!AN$4:AN$22)+AI41</f>
        <v>66000</v>
      </c>
      <c r="AK41" s="20">
        <f>+SUMIF(E_Investimenti!$B$4:$B$22,app!$C$73,E_Investimenti!AO$4:AO$22)+AJ41</f>
        <v>66000</v>
      </c>
      <c r="AM41" s="20"/>
    </row>
    <row r="42" spans="1:39" x14ac:dyDescent="0.2">
      <c r="A42" s="8" t="s">
        <v>30</v>
      </c>
      <c r="B42" s="20">
        <f>+SUMIF(E_Investimenti!$B$4:$B$22,app!$C$76,E_Investimenti!F$4:F$22)+'Bilancio iniziale'!B42</f>
        <v>5000</v>
      </c>
      <c r="C42" s="20">
        <f>+SUMIF(E_Investimenti!$B$4:$B$22,app!$C$76,E_Investimenti!G$4:G$22)+B42</f>
        <v>7000</v>
      </c>
      <c r="D42" s="20">
        <f>+SUMIF(E_Investimenti!$B$4:$B$22,app!$C$76,E_Investimenti!H$4:H$22)+C42</f>
        <v>9000</v>
      </c>
      <c r="E42" s="20">
        <f>+SUMIF(E_Investimenti!$B$4:$B$22,app!$C$76,E_Investimenti!I$4:I$22)+D42</f>
        <v>9000</v>
      </c>
      <c r="F42" s="20">
        <f>+SUMIF(E_Investimenti!$B$4:$B$22,app!$C$76,E_Investimenti!J$4:J$22)+E42</f>
        <v>9000</v>
      </c>
      <c r="G42" s="20">
        <f>+SUMIF(E_Investimenti!$B$4:$B$22,app!$C$76,E_Investimenti!K$4:K$22)+F42</f>
        <v>9000</v>
      </c>
      <c r="H42" s="20">
        <f>+SUMIF(E_Investimenti!$B$4:$B$22,app!$C$76,E_Investimenti!L$4:L$22)+G42</f>
        <v>9000</v>
      </c>
      <c r="I42" s="20">
        <f>+SUMIF(E_Investimenti!$B$4:$B$22,app!$C$76,E_Investimenti!M$4:M$22)+H42</f>
        <v>9000</v>
      </c>
      <c r="J42" s="20">
        <f>+SUMIF(E_Investimenti!$B$4:$B$22,app!$C$76,E_Investimenti!N$4:N$22)+I42</f>
        <v>9000</v>
      </c>
      <c r="K42" s="20">
        <f>+SUMIF(E_Investimenti!$B$4:$B$22,app!$C$76,E_Investimenti!O$4:O$22)+J42</f>
        <v>9000</v>
      </c>
      <c r="L42" s="20">
        <f>+SUMIF(E_Investimenti!$B$4:$B$22,app!$C$76,E_Investimenti!P$4:P$22)+K42</f>
        <v>9000</v>
      </c>
      <c r="M42" s="20">
        <f>+SUMIF(E_Investimenti!$B$4:$B$22,app!$C$76,E_Investimenti!Q$4:Q$22)+L42</f>
        <v>9000</v>
      </c>
      <c r="N42" s="20">
        <f>+SUMIF(E_Investimenti!$B$4:$B$22,app!$C$76,E_Investimenti!R$4:R$22)+M42</f>
        <v>9000</v>
      </c>
      <c r="O42" s="20">
        <f>+SUMIF(E_Investimenti!$B$4:$B$22,app!$C$76,E_Investimenti!S$4:S$22)+N42</f>
        <v>9000</v>
      </c>
      <c r="P42" s="20">
        <f>+SUMIF(E_Investimenti!$B$4:$B$22,app!$C$76,E_Investimenti!T$4:T$22)+O42</f>
        <v>9000</v>
      </c>
      <c r="Q42" s="20">
        <f>+SUMIF(E_Investimenti!$B$4:$B$22,app!$C$76,E_Investimenti!U$4:U$22)+P42</f>
        <v>9000</v>
      </c>
      <c r="R42" s="20">
        <f>+SUMIF(E_Investimenti!$B$4:$B$22,app!$C$76,E_Investimenti!V$4:V$22)+Q42</f>
        <v>9000</v>
      </c>
      <c r="S42" s="20">
        <f>+SUMIF(E_Investimenti!$B$4:$B$22,app!$C$76,E_Investimenti!W$4:W$22)+R42</f>
        <v>9000</v>
      </c>
      <c r="T42" s="20">
        <f>+SUMIF(E_Investimenti!$B$4:$B$22,app!$C$76,E_Investimenti!X$4:X$22)+S42</f>
        <v>9000</v>
      </c>
      <c r="U42" s="20">
        <f>+SUMIF(E_Investimenti!$B$4:$B$22,app!$C$76,E_Investimenti!Y$4:Y$22)+T42</f>
        <v>9000</v>
      </c>
      <c r="V42" s="20">
        <f>+SUMIF(E_Investimenti!$B$4:$B$22,app!$C$76,E_Investimenti!Z$4:Z$22)+U42</f>
        <v>9000</v>
      </c>
      <c r="W42" s="20">
        <f>+SUMIF(E_Investimenti!$B$4:$B$22,app!$C$76,E_Investimenti!AA$4:AA$22)+V42</f>
        <v>9000</v>
      </c>
      <c r="X42" s="20">
        <f>+SUMIF(E_Investimenti!$B$4:$B$22,app!$C$76,E_Investimenti!AB$4:AB$22)+W42</f>
        <v>9000</v>
      </c>
      <c r="Y42" s="20">
        <f>+SUMIF(E_Investimenti!$B$4:$B$22,app!$C$76,E_Investimenti!AC$4:AC$22)+X42</f>
        <v>9000</v>
      </c>
      <c r="Z42" s="20">
        <f>+SUMIF(E_Investimenti!$B$4:$B$22,app!$C$76,E_Investimenti!AD$4:AD$22)+Y42</f>
        <v>9000</v>
      </c>
      <c r="AA42" s="20">
        <f>+SUMIF(E_Investimenti!$B$4:$B$22,app!$C$76,E_Investimenti!AE$4:AE$22)+Z42</f>
        <v>9000</v>
      </c>
      <c r="AB42" s="20">
        <f>+SUMIF(E_Investimenti!$B$4:$B$22,app!$C$76,E_Investimenti!AF$4:AF$22)+AA42</f>
        <v>9000</v>
      </c>
      <c r="AC42" s="20">
        <f>+SUMIF(E_Investimenti!$B$4:$B$22,app!$C$76,E_Investimenti!AG$4:AG$22)+AB42</f>
        <v>9000</v>
      </c>
      <c r="AD42" s="20">
        <f>+SUMIF(E_Investimenti!$B$4:$B$22,app!$C$76,E_Investimenti!AH$4:AH$22)+AC42</f>
        <v>9000</v>
      </c>
      <c r="AE42" s="20">
        <f>+SUMIF(E_Investimenti!$B$4:$B$22,app!$C$76,E_Investimenti!AI$4:AI$22)+AD42</f>
        <v>9000</v>
      </c>
      <c r="AF42" s="20">
        <f>+SUMIF(E_Investimenti!$B$4:$B$22,app!$C$76,E_Investimenti!AJ$4:AJ$22)+AE42</f>
        <v>9000</v>
      </c>
      <c r="AG42" s="20">
        <f>+SUMIF(E_Investimenti!$B$4:$B$22,app!$C$76,E_Investimenti!AK$4:AK$22)+AF42</f>
        <v>9000</v>
      </c>
      <c r="AH42" s="20">
        <f>+SUMIF(E_Investimenti!$B$4:$B$22,app!$C$76,E_Investimenti!AL$4:AL$22)+AG42</f>
        <v>9000</v>
      </c>
      <c r="AI42" s="20">
        <f>+SUMIF(E_Investimenti!$B$4:$B$22,app!$C$76,E_Investimenti!AM$4:AM$22)+AH42</f>
        <v>9000</v>
      </c>
      <c r="AJ42" s="20">
        <f>+SUMIF(E_Investimenti!$B$4:$B$22,app!$C$76,E_Investimenti!AN$4:AN$22)+AI42</f>
        <v>9000</v>
      </c>
      <c r="AK42" s="20">
        <f>+SUMIF(E_Investimenti!$B$4:$B$22,app!$C$76,E_Investimenti!AO$4:AO$22)+AJ42</f>
        <v>9000</v>
      </c>
      <c r="AM42" s="20"/>
    </row>
    <row r="43" spans="1:39" x14ac:dyDescent="0.2">
      <c r="A43" s="8" t="s">
        <v>31</v>
      </c>
      <c r="B43" s="20">
        <f>+SUMIF(E_Investimenti!$B$4:$B$22,app!$C$71,E_Investimenti!F$4:F$22)+'Bilancio iniziale'!B43</f>
        <v>5000</v>
      </c>
      <c r="C43" s="20">
        <f>+SUMIF(E_Investimenti!$B$4:$B$22,app!$C$71,E_Investimenti!G$4:G$22)+B43</f>
        <v>8000</v>
      </c>
      <c r="D43" s="20">
        <f>+SUMIF(E_Investimenti!$B$4:$B$22,app!$C$71,E_Investimenti!H$4:H$22)+C43</f>
        <v>8000</v>
      </c>
      <c r="E43" s="20">
        <f>+SUMIF(E_Investimenti!$B$4:$B$22,app!$C$71,E_Investimenti!I$4:I$22)+D43</f>
        <v>8000</v>
      </c>
      <c r="F43" s="20">
        <f>+SUMIF(E_Investimenti!$B$4:$B$22,app!$C$71,E_Investimenti!J$4:J$22)+E43</f>
        <v>8000</v>
      </c>
      <c r="G43" s="20">
        <f>+SUMIF(E_Investimenti!$B$4:$B$22,app!$C$71,E_Investimenti!K$4:K$22)+F43</f>
        <v>8000</v>
      </c>
      <c r="H43" s="20">
        <f>+SUMIF(E_Investimenti!$B$4:$B$22,app!$C$71,E_Investimenti!L$4:L$22)+G43</f>
        <v>8000</v>
      </c>
      <c r="I43" s="20">
        <f>+SUMIF(E_Investimenti!$B$4:$B$22,app!$C$71,E_Investimenti!M$4:M$22)+H43</f>
        <v>8000</v>
      </c>
      <c r="J43" s="20">
        <f>+SUMIF(E_Investimenti!$B$4:$B$22,app!$C$71,E_Investimenti!N$4:N$22)+I43</f>
        <v>8000</v>
      </c>
      <c r="K43" s="20">
        <f>+SUMIF(E_Investimenti!$B$4:$B$22,app!$C$71,E_Investimenti!O$4:O$22)+J43</f>
        <v>8000</v>
      </c>
      <c r="L43" s="20">
        <f>+SUMIF(E_Investimenti!$B$4:$B$22,app!$C$71,E_Investimenti!P$4:P$22)+K43</f>
        <v>8000</v>
      </c>
      <c r="M43" s="20">
        <f>+SUMIF(E_Investimenti!$B$4:$B$22,app!$C$71,E_Investimenti!Q$4:Q$22)+L43</f>
        <v>8000</v>
      </c>
      <c r="N43" s="20">
        <f>+SUMIF(E_Investimenti!$B$4:$B$22,app!$C$71,E_Investimenti!R$4:R$22)+M43</f>
        <v>8000</v>
      </c>
      <c r="O43" s="20">
        <f>+SUMIF(E_Investimenti!$B$4:$B$22,app!$C$71,E_Investimenti!S$4:S$22)+N43</f>
        <v>8000</v>
      </c>
      <c r="P43" s="20">
        <f>+SUMIF(E_Investimenti!$B$4:$B$22,app!$C$71,E_Investimenti!T$4:T$22)+O43</f>
        <v>8000</v>
      </c>
      <c r="Q43" s="20">
        <f>+SUMIF(E_Investimenti!$B$4:$B$22,app!$C$71,E_Investimenti!U$4:U$22)+P43</f>
        <v>8000</v>
      </c>
      <c r="R43" s="20">
        <f>+SUMIF(E_Investimenti!$B$4:$B$22,app!$C$71,E_Investimenti!V$4:V$22)+Q43</f>
        <v>8000</v>
      </c>
      <c r="S43" s="20">
        <f>+SUMIF(E_Investimenti!$B$4:$B$22,app!$C$71,E_Investimenti!W$4:W$22)+R43</f>
        <v>8000</v>
      </c>
      <c r="T43" s="20">
        <f>+SUMIF(E_Investimenti!$B$4:$B$22,app!$C$71,E_Investimenti!X$4:X$22)+S43</f>
        <v>8000</v>
      </c>
      <c r="U43" s="20">
        <f>+SUMIF(E_Investimenti!$B$4:$B$22,app!$C$71,E_Investimenti!Y$4:Y$22)+T43</f>
        <v>8000</v>
      </c>
      <c r="V43" s="20">
        <f>+SUMIF(E_Investimenti!$B$4:$B$22,app!$C$71,E_Investimenti!Z$4:Z$22)+U43</f>
        <v>8000</v>
      </c>
      <c r="W43" s="20">
        <f>+SUMIF(E_Investimenti!$B$4:$B$22,app!$C$71,E_Investimenti!AA$4:AA$22)+V43</f>
        <v>8000</v>
      </c>
      <c r="X43" s="20">
        <f>+SUMIF(E_Investimenti!$B$4:$B$22,app!$C$71,E_Investimenti!AB$4:AB$22)+W43</f>
        <v>8000</v>
      </c>
      <c r="Y43" s="20">
        <f>+SUMIF(E_Investimenti!$B$4:$B$22,app!$C$71,E_Investimenti!AC$4:AC$22)+X43</f>
        <v>8000</v>
      </c>
      <c r="Z43" s="20">
        <f>+SUMIF(E_Investimenti!$B$4:$B$22,app!$C$71,E_Investimenti!AD$4:AD$22)+Y43</f>
        <v>8000</v>
      </c>
      <c r="AA43" s="20">
        <f>+SUMIF(E_Investimenti!$B$4:$B$22,app!$C$71,E_Investimenti!AE$4:AE$22)+Z43</f>
        <v>8000</v>
      </c>
      <c r="AB43" s="20">
        <f>+SUMIF(E_Investimenti!$B$4:$B$22,app!$C$71,E_Investimenti!AF$4:AF$22)+AA43</f>
        <v>8000</v>
      </c>
      <c r="AC43" s="20">
        <f>+SUMIF(E_Investimenti!$B$4:$B$22,app!$C$71,E_Investimenti!AG$4:AG$22)+AB43</f>
        <v>8000</v>
      </c>
      <c r="AD43" s="20">
        <f>+SUMIF(E_Investimenti!$B$4:$B$22,app!$C$71,E_Investimenti!AH$4:AH$22)+AC43</f>
        <v>8000</v>
      </c>
      <c r="AE43" s="20">
        <f>+SUMIF(E_Investimenti!$B$4:$B$22,app!$C$71,E_Investimenti!AI$4:AI$22)+AD43</f>
        <v>8000</v>
      </c>
      <c r="AF43" s="20">
        <f>+SUMIF(E_Investimenti!$B$4:$B$22,app!$C$71,E_Investimenti!AJ$4:AJ$22)+AE43</f>
        <v>8000</v>
      </c>
      <c r="AG43" s="20">
        <f>+SUMIF(E_Investimenti!$B$4:$B$22,app!$C$71,E_Investimenti!AK$4:AK$22)+AF43</f>
        <v>8000</v>
      </c>
      <c r="AH43" s="20">
        <f>+SUMIF(E_Investimenti!$B$4:$B$22,app!$C$71,E_Investimenti!AL$4:AL$22)+AG43</f>
        <v>8000</v>
      </c>
      <c r="AI43" s="20">
        <f>+SUMIF(E_Investimenti!$B$4:$B$22,app!$C$71,E_Investimenti!AM$4:AM$22)+AH43</f>
        <v>8000</v>
      </c>
      <c r="AJ43" s="20">
        <f>+SUMIF(E_Investimenti!$B$4:$B$22,app!$C$71,E_Investimenti!AN$4:AN$22)+AI43</f>
        <v>8000</v>
      </c>
      <c r="AK43" s="20">
        <f>+SUMIF(E_Investimenti!$B$4:$B$22,app!$C$71,E_Investimenti!AO$4:AO$22)+AJ43</f>
        <v>8000</v>
      </c>
      <c r="AM43" s="20"/>
    </row>
    <row r="44" spans="1:39" x14ac:dyDescent="0.2">
      <c r="A44" s="22" t="s">
        <v>32</v>
      </c>
      <c r="B44" s="21">
        <f t="shared" ref="B44:AK44" si="14">SUM(B45:B47)</f>
        <v>10416.666666666668</v>
      </c>
      <c r="C44" s="21">
        <f t="shared" si="14"/>
        <v>10972.222222222223</v>
      </c>
      <c r="D44" s="21">
        <f t="shared" si="14"/>
        <v>11561.111111111111</v>
      </c>
      <c r="E44" s="21">
        <f t="shared" si="14"/>
        <v>12150</v>
      </c>
      <c r="F44" s="21">
        <f t="shared" si="14"/>
        <v>12738.888888888891</v>
      </c>
      <c r="G44" s="21">
        <f t="shared" si="14"/>
        <v>13327.777777777777</v>
      </c>
      <c r="H44" s="21">
        <f t="shared" si="14"/>
        <v>13916.666666666666</v>
      </c>
      <c r="I44" s="21">
        <f t="shared" si="14"/>
        <v>14505.555555555555</v>
      </c>
      <c r="J44" s="21">
        <f t="shared" si="14"/>
        <v>15144.444444444443</v>
      </c>
      <c r="K44" s="21">
        <f t="shared" si="14"/>
        <v>15783.333333333332</v>
      </c>
      <c r="L44" s="21">
        <f t="shared" si="14"/>
        <v>16422.222222222219</v>
      </c>
      <c r="M44" s="21">
        <f t="shared" si="14"/>
        <v>17061.111111111113</v>
      </c>
      <c r="N44" s="21">
        <f t="shared" si="14"/>
        <v>17700</v>
      </c>
      <c r="O44" s="21">
        <f t="shared" si="14"/>
        <v>18338.888888888891</v>
      </c>
      <c r="P44" s="21">
        <f t="shared" si="14"/>
        <v>18977.777777777777</v>
      </c>
      <c r="Q44" s="21">
        <f t="shared" si="14"/>
        <v>19616.666666666668</v>
      </c>
      <c r="R44" s="21">
        <f t="shared" si="14"/>
        <v>20255.555555555558</v>
      </c>
      <c r="S44" s="21">
        <f t="shared" si="14"/>
        <v>20894.444444444449</v>
      </c>
      <c r="T44" s="21">
        <f t="shared" si="14"/>
        <v>21533.333333333336</v>
      </c>
      <c r="U44" s="21">
        <f t="shared" si="14"/>
        <v>22172.222222222223</v>
      </c>
      <c r="V44" s="21">
        <f t="shared" si="14"/>
        <v>22811.111111111109</v>
      </c>
      <c r="W44" s="21">
        <f t="shared" si="14"/>
        <v>23450</v>
      </c>
      <c r="X44" s="21">
        <f t="shared" si="14"/>
        <v>24088.888888888887</v>
      </c>
      <c r="Y44" s="21">
        <f t="shared" si="14"/>
        <v>24727.777777777774</v>
      </c>
      <c r="Z44" s="21">
        <f t="shared" si="14"/>
        <v>25366.666666666664</v>
      </c>
      <c r="AA44" s="21">
        <f t="shared" si="14"/>
        <v>26005.555555555551</v>
      </c>
      <c r="AB44" s="21">
        <f t="shared" si="14"/>
        <v>26644.444444444438</v>
      </c>
      <c r="AC44" s="21">
        <f t="shared" si="14"/>
        <v>27283.333333333332</v>
      </c>
      <c r="AD44" s="21">
        <f t="shared" si="14"/>
        <v>27922.222222222215</v>
      </c>
      <c r="AE44" s="21">
        <f t="shared" si="14"/>
        <v>28561.111111111102</v>
      </c>
      <c r="AF44" s="21">
        <f t="shared" si="14"/>
        <v>29199.999999999996</v>
      </c>
      <c r="AG44" s="21">
        <f t="shared" si="14"/>
        <v>29838.888888888883</v>
      </c>
      <c r="AH44" s="21">
        <f t="shared" si="14"/>
        <v>30477.777777777774</v>
      </c>
      <c r="AI44" s="21">
        <f t="shared" si="14"/>
        <v>31116.666666666657</v>
      </c>
      <c r="AJ44" s="21">
        <f t="shared" si="14"/>
        <v>31755.555555555547</v>
      </c>
      <c r="AK44" s="21">
        <f t="shared" si="14"/>
        <v>32394.444444444442</v>
      </c>
      <c r="AM44" s="20"/>
    </row>
    <row r="45" spans="1:39" x14ac:dyDescent="0.2">
      <c r="A45" s="8" t="s">
        <v>33</v>
      </c>
      <c r="B45" s="20">
        <f>+SUMIF(E_Ammortamenti!$B$29:$B$46,app!$C$73,E_Ammortamenti!F$29:F$46)+'Bilancio iniziale'!B45+'Amm.ti Pregressi'!D16</f>
        <v>5416.666666666667</v>
      </c>
      <c r="C45" s="20">
        <f>+SUMIF(E_Ammortamenti!$B$29:$B$46,app!$C$73,E_Ammortamenti!G$29:G$46)+'Bilancio iniziale'!$B$45+'Amm.ti Pregressi'!E16</f>
        <v>5833.333333333333</v>
      </c>
      <c r="D45" s="20">
        <f>+SUMIF(E_Ammortamenti!$B$29:$B$46,app!$C$73,E_Ammortamenti!H$29:H$46)+'Bilancio iniziale'!$B$45+'Amm.ti Pregressi'!F16</f>
        <v>6250</v>
      </c>
      <c r="E45" s="20">
        <f>+SUMIF(E_Ammortamenti!$B$29:$B$46,app!$C$73,E_Ammortamenti!I$29:I$46)+'Bilancio iniziale'!$B$45+'Amm.ti Pregressi'!G16</f>
        <v>6666.666666666667</v>
      </c>
      <c r="F45" s="20">
        <f>+SUMIF(E_Ammortamenti!$B$29:$B$46,app!$C$73,E_Ammortamenti!J$29:J$46)+'Bilancio iniziale'!$B$45+'Amm.ti Pregressi'!H16</f>
        <v>7083.3333333333339</v>
      </c>
      <c r="G45" s="20">
        <f>+SUMIF(E_Ammortamenti!$B$29:$B$46,app!$C$73,E_Ammortamenti!K$29:K$46)+'Bilancio iniziale'!$B$45+'Amm.ti Pregressi'!I16</f>
        <v>7500</v>
      </c>
      <c r="H45" s="20">
        <f>+SUMIF(E_Ammortamenti!$B$29:$B$46,app!$C$73,E_Ammortamenti!L$29:L$46)+'Bilancio iniziale'!$B$45+'Amm.ti Pregressi'!J16</f>
        <v>7916.6666666666661</v>
      </c>
      <c r="I45" s="20">
        <f>+SUMIF(E_Ammortamenti!$B$29:$B$46,app!$C$73,E_Ammortamenti!M$29:M$46)+'Bilancio iniziale'!$B$45+'Amm.ti Pregressi'!K16</f>
        <v>8333.3333333333321</v>
      </c>
      <c r="J45" s="20">
        <f>+SUMIF(E_Ammortamenti!$B$29:$B$46,app!$C$73,E_Ammortamenti!N$29:N$46)+'Bilancio iniziale'!$B$45+'Amm.ti Pregressi'!L16</f>
        <v>8800</v>
      </c>
      <c r="K45" s="20">
        <f>+SUMIF(E_Ammortamenti!$B$29:$B$46,app!$C$73,E_Ammortamenti!O$29:O$46)+'Bilancio iniziale'!$B$45+'Amm.ti Pregressi'!M16</f>
        <v>9266.6666666666661</v>
      </c>
      <c r="L45" s="20">
        <f>+SUMIF(E_Ammortamenti!$B$29:$B$46,app!$C$73,E_Ammortamenti!P$29:P$46)+'Bilancio iniziale'!$B$45+'Amm.ti Pregressi'!N16</f>
        <v>9733.3333333333321</v>
      </c>
      <c r="M45" s="20">
        <f>+SUMIF(E_Ammortamenti!$B$29:$B$46,app!$C$73,E_Ammortamenti!Q$29:Q$46)+'Bilancio iniziale'!$B$45+'Amm.ti Pregressi'!O16</f>
        <v>10200</v>
      </c>
      <c r="N45" s="20">
        <f>+SUMIF(E_Ammortamenti!$B$29:$B$46,app!$C$73,E_Ammortamenti!R$29:R$46)+'Bilancio iniziale'!$B$45+'Amm.ti Pregressi'!P16</f>
        <v>10666.666666666668</v>
      </c>
      <c r="O45" s="20">
        <f>+SUMIF(E_Ammortamenti!$B$29:$B$46,app!$C$73,E_Ammortamenti!S$29:S$46)+'Bilancio iniziale'!$B$45+'Amm.ti Pregressi'!Q16</f>
        <v>11133.333333333334</v>
      </c>
      <c r="P45" s="20">
        <f>+SUMIF(E_Ammortamenti!$B$29:$B$46,app!$C$73,E_Ammortamenti!T$29:T$46)+'Bilancio iniziale'!$B$45+'Amm.ti Pregressi'!R16</f>
        <v>11600</v>
      </c>
      <c r="Q45" s="20">
        <f>+SUMIF(E_Ammortamenti!$B$29:$B$46,app!$C$73,E_Ammortamenti!U$29:U$46)+'Bilancio iniziale'!$B$45+'Amm.ti Pregressi'!S16</f>
        <v>12066.666666666668</v>
      </c>
      <c r="R45" s="20">
        <f>+SUMIF(E_Ammortamenti!$B$29:$B$46,app!$C$73,E_Ammortamenti!V$29:V$46)+'Bilancio iniziale'!$B$45+'Amm.ti Pregressi'!T16</f>
        <v>12533.333333333336</v>
      </c>
      <c r="S45" s="20">
        <f>+SUMIF(E_Ammortamenti!$B$29:$B$46,app!$C$73,E_Ammortamenti!W$29:W$46)+'Bilancio iniziale'!$B$45+'Amm.ti Pregressi'!U16</f>
        <v>13000.000000000002</v>
      </c>
      <c r="T45" s="20">
        <f>+SUMIF(E_Ammortamenti!$B$29:$B$46,app!$C$73,E_Ammortamenti!X$29:X$46)+'Bilancio iniziale'!$B$45+'Amm.ti Pregressi'!V16</f>
        <v>13466.666666666668</v>
      </c>
      <c r="U45" s="20">
        <f>+SUMIF(E_Ammortamenti!$B$29:$B$46,app!$C$73,E_Ammortamenti!Y$29:Y$46)+'Bilancio iniziale'!$B$45+'Amm.ti Pregressi'!W16</f>
        <v>13933.333333333334</v>
      </c>
      <c r="V45" s="20">
        <f>+SUMIF(E_Ammortamenti!$B$29:$B$46,app!$C$73,E_Ammortamenti!Z$29:Z$46)+'Bilancio iniziale'!$B$45+'Amm.ti Pregressi'!X16</f>
        <v>14400</v>
      </c>
      <c r="W45" s="20">
        <f>+SUMIF(E_Ammortamenti!$B$29:$B$46,app!$C$73,E_Ammortamenti!AA$29:AA$46)+'Bilancio iniziale'!$B$45+'Amm.ti Pregressi'!Y16</f>
        <v>14866.666666666666</v>
      </c>
      <c r="X45" s="20">
        <f>+SUMIF(E_Ammortamenti!$B$29:$B$46,app!$C$73,E_Ammortamenti!AB$29:AB$46)+'Bilancio iniziale'!$B$45+'Amm.ti Pregressi'!Z16</f>
        <v>15333.333333333332</v>
      </c>
      <c r="Y45" s="20">
        <f>+SUMIF(E_Ammortamenti!$B$29:$B$46,app!$C$73,E_Ammortamenti!AC$29:AC$46)+'Bilancio iniziale'!$B$45+'Amm.ti Pregressi'!AA16</f>
        <v>15799.999999999998</v>
      </c>
      <c r="Z45" s="20">
        <f>+SUMIF(E_Ammortamenti!$B$29:$B$46,app!$C$73,E_Ammortamenti!AD$29:AD$46)+'Bilancio iniziale'!$B$45+'Amm.ti Pregressi'!AB16</f>
        <v>16266.666666666664</v>
      </c>
      <c r="AA45" s="20">
        <f>+SUMIF(E_Ammortamenti!$B$29:$B$46,app!$C$73,E_Ammortamenti!AE$29:AE$46)+'Bilancio iniziale'!$B$45+'Amm.ti Pregressi'!AC16</f>
        <v>16733.333333333328</v>
      </c>
      <c r="AB45" s="20">
        <f>+SUMIF(E_Ammortamenti!$B$29:$B$46,app!$C$73,E_Ammortamenti!AF$29:AF$46)+'Bilancio iniziale'!$B$45+'Amm.ti Pregressi'!AD16</f>
        <v>17199.999999999996</v>
      </c>
      <c r="AC45" s="20">
        <f>+SUMIF(E_Ammortamenti!$B$29:$B$46,app!$C$73,E_Ammortamenti!AG$29:AG$46)+'Bilancio iniziale'!$B$45+'Amm.ti Pregressi'!AE16</f>
        <v>17666.666666666664</v>
      </c>
      <c r="AD45" s="20">
        <f>+SUMIF(E_Ammortamenti!$B$29:$B$46,app!$C$73,E_Ammortamenti!AH$29:AH$46)+'Bilancio iniziale'!$B$45+'Amm.ti Pregressi'!AF16</f>
        <v>18133.333333333328</v>
      </c>
      <c r="AE45" s="20">
        <f>+SUMIF(E_Ammortamenti!$B$29:$B$46,app!$C$73,E_Ammortamenti!AI$29:AI$46)+'Bilancio iniziale'!$B$45+'Amm.ti Pregressi'!AG16</f>
        <v>18599.999999999993</v>
      </c>
      <c r="AF45" s="20">
        <f>+SUMIF(E_Ammortamenti!$B$29:$B$46,app!$C$73,E_Ammortamenti!AJ$29:AJ$46)+'Bilancio iniziale'!$B$45+'Amm.ti Pregressi'!AH16</f>
        <v>19066.666666666661</v>
      </c>
      <c r="AG45" s="20">
        <f>+SUMIF(E_Ammortamenti!$B$29:$B$46,app!$C$73,E_Ammortamenti!AK$29:AK$46)+'Bilancio iniziale'!$B$45+'Amm.ti Pregressi'!AI16</f>
        <v>19533.333333333328</v>
      </c>
      <c r="AH45" s="20">
        <f>+SUMIF(E_Ammortamenti!$B$29:$B$46,app!$C$73,E_Ammortamenti!AL$29:AL$46)+'Bilancio iniziale'!$B$45+'Amm.ti Pregressi'!AJ16</f>
        <v>19999.999999999993</v>
      </c>
      <c r="AI45" s="20">
        <f>+SUMIF(E_Ammortamenti!$B$29:$B$46,app!$C$73,E_Ammortamenti!AM$29:AM$46)+'Bilancio iniziale'!$B$45+'Amm.ti Pregressi'!AK16</f>
        <v>20466.666666666657</v>
      </c>
      <c r="AJ45" s="20">
        <f>+SUMIF(E_Ammortamenti!$B$29:$B$46,app!$C$73,E_Ammortamenti!AN$29:AN$46)+'Bilancio iniziale'!$B$45+'Amm.ti Pregressi'!AL16</f>
        <v>20933.333333333325</v>
      </c>
      <c r="AK45" s="20">
        <f>+SUMIF(E_Ammortamenti!$B$29:$B$46,app!$C$73,E_Ammortamenti!AO$29:AO$46)+'Bilancio iniziale'!$B$45+'Amm.ti Pregressi'!AM16</f>
        <v>21399.999999999993</v>
      </c>
      <c r="AM45" s="20"/>
    </row>
    <row r="46" spans="1:39" x14ac:dyDescent="0.2">
      <c r="A46" s="8" t="s">
        <v>34</v>
      </c>
      <c r="B46" s="20">
        <f>+SUMIF(E_Ammortamenti!$B$29:$B$46,app!$C$76,E_Ammortamenti!F$29:F$46)+'Bilancio iniziale'!B46+'Amm.ti Pregressi'!D17</f>
        <v>2500</v>
      </c>
      <c r="C46" s="20">
        <f>+SUMIF(E_Ammortamenti!$B$29:$B$46,app!$C$76,E_Ammortamenti!G$29:G$46)+'Bilancio iniziale'!$B$46+'Amm.ti Pregressi'!E17</f>
        <v>2555.5555555555557</v>
      </c>
      <c r="D46" s="20">
        <f>+SUMIF(E_Ammortamenti!$B$29:$B$46,app!$C$76,E_Ammortamenti!H$29:H$46)+'Bilancio iniziale'!$B$46+'Amm.ti Pregressi'!F17</f>
        <v>2644.4444444444443</v>
      </c>
      <c r="E46" s="20">
        <f>+SUMIF(E_Ammortamenti!$B$29:$B$46,app!$C$76,E_Ammortamenti!I$29:I$46)+'Bilancio iniziale'!$B$46+'Amm.ti Pregressi'!G17</f>
        <v>2733.3333333333335</v>
      </c>
      <c r="F46" s="20">
        <f>+SUMIF(E_Ammortamenti!$B$29:$B$46,app!$C$76,E_Ammortamenti!J$29:J$46)+'Bilancio iniziale'!$B$46+'Amm.ti Pregressi'!H17</f>
        <v>2822.2222222222222</v>
      </c>
      <c r="G46" s="20">
        <f>+SUMIF(E_Ammortamenti!$B$29:$B$46,app!$C$76,E_Ammortamenti!K$29:K$46)+'Bilancio iniziale'!$B$46+'Amm.ti Pregressi'!I17</f>
        <v>2911.1111111111113</v>
      </c>
      <c r="H46" s="20">
        <f>+SUMIF(E_Ammortamenti!$B$29:$B$46,app!$C$76,E_Ammortamenti!L$29:L$46)+'Bilancio iniziale'!$B$46+'Amm.ti Pregressi'!J17</f>
        <v>3000</v>
      </c>
      <c r="I46" s="20">
        <f>+SUMIF(E_Ammortamenti!$B$29:$B$46,app!$C$76,E_Ammortamenti!M$29:M$46)+'Bilancio iniziale'!$B$46+'Amm.ti Pregressi'!K17</f>
        <v>3088.8888888888887</v>
      </c>
      <c r="J46" s="20">
        <f>+SUMIF(E_Ammortamenti!$B$29:$B$46,app!$C$76,E_Ammortamenti!N$29:N$46)+'Bilancio iniziale'!$B$46+'Amm.ti Pregressi'!L17</f>
        <v>3177.7777777777778</v>
      </c>
      <c r="K46" s="20">
        <f>+SUMIF(E_Ammortamenti!$B$29:$B$46,app!$C$76,E_Ammortamenti!O$29:O$46)+'Bilancio iniziale'!$B$46+'Amm.ti Pregressi'!M17</f>
        <v>3266.6666666666665</v>
      </c>
      <c r="L46" s="20">
        <f>+SUMIF(E_Ammortamenti!$B$29:$B$46,app!$C$76,E_Ammortamenti!P$29:P$46)+'Bilancio iniziale'!$B$46+'Amm.ti Pregressi'!N17</f>
        <v>3355.5555555555557</v>
      </c>
      <c r="M46" s="20">
        <f>+SUMIF(E_Ammortamenti!$B$29:$B$46,app!$C$76,E_Ammortamenti!Q$29:Q$46)+'Bilancio iniziale'!$B$46+'Amm.ti Pregressi'!O17</f>
        <v>3444.4444444444443</v>
      </c>
      <c r="N46" s="20">
        <f>+SUMIF(E_Ammortamenti!$B$29:$B$46,app!$C$76,E_Ammortamenti!R$29:R$46)+'Bilancio iniziale'!$B$46+'Amm.ti Pregressi'!P17</f>
        <v>3533.333333333333</v>
      </c>
      <c r="O46" s="20">
        <f>+SUMIF(E_Ammortamenti!$B$29:$B$46,app!$C$76,E_Ammortamenti!S$29:S$46)+'Bilancio iniziale'!$B$46+'Amm.ti Pregressi'!Q17</f>
        <v>3622.2222222222222</v>
      </c>
      <c r="P46" s="20">
        <f>+SUMIF(E_Ammortamenti!$B$29:$B$46,app!$C$76,E_Ammortamenti!T$29:T$46)+'Bilancio iniziale'!$B$46+'Amm.ti Pregressi'!R17</f>
        <v>3711.1111111111109</v>
      </c>
      <c r="Q46" s="20">
        <f>+SUMIF(E_Ammortamenti!$B$29:$B$46,app!$C$76,E_Ammortamenti!U$29:U$46)+'Bilancio iniziale'!$B$46+'Amm.ti Pregressi'!S17</f>
        <v>3800</v>
      </c>
      <c r="R46" s="20">
        <f>+SUMIF(E_Ammortamenti!$B$29:$B$46,app!$C$76,E_Ammortamenti!V$29:V$46)+'Bilancio iniziale'!$B$46+'Amm.ti Pregressi'!T17</f>
        <v>3888.8888888888887</v>
      </c>
      <c r="S46" s="20">
        <f>+SUMIF(E_Ammortamenti!$B$29:$B$46,app!$C$76,E_Ammortamenti!W$29:W$46)+'Bilancio iniziale'!$B$46+'Amm.ti Pregressi'!U17</f>
        <v>3977.7777777777774</v>
      </c>
      <c r="T46" s="20">
        <f>+SUMIF(E_Ammortamenti!$B$29:$B$46,app!$C$76,E_Ammortamenti!X$29:X$46)+'Bilancio iniziale'!$B$46+'Amm.ti Pregressi'!V17</f>
        <v>4066.6666666666665</v>
      </c>
      <c r="U46" s="20">
        <f>+SUMIF(E_Ammortamenti!$B$29:$B$46,app!$C$76,E_Ammortamenti!Y$29:Y$46)+'Bilancio iniziale'!$B$46+'Amm.ti Pregressi'!W17</f>
        <v>4155.5555555555557</v>
      </c>
      <c r="V46" s="20">
        <f>+SUMIF(E_Ammortamenti!$B$29:$B$46,app!$C$76,E_Ammortamenti!Z$29:Z$46)+'Bilancio iniziale'!$B$46+'Amm.ti Pregressi'!X17</f>
        <v>4244.4444444444443</v>
      </c>
      <c r="W46" s="20">
        <f>+SUMIF(E_Ammortamenti!$B$29:$B$46,app!$C$76,E_Ammortamenti!AA$29:AA$46)+'Bilancio iniziale'!$B$46+'Amm.ti Pregressi'!Y17</f>
        <v>4333.3333333333339</v>
      </c>
      <c r="X46" s="20">
        <f>+SUMIF(E_Ammortamenti!$B$29:$B$46,app!$C$76,E_Ammortamenti!AB$29:AB$46)+'Bilancio iniziale'!$B$46+'Amm.ti Pregressi'!Z17</f>
        <v>4422.2222222222226</v>
      </c>
      <c r="Y46" s="20">
        <f>+SUMIF(E_Ammortamenti!$B$29:$B$46,app!$C$76,E_Ammortamenti!AC$29:AC$46)+'Bilancio iniziale'!$B$46+'Amm.ti Pregressi'!AA17</f>
        <v>4511.1111111111113</v>
      </c>
      <c r="Z46" s="20">
        <f>+SUMIF(E_Ammortamenti!$B$29:$B$46,app!$C$76,E_Ammortamenti!AD$29:AD$46)+'Bilancio iniziale'!$B$46+'Amm.ti Pregressi'!AB17</f>
        <v>4600</v>
      </c>
      <c r="AA46" s="20">
        <f>+SUMIF(E_Ammortamenti!$B$29:$B$46,app!$C$76,E_Ammortamenti!AE$29:AE$46)+'Bilancio iniziale'!$B$46+'Amm.ti Pregressi'!AC17</f>
        <v>4688.8888888888896</v>
      </c>
      <c r="AB46" s="20">
        <f>+SUMIF(E_Ammortamenti!$B$29:$B$46,app!$C$76,E_Ammortamenti!AF$29:AF$46)+'Bilancio iniziale'!$B$46+'Amm.ti Pregressi'!AD17</f>
        <v>4777.7777777777792</v>
      </c>
      <c r="AC46" s="20">
        <f>+SUMIF(E_Ammortamenti!$B$29:$B$46,app!$C$76,E_Ammortamenti!AG$29:AG$46)+'Bilancio iniziale'!$B$46+'Amm.ti Pregressi'!AE17</f>
        <v>4866.6666666666679</v>
      </c>
      <c r="AD46" s="20">
        <f>+SUMIF(E_Ammortamenti!$B$29:$B$46,app!$C$76,E_Ammortamenti!AH$29:AH$46)+'Bilancio iniziale'!$B$46+'Amm.ti Pregressi'!AF17</f>
        <v>4955.5555555555566</v>
      </c>
      <c r="AE46" s="20">
        <f>+SUMIF(E_Ammortamenti!$B$29:$B$46,app!$C$76,E_Ammortamenti!AI$29:AI$46)+'Bilancio iniziale'!$B$46+'Amm.ti Pregressi'!AG17</f>
        <v>5044.4444444444453</v>
      </c>
      <c r="AF46" s="20">
        <f>+SUMIF(E_Ammortamenti!$B$29:$B$46,app!$C$76,E_Ammortamenti!AJ$29:AJ$46)+'Bilancio iniziale'!$B$46+'Amm.ti Pregressi'!AH17</f>
        <v>5133.3333333333348</v>
      </c>
      <c r="AG46" s="20">
        <f>+SUMIF(E_Ammortamenti!$B$29:$B$46,app!$C$76,E_Ammortamenti!AK$29:AK$46)+'Bilancio iniziale'!$B$46+'Amm.ti Pregressi'!AI17</f>
        <v>5222.2222222222235</v>
      </c>
      <c r="AH46" s="20">
        <f>+SUMIF(E_Ammortamenti!$B$29:$B$46,app!$C$76,E_Ammortamenti!AL$29:AL$46)+'Bilancio iniziale'!$B$46+'Amm.ti Pregressi'!AJ17</f>
        <v>5311.1111111111131</v>
      </c>
      <c r="AI46" s="20">
        <f>+SUMIF(E_Ammortamenti!$B$29:$B$46,app!$C$76,E_Ammortamenti!AM$29:AM$46)+'Bilancio iniziale'!$B$46+'Amm.ti Pregressi'!AK17</f>
        <v>5400.0000000000018</v>
      </c>
      <c r="AJ46" s="20">
        <f>+SUMIF(E_Ammortamenti!$B$29:$B$46,app!$C$76,E_Ammortamenti!AN$29:AN$46)+'Bilancio iniziale'!$B$46+'Amm.ti Pregressi'!AL17</f>
        <v>5488.8888888888905</v>
      </c>
      <c r="AK46" s="20">
        <f>+SUMIF(E_Ammortamenti!$B$29:$B$46,app!$C$76,E_Ammortamenti!AO$29:AO$46)+'Bilancio iniziale'!$B$46+'Amm.ti Pregressi'!AM17</f>
        <v>5577.7777777777792</v>
      </c>
      <c r="AM46" s="20"/>
    </row>
    <row r="47" spans="1:39" x14ac:dyDescent="0.2">
      <c r="A47" s="8" t="s">
        <v>35</v>
      </c>
      <c r="B47" s="20">
        <f>+SUMIF(E_Ammortamenti!$B$29:$B$46,app!$C$71,E_Ammortamenti!F$29:F$46)+'Bilancio iniziale'!B47+'Amm.ti Pregressi'!D18</f>
        <v>2500</v>
      </c>
      <c r="C47" s="20">
        <f>+SUMIF(E_Ammortamenti!$B$29:$B$46,app!$C$71,E_Ammortamenti!G$29:G$46)+'Bilancio iniziale'!$B$47+'Amm.ti Pregressi'!E18</f>
        <v>2583.3333333333335</v>
      </c>
      <c r="D47" s="20">
        <f>+SUMIF(E_Ammortamenti!$B$29:$B$46,app!$C$71,E_Ammortamenti!H$29:H$46)+'Bilancio iniziale'!$B$47+'Amm.ti Pregressi'!F18</f>
        <v>2666.6666666666665</v>
      </c>
      <c r="E47" s="20">
        <f>+SUMIF(E_Ammortamenti!$B$29:$B$46,app!$C$71,E_Ammortamenti!I$29:I$46)+'Bilancio iniziale'!$B$47+'Amm.ti Pregressi'!G18</f>
        <v>2750</v>
      </c>
      <c r="F47" s="20">
        <f>+SUMIF(E_Ammortamenti!$B$29:$B$46,app!$C$71,E_Ammortamenti!J$29:J$46)+'Bilancio iniziale'!$B$47+'Amm.ti Pregressi'!H18</f>
        <v>2833.3333333333335</v>
      </c>
      <c r="G47" s="20">
        <f>+SUMIF(E_Ammortamenti!$B$29:$B$46,app!$C$71,E_Ammortamenti!K$29:K$46)+'Bilancio iniziale'!$B$47+'Amm.ti Pregressi'!I18</f>
        <v>2916.6666666666665</v>
      </c>
      <c r="H47" s="20">
        <f>+SUMIF(E_Ammortamenti!$B$29:$B$46,app!$C$71,E_Ammortamenti!L$29:L$46)+'Bilancio iniziale'!$B$47+'Amm.ti Pregressi'!J18</f>
        <v>3000</v>
      </c>
      <c r="I47" s="20">
        <f>+SUMIF(E_Ammortamenti!$B$29:$B$46,app!$C$71,E_Ammortamenti!M$29:M$46)+'Bilancio iniziale'!$B$47+'Amm.ti Pregressi'!K18</f>
        <v>3083.333333333333</v>
      </c>
      <c r="J47" s="20">
        <f>+SUMIF(E_Ammortamenti!$B$29:$B$46,app!$C$71,E_Ammortamenti!N$29:N$46)+'Bilancio iniziale'!$B$47+'Amm.ti Pregressi'!L18</f>
        <v>3166.6666666666665</v>
      </c>
      <c r="K47" s="20">
        <f>+SUMIF(E_Ammortamenti!$B$29:$B$46,app!$C$71,E_Ammortamenti!O$29:O$46)+'Bilancio iniziale'!$B$47+'Amm.ti Pregressi'!M18</f>
        <v>3250</v>
      </c>
      <c r="L47" s="20">
        <f>+SUMIF(E_Ammortamenti!$B$29:$B$46,app!$C$71,E_Ammortamenti!P$29:P$46)+'Bilancio iniziale'!$B$47+'Amm.ti Pregressi'!N18</f>
        <v>3333.3333333333335</v>
      </c>
      <c r="M47" s="20">
        <f>+SUMIF(E_Ammortamenti!$B$29:$B$46,app!$C$71,E_Ammortamenti!Q$29:Q$46)+'Bilancio iniziale'!$B$47+'Amm.ti Pregressi'!O18</f>
        <v>3416.666666666667</v>
      </c>
      <c r="N47" s="20">
        <f>+SUMIF(E_Ammortamenti!$B$29:$B$46,app!$C$71,E_Ammortamenti!R$29:R$46)+'Bilancio iniziale'!$B$47+'Amm.ti Pregressi'!P18</f>
        <v>3500</v>
      </c>
      <c r="O47" s="20">
        <f>+SUMIF(E_Ammortamenti!$B$29:$B$46,app!$C$71,E_Ammortamenti!S$29:S$46)+'Bilancio iniziale'!$B$47+'Amm.ti Pregressi'!Q18</f>
        <v>3583.3333333333335</v>
      </c>
      <c r="P47" s="20">
        <f>+SUMIF(E_Ammortamenti!$B$29:$B$46,app!$C$71,E_Ammortamenti!T$29:T$46)+'Bilancio iniziale'!$B$47+'Amm.ti Pregressi'!R18</f>
        <v>3666.666666666667</v>
      </c>
      <c r="Q47" s="20">
        <f>+SUMIF(E_Ammortamenti!$B$29:$B$46,app!$C$71,E_Ammortamenti!U$29:U$46)+'Bilancio iniziale'!$B$47+'Amm.ti Pregressi'!S18</f>
        <v>3750</v>
      </c>
      <c r="R47" s="20">
        <f>+SUMIF(E_Ammortamenti!$B$29:$B$46,app!$C$71,E_Ammortamenti!V$29:V$46)+'Bilancio iniziale'!$B$47+'Amm.ti Pregressi'!T18</f>
        <v>3833.333333333333</v>
      </c>
      <c r="S47" s="20">
        <f>+SUMIF(E_Ammortamenti!$B$29:$B$46,app!$C$71,E_Ammortamenti!W$29:W$46)+'Bilancio iniziale'!$B$47+'Amm.ti Pregressi'!U18</f>
        <v>3916.6666666666665</v>
      </c>
      <c r="T47" s="20">
        <f>+SUMIF(E_Ammortamenti!$B$29:$B$46,app!$C$71,E_Ammortamenti!X$29:X$46)+'Bilancio iniziale'!$B$47+'Amm.ti Pregressi'!V18</f>
        <v>4000</v>
      </c>
      <c r="U47" s="20">
        <f>+SUMIF(E_Ammortamenti!$B$29:$B$46,app!$C$71,E_Ammortamenti!Y$29:Y$46)+'Bilancio iniziale'!$B$47+'Amm.ti Pregressi'!W18</f>
        <v>4083.333333333333</v>
      </c>
      <c r="V47" s="20">
        <f>+SUMIF(E_Ammortamenti!$B$29:$B$46,app!$C$71,E_Ammortamenti!Z$29:Z$46)+'Bilancio iniziale'!$B$47+'Amm.ti Pregressi'!X18</f>
        <v>4166.6666666666661</v>
      </c>
      <c r="W47" s="20">
        <f>+SUMIF(E_Ammortamenti!$B$29:$B$46,app!$C$71,E_Ammortamenti!AA$29:AA$46)+'Bilancio iniziale'!$B$47+'Amm.ti Pregressi'!Y18</f>
        <v>4250</v>
      </c>
      <c r="X47" s="20">
        <f>+SUMIF(E_Ammortamenti!$B$29:$B$46,app!$C$71,E_Ammortamenti!AB$29:AB$46)+'Bilancio iniziale'!$B$47+'Amm.ti Pregressi'!Z18</f>
        <v>4333.333333333333</v>
      </c>
      <c r="Y47" s="20">
        <f>+SUMIF(E_Ammortamenti!$B$29:$B$46,app!$C$71,E_Ammortamenti!AC$29:AC$46)+'Bilancio iniziale'!$B$47+'Amm.ti Pregressi'!AA18</f>
        <v>4416.6666666666661</v>
      </c>
      <c r="Z47" s="20">
        <f>+SUMIF(E_Ammortamenti!$B$29:$B$46,app!$C$71,E_Ammortamenti!AD$29:AD$46)+'Bilancio iniziale'!$B$47+'Amm.ti Pregressi'!AB18</f>
        <v>4499.9999999999991</v>
      </c>
      <c r="AA47" s="20">
        <f>+SUMIF(E_Ammortamenti!$B$29:$B$46,app!$C$71,E_Ammortamenti!AE$29:AE$46)+'Bilancio iniziale'!$B$47+'Amm.ti Pregressi'!AC18</f>
        <v>4583.3333333333321</v>
      </c>
      <c r="AB47" s="20">
        <f>+SUMIF(E_Ammortamenti!$B$29:$B$46,app!$C$71,E_Ammortamenti!AF$29:AF$46)+'Bilancio iniziale'!$B$47+'Amm.ti Pregressi'!AD18</f>
        <v>4666.6666666666661</v>
      </c>
      <c r="AC47" s="20">
        <f>+SUMIF(E_Ammortamenti!$B$29:$B$46,app!$C$71,E_Ammortamenti!AG$29:AG$46)+'Bilancio iniziale'!$B$47+'Amm.ti Pregressi'!AE18</f>
        <v>4750</v>
      </c>
      <c r="AD47" s="20">
        <f>+SUMIF(E_Ammortamenti!$B$29:$B$46,app!$C$71,E_Ammortamenti!AH$29:AH$46)+'Bilancio iniziale'!$B$47+'Amm.ti Pregressi'!AF18</f>
        <v>4833.333333333333</v>
      </c>
      <c r="AE47" s="20">
        <f>+SUMIF(E_Ammortamenti!$B$29:$B$46,app!$C$71,E_Ammortamenti!AI$29:AI$46)+'Bilancio iniziale'!$B$47+'Amm.ti Pregressi'!AG18</f>
        <v>4916.6666666666661</v>
      </c>
      <c r="AF47" s="20">
        <f>+SUMIF(E_Ammortamenti!$B$29:$B$46,app!$C$71,E_Ammortamenti!AJ$29:AJ$46)+'Bilancio iniziale'!$B$47+'Amm.ti Pregressi'!AH18</f>
        <v>5000</v>
      </c>
      <c r="AG47" s="20">
        <f>+SUMIF(E_Ammortamenti!$B$29:$B$46,app!$C$71,E_Ammortamenti!AK$29:AK$46)+'Bilancio iniziale'!$B$47+'Amm.ti Pregressi'!AI18</f>
        <v>5083.3333333333339</v>
      </c>
      <c r="AH47" s="20">
        <f>+SUMIF(E_Ammortamenti!$B$29:$B$46,app!$C$71,E_Ammortamenti!AL$29:AL$46)+'Bilancio iniziale'!$B$47+'Amm.ti Pregressi'!AJ18</f>
        <v>5166.666666666667</v>
      </c>
      <c r="AI47" s="20">
        <f>+SUMIF(E_Ammortamenti!$B$29:$B$46,app!$C$71,E_Ammortamenti!AM$29:AM$46)+'Bilancio iniziale'!$B$47+'Amm.ti Pregressi'!AK18</f>
        <v>5250</v>
      </c>
      <c r="AJ47" s="20">
        <f>+SUMIF(E_Ammortamenti!$B$29:$B$46,app!$C$71,E_Ammortamenti!AN$29:AN$46)+'Bilancio iniziale'!$B$47+'Amm.ti Pregressi'!AL18</f>
        <v>5333.3333333333339</v>
      </c>
      <c r="AK47" s="20">
        <f>+SUMIF(E_Ammortamenti!$B$29:$B$46,app!$C$71,E_Ammortamenti!AO$29:AO$46)+'Bilancio iniziale'!$B$47+'Amm.ti Pregressi'!AM18</f>
        <v>5416.6666666666679</v>
      </c>
      <c r="AM47" s="20"/>
    </row>
    <row r="48" spans="1:39" x14ac:dyDescent="0.2"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M48" s="20"/>
    </row>
    <row r="49" spans="1:39" x14ac:dyDescent="0.2">
      <c r="A49" s="9" t="s">
        <v>160</v>
      </c>
      <c r="B49" s="21">
        <f>+B50-B51</f>
        <v>0</v>
      </c>
      <c r="C49" s="21">
        <f>+C50-C51</f>
        <v>0</v>
      </c>
      <c r="D49" s="21">
        <f t="shared" ref="D49:AK49" si="15">+D50-D51</f>
        <v>0</v>
      </c>
      <c r="E49" s="21">
        <f t="shared" si="15"/>
        <v>0</v>
      </c>
      <c r="F49" s="21">
        <f t="shared" si="15"/>
        <v>0</v>
      </c>
      <c r="G49" s="21">
        <f t="shared" si="15"/>
        <v>0</v>
      </c>
      <c r="H49" s="21">
        <f t="shared" si="15"/>
        <v>0</v>
      </c>
      <c r="I49" s="21">
        <f t="shared" si="15"/>
        <v>0</v>
      </c>
      <c r="J49" s="21">
        <f t="shared" si="15"/>
        <v>0</v>
      </c>
      <c r="K49" s="21">
        <f t="shared" si="15"/>
        <v>0</v>
      </c>
      <c r="L49" s="21">
        <f t="shared" si="15"/>
        <v>0</v>
      </c>
      <c r="M49" s="21">
        <f t="shared" si="15"/>
        <v>0</v>
      </c>
      <c r="N49" s="21">
        <f t="shared" si="15"/>
        <v>0</v>
      </c>
      <c r="O49" s="21">
        <f t="shared" si="15"/>
        <v>0</v>
      </c>
      <c r="P49" s="21">
        <f t="shared" si="15"/>
        <v>0</v>
      </c>
      <c r="Q49" s="21">
        <f t="shared" si="15"/>
        <v>0</v>
      </c>
      <c r="R49" s="21">
        <f t="shared" si="15"/>
        <v>0</v>
      </c>
      <c r="S49" s="21">
        <f t="shared" si="15"/>
        <v>0</v>
      </c>
      <c r="T49" s="21">
        <f t="shared" si="15"/>
        <v>0</v>
      </c>
      <c r="U49" s="21">
        <f t="shared" si="15"/>
        <v>0</v>
      </c>
      <c r="V49" s="21">
        <f t="shared" si="15"/>
        <v>0</v>
      </c>
      <c r="W49" s="21">
        <f t="shared" si="15"/>
        <v>0</v>
      </c>
      <c r="X49" s="21">
        <f t="shared" si="15"/>
        <v>0</v>
      </c>
      <c r="Y49" s="21">
        <f t="shared" si="15"/>
        <v>0</v>
      </c>
      <c r="Z49" s="21">
        <f t="shared" si="15"/>
        <v>0</v>
      </c>
      <c r="AA49" s="21">
        <f t="shared" si="15"/>
        <v>0</v>
      </c>
      <c r="AB49" s="21">
        <f t="shared" si="15"/>
        <v>0</v>
      </c>
      <c r="AC49" s="21">
        <f t="shared" si="15"/>
        <v>0</v>
      </c>
      <c r="AD49" s="21">
        <f t="shared" si="15"/>
        <v>0</v>
      </c>
      <c r="AE49" s="21">
        <f t="shared" si="15"/>
        <v>0</v>
      </c>
      <c r="AF49" s="21">
        <f t="shared" si="15"/>
        <v>0</v>
      </c>
      <c r="AG49" s="21">
        <f t="shared" si="15"/>
        <v>0</v>
      </c>
      <c r="AH49" s="21">
        <f t="shared" si="15"/>
        <v>0</v>
      </c>
      <c r="AI49" s="21">
        <f t="shared" si="15"/>
        <v>0</v>
      </c>
      <c r="AJ49" s="21">
        <f t="shared" si="15"/>
        <v>0</v>
      </c>
      <c r="AK49" s="21">
        <f t="shared" si="15"/>
        <v>0</v>
      </c>
      <c r="AM49" s="20"/>
    </row>
    <row r="50" spans="1:39" x14ac:dyDescent="0.2">
      <c r="A50" s="22" t="s">
        <v>158</v>
      </c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M50" s="20"/>
    </row>
    <row r="51" spans="1:39" x14ac:dyDescent="0.2">
      <c r="A51" s="22" t="s">
        <v>159</v>
      </c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M51" s="20"/>
    </row>
    <row r="52" spans="1:39" x14ac:dyDescent="0.2">
      <c r="AM52" s="20"/>
    </row>
    <row r="53" spans="1:39" x14ac:dyDescent="0.2">
      <c r="A53" s="9" t="s">
        <v>36</v>
      </c>
      <c r="B53" s="21">
        <f>+B39+B27+B22+B8+B5+B49</f>
        <v>838293.81666666665</v>
      </c>
      <c r="C53" s="21">
        <f t="shared" ref="C53:AK53" si="16">+C39+C27+C22+C8+C5+C49</f>
        <v>778653.25293319765</v>
      </c>
      <c r="D53" s="21">
        <f t="shared" si="16"/>
        <v>711703.43888888881</v>
      </c>
      <c r="E53" s="21">
        <f t="shared" si="16"/>
        <v>740236.73333333328</v>
      </c>
      <c r="F53" s="21">
        <f t="shared" si="16"/>
        <v>766171.6944444445</v>
      </c>
      <c r="G53" s="21">
        <f t="shared" si="16"/>
        <v>813971.24222222227</v>
      </c>
      <c r="H53" s="21">
        <f t="shared" si="16"/>
        <v>847526.91</v>
      </c>
      <c r="I53" s="21">
        <f t="shared" si="16"/>
        <v>863860.45111111109</v>
      </c>
      <c r="J53" s="21">
        <f t="shared" si="16"/>
        <v>900230.37222222215</v>
      </c>
      <c r="K53" s="21">
        <f t="shared" si="16"/>
        <v>908415.38833333342</v>
      </c>
      <c r="L53" s="21">
        <f t="shared" si="16"/>
        <v>957456.21344444435</v>
      </c>
      <c r="M53" s="21">
        <f t="shared" si="16"/>
        <v>950004.07188888895</v>
      </c>
      <c r="N53" s="21">
        <f t="shared" si="16"/>
        <v>973238.26661666669</v>
      </c>
      <c r="O53" s="21">
        <f t="shared" si="16"/>
        <v>1035480.9143777776</v>
      </c>
      <c r="P53" s="21">
        <f t="shared" si="16"/>
        <v>1029264.3421388888</v>
      </c>
      <c r="Q53" s="21">
        <f t="shared" si="16"/>
        <v>1086629.2742250001</v>
      </c>
      <c r="R53" s="21">
        <f t="shared" si="16"/>
        <v>1082581.1463111113</v>
      </c>
      <c r="S53" s="21">
        <f t="shared" si="16"/>
        <v>1122861.2696048624</v>
      </c>
      <c r="T53" s="21">
        <f t="shared" si="16"/>
        <v>1141887.515024307</v>
      </c>
      <c r="U53" s="21">
        <f t="shared" si="16"/>
        <v>1123743.2831687513</v>
      </c>
      <c r="V53" s="21">
        <f t="shared" si="16"/>
        <v>1160354.9898131958</v>
      </c>
      <c r="W53" s="21">
        <f t="shared" si="16"/>
        <v>1225252.3752326402</v>
      </c>
      <c r="X53" s="21">
        <f t="shared" si="16"/>
        <v>1236591.9599135451</v>
      </c>
      <c r="Y53" s="21">
        <f t="shared" si="16"/>
        <v>1217735.662936097</v>
      </c>
      <c r="Z53" s="21">
        <f t="shared" si="16"/>
        <v>1250061.1009138748</v>
      </c>
      <c r="AA53" s="21">
        <f t="shared" si="16"/>
        <v>1315516.8693666526</v>
      </c>
      <c r="AB53" s="21">
        <f t="shared" si="16"/>
        <v>1348418.1766194303</v>
      </c>
      <c r="AC53" s="21">
        <f t="shared" si="16"/>
        <v>1370598.5387972081</v>
      </c>
      <c r="AD53" s="21">
        <f t="shared" si="16"/>
        <v>1365206.9009749859</v>
      </c>
      <c r="AE53" s="21">
        <f t="shared" si="16"/>
        <v>1355253.7908709792</v>
      </c>
      <c r="AF53" s="21">
        <f t="shared" si="16"/>
        <v>1438031.9036487569</v>
      </c>
      <c r="AG53" s="21">
        <f t="shared" si="16"/>
        <v>1452286.9564265346</v>
      </c>
      <c r="AH53" s="21">
        <f t="shared" si="16"/>
        <v>1451065.8774043126</v>
      </c>
      <c r="AI53" s="21">
        <f t="shared" si="16"/>
        <v>1448488.4395820904</v>
      </c>
      <c r="AJ53" s="21">
        <f t="shared" si="16"/>
        <v>1475662.1399330036</v>
      </c>
      <c r="AK53" s="21">
        <f t="shared" si="16"/>
        <v>1510332.6388595556</v>
      </c>
      <c r="AM53" s="20"/>
    </row>
    <row r="54" spans="1:39" x14ac:dyDescent="0.2">
      <c r="AM54" s="20"/>
    </row>
    <row r="55" spans="1:39" x14ac:dyDescent="0.2">
      <c r="A55" s="9" t="s">
        <v>37</v>
      </c>
      <c r="B55" s="10" t="str">
        <f>+B2</f>
        <v>A1 M1</v>
      </c>
      <c r="C55" s="10" t="str">
        <f t="shared" ref="C55:AK55" si="17">+C2</f>
        <v>A1 M2</v>
      </c>
      <c r="D55" s="10" t="str">
        <f t="shared" si="17"/>
        <v>A1 M3</v>
      </c>
      <c r="E55" s="10" t="str">
        <f t="shared" si="17"/>
        <v>A1 M4</v>
      </c>
      <c r="F55" s="10" t="str">
        <f t="shared" si="17"/>
        <v>A1 M5</v>
      </c>
      <c r="G55" s="10" t="str">
        <f t="shared" si="17"/>
        <v>A1 M6</v>
      </c>
      <c r="H55" s="10" t="str">
        <f t="shared" si="17"/>
        <v>A1 M7</v>
      </c>
      <c r="I55" s="10" t="str">
        <f t="shared" si="17"/>
        <v>A1 M8</v>
      </c>
      <c r="J55" s="10" t="str">
        <f t="shared" si="17"/>
        <v>A1 M9</v>
      </c>
      <c r="K55" s="10" t="str">
        <f t="shared" si="17"/>
        <v>A1 M10</v>
      </c>
      <c r="L55" s="10" t="str">
        <f t="shared" si="17"/>
        <v>A1 M11</v>
      </c>
      <c r="M55" s="10" t="str">
        <f t="shared" si="17"/>
        <v>A1 M12</v>
      </c>
      <c r="N55" s="10" t="str">
        <f t="shared" si="17"/>
        <v>A2 M1</v>
      </c>
      <c r="O55" s="10" t="str">
        <f t="shared" si="17"/>
        <v>A2 M2</v>
      </c>
      <c r="P55" s="10" t="str">
        <f t="shared" si="17"/>
        <v>A2 M3</v>
      </c>
      <c r="Q55" s="10" t="str">
        <f t="shared" si="17"/>
        <v>A2 M4</v>
      </c>
      <c r="R55" s="10" t="str">
        <f t="shared" si="17"/>
        <v>A2 M5</v>
      </c>
      <c r="S55" s="10" t="str">
        <f t="shared" si="17"/>
        <v>A2 M6</v>
      </c>
      <c r="T55" s="10" t="str">
        <f t="shared" si="17"/>
        <v>A2 M7</v>
      </c>
      <c r="U55" s="10" t="str">
        <f t="shared" si="17"/>
        <v>A2 M8</v>
      </c>
      <c r="V55" s="10" t="str">
        <f t="shared" si="17"/>
        <v>A2 M9</v>
      </c>
      <c r="W55" s="10" t="str">
        <f t="shared" si="17"/>
        <v>A2 M10</v>
      </c>
      <c r="X55" s="10" t="str">
        <f t="shared" si="17"/>
        <v>A2 M11</v>
      </c>
      <c r="Y55" s="10" t="str">
        <f t="shared" si="17"/>
        <v>A2 M12</v>
      </c>
      <c r="Z55" s="10" t="str">
        <f t="shared" si="17"/>
        <v>A3 M1</v>
      </c>
      <c r="AA55" s="10" t="str">
        <f t="shared" si="17"/>
        <v>A3 M2</v>
      </c>
      <c r="AB55" s="10" t="str">
        <f t="shared" si="17"/>
        <v>A3 M3</v>
      </c>
      <c r="AC55" s="10" t="str">
        <f t="shared" si="17"/>
        <v>A3 M4</v>
      </c>
      <c r="AD55" s="10" t="str">
        <f t="shared" si="17"/>
        <v>A3 M5</v>
      </c>
      <c r="AE55" s="10" t="str">
        <f t="shared" si="17"/>
        <v>A3 M6</v>
      </c>
      <c r="AF55" s="10" t="str">
        <f t="shared" si="17"/>
        <v>A3 M7</v>
      </c>
      <c r="AG55" s="10" t="str">
        <f t="shared" si="17"/>
        <v>A3 M8</v>
      </c>
      <c r="AH55" s="10" t="str">
        <f t="shared" si="17"/>
        <v>A3 M9</v>
      </c>
      <c r="AI55" s="10" t="str">
        <f t="shared" si="17"/>
        <v>A3 M10</v>
      </c>
      <c r="AJ55" s="10" t="str">
        <f t="shared" si="17"/>
        <v>A3 M11</v>
      </c>
      <c r="AK55" s="10" t="str">
        <f t="shared" si="17"/>
        <v>A3 M12</v>
      </c>
      <c r="AM55" s="20"/>
    </row>
    <row r="56" spans="1:39" x14ac:dyDescent="0.2">
      <c r="AM56" s="20"/>
    </row>
    <row r="57" spans="1:39" x14ac:dyDescent="0.2">
      <c r="A57" s="9" t="s">
        <v>38</v>
      </c>
      <c r="B57" s="21">
        <f>+B58</f>
        <v>0</v>
      </c>
      <c r="C57" s="21">
        <f t="shared" ref="C57:AK57" si="18">+C58</f>
        <v>0</v>
      </c>
      <c r="D57" s="21">
        <f t="shared" si="18"/>
        <v>115704.08302249378</v>
      </c>
      <c r="E57" s="21">
        <f t="shared" si="18"/>
        <v>100855.74499528419</v>
      </c>
      <c r="F57" s="21">
        <f t="shared" si="18"/>
        <v>67757.705254727276</v>
      </c>
      <c r="G57" s="21">
        <f t="shared" si="18"/>
        <v>43441.078051905191</v>
      </c>
      <c r="H57" s="21">
        <f t="shared" si="18"/>
        <v>53956.020768787857</v>
      </c>
      <c r="I57" s="21">
        <f t="shared" si="18"/>
        <v>67176.26833499028</v>
      </c>
      <c r="J57" s="21">
        <f t="shared" si="18"/>
        <v>48519.73796112321</v>
      </c>
      <c r="K57" s="21">
        <f t="shared" si="18"/>
        <v>58252.666369172242</v>
      </c>
      <c r="L57" s="21">
        <f t="shared" si="18"/>
        <v>62624.512288079808</v>
      </c>
      <c r="M57" s="21">
        <f t="shared" si="18"/>
        <v>55854.224684625799</v>
      </c>
      <c r="N57" s="21">
        <f t="shared" si="18"/>
        <v>132130.67178143843</v>
      </c>
      <c r="O57" s="21">
        <f t="shared" si="18"/>
        <v>128291.93216215573</v>
      </c>
      <c r="P57" s="21">
        <f t="shared" si="18"/>
        <v>123255.75254287306</v>
      </c>
      <c r="Q57" s="21">
        <f t="shared" si="18"/>
        <v>202143.5572485904</v>
      </c>
      <c r="R57" s="21">
        <f t="shared" si="18"/>
        <v>194940.38195430776</v>
      </c>
      <c r="S57" s="21">
        <f t="shared" si="18"/>
        <v>153316.54588676576</v>
      </c>
      <c r="T57" s="21">
        <f t="shared" si="18"/>
        <v>177179.63126106843</v>
      </c>
      <c r="U57" s="21">
        <f t="shared" si="18"/>
        <v>214252.79663537102</v>
      </c>
      <c r="V57" s="21">
        <f t="shared" si="18"/>
        <v>210706.80473467364</v>
      </c>
      <c r="W57" s="21">
        <f t="shared" si="18"/>
        <v>214118.8313339763</v>
      </c>
      <c r="X57" s="21">
        <f t="shared" si="18"/>
        <v>254650.51351973935</v>
      </c>
      <c r="Y57" s="21">
        <f t="shared" si="18"/>
        <v>313594.6990943086</v>
      </c>
      <c r="Z57" s="21">
        <f t="shared" si="18"/>
        <v>349555.35464387794</v>
      </c>
      <c r="AA57" s="21">
        <f t="shared" si="18"/>
        <v>326822.29434856237</v>
      </c>
      <c r="AB57" s="21">
        <f t="shared" si="18"/>
        <v>333380.13282824663</v>
      </c>
      <c r="AC57" s="21">
        <f t="shared" si="18"/>
        <v>420227.47443293099</v>
      </c>
      <c r="AD57" s="21">
        <f t="shared" si="18"/>
        <v>447370.08241361537</v>
      </c>
      <c r="AE57" s="21">
        <f t="shared" si="18"/>
        <v>446208.14233651536</v>
      </c>
      <c r="AF57" s="21">
        <f t="shared" si="18"/>
        <v>463799.43454119971</v>
      </c>
      <c r="AG57" s="21">
        <f t="shared" si="18"/>
        <v>442444.97734588408</v>
      </c>
      <c r="AH57" s="21">
        <f t="shared" si="18"/>
        <v>493284.56015056837</v>
      </c>
      <c r="AI57" s="21">
        <f t="shared" si="18"/>
        <v>511541.65115525271</v>
      </c>
      <c r="AJ57" s="21">
        <f t="shared" si="18"/>
        <v>514378.9215330726</v>
      </c>
      <c r="AK57" s="21">
        <f t="shared" si="18"/>
        <v>515785.84106575698</v>
      </c>
      <c r="AM57" s="20"/>
    </row>
    <row r="58" spans="1:39" x14ac:dyDescent="0.2">
      <c r="A58" s="22" t="s">
        <v>39</v>
      </c>
      <c r="B58" s="21">
        <f>+IF(L_Banche!C36&lt;0,-L_Banche!C36,0)+'Bilancio iniziale'!B55</f>
        <v>0</v>
      </c>
      <c r="C58" s="21">
        <f>+IF(L_Banche!D36&lt;0,-L_Banche!D36,0)+'Bilancio iniziale'!$B$55</f>
        <v>0</v>
      </c>
      <c r="D58" s="21">
        <f>+IF(L_Banche!E36&lt;0,-L_Banche!E36,0)+'Bilancio iniziale'!$B$55</f>
        <v>115704.08302249378</v>
      </c>
      <c r="E58" s="21">
        <f>+IF(L_Banche!F36&lt;0,-L_Banche!F36,0)+'Bilancio iniziale'!$B$55</f>
        <v>100855.74499528419</v>
      </c>
      <c r="F58" s="21">
        <f>+IF(L_Banche!G36&lt;0,-L_Banche!G36,0)+'Bilancio iniziale'!$B$55</f>
        <v>67757.705254727276</v>
      </c>
      <c r="G58" s="21">
        <f>+IF(L_Banche!H36&lt;0,-L_Banche!H36,0)+'Bilancio iniziale'!$B$55</f>
        <v>43441.078051905191</v>
      </c>
      <c r="H58" s="21">
        <f>+IF(L_Banche!I36&lt;0,-L_Banche!I36,0)+'Bilancio iniziale'!$B$55</f>
        <v>53956.020768787857</v>
      </c>
      <c r="I58" s="21">
        <f>+IF(L_Banche!J36&lt;0,-L_Banche!J36,0)+'Bilancio iniziale'!$B$55</f>
        <v>67176.26833499028</v>
      </c>
      <c r="J58" s="21">
        <f>+IF(L_Banche!K36&lt;0,-L_Banche!K36,0)+'Bilancio iniziale'!$B$55</f>
        <v>48519.73796112321</v>
      </c>
      <c r="K58" s="21">
        <f>+IF(L_Banche!L36&lt;0,-L_Banche!L36,0)+'Bilancio iniziale'!$B$55</f>
        <v>58252.666369172242</v>
      </c>
      <c r="L58" s="21">
        <f>+IF(L_Banche!M36&lt;0,-L_Banche!M36,0)+'Bilancio iniziale'!$B$55</f>
        <v>62624.512288079808</v>
      </c>
      <c r="M58" s="21">
        <f>+IF(L_Banche!N36&lt;0,-L_Banche!N36,0)+'Bilancio iniziale'!$B$55</f>
        <v>55854.224684625799</v>
      </c>
      <c r="N58" s="21">
        <f>+IF(L_Banche!O36&lt;0,-L_Banche!O36,0)+'Bilancio iniziale'!$B$55</f>
        <v>132130.67178143843</v>
      </c>
      <c r="O58" s="21">
        <f>+IF(L_Banche!P36&lt;0,-L_Banche!P36,0)+'Bilancio iniziale'!$B$55</f>
        <v>128291.93216215573</v>
      </c>
      <c r="P58" s="21">
        <f>+IF(L_Banche!Q36&lt;0,-L_Banche!Q36,0)+'Bilancio iniziale'!$B$55</f>
        <v>123255.75254287306</v>
      </c>
      <c r="Q58" s="21">
        <f>+IF(L_Banche!R36&lt;0,-L_Banche!R36,0)+'Bilancio iniziale'!$B$55</f>
        <v>202143.5572485904</v>
      </c>
      <c r="R58" s="21">
        <f>+IF(L_Banche!S36&lt;0,-L_Banche!S36,0)+'Bilancio iniziale'!$B$55</f>
        <v>194940.38195430776</v>
      </c>
      <c r="S58" s="21">
        <f>+IF(L_Banche!T36&lt;0,-L_Banche!T36,0)+'Bilancio iniziale'!$B$55</f>
        <v>153316.54588676576</v>
      </c>
      <c r="T58" s="21">
        <f>+IF(L_Banche!U36&lt;0,-L_Banche!U36,0)+'Bilancio iniziale'!$B$55</f>
        <v>177179.63126106843</v>
      </c>
      <c r="U58" s="21">
        <f>+IF(L_Banche!V36&lt;0,-L_Banche!V36,0)+'Bilancio iniziale'!$B$55</f>
        <v>214252.79663537102</v>
      </c>
      <c r="V58" s="21">
        <f>+IF(L_Banche!W36&lt;0,-L_Banche!W36,0)+'Bilancio iniziale'!$B$55</f>
        <v>210706.80473467364</v>
      </c>
      <c r="W58" s="21">
        <f>+IF(L_Banche!X36&lt;0,-L_Banche!X36,0)+'Bilancio iniziale'!$B$55</f>
        <v>214118.8313339763</v>
      </c>
      <c r="X58" s="21">
        <f>+IF(L_Banche!Y36&lt;0,-L_Banche!Y36,0)+'Bilancio iniziale'!$B$55</f>
        <v>254650.51351973935</v>
      </c>
      <c r="Y58" s="21">
        <f>+IF(L_Banche!Z36&lt;0,-L_Banche!Z36,0)+'Bilancio iniziale'!$B$55</f>
        <v>313594.6990943086</v>
      </c>
      <c r="Z58" s="21">
        <f>+IF(L_Banche!AA36&lt;0,-L_Banche!AA36,0)+'Bilancio iniziale'!$B$55</f>
        <v>349555.35464387794</v>
      </c>
      <c r="AA58" s="21">
        <f>+IF(L_Banche!AB36&lt;0,-L_Banche!AB36,0)+'Bilancio iniziale'!$B$55</f>
        <v>326822.29434856237</v>
      </c>
      <c r="AB58" s="21">
        <f>+IF(L_Banche!AC36&lt;0,-L_Banche!AC36,0)+'Bilancio iniziale'!$B$55</f>
        <v>333380.13282824663</v>
      </c>
      <c r="AC58" s="21">
        <f>+IF(L_Banche!AD36&lt;0,-L_Banche!AD36,0)+'Bilancio iniziale'!$B$55</f>
        <v>420227.47443293099</v>
      </c>
      <c r="AD58" s="21">
        <f>+IF(L_Banche!AE36&lt;0,-L_Banche!AE36,0)+'Bilancio iniziale'!$B$55</f>
        <v>447370.08241361537</v>
      </c>
      <c r="AE58" s="21">
        <f>+IF(L_Banche!AF36&lt;0,-L_Banche!AF36,0)+'Bilancio iniziale'!$B$55</f>
        <v>446208.14233651536</v>
      </c>
      <c r="AF58" s="21">
        <f>+IF(L_Banche!AG36&lt;0,-L_Banche!AG36,0)+'Bilancio iniziale'!$B$55</f>
        <v>463799.43454119971</v>
      </c>
      <c r="AG58" s="21">
        <f>+IF(L_Banche!AH36&lt;0,-L_Banche!AH36,0)+'Bilancio iniziale'!$B$55</f>
        <v>442444.97734588408</v>
      </c>
      <c r="AH58" s="21">
        <f>+IF(L_Banche!AI36&lt;0,-L_Banche!AI36,0)+'Bilancio iniziale'!$B$55</f>
        <v>493284.56015056837</v>
      </c>
      <c r="AI58" s="21">
        <f>+IF(L_Banche!AJ36&lt;0,-L_Banche!AJ36,0)+'Bilancio iniziale'!$B$55</f>
        <v>511541.65115525271</v>
      </c>
      <c r="AJ58" s="21">
        <f>+IF(L_Banche!AK36&lt;0,-L_Banche!AK36,0)+'Bilancio iniziale'!$B$55</f>
        <v>514378.9215330726</v>
      </c>
      <c r="AK58" s="21">
        <f>+IF(L_Banche!AL36&lt;0,-L_Banche!AL36,0)+'Bilancio iniziale'!$B$55</f>
        <v>515785.84106575698</v>
      </c>
      <c r="AM58" s="20"/>
    </row>
    <row r="59" spans="1:39" x14ac:dyDescent="0.2">
      <c r="A59" s="22"/>
      <c r="AM59" s="20"/>
    </row>
    <row r="60" spans="1:39" x14ac:dyDescent="0.2">
      <c r="A60" s="9" t="s">
        <v>40</v>
      </c>
      <c r="B60" s="21">
        <f t="shared" ref="B60:AK60" si="19">+B61+B64+B65+B66+B68+B69+B70</f>
        <v>481659</v>
      </c>
      <c r="C60" s="21">
        <f t="shared" si="19"/>
        <v>418770</v>
      </c>
      <c r="D60" s="21">
        <f t="shared" si="19"/>
        <v>212901</v>
      </c>
      <c r="E60" s="21">
        <f t="shared" si="19"/>
        <v>234341</v>
      </c>
      <c r="F60" s="21">
        <f t="shared" si="19"/>
        <v>267181</v>
      </c>
      <c r="G60" s="21">
        <f t="shared" si="19"/>
        <v>313164</v>
      </c>
      <c r="H60" s="21">
        <f t="shared" si="19"/>
        <v>306022.71999999997</v>
      </c>
      <c r="I60" s="21">
        <f t="shared" si="19"/>
        <v>279425.71999999997</v>
      </c>
      <c r="J60" s="21">
        <f t="shared" si="19"/>
        <v>303861.40000000002</v>
      </c>
      <c r="K60" s="21">
        <f t="shared" si="19"/>
        <v>273280.40000000002</v>
      </c>
      <c r="L60" s="21">
        <f t="shared" si="19"/>
        <v>287224.24</v>
      </c>
      <c r="M60" s="21">
        <f t="shared" si="19"/>
        <v>296844.1680191005</v>
      </c>
      <c r="N60" s="21">
        <f t="shared" si="19"/>
        <v>247680.0480191005</v>
      </c>
      <c r="O60" s="21">
        <f t="shared" si="19"/>
        <v>313255.96801910049</v>
      </c>
      <c r="P60" s="21">
        <f t="shared" si="19"/>
        <v>311570.1080191005</v>
      </c>
      <c r="Q60" s="21">
        <f t="shared" si="19"/>
        <v>289541.76801910053</v>
      </c>
      <c r="R60" s="21">
        <f t="shared" si="19"/>
        <v>292191.34801910049</v>
      </c>
      <c r="S60" s="21">
        <f t="shared" si="19"/>
        <v>293589.83999999997</v>
      </c>
      <c r="T60" s="21">
        <f t="shared" si="19"/>
        <v>290011.68</v>
      </c>
      <c r="U60" s="21">
        <f t="shared" si="19"/>
        <v>236052.96272499999</v>
      </c>
      <c r="V60" s="21">
        <f t="shared" si="19"/>
        <v>277469.34122499998</v>
      </c>
      <c r="W60" s="21">
        <f t="shared" si="19"/>
        <v>340213.38</v>
      </c>
      <c r="X60" s="21">
        <f t="shared" si="19"/>
        <v>312279.96244999999</v>
      </c>
      <c r="Y60" s="21">
        <f t="shared" si="19"/>
        <v>242864.22122500002</v>
      </c>
      <c r="Z60" s="21">
        <f t="shared" si="19"/>
        <v>242023.47242499999</v>
      </c>
      <c r="AA60" s="21">
        <f t="shared" si="19"/>
        <v>327981.45120000001</v>
      </c>
      <c r="AB60" s="21">
        <f t="shared" si="19"/>
        <v>352094.06999999995</v>
      </c>
      <c r="AC60" s="21">
        <f t="shared" si="19"/>
        <v>285196.24059999996</v>
      </c>
      <c r="AD60" s="21">
        <f t="shared" si="19"/>
        <v>250431.14482399999</v>
      </c>
      <c r="AE60" s="21">
        <f t="shared" si="19"/>
        <v>239409.12482399997</v>
      </c>
      <c r="AF60" s="21">
        <f t="shared" si="19"/>
        <v>302365.095424</v>
      </c>
      <c r="AG60" s="21">
        <f t="shared" si="19"/>
        <v>335743.75542399997</v>
      </c>
      <c r="AH60" s="21">
        <f t="shared" si="19"/>
        <v>281452.24362400005</v>
      </c>
      <c r="AI60" s="21">
        <f t="shared" si="19"/>
        <v>258386.86482399999</v>
      </c>
      <c r="AJ60" s="21">
        <f t="shared" si="19"/>
        <v>280492.44482399995</v>
      </c>
      <c r="AK60" s="21">
        <f t="shared" si="19"/>
        <v>326104.68338996329</v>
      </c>
      <c r="AM60" s="20"/>
    </row>
    <row r="61" spans="1:39" x14ac:dyDescent="0.2">
      <c r="A61" s="22" t="s">
        <v>41</v>
      </c>
      <c r="B61" s="21">
        <f>+SUM(B62:B63)</f>
        <v>475431</v>
      </c>
      <c r="C61" s="21">
        <f t="shared" ref="C61:AK61" si="20">+SUM(C62:C63)</f>
        <v>414342</v>
      </c>
      <c r="D61" s="21">
        <f t="shared" si="20"/>
        <v>207273</v>
      </c>
      <c r="E61" s="21">
        <f t="shared" si="20"/>
        <v>227513</v>
      </c>
      <c r="F61" s="21">
        <f t="shared" si="20"/>
        <v>262753</v>
      </c>
      <c r="G61" s="21">
        <f t="shared" si="20"/>
        <v>307536</v>
      </c>
      <c r="H61" s="21">
        <f t="shared" si="20"/>
        <v>299194.71999999997</v>
      </c>
      <c r="I61" s="21">
        <f t="shared" si="20"/>
        <v>271397.71999999997</v>
      </c>
      <c r="J61" s="21">
        <f t="shared" si="20"/>
        <v>294633.40000000002</v>
      </c>
      <c r="K61" s="21">
        <f t="shared" si="20"/>
        <v>262852.40000000002</v>
      </c>
      <c r="L61" s="21">
        <f t="shared" si="20"/>
        <v>275596.24</v>
      </c>
      <c r="M61" s="21">
        <f t="shared" si="20"/>
        <v>286816.24</v>
      </c>
      <c r="N61" s="21">
        <f t="shared" si="20"/>
        <v>236387.56</v>
      </c>
      <c r="O61" s="21">
        <f t="shared" si="20"/>
        <v>300739.48</v>
      </c>
      <c r="P61" s="21">
        <f t="shared" si="20"/>
        <v>297829.62</v>
      </c>
      <c r="Q61" s="21">
        <f t="shared" si="20"/>
        <v>274577.28000000003</v>
      </c>
      <c r="R61" s="21">
        <f t="shared" si="20"/>
        <v>279748.3</v>
      </c>
      <c r="S61" s="21">
        <f t="shared" si="20"/>
        <v>287922.71999999997</v>
      </c>
      <c r="T61" s="21">
        <f t="shared" si="20"/>
        <v>283120.56</v>
      </c>
      <c r="U61" s="21">
        <f t="shared" si="20"/>
        <v>225167.56</v>
      </c>
      <c r="V61" s="21">
        <f t="shared" si="20"/>
        <v>267215.56</v>
      </c>
      <c r="W61" s="21">
        <f t="shared" si="20"/>
        <v>329650.26</v>
      </c>
      <c r="X61" s="21">
        <f t="shared" si="20"/>
        <v>296735.34000000003</v>
      </c>
      <c r="Y61" s="21">
        <f t="shared" si="20"/>
        <v>231759.64</v>
      </c>
      <c r="Z61" s="21">
        <f t="shared" si="20"/>
        <v>238156.36</v>
      </c>
      <c r="AA61" s="21">
        <f t="shared" si="20"/>
        <v>323668.32</v>
      </c>
      <c r="AB61" s="21">
        <f t="shared" si="20"/>
        <v>344577.18</v>
      </c>
      <c r="AC61" s="21">
        <f t="shared" si="20"/>
        <v>274522.42</v>
      </c>
      <c r="AD61" s="21">
        <f t="shared" si="20"/>
        <v>237714.9</v>
      </c>
      <c r="AE61" s="21">
        <f t="shared" si="20"/>
        <v>224900.34</v>
      </c>
      <c r="AF61" s="21">
        <f t="shared" si="20"/>
        <v>295706.32</v>
      </c>
      <c r="AG61" s="21">
        <f t="shared" si="20"/>
        <v>327836.5</v>
      </c>
      <c r="AH61" s="21">
        <f t="shared" si="20"/>
        <v>264815.14</v>
      </c>
      <c r="AI61" s="21">
        <f t="shared" si="20"/>
        <v>239517.94</v>
      </c>
      <c r="AJ61" s="21">
        <f t="shared" si="20"/>
        <v>262060.62</v>
      </c>
      <c r="AK61" s="21">
        <f t="shared" si="20"/>
        <v>316104.14</v>
      </c>
      <c r="AM61" s="20"/>
    </row>
    <row r="62" spans="1:39" x14ac:dyDescent="0.2">
      <c r="A62" s="8" t="s">
        <v>42</v>
      </c>
      <c r="B62" s="20">
        <f>+E_Acquisti!C120+'E_Altri costi'!D85+'Bilancio iniziale'!B59-'Bilancio iniziale'!D59</f>
        <v>249731</v>
      </c>
      <c r="C62" s="20">
        <f>+E_Acquisti!D120+'E_Altri costi'!E85+'Bilancio iniziale'!$B$59-SUM('Bilancio iniziale'!$D59:E59)</f>
        <v>207432</v>
      </c>
      <c r="D62" s="20">
        <f>+E_Acquisti!E120+'E_Altri costi'!F85+'Bilancio iniziale'!$B$59-SUM('Bilancio iniziale'!$D59:F59)</f>
        <v>363</v>
      </c>
      <c r="E62" s="20">
        <f>+E_Acquisti!F120+'E_Altri costi'!G85+'Bilancio iniziale'!$B$59-SUM('Bilancio iniziale'!$D59:G59)</f>
        <v>20603</v>
      </c>
      <c r="F62" s="20">
        <f>+E_Acquisti!G120+'E_Altri costi'!H85+'Bilancio iniziale'!$B$59-SUM('Bilancio iniziale'!$D59:H59)</f>
        <v>55053</v>
      </c>
      <c r="G62" s="20">
        <f>+E_Acquisti!H120+'E_Altri costi'!I85+'Bilancio iniziale'!$B$59-SUM('Bilancio iniziale'!$D59:I59)</f>
        <v>96811</v>
      </c>
      <c r="H62" s="20">
        <f>+E_Acquisti!I120+'E_Altri costi'!J85+'Bilancio iniziale'!$B$59-SUM('Bilancio iniziale'!$D59:J59)</f>
        <v>88469.72</v>
      </c>
      <c r="I62" s="20">
        <f>+E_Acquisti!J120+'E_Altri costi'!K85+'Bilancio iniziale'!$B$59-SUM('Bilancio iniziale'!$D59:K59)</f>
        <v>60672.72</v>
      </c>
      <c r="J62" s="20">
        <f>+E_Acquisti!K120+'E_Altri costi'!L85+'Bilancio iniziale'!$B$59-SUM('Bilancio iniziale'!$D59:L59)</f>
        <v>82698.399999999994</v>
      </c>
      <c r="K62" s="20">
        <f>+E_Acquisti!L120+'E_Altri costi'!M85+'Bilancio iniziale'!$B$59-SUM('Bilancio iniziale'!$D59:M59)</f>
        <v>50917.399999999994</v>
      </c>
      <c r="L62" s="20">
        <f>+E_Acquisti!M120+'E_Altri costi'!N85+'Bilancio iniziale'!$B$59-SUM('Bilancio iniziale'!$D59:N59)</f>
        <v>67896.239999999991</v>
      </c>
      <c r="M62" s="20">
        <f>+E_Acquisti!N120+'E_Altri costi'!O85+'Bilancio iniziale'!$B$59-SUM('Bilancio iniziale'!$D59:O59)</f>
        <v>79116.239999999991</v>
      </c>
      <c r="N62" s="20">
        <f>+E_Acquisti!O120+'E_Altri costi'!P85+'Bilancio iniziale'!$B$59-SUM('Bilancio iniziale'!$D59:P59)</f>
        <v>28687.559999999998</v>
      </c>
      <c r="O62" s="20">
        <f>+E_Acquisti!P120+'E_Altri costi'!Q85+'Bilancio iniziale'!$B$59-SUM('Bilancio iniziale'!$D59:Q59)</f>
        <v>93039.479999999981</v>
      </c>
      <c r="P62" s="20">
        <f>+E_Acquisti!Q120+'E_Altri costi'!R85+'Bilancio iniziale'!$B$59-SUM('Bilancio iniziale'!$D59:R59)</f>
        <v>90129.62</v>
      </c>
      <c r="Q62" s="20">
        <f>+E_Acquisti!R120+'E_Altri costi'!S85+'Bilancio iniziale'!$B$59-SUM('Bilancio iniziale'!$D59:S59)</f>
        <v>66877.280000000028</v>
      </c>
      <c r="R62" s="20">
        <f>+E_Acquisti!S120+'E_Altri costi'!T85+'Bilancio iniziale'!$B$59-SUM('Bilancio iniziale'!$D59:T59)</f>
        <v>72048.299999999988</v>
      </c>
      <c r="S62" s="20">
        <f>+E_Acquisti!T120+'E_Altri costi'!U85+'Bilancio iniziale'!$B$59-SUM('Bilancio iniziale'!$D59:U59)</f>
        <v>80222.720000000001</v>
      </c>
      <c r="T62" s="20">
        <f>+E_Acquisti!U120+'E_Altri costi'!V85+'Bilancio iniziale'!$B$59-SUM('Bilancio iniziale'!$D59:V59)</f>
        <v>75420.56</v>
      </c>
      <c r="U62" s="20">
        <f>+E_Acquisti!V120+'E_Altri costi'!W85+'Bilancio iniziale'!$B$59-SUM('Bilancio iniziale'!$D59:W59)</f>
        <v>17467.559999999998</v>
      </c>
      <c r="V62" s="20">
        <f>+E_Acquisti!W120+'E_Altri costi'!X85+'Bilancio iniziale'!$B$59-SUM('Bilancio iniziale'!$D59:X59)</f>
        <v>59515.56</v>
      </c>
      <c r="W62" s="20">
        <f>+E_Acquisti!X120+'E_Altri costi'!Y85+'Bilancio iniziale'!$B$59-SUM('Bilancio iniziale'!$D59:Y59)</f>
        <v>121950.26000000001</v>
      </c>
      <c r="X62" s="20">
        <f>+E_Acquisti!Y120+'E_Altri costi'!Z85+'Bilancio iniziale'!$B$59-SUM('Bilancio iniziale'!$D59:Z59)</f>
        <v>89035.340000000026</v>
      </c>
      <c r="Y62" s="20">
        <f>+E_Acquisti!Z120+'E_Altri costi'!AA85+'Bilancio iniziale'!$B$59-SUM('Bilancio iniziale'!$D59:AA59)</f>
        <v>24059.64</v>
      </c>
      <c r="Z62" s="20">
        <f>+E_Acquisti!AA120+'E_Altri costi'!AB85+'Bilancio iniziale'!$B$59-SUM('Bilancio iniziale'!$D59:AB59)</f>
        <v>30456.36</v>
      </c>
      <c r="AA62" s="20">
        <f>+E_Acquisti!AB120+'E_Altri costi'!AC85+'Bilancio iniziale'!$B$59-SUM('Bilancio iniziale'!$D59:AC59)</f>
        <v>115968.32000000001</v>
      </c>
      <c r="AB62" s="20">
        <f>+E_Acquisti!AC120+'E_Altri costi'!AD85+'Bilancio iniziale'!$B$59-SUM('Bilancio iniziale'!$D59:AD59)</f>
        <v>136877.18</v>
      </c>
      <c r="AC62" s="20">
        <f>+E_Acquisti!AD120+'E_Altri costi'!AE85+'Bilancio iniziale'!$B$59-SUM('Bilancio iniziale'!$D59:AE59)</f>
        <v>66822.419999999984</v>
      </c>
      <c r="AD62" s="20">
        <f>+E_Acquisti!AE120+'E_Altri costi'!AF85+'Bilancio iniziale'!$B$59-SUM('Bilancio iniziale'!$D59:AF59)</f>
        <v>30014.899999999994</v>
      </c>
      <c r="AE62" s="20">
        <f>+E_Acquisti!AF120+'E_Altri costi'!AG85+'Bilancio iniziale'!$B$59-SUM('Bilancio iniziale'!$D59:AG59)</f>
        <v>17200.339999999997</v>
      </c>
      <c r="AF62" s="20">
        <f>+E_Acquisti!AG120+'E_Altri costi'!AH85+'Bilancio iniziale'!$B$59-SUM('Bilancio iniziale'!$D59:AH59)</f>
        <v>88006.32</v>
      </c>
      <c r="AG62" s="20">
        <f>+E_Acquisti!AH120+'E_Altri costi'!AI85+'Bilancio iniziale'!$B$59-SUM('Bilancio iniziale'!$D59:AI59)</f>
        <v>120136.5</v>
      </c>
      <c r="AH62" s="20">
        <f>+E_Acquisti!AI120+'E_Altri costi'!AJ85+'Bilancio iniziale'!$B$59-SUM('Bilancio iniziale'!$D59:AJ59)</f>
        <v>57115.140000000014</v>
      </c>
      <c r="AI62" s="20">
        <f>+E_Acquisti!AJ120+'E_Altri costi'!AK85+'Bilancio iniziale'!$B$59-SUM('Bilancio iniziale'!$D59:AK59)</f>
        <v>31817.940000000002</v>
      </c>
      <c r="AJ62" s="20">
        <f>+E_Acquisti!AK120+'E_Altri costi'!AL85+'Bilancio iniziale'!$B$59-SUM('Bilancio iniziale'!$D59:AL59)</f>
        <v>54360.619999999995</v>
      </c>
      <c r="AK62" s="20">
        <f>+E_Acquisti!AL120+'E_Altri costi'!AM85+'Bilancio iniziale'!$B$59-SUM('Bilancio iniziale'!$D59:AM59)</f>
        <v>108404.14000000001</v>
      </c>
      <c r="AM62" s="20"/>
    </row>
    <row r="63" spans="1:39" x14ac:dyDescent="0.2">
      <c r="A63" s="8" t="s">
        <v>43</v>
      </c>
      <c r="B63" s="20">
        <f>+E_Investimenti!F95+'Bilancio iniziale'!B60-'Bilancio iniziale'!D60</f>
        <v>225700</v>
      </c>
      <c r="C63" s="20">
        <f>+E_Investimenti!G95+'Bilancio iniziale'!$B$60-SUM('Bilancio iniziale'!$D60:E60)</f>
        <v>206910</v>
      </c>
      <c r="D63" s="20">
        <f>+E_Investimenti!H95+'Bilancio iniziale'!$B$60-SUM('Bilancio iniziale'!$D60:F60)</f>
        <v>206910</v>
      </c>
      <c r="E63" s="20">
        <f>+E_Investimenti!I95+'Bilancio iniziale'!$B$60-SUM('Bilancio iniziale'!$D60:G60)</f>
        <v>206910</v>
      </c>
      <c r="F63" s="20">
        <f>+E_Investimenti!J95+'Bilancio iniziale'!$B$60-SUM('Bilancio iniziale'!$D60:H60)</f>
        <v>207700</v>
      </c>
      <c r="G63" s="20">
        <f>+E_Investimenti!K95+'Bilancio iniziale'!$B$60-SUM('Bilancio iniziale'!$D60:I60)</f>
        <v>210725</v>
      </c>
      <c r="H63" s="20">
        <f>+E_Investimenti!L95+'Bilancio iniziale'!$B$60-SUM('Bilancio iniziale'!$D60:J60)</f>
        <v>210725</v>
      </c>
      <c r="I63" s="20">
        <f>+E_Investimenti!M95+'Bilancio iniziale'!$B$60-SUM('Bilancio iniziale'!$D60:K60)</f>
        <v>210725</v>
      </c>
      <c r="J63" s="20">
        <f>+E_Investimenti!N95+'Bilancio iniziale'!$B$60-SUM('Bilancio iniziale'!$D60:L60)</f>
        <v>211935</v>
      </c>
      <c r="K63" s="20">
        <f>+E_Investimenti!O95+'Bilancio iniziale'!$B$60-SUM('Bilancio iniziale'!$D60:M60)</f>
        <v>211935</v>
      </c>
      <c r="L63" s="20">
        <f>+E_Investimenti!P95+'Bilancio iniziale'!$B$60-SUM('Bilancio iniziale'!$D60:N60)</f>
        <v>207700</v>
      </c>
      <c r="M63" s="20">
        <f>+E_Investimenti!Q95+'Bilancio iniziale'!$B$60-SUM('Bilancio iniziale'!$D60:O60)</f>
        <v>207700</v>
      </c>
      <c r="N63" s="20">
        <f>+E_Investimenti!R95+'Bilancio iniziale'!$B$60-SUM('Bilancio iniziale'!$D60:P60)</f>
        <v>207700</v>
      </c>
      <c r="O63" s="20">
        <f>+E_Investimenti!S95+'Bilancio iniziale'!$B$60-SUM('Bilancio iniziale'!$D60:Q60)</f>
        <v>207700</v>
      </c>
      <c r="P63" s="20">
        <f>+E_Investimenti!T95+'Bilancio iniziale'!$B$60-SUM('Bilancio iniziale'!$D60:R60)</f>
        <v>207700</v>
      </c>
      <c r="Q63" s="20">
        <f>+E_Investimenti!U95+'Bilancio iniziale'!$B$60-SUM('Bilancio iniziale'!$D60:S60)</f>
        <v>207700</v>
      </c>
      <c r="R63" s="20">
        <f>+E_Investimenti!V95+'Bilancio iniziale'!$B$60-SUM('Bilancio iniziale'!$D60:T60)</f>
        <v>207700</v>
      </c>
      <c r="S63" s="20">
        <f>+E_Investimenti!W95+'Bilancio iniziale'!$B$60-SUM('Bilancio iniziale'!$D60:U60)</f>
        <v>207700</v>
      </c>
      <c r="T63" s="20">
        <f>+E_Investimenti!X95+'Bilancio iniziale'!$B$60-SUM('Bilancio iniziale'!$D60:V60)</f>
        <v>207700</v>
      </c>
      <c r="U63" s="20">
        <f>+E_Investimenti!Y95+'Bilancio iniziale'!$B$60-SUM('Bilancio iniziale'!$D60:W60)</f>
        <v>207700</v>
      </c>
      <c r="V63" s="20">
        <f>+E_Investimenti!Z95+'Bilancio iniziale'!$B$60-SUM('Bilancio iniziale'!$D60:X60)</f>
        <v>207700</v>
      </c>
      <c r="W63" s="20">
        <f>+E_Investimenti!AA95+'Bilancio iniziale'!$B$60-SUM('Bilancio iniziale'!$D60:Y60)</f>
        <v>207700</v>
      </c>
      <c r="X63" s="20">
        <f>+E_Investimenti!AB95+'Bilancio iniziale'!$B$60-SUM('Bilancio iniziale'!$D60:Z60)</f>
        <v>207700</v>
      </c>
      <c r="Y63" s="20">
        <f>+E_Investimenti!AC95+'Bilancio iniziale'!$B$60-SUM('Bilancio iniziale'!$D60:AA60)</f>
        <v>207700</v>
      </c>
      <c r="Z63" s="20">
        <f>+E_Investimenti!AD95+'Bilancio iniziale'!$B$60-SUM('Bilancio iniziale'!$D60:AB60)</f>
        <v>207700</v>
      </c>
      <c r="AA63" s="20">
        <f>+E_Investimenti!AE95+'Bilancio iniziale'!$B$60-SUM('Bilancio iniziale'!$D60:AC60)</f>
        <v>207700</v>
      </c>
      <c r="AB63" s="20">
        <f>+E_Investimenti!AF95+'Bilancio iniziale'!$B$60-SUM('Bilancio iniziale'!$D60:AD60)</f>
        <v>207700</v>
      </c>
      <c r="AC63" s="20">
        <f>+E_Investimenti!AG95+'Bilancio iniziale'!$B$60-SUM('Bilancio iniziale'!$D60:AE60)</f>
        <v>207700</v>
      </c>
      <c r="AD63" s="20">
        <f>+E_Investimenti!AH95+'Bilancio iniziale'!$B$60-SUM('Bilancio iniziale'!$D60:AF60)</f>
        <v>207700</v>
      </c>
      <c r="AE63" s="20">
        <f>+E_Investimenti!AI95+'Bilancio iniziale'!$B$60-SUM('Bilancio iniziale'!$D60:AG60)</f>
        <v>207700</v>
      </c>
      <c r="AF63" s="20">
        <f>+E_Investimenti!AJ95+'Bilancio iniziale'!$B$60-SUM('Bilancio iniziale'!$D60:AH60)</f>
        <v>207700</v>
      </c>
      <c r="AG63" s="20">
        <f>+E_Investimenti!AK95+'Bilancio iniziale'!$B$60-SUM('Bilancio iniziale'!$D60:AI60)</f>
        <v>207700</v>
      </c>
      <c r="AH63" s="20">
        <f>+E_Investimenti!AL95+'Bilancio iniziale'!$B$60-SUM('Bilancio iniziale'!$D60:AJ60)</f>
        <v>207700</v>
      </c>
      <c r="AI63" s="20">
        <f>+E_Investimenti!AM95+'Bilancio iniziale'!$B$60-SUM('Bilancio iniziale'!$D60:AK60)</f>
        <v>207700</v>
      </c>
      <c r="AJ63" s="20">
        <f>+E_Investimenti!AN95+'Bilancio iniziale'!$B$60-SUM('Bilancio iniziale'!$D60:AL60)</f>
        <v>207700</v>
      </c>
      <c r="AK63" s="20">
        <f>+E_Investimenti!AO95+'Bilancio iniziale'!$B$60-SUM('Bilancio iniziale'!$D60:AM60)</f>
        <v>207700</v>
      </c>
      <c r="AM63" s="20"/>
    </row>
    <row r="64" spans="1:39" x14ac:dyDescent="0.2">
      <c r="A64" s="8" t="s">
        <v>44</v>
      </c>
      <c r="B64" s="20">
        <f>+IF(E_Personale!C175&gt;0,E_Personale!C175,0)+'Bilancio iniziale'!B61-'Bilancio iniziale'!D61</f>
        <v>1200</v>
      </c>
      <c r="C64" s="20">
        <f>+IF(E_Personale!D175&gt;0,E_Personale!D175,0)+'Bilancio iniziale'!$B$61-SUM('Bilancio iniziale'!$D61:E61)</f>
        <v>2400</v>
      </c>
      <c r="D64" s="20">
        <f>+IF(E_Personale!E175&gt;0,E_Personale!E175,0)+'Bilancio iniziale'!$B$61-SUM('Bilancio iniziale'!$D61:F61)</f>
        <v>3600</v>
      </c>
      <c r="E64" s="20">
        <f>+IF(E_Personale!F175&gt;0,E_Personale!F175,0)+'Bilancio iniziale'!$B$61-SUM('Bilancio iniziale'!$D61:G61)</f>
        <v>4800</v>
      </c>
      <c r="F64" s="20">
        <f>+IF(E_Personale!G175&gt;0,E_Personale!G175,0)+'Bilancio iniziale'!$B$61-SUM('Bilancio iniziale'!$D61:H61)</f>
        <v>2400</v>
      </c>
      <c r="G64" s="20">
        <f>+IF(E_Personale!H175&gt;0,E_Personale!H175,0)+'Bilancio iniziale'!$B$61-SUM('Bilancio iniziale'!$D61:I61)</f>
        <v>3600</v>
      </c>
      <c r="H64" s="20">
        <f>+IF(E_Personale!I175&gt;0,E_Personale!I175,0)+'Bilancio iniziale'!$B$61-SUM('Bilancio iniziale'!$D61:J61)</f>
        <v>4800</v>
      </c>
      <c r="I64" s="20">
        <f>+IF(E_Personale!J175&gt;0,E_Personale!J175,0)+'Bilancio iniziale'!$B$61-SUM('Bilancio iniziale'!$D61:K61)</f>
        <v>6000</v>
      </c>
      <c r="J64" s="20">
        <f>+IF(E_Personale!K175&gt;0,E_Personale!K175,0)+'Bilancio iniziale'!$B$61-SUM('Bilancio iniziale'!$D61:L61)</f>
        <v>7200</v>
      </c>
      <c r="K64" s="20">
        <f>+IF(E_Personale!L175&gt;0,E_Personale!L175,0)+'Bilancio iniziale'!$B$61-SUM('Bilancio iniziale'!$D61:M61)</f>
        <v>8400</v>
      </c>
      <c r="L64" s="20">
        <f>+IF(E_Personale!M175&gt;0,E_Personale!M175,0)+'Bilancio iniziale'!$B$61-SUM('Bilancio iniziale'!$D61:N61)</f>
        <v>9600</v>
      </c>
      <c r="M64" s="20">
        <f>+IF(E_Personale!N175&gt;0,E_Personale!N175,0)+'Bilancio iniziale'!$B$61-SUM('Bilancio iniziale'!$D61:O61)</f>
        <v>0</v>
      </c>
      <c r="N64" s="20">
        <f>+IF(E_Personale!O175&gt;0,E_Personale!O175,0)+'Bilancio iniziale'!$B$61-SUM('Bilancio iniziale'!$D61:P61)</f>
        <v>1224</v>
      </c>
      <c r="O64" s="20">
        <f>+IF(E_Personale!P175&gt;0,E_Personale!P175,0)+'Bilancio iniziale'!$B$61-SUM('Bilancio iniziale'!$D61:Q61)</f>
        <v>2448</v>
      </c>
      <c r="P64" s="20">
        <f>+IF(E_Personale!Q175&gt;0,E_Personale!Q175,0)+'Bilancio iniziale'!$B$61-SUM('Bilancio iniziale'!$D61:R61)</f>
        <v>3672</v>
      </c>
      <c r="Q64" s="20">
        <f>+IF(E_Personale!R175&gt;0,E_Personale!R175,0)+'Bilancio iniziale'!$B$61-SUM('Bilancio iniziale'!$D61:S61)</f>
        <v>4896</v>
      </c>
      <c r="R64" s="20">
        <f>+IF(E_Personale!S175&gt;0,E_Personale!S175,0)+'Bilancio iniziale'!$B$61-SUM('Bilancio iniziale'!$D61:T61)</f>
        <v>2374.5599999999995</v>
      </c>
      <c r="S64" s="20">
        <f>+IF(E_Personale!T175&gt;0,E_Personale!T175,0)+'Bilancio iniziale'!$B$61-SUM('Bilancio iniziale'!$D61:U61)</f>
        <v>3598.5599999999995</v>
      </c>
      <c r="T64" s="20">
        <f>+IF(E_Personale!U175&gt;0,E_Personale!U175,0)+'Bilancio iniziale'!$B$61-SUM('Bilancio iniziale'!$D61:V61)</f>
        <v>4822.5599999999995</v>
      </c>
      <c r="U64" s="20">
        <f>+IF(E_Personale!V175&gt;0,E_Personale!V175,0)+'Bilancio iniziale'!$B$61-SUM('Bilancio iniziale'!$D61:W61)</f>
        <v>6046.5599999999995</v>
      </c>
      <c r="V64" s="20">
        <f>+IF(E_Personale!W175&gt;0,E_Personale!W175,0)+'Bilancio iniziale'!$B$61-SUM('Bilancio iniziale'!$D61:X61)</f>
        <v>7270.5599999999995</v>
      </c>
      <c r="W64" s="20">
        <f>+IF(E_Personale!X175&gt;0,E_Personale!X175,0)+'Bilancio iniziale'!$B$61-SUM('Bilancio iniziale'!$D61:Y61)</f>
        <v>8494.56</v>
      </c>
      <c r="X64" s="20">
        <f>+IF(E_Personale!Y175&gt;0,E_Personale!Y175,0)+'Bilancio iniziale'!$B$61-SUM('Bilancio iniziale'!$D61:Z61)</f>
        <v>9718.56</v>
      </c>
      <c r="Y64" s="20">
        <f>+IF(E_Personale!Z175&gt;0,E_Personale!Z175,0)+'Bilancio iniziale'!$B$61-SUM('Bilancio iniziale'!$D61:AA61)</f>
        <v>0</v>
      </c>
      <c r="Z64" s="20">
        <f>+IF(E_Personale!AA175&gt;0,E_Personale!AA175,0)+'Bilancio iniziale'!$B$61-SUM('Bilancio iniziale'!$D61:AB61)</f>
        <v>954.72000000000116</v>
      </c>
      <c r="AA64" s="20">
        <f>+IF(E_Personale!AB175&gt;0,E_Personale!AB175,0)+'Bilancio iniziale'!$B$61-SUM('Bilancio iniziale'!$D61:AC61)</f>
        <v>2203.2000000000007</v>
      </c>
      <c r="AB64" s="20">
        <f>+IF(E_Personale!AC175&gt;0,E_Personale!AC175,0)+'Bilancio iniziale'!$B$61-SUM('Bilancio iniziale'!$D61:AD61)</f>
        <v>3451.6800000000021</v>
      </c>
      <c r="AC64" s="20">
        <f>+IF(E_Personale!AD175&gt;0,E_Personale!AD175,0)+'Bilancio iniziale'!$B$61-SUM('Bilancio iniziale'!$D61:AE61)</f>
        <v>4700.1600000000017</v>
      </c>
      <c r="AD64" s="20">
        <f>+IF(E_Personale!AE175&gt;0,E_Personale!AE175,0)+'Bilancio iniziale'!$B$61-SUM('Bilancio iniziale'!$D61:AF61)</f>
        <v>2051.8842240000031</v>
      </c>
      <c r="AE64" s="20">
        <f>+IF(E_Personale!AF175&gt;0,E_Personale!AF175,0)+'Bilancio iniziale'!$B$61-SUM('Bilancio iniziale'!$D61:AG61)</f>
        <v>3300.3642240000027</v>
      </c>
      <c r="AF64" s="20">
        <f>+IF(E_Personale!AG175&gt;0,E_Personale!AG175,0)+'Bilancio iniziale'!$B$61-SUM('Bilancio iniziale'!$D61:AH61)</f>
        <v>4548.844224000004</v>
      </c>
      <c r="AG64" s="20">
        <f>+IF(E_Personale!AH175&gt;0,E_Personale!AH175,0)+'Bilancio iniziale'!$B$61-SUM('Bilancio iniziale'!$D61:AI61)</f>
        <v>5797.3242240000036</v>
      </c>
      <c r="AH64" s="20">
        <f>+IF(E_Personale!AI175&gt;0,E_Personale!AI175,0)+'Bilancio iniziale'!$B$61-SUM('Bilancio iniziale'!$D61:AJ61)</f>
        <v>7045.804224000005</v>
      </c>
      <c r="AI64" s="20">
        <f>+IF(E_Personale!AJ175&gt;0,E_Personale!AJ175,0)+'Bilancio iniziale'!$B$61-SUM('Bilancio iniziale'!$D61:AK61)</f>
        <v>8294.2842240000045</v>
      </c>
      <c r="AJ64" s="20">
        <f>+IF(E_Personale!AK175&gt;0,E_Personale!AK175,0)+'Bilancio iniziale'!$B$61-SUM('Bilancio iniziale'!$D61:AL61)</f>
        <v>9542.7642240000059</v>
      </c>
      <c r="AK64" s="20">
        <f>+IF(E_Personale!AL175&gt;0,E_Personale!AL175,0)+'Bilancio iniziale'!$B$61-SUM('Bilancio iniziale'!$D61:AM61)</f>
        <v>0</v>
      </c>
      <c r="AM64" s="20"/>
    </row>
    <row r="65" spans="1:39" x14ac:dyDescent="0.2">
      <c r="A65" s="22" t="s">
        <v>45</v>
      </c>
      <c r="B65" s="20">
        <f>+IF(E_Personale!C178&gt;0,E_Personale!C178,0)+'Bilancio iniziale'!B62+'Bilancio iniziale'!D62</f>
        <v>2028</v>
      </c>
      <c r="C65" s="20">
        <f>+IF(E_Personale!D178&gt;0,E_Personale!D178,0)+'Bilancio iniziale'!$B$62-SUM('Bilancio iniziale'!$D62:E62)</f>
        <v>2028</v>
      </c>
      <c r="D65" s="20">
        <f>+IF(E_Personale!E178&gt;0,E_Personale!E178,0)+'Bilancio iniziale'!$B$62-SUM('Bilancio iniziale'!$D62:F62)</f>
        <v>2028</v>
      </c>
      <c r="E65" s="20">
        <f>+IF(E_Personale!F178&gt;0,E_Personale!F178,0)+'Bilancio iniziale'!$B$62-SUM('Bilancio iniziale'!$D62:G62)</f>
        <v>2028</v>
      </c>
      <c r="F65" s="20">
        <f>+IF(E_Personale!G178&gt;0,E_Personale!G178,0)+'Bilancio iniziale'!$B$62-SUM('Bilancio iniziale'!$D62:H62)</f>
        <v>2028</v>
      </c>
      <c r="G65" s="20">
        <f>+IF(E_Personale!H178&gt;0,E_Personale!H178,0)+'Bilancio iniziale'!$B$62-SUM('Bilancio iniziale'!$D62:I62)</f>
        <v>2028</v>
      </c>
      <c r="H65" s="20">
        <f>+IF(E_Personale!I178&gt;0,E_Personale!I178,0)+'Bilancio iniziale'!$B$62-SUM('Bilancio iniziale'!$D62:J62)</f>
        <v>2028</v>
      </c>
      <c r="I65" s="20">
        <f>+IF(E_Personale!J178&gt;0,E_Personale!J178,0)+'Bilancio iniziale'!$B$62-SUM('Bilancio iniziale'!$D62:K62)</f>
        <v>2028</v>
      </c>
      <c r="J65" s="20">
        <f>+IF(E_Personale!K178&gt;0,E_Personale!K178,0)+'Bilancio iniziale'!$B$62-SUM('Bilancio iniziale'!$D62:L62)</f>
        <v>2028</v>
      </c>
      <c r="K65" s="20">
        <f>+IF(E_Personale!L178&gt;0,E_Personale!L178,0)+'Bilancio iniziale'!$B$62-SUM('Bilancio iniziale'!$D62:M62)</f>
        <v>2028</v>
      </c>
      <c r="L65" s="20">
        <f>+IF(E_Personale!M178&gt;0,E_Personale!M178,0)+'Bilancio iniziale'!$B$62-SUM('Bilancio iniziale'!$D62:N62)</f>
        <v>2028</v>
      </c>
      <c r="M65" s="20">
        <f>+IF(E_Personale!N178&gt;0,E_Personale!N178,0)+'Bilancio iniziale'!$B$62-SUM('Bilancio iniziale'!$D62:O62)</f>
        <v>2028</v>
      </c>
      <c r="N65" s="20">
        <f>+IF(E_Personale!O178&gt;0,E_Personale!O178,0)+'Bilancio iniziale'!$B$62-SUM('Bilancio iniziale'!$D62:P62)</f>
        <v>2068.56</v>
      </c>
      <c r="O65" s="20">
        <f>+IF(E_Personale!P178&gt;0,E_Personale!P178,0)+'Bilancio iniziale'!$B$62-SUM('Bilancio iniziale'!$D62:Q62)</f>
        <v>2068.5600000000004</v>
      </c>
      <c r="P65" s="20">
        <f>+IF(E_Personale!Q178&gt;0,E_Personale!Q178,0)+'Bilancio iniziale'!$B$62-SUM('Bilancio iniziale'!$D62:R62)</f>
        <v>2068.5600000000004</v>
      </c>
      <c r="Q65" s="20">
        <f>+IF(E_Personale!R178&gt;0,E_Personale!R178,0)+'Bilancio iniziale'!$B$62-SUM('Bilancio iniziale'!$D62:S62)</f>
        <v>2068.5600000000004</v>
      </c>
      <c r="R65" s="20">
        <f>+IF(E_Personale!S178&gt;0,E_Personale!S178,0)+'Bilancio iniziale'!$B$62-SUM('Bilancio iniziale'!$D62:T62)</f>
        <v>2068.5600000000004</v>
      </c>
      <c r="S65" s="20">
        <f>+IF(E_Personale!T178&gt;0,E_Personale!T178,0)+'Bilancio iniziale'!$B$62-SUM('Bilancio iniziale'!$D62:U62)</f>
        <v>2068.5600000000004</v>
      </c>
      <c r="T65" s="20">
        <f>+IF(E_Personale!U178&gt;0,E_Personale!U178,0)+'Bilancio iniziale'!$B$62-SUM('Bilancio iniziale'!$D62:V62)</f>
        <v>2068.5600000000004</v>
      </c>
      <c r="U65" s="20">
        <f>+IF(E_Personale!V178&gt;0,E_Personale!V178,0)+'Bilancio iniziale'!$B$62-SUM('Bilancio iniziale'!$D62:W62)</f>
        <v>2068.5600000000004</v>
      </c>
      <c r="V65" s="20">
        <f>+IF(E_Personale!W178&gt;0,E_Personale!W178,0)+'Bilancio iniziale'!$B$62-SUM('Bilancio iniziale'!$D62:X62)</f>
        <v>2068.5600000000004</v>
      </c>
      <c r="W65" s="20">
        <f>+IF(E_Personale!X178&gt;0,E_Personale!X178,0)+'Bilancio iniziale'!$B$62-SUM('Bilancio iniziale'!$D62:Y62)</f>
        <v>2068.5600000000004</v>
      </c>
      <c r="X65" s="20">
        <f>+IF(E_Personale!Y178&gt;0,E_Personale!Y178,0)+'Bilancio iniziale'!$B$62-SUM('Bilancio iniziale'!$D62:Z62)</f>
        <v>2068.5600000000004</v>
      </c>
      <c r="Y65" s="20">
        <f>+IF(E_Personale!Z178&gt;0,E_Personale!Z178,0)+'Bilancio iniziale'!$B$62-SUM('Bilancio iniziale'!$D62:AA62)</f>
        <v>2068.5600000000004</v>
      </c>
      <c r="Z65" s="20">
        <f>+IF(E_Personale!AA178&gt;0,E_Personale!AA178,0)+'Bilancio iniziale'!$B$62-SUM('Bilancio iniziale'!$D62:AB62)</f>
        <v>2109.9312</v>
      </c>
      <c r="AA65" s="20">
        <f>+IF(E_Personale!AB178&gt;0,E_Personale!AB178,0)+'Bilancio iniziale'!$B$62-SUM('Bilancio iniziale'!$D62:AC62)</f>
        <v>2109.9312</v>
      </c>
      <c r="AB65" s="20">
        <f>+IF(E_Personale!AC178&gt;0,E_Personale!AC178,0)+'Bilancio iniziale'!$B$62-SUM('Bilancio iniziale'!$D62:AD62)</f>
        <v>2109.9312000000009</v>
      </c>
      <c r="AC65" s="20">
        <f>+IF(E_Personale!AD178&gt;0,E_Personale!AD178,0)+'Bilancio iniziale'!$B$62-SUM('Bilancio iniziale'!$D62:AE62)</f>
        <v>2109.9312000000009</v>
      </c>
      <c r="AD65" s="20">
        <f>+IF(E_Personale!AE178&gt;0,E_Personale!AE178,0)+'Bilancio iniziale'!$B$62-SUM('Bilancio iniziale'!$D62:AF62)</f>
        <v>2109.9312000000009</v>
      </c>
      <c r="AE65" s="20">
        <f>+IF(E_Personale!AF178&gt;0,E_Personale!AF178,0)+'Bilancio iniziale'!$B$62-SUM('Bilancio iniziale'!$D62:AG62)</f>
        <v>2109.9312000000009</v>
      </c>
      <c r="AF65" s="20">
        <f>+IF(E_Personale!AG178&gt;0,E_Personale!AG178,0)+'Bilancio iniziale'!$B$62-SUM('Bilancio iniziale'!$D62:AH62)</f>
        <v>2109.9312000000009</v>
      </c>
      <c r="AG65" s="20">
        <f>+IF(E_Personale!AH178&gt;0,E_Personale!AH178,0)+'Bilancio iniziale'!$B$62-SUM('Bilancio iniziale'!$D62:AI62)</f>
        <v>2109.9312000000009</v>
      </c>
      <c r="AH65" s="20">
        <f>+IF(E_Personale!AI178&gt;0,E_Personale!AI178,0)+'Bilancio iniziale'!$B$62-SUM('Bilancio iniziale'!$D62:AJ62)</f>
        <v>2109.9312000000009</v>
      </c>
      <c r="AI65" s="20">
        <f>+IF(E_Personale!AJ178&gt;0,E_Personale!AJ178,0)+'Bilancio iniziale'!$B$62-SUM('Bilancio iniziale'!$D62:AK62)</f>
        <v>2109.9312000000009</v>
      </c>
      <c r="AJ65" s="20">
        <f>+IF(E_Personale!AK178&gt;0,E_Personale!AK178,0)+'Bilancio iniziale'!$B$62-SUM('Bilancio iniziale'!$D62:AL62)</f>
        <v>2109.9312000000009</v>
      </c>
      <c r="AK65" s="20">
        <f>+IF(E_Personale!AL178&gt;0,E_Personale!AL178,0)+'Bilancio iniziale'!$B$62-SUM('Bilancio iniziale'!$D62:AM62)</f>
        <v>2109.9312000000009</v>
      </c>
      <c r="AM65" s="20"/>
    </row>
    <row r="66" spans="1:39" x14ac:dyDescent="0.2">
      <c r="A66" s="9" t="s">
        <v>46</v>
      </c>
      <c r="B66" s="21">
        <f>+B67</f>
        <v>0</v>
      </c>
      <c r="C66" s="21">
        <f t="shared" ref="C66:AK66" si="21">+C67</f>
        <v>0</v>
      </c>
      <c r="D66" s="21">
        <f t="shared" si="21"/>
        <v>0</v>
      </c>
      <c r="E66" s="21">
        <f t="shared" si="21"/>
        <v>0</v>
      </c>
      <c r="F66" s="21">
        <f t="shared" si="21"/>
        <v>0</v>
      </c>
      <c r="G66" s="21">
        <f t="shared" si="21"/>
        <v>0</v>
      </c>
      <c r="H66" s="21">
        <f t="shared" si="21"/>
        <v>0</v>
      </c>
      <c r="I66" s="21">
        <f t="shared" si="21"/>
        <v>0</v>
      </c>
      <c r="J66" s="21">
        <f t="shared" si="21"/>
        <v>0</v>
      </c>
      <c r="K66" s="21">
        <f t="shared" si="21"/>
        <v>0</v>
      </c>
      <c r="L66" s="21">
        <f t="shared" si="21"/>
        <v>0</v>
      </c>
      <c r="M66" s="21">
        <f t="shared" si="21"/>
        <v>0</v>
      </c>
      <c r="N66" s="21">
        <f t="shared" si="21"/>
        <v>0</v>
      </c>
      <c r="O66" s="21">
        <f t="shared" si="21"/>
        <v>0</v>
      </c>
      <c r="P66" s="21">
        <f t="shared" si="21"/>
        <v>0</v>
      </c>
      <c r="Q66" s="21">
        <f t="shared" si="21"/>
        <v>0</v>
      </c>
      <c r="R66" s="21">
        <f t="shared" si="21"/>
        <v>0</v>
      </c>
      <c r="S66" s="21">
        <f t="shared" si="21"/>
        <v>0</v>
      </c>
      <c r="T66" s="21">
        <f t="shared" si="21"/>
        <v>0</v>
      </c>
      <c r="U66" s="21">
        <f t="shared" si="21"/>
        <v>2770.28272500001</v>
      </c>
      <c r="V66" s="21">
        <f t="shared" si="21"/>
        <v>914.66122499999801</v>
      </c>
      <c r="W66" s="21">
        <f t="shared" si="21"/>
        <v>0</v>
      </c>
      <c r="X66" s="21">
        <f t="shared" si="21"/>
        <v>3757.5024499999981</v>
      </c>
      <c r="Y66" s="21">
        <f t="shared" si="21"/>
        <v>9036.0212249999986</v>
      </c>
      <c r="Z66" s="21">
        <f t="shared" si="21"/>
        <v>802.4612249999991</v>
      </c>
      <c r="AA66" s="21">
        <f t="shared" si="21"/>
        <v>0</v>
      </c>
      <c r="AB66" s="21">
        <f t="shared" si="21"/>
        <v>1955.2787999999982</v>
      </c>
      <c r="AC66" s="21">
        <f t="shared" si="21"/>
        <v>3863.7293999999993</v>
      </c>
      <c r="AD66" s="21">
        <f t="shared" si="21"/>
        <v>8554.4293999999991</v>
      </c>
      <c r="AE66" s="21">
        <f t="shared" si="21"/>
        <v>9098.4893999999986</v>
      </c>
      <c r="AF66" s="21">
        <f t="shared" si="21"/>
        <v>0</v>
      </c>
      <c r="AG66" s="21">
        <f t="shared" si="21"/>
        <v>0</v>
      </c>
      <c r="AH66" s="21">
        <f t="shared" si="21"/>
        <v>7481.368199999999</v>
      </c>
      <c r="AI66" s="21">
        <f t="shared" si="21"/>
        <v>8464.7093999999979</v>
      </c>
      <c r="AJ66" s="21">
        <f t="shared" si="21"/>
        <v>6779.1293999999989</v>
      </c>
      <c r="AK66" s="21">
        <f t="shared" si="21"/>
        <v>0</v>
      </c>
      <c r="AM66" s="20"/>
    </row>
    <row r="67" spans="1:39" x14ac:dyDescent="0.2">
      <c r="A67" s="8" t="s">
        <v>47</v>
      </c>
      <c r="B67" s="20">
        <f>+IF(L_Iva!C36&lt;0,-L_Iva!C36,0)</f>
        <v>0</v>
      </c>
      <c r="C67" s="20">
        <f>+IF(L_Iva!D36&lt;0,-L_Iva!D36,0)</f>
        <v>0</v>
      </c>
      <c r="D67" s="20">
        <f>+IF(L_Iva!E36&lt;0,-L_Iva!E36,0)</f>
        <v>0</v>
      </c>
      <c r="E67" s="20">
        <f>+IF(L_Iva!F36&lt;0,-L_Iva!F36,0)</f>
        <v>0</v>
      </c>
      <c r="F67" s="20">
        <f>+IF(L_Iva!G36&lt;0,-L_Iva!G36,0)</f>
        <v>0</v>
      </c>
      <c r="G67" s="20">
        <f>+IF(L_Iva!H36&lt;0,-L_Iva!H36,0)</f>
        <v>0</v>
      </c>
      <c r="H67" s="20">
        <f>+IF(L_Iva!I36&lt;0,-L_Iva!I36,0)</f>
        <v>0</v>
      </c>
      <c r="I67" s="20">
        <f>+IF(L_Iva!J36&lt;0,-L_Iva!J36,0)</f>
        <v>0</v>
      </c>
      <c r="J67" s="20">
        <f>+IF(L_Iva!K36&lt;0,-L_Iva!K36,0)</f>
        <v>0</v>
      </c>
      <c r="K67" s="20">
        <f>+IF(L_Iva!L36&lt;0,-L_Iva!L36,0)</f>
        <v>0</v>
      </c>
      <c r="L67" s="20">
        <f>+IF(L_Iva!M36&lt;0,-L_Iva!M36,0)</f>
        <v>0</v>
      </c>
      <c r="M67" s="20">
        <f>+IF(L_Iva!N36&lt;0,-L_Iva!N36,0)</f>
        <v>0</v>
      </c>
      <c r="N67" s="20">
        <f>+IF(L_Iva!O36&lt;0,-L_Iva!O36,0)</f>
        <v>0</v>
      </c>
      <c r="O67" s="20">
        <f>+IF(L_Iva!P36&lt;0,-L_Iva!P36,0)</f>
        <v>0</v>
      </c>
      <c r="P67" s="20">
        <f>+IF(L_Iva!Q36&lt;0,-L_Iva!Q36,0)</f>
        <v>0</v>
      </c>
      <c r="Q67" s="20">
        <f>+IF(L_Iva!R36&lt;0,-L_Iva!R36,0)</f>
        <v>0</v>
      </c>
      <c r="R67" s="20">
        <f>+IF(L_Iva!S36&lt;0,-L_Iva!S36,0)</f>
        <v>0</v>
      </c>
      <c r="S67" s="20">
        <f>+IF(L_Iva!T36&lt;0,-L_Iva!T36,0)</f>
        <v>0</v>
      </c>
      <c r="T67" s="20">
        <f>+IF(L_Iva!U36&lt;0,-L_Iva!U36,0)</f>
        <v>0</v>
      </c>
      <c r="U67" s="20">
        <f>+IF(L_Iva!V36&lt;0,-L_Iva!V36,0)</f>
        <v>2770.28272500001</v>
      </c>
      <c r="V67" s="20">
        <f>+IF(L_Iva!W36&lt;0,-L_Iva!W36,0)</f>
        <v>914.66122499999801</v>
      </c>
      <c r="W67" s="20">
        <f>+IF(L_Iva!X36&lt;0,-L_Iva!X36,0)</f>
        <v>0</v>
      </c>
      <c r="X67" s="20">
        <f>+IF(L_Iva!Y36&lt;0,-L_Iva!Y36,0)</f>
        <v>3757.5024499999981</v>
      </c>
      <c r="Y67" s="20">
        <f>+IF(L_Iva!Z36&lt;0,-L_Iva!Z36,0)</f>
        <v>9036.0212249999986</v>
      </c>
      <c r="Z67" s="20">
        <f>+IF(L_Iva!AA36&lt;0,-L_Iva!AA36,0)</f>
        <v>802.4612249999991</v>
      </c>
      <c r="AA67" s="20">
        <f>+IF(L_Iva!AB36&lt;0,-L_Iva!AB36,0)</f>
        <v>0</v>
      </c>
      <c r="AB67" s="20">
        <f>+IF(L_Iva!AC36&lt;0,-L_Iva!AC36,0)</f>
        <v>1955.2787999999982</v>
      </c>
      <c r="AC67" s="20">
        <f>+IF(L_Iva!AD36&lt;0,-L_Iva!AD36,0)</f>
        <v>3863.7293999999993</v>
      </c>
      <c r="AD67" s="20">
        <f>+IF(L_Iva!AE36&lt;0,-L_Iva!AE36,0)</f>
        <v>8554.4293999999991</v>
      </c>
      <c r="AE67" s="20">
        <f>+IF(L_Iva!AF36&lt;0,-L_Iva!AF36,0)</f>
        <v>9098.4893999999986</v>
      </c>
      <c r="AF67" s="20">
        <f>+IF(L_Iva!AG36&lt;0,-L_Iva!AG36,0)</f>
        <v>0</v>
      </c>
      <c r="AG67" s="20">
        <f>+IF(L_Iva!AH36&lt;0,-L_Iva!AH36,0)</f>
        <v>0</v>
      </c>
      <c r="AH67" s="20">
        <f>+IF(L_Iva!AI36&lt;0,-L_Iva!AI36,0)</f>
        <v>7481.368199999999</v>
      </c>
      <c r="AI67" s="20">
        <f>+IF(L_Iva!AJ36&lt;0,-L_Iva!AJ36,0)</f>
        <v>8464.7093999999979</v>
      </c>
      <c r="AJ67" s="20">
        <f>+IF(L_Iva!AK36&lt;0,-L_Iva!AK36,0)</f>
        <v>6779.1293999999989</v>
      </c>
      <c r="AK67" s="20">
        <f>+IF(L_Iva!AL36&lt;0,-L_Iva!AL36,0)</f>
        <v>0</v>
      </c>
      <c r="AM67" s="20"/>
    </row>
    <row r="68" spans="1:39" x14ac:dyDescent="0.2">
      <c r="A68" s="22" t="s">
        <v>48</v>
      </c>
      <c r="B68" s="21">
        <f>+Ires!B25+Irap!B43+'Bilancio iniziale'!B65-'Bilancio iniziale'!D65</f>
        <v>3000</v>
      </c>
      <c r="C68" s="21">
        <f>+Ires!C25+Irap!C43+'Bilancio iniziale'!$B$65-SUM('Bilancio iniziale'!$D65:E65)</f>
        <v>0</v>
      </c>
      <c r="D68" s="21">
        <f>+Ires!D25+Irap!D43+'Bilancio iniziale'!$B$65-SUM('Bilancio iniziale'!$D65:F65)</f>
        <v>0</v>
      </c>
      <c r="E68" s="21">
        <f>+Ires!E25+Irap!E43+'Bilancio iniziale'!$B$65-SUM('Bilancio iniziale'!$D65:G65)</f>
        <v>0</v>
      </c>
      <c r="F68" s="21">
        <f>+Ires!F25+Irap!F43+'Bilancio iniziale'!$B$65-SUM('Bilancio iniziale'!$D65:H65)</f>
        <v>0</v>
      </c>
      <c r="G68" s="21">
        <f>+Ires!G25+Irap!G43+'Bilancio iniziale'!$B$65-SUM('Bilancio iniziale'!$D65:I65)</f>
        <v>0</v>
      </c>
      <c r="H68" s="21">
        <f>+Ires!H25+Irap!H43+'Bilancio iniziale'!$B$65-SUM('Bilancio iniziale'!$D65:J65)</f>
        <v>0</v>
      </c>
      <c r="I68" s="21">
        <f>+Ires!I25+Irap!I43+'Bilancio iniziale'!$B$65-SUM('Bilancio iniziale'!$D65:K65)</f>
        <v>0</v>
      </c>
      <c r="J68" s="21">
        <f>+Ires!J25+Irap!J43+'Bilancio iniziale'!$B$65-SUM('Bilancio iniziale'!$D65:L65)</f>
        <v>0</v>
      </c>
      <c r="K68" s="21">
        <f>+Ires!K25+Irap!K43+'Bilancio iniziale'!$B$65-SUM('Bilancio iniziale'!$D65:M65)</f>
        <v>0</v>
      </c>
      <c r="L68" s="21">
        <f>+Ires!L25+Irap!L43+'Bilancio iniziale'!$B$65-SUM('Bilancio iniziale'!$D65:N65)</f>
        <v>0</v>
      </c>
      <c r="M68" s="21">
        <f>+Ires!M25+Irap!M43+'Bilancio iniziale'!$B$65-SUM('Bilancio iniziale'!$D65:O65)</f>
        <v>7999.9280191004982</v>
      </c>
      <c r="N68" s="21">
        <f>+Ires!N25+Irap!N43+'Bilancio iniziale'!$B$65-SUM('Bilancio iniziale'!$D65:P65)</f>
        <v>7999.9280191004982</v>
      </c>
      <c r="O68" s="21">
        <f>+Ires!O25+Irap!O43+'Bilancio iniziale'!$B$65-SUM('Bilancio iniziale'!$D65:Q65)</f>
        <v>7999.9280191004982</v>
      </c>
      <c r="P68" s="21">
        <f>+Ires!P25+Irap!P43+'Bilancio iniziale'!$B$65-SUM('Bilancio iniziale'!$D65:R65)</f>
        <v>7999.9280191004982</v>
      </c>
      <c r="Q68" s="21">
        <f>+Ires!Q25+Irap!Q43+'Bilancio iniziale'!$B$65-SUM('Bilancio iniziale'!$D65:S65)</f>
        <v>7999.9280191004982</v>
      </c>
      <c r="R68" s="21">
        <f>+Ires!R25+Irap!R43+'Bilancio iniziale'!$B$65-SUM('Bilancio iniziale'!$D65:T65)</f>
        <v>7999.9280191004982</v>
      </c>
      <c r="S68" s="21">
        <f>+Ires!S25+Irap!S43+'Bilancio iniziale'!$B$65-SUM('Bilancio iniziale'!$D65:U65)</f>
        <v>0</v>
      </c>
      <c r="T68" s="21">
        <f>+Ires!T25+Irap!T43+'Bilancio iniziale'!$B$65-SUM('Bilancio iniziale'!$D65:V65)</f>
        <v>0</v>
      </c>
      <c r="U68" s="21">
        <f>+Ires!U25+Irap!U43+'Bilancio iniziale'!$B$65-SUM('Bilancio iniziale'!$D65:W65)</f>
        <v>0</v>
      </c>
      <c r="V68" s="21">
        <f>+Ires!V25+Irap!V43+'Bilancio iniziale'!$B$65-SUM('Bilancio iniziale'!$D65:X65)</f>
        <v>0</v>
      </c>
      <c r="W68" s="21">
        <f>+Ires!W25+Irap!W43+'Bilancio iniziale'!$B$65-SUM('Bilancio iniziale'!$D65:Y65)</f>
        <v>0</v>
      </c>
      <c r="X68" s="21">
        <f>+Ires!X25+Irap!X43+'Bilancio iniziale'!$B$65-SUM('Bilancio iniziale'!$D65:Z65)</f>
        <v>0</v>
      </c>
      <c r="Y68" s="21">
        <f>+Ires!Y25+Irap!Y43+'Bilancio iniziale'!$B$65-SUM('Bilancio iniziale'!$D65:AA65)</f>
        <v>0</v>
      </c>
      <c r="Z68" s="21">
        <f>+Ires!Z25+Irap!Z43+'Bilancio iniziale'!$B$65-SUM('Bilancio iniziale'!$D65:AB65)</f>
        <v>0</v>
      </c>
      <c r="AA68" s="21">
        <f>+Ires!AA25+Irap!AA43+'Bilancio iniziale'!$B$65-SUM('Bilancio iniziale'!$D65:AC65)</f>
        <v>0</v>
      </c>
      <c r="AB68" s="21">
        <f>+Ires!AB25+Irap!AB43+'Bilancio iniziale'!$B$65-SUM('Bilancio iniziale'!$D65:AD65)</f>
        <v>0</v>
      </c>
      <c r="AC68" s="21">
        <f>+Ires!AC25+Irap!AC43+'Bilancio iniziale'!$B$65-SUM('Bilancio iniziale'!$D65:AE65)</f>
        <v>0</v>
      </c>
      <c r="AD68" s="21">
        <f>+Ires!AD25+Irap!AD43+'Bilancio iniziale'!$B$65-SUM('Bilancio iniziale'!$D65:AF65)</f>
        <v>0</v>
      </c>
      <c r="AE68" s="21">
        <f>+Ires!AE25+Irap!AE43+'Bilancio iniziale'!$B$65-SUM('Bilancio iniziale'!$D65:AG65)</f>
        <v>0</v>
      </c>
      <c r="AF68" s="21">
        <f>+Ires!AF25+Irap!AF43+'Bilancio iniziale'!$B$65-SUM('Bilancio iniziale'!$D65:AH65)</f>
        <v>0</v>
      </c>
      <c r="AG68" s="21">
        <f>+Ires!AG25+Irap!AG43+'Bilancio iniziale'!$B$65-SUM('Bilancio iniziale'!$D65:AI65)</f>
        <v>0</v>
      </c>
      <c r="AH68" s="21">
        <f>+Ires!AH25+Irap!AH43+'Bilancio iniziale'!$B$65-SUM('Bilancio iniziale'!$D65:AJ65)</f>
        <v>0</v>
      </c>
      <c r="AI68" s="21">
        <f>+Ires!AI25+Irap!AI43+'Bilancio iniziale'!$B$65-SUM('Bilancio iniziale'!$D65:AK65)</f>
        <v>0</v>
      </c>
      <c r="AJ68" s="21">
        <f>+Ires!AJ25+Irap!AJ43+'Bilancio iniziale'!$B$65-SUM('Bilancio iniziale'!$D65:AL65)</f>
        <v>0</v>
      </c>
      <c r="AK68" s="21">
        <f>+Ires!AK25+Irap!AK43+'Bilancio iniziale'!$B$65-SUM('Bilancio iniziale'!$D65:AM65)</f>
        <v>7890.6121899633108</v>
      </c>
      <c r="AM68" s="20"/>
    </row>
    <row r="69" spans="1:39" x14ac:dyDescent="0.2">
      <c r="A69" s="22" t="s">
        <v>49</v>
      </c>
      <c r="B69" s="21">
        <f>+'Bilancio iniziale'!$B$66-'Bilancio iniziale'!D66</f>
        <v>0</v>
      </c>
      <c r="C69" s="21">
        <f>+'Bilancio iniziale'!$B$66-SUM('Bilancio iniziale'!$D66:E66)</f>
        <v>0</v>
      </c>
      <c r="D69" s="21">
        <f>+'Bilancio iniziale'!$B$66-SUM('Bilancio iniziale'!$D66:F66)</f>
        <v>0</v>
      </c>
      <c r="E69" s="21">
        <f>+'Bilancio iniziale'!$B$66-SUM('Bilancio iniziale'!$D66:G66)</f>
        <v>0</v>
      </c>
      <c r="F69" s="21">
        <f>+'Bilancio iniziale'!$B$66-SUM('Bilancio iniziale'!$D66:H66)</f>
        <v>0</v>
      </c>
      <c r="G69" s="21">
        <f>+'Bilancio iniziale'!$B$66-SUM('Bilancio iniziale'!$D66:I66)</f>
        <v>0</v>
      </c>
      <c r="H69" s="21">
        <f>+'Bilancio iniziale'!$B$66-SUM('Bilancio iniziale'!$D66:J66)</f>
        <v>0</v>
      </c>
      <c r="I69" s="21">
        <f>+'Bilancio iniziale'!$B$66-SUM('Bilancio iniziale'!$D66:K66)</f>
        <v>0</v>
      </c>
      <c r="J69" s="21">
        <f>+'Bilancio iniziale'!$B$66-SUM('Bilancio iniziale'!$D66:L66)</f>
        <v>0</v>
      </c>
      <c r="K69" s="21">
        <f>+'Bilancio iniziale'!$B$66-SUM('Bilancio iniziale'!$D66:M66)</f>
        <v>0</v>
      </c>
      <c r="L69" s="21">
        <f>+'Bilancio iniziale'!$B$66-SUM('Bilancio iniziale'!$D66:N66)</f>
        <v>0</v>
      </c>
      <c r="M69" s="21">
        <f>+'Bilancio iniziale'!$B$66-SUM('Bilancio iniziale'!$D66:O66)</f>
        <v>0</v>
      </c>
      <c r="N69" s="21">
        <f>+'Bilancio iniziale'!$B$66-SUM('Bilancio iniziale'!$D66:P66)</f>
        <v>0</v>
      </c>
      <c r="O69" s="21">
        <f>+'Bilancio iniziale'!$B$66-SUM('Bilancio iniziale'!$D66:Q66)</f>
        <v>0</v>
      </c>
      <c r="P69" s="21">
        <f>+'Bilancio iniziale'!$B$66-SUM('Bilancio iniziale'!$D66:R66)</f>
        <v>0</v>
      </c>
      <c r="Q69" s="21">
        <f>+'Bilancio iniziale'!$B$66-SUM('Bilancio iniziale'!$D66:S66)</f>
        <v>0</v>
      </c>
      <c r="R69" s="21">
        <f>+'Bilancio iniziale'!$B$66-SUM('Bilancio iniziale'!$D66:T66)</f>
        <v>0</v>
      </c>
      <c r="S69" s="21">
        <f>+'Bilancio iniziale'!$B$66-SUM('Bilancio iniziale'!$D66:U66)</f>
        <v>0</v>
      </c>
      <c r="T69" s="21">
        <f>+'Bilancio iniziale'!$B$66-SUM('Bilancio iniziale'!$D66:V66)</f>
        <v>0</v>
      </c>
      <c r="U69" s="21">
        <f>+'Bilancio iniziale'!$B$66-SUM('Bilancio iniziale'!$D66:W66)</f>
        <v>0</v>
      </c>
      <c r="V69" s="21">
        <f>+'Bilancio iniziale'!$B$66-SUM('Bilancio iniziale'!$D66:X66)</f>
        <v>0</v>
      </c>
      <c r="W69" s="21">
        <f>+'Bilancio iniziale'!$B$66-SUM('Bilancio iniziale'!$D66:Y66)</f>
        <v>0</v>
      </c>
      <c r="X69" s="21">
        <f>+'Bilancio iniziale'!$B$66-SUM('Bilancio iniziale'!$D66:Z66)</f>
        <v>0</v>
      </c>
      <c r="Y69" s="21">
        <f>+'Bilancio iniziale'!$B$66-SUM('Bilancio iniziale'!$D66:AA66)</f>
        <v>0</v>
      </c>
      <c r="Z69" s="21">
        <f>+'Bilancio iniziale'!$B$66-SUM('Bilancio iniziale'!$D66:AB66)</f>
        <v>0</v>
      </c>
      <c r="AA69" s="21">
        <f>+'Bilancio iniziale'!$B$66-SUM('Bilancio iniziale'!$D66:AC66)</f>
        <v>0</v>
      </c>
      <c r="AB69" s="21">
        <f>+'Bilancio iniziale'!$B$66-SUM('Bilancio iniziale'!$D66:AD66)</f>
        <v>0</v>
      </c>
      <c r="AC69" s="21">
        <f>+'Bilancio iniziale'!$B$66-SUM('Bilancio iniziale'!$D66:AE66)</f>
        <v>0</v>
      </c>
      <c r="AD69" s="21">
        <f>+'Bilancio iniziale'!$B$66-SUM('Bilancio iniziale'!$D66:AF66)</f>
        <v>0</v>
      </c>
      <c r="AE69" s="21">
        <f>+'Bilancio iniziale'!$B$66-SUM('Bilancio iniziale'!$D66:AG66)</f>
        <v>0</v>
      </c>
      <c r="AF69" s="21">
        <f>+'Bilancio iniziale'!$B$66-SUM('Bilancio iniziale'!$D66:AH66)</f>
        <v>0</v>
      </c>
      <c r="AG69" s="21">
        <f>+'Bilancio iniziale'!$B$66-SUM('Bilancio iniziale'!$D66:AI66)</f>
        <v>0</v>
      </c>
      <c r="AH69" s="21">
        <f>+'Bilancio iniziale'!$B$66-SUM('Bilancio iniziale'!$D66:AJ66)</f>
        <v>0</v>
      </c>
      <c r="AI69" s="21">
        <f>+'Bilancio iniziale'!$B$66-SUM('Bilancio iniziale'!$D66:AK66)</f>
        <v>0</v>
      </c>
      <c r="AJ69" s="21">
        <f>+'Bilancio iniziale'!$B$66-SUM('Bilancio iniziale'!$D66:AL66)</f>
        <v>0</v>
      </c>
      <c r="AK69" s="21">
        <f>+'Bilancio iniziale'!$B$66-SUM('Bilancio iniziale'!$D66:AM66)</f>
        <v>0</v>
      </c>
      <c r="AM69" s="20"/>
    </row>
    <row r="70" spans="1:39" x14ac:dyDescent="0.2">
      <c r="A70" s="22" t="s">
        <v>50</v>
      </c>
      <c r="B70" s="21">
        <f>+SUM(B71:B72)</f>
        <v>0</v>
      </c>
      <c r="C70" s="21">
        <f t="shared" ref="C70:AK70" si="22">+SUM(C71:C72)</f>
        <v>0</v>
      </c>
      <c r="D70" s="21">
        <f t="shared" si="22"/>
        <v>0</v>
      </c>
      <c r="E70" s="21">
        <f t="shared" si="22"/>
        <v>0</v>
      </c>
      <c r="F70" s="21">
        <f t="shared" si="22"/>
        <v>0</v>
      </c>
      <c r="G70" s="21">
        <f t="shared" si="22"/>
        <v>0</v>
      </c>
      <c r="H70" s="21">
        <f t="shared" si="22"/>
        <v>0</v>
      </c>
      <c r="I70" s="21">
        <f t="shared" si="22"/>
        <v>0</v>
      </c>
      <c r="J70" s="21">
        <f t="shared" si="22"/>
        <v>0</v>
      </c>
      <c r="K70" s="21">
        <f t="shared" si="22"/>
        <v>0</v>
      </c>
      <c r="L70" s="21">
        <f t="shared" si="22"/>
        <v>0</v>
      </c>
      <c r="M70" s="21">
        <f t="shared" si="22"/>
        <v>0</v>
      </c>
      <c r="N70" s="21">
        <f t="shared" si="22"/>
        <v>0</v>
      </c>
      <c r="O70" s="21">
        <f t="shared" si="22"/>
        <v>0</v>
      </c>
      <c r="P70" s="21">
        <f t="shared" si="22"/>
        <v>0</v>
      </c>
      <c r="Q70" s="21">
        <f t="shared" si="22"/>
        <v>0</v>
      </c>
      <c r="R70" s="21">
        <f t="shared" si="22"/>
        <v>0</v>
      </c>
      <c r="S70" s="21">
        <f t="shared" si="22"/>
        <v>0</v>
      </c>
      <c r="T70" s="21">
        <f t="shared" si="22"/>
        <v>0</v>
      </c>
      <c r="U70" s="21">
        <f t="shared" si="22"/>
        <v>0</v>
      </c>
      <c r="V70" s="21">
        <f t="shared" si="22"/>
        <v>0</v>
      </c>
      <c r="W70" s="21">
        <f t="shared" si="22"/>
        <v>0</v>
      </c>
      <c r="X70" s="21">
        <f t="shared" si="22"/>
        <v>0</v>
      </c>
      <c r="Y70" s="21">
        <f t="shared" si="22"/>
        <v>0</v>
      </c>
      <c r="Z70" s="21">
        <f t="shared" si="22"/>
        <v>0</v>
      </c>
      <c r="AA70" s="21">
        <f t="shared" si="22"/>
        <v>0</v>
      </c>
      <c r="AB70" s="21">
        <f t="shared" si="22"/>
        <v>0</v>
      </c>
      <c r="AC70" s="21">
        <f t="shared" si="22"/>
        <v>0</v>
      </c>
      <c r="AD70" s="21">
        <f t="shared" si="22"/>
        <v>0</v>
      </c>
      <c r="AE70" s="21">
        <f t="shared" si="22"/>
        <v>0</v>
      </c>
      <c r="AF70" s="21">
        <f t="shared" si="22"/>
        <v>0</v>
      </c>
      <c r="AG70" s="21">
        <f t="shared" si="22"/>
        <v>0</v>
      </c>
      <c r="AH70" s="21">
        <f t="shared" si="22"/>
        <v>0</v>
      </c>
      <c r="AI70" s="21">
        <f t="shared" si="22"/>
        <v>0</v>
      </c>
      <c r="AJ70" s="21">
        <f t="shared" si="22"/>
        <v>0</v>
      </c>
      <c r="AK70" s="21">
        <f t="shared" si="22"/>
        <v>0</v>
      </c>
      <c r="AM70" s="20"/>
    </row>
    <row r="71" spans="1:39" x14ac:dyDescent="0.2">
      <c r="A71" s="8" t="s">
        <v>51</v>
      </c>
      <c r="B71" s="20">
        <f>+'Bilancio iniziale'!$B$68-'Bilancio iniziale'!D68</f>
        <v>0</v>
      </c>
      <c r="C71" s="20">
        <f>+'Bilancio iniziale'!$B$68-SUM('Bilancio iniziale'!$D68:E68)</f>
        <v>0</v>
      </c>
      <c r="D71" s="20">
        <f>+'Bilancio iniziale'!$B$68-SUM('Bilancio iniziale'!$D68:F68)</f>
        <v>0</v>
      </c>
      <c r="E71" s="20">
        <f>+'Bilancio iniziale'!$B$68-SUM('Bilancio iniziale'!$D68:G68)</f>
        <v>0</v>
      </c>
      <c r="F71" s="20">
        <f>+'Bilancio iniziale'!$B$68-SUM('Bilancio iniziale'!$D68:H68)</f>
        <v>0</v>
      </c>
      <c r="G71" s="20">
        <f>+'Bilancio iniziale'!$B$68-SUM('Bilancio iniziale'!$D68:I68)</f>
        <v>0</v>
      </c>
      <c r="H71" s="20">
        <f>+'Bilancio iniziale'!$B$68-SUM('Bilancio iniziale'!$D68:J68)</f>
        <v>0</v>
      </c>
      <c r="I71" s="20">
        <f>+'Bilancio iniziale'!$B$68-SUM('Bilancio iniziale'!$D68:K68)</f>
        <v>0</v>
      </c>
      <c r="J71" s="20">
        <f>+'Bilancio iniziale'!$B$68-SUM('Bilancio iniziale'!$D68:L68)</f>
        <v>0</v>
      </c>
      <c r="K71" s="20">
        <f>+'Bilancio iniziale'!$B$68-SUM('Bilancio iniziale'!$D68:M68)</f>
        <v>0</v>
      </c>
      <c r="L71" s="20">
        <f>+'Bilancio iniziale'!$B$68-SUM('Bilancio iniziale'!$D68:N68)</f>
        <v>0</v>
      </c>
      <c r="M71" s="20">
        <f>+'Bilancio iniziale'!$B$68-SUM('Bilancio iniziale'!$D68:O68)</f>
        <v>0</v>
      </c>
      <c r="N71" s="20">
        <f>+'Bilancio iniziale'!$B$68-SUM('Bilancio iniziale'!$D68:P68)</f>
        <v>0</v>
      </c>
      <c r="O71" s="20">
        <f>+'Bilancio iniziale'!$B$68-SUM('Bilancio iniziale'!$D68:Q68)</f>
        <v>0</v>
      </c>
      <c r="P71" s="20">
        <f>+'Bilancio iniziale'!$B$68-SUM('Bilancio iniziale'!$D68:R68)</f>
        <v>0</v>
      </c>
      <c r="Q71" s="20">
        <f>+'Bilancio iniziale'!$B$68-SUM('Bilancio iniziale'!$D68:S68)</f>
        <v>0</v>
      </c>
      <c r="R71" s="20">
        <f>+'Bilancio iniziale'!$B$68-SUM('Bilancio iniziale'!$D68:T68)</f>
        <v>0</v>
      </c>
      <c r="S71" s="20">
        <f>+'Bilancio iniziale'!$B$68-SUM('Bilancio iniziale'!$D68:U68)</f>
        <v>0</v>
      </c>
      <c r="T71" s="20">
        <f>+'Bilancio iniziale'!$B$68-SUM('Bilancio iniziale'!$D68:V68)</f>
        <v>0</v>
      </c>
      <c r="U71" s="20">
        <f>+'Bilancio iniziale'!$B$68-SUM('Bilancio iniziale'!$D68:W68)</f>
        <v>0</v>
      </c>
      <c r="V71" s="20">
        <f>+'Bilancio iniziale'!$B$68-SUM('Bilancio iniziale'!$D68:X68)</f>
        <v>0</v>
      </c>
      <c r="W71" s="20">
        <f>+'Bilancio iniziale'!$B$68-SUM('Bilancio iniziale'!$D68:Y68)</f>
        <v>0</v>
      </c>
      <c r="X71" s="20">
        <f>+'Bilancio iniziale'!$B$68-SUM('Bilancio iniziale'!$D68:Z68)</f>
        <v>0</v>
      </c>
      <c r="Y71" s="20">
        <f>+'Bilancio iniziale'!$B$68-SUM('Bilancio iniziale'!$D68:AA68)</f>
        <v>0</v>
      </c>
      <c r="Z71" s="20">
        <f>+'Bilancio iniziale'!$B$68-SUM('Bilancio iniziale'!$D68:AB68)</f>
        <v>0</v>
      </c>
      <c r="AA71" s="20">
        <f>+'Bilancio iniziale'!$B$68-SUM('Bilancio iniziale'!$D68:AC68)</f>
        <v>0</v>
      </c>
      <c r="AB71" s="20">
        <f>+'Bilancio iniziale'!$B$68-SUM('Bilancio iniziale'!$D68:AD68)</f>
        <v>0</v>
      </c>
      <c r="AC71" s="20">
        <f>+'Bilancio iniziale'!$B$68-SUM('Bilancio iniziale'!$D68:AE68)</f>
        <v>0</v>
      </c>
      <c r="AD71" s="20">
        <f>+'Bilancio iniziale'!$B$68-SUM('Bilancio iniziale'!$D68:AF68)</f>
        <v>0</v>
      </c>
      <c r="AE71" s="20">
        <f>+'Bilancio iniziale'!$B$68-SUM('Bilancio iniziale'!$D68:AG68)</f>
        <v>0</v>
      </c>
      <c r="AF71" s="20">
        <f>+'Bilancio iniziale'!$B$68-SUM('Bilancio iniziale'!$D68:AH68)</f>
        <v>0</v>
      </c>
      <c r="AG71" s="20">
        <f>+'Bilancio iniziale'!$B$68-SUM('Bilancio iniziale'!$D68:AI68)</f>
        <v>0</v>
      </c>
      <c r="AH71" s="20">
        <f>+'Bilancio iniziale'!$B$68-SUM('Bilancio iniziale'!$D68:AJ68)</f>
        <v>0</v>
      </c>
      <c r="AI71" s="20">
        <f>+'Bilancio iniziale'!$B$68-SUM('Bilancio iniziale'!$D68:AK68)</f>
        <v>0</v>
      </c>
      <c r="AJ71" s="20">
        <f>+'Bilancio iniziale'!$B$68-SUM('Bilancio iniziale'!$D68:AL68)</f>
        <v>0</v>
      </c>
      <c r="AK71" s="20">
        <f>+'Bilancio iniziale'!$B$68-SUM('Bilancio iniziale'!$D68:AM68)</f>
        <v>0</v>
      </c>
      <c r="AM71" s="20"/>
    </row>
    <row r="72" spans="1:39" x14ac:dyDescent="0.2">
      <c r="A72" s="8" t="s">
        <v>52</v>
      </c>
      <c r="B72" s="20">
        <f>+'Bilancio iniziale'!$B$69-'Bilancio iniziale'!D69</f>
        <v>0</v>
      </c>
      <c r="C72" s="20">
        <f>+'Bilancio iniziale'!$B$69-SUM('Bilancio iniziale'!$D69:E69)</f>
        <v>0</v>
      </c>
      <c r="D72" s="20">
        <f>+'Bilancio iniziale'!$B$69-SUM('Bilancio iniziale'!$D69:F69)</f>
        <v>0</v>
      </c>
      <c r="E72" s="20">
        <f>+'Bilancio iniziale'!$B$69-SUM('Bilancio iniziale'!$D69:G69)</f>
        <v>0</v>
      </c>
      <c r="F72" s="20">
        <f>+'Bilancio iniziale'!$B$69-SUM('Bilancio iniziale'!$D69:H69)</f>
        <v>0</v>
      </c>
      <c r="G72" s="20">
        <f>+'Bilancio iniziale'!$B$69-SUM('Bilancio iniziale'!$D69:I69)</f>
        <v>0</v>
      </c>
      <c r="H72" s="20">
        <f>+'Bilancio iniziale'!$B$69-SUM('Bilancio iniziale'!$D69:J69)</f>
        <v>0</v>
      </c>
      <c r="I72" s="20">
        <f>+'Bilancio iniziale'!$B$69-SUM('Bilancio iniziale'!$D69:K69)</f>
        <v>0</v>
      </c>
      <c r="J72" s="20">
        <f>+'Bilancio iniziale'!$B$69-SUM('Bilancio iniziale'!$D69:L69)</f>
        <v>0</v>
      </c>
      <c r="K72" s="20">
        <f>+'Bilancio iniziale'!$B$69-SUM('Bilancio iniziale'!$D69:M69)</f>
        <v>0</v>
      </c>
      <c r="L72" s="20">
        <f>+'Bilancio iniziale'!$B$69-SUM('Bilancio iniziale'!$D69:N69)</f>
        <v>0</v>
      </c>
      <c r="M72" s="20">
        <f>+'Bilancio iniziale'!$B$69-SUM('Bilancio iniziale'!$D69:O69)</f>
        <v>0</v>
      </c>
      <c r="N72" s="20">
        <f>+'Bilancio iniziale'!$B$69-SUM('Bilancio iniziale'!$D69:P69)</f>
        <v>0</v>
      </c>
      <c r="O72" s="20">
        <f>+'Bilancio iniziale'!$B$69-SUM('Bilancio iniziale'!$D69:Q69)</f>
        <v>0</v>
      </c>
      <c r="P72" s="20">
        <f>+'Bilancio iniziale'!$B$69-SUM('Bilancio iniziale'!$D69:R69)</f>
        <v>0</v>
      </c>
      <c r="Q72" s="20">
        <f>+'Bilancio iniziale'!$B$69-SUM('Bilancio iniziale'!$D69:S69)</f>
        <v>0</v>
      </c>
      <c r="R72" s="20">
        <f>+'Bilancio iniziale'!$B$69-SUM('Bilancio iniziale'!$D69:T69)</f>
        <v>0</v>
      </c>
      <c r="S72" s="20">
        <f>+'Bilancio iniziale'!$B$69-SUM('Bilancio iniziale'!$D69:U69)</f>
        <v>0</v>
      </c>
      <c r="T72" s="20">
        <f>+'Bilancio iniziale'!$B$69-SUM('Bilancio iniziale'!$D69:V69)</f>
        <v>0</v>
      </c>
      <c r="U72" s="20">
        <f>+'Bilancio iniziale'!$B$69-SUM('Bilancio iniziale'!$D69:W69)</f>
        <v>0</v>
      </c>
      <c r="V72" s="20">
        <f>+'Bilancio iniziale'!$B$69-SUM('Bilancio iniziale'!$D69:X69)</f>
        <v>0</v>
      </c>
      <c r="W72" s="20">
        <f>+'Bilancio iniziale'!$B$69-SUM('Bilancio iniziale'!$D69:Y69)</f>
        <v>0</v>
      </c>
      <c r="X72" s="20">
        <f>+'Bilancio iniziale'!$B$69-SUM('Bilancio iniziale'!$D69:Z69)</f>
        <v>0</v>
      </c>
      <c r="Y72" s="20">
        <f>+'Bilancio iniziale'!$B$69-SUM('Bilancio iniziale'!$D69:AA69)</f>
        <v>0</v>
      </c>
      <c r="Z72" s="20">
        <f>+'Bilancio iniziale'!$B$69-SUM('Bilancio iniziale'!$D69:AB69)</f>
        <v>0</v>
      </c>
      <c r="AA72" s="20">
        <f>+'Bilancio iniziale'!$B$69-SUM('Bilancio iniziale'!$D69:AC69)</f>
        <v>0</v>
      </c>
      <c r="AB72" s="20">
        <f>+'Bilancio iniziale'!$B$69-SUM('Bilancio iniziale'!$D69:AD69)</f>
        <v>0</v>
      </c>
      <c r="AC72" s="20">
        <f>+'Bilancio iniziale'!$B$69-SUM('Bilancio iniziale'!$D69:AE69)</f>
        <v>0</v>
      </c>
      <c r="AD72" s="20">
        <f>+'Bilancio iniziale'!$B$69-SUM('Bilancio iniziale'!$D69:AF69)</f>
        <v>0</v>
      </c>
      <c r="AE72" s="20">
        <f>+'Bilancio iniziale'!$B$69-SUM('Bilancio iniziale'!$D69:AG69)</f>
        <v>0</v>
      </c>
      <c r="AF72" s="20">
        <f>+'Bilancio iniziale'!$B$69-SUM('Bilancio iniziale'!$D69:AH69)</f>
        <v>0</v>
      </c>
      <c r="AG72" s="20">
        <f>+'Bilancio iniziale'!$B$69-SUM('Bilancio iniziale'!$D69:AI69)</f>
        <v>0</v>
      </c>
      <c r="AH72" s="20">
        <f>+'Bilancio iniziale'!$B$69-SUM('Bilancio iniziale'!$D69:AJ69)</f>
        <v>0</v>
      </c>
      <c r="AI72" s="20">
        <f>+'Bilancio iniziale'!$B$69-SUM('Bilancio iniziale'!$D69:AK69)</f>
        <v>0</v>
      </c>
      <c r="AJ72" s="20">
        <f>+'Bilancio iniziale'!$B$69-SUM('Bilancio iniziale'!$D69:AL69)</f>
        <v>0</v>
      </c>
      <c r="AK72" s="20">
        <f>+'Bilancio iniziale'!$B$69-SUM('Bilancio iniziale'!$D69:AM69)</f>
        <v>0</v>
      </c>
      <c r="AM72" s="20"/>
    </row>
    <row r="73" spans="1:39" x14ac:dyDescent="0.2">
      <c r="AM73" s="20"/>
    </row>
    <row r="74" spans="1:39" x14ac:dyDescent="0.2">
      <c r="A74" s="9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M74" s="20"/>
    </row>
    <row r="75" spans="1:39" x14ac:dyDescent="0.2">
      <c r="A75" s="9" t="s">
        <v>53</v>
      </c>
      <c r="B75" s="21">
        <f t="shared" ref="B75:AK75" si="23">+B76+B77+B79</f>
        <v>31748</v>
      </c>
      <c r="C75" s="21">
        <f t="shared" si="23"/>
        <v>31399.270852918202</v>
      </c>
      <c r="D75" s="21">
        <f t="shared" si="23"/>
        <v>51042.517483798227</v>
      </c>
      <c r="E75" s="21">
        <f t="shared" si="23"/>
        <v>70450.235099117097</v>
      </c>
      <c r="F75" s="21">
        <f t="shared" si="23"/>
        <v>94624.909993658424</v>
      </c>
      <c r="G75" s="21">
        <f t="shared" si="23"/>
        <v>118513.88609104976</v>
      </c>
      <c r="H75" s="21">
        <f t="shared" si="23"/>
        <v>147120.07250485127</v>
      </c>
      <c r="I75" s="21">
        <f t="shared" si="23"/>
        <v>175392.93798170018</v>
      </c>
      <c r="J75" s="21">
        <f t="shared" si="23"/>
        <v>203335.75248563633</v>
      </c>
      <c r="K75" s="21">
        <f t="shared" si="23"/>
        <v>230951.67565250842</v>
      </c>
      <c r="L75" s="21">
        <f t="shared" si="23"/>
        <v>258243.76098968068</v>
      </c>
      <c r="M75" s="21">
        <f t="shared" si="23"/>
        <v>255214.9598620795</v>
      </c>
      <c r="N75" s="21">
        <f t="shared" si="23"/>
        <v>252189.62604617624</v>
      </c>
      <c r="O75" s="21">
        <f t="shared" si="23"/>
        <v>250003.49599871627</v>
      </c>
      <c r="P75" s="21">
        <f t="shared" si="23"/>
        <v>247799.98259814244</v>
      </c>
      <c r="Q75" s="21">
        <f t="shared" si="23"/>
        <v>245578.998485941</v>
      </c>
      <c r="R75" s="21">
        <f t="shared" si="23"/>
        <v>243340.45586458567</v>
      </c>
      <c r="S75" s="21">
        <f t="shared" si="23"/>
        <v>321084.26649533148</v>
      </c>
      <c r="T75" s="21">
        <f t="shared" si="23"/>
        <v>317885.39174878545</v>
      </c>
      <c r="U75" s="21">
        <f t="shared" si="23"/>
        <v>314664.0441896214</v>
      </c>
      <c r="V75" s="21">
        <f t="shared" si="23"/>
        <v>311420.11088269379</v>
      </c>
      <c r="W75" s="21">
        <f t="shared" si="23"/>
        <v>308153.47832531168</v>
      </c>
      <c r="X75" s="21">
        <f t="shared" si="23"/>
        <v>304864.03244438622</v>
      </c>
      <c r="Y75" s="21">
        <f t="shared" si="23"/>
        <v>301551.65859356464</v>
      </c>
      <c r="Z75" s="21">
        <f t="shared" si="23"/>
        <v>298241.70075034845</v>
      </c>
      <c r="AA75" s="21">
        <f t="shared" si="23"/>
        <v>295795.27095808386</v>
      </c>
      <c r="AB75" s="21">
        <f t="shared" si="23"/>
        <v>293330.02175623557</v>
      </c>
      <c r="AC75" s="21">
        <f t="shared" si="23"/>
        <v>290845.85856951401</v>
      </c>
      <c r="AD75" s="21">
        <f t="shared" si="23"/>
        <v>288342.68634735001</v>
      </c>
      <c r="AE75" s="21">
        <f t="shared" si="23"/>
        <v>285820.40956150624</v>
      </c>
      <c r="AF75" s="21">
        <f t="shared" si="23"/>
        <v>283278.93220367632</v>
      </c>
      <c r="AG75" s="21">
        <f t="shared" si="23"/>
        <v>280718.15778307291</v>
      </c>
      <c r="AH75" s="21">
        <f t="shared" si="23"/>
        <v>278137.98932400241</v>
      </c>
      <c r="AI75" s="21">
        <f t="shared" si="23"/>
        <v>275538.32936342835</v>
      </c>
      <c r="AJ75" s="21">
        <f t="shared" si="23"/>
        <v>272919.07994852267</v>
      </c>
      <c r="AK75" s="21">
        <f t="shared" si="23"/>
        <v>270280.14263420366</v>
      </c>
      <c r="AM75" s="20"/>
    </row>
    <row r="76" spans="1:39" x14ac:dyDescent="0.2">
      <c r="A76" s="9" t="s">
        <v>54</v>
      </c>
      <c r="B76" s="21">
        <f>+E_Finanziamenti!C239+'Bilancio iniziale'!B73-'E_finanziamenti pregressi'!C237</f>
        <v>30000</v>
      </c>
      <c r="C76" s="21">
        <f>+E_Finanziamenti!D239+'Bilancio iniziale'!$B$73-'E_finanziamenti pregressi'!D237</f>
        <v>28403.270852918202</v>
      </c>
      <c r="D76" s="21">
        <f>+E_Finanziamenti!E239+'Bilancio iniziale'!$B$73-'E_finanziamenti pregressi'!E237</f>
        <v>46798.517483798227</v>
      </c>
      <c r="E76" s="21">
        <f>+E_Finanziamenti!F239+'Bilancio iniziale'!$B$73-'E_finanziamenti pregressi'!F237</f>
        <v>64958.235099117097</v>
      </c>
      <c r="F76" s="21">
        <f>+E_Finanziamenti!G239+'Bilancio iniziale'!$B$73-'E_finanziamenti pregressi'!G237</f>
        <v>87884.909993658424</v>
      </c>
      <c r="G76" s="21">
        <f>+E_Finanziamenti!H239+'Bilancio iniziale'!$B$73-'E_finanziamenti pregressi'!H237</f>
        <v>110525.88609104976</v>
      </c>
      <c r="H76" s="21">
        <f>+E_Finanziamenti!I239+'Bilancio iniziale'!$B$73-'E_finanziamenti pregressi'!I237</f>
        <v>137884.07250485127</v>
      </c>
      <c r="I76" s="21">
        <f>+E_Finanziamenti!J239+'Bilancio iniziale'!$B$73-'E_finanziamenti pregressi'!J237</f>
        <v>164908.93798170018</v>
      </c>
      <c r="J76" s="21">
        <f>+E_Finanziamenti!K239+'Bilancio iniziale'!$B$73-'E_finanziamenti pregressi'!K237</f>
        <v>191603.75248563633</v>
      </c>
      <c r="K76" s="21">
        <f>+E_Finanziamenti!L239+'Bilancio iniziale'!$B$73-'E_finanziamenti pregressi'!L237</f>
        <v>217971.67565250842</v>
      </c>
      <c r="L76" s="21">
        <f>+E_Finanziamenti!M239+'Bilancio iniziale'!$B$73-'E_finanziamenti pregressi'!M237</f>
        <v>244015.76098968068</v>
      </c>
      <c r="M76" s="21">
        <f>+E_Finanziamenti!N239+'Bilancio iniziale'!$B$73-'E_finanziamenti pregressi'!N237</f>
        <v>239738.9598620795</v>
      </c>
      <c r="N76" s="21">
        <f>+E_Finanziamenti!O239+'Bilancio iniziale'!$B$73-'E_finanziamenti pregressi'!O237</f>
        <v>235440.66604617625</v>
      </c>
      <c r="O76" s="21">
        <f>+E_Finanziamenti!P239+'Bilancio iniziale'!$B$73-'E_finanziamenti pregressi'!P237</f>
        <v>231981.57599871629</v>
      </c>
      <c r="P76" s="21">
        <f>+E_Finanziamenti!Q239+'Bilancio iniziale'!$B$73-'E_finanziamenti pregressi'!Q237</f>
        <v>228505.10259814243</v>
      </c>
      <c r="Q76" s="21">
        <f>+E_Finanziamenti!R239+'Bilancio iniziale'!$B$73-'E_finanziamenti pregressi'!R237</f>
        <v>225011.15848594101</v>
      </c>
      <c r="R76" s="21">
        <f>+E_Finanziamenti!S239+'Bilancio iniziale'!$B$73-'E_finanziamenti pregressi'!S237</f>
        <v>221499.65586458569</v>
      </c>
      <c r="S76" s="21">
        <f>+E_Finanziamenti!T239+'Bilancio iniziale'!$B$73-'E_finanziamenti pregressi'!T237</f>
        <v>297970.50649533147</v>
      </c>
      <c r="T76" s="21">
        <f>+E_Finanziamenti!U239+'Bilancio iniziale'!$B$73-'E_finanziamenti pregressi'!U237</f>
        <v>293498.67174878548</v>
      </c>
      <c r="U76" s="21">
        <f>+E_Finanziamenti!V239+'Bilancio iniziale'!$B$73-'E_finanziamenti pregressi'!V237</f>
        <v>289004.36418962141</v>
      </c>
      <c r="V76" s="21">
        <f>+E_Finanziamenti!W239+'Bilancio iniziale'!$B$73-'E_finanziamenti pregressi'!W237</f>
        <v>284487.47088269377</v>
      </c>
      <c r="W76" s="21">
        <f>+E_Finanziamenti!X239+'Bilancio iniziale'!$B$73-'E_finanziamenti pregressi'!X237</f>
        <v>279947.8783253117</v>
      </c>
      <c r="X76" s="21">
        <f>+E_Finanziamenti!Y239+'Bilancio iniziale'!$B$73-'E_finanziamenti pregressi'!Y237</f>
        <v>275385.47244438622</v>
      </c>
      <c r="Y76" s="21">
        <f>+E_Finanziamenti!Z239+'Bilancio iniziale'!$B$73-'E_finanziamenti pregressi'!Z237</f>
        <v>270800.13859356468</v>
      </c>
      <c r="Z76" s="21">
        <f>+E_Finanziamenti!AA239+'Bilancio iniziale'!$B$73-'E_finanziamenti pregressi'!AA237</f>
        <v>266191.76155034848</v>
      </c>
      <c r="AA76" s="21">
        <f>+E_Finanziamenti!AB239+'Bilancio iniziale'!$B$73-'E_finanziamenti pregressi'!AB237</f>
        <v>262446.91255808389</v>
      </c>
      <c r="AB76" s="21">
        <f>+E_Finanziamenti!AC239+'Bilancio iniziale'!$B$73-'E_finanziamenti pregressi'!AC237</f>
        <v>258683.2441562356</v>
      </c>
      <c r="AC76" s="21">
        <f>+E_Finanziamenti!AD239+'Bilancio iniziale'!$B$73-'E_finanziamenti pregressi'!AD237</f>
        <v>254900.66176951403</v>
      </c>
      <c r="AD76" s="21">
        <f>+E_Finanziamenti!AE239+'Bilancio iniziale'!$B$73-'E_finanziamenti pregressi'!AE237</f>
        <v>251099.07034735003</v>
      </c>
      <c r="AE76" s="21">
        <f>+E_Finanziamenti!AF239+'Bilancio iniziale'!$B$73-'E_finanziamenti pregressi'!AF237</f>
        <v>247278.37436150626</v>
      </c>
      <c r="AF76" s="21">
        <f>+E_Finanziamenti!AG239+'Bilancio iniziale'!$B$73-'E_finanziamenti pregressi'!AG237</f>
        <v>243438.47780367633</v>
      </c>
      <c r="AG76" s="21">
        <f>+E_Finanziamenti!AH239+'Bilancio iniziale'!$B$73-'E_finanziamenti pregressi'!AH237</f>
        <v>239579.28418307292</v>
      </c>
      <c r="AH76" s="21">
        <f>+E_Finanziamenti!AI239+'Bilancio iniziale'!$B$73-'E_finanziamenti pregressi'!AI237</f>
        <v>235700.69652400241</v>
      </c>
      <c r="AI76" s="21">
        <f>+E_Finanziamenti!AJ239+'Bilancio iniziale'!$B$73-'E_finanziamenti pregressi'!AJ237</f>
        <v>231802.61736342841</v>
      </c>
      <c r="AJ76" s="21">
        <f>+E_Finanziamenti!AK239+'Bilancio iniziale'!$B$73-'E_finanziamenti pregressi'!AK237</f>
        <v>227884.9487485227</v>
      </c>
      <c r="AK76" s="21">
        <f>+E_Finanziamenti!AL239+'Bilancio iniziale'!$B$73-'E_finanziamenti pregressi'!AL237</f>
        <v>223947.59223420371</v>
      </c>
      <c r="AM76" s="20"/>
    </row>
    <row r="77" spans="1:39" x14ac:dyDescent="0.2">
      <c r="A77" s="9" t="s">
        <v>55</v>
      </c>
      <c r="B77" s="21">
        <f>+B78</f>
        <v>1748</v>
      </c>
      <c r="C77" s="21">
        <f t="shared" ref="C77" si="24">+C78</f>
        <v>2996</v>
      </c>
      <c r="D77" s="21">
        <f t="shared" ref="D77" si="25">+D78</f>
        <v>4244</v>
      </c>
      <c r="E77" s="21">
        <f t="shared" ref="E77" si="26">+E78</f>
        <v>5492</v>
      </c>
      <c r="F77" s="21">
        <f t="shared" ref="F77" si="27">+F78</f>
        <v>6740</v>
      </c>
      <c r="G77" s="21">
        <f t="shared" ref="G77" si="28">+G78</f>
        <v>7988</v>
      </c>
      <c r="H77" s="21">
        <f t="shared" ref="H77" si="29">+H78</f>
        <v>9236</v>
      </c>
      <c r="I77" s="21">
        <f t="shared" ref="I77" si="30">+I78</f>
        <v>10484</v>
      </c>
      <c r="J77" s="21">
        <f t="shared" ref="J77" si="31">+J78</f>
        <v>11732</v>
      </c>
      <c r="K77" s="21">
        <f t="shared" ref="K77" si="32">+K78</f>
        <v>12980</v>
      </c>
      <c r="L77" s="21">
        <f t="shared" ref="L77" si="33">+L78</f>
        <v>14228</v>
      </c>
      <c r="M77" s="21">
        <f t="shared" ref="M77" si="34">+M78</f>
        <v>15476</v>
      </c>
      <c r="N77" s="21">
        <f t="shared" ref="N77" si="35">+N78</f>
        <v>16748.96</v>
      </c>
      <c r="O77" s="21">
        <f t="shared" ref="O77" si="36">+O78</f>
        <v>18021.919999999998</v>
      </c>
      <c r="P77" s="21">
        <f t="shared" ref="P77" si="37">+P78</f>
        <v>19294.879999999997</v>
      </c>
      <c r="Q77" s="21">
        <f t="shared" ref="Q77" si="38">+Q78</f>
        <v>20567.839999999997</v>
      </c>
      <c r="R77" s="21">
        <f t="shared" ref="R77" si="39">+R78</f>
        <v>21840.799999999996</v>
      </c>
      <c r="S77" s="21">
        <f t="shared" ref="S77" si="40">+S78</f>
        <v>23113.759999999995</v>
      </c>
      <c r="T77" s="21">
        <f t="shared" ref="T77" si="41">+T78</f>
        <v>24386.719999999994</v>
      </c>
      <c r="U77" s="21">
        <f t="shared" ref="U77" si="42">+U78</f>
        <v>25659.679999999993</v>
      </c>
      <c r="V77" s="21">
        <f t="shared" ref="V77" si="43">+V78</f>
        <v>26932.639999999992</v>
      </c>
      <c r="W77" s="21">
        <f t="shared" ref="W77" si="44">+W78</f>
        <v>28205.599999999991</v>
      </c>
      <c r="X77" s="21">
        <f t="shared" ref="X77" si="45">+X78</f>
        <v>29478.55999999999</v>
      </c>
      <c r="Y77" s="21">
        <f t="shared" ref="Y77" si="46">+Y78</f>
        <v>30751.51999999999</v>
      </c>
      <c r="Z77" s="21">
        <f t="shared" ref="Z77" si="47">+Z78</f>
        <v>32049.93919999999</v>
      </c>
      <c r="AA77" s="21">
        <f t="shared" ref="AA77" si="48">+AA78</f>
        <v>33348.35839999999</v>
      </c>
      <c r="AB77" s="21">
        <f t="shared" ref="AB77" si="49">+AB78</f>
        <v>34646.777599999987</v>
      </c>
      <c r="AC77" s="21">
        <f t="shared" ref="AC77" si="50">+AC78</f>
        <v>35945.196799999983</v>
      </c>
      <c r="AD77" s="21">
        <f t="shared" ref="AD77" si="51">+AD78</f>
        <v>37243.61599999998</v>
      </c>
      <c r="AE77" s="21">
        <f t="shared" ref="AE77" si="52">+AE78</f>
        <v>38542.035199999977</v>
      </c>
      <c r="AF77" s="21">
        <f t="shared" ref="AF77" si="53">+AF78</f>
        <v>39840.454399999973</v>
      </c>
      <c r="AG77" s="21">
        <f t="shared" ref="AG77" si="54">+AG78</f>
        <v>41138.87359999997</v>
      </c>
      <c r="AH77" s="21">
        <f t="shared" ref="AH77" si="55">+AH78</f>
        <v>42437.292799999967</v>
      </c>
      <c r="AI77" s="21">
        <f t="shared" ref="AI77" si="56">+AI78</f>
        <v>43735.711999999963</v>
      </c>
      <c r="AJ77" s="21">
        <f t="shared" ref="AJ77" si="57">+AJ78</f>
        <v>45034.13119999996</v>
      </c>
      <c r="AK77" s="21">
        <f t="shared" ref="AK77" si="58">+AK78</f>
        <v>46332.550399999956</v>
      </c>
      <c r="AM77" s="20"/>
    </row>
    <row r="78" spans="1:39" x14ac:dyDescent="0.2">
      <c r="A78" s="8" t="s">
        <v>56</v>
      </c>
      <c r="B78" s="20">
        <f>+CEm!B55+'Bilancio iniziale'!B75</f>
        <v>1748</v>
      </c>
      <c r="C78" s="20">
        <f>+CEm!C55+B78</f>
        <v>2996</v>
      </c>
      <c r="D78" s="20">
        <f>+CEm!D55+C78</f>
        <v>4244</v>
      </c>
      <c r="E78" s="20">
        <f>+CEm!E55+D78</f>
        <v>5492</v>
      </c>
      <c r="F78" s="20">
        <f>+CEm!F55+E78</f>
        <v>6740</v>
      </c>
      <c r="G78" s="20">
        <f>+CEm!G55+F78</f>
        <v>7988</v>
      </c>
      <c r="H78" s="20">
        <f>+CEm!H55+G78</f>
        <v>9236</v>
      </c>
      <c r="I78" s="20">
        <f>+CEm!I55+H78</f>
        <v>10484</v>
      </c>
      <c r="J78" s="20">
        <f>+CEm!J55+I78</f>
        <v>11732</v>
      </c>
      <c r="K78" s="20">
        <f>+CEm!K55+J78</f>
        <v>12980</v>
      </c>
      <c r="L78" s="20">
        <f>+CEm!L55+K78</f>
        <v>14228</v>
      </c>
      <c r="M78" s="20">
        <f>+CEm!M55+L78</f>
        <v>15476</v>
      </c>
      <c r="N78" s="20">
        <f>+CEm!N55+M78</f>
        <v>16748.96</v>
      </c>
      <c r="O78" s="20">
        <f>+CEm!O55+N78</f>
        <v>18021.919999999998</v>
      </c>
      <c r="P78" s="20">
        <f>+CEm!P55+O78</f>
        <v>19294.879999999997</v>
      </c>
      <c r="Q78" s="20">
        <f>+CEm!Q55+P78</f>
        <v>20567.839999999997</v>
      </c>
      <c r="R78" s="20">
        <f>+CEm!R55+Q78</f>
        <v>21840.799999999996</v>
      </c>
      <c r="S78" s="20">
        <f>+CEm!S55+R78</f>
        <v>23113.759999999995</v>
      </c>
      <c r="T78" s="20">
        <f>+CEm!T55+S78</f>
        <v>24386.719999999994</v>
      </c>
      <c r="U78" s="20">
        <f>+CEm!U55+T78</f>
        <v>25659.679999999993</v>
      </c>
      <c r="V78" s="20">
        <f>+CEm!V55+U78</f>
        <v>26932.639999999992</v>
      </c>
      <c r="W78" s="20">
        <f>+CEm!W55+V78</f>
        <v>28205.599999999991</v>
      </c>
      <c r="X78" s="20">
        <f>+CEm!X55+W78</f>
        <v>29478.55999999999</v>
      </c>
      <c r="Y78" s="20">
        <f>+CEm!Y55+X78</f>
        <v>30751.51999999999</v>
      </c>
      <c r="Z78" s="20">
        <f>+CEm!Z55+Y78</f>
        <v>32049.93919999999</v>
      </c>
      <c r="AA78" s="20">
        <f>+CEm!AA55+Z78</f>
        <v>33348.35839999999</v>
      </c>
      <c r="AB78" s="20">
        <f>+CEm!AB55+AA78</f>
        <v>34646.777599999987</v>
      </c>
      <c r="AC78" s="20">
        <f>+CEm!AC55+AB78</f>
        <v>35945.196799999983</v>
      </c>
      <c r="AD78" s="20">
        <f>+CEm!AD55+AC78</f>
        <v>37243.61599999998</v>
      </c>
      <c r="AE78" s="20">
        <f>+CEm!AE55+AD78</f>
        <v>38542.035199999977</v>
      </c>
      <c r="AF78" s="20">
        <f>+CEm!AF55+AE78</f>
        <v>39840.454399999973</v>
      </c>
      <c r="AG78" s="20">
        <f>+CEm!AG55+AF78</f>
        <v>41138.87359999997</v>
      </c>
      <c r="AH78" s="20">
        <f>+CEm!AH55+AG78</f>
        <v>42437.292799999967</v>
      </c>
      <c r="AI78" s="20">
        <f>+CEm!AI55+AH78</f>
        <v>43735.711999999963</v>
      </c>
      <c r="AJ78" s="20">
        <f>+CEm!AJ55+AI78</f>
        <v>45034.13119999996</v>
      </c>
      <c r="AK78" s="20">
        <f>+CEm!AK55+AJ78</f>
        <v>46332.550399999956</v>
      </c>
      <c r="AM78" s="20"/>
    </row>
    <row r="79" spans="1:39" x14ac:dyDescent="0.2">
      <c r="A79" s="9" t="s">
        <v>57</v>
      </c>
      <c r="B79" s="11">
        <f>+'Bilancio iniziale'!$B$76</f>
        <v>0</v>
      </c>
      <c r="C79" s="11">
        <f>+'Bilancio iniziale'!$B$76</f>
        <v>0</v>
      </c>
      <c r="D79" s="11">
        <f>+'Bilancio iniziale'!$B$76</f>
        <v>0</v>
      </c>
      <c r="E79" s="11">
        <f>+'Bilancio iniziale'!$B$76</f>
        <v>0</v>
      </c>
      <c r="F79" s="11">
        <f>+'Bilancio iniziale'!$B$76</f>
        <v>0</v>
      </c>
      <c r="G79" s="11">
        <f>+'Bilancio iniziale'!$B$76</f>
        <v>0</v>
      </c>
      <c r="H79" s="11">
        <f>+'Bilancio iniziale'!$B$76</f>
        <v>0</v>
      </c>
      <c r="I79" s="11">
        <f>+'Bilancio iniziale'!$B$76</f>
        <v>0</v>
      </c>
      <c r="J79" s="11">
        <f>+'Bilancio iniziale'!$B$76</f>
        <v>0</v>
      </c>
      <c r="K79" s="11">
        <f>+'Bilancio iniziale'!$B$76</f>
        <v>0</v>
      </c>
      <c r="L79" s="11">
        <f>+'Bilancio iniziale'!$B$76</f>
        <v>0</v>
      </c>
      <c r="M79" s="11">
        <f>+'Bilancio iniziale'!$B$76</f>
        <v>0</v>
      </c>
      <c r="N79" s="11">
        <f>+'Bilancio iniziale'!$B$76</f>
        <v>0</v>
      </c>
      <c r="O79" s="11">
        <f>+'Bilancio iniziale'!$B$76</f>
        <v>0</v>
      </c>
      <c r="P79" s="11">
        <f>+'Bilancio iniziale'!$B$76</f>
        <v>0</v>
      </c>
      <c r="Q79" s="11">
        <f>+'Bilancio iniziale'!$B$76</f>
        <v>0</v>
      </c>
      <c r="R79" s="11">
        <f>+'Bilancio iniziale'!$B$76</f>
        <v>0</v>
      </c>
      <c r="S79" s="11">
        <f>+'Bilancio iniziale'!$B$76</f>
        <v>0</v>
      </c>
      <c r="T79" s="11">
        <f>+'Bilancio iniziale'!$B$76</f>
        <v>0</v>
      </c>
      <c r="U79" s="11">
        <f>+'Bilancio iniziale'!$B$76</f>
        <v>0</v>
      </c>
      <c r="V79" s="11">
        <f>+'Bilancio iniziale'!$B$76</f>
        <v>0</v>
      </c>
      <c r="W79" s="11">
        <f>+'Bilancio iniziale'!$B$76</f>
        <v>0</v>
      </c>
      <c r="X79" s="11">
        <f>+'Bilancio iniziale'!$B$76</f>
        <v>0</v>
      </c>
      <c r="Y79" s="11">
        <f>+'Bilancio iniziale'!$B$76</f>
        <v>0</v>
      </c>
      <c r="Z79" s="11">
        <f>+'Bilancio iniziale'!$B$76</f>
        <v>0</v>
      </c>
      <c r="AA79" s="11">
        <f>+'Bilancio iniziale'!$B$76</f>
        <v>0</v>
      </c>
      <c r="AB79" s="11">
        <f>+'Bilancio iniziale'!$B$76</f>
        <v>0</v>
      </c>
      <c r="AC79" s="11">
        <f>+'Bilancio iniziale'!$B$76</f>
        <v>0</v>
      </c>
      <c r="AD79" s="11">
        <f>+'Bilancio iniziale'!$B$76</f>
        <v>0</v>
      </c>
      <c r="AE79" s="11">
        <f>+'Bilancio iniziale'!$B$76</f>
        <v>0</v>
      </c>
      <c r="AF79" s="11">
        <f>+'Bilancio iniziale'!$B$76</f>
        <v>0</v>
      </c>
      <c r="AG79" s="11">
        <f>+'Bilancio iniziale'!$B$76</f>
        <v>0</v>
      </c>
      <c r="AH79" s="11">
        <f>+'Bilancio iniziale'!$B$76</f>
        <v>0</v>
      </c>
      <c r="AI79" s="11">
        <f>+'Bilancio iniziale'!$B$76</f>
        <v>0</v>
      </c>
      <c r="AJ79" s="11">
        <f>+'Bilancio iniziale'!$B$76</f>
        <v>0</v>
      </c>
      <c r="AK79" s="11">
        <f>+'Bilancio iniziale'!$B$76</f>
        <v>0</v>
      </c>
    </row>
    <row r="80" spans="1:39" x14ac:dyDescent="0.2">
      <c r="A80" s="22"/>
    </row>
    <row r="81" spans="1:37" x14ac:dyDescent="0.2">
      <c r="A81" s="9" t="s">
        <v>58</v>
      </c>
      <c r="B81" s="21">
        <f>+B82+B83+B84+B88+B89</f>
        <v>324886.81666666671</v>
      </c>
      <c r="C81" s="21">
        <f t="shared" ref="C81:AK81" si="59">+C82+C83+C84+C88+C89</f>
        <v>328483.98208027938</v>
      </c>
      <c r="D81" s="21">
        <f t="shared" si="59"/>
        <v>332055.83838259691</v>
      </c>
      <c r="E81" s="21">
        <f t="shared" si="59"/>
        <v>334589.753238932</v>
      </c>
      <c r="F81" s="21">
        <f t="shared" si="59"/>
        <v>336608.07919605874</v>
      </c>
      <c r="G81" s="21">
        <f t="shared" si="59"/>
        <v>338852.2780792673</v>
      </c>
      <c r="H81" s="21">
        <f t="shared" si="59"/>
        <v>340428.09672636091</v>
      </c>
      <c r="I81" s="21">
        <f t="shared" si="59"/>
        <v>341865.52479442069</v>
      </c>
      <c r="J81" s="21">
        <f t="shared" si="59"/>
        <v>344513.48177546274</v>
      </c>
      <c r="K81" s="21">
        <f t="shared" si="59"/>
        <v>345930.64631165267</v>
      </c>
      <c r="L81" s="21">
        <f t="shared" si="59"/>
        <v>349363.70016668394</v>
      </c>
      <c r="M81" s="21">
        <f t="shared" si="59"/>
        <v>342090.71932308312</v>
      </c>
      <c r="N81" s="21">
        <f t="shared" si="59"/>
        <v>341237.92076995142</v>
      </c>
      <c r="O81" s="21">
        <f t="shared" si="59"/>
        <v>343929.51819780516</v>
      </c>
      <c r="P81" s="21">
        <f t="shared" si="59"/>
        <v>346638.49897877278</v>
      </c>
      <c r="Q81" s="21">
        <f t="shared" si="59"/>
        <v>349364.95047136804</v>
      </c>
      <c r="R81" s="21">
        <f t="shared" si="59"/>
        <v>352108.96047311713</v>
      </c>
      <c r="S81" s="21">
        <f t="shared" si="59"/>
        <v>354870.61722276511</v>
      </c>
      <c r="T81" s="21">
        <f t="shared" si="59"/>
        <v>356810.812014453</v>
      </c>
      <c r="U81" s="21">
        <f t="shared" si="59"/>
        <v>358773.47961875889</v>
      </c>
      <c r="V81" s="21">
        <f t="shared" si="59"/>
        <v>360758.73297082837</v>
      </c>
      <c r="W81" s="21">
        <f t="shared" si="59"/>
        <v>362766.68557335221</v>
      </c>
      <c r="X81" s="21">
        <f t="shared" si="59"/>
        <v>364797.4514994194</v>
      </c>
      <c r="Y81" s="21">
        <f t="shared" si="59"/>
        <v>359725.0840232239</v>
      </c>
      <c r="Z81" s="21">
        <f t="shared" si="59"/>
        <v>360240.57309464848</v>
      </c>
      <c r="AA81" s="21">
        <f t="shared" si="59"/>
        <v>364917.85286000639</v>
      </c>
      <c r="AB81" s="21">
        <f t="shared" si="59"/>
        <v>369613.95203494822</v>
      </c>
      <c r="AC81" s="21">
        <f t="shared" si="59"/>
        <v>374328.96519476303</v>
      </c>
      <c r="AD81" s="21">
        <f t="shared" si="59"/>
        <v>379062.98739002045</v>
      </c>
      <c r="AE81" s="21">
        <f t="shared" si="59"/>
        <v>383816.1141489576</v>
      </c>
      <c r="AF81" s="21">
        <f t="shared" si="59"/>
        <v>388588.44147988106</v>
      </c>
      <c r="AG81" s="21">
        <f t="shared" si="59"/>
        <v>393380.06587357784</v>
      </c>
      <c r="AH81" s="21">
        <f t="shared" si="59"/>
        <v>398191.08430574182</v>
      </c>
      <c r="AI81" s="21">
        <f t="shared" si="59"/>
        <v>403021.59423940931</v>
      </c>
      <c r="AJ81" s="21">
        <f t="shared" si="59"/>
        <v>407871.69362740818</v>
      </c>
      <c r="AK81" s="21">
        <f t="shared" si="59"/>
        <v>398161.97176963155</v>
      </c>
    </row>
    <row r="82" spans="1:37" x14ac:dyDescent="0.2">
      <c r="A82" s="9" t="s">
        <v>59</v>
      </c>
      <c r="B82" s="21">
        <f>+'Capitale Sociale'!C4+'Bilancio iniziale'!B79</f>
        <v>300000</v>
      </c>
      <c r="C82" s="21">
        <f>+'Capitale Sociale'!D4+B82</f>
        <v>300000</v>
      </c>
      <c r="D82" s="21">
        <f>+'Capitale Sociale'!E4+C82</f>
        <v>300000</v>
      </c>
      <c r="E82" s="21">
        <f>+'Capitale Sociale'!F4+D82</f>
        <v>300000</v>
      </c>
      <c r="F82" s="21">
        <f>+'Capitale Sociale'!G4+E82</f>
        <v>300000</v>
      </c>
      <c r="G82" s="21">
        <f>+'Capitale Sociale'!H4+F82</f>
        <v>300000</v>
      </c>
      <c r="H82" s="21">
        <f>+'Capitale Sociale'!I4+G82</f>
        <v>300000</v>
      </c>
      <c r="I82" s="21">
        <f>+'Capitale Sociale'!J4+H82</f>
        <v>300000</v>
      </c>
      <c r="J82" s="21">
        <f>+'Capitale Sociale'!K4+I82</f>
        <v>300000</v>
      </c>
      <c r="K82" s="21">
        <f>+'Capitale Sociale'!L4+J82</f>
        <v>300000</v>
      </c>
      <c r="L82" s="21">
        <f>+'Capitale Sociale'!M4+K82</f>
        <v>300000</v>
      </c>
      <c r="M82" s="21">
        <f>+'Capitale Sociale'!N4+L82</f>
        <v>300000</v>
      </c>
      <c r="N82" s="21">
        <f>+'Capitale Sociale'!O4+M82</f>
        <v>300000</v>
      </c>
      <c r="O82" s="21">
        <f>+'Capitale Sociale'!P4+N82</f>
        <v>300000</v>
      </c>
      <c r="P82" s="21">
        <f>+'Capitale Sociale'!Q4+O82</f>
        <v>300000</v>
      </c>
      <c r="Q82" s="21">
        <f>+'Capitale Sociale'!R4+P82</f>
        <v>300000</v>
      </c>
      <c r="R82" s="21">
        <f>+'Capitale Sociale'!S4+Q82</f>
        <v>300000</v>
      </c>
      <c r="S82" s="21">
        <f>+'Capitale Sociale'!T4+R82</f>
        <v>300000</v>
      </c>
      <c r="T82" s="21">
        <f>+'Capitale Sociale'!U4+S82</f>
        <v>300000</v>
      </c>
      <c r="U82" s="21">
        <f>+'Capitale Sociale'!V4+T82</f>
        <v>300000</v>
      </c>
      <c r="V82" s="21">
        <f>+'Capitale Sociale'!W4+U82</f>
        <v>300000</v>
      </c>
      <c r="W82" s="21">
        <f>+'Capitale Sociale'!X4+V82</f>
        <v>300000</v>
      </c>
      <c r="X82" s="21">
        <f>+'Capitale Sociale'!Y4+W82</f>
        <v>300000</v>
      </c>
      <c r="Y82" s="21">
        <f>+'Capitale Sociale'!Z4+X82</f>
        <v>300000</v>
      </c>
      <c r="Z82" s="21">
        <f>+'Capitale Sociale'!AA4+Y82</f>
        <v>300000</v>
      </c>
      <c r="AA82" s="21">
        <f>+'Capitale Sociale'!AB4+Z82</f>
        <v>300000</v>
      </c>
      <c r="AB82" s="21">
        <f>+'Capitale Sociale'!AC4+AA82</f>
        <v>300000</v>
      </c>
      <c r="AC82" s="21">
        <f>+'Capitale Sociale'!AD4+AB82</f>
        <v>300000</v>
      </c>
      <c r="AD82" s="21">
        <f>+'Capitale Sociale'!AE4+AC82</f>
        <v>300000</v>
      </c>
      <c r="AE82" s="21">
        <f>+'Capitale Sociale'!AF4+AD82</f>
        <v>300000</v>
      </c>
      <c r="AF82" s="21">
        <f>+'Capitale Sociale'!AG4+AE82</f>
        <v>300000</v>
      </c>
      <c r="AG82" s="21">
        <f>+'Capitale Sociale'!AH4+AF82</f>
        <v>300000</v>
      </c>
      <c r="AH82" s="21">
        <f>+'Capitale Sociale'!AI4+AG82</f>
        <v>300000</v>
      </c>
      <c r="AI82" s="21">
        <f>+'Capitale Sociale'!AJ4+AH82</f>
        <v>300000</v>
      </c>
      <c r="AJ82" s="21">
        <f>+'Capitale Sociale'!AK4+AI82</f>
        <v>300000</v>
      </c>
      <c r="AK82" s="21">
        <f>+'Capitale Sociale'!AL4+AJ82</f>
        <v>300000</v>
      </c>
    </row>
    <row r="83" spans="1:37" x14ac:dyDescent="0.2">
      <c r="A83" s="9" t="s">
        <v>60</v>
      </c>
      <c r="B83" s="21">
        <f>+'Capitale Sociale'!C5+'Bilancio iniziale'!$B$80</f>
        <v>10000</v>
      </c>
      <c r="C83" s="21">
        <f>+'Capitale Sociale'!D5+'Bilancio iniziale'!$B$80</f>
        <v>10000</v>
      </c>
      <c r="D83" s="21">
        <f>+'Capitale Sociale'!E5+'Bilancio iniziale'!$B$80</f>
        <v>10000</v>
      </c>
      <c r="E83" s="21">
        <f>+'Capitale Sociale'!F5+'Bilancio iniziale'!$B$80</f>
        <v>10000</v>
      </c>
      <c r="F83" s="21">
        <f>+'Capitale Sociale'!G5+'Bilancio iniziale'!$B$80</f>
        <v>10000</v>
      </c>
      <c r="G83" s="21">
        <f>+'Capitale Sociale'!H5+'Bilancio iniziale'!$B$80</f>
        <v>10000</v>
      </c>
      <c r="H83" s="21">
        <f>+'Capitale Sociale'!I5+'Bilancio iniziale'!$B$80</f>
        <v>10000</v>
      </c>
      <c r="I83" s="21">
        <f>+'Capitale Sociale'!J5+'Bilancio iniziale'!$B$80</f>
        <v>10000</v>
      </c>
      <c r="J83" s="21">
        <f>+'Capitale Sociale'!K5+'Bilancio iniziale'!$B$80</f>
        <v>10000</v>
      </c>
      <c r="K83" s="21">
        <f>+'Capitale Sociale'!L5+'Bilancio iniziale'!$B$80</f>
        <v>10000</v>
      </c>
      <c r="L83" s="21">
        <f>+'Capitale Sociale'!M5+'Bilancio iniziale'!$B$80</f>
        <v>10000</v>
      </c>
      <c r="M83" s="21">
        <f>+'Capitale Sociale'!N5+'Bilancio iniziale'!$B$80</f>
        <v>10000</v>
      </c>
      <c r="N83" s="21">
        <f>+'Capitale Sociale'!O5+'Bilancio iniziale'!$B$80</f>
        <v>10000</v>
      </c>
      <c r="O83" s="21">
        <f>+'Capitale Sociale'!P5+'Bilancio iniziale'!$B$80</f>
        <v>10000</v>
      </c>
      <c r="P83" s="21">
        <f>+'Capitale Sociale'!Q5+'Bilancio iniziale'!$B$80</f>
        <v>10000</v>
      </c>
      <c r="Q83" s="21">
        <f>+'Capitale Sociale'!R5+'Bilancio iniziale'!$B$80</f>
        <v>10000</v>
      </c>
      <c r="R83" s="21">
        <f>+'Capitale Sociale'!S5+'Bilancio iniziale'!$B$80</f>
        <v>10000</v>
      </c>
      <c r="S83" s="21">
        <f>+'Capitale Sociale'!T5+'Bilancio iniziale'!$B$80</f>
        <v>10000</v>
      </c>
      <c r="T83" s="21">
        <f>+'Capitale Sociale'!U5+'Bilancio iniziale'!$B$80</f>
        <v>10000</v>
      </c>
      <c r="U83" s="21">
        <f>+'Capitale Sociale'!V5+'Bilancio iniziale'!$B$80</f>
        <v>10000</v>
      </c>
      <c r="V83" s="21">
        <f>+'Capitale Sociale'!W5+'Bilancio iniziale'!$B$80</f>
        <v>10000</v>
      </c>
      <c r="W83" s="21">
        <f>+'Capitale Sociale'!X5+'Bilancio iniziale'!$B$80</f>
        <v>10000</v>
      </c>
      <c r="X83" s="21">
        <f>+'Capitale Sociale'!Y5+'Bilancio iniziale'!$B$80</f>
        <v>10000</v>
      </c>
      <c r="Y83" s="21">
        <f>+'Capitale Sociale'!Z5+'Bilancio iniziale'!$B$80</f>
        <v>10000</v>
      </c>
      <c r="Z83" s="21">
        <f>+'Capitale Sociale'!AA5+'Bilancio iniziale'!$B$80</f>
        <v>10000</v>
      </c>
      <c r="AA83" s="21">
        <f>+'Capitale Sociale'!AB5+'Bilancio iniziale'!$B$80</f>
        <v>10000</v>
      </c>
      <c r="AB83" s="21">
        <f>+'Capitale Sociale'!AC5+'Bilancio iniziale'!$B$80</f>
        <v>10000</v>
      </c>
      <c r="AC83" s="21">
        <f>+'Capitale Sociale'!AD5+'Bilancio iniziale'!$B$80</f>
        <v>10000</v>
      </c>
      <c r="AD83" s="21">
        <f>+'Capitale Sociale'!AE5+'Bilancio iniziale'!$B$80</f>
        <v>10000</v>
      </c>
      <c r="AE83" s="21">
        <f>+'Capitale Sociale'!AF5+'Bilancio iniziale'!$B$80</f>
        <v>10000</v>
      </c>
      <c r="AF83" s="21">
        <f>+'Capitale Sociale'!AG5+'Bilancio iniziale'!$B$80</f>
        <v>10000</v>
      </c>
      <c r="AG83" s="21">
        <f>+'Capitale Sociale'!AH5+'Bilancio iniziale'!$B$80</f>
        <v>10000</v>
      </c>
      <c r="AH83" s="21">
        <f>+'Capitale Sociale'!AI5+'Bilancio iniziale'!$B$80</f>
        <v>10000</v>
      </c>
      <c r="AI83" s="21">
        <f>+'Capitale Sociale'!AJ5+'Bilancio iniziale'!$B$80</f>
        <v>10000</v>
      </c>
      <c r="AJ83" s="21">
        <f>+'Capitale Sociale'!AK5+'Bilancio iniziale'!$B$80</f>
        <v>10000</v>
      </c>
      <c r="AK83" s="21">
        <f>+'Capitale Sociale'!AL5+'Bilancio iniziale'!$B$80</f>
        <v>10000</v>
      </c>
    </row>
    <row r="84" spans="1:37" x14ac:dyDescent="0.2">
      <c r="A84" s="9" t="s">
        <v>61</v>
      </c>
      <c r="B84" s="21">
        <f>+SUM(B85:B87)</f>
        <v>1000</v>
      </c>
      <c r="C84" s="21">
        <f t="shared" ref="C84:AK84" si="60">+SUM(C85:C87)</f>
        <v>1000</v>
      </c>
      <c r="D84" s="21">
        <f t="shared" si="60"/>
        <v>1000</v>
      </c>
      <c r="E84" s="21">
        <f t="shared" si="60"/>
        <v>1000</v>
      </c>
      <c r="F84" s="21">
        <f t="shared" si="60"/>
        <v>1000</v>
      </c>
      <c r="G84" s="21">
        <f t="shared" si="60"/>
        <v>1000</v>
      </c>
      <c r="H84" s="21">
        <f t="shared" si="60"/>
        <v>1000</v>
      </c>
      <c r="I84" s="21">
        <f t="shared" si="60"/>
        <v>1000</v>
      </c>
      <c r="J84" s="21">
        <f t="shared" si="60"/>
        <v>1000</v>
      </c>
      <c r="K84" s="21">
        <f t="shared" si="60"/>
        <v>1000</v>
      </c>
      <c r="L84" s="21">
        <f t="shared" si="60"/>
        <v>1000</v>
      </c>
      <c r="M84" s="21">
        <f t="shared" si="60"/>
        <v>1000</v>
      </c>
      <c r="N84" s="21">
        <f t="shared" si="60"/>
        <v>1000</v>
      </c>
      <c r="O84" s="21">
        <f t="shared" si="60"/>
        <v>1000</v>
      </c>
      <c r="P84" s="21">
        <f t="shared" si="60"/>
        <v>1000</v>
      </c>
      <c r="Q84" s="21">
        <f t="shared" si="60"/>
        <v>1000</v>
      </c>
      <c r="R84" s="21">
        <f t="shared" si="60"/>
        <v>1000</v>
      </c>
      <c r="S84" s="21">
        <f t="shared" si="60"/>
        <v>1000</v>
      </c>
      <c r="T84" s="21">
        <f t="shared" si="60"/>
        <v>1000</v>
      </c>
      <c r="U84" s="21">
        <f t="shared" si="60"/>
        <v>1000</v>
      </c>
      <c r="V84" s="21">
        <f t="shared" si="60"/>
        <v>1000</v>
      </c>
      <c r="W84" s="21">
        <f t="shared" si="60"/>
        <v>1000</v>
      </c>
      <c r="X84" s="21">
        <f t="shared" si="60"/>
        <v>1000</v>
      </c>
      <c r="Y84" s="21">
        <f t="shared" si="60"/>
        <v>1000</v>
      </c>
      <c r="Z84" s="21">
        <f t="shared" si="60"/>
        <v>1000</v>
      </c>
      <c r="AA84" s="21">
        <f t="shared" si="60"/>
        <v>1000</v>
      </c>
      <c r="AB84" s="21">
        <f t="shared" si="60"/>
        <v>1000</v>
      </c>
      <c r="AC84" s="21">
        <f t="shared" si="60"/>
        <v>1000</v>
      </c>
      <c r="AD84" s="21">
        <f t="shared" si="60"/>
        <v>1000</v>
      </c>
      <c r="AE84" s="21">
        <f t="shared" si="60"/>
        <v>1000</v>
      </c>
      <c r="AF84" s="21">
        <f t="shared" si="60"/>
        <v>1000</v>
      </c>
      <c r="AG84" s="21">
        <f t="shared" si="60"/>
        <v>1000</v>
      </c>
      <c r="AH84" s="21">
        <f t="shared" si="60"/>
        <v>1000</v>
      </c>
      <c r="AI84" s="21">
        <f t="shared" si="60"/>
        <v>1000</v>
      </c>
      <c r="AJ84" s="21">
        <f t="shared" si="60"/>
        <v>1000</v>
      </c>
      <c r="AK84" s="21">
        <f t="shared" si="60"/>
        <v>1000</v>
      </c>
    </row>
    <row r="85" spans="1:37" x14ac:dyDescent="0.2">
      <c r="A85" s="8" t="s">
        <v>62</v>
      </c>
      <c r="B85" s="21">
        <f>+'Bilancio iniziale'!$B$82</f>
        <v>1000</v>
      </c>
      <c r="C85" s="21">
        <f>+'Bilancio iniziale'!$B$82</f>
        <v>1000</v>
      </c>
      <c r="D85" s="21">
        <f>+'Bilancio iniziale'!$B$82</f>
        <v>1000</v>
      </c>
      <c r="E85" s="21">
        <f>+'Bilancio iniziale'!$B$82</f>
        <v>1000</v>
      </c>
      <c r="F85" s="21">
        <f>+'Bilancio iniziale'!$B$82</f>
        <v>1000</v>
      </c>
      <c r="G85" s="21">
        <f>+'Bilancio iniziale'!$B$82</f>
        <v>1000</v>
      </c>
      <c r="H85" s="21">
        <f>+'Bilancio iniziale'!$B$82</f>
        <v>1000</v>
      </c>
      <c r="I85" s="21">
        <f>+'Bilancio iniziale'!$B$82</f>
        <v>1000</v>
      </c>
      <c r="J85" s="21">
        <f>+'Bilancio iniziale'!$B$82</f>
        <v>1000</v>
      </c>
      <c r="K85" s="21">
        <f>+'Bilancio iniziale'!$B$82</f>
        <v>1000</v>
      </c>
      <c r="L85" s="21">
        <f>+'Bilancio iniziale'!$B$82</f>
        <v>1000</v>
      </c>
      <c r="M85" s="21">
        <f>+'Bilancio iniziale'!$B$82</f>
        <v>1000</v>
      </c>
      <c r="N85" s="21">
        <f>+'Bilancio iniziale'!$B$82</f>
        <v>1000</v>
      </c>
      <c r="O85" s="21">
        <f>+'Bilancio iniziale'!$B$82</f>
        <v>1000</v>
      </c>
      <c r="P85" s="21">
        <f>+'Bilancio iniziale'!$B$82</f>
        <v>1000</v>
      </c>
      <c r="Q85" s="21">
        <f>+'Bilancio iniziale'!$B$82</f>
        <v>1000</v>
      </c>
      <c r="R85" s="21">
        <f>+'Bilancio iniziale'!$B$82</f>
        <v>1000</v>
      </c>
      <c r="S85" s="21">
        <f>+'Bilancio iniziale'!$B$82</f>
        <v>1000</v>
      </c>
      <c r="T85" s="21">
        <f>+'Bilancio iniziale'!$B$82</f>
        <v>1000</v>
      </c>
      <c r="U85" s="21">
        <f>+'Bilancio iniziale'!$B$82</f>
        <v>1000</v>
      </c>
      <c r="V85" s="21">
        <f>+'Bilancio iniziale'!$B$82</f>
        <v>1000</v>
      </c>
      <c r="W85" s="21">
        <f>+'Bilancio iniziale'!$B$82</f>
        <v>1000</v>
      </c>
      <c r="X85" s="21">
        <f>+'Bilancio iniziale'!$B$82</f>
        <v>1000</v>
      </c>
      <c r="Y85" s="21">
        <f>+'Bilancio iniziale'!$B$82</f>
        <v>1000</v>
      </c>
      <c r="Z85" s="21">
        <f>+'Bilancio iniziale'!$B$82</f>
        <v>1000</v>
      </c>
      <c r="AA85" s="21">
        <f>+'Bilancio iniziale'!$B$82</f>
        <v>1000</v>
      </c>
      <c r="AB85" s="21">
        <f>+'Bilancio iniziale'!$B$82</f>
        <v>1000</v>
      </c>
      <c r="AC85" s="21">
        <f>+'Bilancio iniziale'!$B$82</f>
        <v>1000</v>
      </c>
      <c r="AD85" s="21">
        <f>+'Bilancio iniziale'!$B$82</f>
        <v>1000</v>
      </c>
      <c r="AE85" s="21">
        <f>+'Bilancio iniziale'!$B$82</f>
        <v>1000</v>
      </c>
      <c r="AF85" s="21">
        <f>+'Bilancio iniziale'!$B$82</f>
        <v>1000</v>
      </c>
      <c r="AG85" s="21">
        <f>+'Bilancio iniziale'!$B$82</f>
        <v>1000</v>
      </c>
      <c r="AH85" s="21">
        <f>+'Bilancio iniziale'!$B$82</f>
        <v>1000</v>
      </c>
      <c r="AI85" s="21">
        <f>+'Bilancio iniziale'!$B$82</f>
        <v>1000</v>
      </c>
      <c r="AJ85" s="21">
        <f>+'Bilancio iniziale'!$B$82</f>
        <v>1000</v>
      </c>
      <c r="AK85" s="21">
        <f>+'Bilancio iniziale'!$B$82</f>
        <v>1000</v>
      </c>
    </row>
    <row r="86" spans="1:37" x14ac:dyDescent="0.2">
      <c r="A86" s="8" t="s">
        <v>63</v>
      </c>
      <c r="B86" s="21">
        <f>+'Bilancio iniziale'!$B$83</f>
        <v>0</v>
      </c>
      <c r="C86" s="21">
        <f>+'Bilancio iniziale'!$B$83</f>
        <v>0</v>
      </c>
      <c r="D86" s="21">
        <f>+'Bilancio iniziale'!$B$83</f>
        <v>0</v>
      </c>
      <c r="E86" s="21">
        <f>+'Bilancio iniziale'!$B$83</f>
        <v>0</v>
      </c>
      <c r="F86" s="21">
        <f>+'Bilancio iniziale'!$B$83</f>
        <v>0</v>
      </c>
      <c r="G86" s="21">
        <f>+'Bilancio iniziale'!$B$83</f>
        <v>0</v>
      </c>
      <c r="H86" s="21">
        <f>+'Bilancio iniziale'!$B$83</f>
        <v>0</v>
      </c>
      <c r="I86" s="21">
        <f>+'Bilancio iniziale'!$B$83</f>
        <v>0</v>
      </c>
      <c r="J86" s="21">
        <f>+'Bilancio iniziale'!$B$83</f>
        <v>0</v>
      </c>
      <c r="K86" s="21">
        <f>+'Bilancio iniziale'!$B$83</f>
        <v>0</v>
      </c>
      <c r="L86" s="21">
        <f>+'Bilancio iniziale'!$B$83</f>
        <v>0</v>
      </c>
      <c r="M86" s="21">
        <f>+'Bilancio iniziale'!$B$83</f>
        <v>0</v>
      </c>
      <c r="N86" s="21">
        <f>+'Bilancio iniziale'!$B$83</f>
        <v>0</v>
      </c>
      <c r="O86" s="21">
        <f>+'Bilancio iniziale'!$B$83</f>
        <v>0</v>
      </c>
      <c r="P86" s="21">
        <f>+'Bilancio iniziale'!$B$83</f>
        <v>0</v>
      </c>
      <c r="Q86" s="21">
        <f>+'Bilancio iniziale'!$B$83</f>
        <v>0</v>
      </c>
      <c r="R86" s="21">
        <f>+'Bilancio iniziale'!$B$83</f>
        <v>0</v>
      </c>
      <c r="S86" s="21">
        <f>+'Bilancio iniziale'!$B$83</f>
        <v>0</v>
      </c>
      <c r="T86" s="21">
        <f>+'Bilancio iniziale'!$B$83</f>
        <v>0</v>
      </c>
      <c r="U86" s="21">
        <f>+'Bilancio iniziale'!$B$83</f>
        <v>0</v>
      </c>
      <c r="V86" s="21">
        <f>+'Bilancio iniziale'!$B$83</f>
        <v>0</v>
      </c>
      <c r="W86" s="21">
        <f>+'Bilancio iniziale'!$B$83</f>
        <v>0</v>
      </c>
      <c r="X86" s="21">
        <f>+'Bilancio iniziale'!$B$83</f>
        <v>0</v>
      </c>
      <c r="Y86" s="21">
        <f>+'Bilancio iniziale'!$B$83</f>
        <v>0</v>
      </c>
      <c r="Z86" s="21">
        <f>+'Bilancio iniziale'!$B$83</f>
        <v>0</v>
      </c>
      <c r="AA86" s="21">
        <f>+'Bilancio iniziale'!$B$83</f>
        <v>0</v>
      </c>
      <c r="AB86" s="21">
        <f>+'Bilancio iniziale'!$B$83</f>
        <v>0</v>
      </c>
      <c r="AC86" s="21">
        <f>+'Bilancio iniziale'!$B$83</f>
        <v>0</v>
      </c>
      <c r="AD86" s="21">
        <f>+'Bilancio iniziale'!$B$83</f>
        <v>0</v>
      </c>
      <c r="AE86" s="21">
        <f>+'Bilancio iniziale'!$B$83</f>
        <v>0</v>
      </c>
      <c r="AF86" s="21">
        <f>+'Bilancio iniziale'!$B$83</f>
        <v>0</v>
      </c>
      <c r="AG86" s="21">
        <f>+'Bilancio iniziale'!$B$83</f>
        <v>0</v>
      </c>
      <c r="AH86" s="21">
        <f>+'Bilancio iniziale'!$B$83</f>
        <v>0</v>
      </c>
      <c r="AI86" s="21">
        <f>+'Bilancio iniziale'!$B$83</f>
        <v>0</v>
      </c>
      <c r="AJ86" s="21">
        <f>+'Bilancio iniziale'!$B$83</f>
        <v>0</v>
      </c>
      <c r="AK86" s="21">
        <f>+'Bilancio iniziale'!$B$83</f>
        <v>0</v>
      </c>
    </row>
    <row r="87" spans="1:37" x14ac:dyDescent="0.2">
      <c r="A87" s="8" t="s">
        <v>64</v>
      </c>
      <c r="B87" s="21">
        <f>+'Bilancio iniziale'!$B$84</f>
        <v>0</v>
      </c>
      <c r="C87" s="21">
        <f>+'Bilancio iniziale'!$B$84</f>
        <v>0</v>
      </c>
      <c r="D87" s="21">
        <f>+'Bilancio iniziale'!$B$84</f>
        <v>0</v>
      </c>
      <c r="E87" s="21">
        <f>+'Bilancio iniziale'!$B$84</f>
        <v>0</v>
      </c>
      <c r="F87" s="21">
        <f>+'Bilancio iniziale'!$B$84</f>
        <v>0</v>
      </c>
      <c r="G87" s="21">
        <f>+'Bilancio iniziale'!$B$84</f>
        <v>0</v>
      </c>
      <c r="H87" s="21">
        <f>+'Bilancio iniziale'!$B$84</f>
        <v>0</v>
      </c>
      <c r="I87" s="21">
        <f>+'Bilancio iniziale'!$B$84</f>
        <v>0</v>
      </c>
      <c r="J87" s="21">
        <f>+'Bilancio iniziale'!$B$84</f>
        <v>0</v>
      </c>
      <c r="K87" s="21">
        <f>+'Bilancio iniziale'!$B$84</f>
        <v>0</v>
      </c>
      <c r="L87" s="21">
        <f>+'Bilancio iniziale'!$B$84</f>
        <v>0</v>
      </c>
      <c r="M87" s="21">
        <f>+'Bilancio iniziale'!$B$84</f>
        <v>0</v>
      </c>
      <c r="N87" s="21">
        <f>+'Bilancio iniziale'!$B$84</f>
        <v>0</v>
      </c>
      <c r="O87" s="21">
        <f>+'Bilancio iniziale'!$B$84</f>
        <v>0</v>
      </c>
      <c r="P87" s="21">
        <f>+'Bilancio iniziale'!$B$84</f>
        <v>0</v>
      </c>
      <c r="Q87" s="21">
        <f>+'Bilancio iniziale'!$B$84</f>
        <v>0</v>
      </c>
      <c r="R87" s="21">
        <f>+'Bilancio iniziale'!$B$84</f>
        <v>0</v>
      </c>
      <c r="S87" s="21">
        <f>+'Bilancio iniziale'!$B$84</f>
        <v>0</v>
      </c>
      <c r="T87" s="21">
        <f>+'Bilancio iniziale'!$B$84</f>
        <v>0</v>
      </c>
      <c r="U87" s="21">
        <f>+'Bilancio iniziale'!$B$84</f>
        <v>0</v>
      </c>
      <c r="V87" s="21">
        <f>+'Bilancio iniziale'!$B$84</f>
        <v>0</v>
      </c>
      <c r="W87" s="21">
        <f>+'Bilancio iniziale'!$B$84</f>
        <v>0</v>
      </c>
      <c r="X87" s="21">
        <f>+'Bilancio iniziale'!$B$84</f>
        <v>0</v>
      </c>
      <c r="Y87" s="21">
        <f>+'Bilancio iniziale'!$B$84</f>
        <v>0</v>
      </c>
      <c r="Z87" s="21">
        <f>+'Bilancio iniziale'!$B$84</f>
        <v>0</v>
      </c>
      <c r="AA87" s="21">
        <f>+'Bilancio iniziale'!$B$84</f>
        <v>0</v>
      </c>
      <c r="AB87" s="21">
        <f>+'Bilancio iniziale'!$B$84</f>
        <v>0</v>
      </c>
      <c r="AC87" s="21">
        <f>+'Bilancio iniziale'!$B$84</f>
        <v>0</v>
      </c>
      <c r="AD87" s="21">
        <f>+'Bilancio iniziale'!$B$84</f>
        <v>0</v>
      </c>
      <c r="AE87" s="21">
        <f>+'Bilancio iniziale'!$B$84</f>
        <v>0</v>
      </c>
      <c r="AF87" s="21">
        <f>+'Bilancio iniziale'!$B$84</f>
        <v>0</v>
      </c>
      <c r="AG87" s="21">
        <f>+'Bilancio iniziale'!$B$84</f>
        <v>0</v>
      </c>
      <c r="AH87" s="21">
        <f>+'Bilancio iniziale'!$B$84</f>
        <v>0</v>
      </c>
      <c r="AI87" s="21">
        <f>+'Bilancio iniziale'!$B$84</f>
        <v>0</v>
      </c>
      <c r="AJ87" s="21">
        <f>+'Bilancio iniziale'!$B$84</f>
        <v>0</v>
      </c>
      <c r="AK87" s="21">
        <f>+'Bilancio iniziale'!$B$84</f>
        <v>0</v>
      </c>
    </row>
    <row r="88" spans="1:37" x14ac:dyDescent="0.2">
      <c r="A88" s="9" t="s">
        <v>65</v>
      </c>
      <c r="B88" s="21">
        <f>+'Bilancio iniziale'!B85+'Bilancio iniziale'!B86</f>
        <v>10000</v>
      </c>
      <c r="C88" s="21">
        <f>+B89+B88</f>
        <v>13886.816666666698</v>
      </c>
      <c r="D88" s="21">
        <f>+C89+C88</f>
        <v>17483.982080279373</v>
      </c>
      <c r="E88" s="21">
        <f>+D88+D89</f>
        <v>21055.838382596874</v>
      </c>
      <c r="F88" s="21">
        <f t="shared" ref="F88:AJ88" si="61">+E88+E89</f>
        <v>23589.753238932044</v>
      </c>
      <c r="G88" s="21">
        <f t="shared" si="61"/>
        <v>25608.079196058748</v>
      </c>
      <c r="H88" s="21">
        <f t="shared" si="61"/>
        <v>27852.278079267286</v>
      </c>
      <c r="I88" s="21">
        <f t="shared" si="61"/>
        <v>29428.096726360916</v>
      </c>
      <c r="J88" s="21">
        <f t="shared" si="61"/>
        <v>30865.524794420693</v>
      </c>
      <c r="K88" s="21">
        <f t="shared" si="61"/>
        <v>33513.481775462751</v>
      </c>
      <c r="L88" s="21">
        <f t="shared" si="61"/>
        <v>34930.646311652701</v>
      </c>
      <c r="M88" s="21">
        <f>+L88+L89-'Capitale Sociale'!C9</f>
        <v>38363.700166683928</v>
      </c>
      <c r="N88" s="21">
        <f t="shared" si="61"/>
        <v>31090.719323083136</v>
      </c>
      <c r="O88" s="21">
        <f t="shared" si="61"/>
        <v>30237.920769951452</v>
      </c>
      <c r="P88" s="21">
        <f t="shared" si="61"/>
        <v>32929.518197805155</v>
      </c>
      <c r="Q88" s="21">
        <f t="shared" si="61"/>
        <v>35638.498978772812</v>
      </c>
      <c r="R88" s="21">
        <f t="shared" si="61"/>
        <v>38364.950471368051</v>
      </c>
      <c r="S88" s="21">
        <f t="shared" si="61"/>
        <v>41108.960473117164</v>
      </c>
      <c r="T88" s="21">
        <f t="shared" si="61"/>
        <v>43870.617222765075</v>
      </c>
      <c r="U88" s="21">
        <f t="shared" si="61"/>
        <v>45810.812014453018</v>
      </c>
      <c r="V88" s="21">
        <f t="shared" si="61"/>
        <v>47773.479618758909</v>
      </c>
      <c r="W88" s="21">
        <f t="shared" si="61"/>
        <v>49758.732970828387</v>
      </c>
      <c r="X88" s="21">
        <f t="shared" si="61"/>
        <v>51766.68557335221</v>
      </c>
      <c r="Y88" s="21">
        <f>+X88+X89-'Capitale Sociale'!D9</f>
        <v>53797.451499419403</v>
      </c>
      <c r="Z88" s="21">
        <f t="shared" si="61"/>
        <v>48725.084023223884</v>
      </c>
      <c r="AA88" s="21">
        <f t="shared" si="61"/>
        <v>49240.573094648498</v>
      </c>
      <c r="AB88" s="21">
        <f t="shared" si="61"/>
        <v>53917.852860006387</v>
      </c>
      <c r="AC88" s="21">
        <f t="shared" si="61"/>
        <v>58613.952034948212</v>
      </c>
      <c r="AD88" s="21">
        <f t="shared" si="61"/>
        <v>63328.965194763012</v>
      </c>
      <c r="AE88" s="21">
        <f t="shared" si="61"/>
        <v>68062.987390020455</v>
      </c>
      <c r="AF88" s="21">
        <f t="shared" si="61"/>
        <v>72816.114148957582</v>
      </c>
      <c r="AG88" s="21">
        <f t="shared" si="61"/>
        <v>77588.441479881047</v>
      </c>
      <c r="AH88" s="21">
        <f t="shared" si="61"/>
        <v>82380.065873577827</v>
      </c>
      <c r="AI88" s="21">
        <f t="shared" si="61"/>
        <v>87191.084305741824</v>
      </c>
      <c r="AJ88" s="21">
        <f t="shared" si="61"/>
        <v>92021.594239409314</v>
      </c>
      <c r="AK88" s="21">
        <f>+AJ88+AJ89-'Capitale Sociale'!E9</f>
        <v>96871.693627408211</v>
      </c>
    </row>
    <row r="89" spans="1:37" x14ac:dyDescent="0.2">
      <c r="A89" s="9" t="s">
        <v>66</v>
      </c>
      <c r="B89" s="21">
        <f>+CEm!B72</f>
        <v>3886.8166666666984</v>
      </c>
      <c r="C89" s="21">
        <f>+CEm!C72</f>
        <v>3597.165413612674</v>
      </c>
      <c r="D89" s="21">
        <f>+CEm!D72</f>
        <v>3571.856302317502</v>
      </c>
      <c r="E89" s="21">
        <f>+CEm!E72</f>
        <v>2533.9148563351687</v>
      </c>
      <c r="F89" s="21">
        <f>+CEm!F72</f>
        <v>2018.3259571267049</v>
      </c>
      <c r="G89" s="21">
        <f>+CEm!G72</f>
        <v>2244.1988832085362</v>
      </c>
      <c r="H89" s="21">
        <f>+CEm!H72</f>
        <v>1575.8186470936316</v>
      </c>
      <c r="I89" s="21">
        <f>+CEm!I72</f>
        <v>1437.4280680597753</v>
      </c>
      <c r="J89" s="21">
        <f>+CEm!J72</f>
        <v>2647.9569810420571</v>
      </c>
      <c r="K89" s="21">
        <f>+CEm!K72</f>
        <v>1417.1645361899521</v>
      </c>
      <c r="L89" s="21">
        <f>+CEm!L72</f>
        <v>3433.0538550312244</v>
      </c>
      <c r="M89" s="21">
        <f>+CEm!M72</f>
        <v>-7272.9808436007916</v>
      </c>
      <c r="N89" s="21">
        <f>+CEm!N72</f>
        <v>-852.79855313168559</v>
      </c>
      <c r="O89" s="21">
        <f>+CEm!O72</f>
        <v>2691.5974278537042</v>
      </c>
      <c r="P89" s="21">
        <f>+CEm!P72</f>
        <v>2708.980780967654</v>
      </c>
      <c r="Q89" s="21">
        <f>+CEm!Q72</f>
        <v>2726.451492595239</v>
      </c>
      <c r="R89" s="21">
        <f>+CEm!R72</f>
        <v>2744.0100017491113</v>
      </c>
      <c r="S89" s="21">
        <f>+CEm!S72</f>
        <v>2761.6567496479092</v>
      </c>
      <c r="T89" s="21">
        <f>+CEm!T72</f>
        <v>1940.1947916879442</v>
      </c>
      <c r="U89" s="21">
        <f>+CEm!U72</f>
        <v>1962.6676043058876</v>
      </c>
      <c r="V89" s="21">
        <f>+CEm!V72</f>
        <v>1985.2533520694765</v>
      </c>
      <c r="W89" s="21">
        <f>+CEm!W72</f>
        <v>2007.9526025238222</v>
      </c>
      <c r="X89" s="21">
        <f>+CEm!X72</f>
        <v>2030.7659260671919</v>
      </c>
      <c r="Y89" s="21">
        <f>+CEm!Y72</f>
        <v>-5072.3674761955208</v>
      </c>
      <c r="Z89" s="21">
        <f>+CEm!Z72</f>
        <v>515.48907142461167</v>
      </c>
      <c r="AA89" s="21">
        <f>+CEm!AA72</f>
        <v>4677.2797653578891</v>
      </c>
      <c r="AB89" s="21">
        <f>+CEm!AB72</f>
        <v>4696.0991749418254</v>
      </c>
      <c r="AC89" s="21">
        <f>+CEm!AC72</f>
        <v>4715.0131598148027</v>
      </c>
      <c r="AD89" s="21">
        <f>+CEm!AD72</f>
        <v>4734.0221952574402</v>
      </c>
      <c r="AE89" s="21">
        <f>+CEm!AE72</f>
        <v>4753.1267589371291</v>
      </c>
      <c r="AF89" s="21">
        <f>+CEm!AF72</f>
        <v>4772.327330923461</v>
      </c>
      <c r="AG89" s="21">
        <f>+CEm!AG72</f>
        <v>4791.6243936967849</v>
      </c>
      <c r="AH89" s="21">
        <f>+CEm!AH72</f>
        <v>4811.0184321639981</v>
      </c>
      <c r="AI89" s="21">
        <f>+CEm!AI72</f>
        <v>4830.509933667483</v>
      </c>
      <c r="AJ89" s="21">
        <f>+CEm!AJ72</f>
        <v>4850.0993879988919</v>
      </c>
      <c r="AK89" s="21">
        <f>+CEm!AK72</f>
        <v>-9709.7218577766726</v>
      </c>
    </row>
    <row r="91" spans="1:37" x14ac:dyDescent="0.2">
      <c r="A91" s="9" t="s">
        <v>67</v>
      </c>
      <c r="B91" s="21">
        <f>+B81+B75+B60+B57</f>
        <v>838293.81666666665</v>
      </c>
      <c r="C91" s="21">
        <f t="shared" ref="C91:AK91" si="62">+C81+C75+C60+C57</f>
        <v>778653.25293319765</v>
      </c>
      <c r="D91" s="21">
        <f t="shared" si="62"/>
        <v>711703.43888888892</v>
      </c>
      <c r="E91" s="21">
        <f t="shared" si="62"/>
        <v>740236.73333333316</v>
      </c>
      <c r="F91" s="21">
        <f t="shared" si="62"/>
        <v>766171.6944444445</v>
      </c>
      <c r="G91" s="21">
        <f t="shared" si="62"/>
        <v>813971.24222222227</v>
      </c>
      <c r="H91" s="21">
        <f t="shared" si="62"/>
        <v>847526.91</v>
      </c>
      <c r="I91" s="21">
        <f t="shared" si="62"/>
        <v>863860.45111111109</v>
      </c>
      <c r="J91" s="21">
        <f t="shared" si="62"/>
        <v>900230.37222222227</v>
      </c>
      <c r="K91" s="21">
        <f t="shared" si="62"/>
        <v>908415.38833333342</v>
      </c>
      <c r="L91" s="21">
        <f t="shared" si="62"/>
        <v>957456.21344444447</v>
      </c>
      <c r="M91" s="21">
        <f t="shared" si="62"/>
        <v>950004.07188888884</v>
      </c>
      <c r="N91" s="21">
        <f t="shared" si="62"/>
        <v>973238.26661666646</v>
      </c>
      <c r="O91" s="21">
        <f t="shared" si="62"/>
        <v>1035480.9143777776</v>
      </c>
      <c r="P91" s="21">
        <f t="shared" si="62"/>
        <v>1029264.3421388888</v>
      </c>
      <c r="Q91" s="21">
        <f t="shared" si="62"/>
        <v>1086629.2742249998</v>
      </c>
      <c r="R91" s="21">
        <f t="shared" si="62"/>
        <v>1082581.146311111</v>
      </c>
      <c r="S91" s="21">
        <f t="shared" si="62"/>
        <v>1122861.2696048624</v>
      </c>
      <c r="T91" s="21">
        <f t="shared" si="62"/>
        <v>1141887.5150243067</v>
      </c>
      <c r="U91" s="21">
        <f t="shared" si="62"/>
        <v>1123743.2831687513</v>
      </c>
      <c r="V91" s="21">
        <f t="shared" si="62"/>
        <v>1160354.9898131958</v>
      </c>
      <c r="W91" s="21">
        <f t="shared" si="62"/>
        <v>1225252.3752326402</v>
      </c>
      <c r="X91" s="21">
        <f t="shared" si="62"/>
        <v>1236591.9599135448</v>
      </c>
      <c r="Y91" s="21">
        <f t="shared" si="62"/>
        <v>1217735.662936097</v>
      </c>
      <c r="Z91" s="21">
        <f t="shared" si="62"/>
        <v>1250061.1009138748</v>
      </c>
      <c r="AA91" s="21">
        <f t="shared" si="62"/>
        <v>1315516.8693666526</v>
      </c>
      <c r="AB91" s="21">
        <f t="shared" si="62"/>
        <v>1348418.1766194303</v>
      </c>
      <c r="AC91" s="21">
        <f t="shared" si="62"/>
        <v>1370598.5387972081</v>
      </c>
      <c r="AD91" s="21">
        <f t="shared" si="62"/>
        <v>1365206.9009749857</v>
      </c>
      <c r="AE91" s="21">
        <f t="shared" si="62"/>
        <v>1355253.7908709792</v>
      </c>
      <c r="AF91" s="21">
        <f t="shared" si="62"/>
        <v>1438031.9036487569</v>
      </c>
      <c r="AG91" s="21">
        <f t="shared" si="62"/>
        <v>1452286.9564265348</v>
      </c>
      <c r="AH91" s="21">
        <f t="shared" si="62"/>
        <v>1451065.8774043126</v>
      </c>
      <c r="AI91" s="21">
        <f t="shared" si="62"/>
        <v>1448488.4395820904</v>
      </c>
      <c r="AJ91" s="21">
        <f t="shared" si="62"/>
        <v>1475662.1399330033</v>
      </c>
      <c r="AK91" s="21">
        <f t="shared" si="62"/>
        <v>1510332.6388595556</v>
      </c>
    </row>
    <row r="95" spans="1:37" x14ac:dyDescent="0.2">
      <c r="A95" s="9" t="s">
        <v>68</v>
      </c>
      <c r="B95" s="21" t="str">
        <f t="shared" ref="B95:AK95" si="63">+IF(B53-B91=0,"OK",(B53-B91))</f>
        <v>OK</v>
      </c>
      <c r="C95" s="23" t="str">
        <f t="shared" si="63"/>
        <v>OK</v>
      </c>
      <c r="D95" s="21">
        <f t="shared" si="63"/>
        <v>-1.1641532182693481E-10</v>
      </c>
      <c r="E95" s="21">
        <f t="shared" si="63"/>
        <v>1.1641532182693481E-10</v>
      </c>
      <c r="F95" s="21" t="str">
        <f t="shared" si="63"/>
        <v>OK</v>
      </c>
      <c r="G95" s="21" t="str">
        <f t="shared" si="63"/>
        <v>OK</v>
      </c>
      <c r="H95" s="21" t="str">
        <f t="shared" si="63"/>
        <v>OK</v>
      </c>
      <c r="I95" s="21" t="str">
        <f t="shared" si="63"/>
        <v>OK</v>
      </c>
      <c r="J95" s="21">
        <f t="shared" si="63"/>
        <v>-1.1641532182693481E-10</v>
      </c>
      <c r="K95" s="21" t="str">
        <f t="shared" si="63"/>
        <v>OK</v>
      </c>
      <c r="L95" s="21">
        <f t="shared" si="63"/>
        <v>-1.1641532182693481E-10</v>
      </c>
      <c r="M95" s="21">
        <f t="shared" si="63"/>
        <v>1.1641532182693481E-10</v>
      </c>
      <c r="N95" s="21">
        <f t="shared" si="63"/>
        <v>2.3283064365386963E-10</v>
      </c>
      <c r="O95" s="21" t="str">
        <f t="shared" si="63"/>
        <v>OK</v>
      </c>
      <c r="P95" s="21" t="str">
        <f t="shared" si="63"/>
        <v>OK</v>
      </c>
      <c r="Q95" s="21">
        <f t="shared" si="63"/>
        <v>2.3283064365386963E-10</v>
      </c>
      <c r="R95" s="21">
        <f t="shared" si="63"/>
        <v>2.3283064365386963E-10</v>
      </c>
      <c r="S95" s="21" t="str">
        <f t="shared" si="63"/>
        <v>OK</v>
      </c>
      <c r="T95" s="21">
        <f t="shared" si="63"/>
        <v>2.3283064365386963E-10</v>
      </c>
      <c r="U95" s="21" t="str">
        <f t="shared" si="63"/>
        <v>OK</v>
      </c>
      <c r="V95" s="21" t="str">
        <f t="shared" si="63"/>
        <v>OK</v>
      </c>
      <c r="W95" s="21" t="str">
        <f t="shared" si="63"/>
        <v>OK</v>
      </c>
      <c r="X95" s="21">
        <f t="shared" si="63"/>
        <v>2.3283064365386963E-10</v>
      </c>
      <c r="Y95" s="21" t="str">
        <f t="shared" si="63"/>
        <v>OK</v>
      </c>
      <c r="Z95" s="21" t="str">
        <f t="shared" si="63"/>
        <v>OK</v>
      </c>
      <c r="AA95" s="21" t="str">
        <f t="shared" si="63"/>
        <v>OK</v>
      </c>
      <c r="AB95" s="21" t="str">
        <f t="shared" si="63"/>
        <v>OK</v>
      </c>
      <c r="AC95" s="21" t="str">
        <f t="shared" si="63"/>
        <v>OK</v>
      </c>
      <c r="AD95" s="21">
        <f t="shared" si="63"/>
        <v>2.3283064365386963E-10</v>
      </c>
      <c r="AE95" s="21" t="str">
        <f t="shared" si="63"/>
        <v>OK</v>
      </c>
      <c r="AF95" s="21" t="str">
        <f t="shared" si="63"/>
        <v>OK</v>
      </c>
      <c r="AG95" s="21">
        <f t="shared" si="63"/>
        <v>-2.3283064365386963E-10</v>
      </c>
      <c r="AH95" s="21" t="str">
        <f t="shared" si="63"/>
        <v>OK</v>
      </c>
      <c r="AI95" s="21" t="str">
        <f t="shared" si="63"/>
        <v>OK</v>
      </c>
      <c r="AJ95" s="21">
        <f t="shared" si="63"/>
        <v>2.3283064365386963E-10</v>
      </c>
      <c r="AK95" s="21" t="str">
        <f t="shared" si="63"/>
        <v>OK</v>
      </c>
    </row>
    <row r="96" spans="1:37" x14ac:dyDescent="0.2"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</row>
    <row r="97" spans="1:37" x14ac:dyDescent="0.2">
      <c r="D97" s="20"/>
      <c r="E97" s="20"/>
      <c r="F97" s="20"/>
      <c r="G97" s="20"/>
      <c r="H97" s="20"/>
      <c r="I97" s="20"/>
      <c r="J97" s="20"/>
    </row>
    <row r="98" spans="1:37" x14ac:dyDescent="0.2">
      <c r="A98" s="24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</row>
    <row r="99" spans="1:37" x14ac:dyDescent="0.2">
      <c r="B99" s="20"/>
      <c r="C99" s="20"/>
      <c r="D99" s="20"/>
    </row>
    <row r="100" spans="1:37" x14ac:dyDescent="0.2">
      <c r="B100" s="20"/>
      <c r="C100" s="20"/>
      <c r="D100" s="20"/>
    </row>
    <row r="101" spans="1:37" x14ac:dyDescent="0.2">
      <c r="B101" s="20"/>
      <c r="C101" s="20"/>
      <c r="D101" s="20"/>
    </row>
    <row r="102" spans="1:37" x14ac:dyDescent="0.2">
      <c r="E102" s="20"/>
    </row>
    <row r="104" spans="1:37" x14ac:dyDescent="0.2">
      <c r="C104" s="20"/>
      <c r="D104" s="20"/>
    </row>
    <row r="106" spans="1:37" x14ac:dyDescent="0.2">
      <c r="C106" s="20"/>
      <c r="D106" s="20"/>
    </row>
    <row r="107" spans="1:37" x14ac:dyDescent="0.2">
      <c r="C107" s="20"/>
      <c r="D107" s="20"/>
    </row>
    <row r="108" spans="1:37" x14ac:dyDescent="0.2">
      <c r="C108" s="20"/>
      <c r="D108" s="20"/>
    </row>
    <row r="109" spans="1:37" x14ac:dyDescent="0.2">
      <c r="C109" s="20"/>
    </row>
  </sheetData>
  <hyperlinks>
    <hyperlink ref="A1" location="View!A1" display="view"/>
  </hyperlink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72"/>
  <sheetViews>
    <sheetView showGridLines="0" zoomScaleNormal="100" workbookViewId="0">
      <pane xSplit="1" ySplit="2" topLeftCell="M34" activePane="bottomRight" state="frozen"/>
      <selection pane="topRight" activeCell="B1" sqref="B1"/>
      <selection pane="bottomLeft" activeCell="A3" sqref="A3"/>
      <selection pane="bottomRight" activeCell="B65" sqref="B65:AK65"/>
    </sheetView>
  </sheetViews>
  <sheetFormatPr defaultRowHeight="12" x14ac:dyDescent="0.2"/>
  <cols>
    <col min="1" max="1" width="56.28515625" style="12" bestFit="1" customWidth="1"/>
    <col min="2" max="37" width="7.85546875" style="12" bestFit="1" customWidth="1"/>
    <col min="38" max="16384" width="9.140625" style="12"/>
  </cols>
  <sheetData>
    <row r="1" spans="1:41" ht="12.75" x14ac:dyDescent="0.2">
      <c r="A1" s="25" t="s">
        <v>204</v>
      </c>
    </row>
    <row r="2" spans="1:41" x14ac:dyDescent="0.2">
      <c r="A2" s="13" t="s">
        <v>69</v>
      </c>
      <c r="B2" s="14" t="str">
        <f>+SPm!B2</f>
        <v>A1 M1</v>
      </c>
      <c r="C2" s="14" t="str">
        <f>+SPm!C2</f>
        <v>A1 M2</v>
      </c>
      <c r="D2" s="14" t="str">
        <f>+SPm!D2</f>
        <v>A1 M3</v>
      </c>
      <c r="E2" s="14" t="str">
        <f>+SPm!E2</f>
        <v>A1 M4</v>
      </c>
      <c r="F2" s="14" t="str">
        <f>+SPm!F2</f>
        <v>A1 M5</v>
      </c>
      <c r="G2" s="14" t="str">
        <f>+SPm!G2</f>
        <v>A1 M6</v>
      </c>
      <c r="H2" s="14" t="str">
        <f>+SPm!H2</f>
        <v>A1 M7</v>
      </c>
      <c r="I2" s="14" t="str">
        <f>+SPm!I2</f>
        <v>A1 M8</v>
      </c>
      <c r="J2" s="14" t="str">
        <f>+SPm!J2</f>
        <v>A1 M9</v>
      </c>
      <c r="K2" s="14" t="str">
        <f>+SPm!K2</f>
        <v>A1 M10</v>
      </c>
      <c r="L2" s="14" t="str">
        <f>+SPm!L2</f>
        <v>A1 M11</v>
      </c>
      <c r="M2" s="14" t="str">
        <f>+SPm!M2</f>
        <v>A1 M12</v>
      </c>
      <c r="N2" s="14" t="str">
        <f>+SPm!N2</f>
        <v>A2 M1</v>
      </c>
      <c r="O2" s="14" t="str">
        <f>+SPm!O2</f>
        <v>A2 M2</v>
      </c>
      <c r="P2" s="14" t="str">
        <f>+SPm!P2</f>
        <v>A2 M3</v>
      </c>
      <c r="Q2" s="14" t="str">
        <f>+SPm!Q2</f>
        <v>A2 M4</v>
      </c>
      <c r="R2" s="14" t="str">
        <f>+SPm!R2</f>
        <v>A2 M5</v>
      </c>
      <c r="S2" s="14" t="str">
        <f>+SPm!S2</f>
        <v>A2 M6</v>
      </c>
      <c r="T2" s="14" t="str">
        <f>+SPm!T2</f>
        <v>A2 M7</v>
      </c>
      <c r="U2" s="14" t="str">
        <f>+SPm!U2</f>
        <v>A2 M8</v>
      </c>
      <c r="V2" s="14" t="str">
        <f>+SPm!V2</f>
        <v>A2 M9</v>
      </c>
      <c r="W2" s="14" t="str">
        <f>+SPm!W2</f>
        <v>A2 M10</v>
      </c>
      <c r="X2" s="14" t="str">
        <f>+SPm!X2</f>
        <v>A2 M11</v>
      </c>
      <c r="Y2" s="14" t="str">
        <f>+SPm!Y2</f>
        <v>A2 M12</v>
      </c>
      <c r="Z2" s="14" t="str">
        <f>+SPm!Z2</f>
        <v>A3 M1</v>
      </c>
      <c r="AA2" s="14" t="str">
        <f>+SPm!AA2</f>
        <v>A3 M2</v>
      </c>
      <c r="AB2" s="14" t="str">
        <f>+SPm!AB2</f>
        <v>A3 M3</v>
      </c>
      <c r="AC2" s="14" t="str">
        <f>+SPm!AC2</f>
        <v>A3 M4</v>
      </c>
      <c r="AD2" s="14" t="str">
        <f>+SPm!AD2</f>
        <v>A3 M5</v>
      </c>
      <c r="AE2" s="14" t="str">
        <f>+SPm!AE2</f>
        <v>A3 M6</v>
      </c>
      <c r="AF2" s="14" t="str">
        <f>+SPm!AF2</f>
        <v>A3 M7</v>
      </c>
      <c r="AG2" s="14" t="str">
        <f>+SPm!AG2</f>
        <v>A3 M8</v>
      </c>
      <c r="AH2" s="14" t="str">
        <f>+SPm!AH2</f>
        <v>A3 M9</v>
      </c>
      <c r="AI2" s="14" t="str">
        <f>+SPm!AI2</f>
        <v>A3 M10</v>
      </c>
      <c r="AJ2" s="14" t="str">
        <f>+SPm!AJ2</f>
        <v>A3 M11</v>
      </c>
      <c r="AK2" s="14" t="str">
        <f>+SPm!AK2</f>
        <v>A3 M12</v>
      </c>
      <c r="AL2" s="14"/>
      <c r="AM2" s="14"/>
      <c r="AN2" s="14"/>
      <c r="AO2" s="14"/>
    </row>
    <row r="3" spans="1:41" x14ac:dyDescent="0.2">
      <c r="A3" s="13" t="s">
        <v>154</v>
      </c>
      <c r="B3" s="15">
        <f t="shared" ref="B3:AK3" si="0">SUM(B4:B5)</f>
        <v>39700</v>
      </c>
      <c r="C3" s="15">
        <f t="shared" si="0"/>
        <v>39700</v>
      </c>
      <c r="D3" s="15">
        <f t="shared" si="0"/>
        <v>39700</v>
      </c>
      <c r="E3" s="15">
        <f t="shared" si="0"/>
        <v>39700</v>
      </c>
      <c r="F3" s="15">
        <f t="shared" si="0"/>
        <v>39700</v>
      </c>
      <c r="G3" s="15">
        <f t="shared" si="0"/>
        <v>39700</v>
      </c>
      <c r="H3" s="15">
        <f t="shared" si="0"/>
        <v>39916</v>
      </c>
      <c r="I3" s="15">
        <f t="shared" si="0"/>
        <v>40142.5</v>
      </c>
      <c r="J3" s="15">
        <f t="shared" si="0"/>
        <v>40445.5</v>
      </c>
      <c r="K3" s="15">
        <f t="shared" si="0"/>
        <v>40445.5</v>
      </c>
      <c r="L3" s="15">
        <f t="shared" si="0"/>
        <v>40717.205000000002</v>
      </c>
      <c r="M3" s="15">
        <f t="shared" si="0"/>
        <v>40717.205000000002</v>
      </c>
      <c r="N3" s="15">
        <f t="shared" si="0"/>
        <v>40717.205000000002</v>
      </c>
      <c r="O3" s="15">
        <f t="shared" si="0"/>
        <v>45298.672500000008</v>
      </c>
      <c r="P3" s="15">
        <f t="shared" si="0"/>
        <v>45298.672500000008</v>
      </c>
      <c r="Q3" s="15">
        <f t="shared" si="0"/>
        <v>45298.672500000008</v>
      </c>
      <c r="R3" s="15">
        <f t="shared" si="0"/>
        <v>45298.672500000008</v>
      </c>
      <c r="S3" s="15">
        <f t="shared" si="0"/>
        <v>45298.672500000008</v>
      </c>
      <c r="T3" s="15">
        <f t="shared" si="0"/>
        <v>45298.672500000008</v>
      </c>
      <c r="U3" s="15">
        <f t="shared" si="0"/>
        <v>45298.672500000008</v>
      </c>
      <c r="V3" s="15">
        <f t="shared" si="0"/>
        <v>45298.672500000008</v>
      </c>
      <c r="W3" s="15">
        <f t="shared" si="0"/>
        <v>45298.672500000008</v>
      </c>
      <c r="X3" s="15">
        <f t="shared" si="0"/>
        <v>45298.672500000008</v>
      </c>
      <c r="Y3" s="15">
        <f t="shared" si="0"/>
        <v>45298.672500000008</v>
      </c>
      <c r="Z3" s="15">
        <f t="shared" si="0"/>
        <v>45298.672500000008</v>
      </c>
      <c r="AA3" s="15">
        <f t="shared" si="0"/>
        <v>49880.14</v>
      </c>
      <c r="AB3" s="15">
        <f t="shared" si="0"/>
        <v>49880.14</v>
      </c>
      <c r="AC3" s="15">
        <f t="shared" si="0"/>
        <v>49880.14</v>
      </c>
      <c r="AD3" s="15">
        <f t="shared" si="0"/>
        <v>49880.14</v>
      </c>
      <c r="AE3" s="15">
        <f t="shared" si="0"/>
        <v>49880.14</v>
      </c>
      <c r="AF3" s="15">
        <f t="shared" si="0"/>
        <v>49880.14</v>
      </c>
      <c r="AG3" s="15">
        <f t="shared" si="0"/>
        <v>49880.14</v>
      </c>
      <c r="AH3" s="15">
        <f t="shared" si="0"/>
        <v>49880.14</v>
      </c>
      <c r="AI3" s="15">
        <f t="shared" si="0"/>
        <v>49880.14</v>
      </c>
      <c r="AJ3" s="15">
        <f t="shared" si="0"/>
        <v>49880.14</v>
      </c>
      <c r="AK3" s="15">
        <f t="shared" si="0"/>
        <v>49880.14</v>
      </c>
    </row>
    <row r="4" spans="1:41" x14ac:dyDescent="0.2">
      <c r="A4" s="12" t="s">
        <v>202</v>
      </c>
      <c r="B4" s="16">
        <f>+E_Vendite!C70</f>
        <v>39700</v>
      </c>
      <c r="C4" s="16">
        <f>+E_Vendite!D70</f>
        <v>39700</v>
      </c>
      <c r="D4" s="16">
        <f>+E_Vendite!E70</f>
        <v>39700</v>
      </c>
      <c r="E4" s="16">
        <f>+E_Vendite!F70</f>
        <v>39700</v>
      </c>
      <c r="F4" s="16">
        <f>+E_Vendite!G70</f>
        <v>39700</v>
      </c>
      <c r="G4" s="16">
        <f>+E_Vendite!H70</f>
        <v>39700</v>
      </c>
      <c r="H4" s="16">
        <f>+E_Vendite!I70</f>
        <v>39916</v>
      </c>
      <c r="I4" s="16">
        <f>+E_Vendite!J70</f>
        <v>40142.5</v>
      </c>
      <c r="J4" s="16">
        <f>+E_Vendite!K70</f>
        <v>40445.5</v>
      </c>
      <c r="K4" s="16">
        <f>+E_Vendite!L70</f>
        <v>40445.5</v>
      </c>
      <c r="L4" s="16">
        <f>+E_Vendite!M70</f>
        <v>40717.205000000002</v>
      </c>
      <c r="M4" s="16">
        <f>+E_Vendite!N70</f>
        <v>40717.205000000002</v>
      </c>
      <c r="N4" s="16">
        <f>+E_Vendite!O70</f>
        <v>40717.205000000002</v>
      </c>
      <c r="O4" s="16">
        <f>+E_Vendite!P70</f>
        <v>45298.672500000008</v>
      </c>
      <c r="P4" s="16">
        <f>+E_Vendite!Q70</f>
        <v>45298.672500000008</v>
      </c>
      <c r="Q4" s="16">
        <f>+E_Vendite!R70</f>
        <v>45298.672500000008</v>
      </c>
      <c r="R4" s="16">
        <f>+E_Vendite!S70</f>
        <v>45298.672500000008</v>
      </c>
      <c r="S4" s="16">
        <f>+E_Vendite!T70</f>
        <v>45298.672500000008</v>
      </c>
      <c r="T4" s="16">
        <f>+E_Vendite!U70</f>
        <v>45298.672500000008</v>
      </c>
      <c r="U4" s="16">
        <f>+E_Vendite!V70</f>
        <v>45298.672500000008</v>
      </c>
      <c r="V4" s="16">
        <f>+E_Vendite!W70</f>
        <v>45298.672500000008</v>
      </c>
      <c r="W4" s="16">
        <f>+E_Vendite!X70</f>
        <v>45298.672500000008</v>
      </c>
      <c r="X4" s="16">
        <f>+E_Vendite!Y70</f>
        <v>45298.672500000008</v>
      </c>
      <c r="Y4" s="16">
        <f>+E_Vendite!Z70</f>
        <v>45298.672500000008</v>
      </c>
      <c r="Z4" s="16">
        <f>+E_Vendite!AA70</f>
        <v>45298.672500000008</v>
      </c>
      <c r="AA4" s="16">
        <f>+E_Vendite!AB70</f>
        <v>49880.14</v>
      </c>
      <c r="AB4" s="16">
        <f>+E_Vendite!AC70</f>
        <v>49880.14</v>
      </c>
      <c r="AC4" s="16">
        <f>+E_Vendite!AD70</f>
        <v>49880.14</v>
      </c>
      <c r="AD4" s="16">
        <f>+E_Vendite!AE70</f>
        <v>49880.14</v>
      </c>
      <c r="AE4" s="16">
        <f>+E_Vendite!AF70</f>
        <v>49880.14</v>
      </c>
      <c r="AF4" s="16">
        <f>+E_Vendite!AG70</f>
        <v>49880.14</v>
      </c>
      <c r="AG4" s="16">
        <f>+E_Vendite!AH70</f>
        <v>49880.14</v>
      </c>
      <c r="AH4" s="16">
        <f>+E_Vendite!AI70</f>
        <v>49880.14</v>
      </c>
      <c r="AI4" s="16">
        <f>+E_Vendite!AJ70</f>
        <v>49880.14</v>
      </c>
      <c r="AJ4" s="16">
        <f>+E_Vendite!AK70</f>
        <v>49880.14</v>
      </c>
      <c r="AK4" s="16">
        <f>+E_Vendite!AL70</f>
        <v>49880.14</v>
      </c>
    </row>
    <row r="5" spans="1:41" x14ac:dyDescent="0.2"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</row>
    <row r="6" spans="1:41" x14ac:dyDescent="0.2">
      <c r="A6" s="13" t="s">
        <v>70</v>
      </c>
      <c r="B6" s="15">
        <f>+B8-B9+B7</f>
        <v>9847.0999999999767</v>
      </c>
      <c r="C6" s="15">
        <f>+C8-C9+C7</f>
        <v>9847.1000000000058</v>
      </c>
      <c r="D6" s="15">
        <f t="shared" ref="D6:AK6" si="1">+D8-D9+D7</f>
        <v>9847.1000000000349</v>
      </c>
      <c r="E6" s="15">
        <f t="shared" si="1"/>
        <v>9847.1000000000058</v>
      </c>
      <c r="F6" s="15">
        <f t="shared" si="1"/>
        <v>9847.0999999999767</v>
      </c>
      <c r="G6" s="15">
        <f t="shared" si="1"/>
        <v>9027.179999999993</v>
      </c>
      <c r="H6" s="15">
        <f t="shared" si="1"/>
        <v>9797.7799999999697</v>
      </c>
      <c r="I6" s="15">
        <f t="shared" si="1"/>
        <v>9588.0200000000186</v>
      </c>
      <c r="J6" s="15">
        <f t="shared" si="1"/>
        <v>8494.679999999993</v>
      </c>
      <c r="K6" s="15">
        <f t="shared" si="1"/>
        <v>9591.320000000007</v>
      </c>
      <c r="L6" s="15">
        <f t="shared" si="1"/>
        <v>7714.6260000000475</v>
      </c>
      <c r="M6" s="15">
        <f t="shared" si="1"/>
        <v>9852.6859999999288</v>
      </c>
      <c r="N6" s="15">
        <f t="shared" si="1"/>
        <v>10598.680000000051</v>
      </c>
      <c r="O6" s="15">
        <f t="shared" si="1"/>
        <v>11220.187800000072</v>
      </c>
      <c r="P6" s="15">
        <f t="shared" si="1"/>
        <v>11220.187799999956</v>
      </c>
      <c r="Q6" s="15">
        <f t="shared" si="1"/>
        <v>11220.187799999956</v>
      </c>
      <c r="R6" s="15">
        <f t="shared" si="1"/>
        <v>11220.187799999956</v>
      </c>
      <c r="S6" s="15">
        <f t="shared" si="1"/>
        <v>11220.187800000072</v>
      </c>
      <c r="T6" s="15">
        <f t="shared" si="1"/>
        <v>11220.18779999984</v>
      </c>
      <c r="U6" s="15">
        <f t="shared" si="1"/>
        <v>11220.187800000072</v>
      </c>
      <c r="V6" s="15">
        <f t="shared" si="1"/>
        <v>11220.187799999956</v>
      </c>
      <c r="W6" s="15">
        <f t="shared" si="1"/>
        <v>11220.187800000072</v>
      </c>
      <c r="X6" s="15">
        <f t="shared" si="1"/>
        <v>11220.187799999956</v>
      </c>
      <c r="Y6" s="15">
        <f t="shared" si="1"/>
        <v>11220.18779999984</v>
      </c>
      <c r="Z6" s="15">
        <f t="shared" si="1"/>
        <v>11917.829800000065</v>
      </c>
      <c r="AA6" s="15">
        <f t="shared" si="1"/>
        <v>12360.665600000066</v>
      </c>
      <c r="AB6" s="15">
        <f t="shared" si="1"/>
        <v>12360.665599999949</v>
      </c>
      <c r="AC6" s="15">
        <f t="shared" si="1"/>
        <v>12360.665600000182</v>
      </c>
      <c r="AD6" s="15">
        <f t="shared" si="1"/>
        <v>12360.665599999949</v>
      </c>
      <c r="AE6" s="15">
        <f t="shared" si="1"/>
        <v>12360.665600000066</v>
      </c>
      <c r="AF6" s="15">
        <f t="shared" si="1"/>
        <v>12360.665599999833</v>
      </c>
      <c r="AG6" s="15">
        <f t="shared" si="1"/>
        <v>12360.665600000066</v>
      </c>
      <c r="AH6" s="15">
        <f t="shared" si="1"/>
        <v>12360.665599999949</v>
      </c>
      <c r="AI6" s="15">
        <f t="shared" si="1"/>
        <v>12360.665599999949</v>
      </c>
      <c r="AJ6" s="15">
        <f t="shared" si="1"/>
        <v>12360.665600000182</v>
      </c>
      <c r="AK6" s="15">
        <f t="shared" si="1"/>
        <v>12360.665599999949</v>
      </c>
    </row>
    <row r="7" spans="1:41" x14ac:dyDescent="0.2">
      <c r="A7" s="12" t="s">
        <v>71</v>
      </c>
      <c r="B7" s="16">
        <f>+'Bilancio iniziale'!B24</f>
        <v>100000</v>
      </c>
      <c r="C7" s="16">
        <f>+B9</f>
        <v>267052.90000000002</v>
      </c>
      <c r="D7" s="16">
        <f t="shared" ref="D7:AK7" si="2">+C9</f>
        <v>257205.80000000002</v>
      </c>
      <c r="E7" s="16">
        <f t="shared" si="2"/>
        <v>247358.69999999998</v>
      </c>
      <c r="F7" s="16">
        <f t="shared" si="2"/>
        <v>276711.59999999998</v>
      </c>
      <c r="G7" s="16">
        <f t="shared" si="2"/>
        <v>299864.5</v>
      </c>
      <c r="H7" s="16">
        <f t="shared" si="2"/>
        <v>342137.32</v>
      </c>
      <c r="I7" s="16">
        <f t="shared" si="2"/>
        <v>377871.54000000004</v>
      </c>
      <c r="J7" s="16">
        <f t="shared" si="2"/>
        <v>398683.52</v>
      </c>
      <c r="K7" s="16">
        <f t="shared" si="2"/>
        <v>432448.84</v>
      </c>
      <c r="L7" s="16">
        <f t="shared" si="2"/>
        <v>446377.52</v>
      </c>
      <c r="M7" s="16">
        <f t="shared" si="2"/>
        <v>497108.89399999997</v>
      </c>
      <c r="N7" s="16">
        <f t="shared" si="2"/>
        <v>497456.20800000004</v>
      </c>
      <c r="O7" s="16">
        <f t="shared" si="2"/>
        <v>522413.52799999999</v>
      </c>
      <c r="P7" s="16">
        <f t="shared" si="2"/>
        <v>580809.54019999993</v>
      </c>
      <c r="Q7" s="16">
        <f t="shared" si="2"/>
        <v>579799.35239999997</v>
      </c>
      <c r="R7" s="16">
        <f t="shared" si="2"/>
        <v>636490.16460000002</v>
      </c>
      <c r="S7" s="16">
        <f t="shared" si="2"/>
        <v>642201.97680000006</v>
      </c>
      <c r="T7" s="16">
        <f t="shared" si="2"/>
        <v>685043.78899999999</v>
      </c>
      <c r="U7" s="16">
        <f t="shared" si="2"/>
        <v>707279.60120000015</v>
      </c>
      <c r="V7" s="16">
        <f t="shared" si="2"/>
        <v>698159.41340000008</v>
      </c>
      <c r="W7" s="16">
        <f t="shared" si="2"/>
        <v>737970.42560000008</v>
      </c>
      <c r="X7" s="16">
        <f t="shared" si="2"/>
        <v>805342.2378</v>
      </c>
      <c r="Y7" s="16">
        <f t="shared" si="2"/>
        <v>815806.05</v>
      </c>
      <c r="Z7" s="16">
        <f t="shared" si="2"/>
        <v>804585.86220000021</v>
      </c>
      <c r="AA7" s="16">
        <f t="shared" si="2"/>
        <v>840446.03240000014</v>
      </c>
      <c r="AB7" s="16">
        <f t="shared" si="2"/>
        <v>901914.36680000008</v>
      </c>
      <c r="AC7" s="16">
        <f t="shared" si="2"/>
        <v>934197.90120000008</v>
      </c>
      <c r="AD7" s="16">
        <f t="shared" si="2"/>
        <v>959619.2355999999</v>
      </c>
      <c r="AE7" s="16">
        <f t="shared" si="2"/>
        <v>957468.57</v>
      </c>
      <c r="AF7" s="16">
        <f t="shared" si="2"/>
        <v>949391.90439999988</v>
      </c>
      <c r="AG7" s="16">
        <f t="shared" si="2"/>
        <v>1029179.2388000001</v>
      </c>
      <c r="AH7" s="16">
        <f t="shared" si="2"/>
        <v>1052395.5732</v>
      </c>
      <c r="AI7" s="16">
        <f t="shared" si="2"/>
        <v>1054926.9076</v>
      </c>
      <c r="AJ7" s="16">
        <f t="shared" si="2"/>
        <v>1055590.442</v>
      </c>
      <c r="AK7" s="16">
        <f t="shared" si="2"/>
        <v>1081991.7763999999</v>
      </c>
    </row>
    <row r="8" spans="1:41" x14ac:dyDescent="0.2">
      <c r="A8" s="12" t="s">
        <v>203</v>
      </c>
      <c r="B8" s="16">
        <f>+E_Acquisti!C70</f>
        <v>176900</v>
      </c>
      <c r="C8" s="16">
        <f>+E_Acquisti!D70</f>
        <v>0</v>
      </c>
      <c r="D8" s="16">
        <f>+E_Acquisti!E70</f>
        <v>0</v>
      </c>
      <c r="E8" s="16">
        <f>+E_Acquisti!F70</f>
        <v>39200</v>
      </c>
      <c r="F8" s="16">
        <f>+E_Acquisti!G70</f>
        <v>33000</v>
      </c>
      <c r="G8" s="16">
        <f>+E_Acquisti!H70</f>
        <v>51300</v>
      </c>
      <c r="H8" s="16">
        <f>+E_Acquisti!I70</f>
        <v>45532</v>
      </c>
      <c r="I8" s="16">
        <f>+E_Acquisti!J70</f>
        <v>30400</v>
      </c>
      <c r="J8" s="16">
        <f>+E_Acquisti!K70</f>
        <v>42260</v>
      </c>
      <c r="K8" s="16">
        <f>+E_Acquisti!L70</f>
        <v>23520</v>
      </c>
      <c r="L8" s="16">
        <f>+E_Acquisti!M70</f>
        <v>58446</v>
      </c>
      <c r="M8" s="16">
        <f>+E_Acquisti!N70</f>
        <v>10200</v>
      </c>
      <c r="N8" s="16">
        <f>+E_Acquisti!O70</f>
        <v>35556</v>
      </c>
      <c r="O8" s="16">
        <f>+E_Acquisti!P70</f>
        <v>69616.2</v>
      </c>
      <c r="P8" s="16">
        <f>+E_Acquisti!Q70</f>
        <v>10210</v>
      </c>
      <c r="Q8" s="16">
        <f>+E_Acquisti!R70</f>
        <v>67911</v>
      </c>
      <c r="R8" s="16">
        <f>+E_Acquisti!S70</f>
        <v>16932</v>
      </c>
      <c r="S8" s="16">
        <f>+E_Acquisti!T70</f>
        <v>54062</v>
      </c>
      <c r="T8" s="16">
        <f>+E_Acquisti!U70</f>
        <v>33456</v>
      </c>
      <c r="U8" s="16">
        <f>+E_Acquisti!V70</f>
        <v>2100</v>
      </c>
      <c r="V8" s="16">
        <f>+E_Acquisti!W70</f>
        <v>51031.200000000004</v>
      </c>
      <c r="W8" s="16">
        <f>+E_Acquisti!X70</f>
        <v>78592</v>
      </c>
      <c r="X8" s="16">
        <f>+E_Acquisti!Y70</f>
        <v>21684</v>
      </c>
      <c r="Y8" s="16">
        <f>+E_Acquisti!Z70</f>
        <v>0</v>
      </c>
      <c r="Z8" s="16">
        <f>+E_Acquisti!AA70</f>
        <v>47778</v>
      </c>
      <c r="AA8" s="16">
        <f>+E_Acquisti!AB70</f>
        <v>73829</v>
      </c>
      <c r="AB8" s="16">
        <f>+E_Acquisti!AC70</f>
        <v>44644.2</v>
      </c>
      <c r="AC8" s="16">
        <f>+E_Acquisti!AD70</f>
        <v>37782</v>
      </c>
      <c r="AD8" s="16">
        <f>+E_Acquisti!AE70</f>
        <v>10210</v>
      </c>
      <c r="AE8" s="16">
        <f>+E_Acquisti!AF70</f>
        <v>4284</v>
      </c>
      <c r="AF8" s="16">
        <f>+E_Acquisti!AG70</f>
        <v>92148</v>
      </c>
      <c r="AG8" s="16">
        <f>+E_Acquisti!AH70</f>
        <v>35577</v>
      </c>
      <c r="AH8" s="16">
        <f>+E_Acquisti!AI70</f>
        <v>14892</v>
      </c>
      <c r="AI8" s="16">
        <f>+E_Acquisti!AJ70</f>
        <v>13024.2</v>
      </c>
      <c r="AJ8" s="16">
        <f>+E_Acquisti!AK70</f>
        <v>38762</v>
      </c>
      <c r="AK8" s="16">
        <f>+E_Acquisti!AL70</f>
        <v>55174</v>
      </c>
    </row>
    <row r="9" spans="1:41" x14ac:dyDescent="0.2">
      <c r="A9" s="12" t="s">
        <v>72</v>
      </c>
      <c r="B9" s="16">
        <f>+E_Magazzino!C47+'Bilancio iniziale'!B24</f>
        <v>267052.90000000002</v>
      </c>
      <c r="C9" s="16">
        <f>+E_Magazzino!D47+'Bilancio iniziale'!$B$24</f>
        <v>257205.80000000002</v>
      </c>
      <c r="D9" s="16">
        <f>+E_Magazzino!E47+'Bilancio iniziale'!$B$24</f>
        <v>247358.69999999998</v>
      </c>
      <c r="E9" s="16">
        <f>+E_Magazzino!F47+'Bilancio iniziale'!$B$24</f>
        <v>276711.59999999998</v>
      </c>
      <c r="F9" s="16">
        <f>+E_Magazzino!G47+'Bilancio iniziale'!$B$24</f>
        <v>299864.5</v>
      </c>
      <c r="G9" s="16">
        <f>+E_Magazzino!H47+'Bilancio iniziale'!$B$24</f>
        <v>342137.32</v>
      </c>
      <c r="H9" s="16">
        <f>+E_Magazzino!I47+'Bilancio iniziale'!$B$24</f>
        <v>377871.54000000004</v>
      </c>
      <c r="I9" s="16">
        <f>+E_Magazzino!J47+'Bilancio iniziale'!$B$24</f>
        <v>398683.52</v>
      </c>
      <c r="J9" s="16">
        <f>+E_Magazzino!K47+'Bilancio iniziale'!$B$24</f>
        <v>432448.84</v>
      </c>
      <c r="K9" s="16">
        <f>+E_Magazzino!L47+'Bilancio iniziale'!$B$24</f>
        <v>446377.52</v>
      </c>
      <c r="L9" s="16">
        <f>+E_Magazzino!M47+'Bilancio iniziale'!$B$24</f>
        <v>497108.89399999997</v>
      </c>
      <c r="M9" s="16">
        <f>+E_Magazzino!N47+'Bilancio iniziale'!$B$24</f>
        <v>497456.20800000004</v>
      </c>
      <c r="N9" s="16">
        <f>+E_Magazzino!O47+'Bilancio iniziale'!$B$24</f>
        <v>522413.52799999999</v>
      </c>
      <c r="O9" s="16">
        <f>+E_Magazzino!P47+'Bilancio iniziale'!$B$24</f>
        <v>580809.54019999993</v>
      </c>
      <c r="P9" s="16">
        <f>+E_Magazzino!Q47+'Bilancio iniziale'!$B$24</f>
        <v>579799.35239999997</v>
      </c>
      <c r="Q9" s="16">
        <f>+E_Magazzino!R47+'Bilancio iniziale'!$B$24</f>
        <v>636490.16460000002</v>
      </c>
      <c r="R9" s="16">
        <f>+E_Magazzino!S47+'Bilancio iniziale'!$B$24</f>
        <v>642201.97680000006</v>
      </c>
      <c r="S9" s="16">
        <f>+E_Magazzino!T47+'Bilancio iniziale'!$B$24</f>
        <v>685043.78899999999</v>
      </c>
      <c r="T9" s="16">
        <f>+E_Magazzino!U47+'Bilancio iniziale'!$B$24</f>
        <v>707279.60120000015</v>
      </c>
      <c r="U9" s="16">
        <f>+E_Magazzino!V47+'Bilancio iniziale'!$B$24</f>
        <v>698159.41340000008</v>
      </c>
      <c r="V9" s="16">
        <f>+E_Magazzino!W47+'Bilancio iniziale'!$B$24</f>
        <v>737970.42560000008</v>
      </c>
      <c r="W9" s="16">
        <f>+E_Magazzino!X47+'Bilancio iniziale'!$B$24</f>
        <v>805342.2378</v>
      </c>
      <c r="X9" s="16">
        <f>+E_Magazzino!Y47+'Bilancio iniziale'!$B$24</f>
        <v>815806.05</v>
      </c>
      <c r="Y9" s="16">
        <f>+E_Magazzino!Z47+'Bilancio iniziale'!$B$24</f>
        <v>804585.86220000021</v>
      </c>
      <c r="Z9" s="16">
        <f>+E_Magazzino!AA47+'Bilancio iniziale'!$B$24</f>
        <v>840446.03240000014</v>
      </c>
      <c r="AA9" s="16">
        <f>+E_Magazzino!AB47+'Bilancio iniziale'!$B$24</f>
        <v>901914.36680000008</v>
      </c>
      <c r="AB9" s="16">
        <f>+E_Magazzino!AC47+'Bilancio iniziale'!$B$24</f>
        <v>934197.90120000008</v>
      </c>
      <c r="AC9" s="16">
        <f>+E_Magazzino!AD47+'Bilancio iniziale'!$B$24</f>
        <v>959619.2355999999</v>
      </c>
      <c r="AD9" s="16">
        <f>+E_Magazzino!AE47+'Bilancio iniziale'!$B$24</f>
        <v>957468.57</v>
      </c>
      <c r="AE9" s="16">
        <f>+E_Magazzino!AF47+'Bilancio iniziale'!$B$24</f>
        <v>949391.90439999988</v>
      </c>
      <c r="AF9" s="16">
        <f>+E_Magazzino!AG47+'Bilancio iniziale'!$B$24</f>
        <v>1029179.2388000001</v>
      </c>
      <c r="AG9" s="16">
        <f>+E_Magazzino!AH47+'Bilancio iniziale'!$B$24</f>
        <v>1052395.5732</v>
      </c>
      <c r="AH9" s="16">
        <f>+E_Magazzino!AI47+'Bilancio iniziale'!$B$24</f>
        <v>1054926.9076</v>
      </c>
      <c r="AI9" s="16">
        <f>+E_Magazzino!AJ47+'Bilancio iniziale'!$B$24</f>
        <v>1055590.442</v>
      </c>
      <c r="AJ9" s="16">
        <f>+E_Magazzino!AK47+'Bilancio iniziale'!$B$24</f>
        <v>1081991.7763999999</v>
      </c>
      <c r="AK9" s="16">
        <f>+E_Magazzino!AL47+'Bilancio iniziale'!$B$24</f>
        <v>1124805.1107999999</v>
      </c>
    </row>
    <row r="10" spans="1:41" x14ac:dyDescent="0.2">
      <c r="B10" s="17"/>
      <c r="D10" s="16"/>
    </row>
    <row r="11" spans="1:41" x14ac:dyDescent="0.2">
      <c r="A11" s="13" t="s">
        <v>73</v>
      </c>
      <c r="B11" s="15">
        <f t="shared" ref="B11:AK11" si="3">+B3-B6</f>
        <v>29852.900000000023</v>
      </c>
      <c r="C11" s="15">
        <f t="shared" si="3"/>
        <v>29852.899999999994</v>
      </c>
      <c r="D11" s="15">
        <f t="shared" si="3"/>
        <v>29852.899999999965</v>
      </c>
      <c r="E11" s="15">
        <f t="shared" si="3"/>
        <v>29852.899999999994</v>
      </c>
      <c r="F11" s="15">
        <f t="shared" si="3"/>
        <v>29852.900000000023</v>
      </c>
      <c r="G11" s="15">
        <f t="shared" si="3"/>
        <v>30672.820000000007</v>
      </c>
      <c r="H11" s="15">
        <f t="shared" si="3"/>
        <v>30118.22000000003</v>
      </c>
      <c r="I11" s="15">
        <f t="shared" si="3"/>
        <v>30554.479999999981</v>
      </c>
      <c r="J11" s="15">
        <f t="shared" si="3"/>
        <v>31950.820000000007</v>
      </c>
      <c r="K11" s="15">
        <f t="shared" si="3"/>
        <v>30854.179999999993</v>
      </c>
      <c r="L11" s="15">
        <f t="shared" si="3"/>
        <v>33002.578999999954</v>
      </c>
      <c r="M11" s="15">
        <f t="shared" si="3"/>
        <v>30864.519000000073</v>
      </c>
      <c r="N11" s="15">
        <f t="shared" si="3"/>
        <v>30118.524999999951</v>
      </c>
      <c r="O11" s="15">
        <f t="shared" si="3"/>
        <v>34078.484699999935</v>
      </c>
      <c r="P11" s="15">
        <f t="shared" si="3"/>
        <v>34078.484700000052</v>
      </c>
      <c r="Q11" s="15">
        <f t="shared" si="3"/>
        <v>34078.484700000052</v>
      </c>
      <c r="R11" s="15">
        <f t="shared" si="3"/>
        <v>34078.484700000052</v>
      </c>
      <c r="S11" s="15">
        <f t="shared" si="3"/>
        <v>34078.484699999935</v>
      </c>
      <c r="T11" s="15">
        <f t="shared" si="3"/>
        <v>34078.484700000168</v>
      </c>
      <c r="U11" s="15">
        <f t="shared" si="3"/>
        <v>34078.484699999935</v>
      </c>
      <c r="V11" s="15">
        <f t="shared" si="3"/>
        <v>34078.484700000052</v>
      </c>
      <c r="W11" s="15">
        <f t="shared" si="3"/>
        <v>34078.484699999935</v>
      </c>
      <c r="X11" s="15">
        <f t="shared" si="3"/>
        <v>34078.484700000052</v>
      </c>
      <c r="Y11" s="15">
        <f t="shared" si="3"/>
        <v>34078.484700000168</v>
      </c>
      <c r="Z11" s="15">
        <f t="shared" si="3"/>
        <v>33380.842699999943</v>
      </c>
      <c r="AA11" s="15">
        <f t="shared" si="3"/>
        <v>37519.474399999934</v>
      </c>
      <c r="AB11" s="15">
        <f t="shared" si="3"/>
        <v>37519.47440000005</v>
      </c>
      <c r="AC11" s="15">
        <f t="shared" si="3"/>
        <v>37519.474399999817</v>
      </c>
      <c r="AD11" s="15">
        <f t="shared" si="3"/>
        <v>37519.47440000005</v>
      </c>
      <c r="AE11" s="15">
        <f t="shared" si="3"/>
        <v>37519.474399999934</v>
      </c>
      <c r="AF11" s="15">
        <f t="shared" si="3"/>
        <v>37519.474400000166</v>
      </c>
      <c r="AG11" s="15">
        <f t="shared" si="3"/>
        <v>37519.474399999934</v>
      </c>
      <c r="AH11" s="15">
        <f t="shared" si="3"/>
        <v>37519.47440000005</v>
      </c>
      <c r="AI11" s="15">
        <f t="shared" si="3"/>
        <v>37519.47440000005</v>
      </c>
      <c r="AJ11" s="15">
        <f t="shared" si="3"/>
        <v>37519.474399999817</v>
      </c>
      <c r="AK11" s="15">
        <f t="shared" si="3"/>
        <v>37519.47440000005</v>
      </c>
    </row>
    <row r="12" spans="1:41" x14ac:dyDescent="0.2">
      <c r="A12" s="13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</row>
    <row r="13" spans="1:41" x14ac:dyDescent="0.2">
      <c r="A13" s="13"/>
      <c r="B13" s="18"/>
    </row>
    <row r="14" spans="1:41" x14ac:dyDescent="0.2">
      <c r="A14" s="13" t="s">
        <v>74</v>
      </c>
      <c r="B14" s="15">
        <f>+B15+B17+B20</f>
        <v>300</v>
      </c>
      <c r="C14" s="15">
        <f t="shared" ref="C14:AK14" si="4">+C15+C17+C20</f>
        <v>300</v>
      </c>
      <c r="D14" s="15">
        <f t="shared" si="4"/>
        <v>300</v>
      </c>
      <c r="E14" s="15">
        <f t="shared" si="4"/>
        <v>300</v>
      </c>
      <c r="F14" s="15">
        <f t="shared" si="4"/>
        <v>300</v>
      </c>
      <c r="G14" s="15">
        <f t="shared" si="4"/>
        <v>300</v>
      </c>
      <c r="H14" s="15">
        <f t="shared" si="4"/>
        <v>300</v>
      </c>
      <c r="I14" s="15">
        <f t="shared" si="4"/>
        <v>300</v>
      </c>
      <c r="J14" s="15">
        <f t="shared" si="4"/>
        <v>300</v>
      </c>
      <c r="K14" s="15">
        <f t="shared" si="4"/>
        <v>300</v>
      </c>
      <c r="L14" s="15">
        <f t="shared" si="4"/>
        <v>300</v>
      </c>
      <c r="M14" s="15">
        <f t="shared" si="4"/>
        <v>300</v>
      </c>
      <c r="N14" s="15">
        <f t="shared" si="4"/>
        <v>300</v>
      </c>
      <c r="O14" s="15">
        <f t="shared" si="4"/>
        <v>300</v>
      </c>
      <c r="P14" s="15">
        <f t="shared" si="4"/>
        <v>300</v>
      </c>
      <c r="Q14" s="15">
        <f t="shared" si="4"/>
        <v>300</v>
      </c>
      <c r="R14" s="15">
        <f t="shared" si="4"/>
        <v>300</v>
      </c>
      <c r="S14" s="15">
        <f t="shared" si="4"/>
        <v>300</v>
      </c>
      <c r="T14" s="15">
        <f t="shared" si="4"/>
        <v>300</v>
      </c>
      <c r="U14" s="15">
        <f t="shared" si="4"/>
        <v>300</v>
      </c>
      <c r="V14" s="15">
        <f t="shared" si="4"/>
        <v>300</v>
      </c>
      <c r="W14" s="15">
        <f t="shared" si="4"/>
        <v>300</v>
      </c>
      <c r="X14" s="15">
        <f t="shared" si="4"/>
        <v>300</v>
      </c>
      <c r="Y14" s="15">
        <f t="shared" si="4"/>
        <v>300</v>
      </c>
      <c r="Z14" s="15">
        <f t="shared" si="4"/>
        <v>300</v>
      </c>
      <c r="AA14" s="15">
        <f t="shared" si="4"/>
        <v>300</v>
      </c>
      <c r="AB14" s="15">
        <f t="shared" si="4"/>
        <v>300</v>
      </c>
      <c r="AC14" s="15">
        <f t="shared" si="4"/>
        <v>300</v>
      </c>
      <c r="AD14" s="15">
        <f t="shared" si="4"/>
        <v>300</v>
      </c>
      <c r="AE14" s="15">
        <f t="shared" si="4"/>
        <v>300</v>
      </c>
      <c r="AF14" s="15">
        <f t="shared" si="4"/>
        <v>300</v>
      </c>
      <c r="AG14" s="15">
        <f t="shared" si="4"/>
        <v>300</v>
      </c>
      <c r="AH14" s="15">
        <f t="shared" si="4"/>
        <v>300</v>
      </c>
      <c r="AI14" s="15">
        <f t="shared" si="4"/>
        <v>300</v>
      </c>
      <c r="AJ14" s="15">
        <f t="shared" si="4"/>
        <v>300</v>
      </c>
      <c r="AK14" s="15">
        <f t="shared" si="4"/>
        <v>300</v>
      </c>
    </row>
    <row r="15" spans="1:41" x14ac:dyDescent="0.2">
      <c r="A15" s="12" t="s">
        <v>75</v>
      </c>
      <c r="B15" s="15">
        <f>+B16</f>
        <v>100</v>
      </c>
      <c r="C15" s="15">
        <f t="shared" ref="C15:AK15" si="5">+C16</f>
        <v>100</v>
      </c>
      <c r="D15" s="15">
        <f t="shared" si="5"/>
        <v>100</v>
      </c>
      <c r="E15" s="15">
        <f t="shared" si="5"/>
        <v>100</v>
      </c>
      <c r="F15" s="15">
        <f t="shared" si="5"/>
        <v>100</v>
      </c>
      <c r="G15" s="15">
        <f t="shared" si="5"/>
        <v>100</v>
      </c>
      <c r="H15" s="15">
        <f t="shared" si="5"/>
        <v>100</v>
      </c>
      <c r="I15" s="15">
        <f t="shared" si="5"/>
        <v>100</v>
      </c>
      <c r="J15" s="15">
        <f t="shared" si="5"/>
        <v>100</v>
      </c>
      <c r="K15" s="15">
        <f t="shared" si="5"/>
        <v>100</v>
      </c>
      <c r="L15" s="15">
        <f t="shared" si="5"/>
        <v>100</v>
      </c>
      <c r="M15" s="15">
        <f t="shared" si="5"/>
        <v>100</v>
      </c>
      <c r="N15" s="15">
        <f t="shared" si="5"/>
        <v>100</v>
      </c>
      <c r="O15" s="15">
        <f t="shared" si="5"/>
        <v>100</v>
      </c>
      <c r="P15" s="15">
        <f t="shared" si="5"/>
        <v>100</v>
      </c>
      <c r="Q15" s="15">
        <f t="shared" si="5"/>
        <v>100</v>
      </c>
      <c r="R15" s="15">
        <f t="shared" si="5"/>
        <v>100</v>
      </c>
      <c r="S15" s="15">
        <f t="shared" si="5"/>
        <v>100</v>
      </c>
      <c r="T15" s="15">
        <f t="shared" si="5"/>
        <v>100</v>
      </c>
      <c r="U15" s="15">
        <f t="shared" si="5"/>
        <v>100</v>
      </c>
      <c r="V15" s="15">
        <f t="shared" si="5"/>
        <v>100</v>
      </c>
      <c r="W15" s="15">
        <f t="shared" si="5"/>
        <v>100</v>
      </c>
      <c r="X15" s="15">
        <f t="shared" si="5"/>
        <v>100</v>
      </c>
      <c r="Y15" s="15">
        <f t="shared" si="5"/>
        <v>100</v>
      </c>
      <c r="Z15" s="15">
        <f t="shared" si="5"/>
        <v>100</v>
      </c>
      <c r="AA15" s="15">
        <f t="shared" si="5"/>
        <v>100</v>
      </c>
      <c r="AB15" s="15">
        <f t="shared" si="5"/>
        <v>100</v>
      </c>
      <c r="AC15" s="15">
        <f t="shared" si="5"/>
        <v>100</v>
      </c>
      <c r="AD15" s="15">
        <f t="shared" si="5"/>
        <v>100</v>
      </c>
      <c r="AE15" s="15">
        <f t="shared" si="5"/>
        <v>100</v>
      </c>
      <c r="AF15" s="15">
        <f t="shared" si="5"/>
        <v>100</v>
      </c>
      <c r="AG15" s="15">
        <f t="shared" si="5"/>
        <v>100</v>
      </c>
      <c r="AH15" s="15">
        <f t="shared" si="5"/>
        <v>100</v>
      </c>
      <c r="AI15" s="15">
        <f t="shared" si="5"/>
        <v>100</v>
      </c>
      <c r="AJ15" s="15">
        <f t="shared" si="5"/>
        <v>100</v>
      </c>
      <c r="AK15" s="15">
        <f t="shared" si="5"/>
        <v>100</v>
      </c>
    </row>
    <row r="16" spans="1:41" x14ac:dyDescent="0.2">
      <c r="A16" s="12" t="s">
        <v>76</v>
      </c>
      <c r="B16" s="16">
        <f>+'E_Altri costi'!D4</f>
        <v>100</v>
      </c>
      <c r="C16" s="16">
        <f>+'E_Altri costi'!E4</f>
        <v>100</v>
      </c>
      <c r="D16" s="16">
        <f>+'E_Altri costi'!F4</f>
        <v>100</v>
      </c>
      <c r="E16" s="16">
        <f>+'E_Altri costi'!G4</f>
        <v>100</v>
      </c>
      <c r="F16" s="16">
        <f>+'E_Altri costi'!H4</f>
        <v>100</v>
      </c>
      <c r="G16" s="16">
        <f>+'E_Altri costi'!I4</f>
        <v>100</v>
      </c>
      <c r="H16" s="16">
        <f>+'E_Altri costi'!J4</f>
        <v>100</v>
      </c>
      <c r="I16" s="16">
        <f>+'E_Altri costi'!K4</f>
        <v>100</v>
      </c>
      <c r="J16" s="16">
        <f>+'E_Altri costi'!L4</f>
        <v>100</v>
      </c>
      <c r="K16" s="16">
        <f>+'E_Altri costi'!M4</f>
        <v>100</v>
      </c>
      <c r="L16" s="16">
        <f>+'E_Altri costi'!N4</f>
        <v>100</v>
      </c>
      <c r="M16" s="16">
        <f>+'E_Altri costi'!O4</f>
        <v>100</v>
      </c>
      <c r="N16" s="16">
        <f>+'E_Altri costi'!P4</f>
        <v>100</v>
      </c>
      <c r="O16" s="16">
        <f>+'E_Altri costi'!Q4</f>
        <v>100</v>
      </c>
      <c r="P16" s="16">
        <f>+'E_Altri costi'!R4</f>
        <v>100</v>
      </c>
      <c r="Q16" s="16">
        <f>+'E_Altri costi'!S4</f>
        <v>100</v>
      </c>
      <c r="R16" s="16">
        <f>+'E_Altri costi'!T4</f>
        <v>100</v>
      </c>
      <c r="S16" s="16">
        <f>+'E_Altri costi'!U4</f>
        <v>100</v>
      </c>
      <c r="T16" s="16">
        <f>+'E_Altri costi'!V4</f>
        <v>100</v>
      </c>
      <c r="U16" s="16">
        <f>+'E_Altri costi'!W4</f>
        <v>100</v>
      </c>
      <c r="V16" s="16">
        <f>+'E_Altri costi'!X4</f>
        <v>100</v>
      </c>
      <c r="W16" s="16">
        <f>+'E_Altri costi'!Y4</f>
        <v>100</v>
      </c>
      <c r="X16" s="16">
        <f>+'E_Altri costi'!Z4</f>
        <v>100</v>
      </c>
      <c r="Y16" s="16">
        <f>+'E_Altri costi'!AA4</f>
        <v>100</v>
      </c>
      <c r="Z16" s="16">
        <f>+'E_Altri costi'!AB4</f>
        <v>100</v>
      </c>
      <c r="AA16" s="16">
        <f>+'E_Altri costi'!AC4</f>
        <v>100</v>
      </c>
      <c r="AB16" s="16">
        <f>+'E_Altri costi'!AD4</f>
        <v>100</v>
      </c>
      <c r="AC16" s="16">
        <f>+'E_Altri costi'!AE4</f>
        <v>100</v>
      </c>
      <c r="AD16" s="16">
        <f>+'E_Altri costi'!AF4</f>
        <v>100</v>
      </c>
      <c r="AE16" s="16">
        <f>+'E_Altri costi'!AG4</f>
        <v>100</v>
      </c>
      <c r="AF16" s="16">
        <f>+'E_Altri costi'!AH4</f>
        <v>100</v>
      </c>
      <c r="AG16" s="16">
        <f>+'E_Altri costi'!AI4</f>
        <v>100</v>
      </c>
      <c r="AH16" s="16">
        <f>+'E_Altri costi'!AJ4</f>
        <v>100</v>
      </c>
      <c r="AI16" s="16">
        <f>+'E_Altri costi'!AK4</f>
        <v>100</v>
      </c>
      <c r="AJ16" s="16">
        <f>+'E_Altri costi'!AL4</f>
        <v>100</v>
      </c>
      <c r="AK16" s="16">
        <f>+'E_Altri costi'!AM4</f>
        <v>100</v>
      </c>
    </row>
    <row r="17" spans="1:37" x14ac:dyDescent="0.2">
      <c r="A17" s="12" t="s">
        <v>77</v>
      </c>
      <c r="B17" s="15">
        <f>+SUM(B18:B19)</f>
        <v>100</v>
      </c>
      <c r="C17" s="15">
        <f t="shared" ref="C17:AK17" si="6">+SUM(C18:C19)</f>
        <v>100</v>
      </c>
      <c r="D17" s="15">
        <f t="shared" si="6"/>
        <v>100</v>
      </c>
      <c r="E17" s="15">
        <f t="shared" si="6"/>
        <v>100</v>
      </c>
      <c r="F17" s="15">
        <f t="shared" si="6"/>
        <v>100</v>
      </c>
      <c r="G17" s="15">
        <f t="shared" si="6"/>
        <v>100</v>
      </c>
      <c r="H17" s="15">
        <f t="shared" si="6"/>
        <v>100</v>
      </c>
      <c r="I17" s="15">
        <f t="shared" si="6"/>
        <v>100</v>
      </c>
      <c r="J17" s="15">
        <f t="shared" si="6"/>
        <v>100</v>
      </c>
      <c r="K17" s="15">
        <f t="shared" si="6"/>
        <v>100</v>
      </c>
      <c r="L17" s="15">
        <f t="shared" si="6"/>
        <v>100</v>
      </c>
      <c r="M17" s="15">
        <f t="shared" si="6"/>
        <v>100</v>
      </c>
      <c r="N17" s="15">
        <f t="shared" si="6"/>
        <v>100</v>
      </c>
      <c r="O17" s="15">
        <f t="shared" si="6"/>
        <v>100</v>
      </c>
      <c r="P17" s="15">
        <f t="shared" si="6"/>
        <v>100</v>
      </c>
      <c r="Q17" s="15">
        <f t="shared" si="6"/>
        <v>100</v>
      </c>
      <c r="R17" s="15">
        <f t="shared" si="6"/>
        <v>100</v>
      </c>
      <c r="S17" s="15">
        <f t="shared" si="6"/>
        <v>100</v>
      </c>
      <c r="T17" s="15">
        <f t="shared" si="6"/>
        <v>100</v>
      </c>
      <c r="U17" s="15">
        <f t="shared" si="6"/>
        <v>100</v>
      </c>
      <c r="V17" s="15">
        <f t="shared" si="6"/>
        <v>100</v>
      </c>
      <c r="W17" s="15">
        <f t="shared" si="6"/>
        <v>100</v>
      </c>
      <c r="X17" s="15">
        <f t="shared" si="6"/>
        <v>100</v>
      </c>
      <c r="Y17" s="15">
        <f t="shared" si="6"/>
        <v>100</v>
      </c>
      <c r="Z17" s="15">
        <f t="shared" si="6"/>
        <v>100</v>
      </c>
      <c r="AA17" s="15">
        <f t="shared" si="6"/>
        <v>100</v>
      </c>
      <c r="AB17" s="15">
        <f t="shared" si="6"/>
        <v>100</v>
      </c>
      <c r="AC17" s="15">
        <f t="shared" si="6"/>
        <v>100</v>
      </c>
      <c r="AD17" s="15">
        <f t="shared" si="6"/>
        <v>100</v>
      </c>
      <c r="AE17" s="15">
        <f t="shared" si="6"/>
        <v>100</v>
      </c>
      <c r="AF17" s="15">
        <f t="shared" si="6"/>
        <v>100</v>
      </c>
      <c r="AG17" s="15">
        <f t="shared" si="6"/>
        <v>100</v>
      </c>
      <c r="AH17" s="15">
        <f t="shared" si="6"/>
        <v>100</v>
      </c>
      <c r="AI17" s="15">
        <f t="shared" si="6"/>
        <v>100</v>
      </c>
      <c r="AJ17" s="15">
        <f t="shared" si="6"/>
        <v>100</v>
      </c>
      <c r="AK17" s="15">
        <f t="shared" si="6"/>
        <v>100</v>
      </c>
    </row>
    <row r="18" spans="1:37" x14ac:dyDescent="0.2">
      <c r="A18" s="12" t="s">
        <v>78</v>
      </c>
      <c r="B18" s="16">
        <f>+'E_Altri costi'!D5</f>
        <v>0</v>
      </c>
      <c r="C18" s="16">
        <f>+'E_Altri costi'!E5</f>
        <v>0</v>
      </c>
      <c r="D18" s="16">
        <f>+'E_Altri costi'!F5</f>
        <v>0</v>
      </c>
      <c r="E18" s="16">
        <f>+'E_Altri costi'!G5</f>
        <v>0</v>
      </c>
      <c r="F18" s="16">
        <f>+'E_Altri costi'!H5</f>
        <v>0</v>
      </c>
      <c r="G18" s="16">
        <f>+'E_Altri costi'!I5</f>
        <v>0</v>
      </c>
      <c r="H18" s="16">
        <f>+'E_Altri costi'!J5</f>
        <v>0</v>
      </c>
      <c r="I18" s="16">
        <f>+'E_Altri costi'!K5</f>
        <v>0</v>
      </c>
      <c r="J18" s="16">
        <f>+'E_Altri costi'!L5</f>
        <v>0</v>
      </c>
      <c r="K18" s="16">
        <f>+'E_Altri costi'!M5</f>
        <v>0</v>
      </c>
      <c r="L18" s="16">
        <f>+'E_Altri costi'!N5</f>
        <v>0</v>
      </c>
      <c r="M18" s="16">
        <f>+'E_Altri costi'!O5</f>
        <v>0</v>
      </c>
      <c r="N18" s="16">
        <f>+'E_Altri costi'!P5</f>
        <v>0</v>
      </c>
      <c r="O18" s="16">
        <f>+'E_Altri costi'!Q5</f>
        <v>0</v>
      </c>
      <c r="P18" s="16">
        <f>+'E_Altri costi'!R5</f>
        <v>0</v>
      </c>
      <c r="Q18" s="16">
        <f>+'E_Altri costi'!S5</f>
        <v>0</v>
      </c>
      <c r="R18" s="16">
        <f>+'E_Altri costi'!T5</f>
        <v>0</v>
      </c>
      <c r="S18" s="16">
        <f>+'E_Altri costi'!U5</f>
        <v>0</v>
      </c>
      <c r="T18" s="16">
        <f>+'E_Altri costi'!V5</f>
        <v>0</v>
      </c>
      <c r="U18" s="16">
        <f>+'E_Altri costi'!W5</f>
        <v>0</v>
      </c>
      <c r="V18" s="16">
        <f>+'E_Altri costi'!X5</f>
        <v>0</v>
      </c>
      <c r="W18" s="16">
        <f>+'E_Altri costi'!Y5</f>
        <v>0</v>
      </c>
      <c r="X18" s="16">
        <f>+'E_Altri costi'!Z5</f>
        <v>0</v>
      </c>
      <c r="Y18" s="16">
        <f>+'E_Altri costi'!AA5</f>
        <v>0</v>
      </c>
      <c r="Z18" s="16">
        <f>+'E_Altri costi'!AB5</f>
        <v>0</v>
      </c>
      <c r="AA18" s="16">
        <f>+'E_Altri costi'!AC5</f>
        <v>0</v>
      </c>
      <c r="AB18" s="16">
        <f>+'E_Altri costi'!AD5</f>
        <v>0</v>
      </c>
      <c r="AC18" s="16">
        <f>+'E_Altri costi'!AE5</f>
        <v>0</v>
      </c>
      <c r="AD18" s="16">
        <f>+'E_Altri costi'!AF5</f>
        <v>0</v>
      </c>
      <c r="AE18" s="16">
        <f>+'E_Altri costi'!AG5</f>
        <v>0</v>
      </c>
      <c r="AF18" s="16">
        <f>+'E_Altri costi'!AH5</f>
        <v>0</v>
      </c>
      <c r="AG18" s="16">
        <f>+'E_Altri costi'!AI5</f>
        <v>0</v>
      </c>
      <c r="AH18" s="16">
        <f>+'E_Altri costi'!AJ5</f>
        <v>0</v>
      </c>
      <c r="AI18" s="16">
        <f>+'E_Altri costi'!AK5</f>
        <v>0</v>
      </c>
      <c r="AJ18" s="16">
        <f>+'E_Altri costi'!AL5</f>
        <v>0</v>
      </c>
      <c r="AK18" s="16">
        <f>+'E_Altri costi'!AM5</f>
        <v>0</v>
      </c>
    </row>
    <row r="19" spans="1:37" x14ac:dyDescent="0.2">
      <c r="A19" s="12" t="s">
        <v>79</v>
      </c>
      <c r="B19" s="16">
        <f>+'E_Altri costi'!D6</f>
        <v>100</v>
      </c>
      <c r="C19" s="16">
        <f>+'E_Altri costi'!E6</f>
        <v>100</v>
      </c>
      <c r="D19" s="16">
        <f>+'E_Altri costi'!F6</f>
        <v>100</v>
      </c>
      <c r="E19" s="16">
        <f>+'E_Altri costi'!G6</f>
        <v>100</v>
      </c>
      <c r="F19" s="16">
        <f>+'E_Altri costi'!H6</f>
        <v>100</v>
      </c>
      <c r="G19" s="16">
        <f>+'E_Altri costi'!I6</f>
        <v>100</v>
      </c>
      <c r="H19" s="16">
        <f>+'E_Altri costi'!J6</f>
        <v>100</v>
      </c>
      <c r="I19" s="16">
        <f>+'E_Altri costi'!K6</f>
        <v>100</v>
      </c>
      <c r="J19" s="16">
        <f>+'E_Altri costi'!L6</f>
        <v>100</v>
      </c>
      <c r="K19" s="16">
        <f>+'E_Altri costi'!M6</f>
        <v>100</v>
      </c>
      <c r="L19" s="16">
        <f>+'E_Altri costi'!N6</f>
        <v>100</v>
      </c>
      <c r="M19" s="16">
        <f>+'E_Altri costi'!O6</f>
        <v>100</v>
      </c>
      <c r="N19" s="16">
        <f>+'E_Altri costi'!P6</f>
        <v>100</v>
      </c>
      <c r="O19" s="16">
        <f>+'E_Altri costi'!Q6</f>
        <v>100</v>
      </c>
      <c r="P19" s="16">
        <f>+'E_Altri costi'!R6</f>
        <v>100</v>
      </c>
      <c r="Q19" s="16">
        <f>+'E_Altri costi'!S6</f>
        <v>100</v>
      </c>
      <c r="R19" s="16">
        <f>+'E_Altri costi'!T6</f>
        <v>100</v>
      </c>
      <c r="S19" s="16">
        <f>+'E_Altri costi'!U6</f>
        <v>100</v>
      </c>
      <c r="T19" s="16">
        <f>+'E_Altri costi'!V6</f>
        <v>100</v>
      </c>
      <c r="U19" s="16">
        <f>+'E_Altri costi'!W6</f>
        <v>100</v>
      </c>
      <c r="V19" s="16">
        <f>+'E_Altri costi'!X6</f>
        <v>100</v>
      </c>
      <c r="W19" s="16">
        <f>+'E_Altri costi'!Y6</f>
        <v>100</v>
      </c>
      <c r="X19" s="16">
        <f>+'E_Altri costi'!Z6</f>
        <v>100</v>
      </c>
      <c r="Y19" s="16">
        <f>+'E_Altri costi'!AA6</f>
        <v>100</v>
      </c>
      <c r="Z19" s="16">
        <f>+'E_Altri costi'!AB6</f>
        <v>100</v>
      </c>
      <c r="AA19" s="16">
        <f>+'E_Altri costi'!AC6</f>
        <v>100</v>
      </c>
      <c r="AB19" s="16">
        <f>+'E_Altri costi'!AD6</f>
        <v>100</v>
      </c>
      <c r="AC19" s="16">
        <f>+'E_Altri costi'!AE6</f>
        <v>100</v>
      </c>
      <c r="AD19" s="16">
        <f>+'E_Altri costi'!AF6</f>
        <v>100</v>
      </c>
      <c r="AE19" s="16">
        <f>+'E_Altri costi'!AG6</f>
        <v>100</v>
      </c>
      <c r="AF19" s="16">
        <f>+'E_Altri costi'!AH6</f>
        <v>100</v>
      </c>
      <c r="AG19" s="16">
        <f>+'E_Altri costi'!AI6</f>
        <v>100</v>
      </c>
      <c r="AH19" s="16">
        <f>+'E_Altri costi'!AJ6</f>
        <v>100</v>
      </c>
      <c r="AI19" s="16">
        <f>+'E_Altri costi'!AK6</f>
        <v>100</v>
      </c>
      <c r="AJ19" s="16">
        <f>+'E_Altri costi'!AL6</f>
        <v>100</v>
      </c>
      <c r="AK19" s="16">
        <f>+'E_Altri costi'!AM6</f>
        <v>100</v>
      </c>
    </row>
    <row r="20" spans="1:37" x14ac:dyDescent="0.2">
      <c r="A20" s="12" t="s">
        <v>80</v>
      </c>
      <c r="B20" s="16">
        <f>+'E_Altri costi'!D7</f>
        <v>100</v>
      </c>
      <c r="C20" s="16">
        <f>+'E_Altri costi'!E7</f>
        <v>100</v>
      </c>
      <c r="D20" s="16">
        <f>+'E_Altri costi'!F7</f>
        <v>100</v>
      </c>
      <c r="E20" s="16">
        <f>+'E_Altri costi'!G7</f>
        <v>100</v>
      </c>
      <c r="F20" s="16">
        <f>+'E_Altri costi'!H7</f>
        <v>100</v>
      </c>
      <c r="G20" s="16">
        <f>+'E_Altri costi'!I7</f>
        <v>100</v>
      </c>
      <c r="H20" s="16">
        <f>+'E_Altri costi'!J7</f>
        <v>100</v>
      </c>
      <c r="I20" s="16">
        <f>+'E_Altri costi'!K7</f>
        <v>100</v>
      </c>
      <c r="J20" s="16">
        <f>+'E_Altri costi'!L7</f>
        <v>100</v>
      </c>
      <c r="K20" s="16">
        <f>+'E_Altri costi'!M7</f>
        <v>100</v>
      </c>
      <c r="L20" s="16">
        <f>+'E_Altri costi'!N7</f>
        <v>100</v>
      </c>
      <c r="M20" s="16">
        <f>+'E_Altri costi'!O7</f>
        <v>100</v>
      </c>
      <c r="N20" s="16">
        <f>+'E_Altri costi'!P7</f>
        <v>100</v>
      </c>
      <c r="O20" s="16">
        <f>+'E_Altri costi'!Q7</f>
        <v>100</v>
      </c>
      <c r="P20" s="16">
        <f>+'E_Altri costi'!R7</f>
        <v>100</v>
      </c>
      <c r="Q20" s="16">
        <f>+'E_Altri costi'!S7</f>
        <v>100</v>
      </c>
      <c r="R20" s="16">
        <f>+'E_Altri costi'!T7</f>
        <v>100</v>
      </c>
      <c r="S20" s="16">
        <f>+'E_Altri costi'!U7</f>
        <v>100</v>
      </c>
      <c r="T20" s="16">
        <f>+'E_Altri costi'!V7</f>
        <v>100</v>
      </c>
      <c r="U20" s="16">
        <f>+'E_Altri costi'!W7</f>
        <v>100</v>
      </c>
      <c r="V20" s="16">
        <f>+'E_Altri costi'!X7</f>
        <v>100</v>
      </c>
      <c r="W20" s="16">
        <f>+'E_Altri costi'!Y7</f>
        <v>100</v>
      </c>
      <c r="X20" s="16">
        <f>+'E_Altri costi'!Z7</f>
        <v>100</v>
      </c>
      <c r="Y20" s="16">
        <f>+'E_Altri costi'!AA7</f>
        <v>100</v>
      </c>
      <c r="Z20" s="16">
        <f>+'E_Altri costi'!AB7</f>
        <v>100</v>
      </c>
      <c r="AA20" s="16">
        <f>+'E_Altri costi'!AC7</f>
        <v>100</v>
      </c>
      <c r="AB20" s="16">
        <f>+'E_Altri costi'!AD7</f>
        <v>100</v>
      </c>
      <c r="AC20" s="16">
        <f>+'E_Altri costi'!AE7</f>
        <v>100</v>
      </c>
      <c r="AD20" s="16">
        <f>+'E_Altri costi'!AF7</f>
        <v>100</v>
      </c>
      <c r="AE20" s="16">
        <f>+'E_Altri costi'!AG7</f>
        <v>100</v>
      </c>
      <c r="AF20" s="16">
        <f>+'E_Altri costi'!AH7</f>
        <v>100</v>
      </c>
      <c r="AG20" s="16">
        <f>+'E_Altri costi'!AI7</f>
        <v>100</v>
      </c>
      <c r="AH20" s="16">
        <f>+'E_Altri costi'!AJ7</f>
        <v>100</v>
      </c>
      <c r="AI20" s="16">
        <f>+'E_Altri costi'!AK7</f>
        <v>100</v>
      </c>
      <c r="AJ20" s="16">
        <f>+'E_Altri costi'!AL7</f>
        <v>100</v>
      </c>
      <c r="AK20" s="16">
        <f>+'E_Altri costi'!AM7</f>
        <v>100</v>
      </c>
    </row>
    <row r="21" spans="1:37" x14ac:dyDescent="0.2">
      <c r="B21" s="17"/>
    </row>
    <row r="22" spans="1:37" x14ac:dyDescent="0.2">
      <c r="A22" s="13" t="s">
        <v>153</v>
      </c>
      <c r="B22" s="15">
        <f>-B14+B11</f>
        <v>29552.900000000023</v>
      </c>
      <c r="C22" s="15">
        <f t="shared" ref="C22:AK22" si="7">-C14+C11</f>
        <v>29552.899999999994</v>
      </c>
      <c r="D22" s="15">
        <f t="shared" si="7"/>
        <v>29552.899999999965</v>
      </c>
      <c r="E22" s="15">
        <f t="shared" si="7"/>
        <v>29552.899999999994</v>
      </c>
      <c r="F22" s="15">
        <f t="shared" si="7"/>
        <v>29552.900000000023</v>
      </c>
      <c r="G22" s="15">
        <f t="shared" si="7"/>
        <v>30372.820000000007</v>
      </c>
      <c r="H22" s="15">
        <f t="shared" si="7"/>
        <v>29818.22000000003</v>
      </c>
      <c r="I22" s="15">
        <f t="shared" si="7"/>
        <v>30254.479999999981</v>
      </c>
      <c r="J22" s="15">
        <f t="shared" si="7"/>
        <v>31650.820000000007</v>
      </c>
      <c r="K22" s="15">
        <f t="shared" si="7"/>
        <v>30554.179999999993</v>
      </c>
      <c r="L22" s="15">
        <f t="shared" si="7"/>
        <v>32702.578999999954</v>
      </c>
      <c r="M22" s="15">
        <f t="shared" si="7"/>
        <v>30564.519000000073</v>
      </c>
      <c r="N22" s="15">
        <f t="shared" si="7"/>
        <v>29818.524999999951</v>
      </c>
      <c r="O22" s="15">
        <f t="shared" si="7"/>
        <v>33778.484699999935</v>
      </c>
      <c r="P22" s="15">
        <f t="shared" si="7"/>
        <v>33778.484700000052</v>
      </c>
      <c r="Q22" s="15">
        <f t="shared" si="7"/>
        <v>33778.484700000052</v>
      </c>
      <c r="R22" s="15">
        <f t="shared" si="7"/>
        <v>33778.484700000052</v>
      </c>
      <c r="S22" s="15">
        <f t="shared" si="7"/>
        <v>33778.484699999935</v>
      </c>
      <c r="T22" s="15">
        <f t="shared" si="7"/>
        <v>33778.484700000168</v>
      </c>
      <c r="U22" s="15">
        <f t="shared" si="7"/>
        <v>33778.484699999935</v>
      </c>
      <c r="V22" s="15">
        <f t="shared" si="7"/>
        <v>33778.484700000052</v>
      </c>
      <c r="W22" s="15">
        <f t="shared" si="7"/>
        <v>33778.484699999935</v>
      </c>
      <c r="X22" s="15">
        <f t="shared" si="7"/>
        <v>33778.484700000052</v>
      </c>
      <c r="Y22" s="15">
        <f t="shared" si="7"/>
        <v>33778.484700000168</v>
      </c>
      <c r="Z22" s="15">
        <f t="shared" si="7"/>
        <v>33080.842699999943</v>
      </c>
      <c r="AA22" s="15">
        <f t="shared" si="7"/>
        <v>37219.474399999934</v>
      </c>
      <c r="AB22" s="15">
        <f t="shared" si="7"/>
        <v>37219.47440000005</v>
      </c>
      <c r="AC22" s="15">
        <f t="shared" si="7"/>
        <v>37219.474399999817</v>
      </c>
      <c r="AD22" s="15">
        <f t="shared" si="7"/>
        <v>37219.47440000005</v>
      </c>
      <c r="AE22" s="15">
        <f t="shared" si="7"/>
        <v>37219.474399999934</v>
      </c>
      <c r="AF22" s="15">
        <f t="shared" si="7"/>
        <v>37219.474400000166</v>
      </c>
      <c r="AG22" s="15">
        <f t="shared" si="7"/>
        <v>37219.474399999934</v>
      </c>
      <c r="AH22" s="15">
        <f t="shared" si="7"/>
        <v>37219.47440000005</v>
      </c>
      <c r="AI22" s="15">
        <f t="shared" si="7"/>
        <v>37219.47440000005</v>
      </c>
      <c r="AJ22" s="15">
        <f t="shared" si="7"/>
        <v>37219.474399999817</v>
      </c>
      <c r="AK22" s="15">
        <f t="shared" si="7"/>
        <v>37219.47440000005</v>
      </c>
    </row>
    <row r="23" spans="1:37" x14ac:dyDescent="0.2">
      <c r="A23" s="13"/>
      <c r="B23" s="18"/>
    </row>
    <row r="24" spans="1:37" x14ac:dyDescent="0.2">
      <c r="A24" s="12" t="s">
        <v>81</v>
      </c>
      <c r="B24" s="15">
        <f t="shared" ref="B24:AK24" si="8">+B25+B34+B41+B49</f>
        <v>25666.083333333325</v>
      </c>
      <c r="C24" s="15">
        <f t="shared" si="8"/>
        <v>25804.972222222234</v>
      </c>
      <c r="D24" s="15">
        <f t="shared" si="8"/>
        <v>25838.305555555555</v>
      </c>
      <c r="E24" s="15">
        <f t="shared" si="8"/>
        <v>26783.803305822206</v>
      </c>
      <c r="F24" s="15">
        <f t="shared" si="8"/>
        <v>27208.132139688838</v>
      </c>
      <c r="G24" s="15">
        <f t="shared" si="8"/>
        <v>27686.963223288811</v>
      </c>
      <c r="H24" s="15">
        <f t="shared" si="8"/>
        <v>27686.963223288807</v>
      </c>
      <c r="I24" s="15">
        <f t="shared" si="8"/>
        <v>28124.127640222152</v>
      </c>
      <c r="J24" s="15">
        <f t="shared" si="8"/>
        <v>28174.127640222123</v>
      </c>
      <c r="K24" s="15">
        <f t="shared" si="8"/>
        <v>28174.127640222152</v>
      </c>
      <c r="L24" s="15">
        <f t="shared" si="8"/>
        <v>28174.127640222141</v>
      </c>
      <c r="M24" s="15">
        <f t="shared" si="8"/>
        <v>28611.292057155464</v>
      </c>
      <c r="N24" s="15">
        <f t="shared" si="8"/>
        <v>29466.536474088771</v>
      </c>
      <c r="O24" s="15">
        <f t="shared" si="8"/>
        <v>29903.70089102209</v>
      </c>
      <c r="P24" s="15">
        <f t="shared" si="8"/>
        <v>29903.70089102209</v>
      </c>
      <c r="Q24" s="15">
        <f t="shared" si="8"/>
        <v>29903.70089102209</v>
      </c>
      <c r="R24" s="15">
        <f t="shared" si="8"/>
        <v>29903.70089102209</v>
      </c>
      <c r="S24" s="15">
        <f t="shared" si="8"/>
        <v>29903.70089102209</v>
      </c>
      <c r="T24" s="15">
        <f t="shared" si="8"/>
        <v>30340.865307955406</v>
      </c>
      <c r="U24" s="15">
        <f t="shared" si="8"/>
        <v>30340.865307955391</v>
      </c>
      <c r="V24" s="15">
        <f t="shared" si="8"/>
        <v>30340.865307955406</v>
      </c>
      <c r="W24" s="15">
        <f t="shared" si="8"/>
        <v>30340.865307955406</v>
      </c>
      <c r="X24" s="15">
        <f t="shared" si="8"/>
        <v>30340.865307955391</v>
      </c>
      <c r="Y24" s="15">
        <f t="shared" si="8"/>
        <v>30778.029724888722</v>
      </c>
      <c r="Z24" s="15">
        <f t="shared" si="8"/>
        <v>31204.471324888698</v>
      </c>
      <c r="AA24" s="15">
        <f t="shared" si="8"/>
        <v>31204.471324888724</v>
      </c>
      <c r="AB24" s="15">
        <f t="shared" si="8"/>
        <v>31204.471324888738</v>
      </c>
      <c r="AC24" s="15">
        <f t="shared" si="8"/>
        <v>31204.471324888731</v>
      </c>
      <c r="AD24" s="15">
        <f t="shared" si="8"/>
        <v>31204.471324888706</v>
      </c>
      <c r="AE24" s="15">
        <f t="shared" si="8"/>
        <v>31204.471324888738</v>
      </c>
      <c r="AF24" s="15">
        <f t="shared" si="8"/>
        <v>31204.471324888702</v>
      </c>
      <c r="AG24" s="15">
        <f t="shared" si="8"/>
        <v>31204.471324888738</v>
      </c>
      <c r="AH24" s="15">
        <f t="shared" si="8"/>
        <v>31204.471324888742</v>
      </c>
      <c r="AI24" s="15">
        <f t="shared" si="8"/>
        <v>31204.471324888691</v>
      </c>
      <c r="AJ24" s="15">
        <f t="shared" si="8"/>
        <v>31204.471324888742</v>
      </c>
      <c r="AK24" s="15">
        <f t="shared" si="8"/>
        <v>31204.471324888716</v>
      </c>
    </row>
    <row r="25" spans="1:37" x14ac:dyDescent="0.2">
      <c r="A25" s="12" t="s">
        <v>82</v>
      </c>
      <c r="B25" s="15">
        <f>SUM(B26:B33)</f>
        <v>2505.416666666657</v>
      </c>
      <c r="C25" s="15">
        <f t="shared" ref="C25:AK25" si="9">SUM(C26:C33)</f>
        <v>2505.4166666666788</v>
      </c>
      <c r="D25" s="15">
        <f t="shared" si="9"/>
        <v>2505.4166666666642</v>
      </c>
      <c r="E25" s="15">
        <f t="shared" si="9"/>
        <v>3013.75</v>
      </c>
      <c r="F25" s="15">
        <f t="shared" si="9"/>
        <v>2563.75</v>
      </c>
      <c r="G25" s="15">
        <f t="shared" si="9"/>
        <v>2605.416666666657</v>
      </c>
      <c r="H25" s="15">
        <f t="shared" si="9"/>
        <v>2605.4166666666497</v>
      </c>
      <c r="I25" s="15">
        <f t="shared" si="9"/>
        <v>2605.4166666666788</v>
      </c>
      <c r="J25" s="15">
        <f t="shared" si="9"/>
        <v>2605.4166666666497</v>
      </c>
      <c r="K25" s="15">
        <f t="shared" si="9"/>
        <v>2605.4166666666788</v>
      </c>
      <c r="L25" s="15">
        <f t="shared" si="9"/>
        <v>2605.4166666666715</v>
      </c>
      <c r="M25" s="15">
        <f t="shared" si="9"/>
        <v>2605.4166666666715</v>
      </c>
      <c r="N25" s="15">
        <f t="shared" si="9"/>
        <v>2605.4166666666715</v>
      </c>
      <c r="O25" s="15">
        <f t="shared" si="9"/>
        <v>2605.4166666666715</v>
      </c>
      <c r="P25" s="15">
        <f t="shared" si="9"/>
        <v>2605.4166666666715</v>
      </c>
      <c r="Q25" s="15">
        <f t="shared" si="9"/>
        <v>2605.4166666666715</v>
      </c>
      <c r="R25" s="15">
        <f t="shared" si="9"/>
        <v>2605.4166666666715</v>
      </c>
      <c r="S25" s="15">
        <f t="shared" si="9"/>
        <v>2605.4166666666715</v>
      </c>
      <c r="T25" s="15">
        <f t="shared" si="9"/>
        <v>2605.4166666666715</v>
      </c>
      <c r="U25" s="15">
        <f t="shared" si="9"/>
        <v>2605.416666666657</v>
      </c>
      <c r="V25" s="15">
        <f t="shared" si="9"/>
        <v>2605.4166666666715</v>
      </c>
      <c r="W25" s="15">
        <f t="shared" si="9"/>
        <v>2605.4166666666715</v>
      </c>
      <c r="X25" s="15">
        <f t="shared" si="9"/>
        <v>2605.416666666657</v>
      </c>
      <c r="Y25" s="15">
        <f t="shared" si="9"/>
        <v>2605.4166666666715</v>
      </c>
      <c r="Z25" s="15">
        <f t="shared" si="9"/>
        <v>2605.4166666666424</v>
      </c>
      <c r="AA25" s="15">
        <f t="shared" si="9"/>
        <v>2605.4166666666715</v>
      </c>
      <c r="AB25" s="15">
        <f t="shared" si="9"/>
        <v>2605.4166666666861</v>
      </c>
      <c r="AC25" s="15">
        <f t="shared" si="9"/>
        <v>2605.4166666666715</v>
      </c>
      <c r="AD25" s="15">
        <f t="shared" si="9"/>
        <v>2605.416666666657</v>
      </c>
      <c r="AE25" s="15">
        <f t="shared" si="9"/>
        <v>2605.4166666666861</v>
      </c>
      <c r="AF25" s="15">
        <f t="shared" si="9"/>
        <v>2605.4166666666424</v>
      </c>
      <c r="AG25" s="15">
        <f t="shared" si="9"/>
        <v>2605.4166666666861</v>
      </c>
      <c r="AH25" s="15">
        <f t="shared" si="9"/>
        <v>2605.4166666666861</v>
      </c>
      <c r="AI25" s="15">
        <f t="shared" si="9"/>
        <v>2605.4166666666424</v>
      </c>
      <c r="AJ25" s="15">
        <f t="shared" si="9"/>
        <v>2605.4166666666861</v>
      </c>
      <c r="AK25" s="15">
        <f t="shared" si="9"/>
        <v>2605.416666666657</v>
      </c>
    </row>
    <row r="26" spans="1:37" x14ac:dyDescent="0.2">
      <c r="A26" s="12" t="s">
        <v>83</v>
      </c>
      <c r="B26" s="16">
        <f>+SPm!B30+SPm!B35-'Bilancio iniziale'!B30-'Bilancio iniziale'!B35</f>
        <v>2085.416666666657</v>
      </c>
      <c r="C26" s="16">
        <f>+SPm!C30+SPm!C35-SPm!B30-SPm!B35</f>
        <v>2085.4166666666788</v>
      </c>
      <c r="D26" s="16">
        <f>+SPm!D30+SPm!D35-SPm!C30-SPm!C35</f>
        <v>2085.4166666666642</v>
      </c>
      <c r="E26" s="16">
        <f>+SPm!E30+SPm!E35-SPm!D30-SPm!D35</f>
        <v>2093.75</v>
      </c>
      <c r="F26" s="16">
        <f>+SPm!F30+SPm!F35-SPm!E30-SPm!E35</f>
        <v>2143.75</v>
      </c>
      <c r="G26" s="16">
        <f>+SPm!G30+SPm!G35-SPm!F30-SPm!F35</f>
        <v>2185.416666666657</v>
      </c>
      <c r="H26" s="16">
        <f>+SPm!H30+SPm!H35-SPm!G30-SPm!G35</f>
        <v>2185.4166666666497</v>
      </c>
      <c r="I26" s="16">
        <f>+SPm!I30+SPm!I35-SPm!H30-SPm!H35</f>
        <v>2185.4166666666788</v>
      </c>
      <c r="J26" s="16">
        <f>+SPm!J30+SPm!J35-SPm!I30-SPm!I35</f>
        <v>2185.4166666666497</v>
      </c>
      <c r="K26" s="16">
        <f>+SPm!K30+SPm!K35-SPm!J30-SPm!J35</f>
        <v>2185.4166666666788</v>
      </c>
      <c r="L26" s="16">
        <f>+SPm!L30+SPm!L35-SPm!K30-SPm!K35</f>
        <v>2185.4166666666715</v>
      </c>
      <c r="M26" s="16">
        <f>+SPm!M30+SPm!M35-SPm!L30-SPm!L35</f>
        <v>2185.4166666666715</v>
      </c>
      <c r="N26" s="16">
        <f>+SPm!N30+SPm!N35-SPm!M30-SPm!M35</f>
        <v>2185.4166666666715</v>
      </c>
      <c r="O26" s="16">
        <f>+SPm!O30+SPm!O35-SPm!N30-SPm!N35</f>
        <v>2185.4166666666715</v>
      </c>
      <c r="P26" s="16">
        <f>+SPm!P30+SPm!P35-SPm!O30-SPm!O35</f>
        <v>2185.4166666666715</v>
      </c>
      <c r="Q26" s="16">
        <f>+SPm!Q30+SPm!Q35-SPm!P30-SPm!P35</f>
        <v>2185.4166666666715</v>
      </c>
      <c r="R26" s="16">
        <f>+SPm!R30+SPm!R35-SPm!Q30-SPm!Q35</f>
        <v>2185.4166666666715</v>
      </c>
      <c r="S26" s="16">
        <f>+SPm!S30+SPm!S35-SPm!R30-SPm!R35</f>
        <v>2185.4166666666715</v>
      </c>
      <c r="T26" s="16">
        <f>+SPm!T30+SPm!T35-SPm!S30-SPm!S35</f>
        <v>2185.4166666666715</v>
      </c>
      <c r="U26" s="16">
        <f>+SPm!U30+SPm!U35-SPm!T30-SPm!T35</f>
        <v>2185.416666666657</v>
      </c>
      <c r="V26" s="16">
        <f>+SPm!V30+SPm!V35-SPm!U30-SPm!U35</f>
        <v>2185.4166666666715</v>
      </c>
      <c r="W26" s="16">
        <f>+SPm!W30+SPm!W35-SPm!V30-SPm!V35</f>
        <v>2185.4166666666715</v>
      </c>
      <c r="X26" s="16">
        <f>+SPm!X30+SPm!X35-SPm!W30-SPm!W35</f>
        <v>2185.416666666657</v>
      </c>
      <c r="Y26" s="16">
        <f>+SPm!Y30+SPm!Y35-SPm!X30-SPm!X35</f>
        <v>2185.4166666666715</v>
      </c>
      <c r="Z26" s="16">
        <f>+SPm!Z30+SPm!Z35-SPm!Y30-SPm!Y35</f>
        <v>2185.4166666666424</v>
      </c>
      <c r="AA26" s="16">
        <f>+SPm!AA30+SPm!AA35-SPm!Z30-SPm!Z35</f>
        <v>2185.4166666666715</v>
      </c>
      <c r="AB26" s="16">
        <f>+SPm!AB30+SPm!AB35-SPm!AA30-SPm!AA35</f>
        <v>2185.4166666666861</v>
      </c>
      <c r="AC26" s="16">
        <f>+SPm!AC30+SPm!AC35-SPm!AB30-SPm!AB35</f>
        <v>2185.4166666666715</v>
      </c>
      <c r="AD26" s="16">
        <f>+SPm!AD30+SPm!AD35-SPm!AC30-SPm!AC35</f>
        <v>2185.416666666657</v>
      </c>
      <c r="AE26" s="16">
        <f>+SPm!AE30+SPm!AE35-SPm!AD30-SPm!AD35</f>
        <v>2185.4166666666861</v>
      </c>
      <c r="AF26" s="16">
        <f>+SPm!AF30+SPm!AF35-SPm!AE30-SPm!AE35</f>
        <v>2185.4166666666424</v>
      </c>
      <c r="AG26" s="16">
        <f>+SPm!AG30+SPm!AG35-SPm!AF30-SPm!AF35</f>
        <v>2185.4166666666861</v>
      </c>
      <c r="AH26" s="16">
        <f>+SPm!AH30+SPm!AH35-SPm!AG30-SPm!AG35</f>
        <v>2185.4166666666861</v>
      </c>
      <c r="AI26" s="16">
        <f>+SPm!AI30+SPm!AI35-SPm!AH30-SPm!AH35</f>
        <v>2185.4166666666424</v>
      </c>
      <c r="AJ26" s="16">
        <f>+SPm!AJ30+SPm!AJ35-SPm!AI30-SPm!AI35</f>
        <v>2185.4166666666861</v>
      </c>
      <c r="AK26" s="16">
        <f>+SPm!AK30+SPm!AK35-SPm!AJ30-SPm!AJ35</f>
        <v>2185.416666666657</v>
      </c>
    </row>
    <row r="27" spans="1:37" x14ac:dyDescent="0.2">
      <c r="A27" s="12" t="s">
        <v>84</v>
      </c>
      <c r="B27" s="16">
        <f>+'E_Altri costi'!D8</f>
        <v>0</v>
      </c>
      <c r="C27" s="16">
        <f>+'E_Altri costi'!E8</f>
        <v>0</v>
      </c>
      <c r="D27" s="16">
        <f>+'E_Altri costi'!F8</f>
        <v>0</v>
      </c>
      <c r="E27" s="16">
        <f>+'E_Altri costi'!G8</f>
        <v>500</v>
      </c>
      <c r="F27" s="16">
        <f>+'E_Altri costi'!H8</f>
        <v>0</v>
      </c>
      <c r="G27" s="16">
        <f>+'E_Altri costi'!I8</f>
        <v>0</v>
      </c>
      <c r="H27" s="16">
        <f>+'E_Altri costi'!J8</f>
        <v>0</v>
      </c>
      <c r="I27" s="16">
        <f>+'E_Altri costi'!K8</f>
        <v>0</v>
      </c>
      <c r="J27" s="16">
        <f>+'E_Altri costi'!L8</f>
        <v>0</v>
      </c>
      <c r="K27" s="16">
        <f>+'E_Altri costi'!M8</f>
        <v>0</v>
      </c>
      <c r="L27" s="16">
        <f>+'E_Altri costi'!N8</f>
        <v>0</v>
      </c>
      <c r="M27" s="16">
        <f>+'E_Altri costi'!O8</f>
        <v>0</v>
      </c>
      <c r="N27" s="16">
        <f>+'E_Altri costi'!P8</f>
        <v>0</v>
      </c>
      <c r="O27" s="16">
        <f>+'E_Altri costi'!Q8</f>
        <v>0</v>
      </c>
      <c r="P27" s="16">
        <f>+'E_Altri costi'!R8</f>
        <v>0</v>
      </c>
      <c r="Q27" s="16">
        <f>+'E_Altri costi'!S8</f>
        <v>0</v>
      </c>
      <c r="R27" s="16">
        <f>+'E_Altri costi'!T8</f>
        <v>0</v>
      </c>
      <c r="S27" s="16">
        <f>+'E_Altri costi'!U8</f>
        <v>0</v>
      </c>
      <c r="T27" s="16">
        <f>+'E_Altri costi'!V8</f>
        <v>0</v>
      </c>
      <c r="U27" s="16">
        <f>+'E_Altri costi'!W8</f>
        <v>0</v>
      </c>
      <c r="V27" s="16">
        <f>+'E_Altri costi'!X8</f>
        <v>0</v>
      </c>
      <c r="W27" s="16">
        <f>+'E_Altri costi'!Y8</f>
        <v>0</v>
      </c>
      <c r="X27" s="16">
        <f>+'E_Altri costi'!Z8</f>
        <v>0</v>
      </c>
      <c r="Y27" s="16">
        <f>+'E_Altri costi'!AA8</f>
        <v>0</v>
      </c>
      <c r="Z27" s="16">
        <f>+'E_Altri costi'!AB8</f>
        <v>0</v>
      </c>
      <c r="AA27" s="16">
        <f>+'E_Altri costi'!AC8</f>
        <v>0</v>
      </c>
      <c r="AB27" s="16">
        <f>+'E_Altri costi'!AD8</f>
        <v>0</v>
      </c>
      <c r="AC27" s="16">
        <f>+'E_Altri costi'!AE8</f>
        <v>0</v>
      </c>
      <c r="AD27" s="16">
        <f>+'E_Altri costi'!AF8</f>
        <v>0</v>
      </c>
      <c r="AE27" s="16">
        <f>+'E_Altri costi'!AG8</f>
        <v>0</v>
      </c>
      <c r="AF27" s="16">
        <f>+'E_Altri costi'!AH8</f>
        <v>0</v>
      </c>
      <c r="AG27" s="16">
        <f>+'E_Altri costi'!AI8</f>
        <v>0</v>
      </c>
      <c r="AH27" s="16">
        <f>+'E_Altri costi'!AJ8</f>
        <v>0</v>
      </c>
      <c r="AI27" s="16">
        <f>+'E_Altri costi'!AK8</f>
        <v>0</v>
      </c>
      <c r="AJ27" s="16">
        <f>+'E_Altri costi'!AL8</f>
        <v>0</v>
      </c>
      <c r="AK27" s="16">
        <f>+'E_Altri costi'!AM8</f>
        <v>0</v>
      </c>
    </row>
    <row r="28" spans="1:37" x14ac:dyDescent="0.2">
      <c r="A28" s="12" t="s">
        <v>85</v>
      </c>
      <c r="B28" s="16">
        <f>+'E_Altri costi'!D9</f>
        <v>150</v>
      </c>
      <c r="C28" s="16">
        <f>+'E_Altri costi'!E9</f>
        <v>150</v>
      </c>
      <c r="D28" s="16">
        <f>+'E_Altri costi'!F9</f>
        <v>150</v>
      </c>
      <c r="E28" s="16">
        <f>+'E_Altri costi'!G9</f>
        <v>150</v>
      </c>
      <c r="F28" s="16">
        <f>+'E_Altri costi'!H9</f>
        <v>150</v>
      </c>
      <c r="G28" s="16">
        <f>+'E_Altri costi'!I9</f>
        <v>150</v>
      </c>
      <c r="H28" s="16">
        <f>+'E_Altri costi'!J9</f>
        <v>150</v>
      </c>
      <c r="I28" s="16">
        <f>+'E_Altri costi'!K9</f>
        <v>150</v>
      </c>
      <c r="J28" s="16">
        <f>+'E_Altri costi'!L9</f>
        <v>150</v>
      </c>
      <c r="K28" s="16">
        <f>+'E_Altri costi'!M9</f>
        <v>150</v>
      </c>
      <c r="L28" s="16">
        <f>+'E_Altri costi'!N9</f>
        <v>150</v>
      </c>
      <c r="M28" s="16">
        <f>+'E_Altri costi'!O9</f>
        <v>150</v>
      </c>
      <c r="N28" s="16">
        <f>+'E_Altri costi'!P9</f>
        <v>150</v>
      </c>
      <c r="O28" s="16">
        <f>+'E_Altri costi'!Q9</f>
        <v>150</v>
      </c>
      <c r="P28" s="16">
        <f>+'E_Altri costi'!R9</f>
        <v>150</v>
      </c>
      <c r="Q28" s="16">
        <f>+'E_Altri costi'!S9</f>
        <v>150</v>
      </c>
      <c r="R28" s="16">
        <f>+'E_Altri costi'!T9</f>
        <v>150</v>
      </c>
      <c r="S28" s="16">
        <f>+'E_Altri costi'!U9</f>
        <v>150</v>
      </c>
      <c r="T28" s="16">
        <f>+'E_Altri costi'!V9</f>
        <v>150</v>
      </c>
      <c r="U28" s="16">
        <f>+'E_Altri costi'!W9</f>
        <v>150</v>
      </c>
      <c r="V28" s="16">
        <f>+'E_Altri costi'!X9</f>
        <v>150</v>
      </c>
      <c r="W28" s="16">
        <f>+'E_Altri costi'!Y9</f>
        <v>150</v>
      </c>
      <c r="X28" s="16">
        <f>+'E_Altri costi'!Z9</f>
        <v>150</v>
      </c>
      <c r="Y28" s="16">
        <f>+'E_Altri costi'!AA9</f>
        <v>150</v>
      </c>
      <c r="Z28" s="16">
        <f>+'E_Altri costi'!AB9</f>
        <v>150</v>
      </c>
      <c r="AA28" s="16">
        <f>+'E_Altri costi'!AC9</f>
        <v>150</v>
      </c>
      <c r="AB28" s="16">
        <f>+'E_Altri costi'!AD9</f>
        <v>150</v>
      </c>
      <c r="AC28" s="16">
        <f>+'E_Altri costi'!AE9</f>
        <v>150</v>
      </c>
      <c r="AD28" s="16">
        <f>+'E_Altri costi'!AF9</f>
        <v>150</v>
      </c>
      <c r="AE28" s="16">
        <f>+'E_Altri costi'!AG9</f>
        <v>150</v>
      </c>
      <c r="AF28" s="16">
        <f>+'E_Altri costi'!AH9</f>
        <v>150</v>
      </c>
      <c r="AG28" s="16">
        <f>+'E_Altri costi'!AI9</f>
        <v>150</v>
      </c>
      <c r="AH28" s="16">
        <f>+'E_Altri costi'!AJ9</f>
        <v>150</v>
      </c>
      <c r="AI28" s="16">
        <f>+'E_Altri costi'!AK9</f>
        <v>150</v>
      </c>
      <c r="AJ28" s="16">
        <f>+'E_Altri costi'!AL9</f>
        <v>150</v>
      </c>
      <c r="AK28" s="16">
        <f>+'E_Altri costi'!AM9</f>
        <v>150</v>
      </c>
    </row>
    <row r="29" spans="1:37" x14ac:dyDescent="0.2">
      <c r="A29" s="12" t="s">
        <v>86</v>
      </c>
      <c r="B29" s="16">
        <f>+'E_Altri costi'!D10</f>
        <v>0</v>
      </c>
      <c r="C29" s="16">
        <f>+'E_Altri costi'!E10</f>
        <v>0</v>
      </c>
      <c r="D29" s="16">
        <f>+'E_Altri costi'!F10</f>
        <v>0</v>
      </c>
      <c r="E29" s="16">
        <f>+'E_Altri costi'!G10</f>
        <v>0</v>
      </c>
      <c r="F29" s="16">
        <f>+'E_Altri costi'!H10</f>
        <v>0</v>
      </c>
      <c r="G29" s="16">
        <f>+'E_Altri costi'!I10</f>
        <v>0</v>
      </c>
      <c r="H29" s="16">
        <f>+'E_Altri costi'!J10</f>
        <v>0</v>
      </c>
      <c r="I29" s="16">
        <f>+'E_Altri costi'!K10</f>
        <v>0</v>
      </c>
      <c r="J29" s="16">
        <f>+'E_Altri costi'!L10</f>
        <v>0</v>
      </c>
      <c r="K29" s="16">
        <f>+'E_Altri costi'!M10</f>
        <v>0</v>
      </c>
      <c r="L29" s="16">
        <f>+'E_Altri costi'!N10</f>
        <v>0</v>
      </c>
      <c r="M29" s="16">
        <f>+'E_Altri costi'!O10</f>
        <v>0</v>
      </c>
      <c r="N29" s="16">
        <f>+'E_Altri costi'!P10</f>
        <v>0</v>
      </c>
      <c r="O29" s="16">
        <f>+'E_Altri costi'!Q10</f>
        <v>0</v>
      </c>
      <c r="P29" s="16">
        <f>+'E_Altri costi'!R10</f>
        <v>0</v>
      </c>
      <c r="Q29" s="16">
        <f>+'E_Altri costi'!S10</f>
        <v>0</v>
      </c>
      <c r="R29" s="16">
        <f>+'E_Altri costi'!T10</f>
        <v>0</v>
      </c>
      <c r="S29" s="16">
        <f>+'E_Altri costi'!U10</f>
        <v>0</v>
      </c>
      <c r="T29" s="16">
        <f>+'E_Altri costi'!V10</f>
        <v>0</v>
      </c>
      <c r="U29" s="16">
        <f>+'E_Altri costi'!W10</f>
        <v>0</v>
      </c>
      <c r="V29" s="16">
        <f>+'E_Altri costi'!X10</f>
        <v>0</v>
      </c>
      <c r="W29" s="16">
        <f>+'E_Altri costi'!Y10</f>
        <v>0</v>
      </c>
      <c r="X29" s="16">
        <f>+'E_Altri costi'!Z10</f>
        <v>0</v>
      </c>
      <c r="Y29" s="16">
        <f>+'E_Altri costi'!AA10</f>
        <v>0</v>
      </c>
      <c r="Z29" s="16">
        <f>+'E_Altri costi'!AB10</f>
        <v>0</v>
      </c>
      <c r="AA29" s="16">
        <f>+'E_Altri costi'!AC10</f>
        <v>0</v>
      </c>
      <c r="AB29" s="16">
        <f>+'E_Altri costi'!AD10</f>
        <v>0</v>
      </c>
      <c r="AC29" s="16">
        <f>+'E_Altri costi'!AE10</f>
        <v>0</v>
      </c>
      <c r="AD29" s="16">
        <f>+'E_Altri costi'!AF10</f>
        <v>0</v>
      </c>
      <c r="AE29" s="16">
        <f>+'E_Altri costi'!AG10</f>
        <v>0</v>
      </c>
      <c r="AF29" s="16">
        <f>+'E_Altri costi'!AH10</f>
        <v>0</v>
      </c>
      <c r="AG29" s="16">
        <f>+'E_Altri costi'!AI10</f>
        <v>0</v>
      </c>
      <c r="AH29" s="16">
        <f>+'E_Altri costi'!AJ10</f>
        <v>0</v>
      </c>
      <c r="AI29" s="16">
        <f>+'E_Altri costi'!AK10</f>
        <v>0</v>
      </c>
      <c r="AJ29" s="16">
        <f>+'E_Altri costi'!AL10</f>
        <v>0</v>
      </c>
      <c r="AK29" s="16">
        <f>+'E_Altri costi'!AM10</f>
        <v>0</v>
      </c>
    </row>
    <row r="30" spans="1:37" x14ac:dyDescent="0.2">
      <c r="A30" s="12" t="s">
        <v>87</v>
      </c>
      <c r="B30" s="16">
        <f>+'E_Altri costi'!D11</f>
        <v>0</v>
      </c>
      <c r="C30" s="16">
        <f>+'E_Altri costi'!E11</f>
        <v>0</v>
      </c>
      <c r="D30" s="16">
        <f>+'E_Altri costi'!F11</f>
        <v>0</v>
      </c>
      <c r="E30" s="16">
        <f>+'E_Altri costi'!G11</f>
        <v>0</v>
      </c>
      <c r="F30" s="16">
        <f>+'E_Altri costi'!H11</f>
        <v>0</v>
      </c>
      <c r="G30" s="16">
        <f>+'E_Altri costi'!I11</f>
        <v>0</v>
      </c>
      <c r="H30" s="16">
        <f>+'E_Altri costi'!J11</f>
        <v>0</v>
      </c>
      <c r="I30" s="16">
        <f>+'E_Altri costi'!K11</f>
        <v>0</v>
      </c>
      <c r="J30" s="16">
        <f>+'E_Altri costi'!L11</f>
        <v>0</v>
      </c>
      <c r="K30" s="16">
        <f>+'E_Altri costi'!M11</f>
        <v>0</v>
      </c>
      <c r="L30" s="16">
        <f>+'E_Altri costi'!N11</f>
        <v>0</v>
      </c>
      <c r="M30" s="16">
        <f>+'E_Altri costi'!O11</f>
        <v>0</v>
      </c>
      <c r="N30" s="16">
        <f>+'E_Altri costi'!P11</f>
        <v>0</v>
      </c>
      <c r="O30" s="16">
        <f>+'E_Altri costi'!Q11</f>
        <v>0</v>
      </c>
      <c r="P30" s="16">
        <f>+'E_Altri costi'!R11</f>
        <v>0</v>
      </c>
      <c r="Q30" s="16">
        <f>+'E_Altri costi'!S11</f>
        <v>0</v>
      </c>
      <c r="R30" s="16">
        <f>+'E_Altri costi'!T11</f>
        <v>0</v>
      </c>
      <c r="S30" s="16">
        <f>+'E_Altri costi'!U11</f>
        <v>0</v>
      </c>
      <c r="T30" s="16">
        <f>+'E_Altri costi'!V11</f>
        <v>0</v>
      </c>
      <c r="U30" s="16">
        <f>+'E_Altri costi'!W11</f>
        <v>0</v>
      </c>
      <c r="V30" s="16">
        <f>+'E_Altri costi'!X11</f>
        <v>0</v>
      </c>
      <c r="W30" s="16">
        <f>+'E_Altri costi'!Y11</f>
        <v>0</v>
      </c>
      <c r="X30" s="16">
        <f>+'E_Altri costi'!Z11</f>
        <v>0</v>
      </c>
      <c r="Y30" s="16">
        <f>+'E_Altri costi'!AA11</f>
        <v>0</v>
      </c>
      <c r="Z30" s="16">
        <f>+'E_Altri costi'!AB11</f>
        <v>0</v>
      </c>
      <c r="AA30" s="16">
        <f>+'E_Altri costi'!AC11</f>
        <v>0</v>
      </c>
      <c r="AB30" s="16">
        <f>+'E_Altri costi'!AD11</f>
        <v>0</v>
      </c>
      <c r="AC30" s="16">
        <f>+'E_Altri costi'!AE11</f>
        <v>0</v>
      </c>
      <c r="AD30" s="16">
        <f>+'E_Altri costi'!AF11</f>
        <v>0</v>
      </c>
      <c r="AE30" s="16">
        <f>+'E_Altri costi'!AG11</f>
        <v>0</v>
      </c>
      <c r="AF30" s="16">
        <f>+'E_Altri costi'!AH11</f>
        <v>0</v>
      </c>
      <c r="AG30" s="16">
        <f>+'E_Altri costi'!AI11</f>
        <v>0</v>
      </c>
      <c r="AH30" s="16">
        <f>+'E_Altri costi'!AJ11</f>
        <v>0</v>
      </c>
      <c r="AI30" s="16">
        <f>+'E_Altri costi'!AK11</f>
        <v>0</v>
      </c>
      <c r="AJ30" s="16">
        <f>+'E_Altri costi'!AL11</f>
        <v>0</v>
      </c>
      <c r="AK30" s="16">
        <f>+'E_Altri costi'!AM11</f>
        <v>0</v>
      </c>
    </row>
    <row r="31" spans="1:37" x14ac:dyDescent="0.2">
      <c r="A31" s="12" t="s">
        <v>88</v>
      </c>
      <c r="B31" s="16">
        <f>+'E_Altri costi'!D12</f>
        <v>150</v>
      </c>
      <c r="C31" s="16">
        <f>+'E_Altri costi'!E12</f>
        <v>150</v>
      </c>
      <c r="D31" s="16">
        <f>+'E_Altri costi'!F12</f>
        <v>150</v>
      </c>
      <c r="E31" s="16">
        <f>+'E_Altri costi'!G12</f>
        <v>150</v>
      </c>
      <c r="F31" s="16">
        <f>+'E_Altri costi'!H12</f>
        <v>150</v>
      </c>
      <c r="G31" s="16">
        <f>+'E_Altri costi'!I12</f>
        <v>150</v>
      </c>
      <c r="H31" s="16">
        <f>+'E_Altri costi'!J12</f>
        <v>150</v>
      </c>
      <c r="I31" s="16">
        <f>+'E_Altri costi'!K12</f>
        <v>150</v>
      </c>
      <c r="J31" s="16">
        <f>+'E_Altri costi'!L12</f>
        <v>150</v>
      </c>
      <c r="K31" s="16">
        <f>+'E_Altri costi'!M12</f>
        <v>150</v>
      </c>
      <c r="L31" s="16">
        <f>+'E_Altri costi'!N12</f>
        <v>150</v>
      </c>
      <c r="M31" s="16">
        <f>+'E_Altri costi'!O12</f>
        <v>150</v>
      </c>
      <c r="N31" s="16">
        <f>+'E_Altri costi'!P12</f>
        <v>150</v>
      </c>
      <c r="O31" s="16">
        <f>+'E_Altri costi'!Q12</f>
        <v>150</v>
      </c>
      <c r="P31" s="16">
        <f>+'E_Altri costi'!R12</f>
        <v>150</v>
      </c>
      <c r="Q31" s="16">
        <f>+'E_Altri costi'!S12</f>
        <v>150</v>
      </c>
      <c r="R31" s="16">
        <f>+'E_Altri costi'!T12</f>
        <v>150</v>
      </c>
      <c r="S31" s="16">
        <f>+'E_Altri costi'!U12</f>
        <v>150</v>
      </c>
      <c r="T31" s="16">
        <f>+'E_Altri costi'!V12</f>
        <v>150</v>
      </c>
      <c r="U31" s="16">
        <f>+'E_Altri costi'!W12</f>
        <v>150</v>
      </c>
      <c r="V31" s="16">
        <f>+'E_Altri costi'!X12</f>
        <v>150</v>
      </c>
      <c r="W31" s="16">
        <f>+'E_Altri costi'!Y12</f>
        <v>150</v>
      </c>
      <c r="X31" s="16">
        <f>+'E_Altri costi'!Z12</f>
        <v>150</v>
      </c>
      <c r="Y31" s="16">
        <f>+'E_Altri costi'!AA12</f>
        <v>150</v>
      </c>
      <c r="Z31" s="16">
        <f>+'E_Altri costi'!AB12</f>
        <v>150</v>
      </c>
      <c r="AA31" s="16">
        <f>+'E_Altri costi'!AC12</f>
        <v>150</v>
      </c>
      <c r="AB31" s="16">
        <f>+'E_Altri costi'!AD12</f>
        <v>150</v>
      </c>
      <c r="AC31" s="16">
        <f>+'E_Altri costi'!AE12</f>
        <v>150</v>
      </c>
      <c r="AD31" s="16">
        <f>+'E_Altri costi'!AF12</f>
        <v>150</v>
      </c>
      <c r="AE31" s="16">
        <f>+'E_Altri costi'!AG12</f>
        <v>150</v>
      </c>
      <c r="AF31" s="16">
        <f>+'E_Altri costi'!AH12</f>
        <v>150</v>
      </c>
      <c r="AG31" s="16">
        <f>+'E_Altri costi'!AI12</f>
        <v>150</v>
      </c>
      <c r="AH31" s="16">
        <f>+'E_Altri costi'!AJ12</f>
        <v>150</v>
      </c>
      <c r="AI31" s="16">
        <f>+'E_Altri costi'!AK12</f>
        <v>150</v>
      </c>
      <c r="AJ31" s="16">
        <f>+'E_Altri costi'!AL12</f>
        <v>150</v>
      </c>
      <c r="AK31" s="16">
        <f>+'E_Altri costi'!AM12</f>
        <v>150</v>
      </c>
    </row>
    <row r="32" spans="1:37" x14ac:dyDescent="0.2">
      <c r="A32" s="12" t="s">
        <v>89</v>
      </c>
      <c r="B32" s="16">
        <f>+'E_Altri costi'!D13</f>
        <v>120</v>
      </c>
      <c r="C32" s="16">
        <f>+'E_Altri costi'!E13</f>
        <v>120</v>
      </c>
      <c r="D32" s="16">
        <f>+'E_Altri costi'!F13</f>
        <v>120</v>
      </c>
      <c r="E32" s="16">
        <f>+'E_Altri costi'!G13</f>
        <v>120</v>
      </c>
      <c r="F32" s="16">
        <f>+'E_Altri costi'!H13</f>
        <v>120</v>
      </c>
      <c r="G32" s="16">
        <f>+'E_Altri costi'!I13</f>
        <v>120</v>
      </c>
      <c r="H32" s="16">
        <f>+'E_Altri costi'!J13</f>
        <v>120</v>
      </c>
      <c r="I32" s="16">
        <f>+'E_Altri costi'!K13</f>
        <v>120</v>
      </c>
      <c r="J32" s="16">
        <f>+'E_Altri costi'!L13</f>
        <v>120</v>
      </c>
      <c r="K32" s="16">
        <f>+'E_Altri costi'!M13</f>
        <v>120</v>
      </c>
      <c r="L32" s="16">
        <f>+'E_Altri costi'!N13</f>
        <v>120</v>
      </c>
      <c r="M32" s="16">
        <f>+'E_Altri costi'!O13</f>
        <v>120</v>
      </c>
      <c r="N32" s="16">
        <f>+'E_Altri costi'!P13</f>
        <v>120</v>
      </c>
      <c r="O32" s="16">
        <f>+'E_Altri costi'!Q13</f>
        <v>120</v>
      </c>
      <c r="P32" s="16">
        <f>+'E_Altri costi'!R13</f>
        <v>120</v>
      </c>
      <c r="Q32" s="16">
        <f>+'E_Altri costi'!S13</f>
        <v>120</v>
      </c>
      <c r="R32" s="16">
        <f>+'E_Altri costi'!T13</f>
        <v>120</v>
      </c>
      <c r="S32" s="16">
        <f>+'E_Altri costi'!U13</f>
        <v>120</v>
      </c>
      <c r="T32" s="16">
        <f>+'E_Altri costi'!V13</f>
        <v>120</v>
      </c>
      <c r="U32" s="16">
        <f>+'E_Altri costi'!W13</f>
        <v>120</v>
      </c>
      <c r="V32" s="16">
        <f>+'E_Altri costi'!X13</f>
        <v>120</v>
      </c>
      <c r="W32" s="16">
        <f>+'E_Altri costi'!Y13</f>
        <v>120</v>
      </c>
      <c r="X32" s="16">
        <f>+'E_Altri costi'!Z13</f>
        <v>120</v>
      </c>
      <c r="Y32" s="16">
        <f>+'E_Altri costi'!AA13</f>
        <v>120</v>
      </c>
      <c r="Z32" s="16">
        <f>+'E_Altri costi'!AB13</f>
        <v>120</v>
      </c>
      <c r="AA32" s="16">
        <f>+'E_Altri costi'!AC13</f>
        <v>120</v>
      </c>
      <c r="AB32" s="16">
        <f>+'E_Altri costi'!AD13</f>
        <v>120</v>
      </c>
      <c r="AC32" s="16">
        <f>+'E_Altri costi'!AE13</f>
        <v>120</v>
      </c>
      <c r="AD32" s="16">
        <f>+'E_Altri costi'!AF13</f>
        <v>120</v>
      </c>
      <c r="AE32" s="16">
        <f>+'E_Altri costi'!AG13</f>
        <v>120</v>
      </c>
      <c r="AF32" s="16">
        <f>+'E_Altri costi'!AH13</f>
        <v>120</v>
      </c>
      <c r="AG32" s="16">
        <f>+'E_Altri costi'!AI13</f>
        <v>120</v>
      </c>
      <c r="AH32" s="16">
        <f>+'E_Altri costi'!AJ13</f>
        <v>120</v>
      </c>
      <c r="AI32" s="16">
        <f>+'E_Altri costi'!AK13</f>
        <v>120</v>
      </c>
      <c r="AJ32" s="16">
        <f>+'E_Altri costi'!AL13</f>
        <v>120</v>
      </c>
      <c r="AK32" s="16">
        <f>+'E_Altri costi'!AM13</f>
        <v>120</v>
      </c>
    </row>
    <row r="33" spans="1:37" x14ac:dyDescent="0.2">
      <c r="A33" s="12" t="s">
        <v>90</v>
      </c>
      <c r="B33" s="16">
        <f>+'E_Altri costi'!D14</f>
        <v>0</v>
      </c>
      <c r="C33" s="16">
        <f>+'E_Altri costi'!E14</f>
        <v>0</v>
      </c>
      <c r="D33" s="16">
        <f>+'E_Altri costi'!F14</f>
        <v>0</v>
      </c>
      <c r="E33" s="16">
        <f>+'E_Altri costi'!G14</f>
        <v>0</v>
      </c>
      <c r="F33" s="16">
        <f>+'E_Altri costi'!H14</f>
        <v>0</v>
      </c>
      <c r="G33" s="16">
        <f>+'E_Altri costi'!I14</f>
        <v>0</v>
      </c>
      <c r="H33" s="16">
        <f>+'E_Altri costi'!J14</f>
        <v>0</v>
      </c>
      <c r="I33" s="16">
        <f>+'E_Altri costi'!K14</f>
        <v>0</v>
      </c>
      <c r="J33" s="16">
        <f>+'E_Altri costi'!L14</f>
        <v>0</v>
      </c>
      <c r="K33" s="16">
        <f>+'E_Altri costi'!M14</f>
        <v>0</v>
      </c>
      <c r="L33" s="16">
        <f>+'E_Altri costi'!N14</f>
        <v>0</v>
      </c>
      <c r="M33" s="16">
        <f>+'E_Altri costi'!O14</f>
        <v>0</v>
      </c>
      <c r="N33" s="16">
        <f>+'E_Altri costi'!P14</f>
        <v>0</v>
      </c>
      <c r="O33" s="16">
        <f>+'E_Altri costi'!Q14</f>
        <v>0</v>
      </c>
      <c r="P33" s="16">
        <f>+'E_Altri costi'!R14</f>
        <v>0</v>
      </c>
      <c r="Q33" s="16">
        <f>+'E_Altri costi'!S14</f>
        <v>0</v>
      </c>
      <c r="R33" s="16">
        <f>+'E_Altri costi'!T14</f>
        <v>0</v>
      </c>
      <c r="S33" s="16">
        <f>+'E_Altri costi'!U14</f>
        <v>0</v>
      </c>
      <c r="T33" s="16">
        <f>+'E_Altri costi'!V14</f>
        <v>0</v>
      </c>
      <c r="U33" s="16">
        <f>+'E_Altri costi'!W14</f>
        <v>0</v>
      </c>
      <c r="V33" s="16">
        <f>+'E_Altri costi'!X14</f>
        <v>0</v>
      </c>
      <c r="W33" s="16">
        <f>+'E_Altri costi'!Y14</f>
        <v>0</v>
      </c>
      <c r="X33" s="16">
        <f>+'E_Altri costi'!Z14</f>
        <v>0</v>
      </c>
      <c r="Y33" s="16">
        <f>+'E_Altri costi'!AA14</f>
        <v>0</v>
      </c>
      <c r="Z33" s="16">
        <f>+'E_Altri costi'!AB14</f>
        <v>0</v>
      </c>
      <c r="AA33" s="16">
        <f>+'E_Altri costi'!AC14</f>
        <v>0</v>
      </c>
      <c r="AB33" s="16">
        <f>+'E_Altri costi'!AD14</f>
        <v>0</v>
      </c>
      <c r="AC33" s="16">
        <f>+'E_Altri costi'!AE14</f>
        <v>0</v>
      </c>
      <c r="AD33" s="16">
        <f>+'E_Altri costi'!AF14</f>
        <v>0</v>
      </c>
      <c r="AE33" s="16">
        <f>+'E_Altri costi'!AG14</f>
        <v>0</v>
      </c>
      <c r="AF33" s="16">
        <f>+'E_Altri costi'!AH14</f>
        <v>0</v>
      </c>
      <c r="AG33" s="16">
        <f>+'E_Altri costi'!AI14</f>
        <v>0</v>
      </c>
      <c r="AH33" s="16">
        <f>+'E_Altri costi'!AJ14</f>
        <v>0</v>
      </c>
      <c r="AI33" s="16">
        <f>+'E_Altri costi'!AK14</f>
        <v>0</v>
      </c>
      <c r="AJ33" s="16">
        <f>+'E_Altri costi'!AL14</f>
        <v>0</v>
      </c>
      <c r="AK33" s="16">
        <f>+'E_Altri costi'!AM14</f>
        <v>0</v>
      </c>
    </row>
    <row r="34" spans="1:37" x14ac:dyDescent="0.2">
      <c r="A34" s="12" t="s">
        <v>91</v>
      </c>
      <c r="B34" s="15">
        <f>SUM(B35:B40)</f>
        <v>0</v>
      </c>
      <c r="C34" s="15">
        <f t="shared" ref="C34:AK34" si="10">SUM(C35:C40)</f>
        <v>0</v>
      </c>
      <c r="D34" s="15">
        <f t="shared" si="10"/>
        <v>0</v>
      </c>
      <c r="E34" s="15">
        <f t="shared" si="10"/>
        <v>437.16441693331655</v>
      </c>
      <c r="F34" s="15">
        <f t="shared" si="10"/>
        <v>1311.4932507999497</v>
      </c>
      <c r="G34" s="15">
        <f t="shared" si="10"/>
        <v>1748.6576677332662</v>
      </c>
      <c r="H34" s="15">
        <f t="shared" si="10"/>
        <v>1748.6576677332662</v>
      </c>
      <c r="I34" s="15">
        <f t="shared" si="10"/>
        <v>2185.8220846665827</v>
      </c>
      <c r="J34" s="15">
        <f t="shared" si="10"/>
        <v>2185.8220846665827</v>
      </c>
      <c r="K34" s="15">
        <f t="shared" si="10"/>
        <v>2185.8220846665827</v>
      </c>
      <c r="L34" s="15">
        <f t="shared" si="10"/>
        <v>2185.8220846665827</v>
      </c>
      <c r="M34" s="15">
        <f t="shared" si="10"/>
        <v>2622.9865015998989</v>
      </c>
      <c r="N34" s="15">
        <f t="shared" si="10"/>
        <v>3060.1509185332152</v>
      </c>
      <c r="O34" s="15">
        <f t="shared" si="10"/>
        <v>3497.3153354665319</v>
      </c>
      <c r="P34" s="15">
        <f t="shared" si="10"/>
        <v>3497.3153354665319</v>
      </c>
      <c r="Q34" s="15">
        <f t="shared" si="10"/>
        <v>3497.3153354665319</v>
      </c>
      <c r="R34" s="15">
        <f t="shared" si="10"/>
        <v>3497.3153354665319</v>
      </c>
      <c r="S34" s="15">
        <f t="shared" si="10"/>
        <v>3497.3153354665319</v>
      </c>
      <c r="T34" s="15">
        <f t="shared" si="10"/>
        <v>3934.4797523998482</v>
      </c>
      <c r="U34" s="15">
        <f t="shared" si="10"/>
        <v>3934.4797523998482</v>
      </c>
      <c r="V34" s="15">
        <f t="shared" si="10"/>
        <v>3934.4797523998482</v>
      </c>
      <c r="W34" s="15">
        <f t="shared" si="10"/>
        <v>3934.4797523998482</v>
      </c>
      <c r="X34" s="15">
        <f t="shared" si="10"/>
        <v>3934.4797523998482</v>
      </c>
      <c r="Y34" s="15">
        <f t="shared" si="10"/>
        <v>4371.6441693331644</v>
      </c>
      <c r="Z34" s="15">
        <f t="shared" si="10"/>
        <v>4371.6441693331644</v>
      </c>
      <c r="AA34" s="15">
        <f t="shared" si="10"/>
        <v>4371.6441693331644</v>
      </c>
      <c r="AB34" s="15">
        <f t="shared" si="10"/>
        <v>4371.6441693331644</v>
      </c>
      <c r="AC34" s="15">
        <f t="shared" si="10"/>
        <v>4371.6441693331644</v>
      </c>
      <c r="AD34" s="15">
        <f t="shared" si="10"/>
        <v>4371.6441693331644</v>
      </c>
      <c r="AE34" s="15">
        <f t="shared" si="10"/>
        <v>4371.6441693331644</v>
      </c>
      <c r="AF34" s="15">
        <f t="shared" si="10"/>
        <v>4371.6441693331644</v>
      </c>
      <c r="AG34" s="15">
        <f t="shared" si="10"/>
        <v>4371.6441693331644</v>
      </c>
      <c r="AH34" s="15">
        <f t="shared" si="10"/>
        <v>4371.6441693331644</v>
      </c>
      <c r="AI34" s="15">
        <f t="shared" si="10"/>
        <v>4371.6441693331644</v>
      </c>
      <c r="AJ34" s="15">
        <f t="shared" si="10"/>
        <v>4371.6441693331644</v>
      </c>
      <c r="AK34" s="15">
        <f t="shared" si="10"/>
        <v>4371.6441693331644</v>
      </c>
    </row>
    <row r="35" spans="1:37" x14ac:dyDescent="0.2">
      <c r="A35" s="12" t="s">
        <v>92</v>
      </c>
      <c r="B35" s="16">
        <f>+'E_Altri costi'!D15</f>
        <v>0</v>
      </c>
      <c r="C35" s="16">
        <f>+'E_Altri costi'!E15</f>
        <v>0</v>
      </c>
      <c r="D35" s="16">
        <f>+'E_Altri costi'!F15</f>
        <v>0</v>
      </c>
      <c r="E35" s="16">
        <f>+'E_Altri costi'!G15</f>
        <v>0</v>
      </c>
      <c r="F35" s="16">
        <f>+'E_Altri costi'!H15</f>
        <v>0</v>
      </c>
      <c r="G35" s="16">
        <f>+'E_Altri costi'!I15</f>
        <v>0</v>
      </c>
      <c r="H35" s="16">
        <f>+'E_Altri costi'!J15</f>
        <v>0</v>
      </c>
      <c r="I35" s="16">
        <f>+'E_Altri costi'!K15</f>
        <v>0</v>
      </c>
      <c r="J35" s="16">
        <f>+'E_Altri costi'!L15</f>
        <v>0</v>
      </c>
      <c r="K35" s="16">
        <f>+'E_Altri costi'!M15</f>
        <v>0</v>
      </c>
      <c r="L35" s="16">
        <f>+'E_Altri costi'!N15</f>
        <v>0</v>
      </c>
      <c r="M35" s="16">
        <f>+'E_Altri costi'!O15</f>
        <v>0</v>
      </c>
      <c r="N35" s="16">
        <f>+'E_Altri costi'!P15</f>
        <v>0</v>
      </c>
      <c r="O35" s="16">
        <f>+'E_Altri costi'!Q15</f>
        <v>0</v>
      </c>
      <c r="P35" s="16">
        <f>+'E_Altri costi'!R15</f>
        <v>0</v>
      </c>
      <c r="Q35" s="16">
        <f>+'E_Altri costi'!S15</f>
        <v>0</v>
      </c>
      <c r="R35" s="16">
        <f>+'E_Altri costi'!T15</f>
        <v>0</v>
      </c>
      <c r="S35" s="16">
        <f>+'E_Altri costi'!U15</f>
        <v>0</v>
      </c>
      <c r="T35" s="16">
        <f>+'E_Altri costi'!V15</f>
        <v>0</v>
      </c>
      <c r="U35" s="16">
        <f>+'E_Altri costi'!W15</f>
        <v>0</v>
      </c>
      <c r="V35" s="16">
        <f>+'E_Altri costi'!X15</f>
        <v>0</v>
      </c>
      <c r="W35" s="16">
        <f>+'E_Altri costi'!Y15</f>
        <v>0</v>
      </c>
      <c r="X35" s="16">
        <f>+'E_Altri costi'!Z15</f>
        <v>0</v>
      </c>
      <c r="Y35" s="16">
        <f>+'E_Altri costi'!AA15</f>
        <v>0</v>
      </c>
      <c r="Z35" s="16">
        <f>+'E_Altri costi'!AB15</f>
        <v>0</v>
      </c>
      <c r="AA35" s="16">
        <f>+'E_Altri costi'!AC15</f>
        <v>0</v>
      </c>
      <c r="AB35" s="16">
        <f>+'E_Altri costi'!AD15</f>
        <v>0</v>
      </c>
      <c r="AC35" s="16">
        <f>+'E_Altri costi'!AE15</f>
        <v>0</v>
      </c>
      <c r="AD35" s="16">
        <f>+'E_Altri costi'!AF15</f>
        <v>0</v>
      </c>
      <c r="AE35" s="16">
        <f>+'E_Altri costi'!AG15</f>
        <v>0</v>
      </c>
      <c r="AF35" s="16">
        <f>+'E_Altri costi'!AH15</f>
        <v>0</v>
      </c>
      <c r="AG35" s="16">
        <f>+'E_Altri costi'!AI15</f>
        <v>0</v>
      </c>
      <c r="AH35" s="16">
        <f>+'E_Altri costi'!AJ15</f>
        <v>0</v>
      </c>
      <c r="AI35" s="16">
        <f>+'E_Altri costi'!AK15</f>
        <v>0</v>
      </c>
      <c r="AJ35" s="16">
        <f>+'E_Altri costi'!AL15</f>
        <v>0</v>
      </c>
      <c r="AK35" s="16">
        <f>+'E_Altri costi'!AM15</f>
        <v>0</v>
      </c>
    </row>
    <row r="36" spans="1:37" x14ac:dyDescent="0.2">
      <c r="A36" s="12" t="s">
        <v>155</v>
      </c>
      <c r="B36" s="16">
        <f>+E_Leasing!C389</f>
        <v>0</v>
      </c>
      <c r="C36" s="16">
        <f>+E_Leasing!D389</f>
        <v>0</v>
      </c>
      <c r="D36" s="16">
        <f>+E_Leasing!E389</f>
        <v>0</v>
      </c>
      <c r="E36" s="16">
        <f>+E_Leasing!F389</f>
        <v>437.16441693331655</v>
      </c>
      <c r="F36" s="16">
        <f>+E_Leasing!G389</f>
        <v>1311.4932507999497</v>
      </c>
      <c r="G36" s="16">
        <f>+E_Leasing!H389</f>
        <v>1748.6576677332662</v>
      </c>
      <c r="H36" s="16">
        <f>+E_Leasing!I389</f>
        <v>1748.6576677332662</v>
      </c>
      <c r="I36" s="16">
        <f>+E_Leasing!J389</f>
        <v>2185.8220846665827</v>
      </c>
      <c r="J36" s="16">
        <f>+E_Leasing!K389</f>
        <v>2185.8220846665827</v>
      </c>
      <c r="K36" s="16">
        <f>+E_Leasing!L389</f>
        <v>2185.8220846665827</v>
      </c>
      <c r="L36" s="16">
        <f>+E_Leasing!M389</f>
        <v>2185.8220846665827</v>
      </c>
      <c r="M36" s="16">
        <f>+E_Leasing!N389</f>
        <v>2622.9865015998989</v>
      </c>
      <c r="N36" s="16">
        <f>+E_Leasing!O389</f>
        <v>3060.1509185332152</v>
      </c>
      <c r="O36" s="16">
        <f>+E_Leasing!P389</f>
        <v>3497.3153354665319</v>
      </c>
      <c r="P36" s="16">
        <f>+E_Leasing!Q389</f>
        <v>3497.3153354665319</v>
      </c>
      <c r="Q36" s="16">
        <f>+E_Leasing!R389</f>
        <v>3497.3153354665319</v>
      </c>
      <c r="R36" s="16">
        <f>+E_Leasing!S389</f>
        <v>3497.3153354665319</v>
      </c>
      <c r="S36" s="16">
        <f>+E_Leasing!T389</f>
        <v>3497.3153354665319</v>
      </c>
      <c r="T36" s="16">
        <f>+E_Leasing!U389</f>
        <v>3934.4797523998482</v>
      </c>
      <c r="U36" s="16">
        <f>+E_Leasing!V389</f>
        <v>3934.4797523998482</v>
      </c>
      <c r="V36" s="16">
        <f>+E_Leasing!W389</f>
        <v>3934.4797523998482</v>
      </c>
      <c r="W36" s="16">
        <f>+E_Leasing!X389</f>
        <v>3934.4797523998482</v>
      </c>
      <c r="X36" s="16">
        <f>+E_Leasing!Y389</f>
        <v>3934.4797523998482</v>
      </c>
      <c r="Y36" s="16">
        <f>+E_Leasing!Z389</f>
        <v>4371.6441693331644</v>
      </c>
      <c r="Z36" s="16">
        <f>+E_Leasing!AA389</f>
        <v>4371.6441693331644</v>
      </c>
      <c r="AA36" s="16">
        <f>+E_Leasing!AB389</f>
        <v>4371.6441693331644</v>
      </c>
      <c r="AB36" s="16">
        <f>+E_Leasing!AC389</f>
        <v>4371.6441693331644</v>
      </c>
      <c r="AC36" s="16">
        <f>+E_Leasing!AD389</f>
        <v>4371.6441693331644</v>
      </c>
      <c r="AD36" s="16">
        <f>+E_Leasing!AE389</f>
        <v>4371.6441693331644</v>
      </c>
      <c r="AE36" s="16">
        <f>+E_Leasing!AF389</f>
        <v>4371.6441693331644</v>
      </c>
      <c r="AF36" s="16">
        <f>+E_Leasing!AG389</f>
        <v>4371.6441693331644</v>
      </c>
      <c r="AG36" s="16">
        <f>+E_Leasing!AH389</f>
        <v>4371.6441693331644</v>
      </c>
      <c r="AH36" s="16">
        <f>+E_Leasing!AI389</f>
        <v>4371.6441693331644</v>
      </c>
      <c r="AI36" s="16">
        <f>+E_Leasing!AJ389</f>
        <v>4371.6441693331644</v>
      </c>
      <c r="AJ36" s="16">
        <f>+E_Leasing!AK389</f>
        <v>4371.6441693331644</v>
      </c>
      <c r="AK36" s="16">
        <f>+E_Leasing!AL389</f>
        <v>4371.6441693331644</v>
      </c>
    </row>
    <row r="37" spans="1:37" x14ac:dyDescent="0.2">
      <c r="A37" s="12" t="s">
        <v>477</v>
      </c>
      <c r="B37" s="16">
        <f>+'E_Altri costi'!D16</f>
        <v>0</v>
      </c>
      <c r="C37" s="16">
        <f>+'E_Altri costi'!E16</f>
        <v>0</v>
      </c>
      <c r="D37" s="16">
        <f>+'E_Altri costi'!F16</f>
        <v>0</v>
      </c>
      <c r="E37" s="16">
        <f>+'E_Altri costi'!G16</f>
        <v>0</v>
      </c>
      <c r="F37" s="16">
        <f>+'E_Altri costi'!H16</f>
        <v>0</v>
      </c>
      <c r="G37" s="16">
        <f>+'E_Altri costi'!I16</f>
        <v>0</v>
      </c>
      <c r="H37" s="16">
        <f>+'E_Altri costi'!J16</f>
        <v>0</v>
      </c>
      <c r="I37" s="16">
        <f>+'E_Altri costi'!K16</f>
        <v>0</v>
      </c>
      <c r="J37" s="16">
        <f>+'E_Altri costi'!L16</f>
        <v>0</v>
      </c>
      <c r="K37" s="16">
        <f>+'E_Altri costi'!M16</f>
        <v>0</v>
      </c>
      <c r="L37" s="16">
        <f>+'E_Altri costi'!N16</f>
        <v>0</v>
      </c>
      <c r="M37" s="16">
        <f>+'E_Altri costi'!O16</f>
        <v>0</v>
      </c>
      <c r="N37" s="16">
        <f>+'E_Altri costi'!P16</f>
        <v>0</v>
      </c>
      <c r="O37" s="16">
        <f>+'E_Altri costi'!Q16</f>
        <v>0</v>
      </c>
      <c r="P37" s="16">
        <f>+'E_Altri costi'!R16</f>
        <v>0</v>
      </c>
      <c r="Q37" s="16">
        <f>+'E_Altri costi'!S16</f>
        <v>0</v>
      </c>
      <c r="R37" s="16">
        <f>+'E_Altri costi'!T16</f>
        <v>0</v>
      </c>
      <c r="S37" s="16">
        <f>+'E_Altri costi'!U16</f>
        <v>0</v>
      </c>
      <c r="T37" s="16">
        <f>+'E_Altri costi'!V16</f>
        <v>0</v>
      </c>
      <c r="U37" s="16">
        <f>+'E_Altri costi'!W16</f>
        <v>0</v>
      </c>
      <c r="V37" s="16">
        <f>+'E_Altri costi'!X16</f>
        <v>0</v>
      </c>
      <c r="W37" s="16">
        <f>+'E_Altri costi'!Y16</f>
        <v>0</v>
      </c>
      <c r="X37" s="16">
        <f>+'E_Altri costi'!Z16</f>
        <v>0</v>
      </c>
      <c r="Y37" s="16">
        <f>+'E_Altri costi'!AA16</f>
        <v>0</v>
      </c>
      <c r="Z37" s="16">
        <f>+'E_Altri costi'!AB16</f>
        <v>0</v>
      </c>
      <c r="AA37" s="16">
        <f>+'E_Altri costi'!AC16</f>
        <v>0</v>
      </c>
      <c r="AB37" s="16">
        <f>+'E_Altri costi'!AD16</f>
        <v>0</v>
      </c>
      <c r="AC37" s="16">
        <f>+'E_Altri costi'!AE16</f>
        <v>0</v>
      </c>
      <c r="AD37" s="16">
        <f>+'E_Altri costi'!AF16</f>
        <v>0</v>
      </c>
      <c r="AE37" s="16">
        <f>+'E_Altri costi'!AG16</f>
        <v>0</v>
      </c>
      <c r="AF37" s="16">
        <f>+'E_Altri costi'!AH16</f>
        <v>0</v>
      </c>
      <c r="AG37" s="16">
        <f>+'E_Altri costi'!AI16</f>
        <v>0</v>
      </c>
      <c r="AH37" s="16">
        <f>+'E_Altri costi'!AJ16</f>
        <v>0</v>
      </c>
      <c r="AI37" s="16">
        <f>+'E_Altri costi'!AK16</f>
        <v>0</v>
      </c>
      <c r="AJ37" s="16">
        <f>+'E_Altri costi'!AL16</f>
        <v>0</v>
      </c>
      <c r="AK37" s="16">
        <f>+'E_Altri costi'!AM16</f>
        <v>0</v>
      </c>
    </row>
    <row r="38" spans="1:37" x14ac:dyDescent="0.2">
      <c r="A38" s="12" t="s">
        <v>93</v>
      </c>
      <c r="B38" s="16">
        <f>+'E_Altri costi'!D17</f>
        <v>0</v>
      </c>
      <c r="C38" s="16">
        <f>+'E_Altri costi'!E17</f>
        <v>0</v>
      </c>
      <c r="D38" s="16">
        <f>+'E_Altri costi'!F17</f>
        <v>0</v>
      </c>
      <c r="E38" s="16">
        <f>+'E_Altri costi'!G17</f>
        <v>0</v>
      </c>
      <c r="F38" s="16">
        <f>+'E_Altri costi'!H17</f>
        <v>0</v>
      </c>
      <c r="G38" s="16">
        <f>+'E_Altri costi'!I17</f>
        <v>0</v>
      </c>
      <c r="H38" s="16">
        <f>+'E_Altri costi'!J17</f>
        <v>0</v>
      </c>
      <c r="I38" s="16">
        <f>+'E_Altri costi'!K17</f>
        <v>0</v>
      </c>
      <c r="J38" s="16">
        <f>+'E_Altri costi'!L17</f>
        <v>0</v>
      </c>
      <c r="K38" s="16">
        <f>+'E_Altri costi'!M17</f>
        <v>0</v>
      </c>
      <c r="L38" s="16">
        <f>+'E_Altri costi'!N17</f>
        <v>0</v>
      </c>
      <c r="M38" s="16">
        <f>+'E_Altri costi'!O17</f>
        <v>0</v>
      </c>
      <c r="N38" s="16">
        <f>+'E_Altri costi'!P17</f>
        <v>0</v>
      </c>
      <c r="O38" s="16">
        <f>+'E_Altri costi'!Q17</f>
        <v>0</v>
      </c>
      <c r="P38" s="16">
        <f>+'E_Altri costi'!R17</f>
        <v>0</v>
      </c>
      <c r="Q38" s="16">
        <f>+'E_Altri costi'!S17</f>
        <v>0</v>
      </c>
      <c r="R38" s="16">
        <f>+'E_Altri costi'!T17</f>
        <v>0</v>
      </c>
      <c r="S38" s="16">
        <f>+'E_Altri costi'!U17</f>
        <v>0</v>
      </c>
      <c r="T38" s="16">
        <f>+'E_Altri costi'!V17</f>
        <v>0</v>
      </c>
      <c r="U38" s="16">
        <f>+'E_Altri costi'!W17</f>
        <v>0</v>
      </c>
      <c r="V38" s="16">
        <f>+'E_Altri costi'!X17</f>
        <v>0</v>
      </c>
      <c r="W38" s="16">
        <f>+'E_Altri costi'!Y17</f>
        <v>0</v>
      </c>
      <c r="X38" s="16">
        <f>+'E_Altri costi'!Z17</f>
        <v>0</v>
      </c>
      <c r="Y38" s="16">
        <f>+'E_Altri costi'!AA17</f>
        <v>0</v>
      </c>
      <c r="Z38" s="16">
        <f>+'E_Altri costi'!AB17</f>
        <v>0</v>
      </c>
      <c r="AA38" s="16">
        <f>+'E_Altri costi'!AC17</f>
        <v>0</v>
      </c>
      <c r="AB38" s="16">
        <f>+'E_Altri costi'!AD17</f>
        <v>0</v>
      </c>
      <c r="AC38" s="16">
        <f>+'E_Altri costi'!AE17</f>
        <v>0</v>
      </c>
      <c r="AD38" s="16">
        <f>+'E_Altri costi'!AF17</f>
        <v>0</v>
      </c>
      <c r="AE38" s="16">
        <f>+'E_Altri costi'!AG17</f>
        <v>0</v>
      </c>
      <c r="AF38" s="16">
        <f>+'E_Altri costi'!AH17</f>
        <v>0</v>
      </c>
      <c r="AG38" s="16">
        <f>+'E_Altri costi'!AI17</f>
        <v>0</v>
      </c>
      <c r="AH38" s="16">
        <f>+'E_Altri costi'!AJ17</f>
        <v>0</v>
      </c>
      <c r="AI38" s="16">
        <f>+'E_Altri costi'!AK17</f>
        <v>0</v>
      </c>
      <c r="AJ38" s="16">
        <f>+'E_Altri costi'!AL17</f>
        <v>0</v>
      </c>
      <c r="AK38" s="16">
        <f>+'E_Altri costi'!AM17</f>
        <v>0</v>
      </c>
    </row>
    <row r="39" spans="1:37" x14ac:dyDescent="0.2">
      <c r="A39" s="12" t="s">
        <v>94</v>
      </c>
      <c r="B39" s="16">
        <f>+'E_Altri costi'!D18</f>
        <v>0</v>
      </c>
      <c r="C39" s="16">
        <f>+'E_Altri costi'!E18</f>
        <v>0</v>
      </c>
      <c r="D39" s="16">
        <f>+'E_Altri costi'!F18</f>
        <v>0</v>
      </c>
      <c r="E39" s="16">
        <f>+'E_Altri costi'!G18</f>
        <v>0</v>
      </c>
      <c r="F39" s="16">
        <f>+'E_Altri costi'!H18</f>
        <v>0</v>
      </c>
      <c r="G39" s="16">
        <f>+'E_Altri costi'!I18</f>
        <v>0</v>
      </c>
      <c r="H39" s="16">
        <f>+'E_Altri costi'!J18</f>
        <v>0</v>
      </c>
      <c r="I39" s="16">
        <f>+'E_Altri costi'!K18</f>
        <v>0</v>
      </c>
      <c r="J39" s="16">
        <f>+'E_Altri costi'!L18</f>
        <v>0</v>
      </c>
      <c r="K39" s="16">
        <f>+'E_Altri costi'!M18</f>
        <v>0</v>
      </c>
      <c r="L39" s="16">
        <f>+'E_Altri costi'!N18</f>
        <v>0</v>
      </c>
      <c r="M39" s="16">
        <f>+'E_Altri costi'!O18</f>
        <v>0</v>
      </c>
      <c r="N39" s="16">
        <f>+'E_Altri costi'!P18</f>
        <v>0</v>
      </c>
      <c r="O39" s="16">
        <f>+'E_Altri costi'!Q18</f>
        <v>0</v>
      </c>
      <c r="P39" s="16">
        <f>+'E_Altri costi'!R18</f>
        <v>0</v>
      </c>
      <c r="Q39" s="16">
        <f>+'E_Altri costi'!S18</f>
        <v>0</v>
      </c>
      <c r="R39" s="16">
        <f>+'E_Altri costi'!T18</f>
        <v>0</v>
      </c>
      <c r="S39" s="16">
        <f>+'E_Altri costi'!U18</f>
        <v>0</v>
      </c>
      <c r="T39" s="16">
        <f>+'E_Altri costi'!V18</f>
        <v>0</v>
      </c>
      <c r="U39" s="16">
        <f>+'E_Altri costi'!W18</f>
        <v>0</v>
      </c>
      <c r="V39" s="16">
        <f>+'E_Altri costi'!X18</f>
        <v>0</v>
      </c>
      <c r="W39" s="16">
        <f>+'E_Altri costi'!Y18</f>
        <v>0</v>
      </c>
      <c r="X39" s="16">
        <f>+'E_Altri costi'!Z18</f>
        <v>0</v>
      </c>
      <c r="Y39" s="16">
        <f>+'E_Altri costi'!AA18</f>
        <v>0</v>
      </c>
      <c r="Z39" s="16">
        <f>+'E_Altri costi'!AB18</f>
        <v>0</v>
      </c>
      <c r="AA39" s="16">
        <f>+'E_Altri costi'!AC18</f>
        <v>0</v>
      </c>
      <c r="AB39" s="16">
        <f>+'E_Altri costi'!AD18</f>
        <v>0</v>
      </c>
      <c r="AC39" s="16">
        <f>+'E_Altri costi'!AE18</f>
        <v>0</v>
      </c>
      <c r="AD39" s="16">
        <f>+'E_Altri costi'!AF18</f>
        <v>0</v>
      </c>
      <c r="AE39" s="16">
        <f>+'E_Altri costi'!AG18</f>
        <v>0</v>
      </c>
      <c r="AF39" s="16">
        <f>+'E_Altri costi'!AH18</f>
        <v>0</v>
      </c>
      <c r="AG39" s="16">
        <f>+'E_Altri costi'!AI18</f>
        <v>0</v>
      </c>
      <c r="AH39" s="16">
        <f>+'E_Altri costi'!AJ18</f>
        <v>0</v>
      </c>
      <c r="AI39" s="16">
        <f>+'E_Altri costi'!AK18</f>
        <v>0</v>
      </c>
      <c r="AJ39" s="16">
        <f>+'E_Altri costi'!AL18</f>
        <v>0</v>
      </c>
      <c r="AK39" s="16">
        <f>+'E_Altri costi'!AM18</f>
        <v>0</v>
      </c>
    </row>
    <row r="40" spans="1:37" ht="10.5" customHeight="1" x14ac:dyDescent="0.2">
      <c r="B40" s="17"/>
    </row>
    <row r="41" spans="1:37" x14ac:dyDescent="0.2">
      <c r="A41" s="12" t="s">
        <v>95</v>
      </c>
      <c r="B41" s="15">
        <f>SUM(B42:B48)</f>
        <v>1760</v>
      </c>
      <c r="C41" s="15">
        <f t="shared" ref="C41:AK41" si="11">SUM(C42:C48)</f>
        <v>1760</v>
      </c>
      <c r="D41" s="15">
        <f t="shared" si="11"/>
        <v>1760</v>
      </c>
      <c r="E41" s="15">
        <f t="shared" si="11"/>
        <v>1760</v>
      </c>
      <c r="F41" s="15">
        <f t="shared" si="11"/>
        <v>1760</v>
      </c>
      <c r="G41" s="15">
        <f t="shared" si="11"/>
        <v>1760</v>
      </c>
      <c r="H41" s="15">
        <f t="shared" si="11"/>
        <v>1760</v>
      </c>
      <c r="I41" s="15">
        <f t="shared" si="11"/>
        <v>1760</v>
      </c>
      <c r="J41" s="15">
        <f t="shared" si="11"/>
        <v>1760</v>
      </c>
      <c r="K41" s="15">
        <f t="shared" si="11"/>
        <v>1760</v>
      </c>
      <c r="L41" s="15">
        <f t="shared" si="11"/>
        <v>1760</v>
      </c>
      <c r="M41" s="15">
        <f t="shared" si="11"/>
        <v>1760</v>
      </c>
      <c r="N41" s="15">
        <f t="shared" si="11"/>
        <v>1760</v>
      </c>
      <c r="O41" s="15">
        <f t="shared" si="11"/>
        <v>1760</v>
      </c>
      <c r="P41" s="15">
        <f t="shared" si="11"/>
        <v>1760</v>
      </c>
      <c r="Q41" s="15">
        <f t="shared" si="11"/>
        <v>1760</v>
      </c>
      <c r="R41" s="15">
        <f t="shared" si="11"/>
        <v>1760</v>
      </c>
      <c r="S41" s="15">
        <f t="shared" si="11"/>
        <v>1760</v>
      </c>
      <c r="T41" s="15">
        <f t="shared" si="11"/>
        <v>1760</v>
      </c>
      <c r="U41" s="15">
        <f t="shared" si="11"/>
        <v>1760</v>
      </c>
      <c r="V41" s="15">
        <f t="shared" si="11"/>
        <v>1760</v>
      </c>
      <c r="W41" s="15">
        <f t="shared" si="11"/>
        <v>1760</v>
      </c>
      <c r="X41" s="15">
        <f t="shared" si="11"/>
        <v>1760</v>
      </c>
      <c r="Y41" s="15">
        <f t="shared" si="11"/>
        <v>1760</v>
      </c>
      <c r="Z41" s="15">
        <f t="shared" si="11"/>
        <v>1760</v>
      </c>
      <c r="AA41" s="15">
        <f t="shared" si="11"/>
        <v>1760</v>
      </c>
      <c r="AB41" s="15">
        <f t="shared" si="11"/>
        <v>1760</v>
      </c>
      <c r="AC41" s="15">
        <f t="shared" si="11"/>
        <v>1760</v>
      </c>
      <c r="AD41" s="15">
        <f t="shared" si="11"/>
        <v>1760</v>
      </c>
      <c r="AE41" s="15">
        <f t="shared" si="11"/>
        <v>1760</v>
      </c>
      <c r="AF41" s="15">
        <f t="shared" si="11"/>
        <v>1760</v>
      </c>
      <c r="AG41" s="15">
        <f t="shared" si="11"/>
        <v>1760</v>
      </c>
      <c r="AH41" s="15">
        <f t="shared" si="11"/>
        <v>1760</v>
      </c>
      <c r="AI41" s="15">
        <f t="shared" si="11"/>
        <v>1760</v>
      </c>
      <c r="AJ41" s="15">
        <f t="shared" si="11"/>
        <v>1760</v>
      </c>
      <c r="AK41" s="15">
        <f t="shared" si="11"/>
        <v>1760</v>
      </c>
    </row>
    <row r="42" spans="1:37" x14ac:dyDescent="0.2">
      <c r="A42" s="12" t="s">
        <v>96</v>
      </c>
      <c r="B42" s="16">
        <f>+'E_Altri costi'!D19</f>
        <v>180</v>
      </c>
      <c r="C42" s="16">
        <f>+'E_Altri costi'!E19</f>
        <v>180</v>
      </c>
      <c r="D42" s="16">
        <f>+'E_Altri costi'!F19</f>
        <v>180</v>
      </c>
      <c r="E42" s="16">
        <f>+'E_Altri costi'!G19</f>
        <v>180</v>
      </c>
      <c r="F42" s="16">
        <f>+'E_Altri costi'!H19</f>
        <v>180</v>
      </c>
      <c r="G42" s="16">
        <f>+'E_Altri costi'!I19</f>
        <v>180</v>
      </c>
      <c r="H42" s="16">
        <f>+'E_Altri costi'!J19</f>
        <v>180</v>
      </c>
      <c r="I42" s="16">
        <f>+'E_Altri costi'!K19</f>
        <v>180</v>
      </c>
      <c r="J42" s="16">
        <f>+'E_Altri costi'!L19</f>
        <v>180</v>
      </c>
      <c r="K42" s="16">
        <f>+'E_Altri costi'!M19</f>
        <v>180</v>
      </c>
      <c r="L42" s="16">
        <f>+'E_Altri costi'!N19</f>
        <v>180</v>
      </c>
      <c r="M42" s="16">
        <f>+'E_Altri costi'!O19</f>
        <v>180</v>
      </c>
      <c r="N42" s="16">
        <f>+'E_Altri costi'!P19</f>
        <v>180</v>
      </c>
      <c r="O42" s="16">
        <f>+'E_Altri costi'!Q19</f>
        <v>180</v>
      </c>
      <c r="P42" s="16">
        <f>+'E_Altri costi'!R19</f>
        <v>180</v>
      </c>
      <c r="Q42" s="16">
        <f>+'E_Altri costi'!S19</f>
        <v>180</v>
      </c>
      <c r="R42" s="16">
        <f>+'E_Altri costi'!T19</f>
        <v>180</v>
      </c>
      <c r="S42" s="16">
        <f>+'E_Altri costi'!U19</f>
        <v>180</v>
      </c>
      <c r="T42" s="16">
        <f>+'E_Altri costi'!V19</f>
        <v>180</v>
      </c>
      <c r="U42" s="16">
        <f>+'E_Altri costi'!W19</f>
        <v>180</v>
      </c>
      <c r="V42" s="16">
        <f>+'E_Altri costi'!X19</f>
        <v>180</v>
      </c>
      <c r="W42" s="16">
        <f>+'E_Altri costi'!Y19</f>
        <v>180</v>
      </c>
      <c r="X42" s="16">
        <f>+'E_Altri costi'!Z19</f>
        <v>180</v>
      </c>
      <c r="Y42" s="16">
        <f>+'E_Altri costi'!AA19</f>
        <v>180</v>
      </c>
      <c r="Z42" s="16">
        <f>+'E_Altri costi'!AB19</f>
        <v>180</v>
      </c>
      <c r="AA42" s="16">
        <f>+'E_Altri costi'!AC19</f>
        <v>180</v>
      </c>
      <c r="AB42" s="16">
        <f>+'E_Altri costi'!AD19</f>
        <v>180</v>
      </c>
      <c r="AC42" s="16">
        <f>+'E_Altri costi'!AE19</f>
        <v>180</v>
      </c>
      <c r="AD42" s="16">
        <f>+'E_Altri costi'!AF19</f>
        <v>180</v>
      </c>
      <c r="AE42" s="16">
        <f>+'E_Altri costi'!AG19</f>
        <v>180</v>
      </c>
      <c r="AF42" s="16">
        <f>+'E_Altri costi'!AH19</f>
        <v>180</v>
      </c>
      <c r="AG42" s="16">
        <f>+'E_Altri costi'!AI19</f>
        <v>180</v>
      </c>
      <c r="AH42" s="16">
        <f>+'E_Altri costi'!AJ19</f>
        <v>180</v>
      </c>
      <c r="AI42" s="16">
        <f>+'E_Altri costi'!AK19</f>
        <v>180</v>
      </c>
      <c r="AJ42" s="16">
        <f>+'E_Altri costi'!AL19</f>
        <v>180</v>
      </c>
      <c r="AK42" s="16">
        <f>+'E_Altri costi'!AM19</f>
        <v>180</v>
      </c>
    </row>
    <row r="43" spans="1:37" x14ac:dyDescent="0.2">
      <c r="A43" s="12" t="s">
        <v>97</v>
      </c>
      <c r="B43" s="16">
        <f>+'E_Altri costi'!D20</f>
        <v>0</v>
      </c>
      <c r="C43" s="16">
        <f>+'E_Altri costi'!E20</f>
        <v>0</v>
      </c>
      <c r="D43" s="16">
        <f>+'E_Altri costi'!F20</f>
        <v>0</v>
      </c>
      <c r="E43" s="16">
        <f>+'E_Altri costi'!G20</f>
        <v>0</v>
      </c>
      <c r="F43" s="16">
        <f>+'E_Altri costi'!H20</f>
        <v>0</v>
      </c>
      <c r="G43" s="16">
        <f>+'E_Altri costi'!I20</f>
        <v>0</v>
      </c>
      <c r="H43" s="16">
        <f>+'E_Altri costi'!J20</f>
        <v>0</v>
      </c>
      <c r="I43" s="16">
        <f>+'E_Altri costi'!K20</f>
        <v>0</v>
      </c>
      <c r="J43" s="16">
        <f>+'E_Altri costi'!L20</f>
        <v>0</v>
      </c>
      <c r="K43" s="16">
        <f>+'E_Altri costi'!M20</f>
        <v>0</v>
      </c>
      <c r="L43" s="16">
        <f>+'E_Altri costi'!N20</f>
        <v>0</v>
      </c>
      <c r="M43" s="16">
        <f>+'E_Altri costi'!O20</f>
        <v>0</v>
      </c>
      <c r="N43" s="16">
        <f>+'E_Altri costi'!P20</f>
        <v>0</v>
      </c>
      <c r="O43" s="16">
        <f>+'E_Altri costi'!Q20</f>
        <v>0</v>
      </c>
      <c r="P43" s="16">
        <f>+'E_Altri costi'!R20</f>
        <v>0</v>
      </c>
      <c r="Q43" s="16">
        <f>+'E_Altri costi'!S20</f>
        <v>0</v>
      </c>
      <c r="R43" s="16">
        <f>+'E_Altri costi'!T20</f>
        <v>0</v>
      </c>
      <c r="S43" s="16">
        <f>+'E_Altri costi'!U20</f>
        <v>0</v>
      </c>
      <c r="T43" s="16">
        <f>+'E_Altri costi'!V20</f>
        <v>0</v>
      </c>
      <c r="U43" s="16">
        <f>+'E_Altri costi'!W20</f>
        <v>0</v>
      </c>
      <c r="V43" s="16">
        <f>+'E_Altri costi'!X20</f>
        <v>0</v>
      </c>
      <c r="W43" s="16">
        <f>+'E_Altri costi'!Y20</f>
        <v>0</v>
      </c>
      <c r="X43" s="16">
        <f>+'E_Altri costi'!Z20</f>
        <v>0</v>
      </c>
      <c r="Y43" s="16">
        <f>+'E_Altri costi'!AA20</f>
        <v>0</v>
      </c>
      <c r="Z43" s="16">
        <f>+'E_Altri costi'!AB20</f>
        <v>0</v>
      </c>
      <c r="AA43" s="16">
        <f>+'E_Altri costi'!AC20</f>
        <v>0</v>
      </c>
      <c r="AB43" s="16">
        <f>+'E_Altri costi'!AD20</f>
        <v>0</v>
      </c>
      <c r="AC43" s="16">
        <f>+'E_Altri costi'!AE20</f>
        <v>0</v>
      </c>
      <c r="AD43" s="16">
        <f>+'E_Altri costi'!AF20</f>
        <v>0</v>
      </c>
      <c r="AE43" s="16">
        <f>+'E_Altri costi'!AG20</f>
        <v>0</v>
      </c>
      <c r="AF43" s="16">
        <f>+'E_Altri costi'!AH20</f>
        <v>0</v>
      </c>
      <c r="AG43" s="16">
        <f>+'E_Altri costi'!AI20</f>
        <v>0</v>
      </c>
      <c r="AH43" s="16">
        <f>+'E_Altri costi'!AJ20</f>
        <v>0</v>
      </c>
      <c r="AI43" s="16">
        <f>+'E_Altri costi'!AK20</f>
        <v>0</v>
      </c>
      <c r="AJ43" s="16">
        <f>+'E_Altri costi'!AL20</f>
        <v>0</v>
      </c>
      <c r="AK43" s="16">
        <f>+'E_Altri costi'!AM20</f>
        <v>0</v>
      </c>
    </row>
    <row r="44" spans="1:37" x14ac:dyDescent="0.2">
      <c r="A44" s="12" t="s">
        <v>98</v>
      </c>
      <c r="B44" s="16">
        <f>+'E_Altri costi'!D21</f>
        <v>30</v>
      </c>
      <c r="C44" s="16">
        <f>+'E_Altri costi'!E21</f>
        <v>30</v>
      </c>
      <c r="D44" s="16">
        <f>+'E_Altri costi'!F21</f>
        <v>30</v>
      </c>
      <c r="E44" s="16">
        <f>+'E_Altri costi'!G21</f>
        <v>30</v>
      </c>
      <c r="F44" s="16">
        <f>+'E_Altri costi'!H21</f>
        <v>30</v>
      </c>
      <c r="G44" s="16">
        <f>+'E_Altri costi'!I21</f>
        <v>30</v>
      </c>
      <c r="H44" s="16">
        <f>+'E_Altri costi'!J21</f>
        <v>30</v>
      </c>
      <c r="I44" s="16">
        <f>+'E_Altri costi'!K21</f>
        <v>30</v>
      </c>
      <c r="J44" s="16">
        <f>+'E_Altri costi'!L21</f>
        <v>30</v>
      </c>
      <c r="K44" s="16">
        <f>+'E_Altri costi'!M21</f>
        <v>30</v>
      </c>
      <c r="L44" s="16">
        <f>+'E_Altri costi'!N21</f>
        <v>30</v>
      </c>
      <c r="M44" s="16">
        <f>+'E_Altri costi'!O21</f>
        <v>30</v>
      </c>
      <c r="N44" s="16">
        <f>+'E_Altri costi'!P21</f>
        <v>30</v>
      </c>
      <c r="O44" s="16">
        <f>+'E_Altri costi'!Q21</f>
        <v>30</v>
      </c>
      <c r="P44" s="16">
        <f>+'E_Altri costi'!R21</f>
        <v>30</v>
      </c>
      <c r="Q44" s="16">
        <f>+'E_Altri costi'!S21</f>
        <v>30</v>
      </c>
      <c r="R44" s="16">
        <f>+'E_Altri costi'!T21</f>
        <v>30</v>
      </c>
      <c r="S44" s="16">
        <f>+'E_Altri costi'!U21</f>
        <v>30</v>
      </c>
      <c r="T44" s="16">
        <f>+'E_Altri costi'!V21</f>
        <v>30</v>
      </c>
      <c r="U44" s="16">
        <f>+'E_Altri costi'!W21</f>
        <v>30</v>
      </c>
      <c r="V44" s="16">
        <f>+'E_Altri costi'!X21</f>
        <v>30</v>
      </c>
      <c r="W44" s="16">
        <f>+'E_Altri costi'!Y21</f>
        <v>30</v>
      </c>
      <c r="X44" s="16">
        <f>+'E_Altri costi'!Z21</f>
        <v>30</v>
      </c>
      <c r="Y44" s="16">
        <f>+'E_Altri costi'!AA21</f>
        <v>30</v>
      </c>
      <c r="Z44" s="16">
        <f>+'E_Altri costi'!AB21</f>
        <v>30</v>
      </c>
      <c r="AA44" s="16">
        <f>+'E_Altri costi'!AC21</f>
        <v>30</v>
      </c>
      <c r="AB44" s="16">
        <f>+'E_Altri costi'!AD21</f>
        <v>30</v>
      </c>
      <c r="AC44" s="16">
        <f>+'E_Altri costi'!AE21</f>
        <v>30</v>
      </c>
      <c r="AD44" s="16">
        <f>+'E_Altri costi'!AF21</f>
        <v>30</v>
      </c>
      <c r="AE44" s="16">
        <f>+'E_Altri costi'!AG21</f>
        <v>30</v>
      </c>
      <c r="AF44" s="16">
        <f>+'E_Altri costi'!AH21</f>
        <v>30</v>
      </c>
      <c r="AG44" s="16">
        <f>+'E_Altri costi'!AI21</f>
        <v>30</v>
      </c>
      <c r="AH44" s="16">
        <f>+'E_Altri costi'!AJ21</f>
        <v>30</v>
      </c>
      <c r="AI44" s="16">
        <f>+'E_Altri costi'!AK21</f>
        <v>30</v>
      </c>
      <c r="AJ44" s="16">
        <f>+'E_Altri costi'!AL21</f>
        <v>30</v>
      </c>
      <c r="AK44" s="16">
        <f>+'E_Altri costi'!AM21</f>
        <v>30</v>
      </c>
    </row>
    <row r="45" spans="1:37" x14ac:dyDescent="0.2">
      <c r="A45" s="12" t="s">
        <v>99</v>
      </c>
      <c r="B45" s="16">
        <f>+'E_Altri costi'!D22</f>
        <v>0</v>
      </c>
      <c r="C45" s="16">
        <f>+'E_Altri costi'!E22</f>
        <v>0</v>
      </c>
      <c r="D45" s="16">
        <f>+'E_Altri costi'!F22</f>
        <v>0</v>
      </c>
      <c r="E45" s="16">
        <f>+'E_Altri costi'!G22</f>
        <v>0</v>
      </c>
      <c r="F45" s="16">
        <f>+'E_Altri costi'!H22</f>
        <v>0</v>
      </c>
      <c r="G45" s="16">
        <f>+'E_Altri costi'!I22</f>
        <v>0</v>
      </c>
      <c r="H45" s="16">
        <f>+'E_Altri costi'!J22</f>
        <v>0</v>
      </c>
      <c r="I45" s="16">
        <f>+'E_Altri costi'!K22</f>
        <v>0</v>
      </c>
      <c r="J45" s="16">
        <f>+'E_Altri costi'!L22</f>
        <v>0</v>
      </c>
      <c r="K45" s="16">
        <f>+'E_Altri costi'!M22</f>
        <v>0</v>
      </c>
      <c r="L45" s="16">
        <f>+'E_Altri costi'!N22</f>
        <v>0</v>
      </c>
      <c r="M45" s="16">
        <f>+'E_Altri costi'!O22</f>
        <v>0</v>
      </c>
      <c r="N45" s="16">
        <f>+'E_Altri costi'!P22</f>
        <v>0</v>
      </c>
      <c r="O45" s="16">
        <f>+'E_Altri costi'!Q22</f>
        <v>0</v>
      </c>
      <c r="P45" s="16">
        <f>+'E_Altri costi'!R22</f>
        <v>0</v>
      </c>
      <c r="Q45" s="16">
        <f>+'E_Altri costi'!S22</f>
        <v>0</v>
      </c>
      <c r="R45" s="16">
        <f>+'E_Altri costi'!T22</f>
        <v>0</v>
      </c>
      <c r="S45" s="16">
        <f>+'E_Altri costi'!U22</f>
        <v>0</v>
      </c>
      <c r="T45" s="16">
        <f>+'E_Altri costi'!V22</f>
        <v>0</v>
      </c>
      <c r="U45" s="16">
        <f>+'E_Altri costi'!W22</f>
        <v>0</v>
      </c>
      <c r="V45" s="16">
        <f>+'E_Altri costi'!X22</f>
        <v>0</v>
      </c>
      <c r="W45" s="16">
        <f>+'E_Altri costi'!Y22</f>
        <v>0</v>
      </c>
      <c r="X45" s="16">
        <f>+'E_Altri costi'!Z22</f>
        <v>0</v>
      </c>
      <c r="Y45" s="16">
        <f>+'E_Altri costi'!AA22</f>
        <v>0</v>
      </c>
      <c r="Z45" s="16">
        <f>+'E_Altri costi'!AB22</f>
        <v>0</v>
      </c>
      <c r="AA45" s="16">
        <f>+'E_Altri costi'!AC22</f>
        <v>0</v>
      </c>
      <c r="AB45" s="16">
        <f>+'E_Altri costi'!AD22</f>
        <v>0</v>
      </c>
      <c r="AC45" s="16">
        <f>+'E_Altri costi'!AE22</f>
        <v>0</v>
      </c>
      <c r="AD45" s="16">
        <f>+'E_Altri costi'!AF22</f>
        <v>0</v>
      </c>
      <c r="AE45" s="16">
        <f>+'E_Altri costi'!AG22</f>
        <v>0</v>
      </c>
      <c r="AF45" s="16">
        <f>+'E_Altri costi'!AH22</f>
        <v>0</v>
      </c>
      <c r="AG45" s="16">
        <f>+'E_Altri costi'!AI22</f>
        <v>0</v>
      </c>
      <c r="AH45" s="16">
        <f>+'E_Altri costi'!AJ22</f>
        <v>0</v>
      </c>
      <c r="AI45" s="16">
        <f>+'E_Altri costi'!AK22</f>
        <v>0</v>
      </c>
      <c r="AJ45" s="16">
        <f>+'E_Altri costi'!AL22</f>
        <v>0</v>
      </c>
      <c r="AK45" s="16">
        <f>+'E_Altri costi'!AM22</f>
        <v>0</v>
      </c>
    </row>
    <row r="46" spans="1:37" x14ac:dyDescent="0.2">
      <c r="A46" s="12" t="s">
        <v>100</v>
      </c>
      <c r="B46" s="16">
        <f>+'E_Altri costi'!D23</f>
        <v>0</v>
      </c>
      <c r="C46" s="16">
        <f>+'E_Altri costi'!E23</f>
        <v>0</v>
      </c>
      <c r="D46" s="16">
        <f>+'E_Altri costi'!F23</f>
        <v>0</v>
      </c>
      <c r="E46" s="16">
        <f>+'E_Altri costi'!G23</f>
        <v>0</v>
      </c>
      <c r="F46" s="16">
        <f>+'E_Altri costi'!H23</f>
        <v>0</v>
      </c>
      <c r="G46" s="16">
        <f>+'E_Altri costi'!I23</f>
        <v>0</v>
      </c>
      <c r="H46" s="16">
        <f>+'E_Altri costi'!J23</f>
        <v>0</v>
      </c>
      <c r="I46" s="16">
        <f>+'E_Altri costi'!K23</f>
        <v>0</v>
      </c>
      <c r="J46" s="16">
        <f>+'E_Altri costi'!L23</f>
        <v>0</v>
      </c>
      <c r="K46" s="16">
        <f>+'E_Altri costi'!M23</f>
        <v>0</v>
      </c>
      <c r="L46" s="16">
        <f>+'E_Altri costi'!N23</f>
        <v>0</v>
      </c>
      <c r="M46" s="16">
        <f>+'E_Altri costi'!O23</f>
        <v>0</v>
      </c>
      <c r="N46" s="16">
        <f>+'E_Altri costi'!P23</f>
        <v>0</v>
      </c>
      <c r="O46" s="16">
        <f>+'E_Altri costi'!Q23</f>
        <v>0</v>
      </c>
      <c r="P46" s="16">
        <f>+'E_Altri costi'!R23</f>
        <v>0</v>
      </c>
      <c r="Q46" s="16">
        <f>+'E_Altri costi'!S23</f>
        <v>0</v>
      </c>
      <c r="R46" s="16">
        <f>+'E_Altri costi'!T23</f>
        <v>0</v>
      </c>
      <c r="S46" s="16">
        <f>+'E_Altri costi'!U23</f>
        <v>0</v>
      </c>
      <c r="T46" s="16">
        <f>+'E_Altri costi'!V23</f>
        <v>0</v>
      </c>
      <c r="U46" s="16">
        <f>+'E_Altri costi'!W23</f>
        <v>0</v>
      </c>
      <c r="V46" s="16">
        <f>+'E_Altri costi'!X23</f>
        <v>0</v>
      </c>
      <c r="W46" s="16">
        <f>+'E_Altri costi'!Y23</f>
        <v>0</v>
      </c>
      <c r="X46" s="16">
        <f>+'E_Altri costi'!Z23</f>
        <v>0</v>
      </c>
      <c r="Y46" s="16">
        <f>+'E_Altri costi'!AA23</f>
        <v>0</v>
      </c>
      <c r="Z46" s="16">
        <f>+'E_Altri costi'!AB23</f>
        <v>0</v>
      </c>
      <c r="AA46" s="16">
        <f>+'E_Altri costi'!AC23</f>
        <v>0</v>
      </c>
      <c r="AB46" s="16">
        <f>+'E_Altri costi'!AD23</f>
        <v>0</v>
      </c>
      <c r="AC46" s="16">
        <f>+'E_Altri costi'!AE23</f>
        <v>0</v>
      </c>
      <c r="AD46" s="16">
        <f>+'E_Altri costi'!AF23</f>
        <v>0</v>
      </c>
      <c r="AE46" s="16">
        <f>+'E_Altri costi'!AG23</f>
        <v>0</v>
      </c>
      <c r="AF46" s="16">
        <f>+'E_Altri costi'!AH23</f>
        <v>0</v>
      </c>
      <c r="AG46" s="16">
        <f>+'E_Altri costi'!AI23</f>
        <v>0</v>
      </c>
      <c r="AH46" s="16">
        <f>+'E_Altri costi'!AJ23</f>
        <v>0</v>
      </c>
      <c r="AI46" s="16">
        <f>+'E_Altri costi'!AK23</f>
        <v>0</v>
      </c>
      <c r="AJ46" s="16">
        <f>+'E_Altri costi'!AL23</f>
        <v>0</v>
      </c>
      <c r="AK46" s="16">
        <f>+'E_Altri costi'!AM23</f>
        <v>0</v>
      </c>
    </row>
    <row r="47" spans="1:37" x14ac:dyDescent="0.2">
      <c r="A47" s="12" t="s">
        <v>101</v>
      </c>
      <c r="B47" s="16">
        <f>+'E_Altri costi'!D24</f>
        <v>1500</v>
      </c>
      <c r="C47" s="16">
        <f>+'E_Altri costi'!E24</f>
        <v>1500</v>
      </c>
      <c r="D47" s="16">
        <f>+'E_Altri costi'!F24</f>
        <v>1500</v>
      </c>
      <c r="E47" s="16">
        <f>+'E_Altri costi'!G24</f>
        <v>1500</v>
      </c>
      <c r="F47" s="16">
        <f>+'E_Altri costi'!H24</f>
        <v>1500</v>
      </c>
      <c r="G47" s="16">
        <f>+'E_Altri costi'!I24</f>
        <v>1500</v>
      </c>
      <c r="H47" s="16">
        <f>+'E_Altri costi'!J24</f>
        <v>1500</v>
      </c>
      <c r="I47" s="16">
        <f>+'E_Altri costi'!K24</f>
        <v>1500</v>
      </c>
      <c r="J47" s="16">
        <f>+'E_Altri costi'!L24</f>
        <v>1500</v>
      </c>
      <c r="K47" s="16">
        <f>+'E_Altri costi'!M24</f>
        <v>1500</v>
      </c>
      <c r="L47" s="16">
        <f>+'E_Altri costi'!N24</f>
        <v>1500</v>
      </c>
      <c r="M47" s="16">
        <f>+'E_Altri costi'!O24</f>
        <v>1500</v>
      </c>
      <c r="N47" s="16">
        <f>+'E_Altri costi'!P24</f>
        <v>1500</v>
      </c>
      <c r="O47" s="16">
        <f>+'E_Altri costi'!Q24</f>
        <v>1500</v>
      </c>
      <c r="P47" s="16">
        <f>+'E_Altri costi'!R24</f>
        <v>1500</v>
      </c>
      <c r="Q47" s="16">
        <f>+'E_Altri costi'!S24</f>
        <v>1500</v>
      </c>
      <c r="R47" s="16">
        <f>+'E_Altri costi'!T24</f>
        <v>1500</v>
      </c>
      <c r="S47" s="16">
        <f>+'E_Altri costi'!U24</f>
        <v>1500</v>
      </c>
      <c r="T47" s="16">
        <f>+'E_Altri costi'!V24</f>
        <v>1500</v>
      </c>
      <c r="U47" s="16">
        <f>+'E_Altri costi'!W24</f>
        <v>1500</v>
      </c>
      <c r="V47" s="16">
        <f>+'E_Altri costi'!X24</f>
        <v>1500</v>
      </c>
      <c r="W47" s="16">
        <f>+'E_Altri costi'!Y24</f>
        <v>1500</v>
      </c>
      <c r="X47" s="16">
        <f>+'E_Altri costi'!Z24</f>
        <v>1500</v>
      </c>
      <c r="Y47" s="16">
        <f>+'E_Altri costi'!AA24</f>
        <v>1500</v>
      </c>
      <c r="Z47" s="16">
        <f>+'E_Altri costi'!AB24</f>
        <v>1500</v>
      </c>
      <c r="AA47" s="16">
        <f>+'E_Altri costi'!AC24</f>
        <v>1500</v>
      </c>
      <c r="AB47" s="16">
        <f>+'E_Altri costi'!AD24</f>
        <v>1500</v>
      </c>
      <c r="AC47" s="16">
        <f>+'E_Altri costi'!AE24</f>
        <v>1500</v>
      </c>
      <c r="AD47" s="16">
        <f>+'E_Altri costi'!AF24</f>
        <v>1500</v>
      </c>
      <c r="AE47" s="16">
        <f>+'E_Altri costi'!AG24</f>
        <v>1500</v>
      </c>
      <c r="AF47" s="16">
        <f>+'E_Altri costi'!AH24</f>
        <v>1500</v>
      </c>
      <c r="AG47" s="16">
        <f>+'E_Altri costi'!AI24</f>
        <v>1500</v>
      </c>
      <c r="AH47" s="16">
        <f>+'E_Altri costi'!AJ24</f>
        <v>1500</v>
      </c>
      <c r="AI47" s="16">
        <f>+'E_Altri costi'!AK24</f>
        <v>1500</v>
      </c>
      <c r="AJ47" s="16">
        <f>+'E_Altri costi'!AL24</f>
        <v>1500</v>
      </c>
      <c r="AK47" s="16">
        <f>+'E_Altri costi'!AM24</f>
        <v>1500</v>
      </c>
    </row>
    <row r="48" spans="1:37" x14ac:dyDescent="0.2">
      <c r="A48" s="12" t="s">
        <v>102</v>
      </c>
      <c r="B48" s="16">
        <f>+'E_Altri costi'!D25</f>
        <v>50</v>
      </c>
      <c r="C48" s="16">
        <f>+'E_Altri costi'!E25</f>
        <v>50</v>
      </c>
      <c r="D48" s="16">
        <f>+'E_Altri costi'!F25</f>
        <v>50</v>
      </c>
      <c r="E48" s="16">
        <f>+'E_Altri costi'!G25</f>
        <v>50</v>
      </c>
      <c r="F48" s="16">
        <f>+'E_Altri costi'!H25</f>
        <v>50</v>
      </c>
      <c r="G48" s="16">
        <f>+'E_Altri costi'!I25</f>
        <v>50</v>
      </c>
      <c r="H48" s="16">
        <f>+'E_Altri costi'!J25</f>
        <v>50</v>
      </c>
      <c r="I48" s="16">
        <f>+'E_Altri costi'!K25</f>
        <v>50</v>
      </c>
      <c r="J48" s="16">
        <f>+'E_Altri costi'!L25</f>
        <v>50</v>
      </c>
      <c r="K48" s="16">
        <f>+'E_Altri costi'!M25</f>
        <v>50</v>
      </c>
      <c r="L48" s="16">
        <f>+'E_Altri costi'!N25</f>
        <v>50</v>
      </c>
      <c r="M48" s="16">
        <f>+'E_Altri costi'!O25</f>
        <v>50</v>
      </c>
      <c r="N48" s="16">
        <f>+'E_Altri costi'!P25</f>
        <v>50</v>
      </c>
      <c r="O48" s="16">
        <f>+'E_Altri costi'!Q25</f>
        <v>50</v>
      </c>
      <c r="P48" s="16">
        <f>+'E_Altri costi'!R25</f>
        <v>50</v>
      </c>
      <c r="Q48" s="16">
        <f>+'E_Altri costi'!S25</f>
        <v>50</v>
      </c>
      <c r="R48" s="16">
        <f>+'E_Altri costi'!T25</f>
        <v>50</v>
      </c>
      <c r="S48" s="16">
        <f>+'E_Altri costi'!U25</f>
        <v>50</v>
      </c>
      <c r="T48" s="16">
        <f>+'E_Altri costi'!V25</f>
        <v>50</v>
      </c>
      <c r="U48" s="16">
        <f>+'E_Altri costi'!W25</f>
        <v>50</v>
      </c>
      <c r="V48" s="16">
        <f>+'E_Altri costi'!X25</f>
        <v>50</v>
      </c>
      <c r="W48" s="16">
        <f>+'E_Altri costi'!Y25</f>
        <v>50</v>
      </c>
      <c r="X48" s="16">
        <f>+'E_Altri costi'!Z25</f>
        <v>50</v>
      </c>
      <c r="Y48" s="16">
        <f>+'E_Altri costi'!AA25</f>
        <v>50</v>
      </c>
      <c r="Z48" s="16">
        <f>+'E_Altri costi'!AB25</f>
        <v>50</v>
      </c>
      <c r="AA48" s="16">
        <f>+'E_Altri costi'!AC25</f>
        <v>50</v>
      </c>
      <c r="AB48" s="16">
        <f>+'E_Altri costi'!AD25</f>
        <v>50</v>
      </c>
      <c r="AC48" s="16">
        <f>+'E_Altri costi'!AE25</f>
        <v>50</v>
      </c>
      <c r="AD48" s="16">
        <f>+'E_Altri costi'!AF25</f>
        <v>50</v>
      </c>
      <c r="AE48" s="16">
        <f>+'E_Altri costi'!AG25</f>
        <v>50</v>
      </c>
      <c r="AF48" s="16">
        <f>+'E_Altri costi'!AH25</f>
        <v>50</v>
      </c>
      <c r="AG48" s="16">
        <f>+'E_Altri costi'!AI25</f>
        <v>50</v>
      </c>
      <c r="AH48" s="16">
        <f>+'E_Altri costi'!AJ25</f>
        <v>50</v>
      </c>
      <c r="AI48" s="16">
        <f>+'E_Altri costi'!AK25</f>
        <v>50</v>
      </c>
      <c r="AJ48" s="16">
        <f>+'E_Altri costi'!AL25</f>
        <v>50</v>
      </c>
      <c r="AK48" s="16">
        <f>+'E_Altri costi'!AM25</f>
        <v>50</v>
      </c>
    </row>
    <row r="49" spans="1:37" x14ac:dyDescent="0.2">
      <c r="A49" s="12" t="s">
        <v>103</v>
      </c>
      <c r="B49" s="15">
        <f>SUM(B50:B55)</f>
        <v>21400.666666666668</v>
      </c>
      <c r="C49" s="15">
        <f t="shared" ref="C49:AK49" si="12">SUM(C50:C55)</f>
        <v>21539.555555555555</v>
      </c>
      <c r="D49" s="15">
        <f t="shared" si="12"/>
        <v>21572.888888888891</v>
      </c>
      <c r="E49" s="15">
        <f t="shared" si="12"/>
        <v>21572.888888888891</v>
      </c>
      <c r="F49" s="15">
        <f t="shared" si="12"/>
        <v>21572.888888888891</v>
      </c>
      <c r="G49" s="15">
        <f t="shared" si="12"/>
        <v>21572.888888888887</v>
      </c>
      <c r="H49" s="15">
        <f t="shared" si="12"/>
        <v>21572.888888888891</v>
      </c>
      <c r="I49" s="15">
        <f t="shared" si="12"/>
        <v>21572.888888888891</v>
      </c>
      <c r="J49" s="15">
        <f t="shared" si="12"/>
        <v>21622.888888888891</v>
      </c>
      <c r="K49" s="15">
        <f t="shared" si="12"/>
        <v>21622.888888888891</v>
      </c>
      <c r="L49" s="15">
        <f t="shared" si="12"/>
        <v>21622.888888888887</v>
      </c>
      <c r="M49" s="15">
        <f t="shared" si="12"/>
        <v>21622.888888888894</v>
      </c>
      <c r="N49" s="15">
        <f t="shared" si="12"/>
        <v>22040.968888888885</v>
      </c>
      <c r="O49" s="15">
        <f t="shared" si="12"/>
        <v>22040.968888888889</v>
      </c>
      <c r="P49" s="15">
        <f t="shared" si="12"/>
        <v>22040.968888888885</v>
      </c>
      <c r="Q49" s="15">
        <f t="shared" si="12"/>
        <v>22040.968888888889</v>
      </c>
      <c r="R49" s="15">
        <f t="shared" si="12"/>
        <v>22040.968888888889</v>
      </c>
      <c r="S49" s="15">
        <f t="shared" si="12"/>
        <v>22040.968888888889</v>
      </c>
      <c r="T49" s="15">
        <f t="shared" si="12"/>
        <v>22040.968888888885</v>
      </c>
      <c r="U49" s="15">
        <f t="shared" si="12"/>
        <v>22040.968888888885</v>
      </c>
      <c r="V49" s="15">
        <f t="shared" si="12"/>
        <v>22040.968888888885</v>
      </c>
      <c r="W49" s="15">
        <f t="shared" si="12"/>
        <v>22040.968888888889</v>
      </c>
      <c r="X49" s="15">
        <f t="shared" si="12"/>
        <v>22040.968888888885</v>
      </c>
      <c r="Y49" s="15">
        <f t="shared" si="12"/>
        <v>22040.968888888885</v>
      </c>
      <c r="Z49" s="15">
        <f t="shared" si="12"/>
        <v>22467.410488888891</v>
      </c>
      <c r="AA49" s="15">
        <f t="shared" si="12"/>
        <v>22467.410488888887</v>
      </c>
      <c r="AB49" s="15">
        <f t="shared" si="12"/>
        <v>22467.410488888887</v>
      </c>
      <c r="AC49" s="15">
        <f t="shared" si="12"/>
        <v>22467.410488888894</v>
      </c>
      <c r="AD49" s="15">
        <f t="shared" si="12"/>
        <v>22467.410488888883</v>
      </c>
      <c r="AE49" s="15">
        <f t="shared" si="12"/>
        <v>22467.410488888887</v>
      </c>
      <c r="AF49" s="15">
        <f t="shared" si="12"/>
        <v>22467.410488888894</v>
      </c>
      <c r="AG49" s="15">
        <f t="shared" si="12"/>
        <v>22467.410488888887</v>
      </c>
      <c r="AH49" s="15">
        <f t="shared" si="12"/>
        <v>22467.410488888891</v>
      </c>
      <c r="AI49" s="15">
        <f t="shared" si="12"/>
        <v>22467.410488888883</v>
      </c>
      <c r="AJ49" s="15">
        <f t="shared" si="12"/>
        <v>22467.410488888891</v>
      </c>
      <c r="AK49" s="15">
        <f t="shared" si="12"/>
        <v>22467.410488888894</v>
      </c>
    </row>
    <row r="50" spans="1:37" x14ac:dyDescent="0.2">
      <c r="A50" s="12" t="s">
        <v>104</v>
      </c>
      <c r="B50" s="16">
        <f>+'E_Altri costi'!D26</f>
        <v>0</v>
      </c>
      <c r="C50" s="16">
        <f>+'E_Altri costi'!E26</f>
        <v>0</v>
      </c>
      <c r="D50" s="16">
        <f>+'E_Altri costi'!F26</f>
        <v>0</v>
      </c>
      <c r="E50" s="16">
        <f>+'E_Altri costi'!G26</f>
        <v>0</v>
      </c>
      <c r="F50" s="16">
        <f>+'E_Altri costi'!H26</f>
        <v>0</v>
      </c>
      <c r="G50" s="16">
        <f>+'E_Altri costi'!I26</f>
        <v>0</v>
      </c>
      <c r="H50" s="16">
        <f>+'E_Altri costi'!J26</f>
        <v>0</v>
      </c>
      <c r="I50" s="16">
        <f>+'E_Altri costi'!K26</f>
        <v>0</v>
      </c>
      <c r="J50" s="16">
        <f>+'E_Altri costi'!L26</f>
        <v>0</v>
      </c>
      <c r="K50" s="16">
        <f>+'E_Altri costi'!M26</f>
        <v>0</v>
      </c>
      <c r="L50" s="16">
        <f>+'E_Altri costi'!N26</f>
        <v>0</v>
      </c>
      <c r="M50" s="16">
        <f>+'E_Altri costi'!O26</f>
        <v>0</v>
      </c>
      <c r="N50" s="16">
        <f>+'E_Altri costi'!P26</f>
        <v>0</v>
      </c>
      <c r="O50" s="16">
        <f>+'E_Altri costi'!Q26</f>
        <v>0</v>
      </c>
      <c r="P50" s="16">
        <f>+'E_Altri costi'!R26</f>
        <v>0</v>
      </c>
      <c r="Q50" s="16">
        <f>+'E_Altri costi'!S26</f>
        <v>0</v>
      </c>
      <c r="R50" s="16">
        <f>+'E_Altri costi'!T26</f>
        <v>0</v>
      </c>
      <c r="S50" s="16">
        <f>+'E_Altri costi'!U26</f>
        <v>0</v>
      </c>
      <c r="T50" s="16">
        <f>+'E_Altri costi'!V26</f>
        <v>0</v>
      </c>
      <c r="U50" s="16">
        <f>+'E_Altri costi'!W26</f>
        <v>0</v>
      </c>
      <c r="V50" s="16">
        <f>+'E_Altri costi'!X26</f>
        <v>0</v>
      </c>
      <c r="W50" s="16">
        <f>+'E_Altri costi'!Y26</f>
        <v>0</v>
      </c>
      <c r="X50" s="16">
        <f>+'E_Altri costi'!Z26</f>
        <v>0</v>
      </c>
      <c r="Y50" s="16">
        <f>+'E_Altri costi'!AA26</f>
        <v>0</v>
      </c>
      <c r="Z50" s="16">
        <f>+'E_Altri costi'!AB26</f>
        <v>0</v>
      </c>
      <c r="AA50" s="16">
        <f>+'E_Altri costi'!AC26</f>
        <v>0</v>
      </c>
      <c r="AB50" s="16">
        <f>+'E_Altri costi'!AD26</f>
        <v>0</v>
      </c>
      <c r="AC50" s="16">
        <f>+'E_Altri costi'!AE26</f>
        <v>0</v>
      </c>
      <c r="AD50" s="16">
        <f>+'E_Altri costi'!AF26</f>
        <v>0</v>
      </c>
      <c r="AE50" s="16">
        <f>+'E_Altri costi'!AG26</f>
        <v>0</v>
      </c>
      <c r="AF50" s="16">
        <f>+'E_Altri costi'!AH26</f>
        <v>0</v>
      </c>
      <c r="AG50" s="16">
        <f>+'E_Altri costi'!AI26</f>
        <v>0</v>
      </c>
      <c r="AH50" s="16">
        <f>+'E_Altri costi'!AJ26</f>
        <v>0</v>
      </c>
      <c r="AI50" s="16">
        <f>+'E_Altri costi'!AK26</f>
        <v>0</v>
      </c>
      <c r="AJ50" s="16">
        <f>+'E_Altri costi'!AL26</f>
        <v>0</v>
      </c>
      <c r="AK50" s="16">
        <f>+'E_Altri costi'!AM26</f>
        <v>0</v>
      </c>
    </row>
    <row r="51" spans="1:37" x14ac:dyDescent="0.2">
      <c r="A51" s="12" t="s">
        <v>105</v>
      </c>
      <c r="B51" s="16">
        <f>+SPm!B44-'Bilancio iniziale'!B44</f>
        <v>416.66666666666788</v>
      </c>
      <c r="C51" s="16">
        <f>+SPm!C44-SPm!B44</f>
        <v>555.55555555555475</v>
      </c>
      <c r="D51" s="16">
        <f>+SPm!D44-SPm!C44</f>
        <v>588.88888888888869</v>
      </c>
      <c r="E51" s="16">
        <f>+SPm!E44-SPm!D44</f>
        <v>588.88888888888869</v>
      </c>
      <c r="F51" s="16">
        <f>+SPm!F44-SPm!E44</f>
        <v>588.88888888889051</v>
      </c>
      <c r="G51" s="16">
        <f>+SPm!G44-SPm!F44</f>
        <v>588.88888888888687</v>
      </c>
      <c r="H51" s="16">
        <f>+SPm!H44-SPm!G44</f>
        <v>588.88888888888869</v>
      </c>
      <c r="I51" s="16">
        <f>+SPm!I44-SPm!H44</f>
        <v>588.88888888888869</v>
      </c>
      <c r="J51" s="16">
        <f>+SPm!J44-SPm!I44</f>
        <v>638.88888888888869</v>
      </c>
      <c r="K51" s="16">
        <f>+SPm!K44-SPm!J44</f>
        <v>638.88888888888869</v>
      </c>
      <c r="L51" s="16">
        <f>+SPm!L44-SPm!K44</f>
        <v>638.88888888888687</v>
      </c>
      <c r="M51" s="16">
        <f>+SPm!M44-SPm!L44</f>
        <v>638.88888888889414</v>
      </c>
      <c r="N51" s="16">
        <f>+SPm!N44-SPm!M44</f>
        <v>638.88888888888687</v>
      </c>
      <c r="O51" s="16">
        <f>+SPm!O44-SPm!N44</f>
        <v>638.88888888889051</v>
      </c>
      <c r="P51" s="16">
        <f>+SPm!P44-SPm!O44</f>
        <v>638.88888888888687</v>
      </c>
      <c r="Q51" s="16">
        <f>+SPm!Q44-SPm!P44</f>
        <v>638.88888888889051</v>
      </c>
      <c r="R51" s="16">
        <f>+SPm!R44-SPm!Q44</f>
        <v>638.88888888889051</v>
      </c>
      <c r="S51" s="16">
        <f>+SPm!S44-SPm!R44</f>
        <v>638.88888888889051</v>
      </c>
      <c r="T51" s="16">
        <f>+SPm!T44-SPm!S44</f>
        <v>638.88888888888687</v>
      </c>
      <c r="U51" s="16">
        <f>+SPm!U44-SPm!T44</f>
        <v>638.88888888888687</v>
      </c>
      <c r="V51" s="16">
        <f>+SPm!V44-SPm!U44</f>
        <v>638.88888888888687</v>
      </c>
      <c r="W51" s="16">
        <f>+SPm!W44-SPm!V44</f>
        <v>638.88888888889051</v>
      </c>
      <c r="X51" s="16">
        <f>+SPm!X44-SPm!W44</f>
        <v>638.88888888888687</v>
      </c>
      <c r="Y51" s="16">
        <f>+SPm!Y44-SPm!X44</f>
        <v>638.88888888888687</v>
      </c>
      <c r="Z51" s="16">
        <f>+SPm!Z44-SPm!Y44</f>
        <v>638.88888888889051</v>
      </c>
      <c r="AA51" s="16">
        <f>+SPm!AA44-SPm!Z44</f>
        <v>638.88888888888687</v>
      </c>
      <c r="AB51" s="16">
        <f>+SPm!AB44-SPm!AA44</f>
        <v>638.88888888888687</v>
      </c>
      <c r="AC51" s="16">
        <f>+SPm!AC44-SPm!AB44</f>
        <v>638.88888888889414</v>
      </c>
      <c r="AD51" s="16">
        <f>+SPm!AD44-SPm!AC44</f>
        <v>638.88888888888323</v>
      </c>
      <c r="AE51" s="16">
        <f>+SPm!AE44-SPm!AD44</f>
        <v>638.88888888888687</v>
      </c>
      <c r="AF51" s="16">
        <f>+SPm!AF44-SPm!AE44</f>
        <v>638.88888888889414</v>
      </c>
      <c r="AG51" s="16">
        <f>+SPm!AG44-SPm!AF44</f>
        <v>638.88888888888687</v>
      </c>
      <c r="AH51" s="16">
        <f>+SPm!AH44-SPm!AG44</f>
        <v>638.88888888889051</v>
      </c>
      <c r="AI51" s="16">
        <f>+SPm!AI44-SPm!AH44</f>
        <v>638.88888888888323</v>
      </c>
      <c r="AJ51" s="16">
        <f>+SPm!AJ44-SPm!AI44</f>
        <v>638.88888888889051</v>
      </c>
      <c r="AK51" s="16">
        <f>+SPm!AK44-SPm!AJ44</f>
        <v>638.88888888889414</v>
      </c>
    </row>
    <row r="52" spans="1:37" x14ac:dyDescent="0.2">
      <c r="A52" s="12" t="s">
        <v>161</v>
      </c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</row>
    <row r="53" spans="1:37" x14ac:dyDescent="0.2">
      <c r="A53" s="12" t="s">
        <v>162</v>
      </c>
      <c r="B53" s="16">
        <f>+'E_Altri costi'!D27</f>
        <v>80</v>
      </c>
      <c r="C53" s="16">
        <f>+'E_Altri costi'!E27</f>
        <v>80</v>
      </c>
      <c r="D53" s="16">
        <f>+'E_Altri costi'!F27</f>
        <v>80</v>
      </c>
      <c r="E53" s="16">
        <f>+'E_Altri costi'!G27</f>
        <v>80</v>
      </c>
      <c r="F53" s="16">
        <f>+'E_Altri costi'!H27</f>
        <v>80</v>
      </c>
      <c r="G53" s="16">
        <f>+'E_Altri costi'!I27</f>
        <v>80</v>
      </c>
      <c r="H53" s="16">
        <f>+'E_Altri costi'!J27</f>
        <v>80</v>
      </c>
      <c r="I53" s="16">
        <f>+'E_Altri costi'!K27</f>
        <v>80</v>
      </c>
      <c r="J53" s="16">
        <f>+'E_Altri costi'!L27</f>
        <v>80</v>
      </c>
      <c r="K53" s="16">
        <f>+'E_Altri costi'!M27</f>
        <v>80</v>
      </c>
      <c r="L53" s="16">
        <f>+'E_Altri costi'!N27</f>
        <v>80</v>
      </c>
      <c r="M53" s="16">
        <f>+'E_Altri costi'!O27</f>
        <v>80</v>
      </c>
      <c r="N53" s="16">
        <f>+'E_Altri costi'!P27</f>
        <v>80</v>
      </c>
      <c r="O53" s="16">
        <f>+'E_Altri costi'!Q27</f>
        <v>80</v>
      </c>
      <c r="P53" s="16">
        <f>+'E_Altri costi'!R27</f>
        <v>80</v>
      </c>
      <c r="Q53" s="16">
        <f>+'E_Altri costi'!S27</f>
        <v>80</v>
      </c>
      <c r="R53" s="16">
        <f>+'E_Altri costi'!T27</f>
        <v>80</v>
      </c>
      <c r="S53" s="16">
        <f>+'E_Altri costi'!U27</f>
        <v>80</v>
      </c>
      <c r="T53" s="16">
        <f>+'E_Altri costi'!V27</f>
        <v>80</v>
      </c>
      <c r="U53" s="16">
        <f>+'E_Altri costi'!W27</f>
        <v>80</v>
      </c>
      <c r="V53" s="16">
        <f>+'E_Altri costi'!X27</f>
        <v>80</v>
      </c>
      <c r="W53" s="16">
        <f>+'E_Altri costi'!Y27</f>
        <v>80</v>
      </c>
      <c r="X53" s="16">
        <f>+'E_Altri costi'!Z27</f>
        <v>80</v>
      </c>
      <c r="Y53" s="16">
        <f>+'E_Altri costi'!AA27</f>
        <v>80</v>
      </c>
      <c r="Z53" s="16">
        <f>+'E_Altri costi'!AB27</f>
        <v>80</v>
      </c>
      <c r="AA53" s="16">
        <f>+'E_Altri costi'!AC27</f>
        <v>80</v>
      </c>
      <c r="AB53" s="16">
        <f>+'E_Altri costi'!AD27</f>
        <v>80</v>
      </c>
      <c r="AC53" s="16">
        <f>+'E_Altri costi'!AE27</f>
        <v>80</v>
      </c>
      <c r="AD53" s="16">
        <f>+'E_Altri costi'!AF27</f>
        <v>80</v>
      </c>
      <c r="AE53" s="16">
        <f>+'E_Altri costi'!AG27</f>
        <v>80</v>
      </c>
      <c r="AF53" s="16">
        <f>+'E_Altri costi'!AH27</f>
        <v>80</v>
      </c>
      <c r="AG53" s="16">
        <f>+'E_Altri costi'!AI27</f>
        <v>80</v>
      </c>
      <c r="AH53" s="16">
        <f>+'E_Altri costi'!AJ27</f>
        <v>80</v>
      </c>
      <c r="AI53" s="16">
        <f>+'E_Altri costi'!AK27</f>
        <v>80</v>
      </c>
      <c r="AJ53" s="16">
        <f>+'E_Altri costi'!AL27</f>
        <v>80</v>
      </c>
      <c r="AK53" s="16">
        <f>+'E_Altri costi'!AM27</f>
        <v>80</v>
      </c>
    </row>
    <row r="54" spans="1:37" x14ac:dyDescent="0.2">
      <c r="A54" s="12" t="s">
        <v>163</v>
      </c>
      <c r="B54" s="16">
        <f>+E_Personale!C170</f>
        <v>19656</v>
      </c>
      <c r="C54" s="16">
        <f>+E_Personale!D170</f>
        <v>19656</v>
      </c>
      <c r="D54" s="16">
        <f>+E_Personale!E170</f>
        <v>19656</v>
      </c>
      <c r="E54" s="16">
        <f>+E_Personale!F170</f>
        <v>19656</v>
      </c>
      <c r="F54" s="16">
        <f>+E_Personale!G170</f>
        <v>19656</v>
      </c>
      <c r="G54" s="16">
        <f>+E_Personale!H170</f>
        <v>19656</v>
      </c>
      <c r="H54" s="16">
        <f>+E_Personale!I170</f>
        <v>19656</v>
      </c>
      <c r="I54" s="16">
        <f>+E_Personale!J170</f>
        <v>19656</v>
      </c>
      <c r="J54" s="16">
        <f>+E_Personale!K170</f>
        <v>19656</v>
      </c>
      <c r="K54" s="16">
        <f>+E_Personale!L170</f>
        <v>19656</v>
      </c>
      <c r="L54" s="16">
        <f>+E_Personale!M170</f>
        <v>19656</v>
      </c>
      <c r="M54" s="16">
        <f>+E_Personale!N170</f>
        <v>19656</v>
      </c>
      <c r="N54" s="16">
        <f>+E_Personale!O170</f>
        <v>20049.12</v>
      </c>
      <c r="O54" s="16">
        <f>+E_Personale!P170</f>
        <v>20049.12</v>
      </c>
      <c r="P54" s="16">
        <f>+E_Personale!Q170</f>
        <v>20049.12</v>
      </c>
      <c r="Q54" s="16">
        <f>+E_Personale!R170</f>
        <v>20049.12</v>
      </c>
      <c r="R54" s="16">
        <f>+E_Personale!S170</f>
        <v>20049.12</v>
      </c>
      <c r="S54" s="16">
        <f>+E_Personale!T170</f>
        <v>20049.12</v>
      </c>
      <c r="T54" s="16">
        <f>+E_Personale!U170</f>
        <v>20049.12</v>
      </c>
      <c r="U54" s="16">
        <f>+E_Personale!V170</f>
        <v>20049.12</v>
      </c>
      <c r="V54" s="16">
        <f>+E_Personale!W170</f>
        <v>20049.12</v>
      </c>
      <c r="W54" s="16">
        <f>+E_Personale!X170</f>
        <v>20049.12</v>
      </c>
      <c r="X54" s="16">
        <f>+E_Personale!Y170</f>
        <v>20049.12</v>
      </c>
      <c r="Y54" s="16">
        <f>+E_Personale!Z170</f>
        <v>20049.12</v>
      </c>
      <c r="Z54" s="16">
        <f>+E_Personale!AA170</f>
        <v>20450.1024</v>
      </c>
      <c r="AA54" s="16">
        <f>+E_Personale!AB170</f>
        <v>20450.1024</v>
      </c>
      <c r="AB54" s="16">
        <f>+E_Personale!AC170</f>
        <v>20450.1024</v>
      </c>
      <c r="AC54" s="16">
        <f>+E_Personale!AD170</f>
        <v>20450.1024</v>
      </c>
      <c r="AD54" s="16">
        <f>+E_Personale!AE170</f>
        <v>20450.1024</v>
      </c>
      <c r="AE54" s="16">
        <f>+E_Personale!AF170</f>
        <v>20450.1024</v>
      </c>
      <c r="AF54" s="16">
        <f>+E_Personale!AG170</f>
        <v>20450.1024</v>
      </c>
      <c r="AG54" s="16">
        <f>+E_Personale!AH170</f>
        <v>20450.1024</v>
      </c>
      <c r="AH54" s="16">
        <f>+E_Personale!AI170</f>
        <v>20450.1024</v>
      </c>
      <c r="AI54" s="16">
        <f>+E_Personale!AJ170</f>
        <v>20450.1024</v>
      </c>
      <c r="AJ54" s="16">
        <f>+E_Personale!AK170</f>
        <v>20450.1024</v>
      </c>
      <c r="AK54" s="16">
        <f>+E_Personale!AL170</f>
        <v>20450.1024</v>
      </c>
    </row>
    <row r="55" spans="1:37" x14ac:dyDescent="0.2">
      <c r="A55" s="12" t="s">
        <v>164</v>
      </c>
      <c r="B55" s="16">
        <f>+E_Personale!C171</f>
        <v>1248</v>
      </c>
      <c r="C55" s="16">
        <f>+E_Personale!D171</f>
        <v>1248</v>
      </c>
      <c r="D55" s="16">
        <f>+E_Personale!E171</f>
        <v>1248</v>
      </c>
      <c r="E55" s="16">
        <f>+E_Personale!F171</f>
        <v>1248</v>
      </c>
      <c r="F55" s="16">
        <f>+E_Personale!G171</f>
        <v>1248</v>
      </c>
      <c r="G55" s="16">
        <f>+E_Personale!H171</f>
        <v>1248</v>
      </c>
      <c r="H55" s="16">
        <f>+E_Personale!I171</f>
        <v>1248</v>
      </c>
      <c r="I55" s="16">
        <f>+E_Personale!J171</f>
        <v>1248</v>
      </c>
      <c r="J55" s="16">
        <f>+E_Personale!K171</f>
        <v>1248</v>
      </c>
      <c r="K55" s="16">
        <f>+E_Personale!L171</f>
        <v>1248</v>
      </c>
      <c r="L55" s="16">
        <f>+E_Personale!M171</f>
        <v>1248</v>
      </c>
      <c r="M55" s="16">
        <f>+E_Personale!N171</f>
        <v>1248</v>
      </c>
      <c r="N55" s="16">
        <f>+E_Personale!O171</f>
        <v>1272.96</v>
      </c>
      <c r="O55" s="16">
        <f>+E_Personale!P171</f>
        <v>1272.96</v>
      </c>
      <c r="P55" s="16">
        <f>+E_Personale!Q171</f>
        <v>1272.96</v>
      </c>
      <c r="Q55" s="16">
        <f>+E_Personale!R171</f>
        <v>1272.96</v>
      </c>
      <c r="R55" s="16">
        <f>+E_Personale!S171</f>
        <v>1272.96</v>
      </c>
      <c r="S55" s="16">
        <f>+E_Personale!T171</f>
        <v>1272.96</v>
      </c>
      <c r="T55" s="16">
        <f>+E_Personale!U171</f>
        <v>1272.96</v>
      </c>
      <c r="U55" s="16">
        <f>+E_Personale!V171</f>
        <v>1272.96</v>
      </c>
      <c r="V55" s="16">
        <f>+E_Personale!W171</f>
        <v>1272.96</v>
      </c>
      <c r="W55" s="16">
        <f>+E_Personale!X171</f>
        <v>1272.96</v>
      </c>
      <c r="X55" s="16">
        <f>+E_Personale!Y171</f>
        <v>1272.96</v>
      </c>
      <c r="Y55" s="16">
        <f>+E_Personale!Z171</f>
        <v>1272.96</v>
      </c>
      <c r="Z55" s="16">
        <f>+E_Personale!AA171</f>
        <v>1298.4192</v>
      </c>
      <c r="AA55" s="16">
        <f>+E_Personale!AB171</f>
        <v>1298.4192</v>
      </c>
      <c r="AB55" s="16">
        <f>+E_Personale!AC171</f>
        <v>1298.4192</v>
      </c>
      <c r="AC55" s="16">
        <f>+E_Personale!AD171</f>
        <v>1298.4192</v>
      </c>
      <c r="AD55" s="16">
        <f>+E_Personale!AE171</f>
        <v>1298.4192</v>
      </c>
      <c r="AE55" s="16">
        <f>+E_Personale!AF171</f>
        <v>1298.4192</v>
      </c>
      <c r="AF55" s="16">
        <f>+E_Personale!AG171</f>
        <v>1298.4192</v>
      </c>
      <c r="AG55" s="16">
        <f>+E_Personale!AH171</f>
        <v>1298.4192</v>
      </c>
      <c r="AH55" s="16">
        <f>+E_Personale!AI171</f>
        <v>1298.4192</v>
      </c>
      <c r="AI55" s="16">
        <f>+E_Personale!AJ171</f>
        <v>1298.4192</v>
      </c>
      <c r="AJ55" s="16">
        <f>+E_Personale!AK171</f>
        <v>1298.4192</v>
      </c>
      <c r="AK55" s="16">
        <f>+E_Personale!AL171</f>
        <v>1298.4192</v>
      </c>
    </row>
    <row r="56" spans="1:37" x14ac:dyDescent="0.2">
      <c r="B56" s="17"/>
    </row>
    <row r="57" spans="1:37" x14ac:dyDescent="0.2">
      <c r="A57" s="13" t="s">
        <v>106</v>
      </c>
      <c r="B57" s="15">
        <f t="shared" ref="B57:AK57" si="13">+B22-B24</f>
        <v>3886.8166666666984</v>
      </c>
      <c r="C57" s="15">
        <f t="shared" si="13"/>
        <v>3747.9277777777606</v>
      </c>
      <c r="D57" s="15">
        <f t="shared" si="13"/>
        <v>3714.5944444444103</v>
      </c>
      <c r="E57" s="15">
        <f t="shared" si="13"/>
        <v>2769.0966941777879</v>
      </c>
      <c r="F57" s="15">
        <f t="shared" si="13"/>
        <v>2344.7678603111854</v>
      </c>
      <c r="G57" s="15">
        <f t="shared" si="13"/>
        <v>2685.8567767111963</v>
      </c>
      <c r="H57" s="15">
        <f t="shared" si="13"/>
        <v>2131.2567767112232</v>
      </c>
      <c r="I57" s="15">
        <f t="shared" si="13"/>
        <v>2130.3523597778294</v>
      </c>
      <c r="J57" s="15">
        <f t="shared" si="13"/>
        <v>3476.6923597778841</v>
      </c>
      <c r="K57" s="15">
        <f t="shared" si="13"/>
        <v>2380.052359777841</v>
      </c>
      <c r="L57" s="15">
        <f t="shared" si="13"/>
        <v>4528.4513597778132</v>
      </c>
      <c r="M57" s="15">
        <f t="shared" si="13"/>
        <v>1953.2269428446089</v>
      </c>
      <c r="N57" s="15">
        <f t="shared" si="13"/>
        <v>351.98852591117975</v>
      </c>
      <c r="O57" s="15">
        <f t="shared" si="13"/>
        <v>3874.7838089778452</v>
      </c>
      <c r="P57" s="15">
        <f t="shared" si="13"/>
        <v>3874.7838089779616</v>
      </c>
      <c r="Q57" s="15">
        <f t="shared" si="13"/>
        <v>3874.7838089779616</v>
      </c>
      <c r="R57" s="15">
        <f t="shared" si="13"/>
        <v>3874.7838089779616</v>
      </c>
      <c r="S57" s="15">
        <f t="shared" si="13"/>
        <v>3874.7838089778452</v>
      </c>
      <c r="T57" s="15">
        <f t="shared" si="13"/>
        <v>3437.6193920447622</v>
      </c>
      <c r="U57" s="15">
        <f t="shared" si="13"/>
        <v>3437.6193920445439</v>
      </c>
      <c r="V57" s="15">
        <f t="shared" si="13"/>
        <v>3437.6193920446458</v>
      </c>
      <c r="W57" s="15">
        <f t="shared" si="13"/>
        <v>3437.6193920445294</v>
      </c>
      <c r="X57" s="15">
        <f t="shared" si="13"/>
        <v>3437.6193920446603</v>
      </c>
      <c r="Y57" s="15">
        <f t="shared" si="13"/>
        <v>3000.4549751114464</v>
      </c>
      <c r="Z57" s="15">
        <f t="shared" si="13"/>
        <v>1876.3713751112446</v>
      </c>
      <c r="AA57" s="15">
        <f t="shared" si="13"/>
        <v>6015.0030751112099</v>
      </c>
      <c r="AB57" s="15">
        <f t="shared" si="13"/>
        <v>6015.0030751113118</v>
      </c>
      <c r="AC57" s="15">
        <f t="shared" si="13"/>
        <v>6015.0030751110862</v>
      </c>
      <c r="AD57" s="15">
        <f t="shared" si="13"/>
        <v>6015.0030751113445</v>
      </c>
      <c r="AE57" s="15">
        <f t="shared" si="13"/>
        <v>6015.0030751111954</v>
      </c>
      <c r="AF57" s="15">
        <f t="shared" si="13"/>
        <v>6015.0030751114646</v>
      </c>
      <c r="AG57" s="15">
        <f t="shared" si="13"/>
        <v>6015.0030751111954</v>
      </c>
      <c r="AH57" s="15">
        <f t="shared" si="13"/>
        <v>6015.0030751113081</v>
      </c>
      <c r="AI57" s="15">
        <f t="shared" si="13"/>
        <v>6015.0030751113591</v>
      </c>
      <c r="AJ57" s="15">
        <f t="shared" si="13"/>
        <v>6015.0030751110753</v>
      </c>
      <c r="AK57" s="15">
        <f t="shared" si="13"/>
        <v>6015.0030751113336</v>
      </c>
    </row>
    <row r="58" spans="1:37" x14ac:dyDescent="0.2">
      <c r="B58" s="17"/>
    </row>
    <row r="59" spans="1:37" x14ac:dyDescent="0.2">
      <c r="A59" s="13" t="s">
        <v>107</v>
      </c>
      <c r="B59" s="15">
        <f>SUM(B60:B61)</f>
        <v>0</v>
      </c>
      <c r="C59" s="15">
        <f t="shared" ref="C59:AK59" si="14">SUM(C60:C61)</f>
        <v>0</v>
      </c>
      <c r="D59" s="15">
        <f t="shared" si="14"/>
        <v>0</v>
      </c>
      <c r="E59" s="15">
        <f t="shared" si="14"/>
        <v>0</v>
      </c>
      <c r="F59" s="15">
        <f t="shared" si="14"/>
        <v>0</v>
      </c>
      <c r="G59" s="15">
        <f t="shared" si="14"/>
        <v>0</v>
      </c>
      <c r="H59" s="15">
        <f t="shared" si="14"/>
        <v>0</v>
      </c>
      <c r="I59" s="15">
        <f t="shared" si="14"/>
        <v>0</v>
      </c>
      <c r="J59" s="15">
        <f t="shared" si="14"/>
        <v>0</v>
      </c>
      <c r="K59" s="15">
        <f t="shared" si="14"/>
        <v>0</v>
      </c>
      <c r="L59" s="15">
        <f t="shared" si="14"/>
        <v>0</v>
      </c>
      <c r="M59" s="15">
        <f t="shared" si="14"/>
        <v>0</v>
      </c>
      <c r="N59" s="15">
        <f t="shared" si="14"/>
        <v>0</v>
      </c>
      <c r="O59" s="15">
        <f t="shared" si="14"/>
        <v>0</v>
      </c>
      <c r="P59" s="15">
        <f t="shared" si="14"/>
        <v>0</v>
      </c>
      <c r="Q59" s="15">
        <f t="shared" si="14"/>
        <v>0</v>
      </c>
      <c r="R59" s="15">
        <f t="shared" si="14"/>
        <v>0</v>
      </c>
      <c r="S59" s="15">
        <f t="shared" si="14"/>
        <v>0</v>
      </c>
      <c r="T59" s="15">
        <f t="shared" si="14"/>
        <v>0</v>
      </c>
      <c r="U59" s="15">
        <f t="shared" si="14"/>
        <v>0</v>
      </c>
      <c r="V59" s="15">
        <f t="shared" si="14"/>
        <v>0</v>
      </c>
      <c r="W59" s="15">
        <f t="shared" si="14"/>
        <v>0</v>
      </c>
      <c r="X59" s="15">
        <f t="shared" si="14"/>
        <v>0</v>
      </c>
      <c r="Y59" s="15">
        <f t="shared" si="14"/>
        <v>0</v>
      </c>
      <c r="Z59" s="15">
        <f t="shared" si="14"/>
        <v>0</v>
      </c>
      <c r="AA59" s="15">
        <f t="shared" si="14"/>
        <v>0</v>
      </c>
      <c r="AB59" s="15">
        <f t="shared" si="14"/>
        <v>0</v>
      </c>
      <c r="AC59" s="15">
        <f t="shared" si="14"/>
        <v>0</v>
      </c>
      <c r="AD59" s="15">
        <f t="shared" si="14"/>
        <v>0</v>
      </c>
      <c r="AE59" s="15">
        <f t="shared" si="14"/>
        <v>0</v>
      </c>
      <c r="AF59" s="15">
        <f t="shared" si="14"/>
        <v>0</v>
      </c>
      <c r="AG59" s="15">
        <f t="shared" si="14"/>
        <v>0</v>
      </c>
      <c r="AH59" s="15">
        <f t="shared" si="14"/>
        <v>0</v>
      </c>
      <c r="AI59" s="15">
        <f t="shared" si="14"/>
        <v>0</v>
      </c>
      <c r="AJ59" s="15">
        <f t="shared" si="14"/>
        <v>0</v>
      </c>
      <c r="AK59" s="15">
        <f t="shared" si="14"/>
        <v>0</v>
      </c>
    </row>
    <row r="60" spans="1:37" x14ac:dyDescent="0.2">
      <c r="A60" s="12" t="s">
        <v>108</v>
      </c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</row>
    <row r="61" spans="1:37" x14ac:dyDescent="0.2">
      <c r="A61" s="12" t="s">
        <v>109</v>
      </c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</row>
    <row r="62" spans="1:37" x14ac:dyDescent="0.2"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</row>
    <row r="63" spans="1:37" x14ac:dyDescent="0.2">
      <c r="A63" s="13" t="s">
        <v>110</v>
      </c>
      <c r="B63" s="15">
        <f t="shared" ref="B63:AK63" si="15">-SUM(B64:B65)+B66</f>
        <v>0</v>
      </c>
      <c r="C63" s="15">
        <f t="shared" si="15"/>
        <v>-150.76236416508681</v>
      </c>
      <c r="D63" s="15">
        <f t="shared" si="15"/>
        <v>-142.73814212690834</v>
      </c>
      <c r="E63" s="15">
        <f t="shared" si="15"/>
        <v>-235.18183784261902</v>
      </c>
      <c r="F63" s="15">
        <f t="shared" si="15"/>
        <v>-326.44190318448057</v>
      </c>
      <c r="G63" s="15">
        <f t="shared" si="15"/>
        <v>-441.65789350266027</v>
      </c>
      <c r="H63" s="15">
        <f t="shared" si="15"/>
        <v>-555.43812961759158</v>
      </c>
      <c r="I63" s="15">
        <f t="shared" si="15"/>
        <v>-692.92429171805418</v>
      </c>
      <c r="J63" s="15">
        <f t="shared" si="15"/>
        <v>-828.73537873582677</v>
      </c>
      <c r="K63" s="15">
        <f t="shared" si="15"/>
        <v>-962.88782358788899</v>
      </c>
      <c r="L63" s="15">
        <f t="shared" si="15"/>
        <v>-1095.3975047465888</v>
      </c>
      <c r="M63" s="15">
        <f t="shared" si="15"/>
        <v>-1226.2797673449011</v>
      </c>
      <c r="N63" s="15">
        <f t="shared" si="15"/>
        <v>-1204.7870790428653</v>
      </c>
      <c r="O63" s="15">
        <f t="shared" si="15"/>
        <v>-1183.1863811241412</v>
      </c>
      <c r="P63" s="15">
        <f t="shared" si="15"/>
        <v>-1165.8030280103078</v>
      </c>
      <c r="Q63" s="15">
        <f t="shared" si="15"/>
        <v>-1148.3323163827229</v>
      </c>
      <c r="R63" s="15">
        <f t="shared" si="15"/>
        <v>-1130.7738072288505</v>
      </c>
      <c r="S63" s="15">
        <f t="shared" si="15"/>
        <v>-1113.1270593299362</v>
      </c>
      <c r="T63" s="15">
        <f t="shared" si="15"/>
        <v>-1497.424600356818</v>
      </c>
      <c r="U63" s="15">
        <f t="shared" si="15"/>
        <v>-1474.9517877386563</v>
      </c>
      <c r="V63" s="15">
        <f t="shared" si="15"/>
        <v>-1452.3660399751693</v>
      </c>
      <c r="W63" s="15">
        <f t="shared" si="15"/>
        <v>-1429.6667895207072</v>
      </c>
      <c r="X63" s="15">
        <f t="shared" si="15"/>
        <v>-1406.8534659774684</v>
      </c>
      <c r="Y63" s="15">
        <f t="shared" si="15"/>
        <v>-1383.9254960811684</v>
      </c>
      <c r="Z63" s="15">
        <f t="shared" si="15"/>
        <v>-1360.8823036866329</v>
      </c>
      <c r="AA63" s="15">
        <f t="shared" si="15"/>
        <v>-1337.723309753321</v>
      </c>
      <c r="AB63" s="15">
        <f t="shared" si="15"/>
        <v>-1318.9039001694864</v>
      </c>
      <c r="AC63" s="15">
        <f t="shared" si="15"/>
        <v>-1299.9899152962832</v>
      </c>
      <c r="AD63" s="15">
        <f t="shared" si="15"/>
        <v>-1280.9808798539045</v>
      </c>
      <c r="AE63" s="15">
        <f t="shared" si="15"/>
        <v>-1261.876316174066</v>
      </c>
      <c r="AF63" s="15">
        <f t="shared" si="15"/>
        <v>-1242.6757441880038</v>
      </c>
      <c r="AG63" s="15">
        <f t="shared" si="15"/>
        <v>-1223.3786814144103</v>
      </c>
      <c r="AH63" s="15">
        <f t="shared" si="15"/>
        <v>-1203.98464294731</v>
      </c>
      <c r="AI63" s="15">
        <f t="shared" si="15"/>
        <v>-1184.4931414438765</v>
      </c>
      <c r="AJ63" s="15">
        <f t="shared" si="15"/>
        <v>-1164.9036871121837</v>
      </c>
      <c r="AK63" s="15">
        <f t="shared" si="15"/>
        <v>-1145.215787698899</v>
      </c>
    </row>
    <row r="64" spans="1:37" x14ac:dyDescent="0.2">
      <c r="A64" s="12" t="s">
        <v>111</v>
      </c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</row>
    <row r="65" spans="1:37" x14ac:dyDescent="0.2">
      <c r="A65" s="12" t="s">
        <v>112</v>
      </c>
      <c r="B65" s="16">
        <f>+E_Finanziamenti!C238+'E_finanziamenti pregressi'!C238</f>
        <v>0</v>
      </c>
      <c r="C65" s="16">
        <f>+E_Finanziamenti!D238+'E_finanziamenti pregressi'!D238</f>
        <v>150.76236416508681</v>
      </c>
      <c r="D65" s="16">
        <f>+E_Finanziamenti!E238+'E_finanziamenti pregressi'!E238</f>
        <v>142.73814212690834</v>
      </c>
      <c r="E65" s="16">
        <f>+E_Finanziamenti!F238+'E_finanziamenti pregressi'!F238</f>
        <v>235.18183784261902</v>
      </c>
      <c r="F65" s="16">
        <f>+E_Finanziamenti!G238+'E_finanziamenti pregressi'!G238</f>
        <v>326.44190318448057</v>
      </c>
      <c r="G65" s="16">
        <f>+E_Finanziamenti!H238+'E_finanziamenti pregressi'!H238</f>
        <v>441.65789350266027</v>
      </c>
      <c r="H65" s="16">
        <f>+E_Finanziamenti!I238+'E_finanziamenti pregressi'!I238</f>
        <v>555.43812961759158</v>
      </c>
      <c r="I65" s="16">
        <f>+E_Finanziamenti!J238+'E_finanziamenti pregressi'!J238</f>
        <v>692.92429171805418</v>
      </c>
      <c r="J65" s="16">
        <f>+E_Finanziamenti!K238+'E_finanziamenti pregressi'!K238</f>
        <v>828.73537873582677</v>
      </c>
      <c r="K65" s="16">
        <f>+E_Finanziamenti!L238+'E_finanziamenti pregressi'!L238</f>
        <v>962.88782358788899</v>
      </c>
      <c r="L65" s="16">
        <f>+E_Finanziamenti!M238+'E_finanziamenti pregressi'!M238</f>
        <v>1095.3975047465888</v>
      </c>
      <c r="M65" s="16">
        <f>+E_Finanziamenti!N238+'E_finanziamenti pregressi'!N238</f>
        <v>1226.2797673449011</v>
      </c>
      <c r="N65" s="16">
        <f>+E_Finanziamenti!O238+'E_finanziamenti pregressi'!O238</f>
        <v>1204.7870790428653</v>
      </c>
      <c r="O65" s="16">
        <f>+E_Finanziamenti!P238+'E_finanziamenti pregressi'!P238</f>
        <v>1183.1863811241412</v>
      </c>
      <c r="P65" s="16">
        <f>+E_Finanziamenti!Q238+'E_finanziamenti pregressi'!Q238</f>
        <v>1165.8030280103078</v>
      </c>
      <c r="Q65" s="16">
        <f>+E_Finanziamenti!R238+'E_finanziamenti pregressi'!R238</f>
        <v>1148.3323163827229</v>
      </c>
      <c r="R65" s="16">
        <f>+E_Finanziamenti!S238+'E_finanziamenti pregressi'!S238</f>
        <v>1130.7738072288505</v>
      </c>
      <c r="S65" s="16">
        <f>+E_Finanziamenti!T238+'E_finanziamenti pregressi'!T238</f>
        <v>1113.1270593299362</v>
      </c>
      <c r="T65" s="16">
        <f>+E_Finanziamenti!U238+'E_finanziamenti pregressi'!U238</f>
        <v>1497.424600356818</v>
      </c>
      <c r="U65" s="16">
        <f>+E_Finanziamenti!V238+'E_finanziamenti pregressi'!V238</f>
        <v>1474.9517877386563</v>
      </c>
      <c r="V65" s="16">
        <f>+E_Finanziamenti!W238+'E_finanziamenti pregressi'!W238</f>
        <v>1452.3660399751693</v>
      </c>
      <c r="W65" s="16">
        <f>+E_Finanziamenti!X238+'E_finanziamenti pregressi'!X238</f>
        <v>1429.6667895207072</v>
      </c>
      <c r="X65" s="16">
        <f>+E_Finanziamenti!Y238+'E_finanziamenti pregressi'!Y238</f>
        <v>1406.8534659774684</v>
      </c>
      <c r="Y65" s="16">
        <f>+E_Finanziamenti!Z238+'E_finanziamenti pregressi'!Z238</f>
        <v>1383.9254960811684</v>
      </c>
      <c r="Z65" s="16">
        <f>+E_Finanziamenti!AA238+'E_finanziamenti pregressi'!AA238</f>
        <v>1360.8823036866329</v>
      </c>
      <c r="AA65" s="16">
        <f>+E_Finanziamenti!AB238+'E_finanziamenti pregressi'!AB238</f>
        <v>1337.723309753321</v>
      </c>
      <c r="AB65" s="16">
        <f>+E_Finanziamenti!AC238+'E_finanziamenti pregressi'!AC238</f>
        <v>1318.9039001694864</v>
      </c>
      <c r="AC65" s="16">
        <f>+E_Finanziamenti!AD238+'E_finanziamenti pregressi'!AD238</f>
        <v>1299.9899152962832</v>
      </c>
      <c r="AD65" s="16">
        <f>+E_Finanziamenti!AE238+'E_finanziamenti pregressi'!AE238</f>
        <v>1280.9808798539045</v>
      </c>
      <c r="AE65" s="16">
        <f>+E_Finanziamenti!AF238+'E_finanziamenti pregressi'!AF238</f>
        <v>1261.876316174066</v>
      </c>
      <c r="AF65" s="16">
        <f>+E_Finanziamenti!AG238+'E_finanziamenti pregressi'!AG238</f>
        <v>1242.6757441880038</v>
      </c>
      <c r="AG65" s="16">
        <f>+E_Finanziamenti!AH238+'E_finanziamenti pregressi'!AH238</f>
        <v>1223.3786814144103</v>
      </c>
      <c r="AH65" s="16">
        <f>+E_Finanziamenti!AI238+'E_finanziamenti pregressi'!AI238</f>
        <v>1203.98464294731</v>
      </c>
      <c r="AI65" s="16">
        <f>+E_Finanziamenti!AJ238+'E_finanziamenti pregressi'!AJ238</f>
        <v>1184.4931414438765</v>
      </c>
      <c r="AJ65" s="16">
        <f>+E_Finanziamenti!AK238+'E_finanziamenti pregressi'!AK238</f>
        <v>1164.9036871121837</v>
      </c>
      <c r="AK65" s="16">
        <f>+E_Finanziamenti!AL238+'E_finanziamenti pregressi'!AL238</f>
        <v>1145.215787698899</v>
      </c>
    </row>
    <row r="66" spans="1:37" x14ac:dyDescent="0.2">
      <c r="A66" s="12" t="s">
        <v>113</v>
      </c>
      <c r="B66" s="16"/>
    </row>
    <row r="67" spans="1:37" x14ac:dyDescent="0.2">
      <c r="B67" s="17"/>
    </row>
    <row r="68" spans="1:37" x14ac:dyDescent="0.2">
      <c r="A68" s="13" t="s">
        <v>114</v>
      </c>
      <c r="B68" s="15">
        <f>+B57+B59+B63</f>
        <v>3886.8166666666984</v>
      </c>
      <c r="C68" s="15">
        <f t="shared" ref="C68:AK68" si="16">+C57+C59+C63</f>
        <v>3597.165413612674</v>
      </c>
      <c r="D68" s="15">
        <f t="shared" si="16"/>
        <v>3571.856302317502</v>
      </c>
      <c r="E68" s="15">
        <f t="shared" si="16"/>
        <v>2533.9148563351687</v>
      </c>
      <c r="F68" s="15">
        <f t="shared" si="16"/>
        <v>2018.3259571267049</v>
      </c>
      <c r="G68" s="15">
        <f t="shared" si="16"/>
        <v>2244.1988832085362</v>
      </c>
      <c r="H68" s="15">
        <f t="shared" si="16"/>
        <v>1575.8186470936316</v>
      </c>
      <c r="I68" s="15">
        <f t="shared" si="16"/>
        <v>1437.4280680597753</v>
      </c>
      <c r="J68" s="15">
        <f t="shared" si="16"/>
        <v>2647.9569810420571</v>
      </c>
      <c r="K68" s="15">
        <f t="shared" si="16"/>
        <v>1417.1645361899521</v>
      </c>
      <c r="L68" s="15">
        <f t="shared" si="16"/>
        <v>3433.0538550312244</v>
      </c>
      <c r="M68" s="15">
        <f>+M57+M59+M63</f>
        <v>726.94717549970778</v>
      </c>
      <c r="N68" s="15">
        <f t="shared" si="16"/>
        <v>-852.79855313168559</v>
      </c>
      <c r="O68" s="15">
        <f t="shared" si="16"/>
        <v>2691.5974278537042</v>
      </c>
      <c r="P68" s="15">
        <f t="shared" si="16"/>
        <v>2708.980780967654</v>
      </c>
      <c r="Q68" s="15">
        <f t="shared" si="16"/>
        <v>2726.451492595239</v>
      </c>
      <c r="R68" s="15">
        <f t="shared" si="16"/>
        <v>2744.0100017491113</v>
      </c>
      <c r="S68" s="15">
        <f t="shared" si="16"/>
        <v>2761.6567496479092</v>
      </c>
      <c r="T68" s="15">
        <f t="shared" si="16"/>
        <v>1940.1947916879442</v>
      </c>
      <c r="U68" s="15">
        <f t="shared" si="16"/>
        <v>1962.6676043058876</v>
      </c>
      <c r="V68" s="15">
        <f t="shared" si="16"/>
        <v>1985.2533520694765</v>
      </c>
      <c r="W68" s="15">
        <f t="shared" si="16"/>
        <v>2007.9526025238222</v>
      </c>
      <c r="X68" s="15">
        <f t="shared" si="16"/>
        <v>2030.7659260671919</v>
      </c>
      <c r="Y68" s="15">
        <f t="shared" si="16"/>
        <v>1616.529479030278</v>
      </c>
      <c r="Z68" s="15">
        <f t="shared" si="16"/>
        <v>515.48907142461167</v>
      </c>
      <c r="AA68" s="15">
        <f t="shared" si="16"/>
        <v>4677.2797653578891</v>
      </c>
      <c r="AB68" s="15">
        <f t="shared" si="16"/>
        <v>4696.0991749418254</v>
      </c>
      <c r="AC68" s="15">
        <f t="shared" si="16"/>
        <v>4715.0131598148027</v>
      </c>
      <c r="AD68" s="15">
        <f t="shared" si="16"/>
        <v>4734.0221952574402</v>
      </c>
      <c r="AE68" s="15">
        <f t="shared" si="16"/>
        <v>4753.1267589371291</v>
      </c>
      <c r="AF68" s="15">
        <f t="shared" si="16"/>
        <v>4772.327330923461</v>
      </c>
      <c r="AG68" s="15">
        <f t="shared" si="16"/>
        <v>4791.6243936967849</v>
      </c>
      <c r="AH68" s="15">
        <f t="shared" si="16"/>
        <v>4811.0184321639981</v>
      </c>
      <c r="AI68" s="15">
        <f t="shared" si="16"/>
        <v>4830.509933667483</v>
      </c>
      <c r="AJ68" s="15">
        <f t="shared" si="16"/>
        <v>4850.0993879988919</v>
      </c>
      <c r="AK68" s="15">
        <f t="shared" si="16"/>
        <v>4869.787287412435</v>
      </c>
    </row>
    <row r="69" spans="1:37" x14ac:dyDescent="0.2">
      <c r="A69" s="13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</row>
    <row r="70" spans="1:37" x14ac:dyDescent="0.2">
      <c r="A70" s="12" t="s">
        <v>157</v>
      </c>
      <c r="B70" s="16">
        <f>+Ires!B17</f>
        <v>0</v>
      </c>
      <c r="C70" s="16">
        <f>+Ires!C17</f>
        <v>0</v>
      </c>
      <c r="D70" s="16">
        <f>+Ires!D17</f>
        <v>0</v>
      </c>
      <c r="E70" s="16">
        <f>+Ires!E17</f>
        <v>0</v>
      </c>
      <c r="F70" s="16">
        <f>+Ires!F17</f>
        <v>0</v>
      </c>
      <c r="G70" s="16">
        <f>+Ires!G17</f>
        <v>0</v>
      </c>
      <c r="H70" s="16">
        <f>+Ires!H17</f>
        <v>0</v>
      </c>
      <c r="I70" s="16">
        <f>+Ires!I17</f>
        <v>0</v>
      </c>
      <c r="J70" s="16">
        <f>+Ires!J17</f>
        <v>0</v>
      </c>
      <c r="K70" s="16">
        <f>+Ires!K17</f>
        <v>0</v>
      </c>
      <c r="L70" s="16">
        <f>+Ires!L17</f>
        <v>0</v>
      </c>
      <c r="M70" s="16">
        <f>+Ires!M17</f>
        <v>7999.9280191004991</v>
      </c>
      <c r="N70" s="16">
        <f>+Ires!N17</f>
        <v>0</v>
      </c>
      <c r="O70" s="16">
        <f>+Ires!O17</f>
        <v>0</v>
      </c>
      <c r="P70" s="16">
        <f>+Ires!P17</f>
        <v>0</v>
      </c>
      <c r="Q70" s="16">
        <f>+Ires!Q17</f>
        <v>0</v>
      </c>
      <c r="R70" s="16">
        <f>+Ires!R17</f>
        <v>0</v>
      </c>
      <c r="S70" s="16">
        <f>+Ires!S17</f>
        <v>0</v>
      </c>
      <c r="T70" s="16">
        <f>+Ires!T17</f>
        <v>0</v>
      </c>
      <c r="U70" s="16">
        <f>+Ires!U17</f>
        <v>0</v>
      </c>
      <c r="V70" s="16">
        <f>+Ires!V17</f>
        <v>0</v>
      </c>
      <c r="W70" s="16">
        <f>+Ires!W17</f>
        <v>0</v>
      </c>
      <c r="X70" s="16">
        <f>+Ires!X17</f>
        <v>0</v>
      </c>
      <c r="Y70" s="16">
        <f>+Ires!Y17</f>
        <v>6688.8969552257986</v>
      </c>
      <c r="Z70" s="16">
        <f>+Ires!Z17</f>
        <v>0</v>
      </c>
      <c r="AA70" s="16">
        <f>+Ires!AA17</f>
        <v>0</v>
      </c>
      <c r="AB70" s="16">
        <f>+Ires!AB17</f>
        <v>0</v>
      </c>
      <c r="AC70" s="16">
        <f>+Ires!AC17</f>
        <v>0</v>
      </c>
      <c r="AD70" s="16">
        <f>+Ires!AD17</f>
        <v>0</v>
      </c>
      <c r="AE70" s="16">
        <f>+Ires!AE17</f>
        <v>0</v>
      </c>
      <c r="AF70" s="16">
        <f>+Ires!AF17</f>
        <v>0</v>
      </c>
      <c r="AG70" s="16">
        <f>+Ires!AG17</f>
        <v>0</v>
      </c>
      <c r="AH70" s="16">
        <f>+Ires!AH17</f>
        <v>0</v>
      </c>
      <c r="AI70" s="16">
        <f>+Ires!AI17</f>
        <v>0</v>
      </c>
      <c r="AJ70" s="16">
        <f>+Ires!AJ17</f>
        <v>0</v>
      </c>
      <c r="AK70" s="16">
        <f>+Ires!AK17</f>
        <v>14579.509145189108</v>
      </c>
    </row>
    <row r="71" spans="1:37" x14ac:dyDescent="0.2">
      <c r="A71" s="12" t="s">
        <v>156</v>
      </c>
      <c r="B71" s="16">
        <f>+Irap!B35</f>
        <v>0</v>
      </c>
      <c r="C71" s="16">
        <f>+Irap!C35</f>
        <v>0</v>
      </c>
      <c r="D71" s="16">
        <f>+Irap!D35</f>
        <v>0</v>
      </c>
      <c r="E71" s="16">
        <f>+Irap!E35</f>
        <v>0</v>
      </c>
      <c r="F71" s="16">
        <f>+Irap!F35</f>
        <v>0</v>
      </c>
      <c r="G71" s="16">
        <f>+Irap!G35</f>
        <v>0</v>
      </c>
      <c r="H71" s="16">
        <f>+Irap!H35</f>
        <v>0</v>
      </c>
      <c r="I71" s="16">
        <f>+Irap!I35</f>
        <v>0</v>
      </c>
      <c r="J71" s="16">
        <f>+Irap!J35</f>
        <v>0</v>
      </c>
      <c r="K71" s="16">
        <f>+Irap!K35</f>
        <v>0</v>
      </c>
      <c r="L71" s="16">
        <f>+Irap!L35</f>
        <v>0</v>
      </c>
      <c r="M71" s="16">
        <f>+Irap!M35</f>
        <v>0</v>
      </c>
      <c r="N71" s="16">
        <f>+Irap!N35</f>
        <v>0</v>
      </c>
      <c r="O71" s="16">
        <f>+Irap!O35</f>
        <v>0</v>
      </c>
      <c r="P71" s="16">
        <f>+Irap!P35</f>
        <v>0</v>
      </c>
      <c r="Q71" s="16">
        <f>+Irap!Q35</f>
        <v>0</v>
      </c>
      <c r="R71" s="16">
        <f>+Irap!R35</f>
        <v>0</v>
      </c>
      <c r="S71" s="16">
        <f>+Irap!S35</f>
        <v>0</v>
      </c>
      <c r="T71" s="16">
        <f>+Irap!T35</f>
        <v>0</v>
      </c>
      <c r="U71" s="16">
        <f>+Irap!U35</f>
        <v>0</v>
      </c>
      <c r="V71" s="16">
        <f>+Irap!V35</f>
        <v>0</v>
      </c>
      <c r="W71" s="16">
        <f>+Irap!W35</f>
        <v>0</v>
      </c>
      <c r="X71" s="16">
        <f>+Irap!X35</f>
        <v>0</v>
      </c>
      <c r="Y71" s="16">
        <f>+Irap!Y35</f>
        <v>0</v>
      </c>
      <c r="Z71" s="16">
        <f>+Irap!Z35</f>
        <v>0</v>
      </c>
      <c r="AA71" s="16">
        <f>+Irap!AA35</f>
        <v>0</v>
      </c>
      <c r="AB71" s="16">
        <f>+Irap!AB35</f>
        <v>0</v>
      </c>
      <c r="AC71" s="16">
        <f>+Irap!AC35</f>
        <v>0</v>
      </c>
      <c r="AD71" s="16">
        <f>+Irap!AD35</f>
        <v>0</v>
      </c>
      <c r="AE71" s="16">
        <f>+Irap!AE35</f>
        <v>0</v>
      </c>
      <c r="AF71" s="16">
        <f>+Irap!AF35</f>
        <v>0</v>
      </c>
      <c r="AG71" s="16">
        <f>+Irap!AG35</f>
        <v>0</v>
      </c>
      <c r="AH71" s="16">
        <f>+Irap!AH35</f>
        <v>0</v>
      </c>
      <c r="AI71" s="16">
        <f>+Irap!AI35</f>
        <v>0</v>
      </c>
      <c r="AJ71" s="16">
        <f>+Irap!AJ35</f>
        <v>0</v>
      </c>
      <c r="AK71" s="16">
        <f>+Irap!AK35</f>
        <v>0</v>
      </c>
    </row>
    <row r="72" spans="1:37" x14ac:dyDescent="0.2">
      <c r="A72" s="13" t="s">
        <v>115</v>
      </c>
      <c r="B72" s="15">
        <f t="shared" ref="B72:L72" si="17">+B68-SUM(B70:B71)</f>
        <v>3886.8166666666984</v>
      </c>
      <c r="C72" s="15">
        <f t="shared" si="17"/>
        <v>3597.165413612674</v>
      </c>
      <c r="D72" s="15">
        <f t="shared" si="17"/>
        <v>3571.856302317502</v>
      </c>
      <c r="E72" s="15">
        <f t="shared" si="17"/>
        <v>2533.9148563351687</v>
      </c>
      <c r="F72" s="15">
        <f t="shared" si="17"/>
        <v>2018.3259571267049</v>
      </c>
      <c r="G72" s="15">
        <f t="shared" si="17"/>
        <v>2244.1988832085362</v>
      </c>
      <c r="H72" s="15">
        <f t="shared" si="17"/>
        <v>1575.8186470936316</v>
      </c>
      <c r="I72" s="15">
        <f t="shared" si="17"/>
        <v>1437.4280680597753</v>
      </c>
      <c r="J72" s="15">
        <f t="shared" si="17"/>
        <v>2647.9569810420571</v>
      </c>
      <c r="K72" s="15">
        <f t="shared" si="17"/>
        <v>1417.1645361899521</v>
      </c>
      <c r="L72" s="15">
        <f t="shared" si="17"/>
        <v>3433.0538550312244</v>
      </c>
      <c r="M72" s="15">
        <f>+M68-SUM(M70:M71)</f>
        <v>-7272.9808436007916</v>
      </c>
      <c r="N72" s="15">
        <f t="shared" ref="N72:AK72" si="18">+N68-SUM(N70:N71)</f>
        <v>-852.79855313168559</v>
      </c>
      <c r="O72" s="15">
        <f t="shared" si="18"/>
        <v>2691.5974278537042</v>
      </c>
      <c r="P72" s="15">
        <f t="shared" si="18"/>
        <v>2708.980780967654</v>
      </c>
      <c r="Q72" s="15">
        <f t="shared" si="18"/>
        <v>2726.451492595239</v>
      </c>
      <c r="R72" s="15">
        <f t="shared" si="18"/>
        <v>2744.0100017491113</v>
      </c>
      <c r="S72" s="15">
        <f t="shared" si="18"/>
        <v>2761.6567496479092</v>
      </c>
      <c r="T72" s="15">
        <f t="shared" si="18"/>
        <v>1940.1947916879442</v>
      </c>
      <c r="U72" s="15">
        <f t="shared" si="18"/>
        <v>1962.6676043058876</v>
      </c>
      <c r="V72" s="15">
        <f t="shared" si="18"/>
        <v>1985.2533520694765</v>
      </c>
      <c r="W72" s="15">
        <f t="shared" si="18"/>
        <v>2007.9526025238222</v>
      </c>
      <c r="X72" s="15">
        <f t="shared" si="18"/>
        <v>2030.7659260671919</v>
      </c>
      <c r="Y72" s="15">
        <f t="shared" si="18"/>
        <v>-5072.3674761955208</v>
      </c>
      <c r="Z72" s="15">
        <f t="shared" si="18"/>
        <v>515.48907142461167</v>
      </c>
      <c r="AA72" s="15">
        <f t="shared" si="18"/>
        <v>4677.2797653578891</v>
      </c>
      <c r="AB72" s="15">
        <f t="shared" si="18"/>
        <v>4696.0991749418254</v>
      </c>
      <c r="AC72" s="15">
        <f t="shared" si="18"/>
        <v>4715.0131598148027</v>
      </c>
      <c r="AD72" s="15">
        <f t="shared" si="18"/>
        <v>4734.0221952574402</v>
      </c>
      <c r="AE72" s="15">
        <f t="shared" si="18"/>
        <v>4753.1267589371291</v>
      </c>
      <c r="AF72" s="15">
        <f t="shared" si="18"/>
        <v>4772.327330923461</v>
      </c>
      <c r="AG72" s="15">
        <f t="shared" si="18"/>
        <v>4791.6243936967849</v>
      </c>
      <c r="AH72" s="15">
        <f t="shared" si="18"/>
        <v>4811.0184321639981</v>
      </c>
      <c r="AI72" s="15">
        <f t="shared" si="18"/>
        <v>4830.509933667483</v>
      </c>
      <c r="AJ72" s="15">
        <f t="shared" si="18"/>
        <v>4850.0993879988919</v>
      </c>
      <c r="AK72" s="15">
        <f t="shared" si="18"/>
        <v>-9709.7218577766726</v>
      </c>
    </row>
  </sheetData>
  <hyperlinks>
    <hyperlink ref="A1" location="View!A1" display="view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L51"/>
  <sheetViews>
    <sheetView showGridLines="0" zoomScaleNormal="100" workbookViewId="0">
      <pane xSplit="1" ySplit="2" topLeftCell="L24" activePane="bottomRight" state="frozen"/>
      <selection pane="topRight" activeCell="B1" sqref="B1"/>
      <selection pane="bottomLeft" activeCell="A3" sqref="A3"/>
      <selection pane="bottomRight" activeCell="N47" sqref="N47:Y47"/>
    </sheetView>
  </sheetViews>
  <sheetFormatPr defaultRowHeight="15" x14ac:dyDescent="0.25"/>
  <cols>
    <col min="1" max="1" width="49.5703125" style="1" bestFit="1" customWidth="1"/>
    <col min="2" max="13" width="11.140625" style="1" bestFit="1" customWidth="1"/>
    <col min="14" max="37" width="9.7109375" style="1" bestFit="1" customWidth="1"/>
    <col min="38" max="16384" width="9.140625" style="1"/>
  </cols>
  <sheetData>
    <row r="1" spans="1:38" s="7" customFormat="1" x14ac:dyDescent="0.25">
      <c r="A1" s="25" t="s">
        <v>204</v>
      </c>
    </row>
    <row r="2" spans="1:38" x14ac:dyDescent="0.25">
      <c r="A2" s="3" t="s">
        <v>152</v>
      </c>
      <c r="B2" s="2" t="str">
        <f>+CEm!B2</f>
        <v>A1 M1</v>
      </c>
      <c r="C2" s="2" t="str">
        <f>+CEm!C2</f>
        <v>A1 M2</v>
      </c>
      <c r="D2" s="2" t="str">
        <f>+CEm!D2</f>
        <v>A1 M3</v>
      </c>
      <c r="E2" s="2" t="str">
        <f>+CEm!E2</f>
        <v>A1 M4</v>
      </c>
      <c r="F2" s="2" t="str">
        <f>+CEm!F2</f>
        <v>A1 M5</v>
      </c>
      <c r="G2" s="2" t="str">
        <f>+CEm!G2</f>
        <v>A1 M6</v>
      </c>
      <c r="H2" s="2" t="str">
        <f>+CEm!H2</f>
        <v>A1 M7</v>
      </c>
      <c r="I2" s="2" t="str">
        <f>+CEm!I2</f>
        <v>A1 M8</v>
      </c>
      <c r="J2" s="2" t="str">
        <f>+CEm!J2</f>
        <v>A1 M9</v>
      </c>
      <c r="K2" s="2" t="str">
        <f>+CEm!K2</f>
        <v>A1 M10</v>
      </c>
      <c r="L2" s="2" t="str">
        <f>+CEm!L2</f>
        <v>A1 M11</v>
      </c>
      <c r="M2" s="2" t="str">
        <f>+CEm!M2</f>
        <v>A1 M12</v>
      </c>
      <c r="N2" s="2" t="str">
        <f>+CEm!N2</f>
        <v>A2 M1</v>
      </c>
      <c r="O2" s="2" t="str">
        <f>+CEm!O2</f>
        <v>A2 M2</v>
      </c>
      <c r="P2" s="2" t="str">
        <f>+CEm!P2</f>
        <v>A2 M3</v>
      </c>
      <c r="Q2" s="2" t="str">
        <f>+CEm!Q2</f>
        <v>A2 M4</v>
      </c>
      <c r="R2" s="2" t="str">
        <f>+CEm!R2</f>
        <v>A2 M5</v>
      </c>
      <c r="S2" s="2" t="str">
        <f>+CEm!S2</f>
        <v>A2 M6</v>
      </c>
      <c r="T2" s="2" t="str">
        <f>+CEm!T2</f>
        <v>A2 M7</v>
      </c>
      <c r="U2" s="2" t="str">
        <f>+CEm!U2</f>
        <v>A2 M8</v>
      </c>
      <c r="V2" s="2" t="str">
        <f>+CEm!V2</f>
        <v>A2 M9</v>
      </c>
      <c r="W2" s="2" t="str">
        <f>+CEm!W2</f>
        <v>A2 M10</v>
      </c>
      <c r="X2" s="2" t="str">
        <f>+CEm!X2</f>
        <v>A2 M11</v>
      </c>
      <c r="Y2" s="2" t="str">
        <f>+CEm!Y2</f>
        <v>A2 M12</v>
      </c>
      <c r="Z2" s="2" t="str">
        <f>+CEm!Z2</f>
        <v>A3 M1</v>
      </c>
      <c r="AA2" s="2" t="str">
        <f>+CEm!AA2</f>
        <v>A3 M2</v>
      </c>
      <c r="AB2" s="2" t="str">
        <f>+CEm!AB2</f>
        <v>A3 M3</v>
      </c>
      <c r="AC2" s="2" t="str">
        <f>+CEm!AC2</f>
        <v>A3 M4</v>
      </c>
      <c r="AD2" s="2" t="str">
        <f>+CEm!AD2</f>
        <v>A3 M5</v>
      </c>
      <c r="AE2" s="2" t="str">
        <f>+CEm!AE2</f>
        <v>A3 M6</v>
      </c>
      <c r="AF2" s="2" t="str">
        <f>+CEm!AF2</f>
        <v>A3 M7</v>
      </c>
      <c r="AG2" s="2" t="str">
        <f>+CEm!AG2</f>
        <v>A3 M8</v>
      </c>
      <c r="AH2" s="2" t="str">
        <f>+CEm!AH2</f>
        <v>A3 M9</v>
      </c>
      <c r="AI2" s="2" t="str">
        <f>+CEm!AI2</f>
        <v>A3 M10</v>
      </c>
      <c r="AJ2" s="2" t="str">
        <f>+CEm!AJ2</f>
        <v>A3 M11</v>
      </c>
      <c r="AK2" s="2" t="str">
        <f>+CEm!AK2</f>
        <v>A3 M12</v>
      </c>
      <c r="AL2" s="2"/>
    </row>
    <row r="3" spans="1:38" x14ac:dyDescent="0.25">
      <c r="A3" s="4" t="s">
        <v>117</v>
      </c>
      <c r="B3" s="5">
        <f>+CEm!B57</f>
        <v>3886.8166666666984</v>
      </c>
      <c r="C3" s="5">
        <f>+CEm!C57</f>
        <v>3747.9277777777606</v>
      </c>
      <c r="D3" s="5">
        <f>+CEm!D57</f>
        <v>3714.5944444444103</v>
      </c>
      <c r="E3" s="5">
        <f>+CEm!E57</f>
        <v>2769.0966941777879</v>
      </c>
      <c r="F3" s="5">
        <f>+CEm!F57</f>
        <v>2344.7678603111854</v>
      </c>
      <c r="G3" s="5">
        <f>+CEm!G57</f>
        <v>2685.8567767111963</v>
      </c>
      <c r="H3" s="5">
        <f>+CEm!H57</f>
        <v>2131.2567767112232</v>
      </c>
      <c r="I3" s="5">
        <f>+CEm!I57</f>
        <v>2130.3523597778294</v>
      </c>
      <c r="J3" s="5">
        <f>+CEm!J57</f>
        <v>3476.6923597778841</v>
      </c>
      <c r="K3" s="5">
        <f>+CEm!K57</f>
        <v>2380.052359777841</v>
      </c>
      <c r="L3" s="5">
        <f>+CEm!L57</f>
        <v>4528.4513597778132</v>
      </c>
      <c r="M3" s="5">
        <f>+CEm!M57</f>
        <v>1953.2269428446089</v>
      </c>
      <c r="N3" s="5">
        <f>+CEm!N57</f>
        <v>351.98852591117975</v>
      </c>
      <c r="O3" s="5">
        <f>+CEm!O57</f>
        <v>3874.7838089778452</v>
      </c>
      <c r="P3" s="5">
        <f>+CEm!P57</f>
        <v>3874.7838089779616</v>
      </c>
      <c r="Q3" s="5">
        <f>+CEm!Q57</f>
        <v>3874.7838089779616</v>
      </c>
      <c r="R3" s="5">
        <f>+CEm!R57</f>
        <v>3874.7838089779616</v>
      </c>
      <c r="S3" s="5">
        <f>+CEm!S57</f>
        <v>3874.7838089778452</v>
      </c>
      <c r="T3" s="5">
        <f>+CEm!T57</f>
        <v>3437.6193920447622</v>
      </c>
      <c r="U3" s="5">
        <f>+CEm!U57</f>
        <v>3437.6193920445439</v>
      </c>
      <c r="V3" s="5">
        <f>+CEm!V57</f>
        <v>3437.6193920446458</v>
      </c>
      <c r="W3" s="5">
        <f>+CEm!W57</f>
        <v>3437.6193920445294</v>
      </c>
      <c r="X3" s="5">
        <f>+CEm!X57</f>
        <v>3437.6193920446603</v>
      </c>
      <c r="Y3" s="5">
        <f>+CEm!Y57</f>
        <v>3000.4549751114464</v>
      </c>
      <c r="Z3" s="5">
        <f>+CEm!Z57</f>
        <v>1876.3713751112446</v>
      </c>
      <c r="AA3" s="5">
        <f>+CEm!AA57</f>
        <v>6015.0030751112099</v>
      </c>
      <c r="AB3" s="5">
        <f>+CEm!AB57</f>
        <v>6015.0030751113118</v>
      </c>
      <c r="AC3" s="5">
        <f>+CEm!AC57</f>
        <v>6015.0030751110862</v>
      </c>
      <c r="AD3" s="5">
        <f>+CEm!AD57</f>
        <v>6015.0030751113445</v>
      </c>
      <c r="AE3" s="5">
        <f>+CEm!AE57</f>
        <v>6015.0030751111954</v>
      </c>
      <c r="AF3" s="5">
        <f>+CEm!AF57</f>
        <v>6015.0030751114646</v>
      </c>
      <c r="AG3" s="5">
        <f>+CEm!AG57</f>
        <v>6015.0030751111954</v>
      </c>
      <c r="AH3" s="5">
        <f>+CEm!AH57</f>
        <v>6015.0030751113081</v>
      </c>
      <c r="AI3" s="5">
        <f>+CEm!AI57</f>
        <v>6015.0030751113591</v>
      </c>
      <c r="AJ3" s="5">
        <f>+CEm!AJ57</f>
        <v>6015.0030751110753</v>
      </c>
      <c r="AK3" s="5">
        <f>+CEm!AK57</f>
        <v>6015.0030751113336</v>
      </c>
    </row>
    <row r="4" spans="1:38" x14ac:dyDescent="0.25">
      <c r="A4" s="1" t="s">
        <v>118</v>
      </c>
      <c r="B4" s="5">
        <f>+CEm!B55</f>
        <v>1248</v>
      </c>
      <c r="C4" s="5">
        <f>+CEm!C55</f>
        <v>1248</v>
      </c>
      <c r="D4" s="5">
        <f>+CEm!D55</f>
        <v>1248</v>
      </c>
      <c r="E4" s="5">
        <f>+CEm!E55</f>
        <v>1248</v>
      </c>
      <c r="F4" s="5">
        <f>+CEm!F55</f>
        <v>1248</v>
      </c>
      <c r="G4" s="5">
        <f>+CEm!G55</f>
        <v>1248</v>
      </c>
      <c r="H4" s="5">
        <f>+CEm!H55</f>
        <v>1248</v>
      </c>
      <c r="I4" s="5">
        <f>+CEm!I55</f>
        <v>1248</v>
      </c>
      <c r="J4" s="5">
        <f>+CEm!J55</f>
        <v>1248</v>
      </c>
      <c r="K4" s="5">
        <f>+CEm!K55</f>
        <v>1248</v>
      </c>
      <c r="L4" s="5">
        <f>+CEm!L55</f>
        <v>1248</v>
      </c>
      <c r="M4" s="5">
        <f>+CEm!M55</f>
        <v>1248</v>
      </c>
      <c r="N4" s="5">
        <f>+CEm!N55</f>
        <v>1272.96</v>
      </c>
      <c r="O4" s="5">
        <f>+CEm!O55</f>
        <v>1272.96</v>
      </c>
      <c r="P4" s="5">
        <f>+CEm!P55</f>
        <v>1272.96</v>
      </c>
      <c r="Q4" s="5">
        <f>+CEm!Q55</f>
        <v>1272.96</v>
      </c>
      <c r="R4" s="5">
        <f>+CEm!R55</f>
        <v>1272.96</v>
      </c>
      <c r="S4" s="5">
        <f>+CEm!S55</f>
        <v>1272.96</v>
      </c>
      <c r="T4" s="5">
        <f>+CEm!T55</f>
        <v>1272.96</v>
      </c>
      <c r="U4" s="5">
        <f>+CEm!U55</f>
        <v>1272.96</v>
      </c>
      <c r="V4" s="5">
        <f>+CEm!V55</f>
        <v>1272.96</v>
      </c>
      <c r="W4" s="5">
        <f>+CEm!W55</f>
        <v>1272.96</v>
      </c>
      <c r="X4" s="5">
        <f>+CEm!X55</f>
        <v>1272.96</v>
      </c>
      <c r="Y4" s="5">
        <f>+CEm!Y55</f>
        <v>1272.96</v>
      </c>
      <c r="Z4" s="5">
        <f>+CEm!Z55</f>
        <v>1298.4192</v>
      </c>
      <c r="AA4" s="5">
        <f>+CEm!AA55</f>
        <v>1298.4192</v>
      </c>
      <c r="AB4" s="5">
        <f>+CEm!AB55</f>
        <v>1298.4192</v>
      </c>
      <c r="AC4" s="5">
        <f>+CEm!AC55</f>
        <v>1298.4192</v>
      </c>
      <c r="AD4" s="5">
        <f>+CEm!AD55</f>
        <v>1298.4192</v>
      </c>
      <c r="AE4" s="5">
        <f>+CEm!AE55</f>
        <v>1298.4192</v>
      </c>
      <c r="AF4" s="5">
        <f>+CEm!AF55</f>
        <v>1298.4192</v>
      </c>
      <c r="AG4" s="5">
        <f>+CEm!AG55</f>
        <v>1298.4192</v>
      </c>
      <c r="AH4" s="5">
        <f>+CEm!AH55</f>
        <v>1298.4192</v>
      </c>
      <c r="AI4" s="5">
        <f>+CEm!AI55</f>
        <v>1298.4192</v>
      </c>
      <c r="AJ4" s="5">
        <f>+CEm!AJ55</f>
        <v>1298.4192</v>
      </c>
      <c r="AK4" s="5">
        <f>+CEm!AK55</f>
        <v>1298.4192</v>
      </c>
    </row>
    <row r="5" spans="1:38" x14ac:dyDescent="0.25">
      <c r="A5" s="6" t="s">
        <v>119</v>
      </c>
      <c r="B5" s="5">
        <f>+CEm!B26+CEm!B51+CEm!B52</f>
        <v>2502.0833333333248</v>
      </c>
      <c r="C5" s="5">
        <f>+CEm!C26+CEm!C51+CEm!C52</f>
        <v>2640.9722222222335</v>
      </c>
      <c r="D5" s="5">
        <f>+CEm!D26+CEm!D51+CEm!D52</f>
        <v>2674.3055555555529</v>
      </c>
      <c r="E5" s="5">
        <f>+CEm!E26+CEm!E51+CEm!E52</f>
        <v>2682.6388888888887</v>
      </c>
      <c r="F5" s="5">
        <f>+CEm!F26+CEm!F51+CEm!F52</f>
        <v>2732.6388888888905</v>
      </c>
      <c r="G5" s="5">
        <f>+CEm!G26+CEm!G51+CEm!G52</f>
        <v>2774.3055555555438</v>
      </c>
      <c r="H5" s="5">
        <f>+CEm!H26+CEm!H51+CEm!H52</f>
        <v>2774.3055555555384</v>
      </c>
      <c r="I5" s="5">
        <f>+CEm!I26+CEm!I51+CEm!I52</f>
        <v>2774.3055555555675</v>
      </c>
      <c r="J5" s="5">
        <f>+CEm!J26+CEm!J51+CEm!J52</f>
        <v>2824.3055555555384</v>
      </c>
      <c r="K5" s="5">
        <f>+CEm!K26+CEm!K51+CEm!K52</f>
        <v>2824.3055555555675</v>
      </c>
      <c r="L5" s="5">
        <f>+CEm!L26+CEm!L51+CEm!L52</f>
        <v>2824.3055555555584</v>
      </c>
      <c r="M5" s="5">
        <f>+CEm!M26+CEm!M51+CEm!M52</f>
        <v>2824.3055555555657</v>
      </c>
      <c r="N5" s="5">
        <f>+CEm!N26+CEm!N51+CEm!N52</f>
        <v>2824.3055555555584</v>
      </c>
      <c r="O5" s="5">
        <f>+CEm!O26+CEm!O51+CEm!O52</f>
        <v>2824.305555555562</v>
      </c>
      <c r="P5" s="5">
        <f>+CEm!P26+CEm!P51+CEm!P52</f>
        <v>2824.3055555555584</v>
      </c>
      <c r="Q5" s="5">
        <f>+CEm!Q26+CEm!Q51+CEm!Q52</f>
        <v>2824.305555555562</v>
      </c>
      <c r="R5" s="5">
        <f>+CEm!R26+CEm!R51+CEm!R52</f>
        <v>2824.305555555562</v>
      </c>
      <c r="S5" s="5">
        <f>+CEm!S26+CEm!S51+CEm!S52</f>
        <v>2824.305555555562</v>
      </c>
      <c r="T5" s="5">
        <f>+CEm!T26+CEm!T51+CEm!T52</f>
        <v>2824.3055555555584</v>
      </c>
      <c r="U5" s="5">
        <f>+CEm!U26+CEm!U51+CEm!U52</f>
        <v>2824.3055555555438</v>
      </c>
      <c r="V5" s="5">
        <f>+CEm!V26+CEm!V51+CEm!V52</f>
        <v>2824.3055555555584</v>
      </c>
      <c r="W5" s="5">
        <f>+CEm!W26+CEm!W51+CEm!W52</f>
        <v>2824.305555555562</v>
      </c>
      <c r="X5" s="5">
        <f>+CEm!X26+CEm!X51+CEm!X52</f>
        <v>2824.3055555555438</v>
      </c>
      <c r="Y5" s="5">
        <f>+CEm!Y26+CEm!Y51+CEm!Y52</f>
        <v>2824.3055555555584</v>
      </c>
      <c r="Z5" s="5">
        <f>+CEm!Z26+CEm!Z51+CEm!Z52</f>
        <v>2824.3055555555329</v>
      </c>
      <c r="AA5" s="5">
        <f>+CEm!AA26+CEm!AA51+CEm!AA52</f>
        <v>2824.3055555555584</v>
      </c>
      <c r="AB5" s="5">
        <f>+CEm!AB26+CEm!AB51+CEm!AB52</f>
        <v>2824.3055555555729</v>
      </c>
      <c r="AC5" s="5">
        <f>+CEm!AC26+CEm!AC51+CEm!AC52</f>
        <v>2824.3055555555657</v>
      </c>
      <c r="AD5" s="5">
        <f>+CEm!AD26+CEm!AD51+CEm!AD52</f>
        <v>2824.3055555555402</v>
      </c>
      <c r="AE5" s="5">
        <f>+CEm!AE26+CEm!AE51+CEm!AE52</f>
        <v>2824.3055555555729</v>
      </c>
      <c r="AF5" s="5">
        <f>+CEm!AF26+CEm!AF51+CEm!AF52</f>
        <v>2824.3055555555366</v>
      </c>
      <c r="AG5" s="5">
        <f>+CEm!AG26+CEm!AG51+CEm!AG52</f>
        <v>2824.3055555555729</v>
      </c>
      <c r="AH5" s="5">
        <f>+CEm!AH26+CEm!AH51+CEm!AH52</f>
        <v>2824.3055555555766</v>
      </c>
      <c r="AI5" s="5">
        <f>+CEm!AI26+CEm!AI51+CEm!AI52</f>
        <v>2824.3055555555256</v>
      </c>
      <c r="AJ5" s="5">
        <f>+CEm!AJ26+CEm!AJ51+CEm!AJ52</f>
        <v>2824.3055555555766</v>
      </c>
      <c r="AK5" s="5">
        <f>+CEm!AK26+CEm!AK51+CEm!AK52</f>
        <v>2824.3055555555511</v>
      </c>
    </row>
    <row r="6" spans="1:38" x14ac:dyDescent="0.25">
      <c r="A6" s="4" t="s">
        <v>120</v>
      </c>
      <c r="B6" s="4">
        <f>+SUM(B3:B5)</f>
        <v>7636.9000000000233</v>
      </c>
      <c r="C6" s="4">
        <f t="shared" ref="C6:AK6" si="0">+SUM(C3:C5)</f>
        <v>7636.8999999999942</v>
      </c>
      <c r="D6" s="4">
        <f t="shared" si="0"/>
        <v>7636.8999999999633</v>
      </c>
      <c r="E6" s="4">
        <f t="shared" si="0"/>
        <v>6699.7355830666766</v>
      </c>
      <c r="F6" s="4">
        <f t="shared" si="0"/>
        <v>6325.4067492000759</v>
      </c>
      <c r="G6" s="4">
        <f t="shared" si="0"/>
        <v>6708.1623322667401</v>
      </c>
      <c r="H6" s="4">
        <f t="shared" si="0"/>
        <v>6153.5623322667616</v>
      </c>
      <c r="I6" s="4">
        <f t="shared" si="0"/>
        <v>6152.6579153333969</v>
      </c>
      <c r="J6" s="4">
        <f t="shared" si="0"/>
        <v>7548.9979153334225</v>
      </c>
      <c r="K6" s="4">
        <f t="shared" si="0"/>
        <v>6452.3579153334085</v>
      </c>
      <c r="L6" s="4">
        <f t="shared" si="0"/>
        <v>8600.7569153333716</v>
      </c>
      <c r="M6" s="4">
        <f t="shared" si="0"/>
        <v>6025.5324984001745</v>
      </c>
      <c r="N6" s="4">
        <f t="shared" si="0"/>
        <v>4449.2540814667382</v>
      </c>
      <c r="O6" s="4">
        <f t="shared" si="0"/>
        <v>7972.0493645334072</v>
      </c>
      <c r="P6" s="4">
        <f t="shared" si="0"/>
        <v>7972.04936453352</v>
      </c>
      <c r="Q6" s="4">
        <f t="shared" si="0"/>
        <v>7972.0493645335237</v>
      </c>
      <c r="R6" s="4">
        <f t="shared" si="0"/>
        <v>7972.0493645335237</v>
      </c>
      <c r="S6" s="4">
        <f t="shared" si="0"/>
        <v>7972.0493645334072</v>
      </c>
      <c r="T6" s="4">
        <f t="shared" si="0"/>
        <v>7534.8849476003206</v>
      </c>
      <c r="U6" s="4">
        <f t="shared" si="0"/>
        <v>7534.8849476000878</v>
      </c>
      <c r="V6" s="4">
        <f t="shared" si="0"/>
        <v>7534.8849476002042</v>
      </c>
      <c r="W6" s="4">
        <f t="shared" si="0"/>
        <v>7534.8849476000914</v>
      </c>
      <c r="X6" s="4">
        <f t="shared" si="0"/>
        <v>7534.8849476002042</v>
      </c>
      <c r="Y6" s="4">
        <f t="shared" si="0"/>
        <v>7097.7205306670048</v>
      </c>
      <c r="Z6" s="4">
        <f t="shared" si="0"/>
        <v>5999.0961306667778</v>
      </c>
      <c r="AA6" s="4">
        <f t="shared" si="0"/>
        <v>10137.727830666769</v>
      </c>
      <c r="AB6" s="4">
        <f t="shared" si="0"/>
        <v>10137.727830666885</v>
      </c>
      <c r="AC6" s="4">
        <f t="shared" si="0"/>
        <v>10137.727830666652</v>
      </c>
      <c r="AD6" s="4">
        <f t="shared" si="0"/>
        <v>10137.727830666885</v>
      </c>
      <c r="AE6" s="4">
        <f t="shared" si="0"/>
        <v>10137.727830666769</v>
      </c>
      <c r="AF6" s="4">
        <f t="shared" si="0"/>
        <v>10137.727830667001</v>
      </c>
      <c r="AG6" s="4">
        <f t="shared" si="0"/>
        <v>10137.727830666769</v>
      </c>
      <c r="AH6" s="4">
        <f t="shared" si="0"/>
        <v>10137.727830666885</v>
      </c>
      <c r="AI6" s="4">
        <f t="shared" si="0"/>
        <v>10137.727830666885</v>
      </c>
      <c r="AJ6" s="4">
        <f t="shared" si="0"/>
        <v>10137.727830666652</v>
      </c>
      <c r="AK6" s="4">
        <f t="shared" si="0"/>
        <v>10137.727830666885</v>
      </c>
    </row>
    <row r="7" spans="1:38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</row>
    <row r="8" spans="1:38" x14ac:dyDescent="0.25">
      <c r="A8" s="4" t="s">
        <v>121</v>
      </c>
      <c r="B8" s="4">
        <f t="shared" ref="B8:AK8" si="1">SUM(B9:B19)</f>
        <v>85730.399999999965</v>
      </c>
      <c r="C8" s="4">
        <f t="shared" si="1"/>
        <v>-76268.599999999991</v>
      </c>
      <c r="D8" s="4">
        <f t="shared" si="1"/>
        <v>-178581.59999999998</v>
      </c>
      <c r="E8" s="4">
        <f t="shared" si="1"/>
        <v>-8775.9333333333234</v>
      </c>
      <c r="F8" s="4">
        <f t="shared" si="1"/>
        <v>9172.3999999999796</v>
      </c>
      <c r="G8" s="4">
        <f t="shared" si="1"/>
        <v>409.14666666666017</v>
      </c>
      <c r="H8" s="4">
        <f t="shared" si="1"/>
        <v>-43471.253333333363</v>
      </c>
      <c r="I8" s="4">
        <f t="shared" si="1"/>
        <v>-45704.84666666665</v>
      </c>
      <c r="J8" s="4">
        <f t="shared" si="1"/>
        <v>-8758.5466666666907</v>
      </c>
      <c r="K8" s="4">
        <f t="shared" si="1"/>
        <v>-41590.321666666663</v>
      </c>
      <c r="L8" s="4">
        <f t="shared" si="1"/>
        <v>-37921.290666666639</v>
      </c>
      <c r="M8" s="4">
        <f t="shared" si="1"/>
        <v>6247.8359999999338</v>
      </c>
      <c r="N8" s="4">
        <f t="shared" si="1"/>
        <v>-75222.620283333279</v>
      </c>
      <c r="O8" s="4">
        <f t="shared" si="1"/>
        <v>508.96668333339039</v>
      </c>
      <c r="P8" s="4">
        <f t="shared" si="1"/>
        <v>1706.4066833333163</v>
      </c>
      <c r="Q8" s="4">
        <f t="shared" si="1"/>
        <v>-82217.577641666678</v>
      </c>
      <c r="R8" s="4">
        <f t="shared" si="1"/>
        <v>3873.4023583332491</v>
      </c>
      <c r="S8" s="4">
        <f t="shared" si="1"/>
        <v>-30506.037641666582</v>
      </c>
      <c r="T8" s="4">
        <f t="shared" si="1"/>
        <v>-25428.710975000165</v>
      </c>
      <c r="U8" s="4">
        <f t="shared" si="1"/>
        <v>-38638.790974999931</v>
      </c>
      <c r="V8" s="4">
        <f t="shared" si="1"/>
        <v>1980.3662999999942</v>
      </c>
      <c r="W8" s="4">
        <f t="shared" si="1"/>
        <v>-4977.6521999999095</v>
      </c>
      <c r="X8" s="4">
        <f t="shared" si="1"/>
        <v>-37297.35097500003</v>
      </c>
      <c r="Y8" s="4">
        <f t="shared" si="1"/>
        <v>-60072.646758333518</v>
      </c>
      <c r="Z8" s="4">
        <f t="shared" si="1"/>
        <v>-35990.492333333255</v>
      </c>
      <c r="AA8" s="4">
        <f t="shared" si="1"/>
        <v>17677.904766666721</v>
      </c>
      <c r="AB8" s="4">
        <f t="shared" si="1"/>
        <v>-11612.994008333351</v>
      </c>
      <c r="AC8" s="4">
        <f t="shared" si="1"/>
        <v>-91902.497133333163</v>
      </c>
      <c r="AD8" s="4">
        <f t="shared" si="1"/>
        <v>-32197.763509333374</v>
      </c>
      <c r="AE8" s="4">
        <f t="shared" si="1"/>
        <v>-2528.6877333332668</v>
      </c>
      <c r="AF8" s="4">
        <f t="shared" si="1"/>
        <v>-22646.447733333487</v>
      </c>
      <c r="AG8" s="4">
        <f t="shared" si="1"/>
        <v>16299.301666666724</v>
      </c>
      <c r="AH8" s="4">
        <f t="shared" si="1"/>
        <v>-55894.738333333364</v>
      </c>
      <c r="AI8" s="4">
        <f t="shared" si="1"/>
        <v>-23312.246533333349</v>
      </c>
      <c r="AJ8" s="4">
        <f t="shared" si="1"/>
        <v>-3879.0877333331537</v>
      </c>
      <c r="AK8" s="4">
        <f t="shared" si="1"/>
        <v>-6462.0750613333676</v>
      </c>
    </row>
    <row r="9" spans="1:38" x14ac:dyDescent="0.25">
      <c r="A9" s="5" t="s">
        <v>122</v>
      </c>
      <c r="B9" s="5">
        <f>-SPm!B9</f>
        <v>-73037</v>
      </c>
      <c r="C9" s="5">
        <f>+SPm!B9-SPm!C9</f>
        <v>-33037</v>
      </c>
      <c r="D9" s="5">
        <f>+SPm!C9-SPm!D9</f>
        <v>10000</v>
      </c>
      <c r="E9" s="5">
        <f>+SPm!D9-SPm!E9</f>
        <v>0</v>
      </c>
      <c r="F9" s="5">
        <f>+SPm!E9-SPm!F9</f>
        <v>0</v>
      </c>
      <c r="G9" s="5">
        <f>+SPm!F9-SPm!G9</f>
        <v>0</v>
      </c>
      <c r="H9" s="5">
        <f>+SPm!G9-SPm!H9</f>
        <v>-261.36000000000058</v>
      </c>
      <c r="I9" s="5">
        <f>+SPm!H9-SPm!I9</f>
        <v>-535.42500000000291</v>
      </c>
      <c r="J9" s="5">
        <f>+SPm!I9-SPm!J9</f>
        <v>-640.69500000000698</v>
      </c>
      <c r="K9" s="5">
        <f>+SPm!J9-SPm!K9</f>
        <v>-366.63000000000466</v>
      </c>
      <c r="L9" s="5">
        <f>+SPm!K9-SPm!L9</f>
        <v>-328.76305000000866</v>
      </c>
      <c r="M9" s="5">
        <f>+SPm!L9-SPm!M9</f>
        <v>-328.76304999999411</v>
      </c>
      <c r="N9" s="5">
        <f>+SPm!M9-SPm!N9</f>
        <v>0</v>
      </c>
      <c r="O9" s="5">
        <f>+SPm!N9-SPm!O9</f>
        <v>-5543.5756749999855</v>
      </c>
      <c r="P9" s="5">
        <f>+SPm!O9-SPm!P9</f>
        <v>-5543.5756749999855</v>
      </c>
      <c r="Q9" s="5">
        <f>+SPm!P9-SPm!Q9</f>
        <v>0</v>
      </c>
      <c r="R9" s="5">
        <f>+SPm!Q9-SPm!R9</f>
        <v>0</v>
      </c>
      <c r="S9" s="5">
        <f>+SPm!R9-SPm!S9</f>
        <v>0</v>
      </c>
      <c r="T9" s="5">
        <f>+SPm!S9-SPm!T9</f>
        <v>0</v>
      </c>
      <c r="U9" s="5">
        <f>+SPm!T9-SPm!U9</f>
        <v>0</v>
      </c>
      <c r="V9" s="5">
        <f>+SPm!U9-SPm!V9</f>
        <v>0</v>
      </c>
      <c r="W9" s="5">
        <f>+SPm!V9-SPm!W9</f>
        <v>0</v>
      </c>
      <c r="X9" s="5">
        <f>+SPm!W9-SPm!X9</f>
        <v>0</v>
      </c>
      <c r="Y9" s="5">
        <f>+SPm!X9-SPm!Y9</f>
        <v>0</v>
      </c>
      <c r="Z9" s="5">
        <f>+SPm!Y9-SPm!Z9</f>
        <v>0</v>
      </c>
      <c r="AA9" s="5">
        <f>+SPm!Z9-SPm!AA9</f>
        <v>-5543.5756750000146</v>
      </c>
      <c r="AB9" s="5">
        <f>+SPm!AA9-SPm!AB9</f>
        <v>-5543.575675</v>
      </c>
      <c r="AC9" s="5">
        <f>+SPm!AB9-SPm!AC9</f>
        <v>0</v>
      </c>
      <c r="AD9" s="5">
        <f>+SPm!AC9-SPm!AD9</f>
        <v>0</v>
      </c>
      <c r="AE9" s="5">
        <f>+SPm!AD9-SPm!AE9</f>
        <v>0</v>
      </c>
      <c r="AF9" s="5">
        <f>+SPm!AE9-SPm!AF9</f>
        <v>0</v>
      </c>
      <c r="AG9" s="5">
        <f>+SPm!AF9-SPm!AG9</f>
        <v>0</v>
      </c>
      <c r="AH9" s="5">
        <f>+SPm!AG9-SPm!AH9</f>
        <v>0</v>
      </c>
      <c r="AI9" s="5">
        <f>+SPm!AH9-SPm!AI9</f>
        <v>0</v>
      </c>
      <c r="AJ9" s="5">
        <f>+SPm!AI9-SPm!AJ9</f>
        <v>0</v>
      </c>
      <c r="AK9" s="5">
        <f>+SPm!AJ9-SPm!AK9</f>
        <v>0</v>
      </c>
    </row>
    <row r="10" spans="1:38" x14ac:dyDescent="0.25">
      <c r="A10" s="5" t="s">
        <v>123</v>
      </c>
      <c r="B10" s="5">
        <f>+SPm!B67-SPm!B14</f>
        <v>-52838.7</v>
      </c>
      <c r="C10" s="5">
        <f>+SPm!C67-SPm!B67+SPm!B14-SPm!C14</f>
        <v>6810.3000000000029</v>
      </c>
      <c r="D10" s="5">
        <f>+SPm!D67-SPm!C67+SPm!C14-SPm!D14</f>
        <v>7440.3000000000029</v>
      </c>
      <c r="E10" s="5">
        <f>+SPm!E67-SPm!D67+SPm!D14-SPm!E14</f>
        <v>1095.3000000000029</v>
      </c>
      <c r="F10" s="5">
        <f>+SPm!F67-SPm!E67+SPm!E14-SPm!F14</f>
        <v>3360.3000000000029</v>
      </c>
      <c r="G10" s="5">
        <f>+SPm!G67-SPm!F67+SPm!F14-SPm!G14</f>
        <v>-1467.6999999999971</v>
      </c>
      <c r="H10" s="5">
        <f>+SPm!H67-SPm!G67+SPm!G14-SPm!H14</f>
        <v>-501.05999999999767</v>
      </c>
      <c r="I10" s="5">
        <f>+SPm!I67-SPm!H67+SPm!H14-SPm!I14</f>
        <v>4031.2249999999985</v>
      </c>
      <c r="J10" s="5">
        <f>+SPm!J67-SPm!I67+SPm!I14-SPm!J14</f>
        <v>1003.4550000000017</v>
      </c>
      <c r="K10" s="5">
        <f>+SPm!K67-SPm!J67+SPm!J14-SPm!K14</f>
        <v>3077.6549999999988</v>
      </c>
      <c r="L10" s="5">
        <f>+SPm!L67-SPm!K67+SPm!K14-SPm!L14</f>
        <v>-1013.3269500000024</v>
      </c>
      <c r="M10" s="5">
        <f>+SPm!M67-SPm!L67+SPm!L14-SPm!M14</f>
        <v>7053.9130499999992</v>
      </c>
      <c r="N10" s="5">
        <f>+SPm!N67-SPm!M67+SPm!M14-SPm!N14</f>
        <v>607.1530500000008</v>
      </c>
      <c r="O10" s="5">
        <f>+SPm!O67-SPm!N67+SPm!N14-SPm!O14</f>
        <v>539.30122499999925</v>
      </c>
      <c r="P10" s="5">
        <f>+SPm!P67-SPm!O67+SPm!O14-SPm!P14</f>
        <v>7592.3212249999997</v>
      </c>
      <c r="Q10" s="5">
        <f>+SPm!Q67-SPm!P67+SPm!P14-SPm!Q14</f>
        <v>-3831.7587750000021</v>
      </c>
      <c r="R10" s="5">
        <f>+SPm!R67-SPm!Q67+SPm!Q14-SPm!R14</f>
        <v>6602.3012249999992</v>
      </c>
      <c r="S10" s="5">
        <f>+SPm!S67-SPm!R67+SPm!R14-SPm!S14</f>
        <v>2604.0212249999995</v>
      </c>
      <c r="T10" s="5">
        <f>+SPm!T67-SPm!S67+SPm!S14-SPm!T14</f>
        <v>2010.2612249999993</v>
      </c>
      <c r="U10" s="5">
        <f>+SPm!U67-SPm!T67+SPm!T14-SPm!U14</f>
        <v>8595.0212249999986</v>
      </c>
      <c r="V10" s="5">
        <f>+SPm!V67-SPm!U67+SPm!U14-SPm!V14</f>
        <v>-1855.621500000012</v>
      </c>
      <c r="W10" s="5">
        <f>+SPm!W67-SPm!V67+SPm!V14-SPm!W14</f>
        <v>-1639.5399999999991</v>
      </c>
      <c r="X10" s="5">
        <f>+SPm!X67-SPm!W67+SPm!W14-SPm!X14</f>
        <v>4482.3812249999992</v>
      </c>
      <c r="Y10" s="5">
        <f>+SPm!Y67-SPm!X67+SPm!X14-SPm!Y14</f>
        <v>5278.5187750000005</v>
      </c>
      <c r="Z10" s="5">
        <f>+SPm!Z67-SPm!Y67+SPm!Y14-SPm!Z14</f>
        <v>-8233.56</v>
      </c>
      <c r="AA10" s="5">
        <f>+SPm!AA67-SPm!Z67+SPm!Z14-SPm!AA14</f>
        <v>-2487.2918250000002</v>
      </c>
      <c r="AB10" s="5">
        <f>+SPm!AB67-SPm!AA67+SPm!AA14-SPm!AB14</f>
        <v>3640.1093999999994</v>
      </c>
      <c r="AC10" s="5">
        <f>+SPm!AC67-SPm!AB67+SPm!AB14-SPm!AC14</f>
        <v>1908.450600000001</v>
      </c>
      <c r="AD10" s="5">
        <f>+SPm!AD67-SPm!AC67+SPm!AC14-SPm!AD14</f>
        <v>4690.7</v>
      </c>
      <c r="AE10" s="5">
        <f>+SPm!AE67-SPm!AD67+SPm!AD14-SPm!AE14</f>
        <v>544.05999999999949</v>
      </c>
      <c r="AF10" s="5">
        <f>+SPm!AF67-SPm!AE67+SPm!AE14-SPm!AF14</f>
        <v>-15330.239999999998</v>
      </c>
      <c r="AG10" s="5">
        <f>+SPm!AG67-SPm!AF67+SPm!AF14-SPm!AG14</f>
        <v>5720.3093999999992</v>
      </c>
      <c r="AH10" s="5">
        <f>+SPm!AH67-SPm!AG67+SPm!AG14-SPm!AH14</f>
        <v>7992.8093999999992</v>
      </c>
      <c r="AI10" s="5">
        <f>+SPm!AI67-SPm!AH67+SPm!AH14-SPm!AI14</f>
        <v>983.34119999999893</v>
      </c>
      <c r="AJ10" s="5">
        <f>+SPm!AJ67-SPm!AI67+SPm!AI14-SPm!AJ14</f>
        <v>-1685.579999999999</v>
      </c>
      <c r="AK10" s="5">
        <f>+SPm!AK67-SPm!AJ67+SPm!AJ14-SPm!AK14</f>
        <v>-7667.1400000000021</v>
      </c>
    </row>
    <row r="11" spans="1:38" x14ac:dyDescent="0.25">
      <c r="A11" s="5" t="s">
        <v>124</v>
      </c>
      <c r="B11" s="5">
        <f>-SPm!B17</f>
        <v>0</v>
      </c>
      <c r="C11" s="5">
        <f>+SPm!B17-SPm!C17</f>
        <v>0</v>
      </c>
      <c r="D11" s="5">
        <f>+SPm!C17-SPm!D17</f>
        <v>0</v>
      </c>
      <c r="E11" s="5">
        <f>+SPm!D17-SPm!E17</f>
        <v>-1958.3333333333333</v>
      </c>
      <c r="F11" s="5">
        <f>+SPm!E17-SPm!F17</f>
        <v>-3875</v>
      </c>
      <c r="G11" s="5">
        <f>+SPm!F17-SPm!G17</f>
        <v>-1833.3333333333339</v>
      </c>
      <c r="H11" s="5">
        <f>+SPm!G17-SPm!H17</f>
        <v>166.66666666666697</v>
      </c>
      <c r="I11" s="5">
        <f>+SPm!H17-SPm!I17</f>
        <v>-1791.6666666666661</v>
      </c>
      <c r="J11" s="5">
        <f>+SPm!I17-SPm!J17</f>
        <v>208.33333333333212</v>
      </c>
      <c r="K11" s="5">
        <f>+SPm!J17-SPm!K17</f>
        <v>208.33333333333394</v>
      </c>
      <c r="L11" s="5">
        <f>+SPm!K17-SPm!L17</f>
        <v>208.33333333333212</v>
      </c>
      <c r="M11" s="5">
        <f>+SPm!L17-SPm!M17</f>
        <v>-1750</v>
      </c>
      <c r="N11" s="5">
        <f>+SPm!M17-SPm!N17</f>
        <v>-1708.3333333333321</v>
      </c>
      <c r="O11" s="5">
        <f>+SPm!N17-SPm!O17</f>
        <v>-1666.6666666666661</v>
      </c>
      <c r="P11" s="5">
        <f>+SPm!O17-SPm!P17</f>
        <v>333.33333333333212</v>
      </c>
      <c r="Q11" s="5">
        <f>+SPm!P17-SPm!Q17</f>
        <v>333.33333333333394</v>
      </c>
      <c r="R11" s="5">
        <f>+SPm!Q17-SPm!R17</f>
        <v>333.33333333333394</v>
      </c>
      <c r="S11" s="5">
        <f>+SPm!R17-SPm!S17</f>
        <v>333.33333333333212</v>
      </c>
      <c r="T11" s="5">
        <f>+SPm!S17-SPm!T17</f>
        <v>-1625</v>
      </c>
      <c r="U11" s="5">
        <f>+SPm!T17-SPm!U17</f>
        <v>375</v>
      </c>
      <c r="V11" s="5">
        <f>+SPm!U17-SPm!V17</f>
        <v>375</v>
      </c>
      <c r="W11" s="5">
        <f>+SPm!V17-SPm!W17</f>
        <v>375</v>
      </c>
      <c r="X11" s="5">
        <f>+SPm!W17-SPm!X17</f>
        <v>374.99999999999818</v>
      </c>
      <c r="Y11" s="5">
        <f>+SPm!X17-SPm!Y17</f>
        <v>-1583.3333333333339</v>
      </c>
      <c r="Z11" s="5">
        <f>+SPm!Y17-SPm!Z17</f>
        <v>416.6666666666697</v>
      </c>
      <c r="AA11" s="5">
        <f>+SPm!Z17-SPm!AA17</f>
        <v>416.66666666666424</v>
      </c>
      <c r="AB11" s="5">
        <f>+SPm!AA17-SPm!AB17</f>
        <v>416.66666666666606</v>
      </c>
      <c r="AC11" s="5">
        <f>+SPm!AB17-SPm!AC17</f>
        <v>416.6666666666697</v>
      </c>
      <c r="AD11" s="5">
        <f>+SPm!AC17-SPm!AD17</f>
        <v>416.66666666666424</v>
      </c>
      <c r="AE11" s="5">
        <f>+SPm!AD17-SPm!AE17</f>
        <v>416.66666666666606</v>
      </c>
      <c r="AF11" s="5">
        <f>+SPm!AE17-SPm!AF17</f>
        <v>416.66666666666606</v>
      </c>
      <c r="AG11" s="5">
        <f>+SPm!AF17-SPm!AG17</f>
        <v>416.66666666666788</v>
      </c>
      <c r="AH11" s="5">
        <f>+SPm!AG17-SPm!AH17</f>
        <v>416.66666666666788</v>
      </c>
      <c r="AI11" s="5">
        <f>+SPm!AH17-SPm!AI17</f>
        <v>416.66666666666788</v>
      </c>
      <c r="AJ11" s="5">
        <f>+SPm!AI17-SPm!AJ17</f>
        <v>416.66666666666788</v>
      </c>
      <c r="AK11" s="5">
        <f>+SPm!AJ17-SPm!AK17</f>
        <v>416.66666666666606</v>
      </c>
    </row>
    <row r="12" spans="1:38" x14ac:dyDescent="0.25">
      <c r="A12" s="1" t="s">
        <v>125</v>
      </c>
      <c r="B12" s="5"/>
    </row>
    <row r="13" spans="1:38" x14ac:dyDescent="0.25">
      <c r="A13" s="5" t="s">
        <v>126</v>
      </c>
      <c r="B13" s="5">
        <f>-SPm!B22</f>
        <v>-267052.90000000002</v>
      </c>
      <c r="C13" s="5">
        <f>+SPm!B22-SPm!C22</f>
        <v>9847.1000000000058</v>
      </c>
      <c r="D13" s="5">
        <f>+SPm!C22-SPm!D22</f>
        <v>9847.1000000000349</v>
      </c>
      <c r="E13" s="5">
        <f>+SPm!D22-SPm!E22</f>
        <v>-29352.899999999994</v>
      </c>
      <c r="F13" s="5">
        <f>+SPm!E22-SPm!F22</f>
        <v>-23152.900000000023</v>
      </c>
      <c r="G13" s="5">
        <f>+SPm!F22-SPm!G22</f>
        <v>-42272.820000000007</v>
      </c>
      <c r="H13" s="5">
        <f>+SPm!G22-SPm!H22</f>
        <v>-35734.22000000003</v>
      </c>
      <c r="I13" s="5">
        <f>+SPm!H22-SPm!I22</f>
        <v>-20811.979999999981</v>
      </c>
      <c r="J13" s="5">
        <f>+SPm!I22-SPm!J22</f>
        <v>-33765.320000000007</v>
      </c>
      <c r="K13" s="5">
        <f>+SPm!J22-SPm!K22</f>
        <v>-13928.679999999993</v>
      </c>
      <c r="L13" s="5">
        <f>+SPm!K22-SPm!L22</f>
        <v>-50731.373999999953</v>
      </c>
      <c r="M13" s="5">
        <f>+SPm!L22-SPm!M22</f>
        <v>-347.31400000007125</v>
      </c>
      <c r="N13" s="5">
        <f>+SPm!M22-SPm!N22</f>
        <v>-24957.319999999949</v>
      </c>
      <c r="O13" s="5">
        <f>+SPm!N22-SPm!O22</f>
        <v>-58396.012199999939</v>
      </c>
      <c r="P13" s="5">
        <f>+SPm!O22-SPm!P22</f>
        <v>1010.187799999956</v>
      </c>
      <c r="Q13" s="5">
        <f>+SPm!P22-SPm!Q22</f>
        <v>-56690.812200000044</v>
      </c>
      <c r="R13" s="5">
        <f>+SPm!Q22-SPm!R22</f>
        <v>-5711.812200000044</v>
      </c>
      <c r="S13" s="5">
        <f>+SPm!R22-SPm!S22</f>
        <v>-42841.812199999928</v>
      </c>
      <c r="T13" s="5">
        <f>+SPm!S22-SPm!T22</f>
        <v>-22235.81220000016</v>
      </c>
      <c r="U13" s="5">
        <f>+SPm!T22-SPm!U22</f>
        <v>9120.1878000000725</v>
      </c>
      <c r="V13" s="5">
        <f>+SPm!U22-SPm!V22</f>
        <v>-39811.012199999997</v>
      </c>
      <c r="W13" s="5">
        <f>+SPm!V22-SPm!W22</f>
        <v>-67371.812199999928</v>
      </c>
      <c r="X13" s="5">
        <f>+SPm!W22-SPm!X22</f>
        <v>-10463.812200000044</v>
      </c>
      <c r="Y13" s="5">
        <f>+SPm!X22-SPm!Y22</f>
        <v>11220.18779999984</v>
      </c>
      <c r="Z13" s="5">
        <f>+SPm!Y22-SPm!Z22</f>
        <v>-35860.170199999935</v>
      </c>
      <c r="AA13" s="5">
        <f>+SPm!Z22-SPm!AA22</f>
        <v>-61468.334399999934</v>
      </c>
      <c r="AB13" s="5">
        <f>+SPm!AA22-SPm!AB22</f>
        <v>-32283.534400000004</v>
      </c>
      <c r="AC13" s="5">
        <f>+SPm!AB22-SPm!AC22</f>
        <v>-25421.334399999818</v>
      </c>
      <c r="AD13" s="5">
        <f>+SPm!AC22-SPm!AD22</f>
        <v>2150.6655999999493</v>
      </c>
      <c r="AE13" s="5">
        <f>+SPm!AD22-SPm!AE22</f>
        <v>8076.6656000000658</v>
      </c>
      <c r="AF13" s="5">
        <f>+SPm!AE22-SPm!AF22</f>
        <v>-79787.334400000167</v>
      </c>
      <c r="AG13" s="5">
        <f>+SPm!AF22-SPm!AG22</f>
        <v>-23216.334399999934</v>
      </c>
      <c r="AH13" s="5">
        <f>+SPm!AG22-SPm!AH22</f>
        <v>-2531.3344000000507</v>
      </c>
      <c r="AI13" s="5">
        <f>+SPm!AH22-SPm!AI22</f>
        <v>-663.5344000000041</v>
      </c>
      <c r="AJ13" s="5">
        <f>+SPm!AI22-SPm!AJ22</f>
        <v>-26401.334399999818</v>
      </c>
      <c r="AK13" s="5">
        <f>+SPm!AJ22-SPm!AK22</f>
        <v>-42813.334400000051</v>
      </c>
    </row>
    <row r="14" spans="1:38" x14ac:dyDescent="0.25">
      <c r="A14" s="1" t="s">
        <v>127</v>
      </c>
      <c r="B14" s="5">
        <f>+SPm!B62</f>
        <v>249731</v>
      </c>
      <c r="C14" s="5">
        <f>+SPm!C62-SPm!B62</f>
        <v>-42299</v>
      </c>
      <c r="D14" s="5">
        <f>+SPm!D62-SPm!C62</f>
        <v>-207069</v>
      </c>
      <c r="E14" s="5">
        <f>+SPm!E62-SPm!D62</f>
        <v>20240</v>
      </c>
      <c r="F14" s="5">
        <f>+SPm!F62-SPm!E62</f>
        <v>34450</v>
      </c>
      <c r="G14" s="5">
        <f>+SPm!G62-SPm!F62</f>
        <v>41758</v>
      </c>
      <c r="H14" s="5">
        <f>+SPm!H62-SPm!G62</f>
        <v>-8341.2799999999988</v>
      </c>
      <c r="I14" s="5">
        <f>+SPm!I62-SPm!H62</f>
        <v>-27797</v>
      </c>
      <c r="J14" s="5">
        <f>+SPm!J62-SPm!I62</f>
        <v>22025.679999999993</v>
      </c>
      <c r="K14" s="5">
        <f>+SPm!K62-SPm!J62</f>
        <v>-31781</v>
      </c>
      <c r="L14" s="5">
        <f>+SPm!L62-SPm!K62</f>
        <v>16978.839999999997</v>
      </c>
      <c r="M14" s="5">
        <f>+SPm!M62-SPm!L62</f>
        <v>11220</v>
      </c>
      <c r="N14" s="5">
        <f>+SPm!N62-SPm!M62</f>
        <v>-50428.679999999993</v>
      </c>
      <c r="O14" s="5">
        <f>+SPm!O62-SPm!N62</f>
        <v>64351.919999999984</v>
      </c>
      <c r="P14" s="5">
        <f>+SPm!P62-SPm!O62</f>
        <v>-2909.859999999986</v>
      </c>
      <c r="Q14" s="5">
        <f>+SPm!Q62-SPm!P62</f>
        <v>-23252.339999999967</v>
      </c>
      <c r="R14" s="5">
        <f>+SPm!R62-SPm!Q62</f>
        <v>5171.0199999999604</v>
      </c>
      <c r="S14" s="5">
        <f>+SPm!S62-SPm!R62</f>
        <v>8174.4200000000128</v>
      </c>
      <c r="T14" s="5">
        <f>+SPm!T62-SPm!S62</f>
        <v>-4802.1600000000035</v>
      </c>
      <c r="U14" s="5">
        <f>+SPm!U62-SPm!T62</f>
        <v>-57953</v>
      </c>
      <c r="V14" s="5">
        <f>+SPm!V62-SPm!U62</f>
        <v>42048</v>
      </c>
      <c r="W14" s="5">
        <f>+SPm!W62-SPm!V62</f>
        <v>62434.700000000012</v>
      </c>
      <c r="X14" s="5">
        <f>+SPm!X62-SPm!W62</f>
        <v>-32914.919999999984</v>
      </c>
      <c r="Y14" s="5">
        <f>+SPm!Y62-SPm!X62</f>
        <v>-64975.700000000026</v>
      </c>
      <c r="Z14" s="5">
        <f>+SPm!Z62-SPm!Y62</f>
        <v>6396.7200000000012</v>
      </c>
      <c r="AA14" s="5">
        <f>+SPm!AA62-SPm!Z62</f>
        <v>85511.96</v>
      </c>
      <c r="AB14" s="5">
        <f>+SPm!AB62-SPm!AA62</f>
        <v>20908.859999999986</v>
      </c>
      <c r="AC14" s="5">
        <f>+SPm!AC62-SPm!AB62</f>
        <v>-70054.760000000009</v>
      </c>
      <c r="AD14" s="5">
        <f>+SPm!AD62-SPm!AC62</f>
        <v>-36807.51999999999</v>
      </c>
      <c r="AE14" s="5">
        <f>+SPm!AE62-SPm!AD62</f>
        <v>-12814.559999999998</v>
      </c>
      <c r="AF14" s="5">
        <f>+SPm!AF62-SPm!AE62</f>
        <v>70805.98000000001</v>
      </c>
      <c r="AG14" s="5">
        <f>+SPm!AG62-SPm!AF62</f>
        <v>32130.179999999993</v>
      </c>
      <c r="AH14" s="5">
        <f>+SPm!AH62-SPm!AG62</f>
        <v>-63021.359999999986</v>
      </c>
      <c r="AI14" s="5">
        <f>+SPm!AI62-SPm!AH62</f>
        <v>-25297.200000000012</v>
      </c>
      <c r="AJ14" s="5">
        <f>+SPm!AJ62-SPm!AI62</f>
        <v>22542.679999999993</v>
      </c>
      <c r="AK14" s="5">
        <f>+SPm!AK62-SPm!AJ62</f>
        <v>54043.520000000019</v>
      </c>
    </row>
    <row r="15" spans="1:38" s="7" customFormat="1" x14ac:dyDescent="0.25">
      <c r="A15" s="7" t="s">
        <v>140</v>
      </c>
      <c r="B15" s="5">
        <f>+SPm!B63</f>
        <v>225700</v>
      </c>
      <c r="C15" s="5">
        <f>+SPm!C63-SPm!B63</f>
        <v>-18790</v>
      </c>
      <c r="D15" s="5">
        <f>+SPm!D63-SPm!C63</f>
        <v>0</v>
      </c>
      <c r="E15" s="5">
        <f>+SPm!E63-SPm!D63</f>
        <v>0</v>
      </c>
      <c r="F15" s="5">
        <f>+SPm!F63-SPm!E63</f>
        <v>790</v>
      </c>
      <c r="G15" s="5">
        <f>+SPm!G63-SPm!F63</f>
        <v>3025</v>
      </c>
      <c r="H15" s="5">
        <f>+SPm!H63-SPm!G63</f>
        <v>0</v>
      </c>
      <c r="I15" s="5">
        <f>+SPm!I63-SPm!H63</f>
        <v>0</v>
      </c>
      <c r="J15" s="5">
        <f>+SPm!J63-SPm!I63</f>
        <v>1210</v>
      </c>
      <c r="K15" s="5">
        <f>+SPm!K63-SPm!J63</f>
        <v>0</v>
      </c>
      <c r="L15" s="5">
        <f>+SPm!L63-SPm!K63</f>
        <v>-4235</v>
      </c>
      <c r="M15" s="5">
        <f>+SPm!M63-SPm!L63</f>
        <v>0</v>
      </c>
      <c r="N15" s="5">
        <f>+SPm!N63-SPm!M63</f>
        <v>0</v>
      </c>
      <c r="O15" s="5">
        <f>+SPm!O63-SPm!N63</f>
        <v>0</v>
      </c>
      <c r="P15" s="5">
        <f>+SPm!P63-SPm!O63</f>
        <v>0</v>
      </c>
      <c r="Q15" s="5">
        <f>+SPm!Q63-SPm!P63</f>
        <v>0</v>
      </c>
      <c r="R15" s="5">
        <f>+SPm!R63-SPm!Q63</f>
        <v>0</v>
      </c>
      <c r="S15" s="5">
        <f>+SPm!S63-SPm!R63</f>
        <v>0</v>
      </c>
      <c r="T15" s="5">
        <f>+SPm!T63-SPm!S63</f>
        <v>0</v>
      </c>
      <c r="U15" s="5">
        <f>+SPm!U63-SPm!T63</f>
        <v>0</v>
      </c>
      <c r="V15" s="5">
        <f>+SPm!V63-SPm!U63</f>
        <v>0</v>
      </c>
      <c r="W15" s="5">
        <f>+SPm!W63-SPm!V63</f>
        <v>0</v>
      </c>
      <c r="X15" s="5">
        <f>+SPm!X63-SPm!W63</f>
        <v>0</v>
      </c>
      <c r="Y15" s="5">
        <f>+SPm!Y63-SPm!X63</f>
        <v>0</v>
      </c>
      <c r="Z15" s="5">
        <f>+SPm!Z63-SPm!Y63</f>
        <v>0</v>
      </c>
      <c r="AA15" s="5">
        <f>+SPm!AA63-SPm!Z63</f>
        <v>0</v>
      </c>
      <c r="AB15" s="5">
        <f>+SPm!AB63-SPm!AA63</f>
        <v>0</v>
      </c>
      <c r="AC15" s="5">
        <f>+SPm!AC63-SPm!AB63</f>
        <v>0</v>
      </c>
      <c r="AD15" s="5">
        <f>+SPm!AD63-SPm!AC63</f>
        <v>0</v>
      </c>
      <c r="AE15" s="5">
        <f>+SPm!AE63-SPm!AD63</f>
        <v>0</v>
      </c>
      <c r="AF15" s="5">
        <f>+SPm!AF63-SPm!AE63</f>
        <v>0</v>
      </c>
      <c r="AG15" s="5">
        <f>+SPm!AG63-SPm!AF63</f>
        <v>0</v>
      </c>
      <c r="AH15" s="5">
        <f>+SPm!AH63-SPm!AG63</f>
        <v>0</v>
      </c>
      <c r="AI15" s="5">
        <f>+SPm!AI63-SPm!AH63</f>
        <v>0</v>
      </c>
      <c r="AJ15" s="5">
        <f>+SPm!AJ63-SPm!AI63</f>
        <v>0</v>
      </c>
      <c r="AK15" s="5">
        <f>+SPm!AK63-SPm!AJ63</f>
        <v>0</v>
      </c>
    </row>
    <row r="16" spans="1:38" x14ac:dyDescent="0.25">
      <c r="A16" s="1" t="s">
        <v>128</v>
      </c>
      <c r="B16" s="5">
        <f>+SPm!B64-SPm!B10</f>
        <v>1200</v>
      </c>
      <c r="C16" s="5">
        <f>+SPm!B10-SPm!C10+SPm!C64-SPm!B64</f>
        <v>1200</v>
      </c>
      <c r="D16" s="5">
        <f>+SPm!C10-SPm!D10+SPm!D64-SPm!C64</f>
        <v>1200</v>
      </c>
      <c r="E16" s="5">
        <f>+SPm!D10-SPm!E10+SPm!E64-SPm!D64</f>
        <v>1200</v>
      </c>
      <c r="F16" s="5">
        <f>+SPm!E10-SPm!F10+SPm!F64-SPm!E64</f>
        <v>-2400</v>
      </c>
      <c r="G16" s="5">
        <f>+SPm!F10-SPm!G10+SPm!G64-SPm!F64</f>
        <v>1200</v>
      </c>
      <c r="H16" s="5">
        <f>+SPm!G10-SPm!H10+SPm!H64-SPm!G64</f>
        <v>1200</v>
      </c>
      <c r="I16" s="5">
        <f>+SPm!H10-SPm!I10+SPm!I64-SPm!H64</f>
        <v>1200</v>
      </c>
      <c r="J16" s="5">
        <f>+SPm!I10-SPm!J10+SPm!J64-SPm!I64</f>
        <v>1200</v>
      </c>
      <c r="K16" s="5">
        <f>+SPm!J10-SPm!K10+SPm!K64-SPm!J64</f>
        <v>1200</v>
      </c>
      <c r="L16" s="5">
        <f>+SPm!K10-SPm!L10+SPm!L64-SPm!K64</f>
        <v>1200</v>
      </c>
      <c r="M16" s="5">
        <f>+SPm!L10-SPm!M10+SPm!M64-SPm!L64</f>
        <v>-9600</v>
      </c>
      <c r="N16" s="5">
        <f>+SPm!M10-SPm!N10+SPm!N64-SPm!M64</f>
        <v>1224</v>
      </c>
      <c r="O16" s="5">
        <f>+SPm!N10-SPm!O10+SPm!O64-SPm!N64</f>
        <v>1224</v>
      </c>
      <c r="P16" s="5">
        <f>+SPm!O10-SPm!P10+SPm!P64-SPm!O64</f>
        <v>1224</v>
      </c>
      <c r="Q16" s="5">
        <f>+SPm!P10-SPm!Q10+SPm!Q64-SPm!P64</f>
        <v>1224</v>
      </c>
      <c r="R16" s="5">
        <f>+SPm!Q10-SPm!R10+SPm!R64-SPm!Q64</f>
        <v>-2521.4400000000005</v>
      </c>
      <c r="S16" s="5">
        <f>+SPm!R10-SPm!S10+SPm!S64-SPm!R64</f>
        <v>1224</v>
      </c>
      <c r="T16" s="5">
        <f>+SPm!S10-SPm!T10+SPm!T64-SPm!S64</f>
        <v>1224</v>
      </c>
      <c r="U16" s="5">
        <f>+SPm!T10-SPm!U10+SPm!U64-SPm!T64</f>
        <v>1224</v>
      </c>
      <c r="V16" s="5">
        <f>+SPm!U10-SPm!V10+SPm!V64-SPm!U64</f>
        <v>1224</v>
      </c>
      <c r="W16" s="5">
        <f>+SPm!V10-SPm!W10+SPm!W64-SPm!V64</f>
        <v>1224</v>
      </c>
      <c r="X16" s="5">
        <f>+SPm!W10-SPm!X10+SPm!X64-SPm!W64</f>
        <v>1224</v>
      </c>
      <c r="Y16" s="5">
        <f>+SPm!X10-SPm!Y10+SPm!Y64-SPm!X64</f>
        <v>-10012.32</v>
      </c>
      <c r="Z16" s="5">
        <f>+SPm!Y10-SPm!Z10+SPm!Z64-SPm!Y64</f>
        <v>1248.4800000000009</v>
      </c>
      <c r="AA16" s="5">
        <f>+SPm!Z10-SPm!AA10+SPm!AA64-SPm!Z64</f>
        <v>1248.4799999999996</v>
      </c>
      <c r="AB16" s="5">
        <f>+SPm!AA10-SPm!AB10+SPm!AB64-SPm!AA64</f>
        <v>1248.4800000000014</v>
      </c>
      <c r="AC16" s="5">
        <f>+SPm!AB10-SPm!AC10+SPm!AC64-SPm!AB64</f>
        <v>1248.4799999999996</v>
      </c>
      <c r="AD16" s="5">
        <f>+SPm!AC10-SPm!AD10+SPm!AD64-SPm!AC64</f>
        <v>-2648.2757759999986</v>
      </c>
      <c r="AE16" s="5">
        <f>+SPm!AD10-SPm!AE10+SPm!AE64-SPm!AD64</f>
        <v>1248.4799999999996</v>
      </c>
      <c r="AF16" s="5">
        <f>+SPm!AE10-SPm!AF10+SPm!AF64-SPm!AE64</f>
        <v>1248.4800000000014</v>
      </c>
      <c r="AG16" s="5">
        <f>+SPm!AF10-SPm!AG10+SPm!AG64-SPm!AF64</f>
        <v>1248.4799999999996</v>
      </c>
      <c r="AH16" s="5">
        <f>+SPm!AG10-SPm!AH10+SPm!AH64-SPm!AG64</f>
        <v>1248.4800000000014</v>
      </c>
      <c r="AI16" s="5">
        <f>+SPm!AH10-SPm!AI10+SPm!AI64-SPm!AH64</f>
        <v>1248.4799999999996</v>
      </c>
      <c r="AJ16" s="5">
        <f>+SPm!AI10-SPm!AJ10+SPm!AJ64-SPm!AI64</f>
        <v>1248.4800000000014</v>
      </c>
      <c r="AK16" s="5">
        <f>+SPm!AJ10-SPm!AK10+SPm!AK64-SPm!AJ64</f>
        <v>-10441.787328</v>
      </c>
    </row>
    <row r="17" spans="1:37" x14ac:dyDescent="0.25">
      <c r="A17" s="1" t="s">
        <v>129</v>
      </c>
      <c r="B17" s="5">
        <f>+SPm!B65-SPm!B11</f>
        <v>2028</v>
      </c>
      <c r="C17" s="5">
        <f>+SPm!B11-SPm!C11+SPm!C65-SPm!B65</f>
        <v>0</v>
      </c>
      <c r="D17" s="5">
        <f>+SPm!C11-SPm!D11+SPm!D65-SPm!C65</f>
        <v>0</v>
      </c>
      <c r="E17" s="5">
        <f>+SPm!D11-SPm!E11+SPm!E65-SPm!D65</f>
        <v>0</v>
      </c>
      <c r="F17" s="5">
        <f>+SPm!E11-SPm!F11+SPm!F65-SPm!E65</f>
        <v>0</v>
      </c>
      <c r="G17" s="5">
        <f>+SPm!F11-SPm!G11+SPm!G65-SPm!F65</f>
        <v>0</v>
      </c>
      <c r="H17" s="5">
        <f>+SPm!G11-SPm!H11+SPm!H65-SPm!G65</f>
        <v>0</v>
      </c>
      <c r="I17" s="5">
        <f>+SPm!H11-SPm!I11+SPm!I65-SPm!H65</f>
        <v>0</v>
      </c>
      <c r="J17" s="5">
        <f>+SPm!I11-SPm!J11+SPm!J65-SPm!I65</f>
        <v>0</v>
      </c>
      <c r="K17" s="5">
        <f>+SPm!J11-SPm!K11+SPm!K65-SPm!J65</f>
        <v>0</v>
      </c>
      <c r="L17" s="5">
        <f>+SPm!K11-SPm!L11+SPm!L65-SPm!K65</f>
        <v>0</v>
      </c>
      <c r="M17" s="5">
        <f>+SPm!L11-SPm!M11+SPm!M65-SPm!L65</f>
        <v>0</v>
      </c>
      <c r="N17" s="5">
        <f>+SPm!M11-SPm!N11+SPm!N65-SPm!M65</f>
        <v>40.559999999999945</v>
      </c>
      <c r="O17" s="5">
        <f>+SPm!N11-SPm!O11+SPm!O65-SPm!N65</f>
        <v>0</v>
      </c>
      <c r="P17" s="5">
        <f>+SPm!O11-SPm!P11+SPm!P65-SPm!O65</f>
        <v>0</v>
      </c>
      <c r="Q17" s="5">
        <f>+SPm!P11-SPm!Q11+SPm!Q65-SPm!P65</f>
        <v>0</v>
      </c>
      <c r="R17" s="5">
        <f>+SPm!Q11-SPm!R11+SPm!R65-SPm!Q65</f>
        <v>0</v>
      </c>
      <c r="S17" s="5">
        <f>+SPm!R11-SPm!S11+SPm!S65-SPm!R65</f>
        <v>0</v>
      </c>
      <c r="T17" s="5">
        <f>+SPm!S11-SPm!T11+SPm!T65-SPm!S65</f>
        <v>0</v>
      </c>
      <c r="U17" s="5">
        <f>+SPm!T11-SPm!U11+SPm!U65-SPm!T65</f>
        <v>0</v>
      </c>
      <c r="V17" s="5">
        <f>+SPm!U11-SPm!V11+SPm!V65-SPm!U65</f>
        <v>0</v>
      </c>
      <c r="W17" s="5">
        <f>+SPm!V11-SPm!W11+SPm!W65-SPm!V65</f>
        <v>0</v>
      </c>
      <c r="X17" s="5">
        <f>+SPm!W11-SPm!X11+SPm!X65-SPm!W65</f>
        <v>0</v>
      </c>
      <c r="Y17" s="5">
        <f>+SPm!X11-SPm!Y11+SPm!Y65-SPm!X65</f>
        <v>0</v>
      </c>
      <c r="Z17" s="5">
        <f>+SPm!Y11-SPm!Z11+SPm!Z65-SPm!Y65</f>
        <v>41.37119999999959</v>
      </c>
      <c r="AA17" s="5">
        <f>+SPm!Z11-SPm!AA11+SPm!AA65-SPm!Z65</f>
        <v>0</v>
      </c>
      <c r="AB17" s="5">
        <f>+SPm!AA11-SPm!AB11+SPm!AB65-SPm!AA65</f>
        <v>0</v>
      </c>
      <c r="AC17" s="5">
        <f>+SPm!AB11-SPm!AC11+SPm!AC65-SPm!AB65</f>
        <v>0</v>
      </c>
      <c r="AD17" s="5">
        <f>+SPm!AC11-SPm!AD11+SPm!AD65-SPm!AC65</f>
        <v>0</v>
      </c>
      <c r="AE17" s="5">
        <f>+SPm!AD11-SPm!AE11+SPm!AE65-SPm!AD65</f>
        <v>0</v>
      </c>
      <c r="AF17" s="5">
        <f>+SPm!AE11-SPm!AF11+SPm!AF65-SPm!AE65</f>
        <v>0</v>
      </c>
      <c r="AG17" s="5">
        <f>+SPm!AF11-SPm!AG11+SPm!AG65-SPm!AF65</f>
        <v>0</v>
      </c>
      <c r="AH17" s="5">
        <f>+SPm!AG11-SPm!AH11+SPm!AH65-SPm!AG65</f>
        <v>0</v>
      </c>
      <c r="AI17" s="5">
        <f>+SPm!AH11-SPm!AI11+SPm!AI65-SPm!AH65</f>
        <v>0</v>
      </c>
      <c r="AJ17" s="5">
        <f>+SPm!AI11-SPm!AJ11+SPm!AJ65-SPm!AI65</f>
        <v>0</v>
      </c>
      <c r="AK17" s="5">
        <f>+SPm!AJ11-SPm!AK11+SPm!AK65-SPm!AJ65</f>
        <v>0</v>
      </c>
    </row>
    <row r="18" spans="1:37" s="7" customFormat="1" x14ac:dyDescent="0.25">
      <c r="A18" s="7" t="s">
        <v>130</v>
      </c>
      <c r="B18" s="5">
        <f>+SPm!B69</f>
        <v>0</v>
      </c>
      <c r="C18" s="5">
        <f>+SPm!C69-SPm!B69</f>
        <v>0</v>
      </c>
      <c r="D18" s="5">
        <f>+SPm!D69-SPm!C69</f>
        <v>0</v>
      </c>
      <c r="E18" s="5">
        <f>+SPm!E69-SPm!D69</f>
        <v>0</v>
      </c>
      <c r="F18" s="5">
        <f>+SPm!F69-SPm!E69</f>
        <v>0</v>
      </c>
      <c r="G18" s="5">
        <f>+SPm!G69-SPm!F69</f>
        <v>0</v>
      </c>
      <c r="H18" s="5">
        <f>+SPm!H69-SPm!G69</f>
        <v>0</v>
      </c>
      <c r="I18" s="5">
        <f>+SPm!I69-SPm!H69</f>
        <v>0</v>
      </c>
      <c r="J18" s="5">
        <f>+SPm!J69-SPm!I69</f>
        <v>0</v>
      </c>
      <c r="K18" s="5">
        <f>+SPm!K69-SPm!J69</f>
        <v>0</v>
      </c>
      <c r="L18" s="5">
        <f>+SPm!L69-SPm!K69</f>
        <v>0</v>
      </c>
      <c r="M18" s="5">
        <f>+SPm!M69-SPm!L69</f>
        <v>0</v>
      </c>
      <c r="N18" s="5">
        <f>+SPm!N69-SPm!M69</f>
        <v>0</v>
      </c>
      <c r="O18" s="5">
        <f>+SPm!O69-SPm!N69</f>
        <v>0</v>
      </c>
      <c r="P18" s="5">
        <f>+SPm!P69-SPm!O69</f>
        <v>0</v>
      </c>
      <c r="Q18" s="5">
        <f>+SPm!Q69-SPm!P69</f>
        <v>0</v>
      </c>
      <c r="R18" s="5">
        <f>+SPm!R69-SPm!Q69</f>
        <v>0</v>
      </c>
      <c r="S18" s="5">
        <f>+SPm!S69-SPm!R69</f>
        <v>0</v>
      </c>
      <c r="T18" s="5">
        <f>+SPm!T69-SPm!S69</f>
        <v>0</v>
      </c>
      <c r="U18" s="5">
        <f>+SPm!U69-SPm!T69</f>
        <v>0</v>
      </c>
      <c r="V18" s="5">
        <f>+SPm!V69-SPm!U69</f>
        <v>0</v>
      </c>
      <c r="W18" s="5">
        <f>+SPm!W69-SPm!V69</f>
        <v>0</v>
      </c>
      <c r="X18" s="5">
        <f>+SPm!X69-SPm!W69</f>
        <v>0</v>
      </c>
      <c r="Y18" s="5">
        <f>+SPm!Y69-SPm!X69</f>
        <v>0</v>
      </c>
      <c r="Z18" s="5">
        <f>+SPm!Z69-SPm!Y69</f>
        <v>0</v>
      </c>
      <c r="AA18" s="5">
        <f>+SPm!AA69-SPm!Z69</f>
        <v>0</v>
      </c>
      <c r="AB18" s="5">
        <f>+SPm!AB69-SPm!AA69</f>
        <v>0</v>
      </c>
      <c r="AC18" s="5">
        <f>+SPm!AC69-SPm!AB69</f>
        <v>0</v>
      </c>
      <c r="AD18" s="5">
        <f>+SPm!AD69-SPm!AC69</f>
        <v>0</v>
      </c>
      <c r="AE18" s="5">
        <f>+SPm!AE69-SPm!AD69</f>
        <v>0</v>
      </c>
      <c r="AF18" s="5">
        <f>+SPm!AF69-SPm!AE69</f>
        <v>0</v>
      </c>
      <c r="AG18" s="5">
        <f>+SPm!AG69-SPm!AF69</f>
        <v>0</v>
      </c>
      <c r="AH18" s="5">
        <f>+SPm!AH69-SPm!AG69</f>
        <v>0</v>
      </c>
      <c r="AI18" s="5">
        <f>+SPm!AI69-SPm!AH69</f>
        <v>0</v>
      </c>
      <c r="AJ18" s="5">
        <f>+SPm!AJ69-SPm!AI69</f>
        <v>0</v>
      </c>
      <c r="AK18" s="5">
        <f>+SPm!AK69-SPm!AJ69</f>
        <v>0</v>
      </c>
    </row>
    <row r="19" spans="1:37" x14ac:dyDescent="0.25">
      <c r="B19" s="5"/>
    </row>
    <row r="21" spans="1:37" x14ac:dyDescent="0.25">
      <c r="A21" s="4" t="s">
        <v>131</v>
      </c>
      <c r="B21" s="4">
        <f t="shared" ref="B21:AK21" si="2">+B6+B8</f>
        <v>93367.299999999988</v>
      </c>
      <c r="C21" s="4">
        <f t="shared" si="2"/>
        <v>-68631.7</v>
      </c>
      <c r="D21" s="4">
        <f t="shared" si="2"/>
        <v>-170944.7</v>
      </c>
      <c r="E21" s="4">
        <f t="shared" si="2"/>
        <v>-2076.1977502666468</v>
      </c>
      <c r="F21" s="4">
        <f t="shared" si="2"/>
        <v>15497.806749200055</v>
      </c>
      <c r="G21" s="4">
        <f t="shared" si="2"/>
        <v>7117.3089989334003</v>
      </c>
      <c r="H21" s="4">
        <f t="shared" si="2"/>
        <v>-37317.691001066603</v>
      </c>
      <c r="I21" s="4">
        <f t="shared" si="2"/>
        <v>-39552.188751333255</v>
      </c>
      <c r="J21" s="4">
        <f t="shared" si="2"/>
        <v>-1209.5487513332682</v>
      </c>
      <c r="K21" s="4">
        <f t="shared" si="2"/>
        <v>-35137.963751333256</v>
      </c>
      <c r="L21" s="4">
        <f t="shared" si="2"/>
        <v>-29320.533751333267</v>
      </c>
      <c r="M21" s="4">
        <f t="shared" si="2"/>
        <v>12273.368498400108</v>
      </c>
      <c r="N21" s="4">
        <f t="shared" si="2"/>
        <v>-70773.366201866535</v>
      </c>
      <c r="O21" s="4">
        <f t="shared" si="2"/>
        <v>8481.0160478667967</v>
      </c>
      <c r="P21" s="4">
        <f t="shared" si="2"/>
        <v>9678.4560478668354</v>
      </c>
      <c r="Q21" s="4">
        <f t="shared" si="2"/>
        <v>-74245.528277133155</v>
      </c>
      <c r="R21" s="4">
        <f t="shared" si="2"/>
        <v>11845.451722866772</v>
      </c>
      <c r="S21" s="4">
        <f t="shared" si="2"/>
        <v>-22533.988277133176</v>
      </c>
      <c r="T21" s="4">
        <f t="shared" si="2"/>
        <v>-17893.826027399846</v>
      </c>
      <c r="U21" s="4">
        <f t="shared" si="2"/>
        <v>-31103.906027399844</v>
      </c>
      <c r="V21" s="4">
        <f t="shared" si="2"/>
        <v>9515.2512476001975</v>
      </c>
      <c r="W21" s="4">
        <f t="shared" si="2"/>
        <v>2557.2327476001819</v>
      </c>
      <c r="X21" s="4">
        <f t="shared" si="2"/>
        <v>-29762.466027399827</v>
      </c>
      <c r="Y21" s="4">
        <f t="shared" si="2"/>
        <v>-52974.92622766651</v>
      </c>
      <c r="Z21" s="4">
        <f t="shared" si="2"/>
        <v>-29991.396202666478</v>
      </c>
      <c r="AA21" s="4">
        <f t="shared" si="2"/>
        <v>27815.63259733349</v>
      </c>
      <c r="AB21" s="4">
        <f t="shared" si="2"/>
        <v>-1475.2661776664663</v>
      </c>
      <c r="AC21" s="4">
        <f t="shared" si="2"/>
        <v>-81764.769302666507</v>
      </c>
      <c r="AD21" s="4">
        <f t="shared" si="2"/>
        <v>-22060.035678666489</v>
      </c>
      <c r="AE21" s="4">
        <f t="shared" si="2"/>
        <v>7609.0400973335018</v>
      </c>
      <c r="AF21" s="4">
        <f t="shared" si="2"/>
        <v>-12508.719902666486</v>
      </c>
      <c r="AG21" s="4">
        <f t="shared" si="2"/>
        <v>26437.029497333493</v>
      </c>
      <c r="AH21" s="4">
        <f t="shared" si="2"/>
        <v>-45757.010502666482</v>
      </c>
      <c r="AI21" s="4">
        <f t="shared" si="2"/>
        <v>-13174.518702666464</v>
      </c>
      <c r="AJ21" s="4">
        <f t="shared" si="2"/>
        <v>6258.6400973334985</v>
      </c>
      <c r="AK21" s="4">
        <f t="shared" si="2"/>
        <v>3675.6527693335174</v>
      </c>
    </row>
    <row r="22" spans="1:37" x14ac:dyDescent="0.25">
      <c r="A22" s="3"/>
      <c r="B22" s="3"/>
    </row>
    <row r="23" spans="1:37" x14ac:dyDescent="0.25">
      <c r="A23" s="3" t="s">
        <v>132</v>
      </c>
      <c r="B23" s="4">
        <f>+B24</f>
        <v>-360500</v>
      </c>
      <c r="C23" s="4">
        <f t="shared" ref="C23:AK23" si="3">+C24</f>
        <v>-5000</v>
      </c>
      <c r="D23" s="4">
        <f t="shared" si="3"/>
        <v>-2000</v>
      </c>
      <c r="E23" s="4">
        <f t="shared" si="3"/>
        <v>-1000</v>
      </c>
      <c r="F23" s="4">
        <f t="shared" si="3"/>
        <v>-5000</v>
      </c>
      <c r="G23" s="4">
        <f t="shared" si="3"/>
        <v>-5000</v>
      </c>
      <c r="H23" s="4">
        <f t="shared" si="3"/>
        <v>0</v>
      </c>
      <c r="I23" s="4">
        <f t="shared" si="3"/>
        <v>0</v>
      </c>
      <c r="J23" s="4">
        <f t="shared" si="3"/>
        <v>-6000</v>
      </c>
      <c r="K23" s="4">
        <f t="shared" si="3"/>
        <v>0</v>
      </c>
      <c r="L23" s="4">
        <f t="shared" si="3"/>
        <v>0</v>
      </c>
      <c r="M23" s="4">
        <f t="shared" si="3"/>
        <v>0</v>
      </c>
      <c r="N23" s="4">
        <f t="shared" si="3"/>
        <v>0</v>
      </c>
      <c r="O23" s="4">
        <f t="shared" si="3"/>
        <v>0</v>
      </c>
      <c r="P23" s="4">
        <f t="shared" si="3"/>
        <v>0</v>
      </c>
      <c r="Q23" s="4">
        <f t="shared" si="3"/>
        <v>0</v>
      </c>
      <c r="R23" s="4">
        <f t="shared" si="3"/>
        <v>0</v>
      </c>
      <c r="S23" s="4">
        <f t="shared" si="3"/>
        <v>0</v>
      </c>
      <c r="T23" s="4">
        <f t="shared" si="3"/>
        <v>0</v>
      </c>
      <c r="U23" s="4">
        <f t="shared" si="3"/>
        <v>0</v>
      </c>
      <c r="V23" s="4">
        <f t="shared" si="3"/>
        <v>0</v>
      </c>
      <c r="W23" s="4">
        <f t="shared" si="3"/>
        <v>0</v>
      </c>
      <c r="X23" s="4">
        <f t="shared" si="3"/>
        <v>0</v>
      </c>
      <c r="Y23" s="4">
        <f t="shared" si="3"/>
        <v>0</v>
      </c>
      <c r="Z23" s="4">
        <f t="shared" si="3"/>
        <v>0</v>
      </c>
      <c r="AA23" s="4">
        <f t="shared" si="3"/>
        <v>0</v>
      </c>
      <c r="AB23" s="4">
        <f t="shared" si="3"/>
        <v>0</v>
      </c>
      <c r="AC23" s="4">
        <f t="shared" si="3"/>
        <v>0</v>
      </c>
      <c r="AD23" s="4">
        <f t="shared" si="3"/>
        <v>0</v>
      </c>
      <c r="AE23" s="4">
        <f t="shared" si="3"/>
        <v>0</v>
      </c>
      <c r="AF23" s="4">
        <f t="shared" si="3"/>
        <v>0</v>
      </c>
      <c r="AG23" s="4">
        <f t="shared" si="3"/>
        <v>0</v>
      </c>
      <c r="AH23" s="4">
        <f t="shared" si="3"/>
        <v>0</v>
      </c>
      <c r="AI23" s="4">
        <f t="shared" si="3"/>
        <v>0</v>
      </c>
      <c r="AJ23" s="4">
        <f t="shared" si="3"/>
        <v>0</v>
      </c>
      <c r="AK23" s="4">
        <f t="shared" si="3"/>
        <v>0</v>
      </c>
    </row>
    <row r="24" spans="1:37" x14ac:dyDescent="0.25">
      <c r="A24" s="1" t="s">
        <v>133</v>
      </c>
      <c r="B24" s="5">
        <f>SUM(B25:B26)</f>
        <v>-360500</v>
      </c>
      <c r="C24" s="5">
        <f>SUM(C25:C26)</f>
        <v>-5000</v>
      </c>
      <c r="D24" s="5">
        <f t="shared" ref="D24:AK24" si="4">SUM(D25:D26)</f>
        <v>-2000</v>
      </c>
      <c r="E24" s="5">
        <f t="shared" si="4"/>
        <v>-1000</v>
      </c>
      <c r="F24" s="5">
        <f t="shared" si="4"/>
        <v>-5000</v>
      </c>
      <c r="G24" s="5">
        <f t="shared" si="4"/>
        <v>-5000</v>
      </c>
      <c r="H24" s="5">
        <f t="shared" si="4"/>
        <v>0</v>
      </c>
      <c r="I24" s="5">
        <f t="shared" si="4"/>
        <v>0</v>
      </c>
      <c r="J24" s="5">
        <f t="shared" si="4"/>
        <v>-6000</v>
      </c>
      <c r="K24" s="5">
        <f t="shared" si="4"/>
        <v>0</v>
      </c>
      <c r="L24" s="5">
        <f t="shared" si="4"/>
        <v>0</v>
      </c>
      <c r="M24" s="5">
        <f t="shared" si="4"/>
        <v>0</v>
      </c>
      <c r="N24" s="5">
        <f t="shared" si="4"/>
        <v>0</v>
      </c>
      <c r="O24" s="5">
        <f t="shared" si="4"/>
        <v>0</v>
      </c>
      <c r="P24" s="5">
        <f t="shared" si="4"/>
        <v>0</v>
      </c>
      <c r="Q24" s="5">
        <f t="shared" si="4"/>
        <v>0</v>
      </c>
      <c r="R24" s="5">
        <f t="shared" si="4"/>
        <v>0</v>
      </c>
      <c r="S24" s="5">
        <f t="shared" si="4"/>
        <v>0</v>
      </c>
      <c r="T24" s="5">
        <f t="shared" si="4"/>
        <v>0</v>
      </c>
      <c r="U24" s="5">
        <f t="shared" si="4"/>
        <v>0</v>
      </c>
      <c r="V24" s="5">
        <f t="shared" si="4"/>
        <v>0</v>
      </c>
      <c r="W24" s="5">
        <f t="shared" si="4"/>
        <v>0</v>
      </c>
      <c r="X24" s="5">
        <f t="shared" si="4"/>
        <v>0</v>
      </c>
      <c r="Y24" s="5">
        <f t="shared" si="4"/>
        <v>0</v>
      </c>
      <c r="Z24" s="5">
        <f t="shared" si="4"/>
        <v>0</v>
      </c>
      <c r="AA24" s="5">
        <f t="shared" si="4"/>
        <v>0</v>
      </c>
      <c r="AB24" s="5">
        <f t="shared" si="4"/>
        <v>0</v>
      </c>
      <c r="AC24" s="5">
        <f t="shared" si="4"/>
        <v>0</v>
      </c>
      <c r="AD24" s="5">
        <f t="shared" si="4"/>
        <v>0</v>
      </c>
      <c r="AE24" s="5">
        <f t="shared" si="4"/>
        <v>0</v>
      </c>
      <c r="AF24" s="5">
        <f t="shared" si="4"/>
        <v>0</v>
      </c>
      <c r="AG24" s="5">
        <f t="shared" si="4"/>
        <v>0</v>
      </c>
      <c r="AH24" s="5">
        <f t="shared" si="4"/>
        <v>0</v>
      </c>
      <c r="AI24" s="5">
        <f t="shared" si="4"/>
        <v>0</v>
      </c>
      <c r="AJ24" s="5">
        <f t="shared" si="4"/>
        <v>0</v>
      </c>
      <c r="AK24" s="5">
        <f t="shared" si="4"/>
        <v>0</v>
      </c>
    </row>
    <row r="25" spans="1:37" s="7" customFormat="1" x14ac:dyDescent="0.25">
      <c r="A25" s="7" t="s">
        <v>134</v>
      </c>
      <c r="B25" s="5">
        <f>-SPm!B28-SPm!B32-SPm!B40</f>
        <v>-360500</v>
      </c>
      <c r="C25" s="5">
        <f>+SPm!B28-SPm!C28+SPm!B32-SPm!C32+SPm!B40-SPm!C40</f>
        <v>-5000</v>
      </c>
      <c r="D25" s="5">
        <f>+SPm!C28-SPm!D28+SPm!C32-SPm!D32+SPm!C40-SPm!D40</f>
        <v>-2000</v>
      </c>
      <c r="E25" s="5">
        <f>+SPm!D28-SPm!E28+SPm!D32-SPm!E32+SPm!D40-SPm!E40</f>
        <v>-1000</v>
      </c>
      <c r="F25" s="5">
        <f>+SPm!E28-SPm!F28+SPm!E32-SPm!F32+SPm!E40-SPm!F40</f>
        <v>-5000</v>
      </c>
      <c r="G25" s="5">
        <f>+SPm!F28-SPm!G28+SPm!F32-SPm!G32+SPm!F40-SPm!G40</f>
        <v>-5000</v>
      </c>
      <c r="H25" s="5">
        <f>+SPm!G28-SPm!H28+SPm!G32-SPm!H32+SPm!G40-SPm!H40</f>
        <v>0</v>
      </c>
      <c r="I25" s="5">
        <f>+SPm!H28-SPm!I28+SPm!H32-SPm!I32+SPm!H40-SPm!I40</f>
        <v>0</v>
      </c>
      <c r="J25" s="5">
        <f>+SPm!I28-SPm!J28+SPm!I32-SPm!J32+SPm!I40-SPm!J40</f>
        <v>-6000</v>
      </c>
      <c r="K25" s="5">
        <f>+SPm!J28-SPm!K28+SPm!J32-SPm!K32+SPm!J40-SPm!K40</f>
        <v>0</v>
      </c>
      <c r="L25" s="5">
        <f>+SPm!K28-SPm!L28+SPm!K32-SPm!L32+SPm!K40-SPm!L40</f>
        <v>0</v>
      </c>
      <c r="M25" s="5">
        <f>+SPm!L28-SPm!M28+SPm!L32-SPm!M32+SPm!L40-SPm!M40</f>
        <v>0</v>
      </c>
      <c r="N25" s="5">
        <f>+SPm!M28-SPm!N28+SPm!M32-SPm!N32+SPm!M40-SPm!N40</f>
        <v>0</v>
      </c>
      <c r="O25" s="5">
        <f>+SPm!N28-SPm!O28+SPm!N32-SPm!O32+SPm!N40-SPm!O40</f>
        <v>0</v>
      </c>
      <c r="P25" s="5">
        <f>+SPm!O28-SPm!P28+SPm!O32-SPm!P32+SPm!O40-SPm!P40</f>
        <v>0</v>
      </c>
      <c r="Q25" s="5">
        <f>+SPm!P28-SPm!Q28+SPm!P32-SPm!Q32+SPm!P40-SPm!Q40</f>
        <v>0</v>
      </c>
      <c r="R25" s="5">
        <f>+SPm!Q28-SPm!R28+SPm!Q32-SPm!R32+SPm!Q40-SPm!R40</f>
        <v>0</v>
      </c>
      <c r="S25" s="5">
        <f>+SPm!R28-SPm!S28+SPm!R32-SPm!S32+SPm!R40-SPm!S40</f>
        <v>0</v>
      </c>
      <c r="T25" s="5">
        <f>+SPm!S28-SPm!T28+SPm!S32-SPm!T32+SPm!S40-SPm!T40</f>
        <v>0</v>
      </c>
      <c r="U25" s="5">
        <f>+SPm!T28-SPm!U28+SPm!T32-SPm!U32+SPm!T40-SPm!U40</f>
        <v>0</v>
      </c>
      <c r="V25" s="5">
        <f>+SPm!U28-SPm!V28+SPm!U32-SPm!V32+SPm!U40-SPm!V40</f>
        <v>0</v>
      </c>
      <c r="W25" s="5">
        <f>+SPm!V28-SPm!W28+SPm!V32-SPm!W32+SPm!V40-SPm!W40</f>
        <v>0</v>
      </c>
      <c r="X25" s="5">
        <f>+SPm!W28-SPm!X28+SPm!W32-SPm!X32+SPm!W40-SPm!X40</f>
        <v>0</v>
      </c>
      <c r="Y25" s="5">
        <f>+SPm!X28-SPm!Y28+SPm!X32-SPm!Y32+SPm!X40-SPm!Y40</f>
        <v>0</v>
      </c>
      <c r="Z25" s="5">
        <f>+SPm!Y28-SPm!Z28+SPm!Y32-SPm!Z32+SPm!Y40-SPm!Z40</f>
        <v>0</v>
      </c>
      <c r="AA25" s="5">
        <f>+SPm!Z28-SPm!AA28+SPm!Z32-SPm!AA32+SPm!Z40-SPm!AA40</f>
        <v>0</v>
      </c>
      <c r="AB25" s="5">
        <f>+SPm!AA28-SPm!AB28+SPm!AA32-SPm!AB32+SPm!AA40-SPm!AB40</f>
        <v>0</v>
      </c>
      <c r="AC25" s="5">
        <f>+SPm!AB28-SPm!AC28+SPm!AB32-SPm!AC32+SPm!AB40-SPm!AC40</f>
        <v>0</v>
      </c>
      <c r="AD25" s="5">
        <f>+SPm!AC28-SPm!AD28+SPm!AC32-SPm!AD32+SPm!AC40-SPm!AD40</f>
        <v>0</v>
      </c>
      <c r="AE25" s="5">
        <f>+SPm!AD28-SPm!AE28+SPm!AD32-SPm!AE32+SPm!AD40-SPm!AE40</f>
        <v>0</v>
      </c>
      <c r="AF25" s="5">
        <f>+SPm!AE28-SPm!AF28+SPm!AE32-SPm!AF32+SPm!AE40-SPm!AF40</f>
        <v>0</v>
      </c>
      <c r="AG25" s="5">
        <f>+SPm!AF28-SPm!AG28+SPm!AF32-SPm!AG32+SPm!AF40-SPm!AG40</f>
        <v>0</v>
      </c>
      <c r="AH25" s="5">
        <f>+SPm!AG28-SPm!AH28+SPm!AG32-SPm!AH32+SPm!AG40-SPm!AH40</f>
        <v>0</v>
      </c>
      <c r="AI25" s="5">
        <f>+SPm!AH28-SPm!AI28+SPm!AH32-SPm!AI32+SPm!AH40-SPm!AI40</f>
        <v>0</v>
      </c>
      <c r="AJ25" s="5">
        <f>+SPm!AI28-SPm!AJ28+SPm!AI32-SPm!AJ32+SPm!AI40-SPm!AJ40</f>
        <v>0</v>
      </c>
      <c r="AK25" s="5">
        <f>+SPm!AJ28-SPm!AK28+SPm!AJ32-SPm!AK32+SPm!AJ40-SPm!AK40</f>
        <v>0</v>
      </c>
    </row>
    <row r="26" spans="1:37" x14ac:dyDescent="0.25">
      <c r="A26" s="1" t="s">
        <v>135</v>
      </c>
      <c r="B26" s="5"/>
    </row>
    <row r="28" spans="1:37" x14ac:dyDescent="0.25">
      <c r="A28" s="4" t="s">
        <v>136</v>
      </c>
      <c r="B28" s="4">
        <f>+B21+B23</f>
        <v>-267132.7</v>
      </c>
      <c r="C28" s="4">
        <f t="shared" ref="C28:AK28" si="5">+C21+C23</f>
        <v>-73631.7</v>
      </c>
      <c r="D28" s="4">
        <f t="shared" si="5"/>
        <v>-172944.7</v>
      </c>
      <c r="E28" s="4">
        <f t="shared" si="5"/>
        <v>-3076.1977502666468</v>
      </c>
      <c r="F28" s="4">
        <f t="shared" si="5"/>
        <v>10497.806749200055</v>
      </c>
      <c r="G28" s="4">
        <f t="shared" si="5"/>
        <v>2117.3089989334003</v>
      </c>
      <c r="H28" s="4">
        <f t="shared" si="5"/>
        <v>-37317.691001066603</v>
      </c>
      <c r="I28" s="4">
        <f t="shared" si="5"/>
        <v>-39552.188751333255</v>
      </c>
      <c r="J28" s="4">
        <f t="shared" si="5"/>
        <v>-7209.5487513332682</v>
      </c>
      <c r="K28" s="4">
        <f t="shared" si="5"/>
        <v>-35137.963751333256</v>
      </c>
      <c r="L28" s="4">
        <f t="shared" si="5"/>
        <v>-29320.533751333267</v>
      </c>
      <c r="M28" s="4">
        <f t="shared" si="5"/>
        <v>12273.368498400108</v>
      </c>
      <c r="N28" s="4">
        <f t="shared" si="5"/>
        <v>-70773.366201866535</v>
      </c>
      <c r="O28" s="4">
        <f t="shared" si="5"/>
        <v>8481.0160478667967</v>
      </c>
      <c r="P28" s="4">
        <f t="shared" si="5"/>
        <v>9678.4560478668354</v>
      </c>
      <c r="Q28" s="4">
        <f t="shared" si="5"/>
        <v>-74245.528277133155</v>
      </c>
      <c r="R28" s="4">
        <f t="shared" si="5"/>
        <v>11845.451722866772</v>
      </c>
      <c r="S28" s="4">
        <f t="shared" si="5"/>
        <v>-22533.988277133176</v>
      </c>
      <c r="T28" s="4">
        <f t="shared" si="5"/>
        <v>-17893.826027399846</v>
      </c>
      <c r="U28" s="4">
        <f t="shared" si="5"/>
        <v>-31103.906027399844</v>
      </c>
      <c r="V28" s="4">
        <f t="shared" si="5"/>
        <v>9515.2512476001975</v>
      </c>
      <c r="W28" s="4">
        <f t="shared" si="5"/>
        <v>2557.2327476001819</v>
      </c>
      <c r="X28" s="4">
        <f t="shared" si="5"/>
        <v>-29762.466027399827</v>
      </c>
      <c r="Y28" s="4">
        <f t="shared" si="5"/>
        <v>-52974.92622766651</v>
      </c>
      <c r="Z28" s="4">
        <f t="shared" si="5"/>
        <v>-29991.396202666478</v>
      </c>
      <c r="AA28" s="4">
        <f t="shared" si="5"/>
        <v>27815.63259733349</v>
      </c>
      <c r="AB28" s="4">
        <f t="shared" si="5"/>
        <v>-1475.2661776664663</v>
      </c>
      <c r="AC28" s="4">
        <f t="shared" si="5"/>
        <v>-81764.769302666507</v>
      </c>
      <c r="AD28" s="4">
        <f t="shared" si="5"/>
        <v>-22060.035678666489</v>
      </c>
      <c r="AE28" s="4">
        <f t="shared" si="5"/>
        <v>7609.0400973335018</v>
      </c>
      <c r="AF28" s="4">
        <f t="shared" si="5"/>
        <v>-12508.719902666486</v>
      </c>
      <c r="AG28" s="4">
        <f t="shared" si="5"/>
        <v>26437.029497333493</v>
      </c>
      <c r="AH28" s="4">
        <f t="shared" si="5"/>
        <v>-45757.010502666482</v>
      </c>
      <c r="AI28" s="4">
        <f t="shared" si="5"/>
        <v>-13174.518702666464</v>
      </c>
      <c r="AJ28" s="4">
        <f t="shared" si="5"/>
        <v>6258.6400973334985</v>
      </c>
      <c r="AK28" s="4">
        <f t="shared" si="5"/>
        <v>3675.6527693335174</v>
      </c>
    </row>
    <row r="30" spans="1:37" x14ac:dyDescent="0.25">
      <c r="A30" s="4" t="s">
        <v>137</v>
      </c>
      <c r="B30" s="4">
        <f t="shared" ref="B30:I30" si="6">SUM(B31:B32)</f>
        <v>30500</v>
      </c>
      <c r="C30" s="4">
        <f t="shared" si="6"/>
        <v>-1596.7291470817981</v>
      </c>
      <c r="D30" s="4">
        <f t="shared" si="6"/>
        <v>18395.246630880025</v>
      </c>
      <c r="E30" s="4">
        <f t="shared" si="6"/>
        <v>18159.71761531887</v>
      </c>
      <c r="F30" s="4">
        <f t="shared" si="6"/>
        <v>22926.674894541327</v>
      </c>
      <c r="G30" s="4">
        <f t="shared" si="6"/>
        <v>22640.976097391336</v>
      </c>
      <c r="H30" s="4">
        <f t="shared" si="6"/>
        <v>27358.186413801508</v>
      </c>
      <c r="I30" s="4">
        <f t="shared" si="6"/>
        <v>27024.865476848907</v>
      </c>
      <c r="J30" s="4">
        <f t="shared" ref="J30:AK30" si="7">SUM(J31:J32)</f>
        <v>26694.814503936155</v>
      </c>
      <c r="K30" s="4">
        <f t="shared" si="7"/>
        <v>26367.923166872089</v>
      </c>
      <c r="L30" s="4">
        <f t="shared" si="7"/>
        <v>26044.085337172262</v>
      </c>
      <c r="M30" s="4">
        <f t="shared" si="7"/>
        <v>-4276.8011276011821</v>
      </c>
      <c r="N30" s="4">
        <f t="shared" si="7"/>
        <v>-4298.2938159032492</v>
      </c>
      <c r="O30" s="4">
        <f t="shared" si="7"/>
        <v>-3459.0900474599621</v>
      </c>
      <c r="P30" s="4">
        <f t="shared" si="7"/>
        <v>-3476.4734005738574</v>
      </c>
      <c r="Q30" s="4">
        <f t="shared" si="7"/>
        <v>-3493.944112201425</v>
      </c>
      <c r="R30" s="4">
        <f t="shared" si="7"/>
        <v>-3511.502621355321</v>
      </c>
      <c r="S30" s="4">
        <f t="shared" si="7"/>
        <v>76470.850630745786</v>
      </c>
      <c r="T30" s="4">
        <f t="shared" si="7"/>
        <v>-4471.8347465459956</v>
      </c>
      <c r="U30" s="4">
        <f t="shared" si="7"/>
        <v>-4494.3075591640663</v>
      </c>
      <c r="V30" s="4">
        <f t="shared" si="7"/>
        <v>-4516.8933069276391</v>
      </c>
      <c r="W30" s="4">
        <f t="shared" si="7"/>
        <v>-4539.5925573820714</v>
      </c>
      <c r="X30" s="4">
        <f t="shared" si="7"/>
        <v>-4562.4058809254784</v>
      </c>
      <c r="Y30" s="4">
        <f t="shared" si="7"/>
        <v>-4585.3338508215384</v>
      </c>
      <c r="Z30" s="4">
        <f t="shared" si="7"/>
        <v>-4608.3770432161982</v>
      </c>
      <c r="AA30" s="4">
        <f t="shared" si="7"/>
        <v>-3744.8489922645967</v>
      </c>
      <c r="AB30" s="4">
        <f t="shared" si="7"/>
        <v>-3763.6684018482956</v>
      </c>
      <c r="AC30" s="4">
        <f t="shared" si="7"/>
        <v>-3782.5823867215695</v>
      </c>
      <c r="AD30" s="4">
        <f t="shared" si="7"/>
        <v>-3801.5914221640014</v>
      </c>
      <c r="AE30" s="4">
        <f t="shared" si="7"/>
        <v>-3820.6959858437804</v>
      </c>
      <c r="AF30" s="4">
        <f t="shared" si="7"/>
        <v>-3839.8965578299285</v>
      </c>
      <c r="AG30" s="4">
        <f t="shared" si="7"/>
        <v>-3859.1936206034188</v>
      </c>
      <c r="AH30" s="4">
        <f t="shared" si="7"/>
        <v>-3878.5876590705047</v>
      </c>
      <c r="AI30" s="4">
        <f t="shared" si="7"/>
        <v>-3898.0791605740123</v>
      </c>
      <c r="AJ30" s="4">
        <f t="shared" si="7"/>
        <v>-3917.6686149057095</v>
      </c>
      <c r="AK30" s="4">
        <f t="shared" si="7"/>
        <v>-3937.3565143189953</v>
      </c>
    </row>
    <row r="31" spans="1:37" s="7" customFormat="1" x14ac:dyDescent="0.25">
      <c r="A31" s="7" t="s">
        <v>138</v>
      </c>
      <c r="B31" s="5">
        <f>+SPm!B76</f>
        <v>30000</v>
      </c>
      <c r="C31" s="5">
        <f>+SPm!C76-SPm!B76</f>
        <v>-1596.7291470817981</v>
      </c>
      <c r="D31" s="5">
        <f>+SPm!D76-SPm!C76</f>
        <v>18395.246630880025</v>
      </c>
      <c r="E31" s="5">
        <f>+SPm!E76-SPm!D76</f>
        <v>18159.71761531887</v>
      </c>
      <c r="F31" s="5">
        <f>+SPm!F76-SPm!E76</f>
        <v>22926.674894541327</v>
      </c>
      <c r="G31" s="5">
        <f>+SPm!G76-SPm!F76</f>
        <v>22640.976097391336</v>
      </c>
      <c r="H31" s="5">
        <f>+SPm!H76-SPm!G76</f>
        <v>27358.186413801508</v>
      </c>
      <c r="I31" s="5">
        <f>+SPm!I76-SPm!H76</f>
        <v>27024.865476848907</v>
      </c>
      <c r="J31" s="5">
        <f>+SPm!J76-SPm!I76</f>
        <v>26694.814503936155</v>
      </c>
      <c r="K31" s="5">
        <f>+SPm!K76-SPm!J76</f>
        <v>26367.923166872089</v>
      </c>
      <c r="L31" s="5">
        <f>+SPm!L76-SPm!K76</f>
        <v>26044.085337172262</v>
      </c>
      <c r="M31" s="5">
        <f>+SPm!M76-SPm!L76</f>
        <v>-4276.8011276011821</v>
      </c>
      <c r="N31" s="5">
        <f>+SPm!N76-SPm!M76</f>
        <v>-4298.2938159032492</v>
      </c>
      <c r="O31" s="5">
        <f>+SPm!O76-SPm!N76</f>
        <v>-3459.0900474599621</v>
      </c>
      <c r="P31" s="5">
        <f>+SPm!P76-SPm!O76</f>
        <v>-3476.4734005738574</v>
      </c>
      <c r="Q31" s="5">
        <f>+SPm!Q76-SPm!P76</f>
        <v>-3493.944112201425</v>
      </c>
      <c r="R31" s="5">
        <f>+SPm!R76-SPm!Q76</f>
        <v>-3511.502621355321</v>
      </c>
      <c r="S31" s="5">
        <f>+SPm!S76-SPm!R76</f>
        <v>76470.850630745786</v>
      </c>
      <c r="T31" s="5">
        <f>+SPm!T76-SPm!S76</f>
        <v>-4471.8347465459956</v>
      </c>
      <c r="U31" s="5">
        <f>+SPm!U76-SPm!T76</f>
        <v>-4494.3075591640663</v>
      </c>
      <c r="V31" s="5">
        <f>+SPm!V76-SPm!U76</f>
        <v>-4516.8933069276391</v>
      </c>
      <c r="W31" s="5">
        <f>+SPm!W76-SPm!V76</f>
        <v>-4539.5925573820714</v>
      </c>
      <c r="X31" s="5">
        <f>+SPm!X76-SPm!W76</f>
        <v>-4562.4058809254784</v>
      </c>
      <c r="Y31" s="5">
        <f>+SPm!Y76-SPm!X76</f>
        <v>-4585.3338508215384</v>
      </c>
      <c r="Z31" s="5">
        <f>+SPm!Z76-SPm!Y76</f>
        <v>-4608.3770432161982</v>
      </c>
      <c r="AA31" s="5">
        <f>+SPm!AA76-SPm!Z76</f>
        <v>-3744.8489922645967</v>
      </c>
      <c r="AB31" s="5">
        <f>+SPm!AB76-SPm!AA76</f>
        <v>-3763.668401848292</v>
      </c>
      <c r="AC31" s="5">
        <f>+SPm!AC76-SPm!AB76</f>
        <v>-3782.5823867215659</v>
      </c>
      <c r="AD31" s="5">
        <f>+SPm!AD76-SPm!AC76</f>
        <v>-3801.5914221639978</v>
      </c>
      <c r="AE31" s="5">
        <f>+SPm!AE76-SPm!AD76</f>
        <v>-3820.6959858437767</v>
      </c>
      <c r="AF31" s="5">
        <f>+SPm!AF76-SPm!AE76</f>
        <v>-3839.8965578299249</v>
      </c>
      <c r="AG31" s="5">
        <f>+SPm!AG76-SPm!AF76</f>
        <v>-3859.1936206034152</v>
      </c>
      <c r="AH31" s="5">
        <f>+SPm!AH76-SPm!AG76</f>
        <v>-3878.5876590705011</v>
      </c>
      <c r="AI31" s="5">
        <f>+SPm!AI76-SPm!AH76</f>
        <v>-3898.0791605740087</v>
      </c>
      <c r="AJ31" s="5">
        <f>+SPm!AJ76-SPm!AI76</f>
        <v>-3917.6686149057059</v>
      </c>
      <c r="AK31" s="5">
        <f>+SPm!AK76-SPm!AJ76</f>
        <v>-3937.3565143189917</v>
      </c>
    </row>
    <row r="32" spans="1:37" x14ac:dyDescent="0.25">
      <c r="A32" s="1" t="s">
        <v>139</v>
      </c>
      <c r="B32" s="5">
        <f>+SPm!B78-'Cash Flow'!B4</f>
        <v>500</v>
      </c>
      <c r="C32" s="5">
        <f>+SPm!C78-SPm!B78-'Cash Flow'!C4</f>
        <v>0</v>
      </c>
      <c r="D32" s="5">
        <f>+SPm!D78-SPm!C78-'Cash Flow'!D4</f>
        <v>0</v>
      </c>
      <c r="E32" s="5">
        <f>+SPm!E78-SPm!D78-'Cash Flow'!E4</f>
        <v>0</v>
      </c>
      <c r="F32" s="5">
        <f>+SPm!F78-SPm!E78-'Cash Flow'!F4</f>
        <v>0</v>
      </c>
      <c r="G32" s="5">
        <f>+SPm!G78-SPm!F78-'Cash Flow'!G4</f>
        <v>0</v>
      </c>
      <c r="H32" s="5">
        <f>+SPm!H78-SPm!G78-'Cash Flow'!H4</f>
        <v>0</v>
      </c>
      <c r="I32" s="5">
        <f>+SPm!I78-SPm!H78-'Cash Flow'!I4</f>
        <v>0</v>
      </c>
      <c r="J32" s="5">
        <f>+SPm!J78-SPm!I78-'Cash Flow'!J4</f>
        <v>0</v>
      </c>
      <c r="K32" s="5">
        <f>+SPm!K78-SPm!J78-'Cash Flow'!K4</f>
        <v>0</v>
      </c>
      <c r="L32" s="5">
        <f>+SPm!L78-SPm!K78-'Cash Flow'!L4</f>
        <v>0</v>
      </c>
      <c r="M32" s="5">
        <f>+SPm!M78-SPm!L78-'Cash Flow'!M4</f>
        <v>0</v>
      </c>
      <c r="N32" s="5">
        <f>+SPm!N78-SPm!M78-'Cash Flow'!N4</f>
        <v>0</v>
      </c>
      <c r="O32" s="5">
        <f>+SPm!O78-SPm!N78-'Cash Flow'!O4</f>
        <v>0</v>
      </c>
      <c r="P32" s="5">
        <f>+SPm!P78-SPm!O78-'Cash Flow'!P4</f>
        <v>0</v>
      </c>
      <c r="Q32" s="5">
        <f>+SPm!Q78-SPm!P78-'Cash Flow'!Q4</f>
        <v>0</v>
      </c>
      <c r="R32" s="5">
        <f>+SPm!R78-SPm!Q78-'Cash Flow'!R4</f>
        <v>0</v>
      </c>
      <c r="S32" s="5">
        <f>+SPm!S78-SPm!R78-'Cash Flow'!S4</f>
        <v>0</v>
      </c>
      <c r="T32" s="5">
        <f>+SPm!T78-SPm!S78-'Cash Flow'!T4</f>
        <v>0</v>
      </c>
      <c r="U32" s="5">
        <f>+SPm!U78-SPm!T78-'Cash Flow'!U4</f>
        <v>0</v>
      </c>
      <c r="V32" s="5">
        <f>+SPm!V78-SPm!U78-'Cash Flow'!V4</f>
        <v>0</v>
      </c>
      <c r="W32" s="5">
        <f>+SPm!W78-SPm!V78-'Cash Flow'!W4</f>
        <v>0</v>
      </c>
      <c r="X32" s="5">
        <f>+SPm!X78-SPm!W78-'Cash Flow'!X4</f>
        <v>0</v>
      </c>
      <c r="Y32" s="5">
        <f>+SPm!Y78-SPm!X78-'Cash Flow'!Y4</f>
        <v>0</v>
      </c>
      <c r="Z32" s="5">
        <f>+SPm!Z78-SPm!Y78-'Cash Flow'!Z4</f>
        <v>0</v>
      </c>
      <c r="AA32" s="5">
        <f>+SPm!AA78-SPm!Z78-'Cash Flow'!AA4</f>
        <v>0</v>
      </c>
      <c r="AB32" s="5">
        <f>+SPm!AB78-SPm!AA78-'Cash Flow'!AB4</f>
        <v>-3.4106051316484809E-12</v>
      </c>
      <c r="AC32" s="5">
        <f>+SPm!AC78-SPm!AB78-'Cash Flow'!AC4</f>
        <v>-3.4106051316484809E-12</v>
      </c>
      <c r="AD32" s="5">
        <f>+SPm!AD78-SPm!AC78-'Cash Flow'!AD4</f>
        <v>-3.4106051316484809E-12</v>
      </c>
      <c r="AE32" s="5">
        <f>+SPm!AE78-SPm!AD78-'Cash Flow'!AE4</f>
        <v>-3.4106051316484809E-12</v>
      </c>
      <c r="AF32" s="5">
        <f>+SPm!AF78-SPm!AE78-'Cash Flow'!AF4</f>
        <v>-3.4106051316484809E-12</v>
      </c>
      <c r="AG32" s="5">
        <f>+SPm!AG78-SPm!AF78-'Cash Flow'!AG4</f>
        <v>-3.4106051316484809E-12</v>
      </c>
      <c r="AH32" s="5">
        <f>+SPm!AH78-SPm!AG78-'Cash Flow'!AH4</f>
        <v>-3.4106051316484809E-12</v>
      </c>
      <c r="AI32" s="5">
        <f>+SPm!AI78-SPm!AH78-'Cash Flow'!AI4</f>
        <v>-3.4106051316484809E-12</v>
      </c>
      <c r="AJ32" s="5">
        <f>+SPm!AJ78-SPm!AI78-'Cash Flow'!AJ4</f>
        <v>-3.4106051316484809E-12</v>
      </c>
      <c r="AK32" s="5">
        <f>+SPm!AK78-SPm!AJ78-'Cash Flow'!AK4</f>
        <v>-3.4106051316484809E-12</v>
      </c>
    </row>
    <row r="33" spans="1:37" x14ac:dyDescent="0.25">
      <c r="B33" s="5"/>
    </row>
    <row r="34" spans="1:37" x14ac:dyDescent="0.25">
      <c r="B34" s="5"/>
    </row>
    <row r="35" spans="1:37" x14ac:dyDescent="0.25">
      <c r="A35" s="1" t="s">
        <v>141</v>
      </c>
      <c r="B35" s="5">
        <f>-CEm!B64-CEm!B65</f>
        <v>0</v>
      </c>
      <c r="C35" s="5">
        <f>-CEm!C64-CEm!C65</f>
        <v>-150.76236416508681</v>
      </c>
      <c r="D35" s="5">
        <f>-CEm!D64-CEm!D65</f>
        <v>-142.73814212690834</v>
      </c>
      <c r="E35" s="5">
        <f>-CEm!E64-CEm!E65</f>
        <v>-235.18183784261902</v>
      </c>
      <c r="F35" s="5">
        <f>-CEm!F64-CEm!F65</f>
        <v>-326.44190318448057</v>
      </c>
      <c r="G35" s="5">
        <f>-CEm!G64-CEm!G65</f>
        <v>-441.65789350266027</v>
      </c>
      <c r="H35" s="5">
        <f>-CEm!H64-CEm!H65</f>
        <v>-555.43812961759158</v>
      </c>
      <c r="I35" s="5">
        <f>-CEm!I64-CEm!I65</f>
        <v>-692.92429171805418</v>
      </c>
      <c r="J35" s="5">
        <f>-CEm!J64-CEm!J65</f>
        <v>-828.73537873582677</v>
      </c>
      <c r="K35" s="5">
        <f>-CEm!K64-CEm!K65</f>
        <v>-962.88782358788899</v>
      </c>
      <c r="L35" s="5">
        <f>-CEm!L64-CEm!L65</f>
        <v>-1095.3975047465888</v>
      </c>
      <c r="M35" s="5">
        <f>-CEm!M64-CEm!M65</f>
        <v>-1226.2797673449011</v>
      </c>
      <c r="N35" s="5">
        <f>-CEm!N64-CEm!N65</f>
        <v>-1204.7870790428653</v>
      </c>
      <c r="O35" s="5">
        <f>-CEm!O64-CEm!O65</f>
        <v>-1183.1863811241412</v>
      </c>
      <c r="P35" s="5">
        <f>-CEm!P64-CEm!P65</f>
        <v>-1165.8030280103078</v>
      </c>
      <c r="Q35" s="5">
        <f>-CEm!Q64-CEm!Q65</f>
        <v>-1148.3323163827229</v>
      </c>
      <c r="R35" s="5">
        <f>-CEm!R64-CEm!R65</f>
        <v>-1130.7738072288505</v>
      </c>
      <c r="S35" s="5">
        <f>-CEm!S64-CEm!S65</f>
        <v>-1113.1270593299362</v>
      </c>
      <c r="T35" s="5">
        <f>-CEm!T64-CEm!T65</f>
        <v>-1497.424600356818</v>
      </c>
      <c r="U35" s="5">
        <f>-CEm!U64-CEm!U65</f>
        <v>-1474.9517877386563</v>
      </c>
      <c r="V35" s="5">
        <f>-CEm!V64-CEm!V65</f>
        <v>-1452.3660399751693</v>
      </c>
      <c r="W35" s="5">
        <f>-CEm!W64-CEm!W65</f>
        <v>-1429.6667895207072</v>
      </c>
      <c r="X35" s="5">
        <f>-CEm!X64-CEm!X65</f>
        <v>-1406.8534659774684</v>
      </c>
      <c r="Y35" s="5">
        <f>-CEm!Y64-CEm!Y65</f>
        <v>-1383.9254960811684</v>
      </c>
      <c r="Z35" s="5">
        <f>-CEm!Z64-CEm!Z65</f>
        <v>-1360.8823036866329</v>
      </c>
      <c r="AA35" s="5">
        <f>-CEm!AA64-CEm!AA65</f>
        <v>-1337.723309753321</v>
      </c>
      <c r="AB35" s="5">
        <f>-CEm!AB64-CEm!AB65</f>
        <v>-1318.9039001694864</v>
      </c>
      <c r="AC35" s="5">
        <f>-CEm!AC64-CEm!AC65</f>
        <v>-1299.9899152962832</v>
      </c>
      <c r="AD35" s="5">
        <f>-CEm!AD64-CEm!AD65</f>
        <v>-1280.9808798539045</v>
      </c>
      <c r="AE35" s="5">
        <f>-CEm!AE64-CEm!AE65</f>
        <v>-1261.876316174066</v>
      </c>
      <c r="AF35" s="5">
        <f>-CEm!AF64-CEm!AF65</f>
        <v>-1242.6757441880038</v>
      </c>
      <c r="AG35" s="5">
        <f>-CEm!AG64-CEm!AG65</f>
        <v>-1223.3786814144103</v>
      </c>
      <c r="AH35" s="5">
        <f>-CEm!AH64-CEm!AH65</f>
        <v>-1203.98464294731</v>
      </c>
      <c r="AI35" s="5">
        <f>-CEm!AI64-CEm!AI65</f>
        <v>-1184.4931414438765</v>
      </c>
      <c r="AJ35" s="5">
        <f>-CEm!AJ64-CEm!AJ65</f>
        <v>-1164.9036871121837</v>
      </c>
      <c r="AK35" s="5">
        <f>-CEm!AK64-CEm!AK65</f>
        <v>-1145.215787698899</v>
      </c>
    </row>
    <row r="36" spans="1:37" x14ac:dyDescent="0.25">
      <c r="A36" s="1" t="s">
        <v>142</v>
      </c>
      <c r="B36" s="5">
        <f>+CEm!B59</f>
        <v>0</v>
      </c>
      <c r="C36" s="5">
        <f>+CEm!C59</f>
        <v>0</v>
      </c>
      <c r="D36" s="5">
        <f>+CEm!D59</f>
        <v>0</v>
      </c>
      <c r="E36" s="5">
        <f>+CEm!E59</f>
        <v>0</v>
      </c>
      <c r="F36" s="5">
        <f>+CEm!F59</f>
        <v>0</v>
      </c>
      <c r="G36" s="5">
        <f>+CEm!G59</f>
        <v>0</v>
      </c>
      <c r="H36" s="5">
        <f>+CEm!H59</f>
        <v>0</v>
      </c>
      <c r="I36" s="5">
        <f>+CEm!I59</f>
        <v>0</v>
      </c>
      <c r="J36" s="5">
        <f>+CEm!J59</f>
        <v>0</v>
      </c>
      <c r="K36" s="5">
        <f>+CEm!K59</f>
        <v>0</v>
      </c>
      <c r="L36" s="5">
        <f>+CEm!L59</f>
        <v>0</v>
      </c>
      <c r="M36" s="5">
        <f>+CEm!M59</f>
        <v>0</v>
      </c>
      <c r="N36" s="5">
        <f>+CEm!N59</f>
        <v>0</v>
      </c>
      <c r="O36" s="5">
        <f>+CEm!O59</f>
        <v>0</v>
      </c>
      <c r="P36" s="5">
        <f>+CEm!P59</f>
        <v>0</v>
      </c>
      <c r="Q36" s="5">
        <f>+CEm!Q59</f>
        <v>0</v>
      </c>
      <c r="R36" s="5">
        <f>+CEm!R59</f>
        <v>0</v>
      </c>
      <c r="S36" s="5">
        <f>+CEm!S59</f>
        <v>0</v>
      </c>
      <c r="T36" s="5">
        <f>+CEm!T59</f>
        <v>0</v>
      </c>
      <c r="U36" s="5">
        <f>+CEm!U59</f>
        <v>0</v>
      </c>
      <c r="V36" s="5">
        <f>+CEm!V59</f>
        <v>0</v>
      </c>
      <c r="W36" s="5">
        <f>+CEm!W59</f>
        <v>0</v>
      </c>
      <c r="X36" s="5">
        <f>+CEm!X59</f>
        <v>0</v>
      </c>
      <c r="Y36" s="5">
        <f>+CEm!Y59</f>
        <v>0</v>
      </c>
      <c r="Z36" s="5">
        <f>+CEm!Z59</f>
        <v>0</v>
      </c>
      <c r="AA36" s="5">
        <f>+CEm!AA59</f>
        <v>0</v>
      </c>
      <c r="AB36" s="5">
        <f>+CEm!AB59</f>
        <v>0</v>
      </c>
      <c r="AC36" s="5">
        <f>+CEm!AC59</f>
        <v>0</v>
      </c>
      <c r="AD36" s="5">
        <f>+CEm!AD59</f>
        <v>0</v>
      </c>
      <c r="AE36" s="5">
        <f>+CEm!AE59</f>
        <v>0</v>
      </c>
      <c r="AF36" s="5">
        <f>+CEm!AF59</f>
        <v>0</v>
      </c>
      <c r="AG36" s="5">
        <f>+CEm!AG59</f>
        <v>0</v>
      </c>
      <c r="AH36" s="5">
        <f>+CEm!AH59</f>
        <v>0</v>
      </c>
      <c r="AI36" s="5">
        <f>+CEm!AI59</f>
        <v>0</v>
      </c>
      <c r="AJ36" s="5">
        <f>+CEm!AJ59</f>
        <v>0</v>
      </c>
      <c r="AK36" s="5">
        <f>+CEm!AK59</f>
        <v>0</v>
      </c>
    </row>
    <row r="37" spans="1:37" x14ac:dyDescent="0.25">
      <c r="A37" s="1" t="s">
        <v>143</v>
      </c>
      <c r="B37" s="5">
        <f>-CEm!B70-CEm!B71</f>
        <v>0</v>
      </c>
      <c r="C37" s="5">
        <f>-CEm!C70-CEm!C71</f>
        <v>0</v>
      </c>
      <c r="D37" s="5">
        <f>-CEm!D70-CEm!D71</f>
        <v>0</v>
      </c>
      <c r="E37" s="5">
        <f>-CEm!E70-CEm!E71</f>
        <v>0</v>
      </c>
      <c r="F37" s="5">
        <f>-CEm!F70-CEm!F71</f>
        <v>0</v>
      </c>
      <c r="G37" s="5">
        <f>-CEm!G70-CEm!G71</f>
        <v>0</v>
      </c>
      <c r="H37" s="5">
        <f>-CEm!H70-CEm!H71</f>
        <v>0</v>
      </c>
      <c r="I37" s="5">
        <f>-CEm!I70-CEm!I71</f>
        <v>0</v>
      </c>
      <c r="J37" s="5">
        <f>-CEm!J70-CEm!J71</f>
        <v>0</v>
      </c>
      <c r="K37" s="5">
        <f>-CEm!K70-CEm!K71</f>
        <v>0</v>
      </c>
      <c r="L37" s="5">
        <f>-CEm!L70-CEm!L71</f>
        <v>0</v>
      </c>
      <c r="M37" s="5">
        <f>-CEm!M70-CEm!M71</f>
        <v>-7999.9280191004991</v>
      </c>
      <c r="N37" s="5">
        <f>-CEm!N70-CEm!N71</f>
        <v>0</v>
      </c>
      <c r="O37" s="5">
        <f>-CEm!O70-CEm!O71</f>
        <v>0</v>
      </c>
      <c r="P37" s="5">
        <f>-CEm!P70-CEm!P71</f>
        <v>0</v>
      </c>
      <c r="Q37" s="5">
        <f>-CEm!Q70-CEm!Q71</f>
        <v>0</v>
      </c>
      <c r="R37" s="5">
        <f>-CEm!R70-CEm!R71</f>
        <v>0</v>
      </c>
      <c r="S37" s="5">
        <f>-CEm!S70-CEm!S71</f>
        <v>0</v>
      </c>
      <c r="T37" s="5">
        <f>-CEm!T70-CEm!T71</f>
        <v>0</v>
      </c>
      <c r="U37" s="5">
        <f>-CEm!U70-CEm!U71</f>
        <v>0</v>
      </c>
      <c r="V37" s="5">
        <f>-CEm!V70-CEm!V71</f>
        <v>0</v>
      </c>
      <c r="W37" s="5">
        <f>-CEm!W70-CEm!W71</f>
        <v>0</v>
      </c>
      <c r="X37" s="5">
        <f>-CEm!X70-CEm!X71</f>
        <v>0</v>
      </c>
      <c r="Y37" s="5">
        <f>-CEm!Y70-CEm!Y71</f>
        <v>-6688.8969552257986</v>
      </c>
      <c r="Z37" s="5">
        <f>-CEm!Z70-CEm!Z71</f>
        <v>0</v>
      </c>
      <c r="AA37" s="5">
        <f>-CEm!AA70-CEm!AA71</f>
        <v>0</v>
      </c>
      <c r="AB37" s="5">
        <f>-CEm!AB70-CEm!AB71</f>
        <v>0</v>
      </c>
      <c r="AC37" s="5">
        <f>-CEm!AC70-CEm!AC71</f>
        <v>0</v>
      </c>
      <c r="AD37" s="5">
        <f>-CEm!AD70-CEm!AD71</f>
        <v>0</v>
      </c>
      <c r="AE37" s="5">
        <f>-CEm!AE70-CEm!AE71</f>
        <v>0</v>
      </c>
      <c r="AF37" s="5">
        <f>-CEm!AF70-CEm!AF71</f>
        <v>0</v>
      </c>
      <c r="AG37" s="5">
        <f>-CEm!AG70-CEm!AG71</f>
        <v>0</v>
      </c>
      <c r="AH37" s="5">
        <f>-CEm!AH70-CEm!AH71</f>
        <v>0</v>
      </c>
      <c r="AI37" s="5">
        <f>-CEm!AI70-CEm!AI71</f>
        <v>0</v>
      </c>
      <c r="AJ37" s="5">
        <f>-CEm!AJ70-CEm!AJ71</f>
        <v>0</v>
      </c>
      <c r="AK37" s="5">
        <f>-CEm!AK70-CEm!AK71</f>
        <v>-14579.509145189108</v>
      </c>
    </row>
    <row r="38" spans="1:37" x14ac:dyDescent="0.25">
      <c r="A38" s="1" t="s">
        <v>144</v>
      </c>
      <c r="B38" s="5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</row>
    <row r="39" spans="1:37" x14ac:dyDescent="0.25">
      <c r="A39" s="1" t="s">
        <v>145</v>
      </c>
      <c r="B39" s="5">
        <f>+SPm!B68-SPm!B13</f>
        <v>3000</v>
      </c>
      <c r="C39" s="5">
        <f>+SPm!C68-SPm!B68+SPm!B13-SPm!C13</f>
        <v>-3000</v>
      </c>
      <c r="D39" s="5">
        <f>+SPm!D68-SPm!C68+SPm!C13-SPm!D13</f>
        <v>0</v>
      </c>
      <c r="E39" s="5">
        <f>+SPm!E68-SPm!D68+SPm!D13-SPm!E13</f>
        <v>0</v>
      </c>
      <c r="F39" s="5">
        <f>+SPm!F68-SPm!E68+SPm!E13-SPm!F13</f>
        <v>0</v>
      </c>
      <c r="G39" s="5">
        <f>+SPm!G68-SPm!F68+SPm!F13-SPm!G13</f>
        <v>0</v>
      </c>
      <c r="H39" s="5">
        <f>+SPm!H68-SPm!G68+SPm!G13-SPm!H13</f>
        <v>0</v>
      </c>
      <c r="I39" s="5">
        <f>+SPm!I68-SPm!H68+SPm!H13-SPm!I13</f>
        <v>0</v>
      </c>
      <c r="J39" s="5">
        <f>+SPm!J68-SPm!I68+SPm!I13-SPm!J13</f>
        <v>0</v>
      </c>
      <c r="K39" s="5">
        <f>+SPm!K68-SPm!J68+SPm!J13-SPm!K13</f>
        <v>0</v>
      </c>
      <c r="L39" s="5">
        <f>+SPm!L68-SPm!K68+SPm!K13-SPm!L13</f>
        <v>0</v>
      </c>
      <c r="M39" s="5">
        <f>+SPm!M68-SPm!L68+SPm!L13-SPm!M13</f>
        <v>7999.9280191004982</v>
      </c>
      <c r="N39" s="5">
        <f>+SPm!N68-SPm!M68+SPm!M13-SPm!N13</f>
        <v>0</v>
      </c>
      <c r="O39" s="5">
        <f>+SPm!O68-SPm!N68+SPm!N13-SPm!O13</f>
        <v>0</v>
      </c>
      <c r="P39" s="5">
        <f>+SPm!P68-SPm!O68+SPm!O13-SPm!P13</f>
        <v>0</v>
      </c>
      <c r="Q39" s="5">
        <f>+SPm!Q68-SPm!P68+SPm!P13-SPm!Q13</f>
        <v>0</v>
      </c>
      <c r="R39" s="5">
        <f>+SPm!R68-SPm!Q68+SPm!Q13-SPm!R13</f>
        <v>0</v>
      </c>
      <c r="S39" s="5">
        <f>+SPm!S68-SPm!R68+SPm!R13-SPm!S13</f>
        <v>-11199.899226740697</v>
      </c>
      <c r="T39" s="5">
        <f>+SPm!T68-SPm!S68+SPm!S13-SPm!T13</f>
        <v>0</v>
      </c>
      <c r="U39" s="5">
        <f>+SPm!U68-SPm!T68+SPm!T13-SPm!U13</f>
        <v>0</v>
      </c>
      <c r="V39" s="5">
        <f>+SPm!V68-SPm!U68+SPm!U13-SPm!V13</f>
        <v>0</v>
      </c>
      <c r="W39" s="5">
        <f>+SPm!W68-SPm!V68+SPm!V13-SPm!W13</f>
        <v>0</v>
      </c>
      <c r="X39" s="5">
        <f>+SPm!X68-SPm!W68+SPm!W13-SPm!X13</f>
        <v>-4799.9568114602989</v>
      </c>
      <c r="Y39" s="5">
        <f>+SPm!Y68-SPm!X68+SPm!X13-SPm!Y13</f>
        <v>6688.8969552257977</v>
      </c>
      <c r="Z39" s="5">
        <f>+SPm!Z68-SPm!Y68+SPm!Y13-SPm!Z13</f>
        <v>0</v>
      </c>
      <c r="AA39" s="5">
        <f>+SPm!AA68-SPm!Z68+SPm!Z13-SPm!AA13</f>
        <v>0</v>
      </c>
      <c r="AB39" s="5">
        <f>+SPm!AB68-SPm!AA68+SPm!AA13-SPm!AB13</f>
        <v>0</v>
      </c>
      <c r="AC39" s="5">
        <f>+SPm!AC68-SPm!AB68+SPm!AB13-SPm!AC13</f>
        <v>0</v>
      </c>
      <c r="AD39" s="5">
        <f>+SPm!AD68-SPm!AC68+SPm!AC13-SPm!AD13</f>
        <v>0</v>
      </c>
      <c r="AE39" s="5">
        <f>+SPm!AE68-SPm!AD68+SPm!AD13-SPm!AE13</f>
        <v>-1364.5277182156187</v>
      </c>
      <c r="AF39" s="5">
        <f>+SPm!AF68-SPm!AE68+SPm!AE13-SPm!AF13</f>
        <v>0</v>
      </c>
      <c r="AG39" s="5">
        <f>+SPm!AG68-SPm!AF68+SPm!AF13-SPm!AG13</f>
        <v>0</v>
      </c>
      <c r="AH39" s="5">
        <f>+SPm!AH68-SPm!AG68+SPm!AG13-SPm!AH13</f>
        <v>0</v>
      </c>
      <c r="AI39" s="5">
        <f>+SPm!AI68-SPm!AH68+SPm!AH13-SPm!AI13</f>
        <v>0</v>
      </c>
      <c r="AJ39" s="5">
        <f>+SPm!AJ68-SPm!AI68+SPm!AI13-SPm!AJ13</f>
        <v>-4013.3381731354784</v>
      </c>
      <c r="AK39" s="5">
        <f>+SPm!AK68-SPm!AJ68+SPm!AJ13-SPm!AK13</f>
        <v>14579.509145189109</v>
      </c>
    </row>
    <row r="41" spans="1:37" x14ac:dyDescent="0.25">
      <c r="A41" s="4" t="s">
        <v>146</v>
      </c>
      <c r="B41" s="4">
        <f>+SUM(B42:B45)</f>
        <v>311000</v>
      </c>
      <c r="C41" s="4">
        <f t="shared" ref="C41:AK41" si="8">+SUM(C42:C45)</f>
        <v>10000</v>
      </c>
      <c r="D41" s="4">
        <f t="shared" si="8"/>
        <v>0</v>
      </c>
      <c r="E41" s="4">
        <f t="shared" si="8"/>
        <v>0</v>
      </c>
      <c r="F41" s="4">
        <f t="shared" si="8"/>
        <v>0</v>
      </c>
      <c r="G41" s="4">
        <f t="shared" si="8"/>
        <v>0</v>
      </c>
      <c r="H41" s="4">
        <f t="shared" si="8"/>
        <v>0</v>
      </c>
      <c r="I41" s="4">
        <f t="shared" si="8"/>
        <v>0</v>
      </c>
      <c r="J41" s="4">
        <f t="shared" si="8"/>
        <v>0</v>
      </c>
      <c r="K41" s="4">
        <f t="shared" si="8"/>
        <v>0</v>
      </c>
      <c r="L41" s="4">
        <f t="shared" si="8"/>
        <v>-2.0463630789890885E-12</v>
      </c>
      <c r="M41" s="4">
        <f t="shared" si="8"/>
        <v>0</v>
      </c>
      <c r="N41" s="4">
        <f t="shared" si="8"/>
        <v>0</v>
      </c>
      <c r="O41" s="4">
        <f t="shared" si="8"/>
        <v>1.1368683772161603E-12</v>
      </c>
      <c r="P41" s="4">
        <f t="shared" si="8"/>
        <v>0</v>
      </c>
      <c r="Q41" s="4">
        <f t="shared" si="8"/>
        <v>0</v>
      </c>
      <c r="R41" s="4">
        <f t="shared" si="8"/>
        <v>0</v>
      </c>
      <c r="S41" s="4">
        <f t="shared" si="8"/>
        <v>0</v>
      </c>
      <c r="T41" s="4">
        <f t="shared" si="8"/>
        <v>0</v>
      </c>
      <c r="U41" s="4">
        <f t="shared" si="8"/>
        <v>0</v>
      </c>
      <c r="V41" s="4">
        <f t="shared" si="8"/>
        <v>2.9558577807620168E-12</v>
      </c>
      <c r="W41" s="4">
        <f t="shared" si="8"/>
        <v>0</v>
      </c>
      <c r="X41" s="4">
        <f t="shared" si="8"/>
        <v>0</v>
      </c>
      <c r="Y41" s="4">
        <f t="shared" si="8"/>
        <v>0</v>
      </c>
      <c r="Z41" s="4">
        <f t="shared" si="8"/>
        <v>0</v>
      </c>
      <c r="AA41" s="4">
        <f t="shared" si="8"/>
        <v>2.2737367544323206E-12</v>
      </c>
      <c r="AB41" s="4">
        <f t="shared" si="8"/>
        <v>0</v>
      </c>
      <c r="AC41" s="4">
        <f t="shared" si="8"/>
        <v>0</v>
      </c>
      <c r="AD41" s="4">
        <f t="shared" si="8"/>
        <v>0</v>
      </c>
      <c r="AE41" s="4">
        <f t="shared" si="8"/>
        <v>0</v>
      </c>
      <c r="AF41" s="4">
        <f t="shared" si="8"/>
        <v>0</v>
      </c>
      <c r="AG41" s="4">
        <f t="shared" si="8"/>
        <v>0</v>
      </c>
      <c r="AH41" s="4">
        <f t="shared" si="8"/>
        <v>0</v>
      </c>
      <c r="AI41" s="4">
        <f t="shared" si="8"/>
        <v>0</v>
      </c>
      <c r="AJ41" s="4">
        <f t="shared" si="8"/>
        <v>7.2759576141834259E-12</v>
      </c>
      <c r="AK41" s="4">
        <f t="shared" si="8"/>
        <v>0</v>
      </c>
    </row>
    <row r="42" spans="1:37" s="7" customFormat="1" x14ac:dyDescent="0.25">
      <c r="A42" s="7" t="s">
        <v>147</v>
      </c>
      <c r="B42" s="5">
        <f>+SPm!B82</f>
        <v>300000</v>
      </c>
      <c r="C42" s="5">
        <f>+SPm!C82-SPm!B82</f>
        <v>0</v>
      </c>
      <c r="D42" s="5">
        <f>+SPm!D82-SPm!C82</f>
        <v>0</v>
      </c>
      <c r="E42" s="5">
        <f>+SPm!E82-SPm!D82</f>
        <v>0</v>
      </c>
      <c r="F42" s="5">
        <f>+SPm!F82-SPm!E82</f>
        <v>0</v>
      </c>
      <c r="G42" s="5">
        <f>+SPm!G82-SPm!F82</f>
        <v>0</v>
      </c>
      <c r="H42" s="5">
        <f>+SPm!H82-SPm!G82</f>
        <v>0</v>
      </c>
      <c r="I42" s="5">
        <f>+SPm!I82-SPm!H82</f>
        <v>0</v>
      </c>
      <c r="J42" s="5">
        <f>+SPm!J82-SPm!I82</f>
        <v>0</v>
      </c>
      <c r="K42" s="5">
        <f>+SPm!K82-SPm!J82</f>
        <v>0</v>
      </c>
      <c r="L42" s="5">
        <f>+SPm!L82-SPm!K82</f>
        <v>0</v>
      </c>
      <c r="M42" s="5">
        <f>+SPm!M82-SPm!L82</f>
        <v>0</v>
      </c>
      <c r="N42" s="5">
        <f>+SPm!N82-SPm!M82</f>
        <v>0</v>
      </c>
      <c r="O42" s="5">
        <f>+SPm!O82-SPm!N82</f>
        <v>0</v>
      </c>
      <c r="P42" s="5">
        <f>+SPm!P82-SPm!O82</f>
        <v>0</v>
      </c>
      <c r="Q42" s="5">
        <f>+SPm!Q82-SPm!P82</f>
        <v>0</v>
      </c>
      <c r="R42" s="5">
        <f>+SPm!R82-SPm!Q82</f>
        <v>0</v>
      </c>
      <c r="S42" s="5">
        <f>+SPm!S82-SPm!R82</f>
        <v>0</v>
      </c>
      <c r="T42" s="5">
        <f>+SPm!T82-SPm!S82</f>
        <v>0</v>
      </c>
      <c r="U42" s="5">
        <f>+SPm!U82-SPm!T82</f>
        <v>0</v>
      </c>
      <c r="V42" s="5">
        <f>+SPm!V82-SPm!U82</f>
        <v>0</v>
      </c>
      <c r="W42" s="5">
        <f>+SPm!W82-SPm!V82</f>
        <v>0</v>
      </c>
      <c r="X42" s="5">
        <f>+SPm!X82-SPm!W82</f>
        <v>0</v>
      </c>
      <c r="Y42" s="5">
        <f>+SPm!Y82-SPm!X82</f>
        <v>0</v>
      </c>
      <c r="Z42" s="5">
        <f>+SPm!Z82-SPm!Y82</f>
        <v>0</v>
      </c>
      <c r="AA42" s="5">
        <f>+SPm!AA82-SPm!Z82</f>
        <v>0</v>
      </c>
      <c r="AB42" s="5">
        <f>+SPm!AB82-SPm!AA82</f>
        <v>0</v>
      </c>
      <c r="AC42" s="5">
        <f>+SPm!AC82-SPm!AB82</f>
        <v>0</v>
      </c>
      <c r="AD42" s="5">
        <f>+SPm!AD82-SPm!AC82</f>
        <v>0</v>
      </c>
      <c r="AE42" s="5">
        <f>+SPm!AE82-SPm!AD82</f>
        <v>0</v>
      </c>
      <c r="AF42" s="5">
        <f>+SPm!AF82-SPm!AE82</f>
        <v>0</v>
      </c>
      <c r="AG42" s="5">
        <f>+SPm!AG82-SPm!AF82</f>
        <v>0</v>
      </c>
      <c r="AH42" s="5">
        <f>+SPm!AH82-SPm!AG82</f>
        <v>0</v>
      </c>
      <c r="AI42" s="5">
        <f>+SPm!AI82-SPm!AH82</f>
        <v>0</v>
      </c>
      <c r="AJ42" s="5">
        <f>+SPm!AJ82-SPm!AI82</f>
        <v>0</v>
      </c>
      <c r="AK42" s="5">
        <f>+SPm!AK82-SPm!AJ82</f>
        <v>0</v>
      </c>
    </row>
    <row r="43" spans="1:37" s="7" customFormat="1" x14ac:dyDescent="0.25">
      <c r="A43" s="7" t="s">
        <v>148</v>
      </c>
      <c r="B43" s="5">
        <f>+SPm!B83</f>
        <v>10000</v>
      </c>
      <c r="C43" s="5">
        <f>+SPm!C83-SPm!B83</f>
        <v>0</v>
      </c>
      <c r="D43" s="5">
        <f>+SPm!D83-SPm!C83</f>
        <v>0</v>
      </c>
      <c r="E43" s="5">
        <f>+SPm!E83-SPm!D83</f>
        <v>0</v>
      </c>
      <c r="F43" s="5">
        <f>+SPm!F83-SPm!E83</f>
        <v>0</v>
      </c>
      <c r="G43" s="5">
        <f>+SPm!G83-SPm!F83</f>
        <v>0</v>
      </c>
      <c r="H43" s="5">
        <f>+SPm!H83-SPm!G83</f>
        <v>0</v>
      </c>
      <c r="I43" s="5">
        <f>+SPm!I83-SPm!H83</f>
        <v>0</v>
      </c>
      <c r="J43" s="5">
        <f>+SPm!J83-SPm!I83</f>
        <v>0</v>
      </c>
      <c r="K43" s="5">
        <f>+SPm!K83-SPm!J83</f>
        <v>0</v>
      </c>
      <c r="L43" s="5">
        <f>+SPm!L83-SPm!K83</f>
        <v>0</v>
      </c>
      <c r="M43" s="5">
        <f>+SPm!M83-SPm!L83</f>
        <v>0</v>
      </c>
      <c r="N43" s="5">
        <f>+SPm!N83-SPm!M83</f>
        <v>0</v>
      </c>
      <c r="O43" s="5">
        <f>+SPm!O83-SPm!N83</f>
        <v>0</v>
      </c>
      <c r="P43" s="5">
        <f>+SPm!P83-SPm!O83</f>
        <v>0</v>
      </c>
      <c r="Q43" s="5">
        <f>+SPm!Q83-SPm!P83</f>
        <v>0</v>
      </c>
      <c r="R43" s="5">
        <f>+SPm!R83-SPm!Q83</f>
        <v>0</v>
      </c>
      <c r="S43" s="5">
        <f>+SPm!S83-SPm!R83</f>
        <v>0</v>
      </c>
      <c r="T43" s="5">
        <f>+SPm!T83-SPm!S83</f>
        <v>0</v>
      </c>
      <c r="U43" s="5">
        <f>+SPm!U83-SPm!T83</f>
        <v>0</v>
      </c>
      <c r="V43" s="5">
        <f>+SPm!V83-SPm!U83</f>
        <v>0</v>
      </c>
      <c r="W43" s="5">
        <f>+SPm!W83-SPm!V83</f>
        <v>0</v>
      </c>
      <c r="X43" s="5">
        <f>+SPm!X83-SPm!W83</f>
        <v>0</v>
      </c>
      <c r="Y43" s="5">
        <f>+SPm!Y83-SPm!X83</f>
        <v>0</v>
      </c>
      <c r="Z43" s="5">
        <f>+SPm!Z83-SPm!Y83</f>
        <v>0</v>
      </c>
      <c r="AA43" s="5">
        <f>+SPm!AA83-SPm!Z83</f>
        <v>0</v>
      </c>
      <c r="AB43" s="5">
        <f>+SPm!AB83-SPm!AA83</f>
        <v>0</v>
      </c>
      <c r="AC43" s="5">
        <f>+SPm!AC83-SPm!AB83</f>
        <v>0</v>
      </c>
      <c r="AD43" s="5">
        <f>+SPm!AD83-SPm!AC83</f>
        <v>0</v>
      </c>
      <c r="AE43" s="5">
        <f>+SPm!AE83-SPm!AD83</f>
        <v>0</v>
      </c>
      <c r="AF43" s="5">
        <f>+SPm!AF83-SPm!AE83</f>
        <v>0</v>
      </c>
      <c r="AG43" s="5">
        <f>+SPm!AG83-SPm!AF83</f>
        <v>0</v>
      </c>
      <c r="AH43" s="5">
        <f>+SPm!AH83-SPm!AG83</f>
        <v>0</v>
      </c>
      <c r="AI43" s="5">
        <f>+SPm!AI83-SPm!AH83</f>
        <v>0</v>
      </c>
      <c r="AJ43" s="5">
        <f>+SPm!AJ83-SPm!AI83</f>
        <v>0</v>
      </c>
      <c r="AK43" s="5">
        <f>+SPm!AK83-SPm!AJ83</f>
        <v>0</v>
      </c>
    </row>
    <row r="44" spans="1:37" s="7" customFormat="1" x14ac:dyDescent="0.25">
      <c r="A44" s="7" t="s">
        <v>149</v>
      </c>
      <c r="B44" s="5">
        <f>+SPm!B84</f>
        <v>1000</v>
      </c>
      <c r="C44" s="5">
        <f>+SPm!C84-SPm!B84</f>
        <v>0</v>
      </c>
      <c r="D44" s="5">
        <f>+SPm!D84-SPm!C84</f>
        <v>0</v>
      </c>
      <c r="E44" s="5">
        <f>+SPm!E84-SPm!D84</f>
        <v>0</v>
      </c>
      <c r="F44" s="5">
        <f>+SPm!F84-SPm!E84</f>
        <v>0</v>
      </c>
      <c r="G44" s="5">
        <f>+SPm!G84-SPm!F84</f>
        <v>0</v>
      </c>
      <c r="H44" s="5">
        <f>+SPm!H84-SPm!G84</f>
        <v>0</v>
      </c>
      <c r="I44" s="5">
        <f>+SPm!I84-SPm!H84</f>
        <v>0</v>
      </c>
      <c r="J44" s="5">
        <f>+SPm!J84-SPm!I84</f>
        <v>0</v>
      </c>
      <c r="K44" s="5">
        <f>+SPm!K84-SPm!J84</f>
        <v>0</v>
      </c>
      <c r="L44" s="5">
        <f>+SPm!L84-SPm!K84</f>
        <v>0</v>
      </c>
      <c r="M44" s="5">
        <f>+SPm!M84-SPm!L84</f>
        <v>0</v>
      </c>
      <c r="N44" s="5">
        <f>+SPm!N84-SPm!M84</f>
        <v>0</v>
      </c>
      <c r="O44" s="5">
        <f>+SPm!O84-SPm!N84</f>
        <v>0</v>
      </c>
      <c r="P44" s="5">
        <f>+SPm!P84-SPm!O84</f>
        <v>0</v>
      </c>
      <c r="Q44" s="5">
        <f>+SPm!Q84-SPm!P84</f>
        <v>0</v>
      </c>
      <c r="R44" s="5">
        <f>+SPm!R84-SPm!Q84</f>
        <v>0</v>
      </c>
      <c r="S44" s="5">
        <f>+SPm!S84-SPm!R84</f>
        <v>0</v>
      </c>
      <c r="T44" s="5">
        <f>+SPm!T84-SPm!S84</f>
        <v>0</v>
      </c>
      <c r="U44" s="5">
        <f>+SPm!U84-SPm!T84</f>
        <v>0</v>
      </c>
      <c r="V44" s="5">
        <f>+SPm!V84-SPm!U84</f>
        <v>0</v>
      </c>
      <c r="W44" s="5">
        <f>+SPm!W84-SPm!V84</f>
        <v>0</v>
      </c>
      <c r="X44" s="5">
        <f>+SPm!X84-SPm!W84</f>
        <v>0</v>
      </c>
      <c r="Y44" s="5">
        <f>+SPm!Y84-SPm!X84</f>
        <v>0</v>
      </c>
      <c r="Z44" s="5">
        <f>+SPm!Z84-SPm!Y84</f>
        <v>0</v>
      </c>
      <c r="AA44" s="5">
        <f>+SPm!AA84-SPm!Z84</f>
        <v>0</v>
      </c>
      <c r="AB44" s="5">
        <f>+SPm!AB84-SPm!AA84</f>
        <v>0</v>
      </c>
      <c r="AC44" s="5">
        <f>+SPm!AC84-SPm!AB84</f>
        <v>0</v>
      </c>
      <c r="AD44" s="5">
        <f>+SPm!AD84-SPm!AC84</f>
        <v>0</v>
      </c>
      <c r="AE44" s="5">
        <f>+SPm!AE84-SPm!AD84</f>
        <v>0</v>
      </c>
      <c r="AF44" s="5">
        <f>+SPm!AF84-SPm!AE84</f>
        <v>0</v>
      </c>
      <c r="AG44" s="5">
        <f>+SPm!AG84-SPm!AF84</f>
        <v>0</v>
      </c>
      <c r="AH44" s="5">
        <f>+SPm!AH84-SPm!AG84</f>
        <v>0</v>
      </c>
      <c r="AI44" s="5">
        <f>+SPm!AI84-SPm!AH84</f>
        <v>0</v>
      </c>
      <c r="AJ44" s="5">
        <f>+SPm!AJ84-SPm!AI84</f>
        <v>0</v>
      </c>
      <c r="AK44" s="5">
        <f>+SPm!AK84-SPm!AJ84</f>
        <v>0</v>
      </c>
    </row>
    <row r="45" spans="1:37" s="7" customFormat="1" x14ac:dyDescent="0.25">
      <c r="A45" s="7" t="s">
        <v>165</v>
      </c>
      <c r="B45" s="5"/>
      <c r="C45" s="5">
        <f>+SPm!C88-SPm!B89</f>
        <v>10000</v>
      </c>
      <c r="D45" s="5">
        <f>+SPm!D88-SPm!C88-SPm!C89</f>
        <v>0</v>
      </c>
      <c r="E45" s="5">
        <f>+SPm!E88-SPm!D88-SPm!D89</f>
        <v>0</v>
      </c>
      <c r="F45" s="5">
        <f>+SPm!F88-SPm!E88-SPm!E89</f>
        <v>0</v>
      </c>
      <c r="G45" s="5">
        <f>+SPm!G88-SPm!F88-SPm!F89</f>
        <v>0</v>
      </c>
      <c r="H45" s="5">
        <f>+SPm!H88-SPm!G88-SPm!G89</f>
        <v>0</v>
      </c>
      <c r="I45" s="5">
        <f>+SPm!I88-SPm!H88-SPm!H89</f>
        <v>0</v>
      </c>
      <c r="J45" s="5">
        <f>+SPm!J88-SPm!I88-SPm!I89</f>
        <v>0</v>
      </c>
      <c r="K45" s="5">
        <f>+SPm!K88-SPm!J88-SPm!J89</f>
        <v>0</v>
      </c>
      <c r="L45" s="5">
        <f>+SPm!L88-SPm!K88-SPm!K89</f>
        <v>-2.0463630789890885E-12</v>
      </c>
      <c r="M45" s="5">
        <f>+SPm!M88-SPm!L88-SPm!L89</f>
        <v>0</v>
      </c>
      <c r="N45" s="5">
        <f>+SPm!N88-SPm!M88-SPm!M89</f>
        <v>0</v>
      </c>
      <c r="O45" s="5">
        <f>+SPm!O88-SPm!N88-SPm!N89</f>
        <v>1.1368683772161603E-12</v>
      </c>
      <c r="P45" s="5">
        <f>+SPm!P88-SPm!O88-SPm!O89</f>
        <v>0</v>
      </c>
      <c r="Q45" s="5">
        <f>+SPm!Q88-SPm!P88-SPm!P89</f>
        <v>0</v>
      </c>
      <c r="R45" s="5">
        <f>+SPm!R88-SPm!Q88-SPm!Q89</f>
        <v>0</v>
      </c>
      <c r="S45" s="5">
        <f>+SPm!S88-SPm!R88-SPm!R89</f>
        <v>0</v>
      </c>
      <c r="T45" s="5">
        <f>+SPm!T88-SPm!S88-SPm!S89</f>
        <v>0</v>
      </c>
      <c r="U45" s="5">
        <f>+SPm!U88-SPm!T88-SPm!T89</f>
        <v>0</v>
      </c>
      <c r="V45" s="5">
        <f>+SPm!V88-SPm!U88-SPm!U89</f>
        <v>2.9558577807620168E-12</v>
      </c>
      <c r="W45" s="5">
        <f>+SPm!W88-SPm!V88-SPm!V89</f>
        <v>0</v>
      </c>
      <c r="X45" s="5">
        <f>+SPm!X88-SPm!W88-SPm!W89</f>
        <v>0</v>
      </c>
      <c r="Y45" s="5">
        <f>+SPm!Y88-SPm!X88-SPm!X89</f>
        <v>0</v>
      </c>
      <c r="Z45" s="5">
        <f>+SPm!Z88-SPm!Y88-SPm!Y89</f>
        <v>0</v>
      </c>
      <c r="AA45" s="5">
        <f>+SPm!AA88-SPm!Z88-SPm!Z89</f>
        <v>2.2737367544323206E-12</v>
      </c>
      <c r="AB45" s="5">
        <f>+SPm!AB88-SPm!AA88-SPm!AA89</f>
        <v>0</v>
      </c>
      <c r="AC45" s="5">
        <f>+SPm!AC88-SPm!AB88-SPm!AB89</f>
        <v>0</v>
      </c>
      <c r="AD45" s="5">
        <f>+SPm!AD88-SPm!AC88-SPm!AC89</f>
        <v>0</v>
      </c>
      <c r="AE45" s="5">
        <f>+SPm!AE88-SPm!AD88-SPm!AD89</f>
        <v>0</v>
      </c>
      <c r="AF45" s="5">
        <f>+SPm!AF88-SPm!AE88-SPm!AE89</f>
        <v>0</v>
      </c>
      <c r="AG45" s="5">
        <f>+SPm!AG88-SPm!AF88-SPm!AF89</f>
        <v>0</v>
      </c>
      <c r="AH45" s="5">
        <f>+SPm!AH88-SPm!AG88-SPm!AG89</f>
        <v>0</v>
      </c>
      <c r="AI45" s="5">
        <f>+SPm!AI88-SPm!AH88-SPm!AH89</f>
        <v>0</v>
      </c>
      <c r="AJ45" s="5">
        <f>+SPm!AJ88-SPm!AI88-SPm!AI89</f>
        <v>7.2759576141834259E-12</v>
      </c>
      <c r="AK45" s="5">
        <f>+SPm!AK88-SPm!AJ88-SPm!AJ89</f>
        <v>0</v>
      </c>
    </row>
    <row r="47" spans="1:37" x14ac:dyDescent="0.25">
      <c r="A47" s="4" t="s">
        <v>150</v>
      </c>
      <c r="B47" s="4">
        <f t="shared" ref="B47:AK47" si="9">+B30+B35+B36+B41+B28+B37+B39+B38</f>
        <v>77367.299999999988</v>
      </c>
      <c r="C47" s="4">
        <f t="shared" si="9"/>
        <v>-68379.191511246885</v>
      </c>
      <c r="D47" s="4">
        <f t="shared" si="9"/>
        <v>-154692.1915112469</v>
      </c>
      <c r="E47" s="4">
        <f t="shared" si="9"/>
        <v>14848.338027209606</v>
      </c>
      <c r="F47" s="4">
        <f t="shared" si="9"/>
        <v>33098.039740556902</v>
      </c>
      <c r="G47" s="4">
        <f t="shared" si="9"/>
        <v>24316.627202822077</v>
      </c>
      <c r="H47" s="4">
        <f t="shared" si="9"/>
        <v>-10514.942716882688</v>
      </c>
      <c r="I47" s="4">
        <f t="shared" si="9"/>
        <v>-13220.247566202401</v>
      </c>
      <c r="J47" s="4">
        <f t="shared" si="9"/>
        <v>18656.530373867063</v>
      </c>
      <c r="K47" s="4">
        <f t="shared" si="9"/>
        <v>-9732.9284080490543</v>
      </c>
      <c r="L47" s="4">
        <f t="shared" si="9"/>
        <v>-4371.8459189075984</v>
      </c>
      <c r="M47" s="4">
        <f t="shared" si="9"/>
        <v>6770.2876034540241</v>
      </c>
      <c r="N47" s="4">
        <f t="shared" si="9"/>
        <v>-76276.447096812655</v>
      </c>
      <c r="O47" s="4">
        <f t="shared" si="9"/>
        <v>3838.7396192826945</v>
      </c>
      <c r="P47" s="4">
        <f t="shared" si="9"/>
        <v>5036.1796192826705</v>
      </c>
      <c r="Q47" s="4">
        <f t="shared" si="9"/>
        <v>-78887.80470571731</v>
      </c>
      <c r="R47" s="4">
        <f t="shared" si="9"/>
        <v>7203.1752942826006</v>
      </c>
      <c r="S47" s="4">
        <f t="shared" si="9"/>
        <v>41623.836067541968</v>
      </c>
      <c r="T47" s="4">
        <f t="shared" si="9"/>
        <v>-23863.08537430266</v>
      </c>
      <c r="U47" s="4">
        <f t="shared" si="9"/>
        <v>-37073.165374302567</v>
      </c>
      <c r="V47" s="4">
        <f t="shared" si="9"/>
        <v>3545.9919006973914</v>
      </c>
      <c r="W47" s="4">
        <f t="shared" si="9"/>
        <v>-3412.0265993025969</v>
      </c>
      <c r="X47" s="4">
        <f t="shared" si="9"/>
        <v>-40531.682185763071</v>
      </c>
      <c r="Y47" s="4">
        <f t="shared" si="9"/>
        <v>-58944.185574569208</v>
      </c>
      <c r="Z47" s="4">
        <f t="shared" si="9"/>
        <v>-35960.65554956931</v>
      </c>
      <c r="AA47" s="4">
        <f t="shared" si="9"/>
        <v>22733.060295315576</v>
      </c>
      <c r="AB47" s="4">
        <f t="shared" si="9"/>
        <v>-6557.8384796842483</v>
      </c>
      <c r="AC47" s="4">
        <f t="shared" si="9"/>
        <v>-86847.341604684363</v>
      </c>
      <c r="AD47" s="4">
        <f t="shared" si="9"/>
        <v>-27142.607980684395</v>
      </c>
      <c r="AE47" s="4">
        <f t="shared" si="9"/>
        <v>1161.9400771000364</v>
      </c>
      <c r="AF47" s="4">
        <f t="shared" si="9"/>
        <v>-17591.292204684418</v>
      </c>
      <c r="AG47" s="4">
        <f t="shared" si="9"/>
        <v>21354.457195315663</v>
      </c>
      <c r="AH47" s="4">
        <f t="shared" si="9"/>
        <v>-50839.582804684294</v>
      </c>
      <c r="AI47" s="4">
        <f t="shared" si="9"/>
        <v>-18257.091004684353</v>
      </c>
      <c r="AJ47" s="4">
        <f t="shared" si="9"/>
        <v>-2837.2703778198656</v>
      </c>
      <c r="AK47" s="4">
        <f t="shared" si="9"/>
        <v>-1406.9195326843746</v>
      </c>
    </row>
    <row r="48" spans="1:37" x14ac:dyDescent="0.25">
      <c r="A48" s="4"/>
      <c r="B48" s="4"/>
    </row>
    <row r="49" spans="1:37" x14ac:dyDescent="0.25">
      <c r="A49" s="1" t="s">
        <v>151</v>
      </c>
      <c r="B49" s="4">
        <f>+SPm!B5-SPm!B58</f>
        <v>177367.3</v>
      </c>
      <c r="C49" s="4">
        <f>+(SPm!C5-SPm!B5+SPm!B58-SPm!C58)</f>
        <v>-78379.191511246871</v>
      </c>
      <c r="D49" s="4">
        <f>+(SPm!D5-SPm!C5+SPm!C58-SPm!D58)</f>
        <v>-154692.1915112469</v>
      </c>
      <c r="E49" s="4">
        <f>+(SPm!E5-SPm!D5+SPm!D58-SPm!E58)</f>
        <v>14848.338027209596</v>
      </c>
      <c r="F49" s="4">
        <f>+(SPm!F5-SPm!E5+SPm!E58-SPm!F58)</f>
        <v>33098.039740556909</v>
      </c>
      <c r="G49" s="4">
        <f>+(SPm!G5-SPm!F5+SPm!F58-SPm!G58)</f>
        <v>24316.627202822085</v>
      </c>
      <c r="H49" s="4">
        <f>+(SPm!H5-SPm!G5+SPm!G58-SPm!H58)</f>
        <v>-10514.942716882666</v>
      </c>
      <c r="I49" s="4">
        <f>+(SPm!I5-SPm!H5+SPm!H58-SPm!I58)</f>
        <v>-13220.247566202423</v>
      </c>
      <c r="J49" s="4">
        <f>+(SPm!J5-SPm!I5+SPm!I58-SPm!J58)</f>
        <v>18656.53037386707</v>
      </c>
      <c r="K49" s="4">
        <f>+(SPm!K5-SPm!J5+SPm!J58-SPm!K58)</f>
        <v>-9732.9284080490324</v>
      </c>
      <c r="L49" s="4">
        <f>+(SPm!L5-SPm!K5+SPm!K58-SPm!L58)</f>
        <v>-4371.8459189075656</v>
      </c>
      <c r="M49" s="4">
        <f>+(SPm!M5-SPm!L5+SPm!L58-SPm!M58)</f>
        <v>6770.2876034540095</v>
      </c>
      <c r="N49" s="4">
        <f>+(SPm!N5-SPm!M5+SPm!M58-SPm!N58)</f>
        <v>-76276.447096812626</v>
      </c>
      <c r="O49" s="4">
        <f>+(SPm!O5-SPm!N5+SPm!N58-SPm!O58)</f>
        <v>3838.7396192827</v>
      </c>
      <c r="P49" s="4">
        <f>+(SPm!P5-SPm!O5+SPm!O58-SPm!P58)</f>
        <v>5036.1796192826732</v>
      </c>
      <c r="Q49" s="4">
        <f>+(SPm!Q5-SPm!P5+SPm!P58-SPm!Q58)</f>
        <v>-78887.804705717339</v>
      </c>
      <c r="R49" s="4">
        <f>+(SPm!R5-SPm!Q5+SPm!Q58-SPm!R58)</f>
        <v>7203.1752942826424</v>
      </c>
      <c r="S49" s="4">
        <f>+(SPm!S5-SPm!R5+SPm!R58-SPm!S58)</f>
        <v>41623.836067541997</v>
      </c>
      <c r="T49" s="4">
        <f>+(SPm!T5-SPm!S5+SPm!S58-SPm!T58)</f>
        <v>-23863.085374302667</v>
      </c>
      <c r="U49" s="4">
        <f>+(SPm!U5-SPm!T5+SPm!T58-SPm!U58)</f>
        <v>-37073.165374302596</v>
      </c>
      <c r="V49" s="4">
        <f>+(SPm!V5-SPm!U5+SPm!U58-SPm!V58)</f>
        <v>3545.9919006973796</v>
      </c>
      <c r="W49" s="4">
        <f>+(SPm!W5-SPm!V5+SPm!V58-SPm!W58)</f>
        <v>-3412.0265993026551</v>
      </c>
      <c r="X49" s="4">
        <f>+(SPm!X5-SPm!W5+SPm!W58-SPm!X58)</f>
        <v>-40531.682185763057</v>
      </c>
      <c r="Y49" s="4">
        <f>+(SPm!Y5-SPm!X5+SPm!X58-SPm!Y58)</f>
        <v>-58944.185574569245</v>
      </c>
      <c r="Z49" s="4">
        <f>+(SPm!Z5-SPm!Y5+SPm!Y58-SPm!Z58)</f>
        <v>-35960.655549569346</v>
      </c>
      <c r="AA49" s="4">
        <f>+(SPm!AA5-SPm!Z5+SPm!Z58-SPm!AA58)</f>
        <v>22733.060295315576</v>
      </c>
      <c r="AB49" s="4">
        <f>+(SPm!AB5-SPm!AA5+SPm!AA58-SPm!AB58)</f>
        <v>-6557.8384796842583</v>
      </c>
      <c r="AC49" s="4">
        <f>+(SPm!AC5-SPm!AB5+SPm!AB58-SPm!AC58)</f>
        <v>-86847.341604684363</v>
      </c>
      <c r="AD49" s="4">
        <f>+(SPm!AD5-SPm!AC5+SPm!AC58-SPm!AD58)</f>
        <v>-27142.607980684377</v>
      </c>
      <c r="AE49" s="4">
        <f>+(SPm!AE5-SPm!AD5+SPm!AD58-SPm!AE58)</f>
        <v>1161.9400771000073</v>
      </c>
      <c r="AF49" s="4">
        <f>+(SPm!AF5-SPm!AE5+SPm!AE58-SPm!AF58)</f>
        <v>-17591.292204684345</v>
      </c>
      <c r="AG49" s="4">
        <f>+(SPm!AG5-SPm!AF5+SPm!AF58-SPm!AG58)</f>
        <v>21354.457195315626</v>
      </c>
      <c r="AH49" s="4">
        <f>+(SPm!AH5-SPm!AG5+SPm!AG58-SPm!AH58)</f>
        <v>-50839.582804684294</v>
      </c>
      <c r="AI49" s="4">
        <f>+(SPm!AI5-SPm!AH5+SPm!AH58-SPm!AI58)</f>
        <v>-18257.091004684335</v>
      </c>
      <c r="AJ49" s="4">
        <f>+(SPm!AJ5-SPm!AI5+SPm!AI58-SPm!AJ58)</f>
        <v>-2837.270377819892</v>
      </c>
      <c r="AK49" s="4">
        <f>+(SPm!AK5-SPm!AJ5+SPm!AJ58-SPm!AK58)</f>
        <v>-1406.9195326843765</v>
      </c>
    </row>
    <row r="51" spans="1:37" x14ac:dyDescent="0.25">
      <c r="B51" s="5">
        <f>B47-B49</f>
        <v>-100000</v>
      </c>
      <c r="C51" s="5">
        <f t="shared" ref="C51:AK51" si="10">C47-C49</f>
        <v>9999.9999999999854</v>
      </c>
      <c r="D51" s="5">
        <f t="shared" si="10"/>
        <v>0</v>
      </c>
      <c r="E51" s="5">
        <f t="shared" si="10"/>
        <v>0</v>
      </c>
      <c r="F51" s="5">
        <f t="shared" si="10"/>
        <v>0</v>
      </c>
      <c r="G51" s="5">
        <f t="shared" si="10"/>
        <v>0</v>
      </c>
      <c r="H51" s="5">
        <f t="shared" si="10"/>
        <v>-2.1827872842550278E-11</v>
      </c>
      <c r="I51" s="5">
        <f t="shared" si="10"/>
        <v>2.1827872842550278E-11</v>
      </c>
      <c r="J51" s="5">
        <f t="shared" si="10"/>
        <v>0</v>
      </c>
      <c r="K51" s="5">
        <f t="shared" si="10"/>
        <v>-2.1827872842550278E-11</v>
      </c>
      <c r="L51" s="5">
        <f t="shared" si="10"/>
        <v>-3.2741809263825417E-11</v>
      </c>
      <c r="M51" s="5">
        <f t="shared" si="10"/>
        <v>1.4551915228366852E-11</v>
      </c>
      <c r="N51" s="5">
        <f t="shared" si="10"/>
        <v>0</v>
      </c>
      <c r="O51" s="5">
        <f t="shared" si="10"/>
        <v>-5.4569682106375694E-12</v>
      </c>
      <c r="P51" s="5">
        <f t="shared" si="10"/>
        <v>0</v>
      </c>
      <c r="Q51" s="5">
        <f t="shared" si="10"/>
        <v>0</v>
      </c>
      <c r="R51" s="5">
        <f t="shared" si="10"/>
        <v>-4.1836756281554699E-11</v>
      </c>
      <c r="S51" s="5">
        <f t="shared" si="10"/>
        <v>0</v>
      </c>
      <c r="T51" s="5">
        <f t="shared" si="10"/>
        <v>0</v>
      </c>
      <c r="U51" s="5">
        <f t="shared" si="10"/>
        <v>0</v>
      </c>
      <c r="V51" s="5">
        <f t="shared" si="10"/>
        <v>1.1823431123048067E-11</v>
      </c>
      <c r="W51" s="5">
        <f t="shared" si="10"/>
        <v>5.8207660913467407E-11</v>
      </c>
      <c r="X51" s="5">
        <f t="shared" si="10"/>
        <v>0</v>
      </c>
      <c r="Y51" s="5">
        <f t="shared" si="10"/>
        <v>0</v>
      </c>
      <c r="Z51" s="5">
        <f t="shared" si="10"/>
        <v>0</v>
      </c>
      <c r="AA51" s="5">
        <f t="shared" si="10"/>
        <v>0</v>
      </c>
      <c r="AB51" s="5">
        <f t="shared" si="10"/>
        <v>1.0004441719502211E-11</v>
      </c>
      <c r="AC51" s="5">
        <f t="shared" si="10"/>
        <v>0</v>
      </c>
      <c r="AD51" s="5">
        <f t="shared" si="10"/>
        <v>0</v>
      </c>
      <c r="AE51" s="5">
        <f t="shared" si="10"/>
        <v>2.9103830456733704E-11</v>
      </c>
      <c r="AF51" s="5">
        <f t="shared" si="10"/>
        <v>-7.2759576141834259E-11</v>
      </c>
      <c r="AG51" s="5">
        <f t="shared" si="10"/>
        <v>3.637978807091713E-11</v>
      </c>
      <c r="AH51" s="5">
        <f t="shared" si="10"/>
        <v>0</v>
      </c>
      <c r="AI51" s="5">
        <f t="shared" si="10"/>
        <v>0</v>
      </c>
      <c r="AJ51" s="5">
        <f t="shared" si="10"/>
        <v>2.6375346351414919E-11</v>
      </c>
      <c r="AK51" s="5">
        <f t="shared" si="10"/>
        <v>1.8189894035458565E-12</v>
      </c>
    </row>
  </sheetData>
  <hyperlinks>
    <hyperlink ref="A1" location="View!A1" display="view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98"/>
  <sheetViews>
    <sheetView showGridLines="0" workbookViewId="0"/>
  </sheetViews>
  <sheetFormatPr defaultRowHeight="15" x14ac:dyDescent="0.25"/>
  <cols>
    <col min="1" max="1" width="55.7109375" bestFit="1" customWidth="1"/>
    <col min="2" max="3" width="9.140625" style="8" bestFit="1" customWidth="1"/>
    <col min="4" max="4" width="11.42578125" style="8" bestFit="1" customWidth="1"/>
    <col min="5" max="5" width="12.7109375" bestFit="1" customWidth="1"/>
    <col min="6" max="6" width="13.5703125" bestFit="1" customWidth="1"/>
  </cols>
  <sheetData>
    <row r="1" spans="1:4" x14ac:dyDescent="0.25">
      <c r="A1" s="25" t="s">
        <v>204</v>
      </c>
    </row>
    <row r="2" spans="1:4" x14ac:dyDescent="0.25">
      <c r="A2" s="9" t="s">
        <v>116</v>
      </c>
      <c r="B2" s="10" t="s">
        <v>662</v>
      </c>
      <c r="C2" s="10" t="s">
        <v>663</v>
      </c>
      <c r="D2" s="10" t="s">
        <v>664</v>
      </c>
    </row>
    <row r="3" spans="1:4" x14ac:dyDescent="0.25">
      <c r="A3" s="9" t="s">
        <v>0</v>
      </c>
    </row>
    <row r="4" spans="1:4" x14ac:dyDescent="0.25">
      <c r="A4" s="9"/>
    </row>
    <row r="5" spans="1:4" x14ac:dyDescent="0.25">
      <c r="A5" s="9" t="s">
        <v>1</v>
      </c>
      <c r="B5" s="21">
        <f>+SPm!M5</f>
        <v>60000</v>
      </c>
      <c r="C5" s="21">
        <f>+SPm!Y5</f>
        <v>60000</v>
      </c>
      <c r="D5" s="20">
        <f>+SPm!AK5</f>
        <v>60000</v>
      </c>
    </row>
    <row r="6" spans="1:4" x14ac:dyDescent="0.25">
      <c r="A6" s="9"/>
      <c r="B6" s="21"/>
      <c r="C6" s="21"/>
      <c r="D6" s="21"/>
    </row>
    <row r="7" spans="1:4" x14ac:dyDescent="0.25">
      <c r="A7" s="8"/>
    </row>
    <row r="8" spans="1:4" x14ac:dyDescent="0.25">
      <c r="A8" s="9" t="s">
        <v>2</v>
      </c>
      <c r="B8" s="21">
        <f>+B9+B11+B13+B14+B17+B20+B10</f>
        <v>130900.64166666668</v>
      </c>
      <c r="C8" s="21">
        <f t="shared" ref="C8:D8" si="0">+C9+C11+C13+C14+C17+C20+C10</f>
        <v>125394.24518054136</v>
      </c>
      <c r="D8" s="21">
        <f t="shared" si="0"/>
        <v>131663.63917066669</v>
      </c>
    </row>
    <row r="9" spans="1:4" x14ac:dyDescent="0.25">
      <c r="A9" s="8" t="s">
        <v>3</v>
      </c>
      <c r="B9" s="20">
        <f>+SPm!M9</f>
        <v>98535.636100000018</v>
      </c>
      <c r="C9" s="20">
        <f>+SPm!Y9</f>
        <v>109622.78744999999</v>
      </c>
      <c r="D9" s="20">
        <f>+SPm!AK9</f>
        <v>120709.9388</v>
      </c>
    </row>
    <row r="10" spans="1:4" x14ac:dyDescent="0.25">
      <c r="A10" s="22" t="s">
        <v>4</v>
      </c>
      <c r="B10" s="20">
        <f>+SPm!M10</f>
        <v>0</v>
      </c>
      <c r="C10" s="20">
        <f>+SPm!Y10</f>
        <v>293.75999999999976</v>
      </c>
      <c r="D10" s="20">
        <f>+SPm!AK10</f>
        <v>899.02310399999396</v>
      </c>
    </row>
    <row r="11" spans="1:4" x14ac:dyDescent="0.25">
      <c r="A11" s="8" t="s">
        <v>5</v>
      </c>
      <c r="B11" s="11">
        <f>+SUM(B12:B12)</f>
        <v>0</v>
      </c>
      <c r="C11" s="11">
        <f t="shared" ref="C11:D11" si="1">+SUM(C12:C12)</f>
        <v>0</v>
      </c>
      <c r="D11" s="11">
        <f t="shared" si="1"/>
        <v>0</v>
      </c>
    </row>
    <row r="12" spans="1:4" x14ac:dyDescent="0.25">
      <c r="A12" s="8" t="s">
        <v>6</v>
      </c>
      <c r="B12" s="20">
        <f>+SPm!M12</f>
        <v>0</v>
      </c>
      <c r="C12" s="20">
        <f>+SPm!Y12</f>
        <v>0</v>
      </c>
      <c r="D12" s="20">
        <f>+SPm!AK12</f>
        <v>0</v>
      </c>
    </row>
    <row r="13" spans="1:4" x14ac:dyDescent="0.25">
      <c r="A13" s="8" t="s">
        <v>7</v>
      </c>
      <c r="B13" s="21">
        <f>+SPm!M13</f>
        <v>0</v>
      </c>
      <c r="C13" s="21">
        <f>+SPm!Y13</f>
        <v>1311.0310638747014</v>
      </c>
      <c r="D13" s="20">
        <f>+SPm!AK13</f>
        <v>0</v>
      </c>
    </row>
    <row r="14" spans="1:4" x14ac:dyDescent="0.25">
      <c r="A14" s="8" t="s">
        <v>8</v>
      </c>
      <c r="B14" s="21">
        <f>+SUM(B15:B16)</f>
        <v>21948.338899999984</v>
      </c>
      <c r="C14" s="21">
        <f t="shared" ref="C14:D14" si="2">+SUM(C15:C16)</f>
        <v>0</v>
      </c>
      <c r="D14" s="21">
        <f t="shared" si="2"/>
        <v>888.01060000000325</v>
      </c>
    </row>
    <row r="15" spans="1:4" x14ac:dyDescent="0.25">
      <c r="A15" s="8" t="s">
        <v>348</v>
      </c>
      <c r="B15" s="20">
        <f>+SPm!M15</f>
        <v>21948.338899999984</v>
      </c>
      <c r="C15" s="20">
        <f>+SPm!Y15</f>
        <v>0</v>
      </c>
      <c r="D15" s="20">
        <f>+SPm!AK15</f>
        <v>888.01060000000325</v>
      </c>
    </row>
    <row r="16" spans="1:4" x14ac:dyDescent="0.25">
      <c r="A16" s="8"/>
      <c r="B16" s="20"/>
      <c r="C16" s="20"/>
      <c r="D16" s="20"/>
    </row>
    <row r="17" spans="1:4" x14ac:dyDescent="0.25">
      <c r="A17" s="8" t="s">
        <v>9</v>
      </c>
      <c r="B17" s="21">
        <f>+SUM(B18:B19)</f>
        <v>10416.666666666668</v>
      </c>
      <c r="C17" s="21">
        <f t="shared" ref="C17:D17" si="3">+SUM(C18:C19)</f>
        <v>14166.66666666667</v>
      </c>
      <c r="D17" s="21">
        <f t="shared" si="3"/>
        <v>9166.6666666666661</v>
      </c>
    </row>
    <row r="18" spans="1:4" x14ac:dyDescent="0.25">
      <c r="A18" s="8" t="s">
        <v>10</v>
      </c>
      <c r="B18" s="20">
        <f>+SPm!M18</f>
        <v>0</v>
      </c>
      <c r="C18" s="20">
        <f>+SPm!Y18</f>
        <v>0</v>
      </c>
      <c r="D18" s="20">
        <f>+SPm!AK18</f>
        <v>0</v>
      </c>
    </row>
    <row r="19" spans="1:4" x14ac:dyDescent="0.25">
      <c r="A19" s="8" t="s">
        <v>11</v>
      </c>
      <c r="B19" s="20">
        <f>+SPm!M19</f>
        <v>10416.666666666668</v>
      </c>
      <c r="C19" s="20">
        <f>+SPm!Y19</f>
        <v>14166.66666666667</v>
      </c>
      <c r="D19" s="20">
        <f>+SPm!AK19</f>
        <v>9166.6666666666661</v>
      </c>
    </row>
    <row r="20" spans="1:4" x14ac:dyDescent="0.25">
      <c r="A20" s="8" t="s">
        <v>12</v>
      </c>
      <c r="B20" s="11">
        <f>+SPm!M20</f>
        <v>0</v>
      </c>
      <c r="C20" s="11">
        <f>+SPm!Y20</f>
        <v>0</v>
      </c>
      <c r="D20" s="20">
        <f>+SPm!AK20</f>
        <v>0</v>
      </c>
    </row>
    <row r="21" spans="1:4" x14ac:dyDescent="0.25">
      <c r="A21" s="8"/>
    </row>
    <row r="22" spans="1:4" x14ac:dyDescent="0.25">
      <c r="A22" s="9" t="s">
        <v>13</v>
      </c>
      <c r="B22" s="21">
        <f>+SUM(B23:B24)</f>
        <v>497456.20800000004</v>
      </c>
      <c r="C22" s="21">
        <f t="shared" ref="C22:D22" si="4">+SUM(C23:C24)</f>
        <v>804585.86220000021</v>
      </c>
      <c r="D22" s="21">
        <f t="shared" si="4"/>
        <v>1124805.1107999999</v>
      </c>
    </row>
    <row r="23" spans="1:4" x14ac:dyDescent="0.25">
      <c r="A23" s="8" t="s">
        <v>14</v>
      </c>
      <c r="B23" s="20">
        <f>+SPm!M23</f>
        <v>0</v>
      </c>
      <c r="C23" s="20">
        <f>+SPm!Y23</f>
        <v>0</v>
      </c>
      <c r="D23" s="20">
        <f>+SPm!AK23</f>
        <v>0</v>
      </c>
    </row>
    <row r="24" spans="1:4" x14ac:dyDescent="0.25">
      <c r="A24" s="8" t="s">
        <v>15</v>
      </c>
      <c r="B24" s="20">
        <f>+SPm!M24</f>
        <v>497456.20800000004</v>
      </c>
      <c r="C24" s="20">
        <f>+SPm!Y24</f>
        <v>804585.86220000021</v>
      </c>
      <c r="D24" s="20">
        <f>+SPm!AK24</f>
        <v>1124805.1107999999</v>
      </c>
    </row>
    <row r="25" spans="1:4" x14ac:dyDescent="0.25">
      <c r="A25" s="22"/>
    </row>
    <row r="26" spans="1:4" x14ac:dyDescent="0.25">
      <c r="A26" s="22"/>
    </row>
    <row r="27" spans="1:4" x14ac:dyDescent="0.25">
      <c r="A27" s="9" t="s">
        <v>16</v>
      </c>
      <c r="B27" s="21">
        <f t="shared" ref="B27:C27" si="5">+B28-B30+B32-B35</f>
        <v>195708.33333333331</v>
      </c>
      <c r="C27" s="21">
        <f t="shared" si="5"/>
        <v>169483.33333333331</v>
      </c>
      <c r="D27" s="21">
        <f t="shared" ref="D27" si="6">+D28-D30+D32-D35</f>
        <v>143258.33333333334</v>
      </c>
    </row>
    <row r="28" spans="1:4" x14ac:dyDescent="0.25">
      <c r="A28" s="22" t="s">
        <v>17</v>
      </c>
      <c r="B28" s="21">
        <f>+SUM(B29:B29)</f>
        <v>103500</v>
      </c>
      <c r="C28" s="21">
        <f t="shared" ref="C28:D28" si="7">+SUM(C29:C29)</f>
        <v>103500</v>
      </c>
      <c r="D28" s="21">
        <f t="shared" si="7"/>
        <v>103500</v>
      </c>
    </row>
    <row r="29" spans="1:4" x14ac:dyDescent="0.25">
      <c r="A29" s="8" t="s">
        <v>18</v>
      </c>
      <c r="B29" s="20">
        <f>+SPm!M29</f>
        <v>103500</v>
      </c>
      <c r="C29" s="20">
        <f>+SPm!Y29</f>
        <v>103500</v>
      </c>
      <c r="D29" s="20">
        <f>+SPm!AK29</f>
        <v>103500</v>
      </c>
    </row>
    <row r="30" spans="1:4" x14ac:dyDescent="0.25">
      <c r="A30" s="22" t="s">
        <v>19</v>
      </c>
      <c r="B30" s="21">
        <f>+B31</f>
        <v>36100</v>
      </c>
      <c r="C30" s="21">
        <f t="shared" ref="C30:D30" si="8">+C31</f>
        <v>42225</v>
      </c>
      <c r="D30" s="21">
        <f t="shared" si="8"/>
        <v>48350</v>
      </c>
    </row>
    <row r="31" spans="1:4" x14ac:dyDescent="0.25">
      <c r="A31" s="8" t="s">
        <v>20</v>
      </c>
      <c r="B31" s="20">
        <f>+SPm!M31</f>
        <v>36100</v>
      </c>
      <c r="C31" s="20">
        <f>+SPm!Y31</f>
        <v>42225</v>
      </c>
      <c r="D31" s="20">
        <f>+SPm!AK31</f>
        <v>48350</v>
      </c>
    </row>
    <row r="32" spans="1:4" x14ac:dyDescent="0.25">
      <c r="A32" s="22" t="s">
        <v>21</v>
      </c>
      <c r="B32" s="21">
        <f t="shared" ref="B32:C32" si="9">SUM(B33:B34)</f>
        <v>198000</v>
      </c>
      <c r="C32" s="21">
        <f t="shared" si="9"/>
        <v>198000</v>
      </c>
      <c r="D32" s="21">
        <f t="shared" ref="D32" si="10">SUM(D33:D34)</f>
        <v>198000</v>
      </c>
    </row>
    <row r="33" spans="1:4" x14ac:dyDescent="0.25">
      <c r="A33" s="8" t="s">
        <v>22</v>
      </c>
      <c r="B33" s="20">
        <f>+SPm!M33</f>
        <v>155000</v>
      </c>
      <c r="C33" s="20">
        <f>+SPm!Y33</f>
        <v>155000</v>
      </c>
      <c r="D33" s="20">
        <f>+SPm!AK33</f>
        <v>155000</v>
      </c>
    </row>
    <row r="34" spans="1:4" x14ac:dyDescent="0.25">
      <c r="A34" s="8" t="s">
        <v>23</v>
      </c>
      <c r="B34" s="20">
        <f>+SPm!M34</f>
        <v>43000</v>
      </c>
      <c r="C34" s="20">
        <f>+SPm!Y34</f>
        <v>43000</v>
      </c>
      <c r="D34" s="20">
        <f>+SPm!AK34</f>
        <v>43000</v>
      </c>
    </row>
    <row r="35" spans="1:4" x14ac:dyDescent="0.25">
      <c r="A35" s="22" t="s">
        <v>24</v>
      </c>
      <c r="B35" s="21">
        <f t="shared" ref="B35:C35" si="11">+SUM(B36:B37)</f>
        <v>69691.666666666672</v>
      </c>
      <c r="C35" s="21">
        <f t="shared" si="11"/>
        <v>89791.666666666672</v>
      </c>
      <c r="D35" s="21">
        <f t="shared" ref="D35" si="12">+SUM(D36:D37)</f>
        <v>109891.66666666666</v>
      </c>
    </row>
    <row r="36" spans="1:4" x14ac:dyDescent="0.25">
      <c r="A36" s="8" t="s">
        <v>25</v>
      </c>
      <c r="B36" s="20">
        <f>+SPm!M36</f>
        <v>45291.666666666672</v>
      </c>
      <c r="C36" s="20">
        <f>+SPm!Y36</f>
        <v>60791.666666666672</v>
      </c>
      <c r="D36" s="20">
        <f>+SPm!AK36</f>
        <v>76291.666666666657</v>
      </c>
    </row>
    <row r="37" spans="1:4" x14ac:dyDescent="0.25">
      <c r="A37" s="8" t="s">
        <v>26</v>
      </c>
      <c r="B37" s="20">
        <f>+SPm!M37</f>
        <v>24400</v>
      </c>
      <c r="C37" s="20">
        <f>+SPm!Y37</f>
        <v>28999.999999999996</v>
      </c>
      <c r="D37" s="20">
        <f>+SPm!AK37</f>
        <v>33600</v>
      </c>
    </row>
    <row r="38" spans="1:4" x14ac:dyDescent="0.25">
      <c r="A38" s="22"/>
    </row>
    <row r="39" spans="1:4" x14ac:dyDescent="0.25">
      <c r="A39" s="9" t="s">
        <v>27</v>
      </c>
      <c r="B39" s="21">
        <f>+B40-B44</f>
        <v>65938.888888888891</v>
      </c>
      <c r="C39" s="21">
        <f t="shared" ref="C39:D39" si="13">+C40-C44</f>
        <v>58272.222222222226</v>
      </c>
      <c r="D39" s="21">
        <f t="shared" si="13"/>
        <v>50605.555555555562</v>
      </c>
    </row>
    <row r="40" spans="1:4" x14ac:dyDescent="0.25">
      <c r="A40" s="22" t="s">
        <v>28</v>
      </c>
      <c r="B40" s="21">
        <f>+SUM(B41:B43)</f>
        <v>83000</v>
      </c>
      <c r="C40" s="21">
        <f>+SUM(C41:C43)</f>
        <v>83000</v>
      </c>
      <c r="D40" s="21">
        <f>+SUM(D41:D43)</f>
        <v>83000</v>
      </c>
    </row>
    <row r="41" spans="1:4" x14ac:dyDescent="0.25">
      <c r="A41" s="8" t="s">
        <v>29</v>
      </c>
      <c r="B41" s="20">
        <f>+SPm!M41</f>
        <v>66000</v>
      </c>
      <c r="C41" s="20">
        <f>+SPm!Y41</f>
        <v>66000</v>
      </c>
      <c r="D41" s="20">
        <f>+SPm!AK41</f>
        <v>66000</v>
      </c>
    </row>
    <row r="42" spans="1:4" x14ac:dyDescent="0.25">
      <c r="A42" s="8" t="s">
        <v>30</v>
      </c>
      <c r="B42" s="20">
        <f>+SPm!M42</f>
        <v>9000</v>
      </c>
      <c r="C42" s="20">
        <f>+SPm!Y42</f>
        <v>9000</v>
      </c>
      <c r="D42" s="20">
        <f>+SPm!AK42</f>
        <v>9000</v>
      </c>
    </row>
    <row r="43" spans="1:4" x14ac:dyDescent="0.25">
      <c r="A43" s="8" t="s">
        <v>31</v>
      </c>
      <c r="B43" s="20">
        <f>+SPm!M43</f>
        <v>8000</v>
      </c>
      <c r="C43" s="20">
        <f>+SPm!Y43</f>
        <v>8000</v>
      </c>
      <c r="D43" s="20">
        <f>+SPm!AK43</f>
        <v>8000</v>
      </c>
    </row>
    <row r="44" spans="1:4" x14ac:dyDescent="0.25">
      <c r="A44" s="22" t="s">
        <v>32</v>
      </c>
      <c r="B44" s="21">
        <f t="shared" ref="B44:C44" si="14">SUM(B45:B47)</f>
        <v>17061.111111111113</v>
      </c>
      <c r="C44" s="21">
        <f t="shared" si="14"/>
        <v>24727.777777777774</v>
      </c>
      <c r="D44" s="21">
        <f t="shared" ref="D44" si="15">SUM(D45:D47)</f>
        <v>32394.444444444442</v>
      </c>
    </row>
    <row r="45" spans="1:4" x14ac:dyDescent="0.25">
      <c r="A45" s="8" t="s">
        <v>33</v>
      </c>
      <c r="B45" s="20">
        <f>+SPm!M45</f>
        <v>10200</v>
      </c>
      <c r="C45" s="20">
        <f>+SPm!Y45</f>
        <v>15799.999999999998</v>
      </c>
      <c r="D45" s="20">
        <f>+SPm!AK45</f>
        <v>21399.999999999993</v>
      </c>
    </row>
    <row r="46" spans="1:4" x14ac:dyDescent="0.25">
      <c r="A46" s="8" t="s">
        <v>34</v>
      </c>
      <c r="B46" s="20">
        <f>+SPm!M46</f>
        <v>3444.4444444444443</v>
      </c>
      <c r="C46" s="20">
        <f>+SPm!Y46</f>
        <v>4511.1111111111113</v>
      </c>
      <c r="D46" s="20">
        <f>+SPm!AK46</f>
        <v>5577.7777777777792</v>
      </c>
    </row>
    <row r="47" spans="1:4" x14ac:dyDescent="0.25">
      <c r="A47" s="8" t="s">
        <v>35</v>
      </c>
      <c r="B47" s="20">
        <f>+SPm!M47</f>
        <v>3416.666666666667</v>
      </c>
      <c r="C47" s="20">
        <f>+SPm!Y47</f>
        <v>4416.6666666666661</v>
      </c>
      <c r="D47" s="20">
        <f>+SPm!AK47</f>
        <v>5416.6666666666679</v>
      </c>
    </row>
    <row r="48" spans="1:4" x14ac:dyDescent="0.25">
      <c r="A48" s="8"/>
      <c r="B48" s="20"/>
      <c r="C48" s="20"/>
      <c r="D48" s="20"/>
    </row>
    <row r="49" spans="1:4" x14ac:dyDescent="0.25">
      <c r="A49" s="9" t="s">
        <v>160</v>
      </c>
      <c r="B49" s="21">
        <f>+B50-B51</f>
        <v>0</v>
      </c>
      <c r="C49" s="21">
        <f t="shared" ref="C49:D49" si="16">+C50-C51</f>
        <v>0</v>
      </c>
      <c r="D49" s="21">
        <f t="shared" si="16"/>
        <v>0</v>
      </c>
    </row>
    <row r="50" spans="1:4" x14ac:dyDescent="0.25">
      <c r="A50" s="22" t="s">
        <v>158</v>
      </c>
      <c r="B50" s="20">
        <f>+SPm!M50</f>
        <v>0</v>
      </c>
      <c r="C50" s="20">
        <f>+SPm!Y50</f>
        <v>0</v>
      </c>
      <c r="D50" s="20">
        <f>+SPm!AK50</f>
        <v>0</v>
      </c>
    </row>
    <row r="51" spans="1:4" x14ac:dyDescent="0.25">
      <c r="A51" s="22" t="s">
        <v>159</v>
      </c>
      <c r="B51" s="20">
        <f>+SPm!M51</f>
        <v>0</v>
      </c>
      <c r="C51" s="20">
        <f>+SPm!Y51</f>
        <v>0</v>
      </c>
      <c r="D51" s="20">
        <f>+SPm!AK51</f>
        <v>0</v>
      </c>
    </row>
    <row r="52" spans="1:4" x14ac:dyDescent="0.25">
      <c r="A52" s="8"/>
    </row>
    <row r="53" spans="1:4" x14ac:dyDescent="0.25">
      <c r="A53" s="9" t="s">
        <v>36</v>
      </c>
      <c r="B53" s="21">
        <f>+B39+B27+B22+B8+B5+B49</f>
        <v>950004.07188888895</v>
      </c>
      <c r="C53" s="21">
        <f t="shared" ref="C53" si="17">+C39+C27+C22+C8+C5+C49</f>
        <v>1217735.662936097</v>
      </c>
      <c r="D53" s="21">
        <f t="shared" ref="D53" si="18">+D39+D27+D22+D8+D5+D49</f>
        <v>1510332.6388595556</v>
      </c>
    </row>
    <row r="54" spans="1:4" x14ac:dyDescent="0.25">
      <c r="A54" s="8"/>
    </row>
    <row r="55" spans="1:4" x14ac:dyDescent="0.25">
      <c r="A55" s="9" t="s">
        <v>37</v>
      </c>
      <c r="B55" s="10" t="str">
        <f>+B2</f>
        <v xml:space="preserve">A1 </v>
      </c>
      <c r="C55" s="10" t="str">
        <f t="shared" ref="C55" si="19">+C2</f>
        <v>A2</v>
      </c>
      <c r="D55" s="10" t="str">
        <f t="shared" ref="D55" si="20">+D2</f>
        <v>A3</v>
      </c>
    </row>
    <row r="56" spans="1:4" x14ac:dyDescent="0.25">
      <c r="A56" s="8"/>
    </row>
    <row r="57" spans="1:4" x14ac:dyDescent="0.25">
      <c r="A57" s="9" t="s">
        <v>38</v>
      </c>
      <c r="B57" s="21">
        <f>+B58</f>
        <v>55854.224684625799</v>
      </c>
      <c r="C57" s="21">
        <f t="shared" ref="C57:D57" si="21">+C58</f>
        <v>313594.6990943086</v>
      </c>
      <c r="D57" s="21">
        <f t="shared" si="21"/>
        <v>515785.84106575698</v>
      </c>
    </row>
    <row r="58" spans="1:4" x14ac:dyDescent="0.25">
      <c r="A58" s="22" t="s">
        <v>39</v>
      </c>
      <c r="B58" s="21">
        <f>+SPm!M58</f>
        <v>55854.224684625799</v>
      </c>
      <c r="C58" s="21">
        <f>+SPm!Y58</f>
        <v>313594.6990943086</v>
      </c>
      <c r="D58" s="20">
        <f>+SPm!AK58</f>
        <v>515785.84106575698</v>
      </c>
    </row>
    <row r="59" spans="1:4" x14ac:dyDescent="0.25">
      <c r="A59" s="22"/>
    </row>
    <row r="60" spans="1:4" x14ac:dyDescent="0.25">
      <c r="A60" s="9" t="s">
        <v>40</v>
      </c>
      <c r="B60" s="21">
        <f t="shared" ref="B60:C60" si="22">+B61+B64+B65+B66+B68+B69+B70</f>
        <v>296844.1680191005</v>
      </c>
      <c r="C60" s="21">
        <f t="shared" si="22"/>
        <v>242864.22122500002</v>
      </c>
      <c r="D60" s="21">
        <f t="shared" ref="D60" si="23">+D61+D64+D65+D66+D68+D69+D70</f>
        <v>326104.68338996329</v>
      </c>
    </row>
    <row r="61" spans="1:4" x14ac:dyDescent="0.25">
      <c r="A61" s="22" t="s">
        <v>41</v>
      </c>
      <c r="B61" s="21">
        <f>+SUM(B62:B63)</f>
        <v>286816.24</v>
      </c>
      <c r="C61" s="21">
        <f t="shared" ref="C61:D61" si="24">+SUM(C62:C63)</f>
        <v>231759.64</v>
      </c>
      <c r="D61" s="21">
        <f t="shared" si="24"/>
        <v>316104.14</v>
      </c>
    </row>
    <row r="62" spans="1:4" x14ac:dyDescent="0.25">
      <c r="A62" s="8" t="s">
        <v>42</v>
      </c>
      <c r="B62" s="20">
        <f>+SPm!M62</f>
        <v>79116.239999999991</v>
      </c>
      <c r="C62" s="20">
        <f>+SPm!Y62</f>
        <v>24059.64</v>
      </c>
      <c r="D62" s="20">
        <f>+SPm!AK62</f>
        <v>108404.14000000001</v>
      </c>
    </row>
    <row r="63" spans="1:4" x14ac:dyDescent="0.25">
      <c r="A63" s="8" t="s">
        <v>43</v>
      </c>
      <c r="B63" s="20">
        <f>+SPm!M63</f>
        <v>207700</v>
      </c>
      <c r="C63" s="20">
        <f>+SPm!Y63</f>
        <v>207700</v>
      </c>
      <c r="D63" s="20">
        <f>+SPm!AK63</f>
        <v>207700</v>
      </c>
    </row>
    <row r="64" spans="1:4" x14ac:dyDescent="0.25">
      <c r="A64" s="8" t="s">
        <v>44</v>
      </c>
      <c r="B64" s="20">
        <f>+SPm!M64</f>
        <v>0</v>
      </c>
      <c r="C64" s="20">
        <f>+SPm!Y64</f>
        <v>0</v>
      </c>
      <c r="D64" s="20">
        <f>+SPm!AK64</f>
        <v>0</v>
      </c>
    </row>
    <row r="65" spans="1:4" x14ac:dyDescent="0.25">
      <c r="A65" s="22" t="s">
        <v>45</v>
      </c>
      <c r="B65" s="20">
        <f>+SPm!M65</f>
        <v>2028</v>
      </c>
      <c r="C65" s="20">
        <f>+SPm!Y65</f>
        <v>2068.5600000000004</v>
      </c>
      <c r="D65" s="20">
        <f>+SPm!AK65</f>
        <v>2109.9312000000009</v>
      </c>
    </row>
    <row r="66" spans="1:4" x14ac:dyDescent="0.25">
      <c r="A66" s="9" t="s">
        <v>46</v>
      </c>
      <c r="B66" s="21">
        <f>+B67</f>
        <v>0</v>
      </c>
      <c r="C66" s="21">
        <f t="shared" ref="C66:D66" si="25">+C67</f>
        <v>9036.0212249999986</v>
      </c>
      <c r="D66" s="21">
        <f t="shared" si="25"/>
        <v>0</v>
      </c>
    </row>
    <row r="67" spans="1:4" x14ac:dyDescent="0.25">
      <c r="A67" s="8" t="s">
        <v>47</v>
      </c>
      <c r="B67" s="20">
        <f>+SPm!M67</f>
        <v>0</v>
      </c>
      <c r="C67" s="20">
        <f>+SPm!Y67</f>
        <v>9036.0212249999986</v>
      </c>
      <c r="D67" s="20">
        <f>+SPm!AK67</f>
        <v>0</v>
      </c>
    </row>
    <row r="68" spans="1:4" x14ac:dyDescent="0.25">
      <c r="A68" s="22" t="s">
        <v>48</v>
      </c>
      <c r="B68" s="21">
        <f>+SPm!M68</f>
        <v>7999.9280191004982</v>
      </c>
      <c r="C68" s="21">
        <f>+SPm!Y68</f>
        <v>0</v>
      </c>
      <c r="D68" s="20">
        <f>+SPm!AK68</f>
        <v>7890.6121899633108</v>
      </c>
    </row>
    <row r="69" spans="1:4" x14ac:dyDescent="0.25">
      <c r="A69" s="22" t="s">
        <v>49</v>
      </c>
      <c r="B69" s="21">
        <f>+SPm!M69</f>
        <v>0</v>
      </c>
      <c r="C69" s="21">
        <f>+SPm!Y69</f>
        <v>0</v>
      </c>
      <c r="D69" s="20">
        <f>+SPm!AK69</f>
        <v>0</v>
      </c>
    </row>
    <row r="70" spans="1:4" x14ac:dyDescent="0.25">
      <c r="A70" s="22" t="s">
        <v>50</v>
      </c>
      <c r="B70" s="21">
        <f>+SUM(B71:B72)</f>
        <v>0</v>
      </c>
      <c r="C70" s="21">
        <f t="shared" ref="C70:D70" si="26">+SUM(C71:C72)</f>
        <v>0</v>
      </c>
      <c r="D70" s="21">
        <f t="shared" si="26"/>
        <v>0</v>
      </c>
    </row>
    <row r="71" spans="1:4" x14ac:dyDescent="0.25">
      <c r="A71" s="8" t="s">
        <v>51</v>
      </c>
      <c r="B71" s="20">
        <f>+SPm!M71</f>
        <v>0</v>
      </c>
      <c r="C71" s="20">
        <f>+SPm!Y71</f>
        <v>0</v>
      </c>
      <c r="D71" s="20">
        <f>+SPm!AK71</f>
        <v>0</v>
      </c>
    </row>
    <row r="72" spans="1:4" x14ac:dyDescent="0.25">
      <c r="A72" s="8" t="s">
        <v>52</v>
      </c>
      <c r="B72" s="20">
        <f>+SPm!M72</f>
        <v>0</v>
      </c>
      <c r="C72" s="20">
        <f>+SPm!Y72</f>
        <v>0</v>
      </c>
      <c r="D72" s="20">
        <f>+SPm!AK72</f>
        <v>0</v>
      </c>
    </row>
    <row r="73" spans="1:4" x14ac:dyDescent="0.25">
      <c r="A73" s="8"/>
    </row>
    <row r="74" spans="1:4" x14ac:dyDescent="0.25">
      <c r="A74" s="9"/>
      <c r="B74" s="11"/>
      <c r="C74" s="11"/>
      <c r="D74" s="11"/>
    </row>
    <row r="75" spans="1:4" x14ac:dyDescent="0.25">
      <c r="A75" s="9" t="s">
        <v>53</v>
      </c>
      <c r="B75" s="21">
        <f t="shared" ref="B75:C75" si="27">+B76+B77+B79</f>
        <v>255214.9598620795</v>
      </c>
      <c r="C75" s="21">
        <f t="shared" si="27"/>
        <v>301551.65859356464</v>
      </c>
      <c r="D75" s="21">
        <f t="shared" ref="D75" si="28">+D76+D77+D79</f>
        <v>270280.14263420366</v>
      </c>
    </row>
    <row r="76" spans="1:4" x14ac:dyDescent="0.25">
      <c r="A76" s="9" t="s">
        <v>54</v>
      </c>
      <c r="B76" s="21">
        <f>+SPm!M76</f>
        <v>239738.9598620795</v>
      </c>
      <c r="C76" s="21">
        <f>+SPm!Y76</f>
        <v>270800.13859356468</v>
      </c>
      <c r="D76" s="21">
        <f>+SPm!AK76</f>
        <v>223947.59223420371</v>
      </c>
    </row>
    <row r="77" spans="1:4" x14ac:dyDescent="0.25">
      <c r="A77" s="9" t="s">
        <v>55</v>
      </c>
      <c r="B77" s="21">
        <f>+B78</f>
        <v>15476</v>
      </c>
      <c r="C77" s="21">
        <f t="shared" ref="C77:D77" si="29">+C78</f>
        <v>30751.51999999999</v>
      </c>
      <c r="D77" s="21">
        <f t="shared" si="29"/>
        <v>46332.550399999956</v>
      </c>
    </row>
    <row r="78" spans="1:4" x14ac:dyDescent="0.25">
      <c r="A78" s="8" t="s">
        <v>56</v>
      </c>
      <c r="B78" s="20">
        <f>+SPm!M78</f>
        <v>15476</v>
      </c>
      <c r="C78" s="20">
        <f>+SPm!Y78</f>
        <v>30751.51999999999</v>
      </c>
      <c r="D78" s="20">
        <f>+SPm!AK78</f>
        <v>46332.550399999956</v>
      </c>
    </row>
    <row r="79" spans="1:4" x14ac:dyDescent="0.25">
      <c r="A79" s="9" t="s">
        <v>57</v>
      </c>
      <c r="B79" s="11">
        <f>+SPm!M79</f>
        <v>0</v>
      </c>
      <c r="C79" s="11">
        <f>+SPm!Y79</f>
        <v>0</v>
      </c>
      <c r="D79" s="11">
        <f>+SPm!Z79</f>
        <v>0</v>
      </c>
    </row>
    <row r="80" spans="1:4" x14ac:dyDescent="0.25">
      <c r="A80" s="22"/>
    </row>
    <row r="81" spans="1:4" x14ac:dyDescent="0.25">
      <c r="A81" s="9" t="s">
        <v>58</v>
      </c>
      <c r="B81" s="21">
        <f>+B82+B83+B84+B88+B89</f>
        <v>342090.71932308312</v>
      </c>
      <c r="C81" s="21">
        <f t="shared" ref="C81:D81" si="30">+C82+C83+C84+C88+C89</f>
        <v>359725.08402322372</v>
      </c>
      <c r="D81" s="21">
        <f t="shared" si="30"/>
        <v>398161.97176963143</v>
      </c>
    </row>
    <row r="82" spans="1:4" x14ac:dyDescent="0.25">
      <c r="A82" s="9" t="s">
        <v>59</v>
      </c>
      <c r="B82" s="21">
        <f>+SPm!M82</f>
        <v>300000</v>
      </c>
      <c r="C82" s="21">
        <f>+SPm!Y82</f>
        <v>300000</v>
      </c>
      <c r="D82" s="20">
        <f>+SPm!AK82</f>
        <v>300000</v>
      </c>
    </row>
    <row r="83" spans="1:4" x14ac:dyDescent="0.25">
      <c r="A83" s="9" t="s">
        <v>60</v>
      </c>
      <c r="B83" s="21">
        <f>+SPm!M83</f>
        <v>10000</v>
      </c>
      <c r="C83" s="21">
        <f>+SPm!Y83</f>
        <v>10000</v>
      </c>
      <c r="D83" s="20">
        <f>+SPm!AK83</f>
        <v>10000</v>
      </c>
    </row>
    <row r="84" spans="1:4" x14ac:dyDescent="0.25">
      <c r="A84" s="9" t="s">
        <v>61</v>
      </c>
      <c r="B84" s="21">
        <f>+SUM(B85:B87)</f>
        <v>1000</v>
      </c>
      <c r="C84" s="21">
        <f t="shared" ref="C84:D84" si="31">+SUM(C85:C87)</f>
        <v>1000</v>
      </c>
      <c r="D84" s="21">
        <f t="shared" si="31"/>
        <v>1000</v>
      </c>
    </row>
    <row r="85" spans="1:4" x14ac:dyDescent="0.25">
      <c r="A85" s="8" t="s">
        <v>62</v>
      </c>
      <c r="B85" s="20">
        <f>+SPm!M85</f>
        <v>1000</v>
      </c>
      <c r="C85" s="20">
        <f>+SPm!Y85</f>
        <v>1000</v>
      </c>
      <c r="D85" s="20">
        <f>+SPm!AK85</f>
        <v>1000</v>
      </c>
    </row>
    <row r="86" spans="1:4" x14ac:dyDescent="0.25">
      <c r="A86" s="8" t="s">
        <v>63</v>
      </c>
      <c r="B86" s="20">
        <f>+SPm!M86</f>
        <v>0</v>
      </c>
      <c r="C86" s="20">
        <f>+SPm!Y86</f>
        <v>0</v>
      </c>
      <c r="D86" s="20">
        <f>+SPm!AK86</f>
        <v>0</v>
      </c>
    </row>
    <row r="87" spans="1:4" x14ac:dyDescent="0.25">
      <c r="A87" s="8" t="s">
        <v>64</v>
      </c>
      <c r="B87" s="20">
        <f>+SPm!M87</f>
        <v>0</v>
      </c>
      <c r="C87" s="20">
        <f>+SPm!Y87</f>
        <v>0</v>
      </c>
      <c r="D87" s="20">
        <f>+SPm!AK87</f>
        <v>0</v>
      </c>
    </row>
    <row r="88" spans="1:4" x14ac:dyDescent="0.25">
      <c r="A88" s="9" t="s">
        <v>65</v>
      </c>
      <c r="B88" s="21">
        <v>0</v>
      </c>
      <c r="C88" s="21">
        <f>+B89</f>
        <v>31090.719323083136</v>
      </c>
      <c r="D88" s="21">
        <f>+C88+C89</f>
        <v>48725.084023223724</v>
      </c>
    </row>
    <row r="89" spans="1:4" x14ac:dyDescent="0.25">
      <c r="A89" s="9" t="s">
        <v>66</v>
      </c>
      <c r="B89" s="21">
        <f>+SPm!M89+SPm!M88</f>
        <v>31090.719323083136</v>
      </c>
      <c r="C89" s="21">
        <f>+'CE an'!C72</f>
        <v>17634.364700140592</v>
      </c>
      <c r="D89" s="21">
        <f>+'CE an'!D72</f>
        <v>38436.887746407723</v>
      </c>
    </row>
    <row r="90" spans="1:4" x14ac:dyDescent="0.25">
      <c r="A90" s="8"/>
    </row>
    <row r="91" spans="1:4" x14ac:dyDescent="0.25">
      <c r="A91" s="9" t="s">
        <v>67</v>
      </c>
      <c r="B91" s="21">
        <f>+B81+B75+B60+B57</f>
        <v>950004.07188888884</v>
      </c>
      <c r="C91" s="21">
        <f t="shared" ref="C91" si="32">+C81+C75+C60+C57</f>
        <v>1217735.662936097</v>
      </c>
      <c r="D91" s="21">
        <f t="shared" ref="D91" si="33">+D81+D75+D60+D57</f>
        <v>1510332.6388595554</v>
      </c>
    </row>
    <row r="94" spans="1:4" x14ac:dyDescent="0.25">
      <c r="B94" s="8">
        <f>+IF(B53-B91=0,"OK",(B53-B91))</f>
        <v>1.1641532182693481E-10</v>
      </c>
      <c r="C94" s="8" t="str">
        <f>+IF(C53-C91=0,"OK",(C53-C91))</f>
        <v>OK</v>
      </c>
      <c r="D94" s="8">
        <f>+IF(D53-D91=0,"OK",(D53-D91))</f>
        <v>2.3283064365386963E-10</v>
      </c>
    </row>
    <row r="95" spans="1:4" x14ac:dyDescent="0.25">
      <c r="B95" s="21"/>
      <c r="C95" s="21"/>
      <c r="D95" s="21"/>
    </row>
    <row r="96" spans="1:4" x14ac:dyDescent="0.25">
      <c r="B96" s="19"/>
      <c r="C96" s="19"/>
      <c r="D96" s="19"/>
    </row>
    <row r="98" spans="2:4" x14ac:dyDescent="0.25">
      <c r="B98" s="20"/>
      <c r="C98" s="20"/>
      <c r="D98" s="20"/>
    </row>
  </sheetData>
  <hyperlinks>
    <hyperlink ref="A1" location="View!A1" display="view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73"/>
  <sheetViews>
    <sheetView showGridLines="0" topLeftCell="A44" workbookViewId="0"/>
  </sheetViews>
  <sheetFormatPr defaultRowHeight="15" x14ac:dyDescent="0.25"/>
  <cols>
    <col min="1" max="1" width="56.28515625" style="12" bestFit="1" customWidth="1"/>
    <col min="2" max="2" width="10.85546875" style="12" bestFit="1" customWidth="1"/>
    <col min="6" max="6" width="12.5703125" customWidth="1"/>
    <col min="7" max="7" width="13.5703125" bestFit="1" customWidth="1"/>
  </cols>
  <sheetData>
    <row r="1" spans="1:4" x14ac:dyDescent="0.25">
      <c r="A1" s="25" t="s">
        <v>204</v>
      </c>
    </row>
    <row r="2" spans="1:4" x14ac:dyDescent="0.25">
      <c r="A2" s="13" t="s">
        <v>69</v>
      </c>
      <c r="B2" s="14" t="str">
        <f>+'SP an'!B2</f>
        <v xml:space="preserve">A1 </v>
      </c>
      <c r="C2" s="14" t="str">
        <f>+'SP an'!C2</f>
        <v>A2</v>
      </c>
      <c r="D2" s="14" t="str">
        <f>+'SP an'!D2</f>
        <v>A3</v>
      </c>
    </row>
    <row r="3" spans="1:4" x14ac:dyDescent="0.25">
      <c r="A3" s="13" t="s">
        <v>154</v>
      </c>
      <c r="B3" s="15">
        <f t="shared" ref="B3:D3" si="0">SUM(B4:B5)</f>
        <v>480583.91000000003</v>
      </c>
      <c r="C3" s="15">
        <f t="shared" si="0"/>
        <v>539002.60250000004</v>
      </c>
      <c r="D3" s="15">
        <f t="shared" si="0"/>
        <v>593980.21250000014</v>
      </c>
    </row>
    <row r="4" spans="1:4" x14ac:dyDescent="0.25">
      <c r="A4" s="12" t="s">
        <v>202</v>
      </c>
      <c r="B4" s="16">
        <f>+SUM(CEm!B4:M4)</f>
        <v>480583.91000000003</v>
      </c>
      <c r="C4" s="16">
        <f>+SUM(CEm!N4:Y4)</f>
        <v>539002.60250000004</v>
      </c>
      <c r="D4" s="16">
        <f>+SUM(CEm!Z4:AK4)</f>
        <v>593980.21250000014</v>
      </c>
    </row>
    <row r="5" spans="1:4" x14ac:dyDescent="0.25">
      <c r="B5" s="17"/>
      <c r="C5" s="17"/>
      <c r="D5" s="17"/>
    </row>
    <row r="6" spans="1:4" x14ac:dyDescent="0.25">
      <c r="A6" s="13" t="s">
        <v>70</v>
      </c>
      <c r="B6" s="15">
        <f>+B8-B9+B7</f>
        <v>113301.79199999996</v>
      </c>
      <c r="C6" s="15">
        <f t="shared" ref="C6:D6" si="1">+C8-C9+C7</f>
        <v>134020.74579999986</v>
      </c>
      <c r="D6" s="15">
        <f t="shared" si="1"/>
        <v>147885.15140000032</v>
      </c>
    </row>
    <row r="7" spans="1:4" x14ac:dyDescent="0.25">
      <c r="A7" s="12" t="s">
        <v>71</v>
      </c>
      <c r="B7" s="16">
        <f>+CEm!B7</f>
        <v>100000</v>
      </c>
      <c r="C7" s="16">
        <f>+B9</f>
        <v>497456.20800000004</v>
      </c>
      <c r="D7" s="16">
        <f>+C9</f>
        <v>804585.86220000021</v>
      </c>
    </row>
    <row r="8" spans="1:4" x14ac:dyDescent="0.25">
      <c r="A8" s="12" t="s">
        <v>203</v>
      </c>
      <c r="B8" s="16">
        <f>+SUM(CEm!B8:M8)</f>
        <v>510758</v>
      </c>
      <c r="C8" s="16">
        <f>+SUM(CEm!N8:Y8)</f>
        <v>441150.4</v>
      </c>
      <c r="D8" s="16">
        <f>+SUM(CEm!Z8:AK8)</f>
        <v>468104.4</v>
      </c>
    </row>
    <row r="9" spans="1:4" x14ac:dyDescent="0.25">
      <c r="A9" s="12" t="s">
        <v>72</v>
      </c>
      <c r="B9" s="16">
        <f>+CEm!M9</f>
        <v>497456.20800000004</v>
      </c>
      <c r="C9" s="16">
        <f>+CEm!Y9</f>
        <v>804585.86220000021</v>
      </c>
      <c r="D9" s="16">
        <f>+CEm!AK9</f>
        <v>1124805.1107999999</v>
      </c>
    </row>
    <row r="10" spans="1:4" x14ac:dyDescent="0.25">
      <c r="B10" s="17"/>
      <c r="C10" s="17"/>
      <c r="D10" s="17"/>
    </row>
    <row r="11" spans="1:4" x14ac:dyDescent="0.25">
      <c r="A11" s="13" t="s">
        <v>73</v>
      </c>
      <c r="B11" s="15">
        <f t="shared" ref="B11:D11" si="2">+B3-B6</f>
        <v>367282.11800000007</v>
      </c>
      <c r="C11" s="15">
        <f t="shared" si="2"/>
        <v>404981.85670000018</v>
      </c>
      <c r="D11" s="15">
        <f t="shared" si="2"/>
        <v>446095.06109999982</v>
      </c>
    </row>
    <row r="12" spans="1:4" x14ac:dyDescent="0.25">
      <c r="A12" s="13"/>
      <c r="B12" s="15"/>
      <c r="C12" s="15"/>
      <c r="D12" s="15"/>
    </row>
    <row r="13" spans="1:4" x14ac:dyDescent="0.25">
      <c r="A13" s="13"/>
      <c r="B13" s="18"/>
      <c r="C13" s="18"/>
      <c r="D13" s="18"/>
    </row>
    <row r="14" spans="1:4" x14ac:dyDescent="0.25">
      <c r="A14" s="13" t="s">
        <v>74</v>
      </c>
      <c r="B14" s="15">
        <f>+B15+B17+B20</f>
        <v>3600</v>
      </c>
      <c r="C14" s="15">
        <f t="shared" ref="C14:D14" si="3">+C15+C17+C20</f>
        <v>3600</v>
      </c>
      <c r="D14" s="15">
        <f t="shared" si="3"/>
        <v>3600</v>
      </c>
    </row>
    <row r="15" spans="1:4" x14ac:dyDescent="0.25">
      <c r="A15" s="12" t="s">
        <v>75</v>
      </c>
      <c r="B15" s="15">
        <f>+B16</f>
        <v>1200</v>
      </c>
      <c r="C15" s="15">
        <f t="shared" ref="C15:D15" si="4">+C16</f>
        <v>1200</v>
      </c>
      <c r="D15" s="15">
        <f t="shared" si="4"/>
        <v>1200</v>
      </c>
    </row>
    <row r="16" spans="1:4" x14ac:dyDescent="0.25">
      <c r="A16" s="12" t="s">
        <v>76</v>
      </c>
      <c r="B16" s="16">
        <f>+SUM(CEm!B16:M16)</f>
        <v>1200</v>
      </c>
      <c r="C16" s="16">
        <f>+SUM(CEm!N16:Y16)</f>
        <v>1200</v>
      </c>
      <c r="D16" s="16">
        <f>+SUM(CEm!Z16:AK16)</f>
        <v>1200</v>
      </c>
    </row>
    <row r="17" spans="1:4" x14ac:dyDescent="0.25">
      <c r="A17" s="12" t="s">
        <v>77</v>
      </c>
      <c r="B17" s="15">
        <f>+SUM(B18:B19)</f>
        <v>1200</v>
      </c>
      <c r="C17" s="15">
        <f t="shared" ref="C17:D17" si="5">+SUM(C18:C19)</f>
        <v>1200</v>
      </c>
      <c r="D17" s="15">
        <f t="shared" si="5"/>
        <v>1200</v>
      </c>
    </row>
    <row r="18" spans="1:4" x14ac:dyDescent="0.25">
      <c r="A18" s="12" t="s">
        <v>78</v>
      </c>
      <c r="B18" s="16">
        <f>+SUM(CEm!B18:M18)</f>
        <v>0</v>
      </c>
      <c r="C18" s="16">
        <f>+SUM(CEm!N18:Y18)</f>
        <v>0</v>
      </c>
      <c r="D18" s="16">
        <f>+SUM(CEm!Z18:AK18)</f>
        <v>0</v>
      </c>
    </row>
    <row r="19" spans="1:4" x14ac:dyDescent="0.25">
      <c r="A19" s="12" t="s">
        <v>79</v>
      </c>
      <c r="B19" s="16">
        <f>+SUM(CEm!B19:M19)</f>
        <v>1200</v>
      </c>
      <c r="C19" s="16">
        <f>+SUM(CEm!N19:Y19)</f>
        <v>1200</v>
      </c>
      <c r="D19" s="16">
        <f>+SUM(CEm!Z19:AK19)</f>
        <v>1200</v>
      </c>
    </row>
    <row r="20" spans="1:4" x14ac:dyDescent="0.25">
      <c r="A20" s="12" t="s">
        <v>80</v>
      </c>
      <c r="B20" s="16">
        <f>+SUM(CEm!B20:M20)</f>
        <v>1200</v>
      </c>
      <c r="C20" s="16">
        <f>+SUM(CEm!N20:Y20)</f>
        <v>1200</v>
      </c>
      <c r="D20" s="16">
        <f>+SUM(CEm!Z20:AK20)</f>
        <v>1200</v>
      </c>
    </row>
    <row r="21" spans="1:4" x14ac:dyDescent="0.25">
      <c r="B21" s="17"/>
      <c r="C21" s="17"/>
      <c r="D21" s="17"/>
    </row>
    <row r="22" spans="1:4" x14ac:dyDescent="0.25">
      <c r="A22" s="13" t="s">
        <v>153</v>
      </c>
      <c r="B22" s="15">
        <f>-B14+B11</f>
        <v>363682.11800000007</v>
      </c>
      <c r="C22" s="15">
        <f t="shared" ref="C22:D22" si="6">-C14+C11</f>
        <v>401381.85670000018</v>
      </c>
      <c r="D22" s="15">
        <f t="shared" si="6"/>
        <v>442495.06109999982</v>
      </c>
    </row>
    <row r="23" spans="1:4" x14ac:dyDescent="0.25">
      <c r="A23" s="13"/>
      <c r="B23" s="18"/>
      <c r="C23" s="18"/>
      <c r="D23" s="18"/>
    </row>
    <row r="24" spans="1:4" x14ac:dyDescent="0.25">
      <c r="A24" s="12" t="s">
        <v>81</v>
      </c>
      <c r="B24" s="15">
        <f t="shared" ref="B24:D24" si="7">+B25+B34+B41+B49</f>
        <v>327933.02562124381</v>
      </c>
      <c r="C24" s="15">
        <f t="shared" si="7"/>
        <v>361467.39719386498</v>
      </c>
      <c r="D24" s="15">
        <f t="shared" si="7"/>
        <v>374453.65589866461</v>
      </c>
    </row>
    <row r="25" spans="1:4" x14ac:dyDescent="0.25">
      <c r="A25" s="12" t="s">
        <v>82</v>
      </c>
      <c r="B25" s="15">
        <f>SUM(B26:B33)</f>
        <v>31331.666666666657</v>
      </c>
      <c r="C25" s="15">
        <f t="shared" ref="C25:D25" si="8">SUM(C26:C33)</f>
        <v>31265.000000000029</v>
      </c>
      <c r="D25" s="15">
        <f t="shared" si="8"/>
        <v>31265.000000000015</v>
      </c>
    </row>
    <row r="26" spans="1:4" x14ac:dyDescent="0.25">
      <c r="A26" s="12" t="s">
        <v>83</v>
      </c>
      <c r="B26" s="16">
        <f>+SUM(CEm!B26:M26)</f>
        <v>25791.666666666657</v>
      </c>
      <c r="C26" s="16">
        <f>+SUM(CEm!N26:Y26)</f>
        <v>26225.000000000029</v>
      </c>
      <c r="D26" s="16">
        <f>+SUM(CEm!Z26:AK26)</f>
        <v>26225.000000000015</v>
      </c>
    </row>
    <row r="27" spans="1:4" x14ac:dyDescent="0.25">
      <c r="A27" s="12" t="s">
        <v>84</v>
      </c>
      <c r="B27" s="16">
        <f>+SUM(CEm!B27:M27)</f>
        <v>500</v>
      </c>
      <c r="C27" s="16">
        <f>+SUM(CEm!N27:Y27)</f>
        <v>0</v>
      </c>
      <c r="D27" s="16">
        <f>+SUM(CEm!Z27:AK27)</f>
        <v>0</v>
      </c>
    </row>
    <row r="28" spans="1:4" x14ac:dyDescent="0.25">
      <c r="A28" s="12" t="s">
        <v>85</v>
      </c>
      <c r="B28" s="16">
        <f>+SUM(CEm!B28:M28)</f>
        <v>1800</v>
      </c>
      <c r="C28" s="16">
        <f>+SUM(CEm!N28:Y28)</f>
        <v>1800</v>
      </c>
      <c r="D28" s="16">
        <f>+SUM(CEm!Z28:AK28)</f>
        <v>1800</v>
      </c>
    </row>
    <row r="29" spans="1:4" x14ac:dyDescent="0.25">
      <c r="A29" s="12" t="s">
        <v>86</v>
      </c>
      <c r="B29" s="16">
        <f>+SUM(CEm!B29:M29)</f>
        <v>0</v>
      </c>
      <c r="C29" s="16">
        <f>+SUM(CEm!N29:Y29)</f>
        <v>0</v>
      </c>
      <c r="D29" s="16">
        <f>+SUM(CEm!Z29:AK29)</f>
        <v>0</v>
      </c>
    </row>
    <row r="30" spans="1:4" x14ac:dyDescent="0.25">
      <c r="A30" s="12" t="s">
        <v>87</v>
      </c>
      <c r="B30" s="16">
        <f>+SUM(CEm!B30:M30)</f>
        <v>0</v>
      </c>
      <c r="C30" s="16">
        <f>+SUM(CEm!N30:Y30)</f>
        <v>0</v>
      </c>
      <c r="D30" s="16">
        <f>+SUM(CEm!Z30:AK30)</f>
        <v>0</v>
      </c>
    </row>
    <row r="31" spans="1:4" x14ac:dyDescent="0.25">
      <c r="A31" s="12" t="s">
        <v>88</v>
      </c>
      <c r="B31" s="16">
        <f>+SUM(CEm!B31:M31)</f>
        <v>1800</v>
      </c>
      <c r="C31" s="16">
        <f>+SUM(CEm!N31:Y31)</f>
        <v>1800</v>
      </c>
      <c r="D31" s="16">
        <f>+SUM(CEm!Z31:AK31)</f>
        <v>1800</v>
      </c>
    </row>
    <row r="32" spans="1:4" x14ac:dyDescent="0.25">
      <c r="A32" s="12" t="s">
        <v>89</v>
      </c>
      <c r="B32" s="16">
        <f>+SUM(CEm!B32:M32)</f>
        <v>1440</v>
      </c>
      <c r="C32" s="16">
        <f>+SUM(CEm!N32:Y32)</f>
        <v>1440</v>
      </c>
      <c r="D32" s="16">
        <f>+SUM(CEm!Z32:AK32)</f>
        <v>1440</v>
      </c>
    </row>
    <row r="33" spans="1:4" x14ac:dyDescent="0.25">
      <c r="A33" s="12" t="s">
        <v>90</v>
      </c>
      <c r="B33" s="16">
        <f>+SUM(CEm!B33:M33)</f>
        <v>0</v>
      </c>
      <c r="C33" s="16">
        <f>+SUM(CEm!N33:Y33)</f>
        <v>0</v>
      </c>
      <c r="D33" s="16">
        <f>+SUM(CEm!Z33:AK33)</f>
        <v>0</v>
      </c>
    </row>
    <row r="34" spans="1:4" x14ac:dyDescent="0.25">
      <c r="A34" s="12" t="s">
        <v>91</v>
      </c>
      <c r="B34" s="15">
        <f>SUM(B35:B40)</f>
        <v>16612.24784346603</v>
      </c>
      <c r="C34" s="15">
        <f t="shared" ref="C34:D34" si="9">SUM(C35:C40)</f>
        <v>44590.770527198285</v>
      </c>
      <c r="D34" s="15">
        <f t="shared" si="9"/>
        <v>52459.730031997977</v>
      </c>
    </row>
    <row r="35" spans="1:4" x14ac:dyDescent="0.25">
      <c r="A35" s="12" t="s">
        <v>92</v>
      </c>
      <c r="B35" s="16">
        <f>+SUM(CEm!B35:M35)</f>
        <v>0</v>
      </c>
      <c r="C35" s="16">
        <f>+SUM(CEm!N35:Y35)</f>
        <v>0</v>
      </c>
      <c r="D35" s="16">
        <f>+SUM(CEm!Z35:AK35)</f>
        <v>0</v>
      </c>
    </row>
    <row r="36" spans="1:4" x14ac:dyDescent="0.25">
      <c r="A36" s="12" t="s">
        <v>155</v>
      </c>
      <c r="B36" s="16">
        <f>+SUM(CEm!B36:M36)</f>
        <v>16612.24784346603</v>
      </c>
      <c r="C36" s="16">
        <f>+SUM(CEm!N36:Y36)</f>
        <v>44590.770527198285</v>
      </c>
      <c r="D36" s="16">
        <f>+SUM(CEm!Z36:AK36)</f>
        <v>52459.730031997977</v>
      </c>
    </row>
    <row r="37" spans="1:4" x14ac:dyDescent="0.25">
      <c r="A37" s="12" t="s">
        <v>477</v>
      </c>
      <c r="B37" s="16">
        <f>+SUM(CEm!B37:M37)</f>
        <v>0</v>
      </c>
      <c r="C37" s="16">
        <f>+SUM(CEm!N37:Y37)</f>
        <v>0</v>
      </c>
      <c r="D37" s="16">
        <f>+SUM(CEm!Z37:AK37)</f>
        <v>0</v>
      </c>
    </row>
    <row r="38" spans="1:4" x14ac:dyDescent="0.25">
      <c r="A38" s="12" t="s">
        <v>93</v>
      </c>
      <c r="B38" s="16">
        <f>+SUM(CEm!B38:M38)</f>
        <v>0</v>
      </c>
      <c r="C38" s="16">
        <f>+SUM(CEm!N38:Y38)</f>
        <v>0</v>
      </c>
      <c r="D38" s="16">
        <f>+SUM(CEm!Z38:AK38)</f>
        <v>0</v>
      </c>
    </row>
    <row r="39" spans="1:4" x14ac:dyDescent="0.25">
      <c r="A39" s="12" t="s">
        <v>94</v>
      </c>
      <c r="B39" s="16">
        <f>+SUM(CEm!B39:M39)</f>
        <v>0</v>
      </c>
      <c r="C39" s="16">
        <f>+SUM(CEm!N39:Y39)</f>
        <v>0</v>
      </c>
      <c r="D39" s="16">
        <f>+SUM(CEm!Z39:AK39)</f>
        <v>0</v>
      </c>
    </row>
    <row r="40" spans="1:4" x14ac:dyDescent="0.25">
      <c r="B40" s="17"/>
      <c r="C40" s="17"/>
      <c r="D40" s="17"/>
    </row>
    <row r="41" spans="1:4" x14ac:dyDescent="0.25">
      <c r="A41" s="12" t="s">
        <v>95</v>
      </c>
      <c r="B41" s="15">
        <f>SUM(B42:B48)</f>
        <v>21120</v>
      </c>
      <c r="C41" s="15">
        <f t="shared" ref="C41:D41" si="10">SUM(C42:C48)</f>
        <v>21120</v>
      </c>
      <c r="D41" s="15">
        <f t="shared" si="10"/>
        <v>21120</v>
      </c>
    </row>
    <row r="42" spans="1:4" x14ac:dyDescent="0.25">
      <c r="A42" s="12" t="s">
        <v>96</v>
      </c>
      <c r="B42" s="16">
        <f>+SUM(CEm!B42:M42)</f>
        <v>2160</v>
      </c>
      <c r="C42" s="16">
        <f>+SUM(CEm!N42:Y42)</f>
        <v>2160</v>
      </c>
      <c r="D42" s="16">
        <f>+SUM(CEm!Z42:AK42)</f>
        <v>2160</v>
      </c>
    </row>
    <row r="43" spans="1:4" x14ac:dyDescent="0.25">
      <c r="A43" s="12" t="s">
        <v>97</v>
      </c>
      <c r="B43" s="16">
        <f>+SUM(CEm!B43:M43)</f>
        <v>0</v>
      </c>
      <c r="C43" s="16">
        <f>+SUM(CEm!N43:Y43)</f>
        <v>0</v>
      </c>
      <c r="D43" s="16">
        <f>+SUM(CEm!Z43:AK43)</f>
        <v>0</v>
      </c>
    </row>
    <row r="44" spans="1:4" x14ac:dyDescent="0.25">
      <c r="A44" s="12" t="s">
        <v>98</v>
      </c>
      <c r="B44" s="16">
        <f>+SUM(CEm!B44:M44)</f>
        <v>360</v>
      </c>
      <c r="C44" s="16">
        <f>+SUM(CEm!N44:Y44)</f>
        <v>360</v>
      </c>
      <c r="D44" s="16">
        <f>+SUM(CEm!Z44:AK44)</f>
        <v>360</v>
      </c>
    </row>
    <row r="45" spans="1:4" x14ac:dyDescent="0.25">
      <c r="A45" s="12" t="s">
        <v>99</v>
      </c>
      <c r="B45" s="16">
        <f>+SUM(CEm!B45:M45)</f>
        <v>0</v>
      </c>
      <c r="C45" s="16">
        <f>+SUM(CEm!N45:Y45)</f>
        <v>0</v>
      </c>
      <c r="D45" s="16">
        <f>+SUM(CEm!Z45:AK45)</f>
        <v>0</v>
      </c>
    </row>
    <row r="46" spans="1:4" x14ac:dyDescent="0.25">
      <c r="A46" s="12" t="s">
        <v>100</v>
      </c>
      <c r="B46" s="16">
        <f>+SUM(CEm!B46:M46)</f>
        <v>0</v>
      </c>
      <c r="C46" s="16">
        <f>+SUM(CEm!N46:Y46)</f>
        <v>0</v>
      </c>
      <c r="D46" s="16">
        <f>+SUM(CEm!Z46:AK46)</f>
        <v>0</v>
      </c>
    </row>
    <row r="47" spans="1:4" x14ac:dyDescent="0.25">
      <c r="A47" s="12" t="s">
        <v>101</v>
      </c>
      <c r="B47" s="16">
        <f>+SUM(CEm!B47:M47)</f>
        <v>18000</v>
      </c>
      <c r="C47" s="16">
        <f>+SUM(CEm!N47:Y47)</f>
        <v>18000</v>
      </c>
      <c r="D47" s="16">
        <f>+SUM(CEm!Z47:AK47)</f>
        <v>18000</v>
      </c>
    </row>
    <row r="48" spans="1:4" x14ac:dyDescent="0.25">
      <c r="A48" s="12" t="s">
        <v>102</v>
      </c>
      <c r="B48" s="16">
        <f>+SUM(CEm!B48:M48)</f>
        <v>600</v>
      </c>
      <c r="C48" s="16">
        <f>+SUM(CEm!N48:Y48)</f>
        <v>600</v>
      </c>
      <c r="D48" s="16">
        <f>+SUM(CEm!Z48:AK48)</f>
        <v>600</v>
      </c>
    </row>
    <row r="49" spans="1:4" x14ac:dyDescent="0.25">
      <c r="A49" s="12" t="s">
        <v>103</v>
      </c>
      <c r="B49" s="15">
        <f>SUM(B50:B55)</f>
        <v>258869.11111111112</v>
      </c>
      <c r="C49" s="15">
        <f t="shared" ref="C49:D49" si="11">SUM(C50:C55)</f>
        <v>264491.62666666665</v>
      </c>
      <c r="D49" s="15">
        <f t="shared" si="11"/>
        <v>269608.92586666666</v>
      </c>
    </row>
    <row r="50" spans="1:4" x14ac:dyDescent="0.25">
      <c r="A50" s="12" t="s">
        <v>104</v>
      </c>
      <c r="B50" s="16">
        <f>+SUM(CEm!B50:M50)</f>
        <v>0</v>
      </c>
      <c r="C50" s="16">
        <f>+SUM(CEm!N50:Y50)</f>
        <v>0</v>
      </c>
      <c r="D50" s="16">
        <f>+SUM(CEm!Z50:AK50)</f>
        <v>0</v>
      </c>
    </row>
    <row r="51" spans="1:4" x14ac:dyDescent="0.25">
      <c r="A51" s="12" t="s">
        <v>105</v>
      </c>
      <c r="B51" s="16">
        <f>+SUM(CEm!B51:M51)</f>
        <v>7061.1111111111131</v>
      </c>
      <c r="C51" s="16">
        <f>+SUM(CEm!N51:Y51)</f>
        <v>7666.6666666666606</v>
      </c>
      <c r="D51" s="16">
        <f>+SUM(CEm!Z51:AK51)</f>
        <v>7666.6666666666679</v>
      </c>
    </row>
    <row r="52" spans="1:4" x14ac:dyDescent="0.25">
      <c r="A52" s="12" t="s">
        <v>161</v>
      </c>
      <c r="B52" s="16">
        <f>+SUM(CEm!B52:M52)</f>
        <v>0</v>
      </c>
      <c r="C52" s="16">
        <f>+SUM(CEm!N52:Y52)</f>
        <v>0</v>
      </c>
      <c r="D52" s="16">
        <f>+SUM(CEm!Z52:AK52)</f>
        <v>0</v>
      </c>
    </row>
    <row r="53" spans="1:4" x14ac:dyDescent="0.25">
      <c r="A53" s="12" t="s">
        <v>162</v>
      </c>
      <c r="B53" s="16">
        <f>+SUM(CEm!B53:M53)</f>
        <v>960</v>
      </c>
      <c r="C53" s="16">
        <f>+SUM(CEm!N53:Y53)</f>
        <v>960</v>
      </c>
      <c r="D53" s="16">
        <f>+SUM(CEm!Z53:AK53)</f>
        <v>960</v>
      </c>
    </row>
    <row r="54" spans="1:4" x14ac:dyDescent="0.25">
      <c r="A54" s="12" t="s">
        <v>163</v>
      </c>
      <c r="B54" s="16">
        <f>+SUM(CEm!B54:M54)</f>
        <v>235872</v>
      </c>
      <c r="C54" s="16">
        <f>+SUM(CEm!N54:Y54)</f>
        <v>240589.43999999997</v>
      </c>
      <c r="D54" s="16">
        <f>+SUM(CEm!Z54:AK54)</f>
        <v>245401.22880000001</v>
      </c>
    </row>
    <row r="55" spans="1:4" x14ac:dyDescent="0.25">
      <c r="A55" s="12" t="s">
        <v>164</v>
      </c>
      <c r="B55" s="16">
        <f>+SUM(CEm!B55:M55)</f>
        <v>14976</v>
      </c>
      <c r="C55" s="16">
        <f>+SUM(CEm!N55:Y55)</f>
        <v>15275.519999999997</v>
      </c>
      <c r="D55" s="16">
        <f>+SUM(CEm!Z55:AK55)</f>
        <v>15581.030400000001</v>
      </c>
    </row>
    <row r="56" spans="1:4" x14ac:dyDescent="0.25">
      <c r="B56" s="17"/>
      <c r="C56" s="17"/>
      <c r="D56" s="17"/>
    </row>
    <row r="57" spans="1:4" x14ac:dyDescent="0.25">
      <c r="A57" s="13" t="s">
        <v>106</v>
      </c>
      <c r="B57" s="15">
        <f t="shared" ref="B57:D57" si="12">+B22-B24</f>
        <v>35749.092378756264</v>
      </c>
      <c r="C57" s="15">
        <f t="shared" si="12"/>
        <v>39914.459506135201</v>
      </c>
      <c r="D57" s="15">
        <f t="shared" si="12"/>
        <v>68041.405201335205</v>
      </c>
    </row>
    <row r="58" spans="1:4" x14ac:dyDescent="0.25">
      <c r="B58" s="17"/>
      <c r="C58" s="17"/>
      <c r="D58" s="17"/>
    </row>
    <row r="59" spans="1:4" x14ac:dyDescent="0.25">
      <c r="A59" s="13" t="s">
        <v>107</v>
      </c>
      <c r="B59" s="15">
        <f>SUM(B60:B61)</f>
        <v>0</v>
      </c>
      <c r="C59" s="15">
        <f t="shared" ref="C59:D59" si="13">SUM(C60:C61)</f>
        <v>0</v>
      </c>
      <c r="D59" s="15">
        <f t="shared" si="13"/>
        <v>0</v>
      </c>
    </row>
    <row r="60" spans="1:4" x14ac:dyDescent="0.25">
      <c r="A60" s="12" t="s">
        <v>108</v>
      </c>
      <c r="B60" s="16">
        <f>+SUM(CEm!B60:M60)</f>
        <v>0</v>
      </c>
      <c r="C60" s="16">
        <f>+SUM(CEm!N60:Y60)</f>
        <v>0</v>
      </c>
      <c r="D60" s="16">
        <f>+SUM(CEm!Z60:AK60)</f>
        <v>0</v>
      </c>
    </row>
    <row r="61" spans="1:4" x14ac:dyDescent="0.25">
      <c r="A61" s="12" t="s">
        <v>109</v>
      </c>
      <c r="B61" s="16">
        <f>+SUM(CEm!B61:M61)</f>
        <v>0</v>
      </c>
      <c r="C61" s="16">
        <f>+SUM(CEm!N61:Y61)</f>
        <v>0</v>
      </c>
      <c r="D61" s="16">
        <f>+SUM(CEm!Z61:AK61)</f>
        <v>0</v>
      </c>
    </row>
    <row r="62" spans="1:4" x14ac:dyDescent="0.25">
      <c r="B62" s="17"/>
      <c r="C62" s="17"/>
      <c r="D62" s="17"/>
    </row>
    <row r="63" spans="1:4" x14ac:dyDescent="0.25">
      <c r="A63" s="13" t="s">
        <v>110</v>
      </c>
      <c r="B63" s="15">
        <f t="shared" ref="B63:D63" si="14">-SUM(B64:B65)+B66</f>
        <v>-6658.445036572607</v>
      </c>
      <c r="C63" s="15">
        <f t="shared" si="14"/>
        <v>-15591.197850768813</v>
      </c>
      <c r="D63" s="15">
        <f t="shared" si="14"/>
        <v>-15025.008309738376</v>
      </c>
    </row>
    <row r="64" spans="1:4" x14ac:dyDescent="0.25">
      <c r="A64" s="12" t="s">
        <v>111</v>
      </c>
      <c r="B64" s="16">
        <f>+SUM(CEm!B64:M64)</f>
        <v>0</v>
      </c>
      <c r="C64" s="16">
        <f>+SUM(CEm!N64:Y64)</f>
        <v>0</v>
      </c>
      <c r="D64" s="16">
        <f>+SUM(CEm!Z64:AK64)</f>
        <v>0</v>
      </c>
    </row>
    <row r="65" spans="1:4" x14ac:dyDescent="0.25">
      <c r="A65" s="12" t="s">
        <v>112</v>
      </c>
      <c r="B65" s="16">
        <f>+SUM(CEm!B65:M65)</f>
        <v>6658.445036572607</v>
      </c>
      <c r="C65" s="16">
        <f>+SUM(CEm!N65:Y65)</f>
        <v>15591.197850768813</v>
      </c>
      <c r="D65" s="16">
        <f>+SUM(CEm!Z65:AK65)</f>
        <v>15025.008309738376</v>
      </c>
    </row>
    <row r="66" spans="1:4" x14ac:dyDescent="0.25">
      <c r="A66" s="12" t="s">
        <v>113</v>
      </c>
      <c r="B66" s="16">
        <f>+SUM(CEm!B66:M66)</f>
        <v>0</v>
      </c>
      <c r="C66" s="16">
        <f>+SUM(CEm!N66:Y66)</f>
        <v>0</v>
      </c>
      <c r="D66" s="16">
        <f>+SUM(CEm!Z66:AK66)</f>
        <v>0</v>
      </c>
    </row>
    <row r="67" spans="1:4" x14ac:dyDescent="0.25">
      <c r="B67" s="17"/>
      <c r="C67" s="17"/>
      <c r="D67" s="17"/>
    </row>
    <row r="68" spans="1:4" x14ac:dyDescent="0.25">
      <c r="A68" s="13" t="s">
        <v>114</v>
      </c>
      <c r="B68" s="15">
        <f>+B57+B59+B63</f>
        <v>29090.647342183656</v>
      </c>
      <c r="C68" s="15">
        <f t="shared" ref="C68:D68" si="15">+C57+C59+C63</f>
        <v>24323.26165536639</v>
      </c>
      <c r="D68" s="15">
        <f t="shared" si="15"/>
        <v>53016.396891596829</v>
      </c>
    </row>
    <row r="69" spans="1:4" x14ac:dyDescent="0.25">
      <c r="A69" s="13"/>
      <c r="B69" s="18"/>
      <c r="C69" s="18"/>
      <c r="D69" s="18"/>
    </row>
    <row r="70" spans="1:4" x14ac:dyDescent="0.25">
      <c r="A70" s="12" t="s">
        <v>157</v>
      </c>
      <c r="B70" s="16">
        <f>+SUM(CEm!B70:M70)</f>
        <v>7999.9280191004991</v>
      </c>
      <c r="C70" s="16">
        <f>+SUM(CEm!N70:Y70)</f>
        <v>6688.8969552257986</v>
      </c>
      <c r="D70" s="16">
        <f>+SUM(CEm!Z70:AK70)</f>
        <v>14579.509145189108</v>
      </c>
    </row>
    <row r="71" spans="1:4" x14ac:dyDescent="0.25">
      <c r="A71" s="12" t="s">
        <v>156</v>
      </c>
      <c r="B71" s="16">
        <f>+SUM(CEm!B71:M71)</f>
        <v>0</v>
      </c>
      <c r="C71" s="16">
        <f>+SUM(CEm!N71:Y71)</f>
        <v>0</v>
      </c>
      <c r="D71" s="16">
        <f>+SUM(CEm!Z71:AK71)</f>
        <v>0</v>
      </c>
    </row>
    <row r="72" spans="1:4" x14ac:dyDescent="0.25">
      <c r="A72" s="13" t="s">
        <v>115</v>
      </c>
      <c r="B72" s="15">
        <f t="shared" ref="B72:D72" si="16">+B68-SUM(B70:B71)</f>
        <v>21090.719323083158</v>
      </c>
      <c r="C72" s="15">
        <f t="shared" si="16"/>
        <v>17634.364700140592</v>
      </c>
      <c r="D72" s="15">
        <f t="shared" si="16"/>
        <v>38436.887746407723</v>
      </c>
    </row>
    <row r="73" spans="1:4" x14ac:dyDescent="0.25">
      <c r="C73" s="16"/>
      <c r="D73" s="16"/>
    </row>
  </sheetData>
  <hyperlinks>
    <hyperlink ref="A1" location="View!A1" display="view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51"/>
  <sheetViews>
    <sheetView showGridLines="0" workbookViewId="0"/>
  </sheetViews>
  <sheetFormatPr defaultRowHeight="15" x14ac:dyDescent="0.25"/>
  <cols>
    <col min="1" max="1" width="49.5703125" bestFit="1" customWidth="1"/>
    <col min="2" max="4" width="11.28515625" bestFit="1" customWidth="1"/>
  </cols>
  <sheetData>
    <row r="1" spans="1:4" x14ac:dyDescent="0.25">
      <c r="A1" s="25" t="s">
        <v>204</v>
      </c>
      <c r="B1" s="7"/>
    </row>
    <row r="2" spans="1:4" x14ac:dyDescent="0.25">
      <c r="A2" s="3" t="s">
        <v>152</v>
      </c>
      <c r="B2" s="2" t="str">
        <f>+'SP an'!B2</f>
        <v xml:space="preserve">A1 </v>
      </c>
      <c r="C2" s="2" t="str">
        <f>+'SP an'!C2</f>
        <v>A2</v>
      </c>
      <c r="D2" s="2" t="str">
        <f>+'SP an'!D2</f>
        <v>A3</v>
      </c>
    </row>
    <row r="3" spans="1:4" x14ac:dyDescent="0.25">
      <c r="A3" s="4" t="s">
        <v>117</v>
      </c>
      <c r="B3" s="5">
        <f>+SUM('Cash Flow'!B3:M3)</f>
        <v>35749.092378756242</v>
      </c>
      <c r="C3" s="5">
        <f>+SUM('Cash Flow'!N3:Y3)</f>
        <v>39914.459506135347</v>
      </c>
      <c r="D3" s="5">
        <f>+SUM('Cash Flow'!Z3:AK3)</f>
        <v>68041.405201335117</v>
      </c>
    </row>
    <row r="4" spans="1:4" x14ac:dyDescent="0.25">
      <c r="A4" s="7" t="s">
        <v>118</v>
      </c>
      <c r="B4" s="5">
        <f>+SUM('Cash Flow'!B4:M4)</f>
        <v>14976</v>
      </c>
      <c r="C4" s="5">
        <f>+SUM('Cash Flow'!N4:Y4)</f>
        <v>15275.519999999997</v>
      </c>
      <c r="D4" s="5">
        <f>+SUM('Cash Flow'!Z4:AK4)</f>
        <v>15581.030400000001</v>
      </c>
    </row>
    <row r="5" spans="1:4" x14ac:dyDescent="0.25">
      <c r="A5" s="6" t="s">
        <v>119</v>
      </c>
      <c r="B5" s="5">
        <f>+SUM('Cash Flow'!B5:M5)</f>
        <v>32852.777777777774</v>
      </c>
      <c r="C5" s="5">
        <f>+SUM('Cash Flow'!N5:Y5)</f>
        <v>33891.666666666686</v>
      </c>
      <c r="D5" s="5">
        <f>+SUM('Cash Flow'!Z5:AK5)</f>
        <v>33891.666666666686</v>
      </c>
    </row>
    <row r="6" spans="1:4" x14ac:dyDescent="0.25">
      <c r="A6" s="4" t="s">
        <v>120</v>
      </c>
      <c r="B6" s="4">
        <f>+SUM(B3:B5)</f>
        <v>83577.870156534016</v>
      </c>
      <c r="C6" s="4">
        <f t="shared" ref="C6:D6" si="0">+SUM(C3:C5)</f>
        <v>89081.646172802022</v>
      </c>
      <c r="D6" s="4">
        <f t="shared" si="0"/>
        <v>117514.10226800181</v>
      </c>
    </row>
    <row r="7" spans="1:4" x14ac:dyDescent="0.25">
      <c r="A7" s="3"/>
      <c r="B7" s="3"/>
      <c r="C7" s="3"/>
      <c r="D7" s="3"/>
    </row>
    <row r="8" spans="1:4" x14ac:dyDescent="0.25">
      <c r="A8" s="4" t="s">
        <v>121</v>
      </c>
      <c r="B8" s="4">
        <f t="shared" ref="B8:D8" si="1">SUM(B9:B19)</f>
        <v>-339512.60966666671</v>
      </c>
      <c r="C8" s="4">
        <f t="shared" si="1"/>
        <v>-346292.24542500015</v>
      </c>
      <c r="D8" s="4">
        <f t="shared" si="1"/>
        <v>-252449.8236789997</v>
      </c>
    </row>
    <row r="9" spans="1:4" x14ac:dyDescent="0.25">
      <c r="A9" s="5" t="s">
        <v>122</v>
      </c>
      <c r="B9" s="5">
        <f>+SUM('Cash Flow'!B9:M9)</f>
        <v>-98535.636100000018</v>
      </c>
      <c r="C9" s="5">
        <f>+SUM('Cash Flow'!N9:Y9)</f>
        <v>-11087.151349999971</v>
      </c>
      <c r="D9" s="5">
        <f>+SUM('Cash Flow'!Z9:AK9)</f>
        <v>-11087.151350000015</v>
      </c>
    </row>
    <row r="10" spans="1:4" x14ac:dyDescent="0.25">
      <c r="A10" s="5" t="s">
        <v>123</v>
      </c>
      <c r="B10" s="5">
        <f>+SUM('Cash Flow'!B10:M10)</f>
        <v>-21948.338899999984</v>
      </c>
      <c r="C10" s="5">
        <f>+SUM('Cash Flow'!N10:Y10)</f>
        <v>30984.360124999981</v>
      </c>
      <c r="D10" s="5">
        <f>+SUM('Cash Flow'!Z10:AK10)</f>
        <v>-9924.0318250000018</v>
      </c>
    </row>
    <row r="11" spans="1:4" x14ac:dyDescent="0.25">
      <c r="A11" s="5" t="s">
        <v>124</v>
      </c>
      <c r="B11" s="5">
        <f>+SUM('Cash Flow'!B11:M11)</f>
        <v>-10416.666666666668</v>
      </c>
      <c r="C11" s="5">
        <f>+SUM('Cash Flow'!N11:Y11)</f>
        <v>-3750.0000000000018</v>
      </c>
      <c r="D11" s="5">
        <f>+SUM('Cash Flow'!Z11:AK11)</f>
        <v>5000.0000000000036</v>
      </c>
    </row>
    <row r="12" spans="1:4" x14ac:dyDescent="0.25">
      <c r="A12" s="7" t="s">
        <v>125</v>
      </c>
      <c r="B12" s="5">
        <f>+SUM('Cash Flow'!B12:M12)</f>
        <v>0</v>
      </c>
      <c r="C12" s="5">
        <f>+SUM('Cash Flow'!N12:Y12)</f>
        <v>0</v>
      </c>
      <c r="D12" s="5">
        <f>+SUM('Cash Flow'!Z12:AK12)</f>
        <v>0</v>
      </c>
    </row>
    <row r="13" spans="1:4" x14ac:dyDescent="0.25">
      <c r="A13" s="5" t="s">
        <v>126</v>
      </c>
      <c r="B13" s="5">
        <f>+SUM('Cash Flow'!B13:M13)</f>
        <v>-497456.20800000004</v>
      </c>
      <c r="C13" s="5">
        <f>+SUM('Cash Flow'!N13:Y13)</f>
        <v>-307129.65420000016</v>
      </c>
      <c r="D13" s="5">
        <f>+SUM('Cash Flow'!Z13:AK13)</f>
        <v>-320219.2485999997</v>
      </c>
    </row>
    <row r="14" spans="1:4" x14ac:dyDescent="0.25">
      <c r="A14" s="7" t="s">
        <v>127</v>
      </c>
      <c r="B14" s="5">
        <f>+SUM('Cash Flow'!B14:M14)</f>
        <v>79116.239999999991</v>
      </c>
      <c r="C14" s="5">
        <f>+SUM('Cash Flow'!N14:Y14)</f>
        <v>-55056.599999999991</v>
      </c>
      <c r="D14" s="5">
        <f>+SUM('Cash Flow'!Z14:AK14)</f>
        <v>84344.500000000015</v>
      </c>
    </row>
    <row r="15" spans="1:4" x14ac:dyDescent="0.25">
      <c r="A15" s="7" t="s">
        <v>140</v>
      </c>
      <c r="B15" s="5">
        <f>+SUM('Cash Flow'!B15:M15)</f>
        <v>207700</v>
      </c>
      <c r="C15" s="5">
        <f>+SUM('Cash Flow'!N15:Y15)</f>
        <v>0</v>
      </c>
      <c r="D15" s="5">
        <f>+SUM('Cash Flow'!Z15:AK15)</f>
        <v>0</v>
      </c>
    </row>
    <row r="16" spans="1:4" x14ac:dyDescent="0.25">
      <c r="A16" s="7" t="s">
        <v>128</v>
      </c>
      <c r="B16" s="5">
        <f>+SUM('Cash Flow'!B16:M16)</f>
        <v>0</v>
      </c>
      <c r="C16" s="5">
        <f>+SUM('Cash Flow'!N16:Y16)</f>
        <v>-293.76000000000022</v>
      </c>
      <c r="D16" s="5">
        <f>+SUM('Cash Flow'!Z16:AK16)</f>
        <v>-605.2631039999942</v>
      </c>
    </row>
    <row r="17" spans="1:4" x14ac:dyDescent="0.25">
      <c r="A17" s="7" t="s">
        <v>129</v>
      </c>
      <c r="B17" s="5">
        <f>+SUM('Cash Flow'!B17:M17)</f>
        <v>2028</v>
      </c>
      <c r="C17" s="5">
        <f>+SUM('Cash Flow'!N17:Y17)</f>
        <v>40.559999999999945</v>
      </c>
      <c r="D17" s="5">
        <f>+SUM('Cash Flow'!Z17:AK17)</f>
        <v>41.37119999999959</v>
      </c>
    </row>
    <row r="18" spans="1:4" x14ac:dyDescent="0.25">
      <c r="A18" s="7" t="s">
        <v>130</v>
      </c>
      <c r="B18" s="5">
        <f>+SUM('Cash Flow'!B18:M18)</f>
        <v>0</v>
      </c>
      <c r="C18" s="5">
        <f>+SUM('Cash Flow'!N18:Y18)</f>
        <v>0</v>
      </c>
      <c r="D18" s="5">
        <f>+SUM('Cash Flow'!Z18:AK18)</f>
        <v>0</v>
      </c>
    </row>
    <row r="19" spans="1:4" x14ac:dyDescent="0.25">
      <c r="A19" s="7"/>
      <c r="B19" s="5"/>
      <c r="C19" s="5"/>
      <c r="D19" s="5"/>
    </row>
    <row r="20" spans="1:4" x14ac:dyDescent="0.25">
      <c r="A20" s="7"/>
      <c r="B20" s="7"/>
      <c r="C20" s="7"/>
      <c r="D20" s="7"/>
    </row>
    <row r="21" spans="1:4" x14ac:dyDescent="0.25">
      <c r="A21" s="4" t="s">
        <v>131</v>
      </c>
      <c r="B21" s="4">
        <f t="shared" ref="B21:D21" si="2">+B6+B8</f>
        <v>-255934.7395101327</v>
      </c>
      <c r="C21" s="4">
        <f t="shared" si="2"/>
        <v>-257210.59925219812</v>
      </c>
      <c r="D21" s="4">
        <f t="shared" si="2"/>
        <v>-134935.72141099791</v>
      </c>
    </row>
    <row r="22" spans="1:4" x14ac:dyDescent="0.25">
      <c r="A22" s="3"/>
      <c r="B22" s="3"/>
      <c r="C22" s="3"/>
      <c r="D22" s="3"/>
    </row>
    <row r="23" spans="1:4" x14ac:dyDescent="0.25">
      <c r="A23" s="3" t="s">
        <v>132</v>
      </c>
      <c r="B23" s="4">
        <f>+B24</f>
        <v>-384500</v>
      </c>
      <c r="C23" s="4">
        <f t="shared" ref="C23:D23" si="3">+C24</f>
        <v>0</v>
      </c>
      <c r="D23" s="4">
        <f t="shared" si="3"/>
        <v>0</v>
      </c>
    </row>
    <row r="24" spans="1:4" x14ac:dyDescent="0.25">
      <c r="A24" s="7" t="s">
        <v>133</v>
      </c>
      <c r="B24" s="5">
        <f>SUM(B25:B26)</f>
        <v>-384500</v>
      </c>
      <c r="C24" s="5">
        <f t="shared" ref="C24:D24" si="4">SUM(C25:C26)</f>
        <v>0</v>
      </c>
      <c r="D24" s="5">
        <f t="shared" si="4"/>
        <v>0</v>
      </c>
    </row>
    <row r="25" spans="1:4" x14ac:dyDescent="0.25">
      <c r="A25" s="7" t="s">
        <v>134</v>
      </c>
      <c r="B25" s="5">
        <f>+SUM('Cash Flow'!B25:M25)</f>
        <v>-384500</v>
      </c>
      <c r="C25" s="5">
        <f>+SUM('Cash Flow'!N25:Y25)</f>
        <v>0</v>
      </c>
      <c r="D25" s="5">
        <f>+SUM('Cash Flow'!Z25:AK25)</f>
        <v>0</v>
      </c>
    </row>
    <row r="26" spans="1:4" x14ac:dyDescent="0.25">
      <c r="A26" s="7" t="s">
        <v>135</v>
      </c>
      <c r="B26" s="5">
        <f>+SUM('Cash Flow'!B26:M26)</f>
        <v>0</v>
      </c>
      <c r="C26" s="5">
        <f>+SUM('Cash Flow'!N26:Y26)</f>
        <v>0</v>
      </c>
      <c r="D26" s="5">
        <f>+SUM('Cash Flow'!Z26:AK26)</f>
        <v>0</v>
      </c>
    </row>
    <row r="27" spans="1:4" x14ac:dyDescent="0.25">
      <c r="A27" s="7"/>
      <c r="B27" s="7"/>
      <c r="C27" s="7"/>
      <c r="D27" s="7"/>
    </row>
    <row r="28" spans="1:4" x14ac:dyDescent="0.25">
      <c r="A28" s="4" t="s">
        <v>136</v>
      </c>
      <c r="B28" s="4">
        <f>+B21+B23</f>
        <v>-640434.7395101327</v>
      </c>
      <c r="C28" s="4">
        <f t="shared" ref="C28:D28" si="5">+C21+C23</f>
        <v>-257210.59925219812</v>
      </c>
      <c r="D28" s="4">
        <f t="shared" si="5"/>
        <v>-134935.72141099791</v>
      </c>
    </row>
    <row r="29" spans="1:4" x14ac:dyDescent="0.25">
      <c r="A29" s="7"/>
      <c r="B29" s="7"/>
      <c r="C29" s="7"/>
      <c r="D29" s="7"/>
    </row>
    <row r="30" spans="1:4" x14ac:dyDescent="0.25">
      <c r="A30" s="4" t="s">
        <v>137</v>
      </c>
      <c r="B30" s="4">
        <f t="shared" ref="B30:D30" si="6">SUM(B31:B32)</f>
        <v>240238.9598620795</v>
      </c>
      <c r="C30" s="4">
        <f t="shared" si="6"/>
        <v>31061.178731485183</v>
      </c>
      <c r="D30" s="4">
        <f t="shared" si="6"/>
        <v>-46852.546359361011</v>
      </c>
    </row>
    <row r="31" spans="1:4" x14ac:dyDescent="0.25">
      <c r="A31" s="7" t="s">
        <v>138</v>
      </c>
      <c r="B31" s="5">
        <f>+SUM('Cash Flow'!B31:M31)</f>
        <v>239738.9598620795</v>
      </c>
      <c r="C31" s="5">
        <f>+SUM('Cash Flow'!N31:Y31)</f>
        <v>31061.178731485183</v>
      </c>
      <c r="D31" s="5">
        <f>+SUM('Cash Flow'!Z31:AK31)</f>
        <v>-46852.546359360975</v>
      </c>
    </row>
    <row r="32" spans="1:4" x14ac:dyDescent="0.25">
      <c r="A32" s="7" t="s">
        <v>139</v>
      </c>
      <c r="B32" s="5">
        <f>+SUM('Cash Flow'!B32:M32)</f>
        <v>500</v>
      </c>
      <c r="C32" s="5">
        <f>+SUM('Cash Flow'!N32:Y32)</f>
        <v>0</v>
      </c>
      <c r="D32" s="5">
        <f>+SUM('Cash Flow'!Z32:AK32)</f>
        <v>-3.4106051316484809E-11</v>
      </c>
    </row>
    <row r="33" spans="1:4" x14ac:dyDescent="0.25">
      <c r="A33" s="7"/>
      <c r="B33" s="5"/>
      <c r="C33" s="5"/>
      <c r="D33" s="5"/>
    </row>
    <row r="34" spans="1:4" x14ac:dyDescent="0.25">
      <c r="A34" s="7"/>
      <c r="B34" s="5"/>
      <c r="C34" s="5"/>
      <c r="D34" s="5"/>
    </row>
    <row r="35" spans="1:4" x14ac:dyDescent="0.25">
      <c r="A35" s="7" t="s">
        <v>141</v>
      </c>
      <c r="B35" s="5">
        <f>+SUM('Cash Flow'!B35:M35)</f>
        <v>-6658.445036572607</v>
      </c>
      <c r="C35" s="5">
        <f>+SUM('Cash Flow'!N35:Y35)</f>
        <v>-15591.197850768813</v>
      </c>
      <c r="D35" s="5">
        <f>+SUM('Cash Flow'!Z35:AK35)</f>
        <v>-15025.008309738376</v>
      </c>
    </row>
    <row r="36" spans="1:4" x14ac:dyDescent="0.25">
      <c r="A36" s="7" t="s">
        <v>142</v>
      </c>
      <c r="B36" s="5">
        <f>+SUM('Cash Flow'!B36:M36)</f>
        <v>0</v>
      </c>
      <c r="C36" s="5">
        <f>+SUM('Cash Flow'!N36:Y36)</f>
        <v>0</v>
      </c>
      <c r="D36" s="5">
        <f>+SUM('Cash Flow'!Z36:AK36)</f>
        <v>0</v>
      </c>
    </row>
    <row r="37" spans="1:4" x14ac:dyDescent="0.25">
      <c r="A37" s="7" t="s">
        <v>143</v>
      </c>
      <c r="B37" s="5">
        <f>+SUM('Cash Flow'!B37:M37)</f>
        <v>-7999.9280191004991</v>
      </c>
      <c r="C37" s="5">
        <f>+SUM('Cash Flow'!N37:Y37)</f>
        <v>-6688.8969552257986</v>
      </c>
      <c r="D37" s="5">
        <f>+SUM('Cash Flow'!Z37:AK37)</f>
        <v>-14579.509145189108</v>
      </c>
    </row>
    <row r="38" spans="1:4" x14ac:dyDescent="0.25">
      <c r="A38" s="7" t="s">
        <v>144</v>
      </c>
      <c r="B38" s="5">
        <f>+SUM('Cash Flow'!B38:M38)</f>
        <v>0</v>
      </c>
      <c r="C38" s="5">
        <f>+SUM('Cash Flow'!N38:Y38)</f>
        <v>0</v>
      </c>
      <c r="D38" s="5">
        <f>+SUM('Cash Flow'!Z38:AK38)</f>
        <v>0</v>
      </c>
    </row>
    <row r="39" spans="1:4" x14ac:dyDescent="0.25">
      <c r="A39" s="7" t="s">
        <v>145</v>
      </c>
      <c r="B39" s="5">
        <f>+SUM('Cash Flow'!B39:M39)</f>
        <v>7999.9280191004982</v>
      </c>
      <c r="C39" s="5">
        <f>+SUM('Cash Flow'!N39:Y39)</f>
        <v>-9310.9590829751978</v>
      </c>
      <c r="D39" s="5">
        <f>+SUM('Cash Flow'!Z39:AK39)</f>
        <v>9201.6432538380122</v>
      </c>
    </row>
    <row r="40" spans="1:4" x14ac:dyDescent="0.25">
      <c r="A40" s="7"/>
      <c r="B40" s="7"/>
      <c r="C40" s="7"/>
      <c r="D40" s="7"/>
    </row>
    <row r="41" spans="1:4" x14ac:dyDescent="0.25">
      <c r="A41" s="4" t="s">
        <v>146</v>
      </c>
      <c r="B41" s="4">
        <f>+SUM(B42:B45)</f>
        <v>321000</v>
      </c>
      <c r="C41" s="4">
        <f t="shared" ref="C41:D41" si="7">+SUM(C42:C45)</f>
        <v>4.0927261579781771E-12</v>
      </c>
      <c r="D41" s="4">
        <f t="shared" si="7"/>
        <v>9.5496943686157465E-12</v>
      </c>
    </row>
    <row r="42" spans="1:4" x14ac:dyDescent="0.25">
      <c r="A42" s="7" t="s">
        <v>147</v>
      </c>
      <c r="B42" s="5">
        <f>+SUM('Cash Flow'!B42:M42)</f>
        <v>300000</v>
      </c>
      <c r="C42" s="5">
        <f>+SUM('Cash Flow'!N42:Y42)</f>
        <v>0</v>
      </c>
      <c r="D42" s="5">
        <f>+SUM('Cash Flow'!Z42:AK42)</f>
        <v>0</v>
      </c>
    </row>
    <row r="43" spans="1:4" x14ac:dyDescent="0.25">
      <c r="A43" s="7" t="s">
        <v>148</v>
      </c>
      <c r="B43" s="5">
        <f>+SUM('Cash Flow'!B43:M43)</f>
        <v>10000</v>
      </c>
      <c r="C43" s="5">
        <f>+SUM('Cash Flow'!N43:Y43)</f>
        <v>0</v>
      </c>
      <c r="D43" s="5">
        <f>+SUM('Cash Flow'!Z43:AK43)</f>
        <v>0</v>
      </c>
    </row>
    <row r="44" spans="1:4" x14ac:dyDescent="0.25">
      <c r="A44" s="7" t="s">
        <v>149</v>
      </c>
      <c r="B44" s="5">
        <f>+SUM('Cash Flow'!B44:M44)</f>
        <v>1000</v>
      </c>
      <c r="C44" s="5">
        <f>+SUM('Cash Flow'!N44:Y44)</f>
        <v>0</v>
      </c>
      <c r="D44" s="5">
        <f>+SUM('Cash Flow'!Z44:AK44)</f>
        <v>0</v>
      </c>
    </row>
    <row r="45" spans="1:4" x14ac:dyDescent="0.25">
      <c r="A45" s="7" t="s">
        <v>165</v>
      </c>
      <c r="B45" s="5">
        <f>+SUM('Cash Flow'!B45:M45)</f>
        <v>9999.9999999999982</v>
      </c>
      <c r="C45" s="5">
        <f>+SUM('Cash Flow'!N45:Y45)</f>
        <v>4.0927261579781771E-12</v>
      </c>
      <c r="D45" s="5">
        <f>+SUM('Cash Flow'!Z45:AK45)</f>
        <v>9.5496943686157465E-12</v>
      </c>
    </row>
    <row r="46" spans="1:4" x14ac:dyDescent="0.25">
      <c r="A46" s="7"/>
      <c r="B46" s="7"/>
      <c r="C46" s="7"/>
      <c r="D46" s="7"/>
    </row>
    <row r="47" spans="1:4" x14ac:dyDescent="0.25">
      <c r="A47" s="4" t="s">
        <v>150</v>
      </c>
      <c r="B47" s="4">
        <f t="shared" ref="B47:D47" si="8">+B30+B35+B36+B41+B28+B37+B39+B38</f>
        <v>-85854.224684625864</v>
      </c>
      <c r="C47" s="4">
        <f t="shared" si="8"/>
        <v>-257740.47440968273</v>
      </c>
      <c r="D47" s="4">
        <f t="shared" si="8"/>
        <v>-202191.14197144841</v>
      </c>
    </row>
    <row r="48" spans="1:4" x14ac:dyDescent="0.25">
      <c r="A48" s="4"/>
      <c r="B48" s="4"/>
      <c r="C48" s="4"/>
      <c r="D48" s="4"/>
    </row>
    <row r="49" spans="1:4" x14ac:dyDescent="0.25">
      <c r="A49" s="7" t="s">
        <v>151</v>
      </c>
      <c r="B49" s="4">
        <f>+'SP an'!B5-'SP an'!B58</f>
        <v>4145.7753153742015</v>
      </c>
      <c r="C49" s="4">
        <f>+'SP an'!C5-'SP an'!B5+'SP an'!B58-'SP an'!C58</f>
        <v>-257740.47440968279</v>
      </c>
      <c r="D49" s="4">
        <f>+'SP an'!D5-'SP an'!C5+'SP an'!C58-'SP an'!D58</f>
        <v>-202191.14197144838</v>
      </c>
    </row>
    <row r="50" spans="1:4" x14ac:dyDescent="0.25">
      <c r="A50" s="7"/>
      <c r="B50" s="7"/>
      <c r="C50" s="7"/>
      <c r="D50" s="7"/>
    </row>
    <row r="51" spans="1:4" x14ac:dyDescent="0.25">
      <c r="A51" s="7"/>
      <c r="B51" s="5"/>
      <c r="C51" s="5"/>
      <c r="D51" s="5"/>
    </row>
  </sheetData>
  <hyperlinks>
    <hyperlink ref="A1" location="View!A1" display="view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58"/>
  <sheetViews>
    <sheetView showGridLines="0" topLeftCell="A31" workbookViewId="0">
      <selection activeCell="K53" sqref="K53"/>
    </sheetView>
  </sheetViews>
  <sheetFormatPr defaultRowHeight="15" x14ac:dyDescent="0.25"/>
  <cols>
    <col min="2" max="2" width="52.7109375" bestFit="1" customWidth="1"/>
    <col min="3" max="5" width="12.7109375" bestFit="1" customWidth="1"/>
    <col min="256" max="256" width="52.7109375" bestFit="1" customWidth="1"/>
    <col min="260" max="260" width="10.5703125" bestFit="1" customWidth="1"/>
    <col min="261" max="261" width="12" bestFit="1" customWidth="1"/>
    <col min="512" max="512" width="52.7109375" bestFit="1" customWidth="1"/>
    <col min="516" max="516" width="10.5703125" bestFit="1" customWidth="1"/>
    <col min="517" max="517" width="12" bestFit="1" customWidth="1"/>
    <col min="768" max="768" width="52.7109375" bestFit="1" customWidth="1"/>
    <col min="772" max="772" width="10.5703125" bestFit="1" customWidth="1"/>
    <col min="773" max="773" width="12" bestFit="1" customWidth="1"/>
    <col min="1024" max="1024" width="52.7109375" bestFit="1" customWidth="1"/>
    <col min="1028" max="1028" width="10.5703125" bestFit="1" customWidth="1"/>
    <col min="1029" max="1029" width="12" bestFit="1" customWidth="1"/>
    <col min="1280" max="1280" width="52.7109375" bestFit="1" customWidth="1"/>
    <col min="1284" max="1284" width="10.5703125" bestFit="1" customWidth="1"/>
    <col min="1285" max="1285" width="12" bestFit="1" customWidth="1"/>
    <col min="1536" max="1536" width="52.7109375" bestFit="1" customWidth="1"/>
    <col min="1540" max="1540" width="10.5703125" bestFit="1" customWidth="1"/>
    <col min="1541" max="1541" width="12" bestFit="1" customWidth="1"/>
    <col min="1792" max="1792" width="52.7109375" bestFit="1" customWidth="1"/>
    <col min="1796" max="1796" width="10.5703125" bestFit="1" customWidth="1"/>
    <col min="1797" max="1797" width="12" bestFit="1" customWidth="1"/>
    <col min="2048" max="2048" width="52.7109375" bestFit="1" customWidth="1"/>
    <col min="2052" max="2052" width="10.5703125" bestFit="1" customWidth="1"/>
    <col min="2053" max="2053" width="12" bestFit="1" customWidth="1"/>
    <col min="2304" max="2304" width="52.7109375" bestFit="1" customWidth="1"/>
    <col min="2308" max="2308" width="10.5703125" bestFit="1" customWidth="1"/>
    <col min="2309" max="2309" width="12" bestFit="1" customWidth="1"/>
    <col min="2560" max="2560" width="52.7109375" bestFit="1" customWidth="1"/>
    <col min="2564" max="2564" width="10.5703125" bestFit="1" customWidth="1"/>
    <col min="2565" max="2565" width="12" bestFit="1" customWidth="1"/>
    <col min="2816" max="2816" width="52.7109375" bestFit="1" customWidth="1"/>
    <col min="2820" max="2820" width="10.5703125" bestFit="1" customWidth="1"/>
    <col min="2821" max="2821" width="12" bestFit="1" customWidth="1"/>
    <col min="3072" max="3072" width="52.7109375" bestFit="1" customWidth="1"/>
    <col min="3076" max="3076" width="10.5703125" bestFit="1" customWidth="1"/>
    <col min="3077" max="3077" width="12" bestFit="1" customWidth="1"/>
    <col min="3328" max="3328" width="52.7109375" bestFit="1" customWidth="1"/>
    <col min="3332" max="3332" width="10.5703125" bestFit="1" customWidth="1"/>
    <col min="3333" max="3333" width="12" bestFit="1" customWidth="1"/>
    <col min="3584" max="3584" width="52.7109375" bestFit="1" customWidth="1"/>
    <col min="3588" max="3588" width="10.5703125" bestFit="1" customWidth="1"/>
    <col min="3589" max="3589" width="12" bestFit="1" customWidth="1"/>
    <col min="3840" max="3840" width="52.7109375" bestFit="1" customWidth="1"/>
    <col min="3844" max="3844" width="10.5703125" bestFit="1" customWidth="1"/>
    <col min="3845" max="3845" width="12" bestFit="1" customWidth="1"/>
    <col min="4096" max="4096" width="52.7109375" bestFit="1" customWidth="1"/>
    <col min="4100" max="4100" width="10.5703125" bestFit="1" customWidth="1"/>
    <col min="4101" max="4101" width="12" bestFit="1" customWidth="1"/>
    <col min="4352" max="4352" width="52.7109375" bestFit="1" customWidth="1"/>
    <col min="4356" max="4356" width="10.5703125" bestFit="1" customWidth="1"/>
    <col min="4357" max="4357" width="12" bestFit="1" customWidth="1"/>
    <col min="4608" max="4608" width="52.7109375" bestFit="1" customWidth="1"/>
    <col min="4612" max="4612" width="10.5703125" bestFit="1" customWidth="1"/>
    <col min="4613" max="4613" width="12" bestFit="1" customWidth="1"/>
    <col min="4864" max="4864" width="52.7109375" bestFit="1" customWidth="1"/>
    <col min="4868" max="4868" width="10.5703125" bestFit="1" customWidth="1"/>
    <col min="4869" max="4869" width="12" bestFit="1" customWidth="1"/>
    <col min="5120" max="5120" width="52.7109375" bestFit="1" customWidth="1"/>
    <col min="5124" max="5124" width="10.5703125" bestFit="1" customWidth="1"/>
    <col min="5125" max="5125" width="12" bestFit="1" customWidth="1"/>
    <col min="5376" max="5376" width="52.7109375" bestFit="1" customWidth="1"/>
    <col min="5380" max="5380" width="10.5703125" bestFit="1" customWidth="1"/>
    <col min="5381" max="5381" width="12" bestFit="1" customWidth="1"/>
    <col min="5632" max="5632" width="52.7109375" bestFit="1" customWidth="1"/>
    <col min="5636" max="5636" width="10.5703125" bestFit="1" customWidth="1"/>
    <col min="5637" max="5637" width="12" bestFit="1" customWidth="1"/>
    <col min="5888" max="5888" width="52.7109375" bestFit="1" customWidth="1"/>
    <col min="5892" max="5892" width="10.5703125" bestFit="1" customWidth="1"/>
    <col min="5893" max="5893" width="12" bestFit="1" customWidth="1"/>
    <col min="6144" max="6144" width="52.7109375" bestFit="1" customWidth="1"/>
    <col min="6148" max="6148" width="10.5703125" bestFit="1" customWidth="1"/>
    <col min="6149" max="6149" width="12" bestFit="1" customWidth="1"/>
    <col min="6400" max="6400" width="52.7109375" bestFit="1" customWidth="1"/>
    <col min="6404" max="6404" width="10.5703125" bestFit="1" customWidth="1"/>
    <col min="6405" max="6405" width="12" bestFit="1" customWidth="1"/>
    <col min="6656" max="6656" width="52.7109375" bestFit="1" customWidth="1"/>
    <col min="6660" max="6660" width="10.5703125" bestFit="1" customWidth="1"/>
    <col min="6661" max="6661" width="12" bestFit="1" customWidth="1"/>
    <col min="6912" max="6912" width="52.7109375" bestFit="1" customWidth="1"/>
    <col min="6916" max="6916" width="10.5703125" bestFit="1" customWidth="1"/>
    <col min="6917" max="6917" width="12" bestFit="1" customWidth="1"/>
    <col min="7168" max="7168" width="52.7109375" bestFit="1" customWidth="1"/>
    <col min="7172" max="7172" width="10.5703125" bestFit="1" customWidth="1"/>
    <col min="7173" max="7173" width="12" bestFit="1" customWidth="1"/>
    <col min="7424" max="7424" width="52.7109375" bestFit="1" customWidth="1"/>
    <col min="7428" max="7428" width="10.5703125" bestFit="1" customWidth="1"/>
    <col min="7429" max="7429" width="12" bestFit="1" customWidth="1"/>
    <col min="7680" max="7680" width="52.7109375" bestFit="1" customWidth="1"/>
    <col min="7684" max="7684" width="10.5703125" bestFit="1" customWidth="1"/>
    <col min="7685" max="7685" width="12" bestFit="1" customWidth="1"/>
    <col min="7936" max="7936" width="52.7109375" bestFit="1" customWidth="1"/>
    <col min="7940" max="7940" width="10.5703125" bestFit="1" customWidth="1"/>
    <col min="7941" max="7941" width="12" bestFit="1" customWidth="1"/>
    <col min="8192" max="8192" width="52.7109375" bestFit="1" customWidth="1"/>
    <col min="8196" max="8196" width="10.5703125" bestFit="1" customWidth="1"/>
    <col min="8197" max="8197" width="12" bestFit="1" customWidth="1"/>
    <col min="8448" max="8448" width="52.7109375" bestFit="1" customWidth="1"/>
    <col min="8452" max="8452" width="10.5703125" bestFit="1" customWidth="1"/>
    <col min="8453" max="8453" width="12" bestFit="1" customWidth="1"/>
    <col min="8704" max="8704" width="52.7109375" bestFit="1" customWidth="1"/>
    <col min="8708" max="8708" width="10.5703125" bestFit="1" customWidth="1"/>
    <col min="8709" max="8709" width="12" bestFit="1" customWidth="1"/>
    <col min="8960" max="8960" width="52.7109375" bestFit="1" customWidth="1"/>
    <col min="8964" max="8964" width="10.5703125" bestFit="1" customWidth="1"/>
    <col min="8965" max="8965" width="12" bestFit="1" customWidth="1"/>
    <col min="9216" max="9216" width="52.7109375" bestFit="1" customWidth="1"/>
    <col min="9220" max="9220" width="10.5703125" bestFit="1" customWidth="1"/>
    <col min="9221" max="9221" width="12" bestFit="1" customWidth="1"/>
    <col min="9472" max="9472" width="52.7109375" bestFit="1" customWidth="1"/>
    <col min="9476" max="9476" width="10.5703125" bestFit="1" customWidth="1"/>
    <col min="9477" max="9477" width="12" bestFit="1" customWidth="1"/>
    <col min="9728" max="9728" width="52.7109375" bestFit="1" customWidth="1"/>
    <col min="9732" max="9732" width="10.5703125" bestFit="1" customWidth="1"/>
    <col min="9733" max="9733" width="12" bestFit="1" customWidth="1"/>
    <col min="9984" max="9984" width="52.7109375" bestFit="1" customWidth="1"/>
    <col min="9988" max="9988" width="10.5703125" bestFit="1" customWidth="1"/>
    <col min="9989" max="9989" width="12" bestFit="1" customWidth="1"/>
    <col min="10240" max="10240" width="52.7109375" bestFit="1" customWidth="1"/>
    <col min="10244" max="10244" width="10.5703125" bestFit="1" customWidth="1"/>
    <col min="10245" max="10245" width="12" bestFit="1" customWidth="1"/>
    <col min="10496" max="10496" width="52.7109375" bestFit="1" customWidth="1"/>
    <col min="10500" max="10500" width="10.5703125" bestFit="1" customWidth="1"/>
    <col min="10501" max="10501" width="12" bestFit="1" customWidth="1"/>
    <col min="10752" max="10752" width="52.7109375" bestFit="1" customWidth="1"/>
    <col min="10756" max="10756" width="10.5703125" bestFit="1" customWidth="1"/>
    <col min="10757" max="10757" width="12" bestFit="1" customWidth="1"/>
    <col min="11008" max="11008" width="52.7109375" bestFit="1" customWidth="1"/>
    <col min="11012" max="11012" width="10.5703125" bestFit="1" customWidth="1"/>
    <col min="11013" max="11013" width="12" bestFit="1" customWidth="1"/>
    <col min="11264" max="11264" width="52.7109375" bestFit="1" customWidth="1"/>
    <col min="11268" max="11268" width="10.5703125" bestFit="1" customWidth="1"/>
    <col min="11269" max="11269" width="12" bestFit="1" customWidth="1"/>
    <col min="11520" max="11520" width="52.7109375" bestFit="1" customWidth="1"/>
    <col min="11524" max="11524" width="10.5703125" bestFit="1" customWidth="1"/>
    <col min="11525" max="11525" width="12" bestFit="1" customWidth="1"/>
    <col min="11776" max="11776" width="52.7109375" bestFit="1" customWidth="1"/>
    <col min="11780" max="11780" width="10.5703125" bestFit="1" customWidth="1"/>
    <col min="11781" max="11781" width="12" bestFit="1" customWidth="1"/>
    <col min="12032" max="12032" width="52.7109375" bestFit="1" customWidth="1"/>
    <col min="12036" max="12036" width="10.5703125" bestFit="1" customWidth="1"/>
    <col min="12037" max="12037" width="12" bestFit="1" customWidth="1"/>
    <col min="12288" max="12288" width="52.7109375" bestFit="1" customWidth="1"/>
    <col min="12292" max="12292" width="10.5703125" bestFit="1" customWidth="1"/>
    <col min="12293" max="12293" width="12" bestFit="1" customWidth="1"/>
    <col min="12544" max="12544" width="52.7109375" bestFit="1" customWidth="1"/>
    <col min="12548" max="12548" width="10.5703125" bestFit="1" customWidth="1"/>
    <col min="12549" max="12549" width="12" bestFit="1" customWidth="1"/>
    <col min="12800" max="12800" width="52.7109375" bestFit="1" customWidth="1"/>
    <col min="12804" max="12804" width="10.5703125" bestFit="1" customWidth="1"/>
    <col min="12805" max="12805" width="12" bestFit="1" customWidth="1"/>
    <col min="13056" max="13056" width="52.7109375" bestFit="1" customWidth="1"/>
    <col min="13060" max="13060" width="10.5703125" bestFit="1" customWidth="1"/>
    <col min="13061" max="13061" width="12" bestFit="1" customWidth="1"/>
    <col min="13312" max="13312" width="52.7109375" bestFit="1" customWidth="1"/>
    <col min="13316" max="13316" width="10.5703125" bestFit="1" customWidth="1"/>
    <col min="13317" max="13317" width="12" bestFit="1" customWidth="1"/>
    <col min="13568" max="13568" width="52.7109375" bestFit="1" customWidth="1"/>
    <col min="13572" max="13572" width="10.5703125" bestFit="1" customWidth="1"/>
    <col min="13573" max="13573" width="12" bestFit="1" customWidth="1"/>
    <col min="13824" max="13824" width="52.7109375" bestFit="1" customWidth="1"/>
    <col min="13828" max="13828" width="10.5703125" bestFit="1" customWidth="1"/>
    <col min="13829" max="13829" width="12" bestFit="1" customWidth="1"/>
    <col min="14080" max="14080" width="52.7109375" bestFit="1" customWidth="1"/>
    <col min="14084" max="14084" width="10.5703125" bestFit="1" customWidth="1"/>
    <col min="14085" max="14085" width="12" bestFit="1" customWidth="1"/>
    <col min="14336" max="14336" width="52.7109375" bestFit="1" customWidth="1"/>
    <col min="14340" max="14340" width="10.5703125" bestFit="1" customWidth="1"/>
    <col min="14341" max="14341" width="12" bestFit="1" customWidth="1"/>
    <col min="14592" max="14592" width="52.7109375" bestFit="1" customWidth="1"/>
    <col min="14596" max="14596" width="10.5703125" bestFit="1" customWidth="1"/>
    <col min="14597" max="14597" width="12" bestFit="1" customWidth="1"/>
    <col min="14848" max="14848" width="52.7109375" bestFit="1" customWidth="1"/>
    <col min="14852" max="14852" width="10.5703125" bestFit="1" customWidth="1"/>
    <col min="14853" max="14853" width="12" bestFit="1" customWidth="1"/>
    <col min="15104" max="15104" width="52.7109375" bestFit="1" customWidth="1"/>
    <col min="15108" max="15108" width="10.5703125" bestFit="1" customWidth="1"/>
    <col min="15109" max="15109" width="12" bestFit="1" customWidth="1"/>
    <col min="15360" max="15360" width="52.7109375" bestFit="1" customWidth="1"/>
    <col min="15364" max="15364" width="10.5703125" bestFit="1" customWidth="1"/>
    <col min="15365" max="15365" width="12" bestFit="1" customWidth="1"/>
    <col min="15616" max="15616" width="52.7109375" bestFit="1" customWidth="1"/>
    <col min="15620" max="15620" width="10.5703125" bestFit="1" customWidth="1"/>
    <col min="15621" max="15621" width="12" bestFit="1" customWidth="1"/>
    <col min="15872" max="15872" width="52.7109375" bestFit="1" customWidth="1"/>
    <col min="15876" max="15876" width="10.5703125" bestFit="1" customWidth="1"/>
    <col min="15877" max="15877" width="12" bestFit="1" customWidth="1"/>
    <col min="16128" max="16128" width="52.7109375" bestFit="1" customWidth="1"/>
    <col min="16132" max="16132" width="10.5703125" bestFit="1" customWidth="1"/>
    <col min="16133" max="16133" width="12" bestFit="1" customWidth="1"/>
  </cols>
  <sheetData>
    <row r="1" spans="1:5" x14ac:dyDescent="0.25">
      <c r="A1" s="25" t="s">
        <v>204</v>
      </c>
    </row>
    <row r="2" spans="1:5" x14ac:dyDescent="0.25">
      <c r="B2" s="58" t="s">
        <v>665</v>
      </c>
      <c r="C2" s="178" t="s">
        <v>718</v>
      </c>
      <c r="D2" s="178" t="s">
        <v>719</v>
      </c>
      <c r="E2" s="178" t="s">
        <v>720</v>
      </c>
    </row>
    <row r="3" spans="1:5" x14ac:dyDescent="0.25">
      <c r="B3" t="s">
        <v>666</v>
      </c>
    </row>
    <row r="4" spans="1:5" x14ac:dyDescent="0.25">
      <c r="B4" t="s">
        <v>667</v>
      </c>
      <c r="C4" s="71">
        <f>+'SP an'!B27+'SP an'!B39+'SP an'!B49</f>
        <v>261647.22222222219</v>
      </c>
      <c r="D4" s="71">
        <f>+'SP an'!C27+'SP an'!C39+'SP an'!C49</f>
        <v>227755.55555555553</v>
      </c>
      <c r="E4" s="71">
        <f>+'SP an'!D27+'SP an'!D39+'SP an'!D49</f>
        <v>193863.88888888891</v>
      </c>
    </row>
    <row r="5" spans="1:5" x14ac:dyDescent="0.25">
      <c r="B5" t="s">
        <v>668</v>
      </c>
      <c r="C5" s="71">
        <f>+'SP an'!B5+'SP an'!B8+'SP an'!B22</f>
        <v>688356.84966666671</v>
      </c>
      <c r="D5" s="71">
        <f>+'SP an'!C5+'SP an'!C8+'SP an'!C22</f>
        <v>989980.10738054151</v>
      </c>
      <c r="E5" s="71">
        <f>+'SP an'!D5+'SP an'!D8+'SP an'!D22</f>
        <v>1316468.7499706666</v>
      </c>
    </row>
    <row r="6" spans="1:5" x14ac:dyDescent="0.25">
      <c r="B6" s="58" t="s">
        <v>314</v>
      </c>
      <c r="C6" s="179">
        <f>SUM(C3:C5)</f>
        <v>950004.07188888895</v>
      </c>
      <c r="D6" s="179">
        <f>SUM(D3:D5)</f>
        <v>1217735.662936097</v>
      </c>
      <c r="E6" s="179">
        <f>SUM(E3:E5)</f>
        <v>1510332.6388595556</v>
      </c>
    </row>
    <row r="7" spans="1:5" x14ac:dyDescent="0.25">
      <c r="B7" t="s">
        <v>669</v>
      </c>
      <c r="C7" s="71"/>
      <c r="D7" s="71"/>
      <c r="E7" s="71"/>
    </row>
    <row r="8" spans="1:5" x14ac:dyDescent="0.25">
      <c r="B8" t="s">
        <v>670</v>
      </c>
      <c r="C8" s="71">
        <f>+'SP an'!B81</f>
        <v>342090.71932308312</v>
      </c>
      <c r="D8" s="71">
        <f>+'SP an'!C81</f>
        <v>359725.08402322372</v>
      </c>
      <c r="E8" s="71">
        <f>+'SP an'!D81</f>
        <v>398161.97176963143</v>
      </c>
    </row>
    <row r="9" spans="1:5" x14ac:dyDescent="0.25">
      <c r="B9" t="s">
        <v>671</v>
      </c>
      <c r="C9" s="71">
        <f>+'SP an'!B75</f>
        <v>255214.9598620795</v>
      </c>
      <c r="D9" s="71">
        <f>+'SP an'!C75</f>
        <v>301551.65859356464</v>
      </c>
      <c r="E9" s="71">
        <f>+'SP an'!D75</f>
        <v>270280.14263420366</v>
      </c>
    </row>
    <row r="10" spans="1:5" x14ac:dyDescent="0.25">
      <c r="B10" t="s">
        <v>672</v>
      </c>
      <c r="C10" s="71">
        <f>+'SP an'!B60+'SP an'!B57</f>
        <v>352698.39270372631</v>
      </c>
      <c r="D10" s="71">
        <f>+'SP an'!C60+'SP an'!C57</f>
        <v>556458.92031930864</v>
      </c>
      <c r="E10" s="71">
        <f>+'SP an'!D60+'SP an'!D57</f>
        <v>841890.52445572033</v>
      </c>
    </row>
    <row r="11" spans="1:5" x14ac:dyDescent="0.25">
      <c r="B11" s="58" t="s">
        <v>314</v>
      </c>
      <c r="C11" s="179">
        <f>SUM(C8:C10)</f>
        <v>950004.07188888895</v>
      </c>
      <c r="D11" s="179">
        <f>SUM(D8:D10)</f>
        <v>1217735.662936097</v>
      </c>
      <c r="E11" s="179">
        <f>SUM(E8:E10)</f>
        <v>1510332.6388595554</v>
      </c>
    </row>
    <row r="15" spans="1:5" x14ac:dyDescent="0.25">
      <c r="B15" s="58" t="s">
        <v>673</v>
      </c>
      <c r="C15" s="58" t="str">
        <f>+C2</f>
        <v>Anno 1</v>
      </c>
      <c r="D15" s="58" t="str">
        <f>+D2</f>
        <v>Anno 2</v>
      </c>
      <c r="E15" s="58" t="str">
        <f>+E2</f>
        <v>Anno 3</v>
      </c>
    </row>
    <row r="16" spans="1:5" ht="15.75" x14ac:dyDescent="0.25">
      <c r="B16" s="180"/>
    </row>
    <row r="17" spans="2:11" ht="15.75" x14ac:dyDescent="0.25">
      <c r="B17" s="181" t="s">
        <v>674</v>
      </c>
      <c r="C17" s="71">
        <f>+'CE an'!B3</f>
        <v>480583.91000000003</v>
      </c>
      <c r="D17" s="71">
        <f>+'CE an'!C3</f>
        <v>539002.60250000004</v>
      </c>
      <c r="E17" s="71">
        <f>+'CE an'!D3</f>
        <v>593980.21250000014</v>
      </c>
    </row>
    <row r="18" spans="2:11" ht="15.75" x14ac:dyDescent="0.25">
      <c r="B18" s="181" t="s">
        <v>675</v>
      </c>
      <c r="C18" s="71">
        <f>+'CE an'!B6+'CE an'!B24-'CE an'!B26-'CE an'!B51-'CE an'!B52-'CE an'!B54-'CE an'!B55+'CE an'!B14</f>
        <v>161134.03984346602</v>
      </c>
      <c r="D18" s="71">
        <f>+'CE an'!C6+'CE an'!C24-'CE an'!C26-'CE an'!C51-'CE an'!C52-'CE an'!C54-'CE an'!C55+'CE an'!C14</f>
        <v>209331.51632719819</v>
      </c>
      <c r="E18" s="71">
        <f>+'CE an'!D6+'CE an'!D24-'CE an'!D26-'CE an'!D51-'CE an'!D52-'CE an'!D54-'CE an'!D55+'CE an'!D14</f>
        <v>231064.88143199825</v>
      </c>
    </row>
    <row r="19" spans="2:11" ht="15.75" x14ac:dyDescent="0.25">
      <c r="B19" s="182" t="s">
        <v>676</v>
      </c>
      <c r="C19" s="179">
        <f>+C17-C18</f>
        <v>319449.87015653402</v>
      </c>
      <c r="D19" s="179">
        <f>+D17-D18</f>
        <v>329671.08617280185</v>
      </c>
      <c r="E19" s="179">
        <f>+E17-E18</f>
        <v>362915.33106800192</v>
      </c>
    </row>
    <row r="21" spans="2:11" ht="15.75" x14ac:dyDescent="0.25">
      <c r="B21" s="181" t="s">
        <v>677</v>
      </c>
      <c r="C21" s="71">
        <f>+'CE an'!B54+'CE an'!B55</f>
        <v>250848</v>
      </c>
      <c r="D21" s="71">
        <f>+'CE an'!C54+'CE an'!C55</f>
        <v>255864.95999999996</v>
      </c>
      <c r="E21" s="71">
        <f>+'CE an'!D54+'CE an'!D55</f>
        <v>260982.2592</v>
      </c>
    </row>
    <row r="22" spans="2:11" ht="15.75" x14ac:dyDescent="0.25">
      <c r="B22" s="182" t="s">
        <v>678</v>
      </c>
      <c r="C22" s="179">
        <f>+C19-C21</f>
        <v>68601.870156534016</v>
      </c>
      <c r="D22" s="179">
        <f>+D19-D21</f>
        <v>73806.126172801887</v>
      </c>
      <c r="E22" s="179">
        <f>+E19-E21</f>
        <v>101933.07186800192</v>
      </c>
    </row>
    <row r="24" spans="2:11" ht="15.75" x14ac:dyDescent="0.25">
      <c r="B24" s="181" t="s">
        <v>679</v>
      </c>
      <c r="C24" s="71">
        <f>+'CE an'!B52+'CE an'!B51+'CE an'!B26</f>
        <v>32852.777777777766</v>
      </c>
      <c r="D24" s="71">
        <f>+'CE an'!C52+'CE an'!C51+'CE an'!C26</f>
        <v>33891.666666666686</v>
      </c>
      <c r="E24" s="71">
        <f>+'CE an'!D52+'CE an'!D51+'CE an'!D26</f>
        <v>33891.666666666686</v>
      </c>
    </row>
    <row r="25" spans="2:11" ht="15.75" x14ac:dyDescent="0.25">
      <c r="B25" s="182" t="s">
        <v>680</v>
      </c>
      <c r="C25" s="179">
        <f>+C22-C24</f>
        <v>35749.09237875625</v>
      </c>
      <c r="D25" s="179">
        <f>+D22-D24</f>
        <v>39914.459506135201</v>
      </c>
      <c r="E25" s="179">
        <f>+E22-E24</f>
        <v>68041.405201335234</v>
      </c>
    </row>
    <row r="27" spans="2:11" ht="15.75" x14ac:dyDescent="0.25">
      <c r="B27" s="181" t="s">
        <v>681</v>
      </c>
      <c r="C27" s="71">
        <f>+'CE an'!B64+'CE an'!B65</f>
        <v>6658.445036572607</v>
      </c>
      <c r="D27" s="71">
        <f>+'CE an'!C64+'CE an'!C65</f>
        <v>15591.197850768813</v>
      </c>
      <c r="E27" s="71">
        <f>+'CE an'!D64+'CE an'!D65</f>
        <v>15025.008309738376</v>
      </c>
    </row>
    <row r="28" spans="2:11" ht="15.75" x14ac:dyDescent="0.25">
      <c r="B28" s="182" t="s">
        <v>682</v>
      </c>
      <c r="C28" s="179">
        <f>+C25-C27</f>
        <v>29090.647342183642</v>
      </c>
      <c r="D28" s="179">
        <f>+D25-D27</f>
        <v>24323.26165536639</v>
      </c>
      <c r="E28" s="179">
        <f>+E25-E27</f>
        <v>53016.396891596858</v>
      </c>
    </row>
    <row r="29" spans="2:11" x14ac:dyDescent="0.25">
      <c r="K29" s="183"/>
    </row>
    <row r="30" spans="2:11" ht="15.75" x14ac:dyDescent="0.25">
      <c r="B30" s="181" t="s">
        <v>683</v>
      </c>
      <c r="C30" s="71">
        <f>+'CE an'!B59</f>
        <v>0</v>
      </c>
      <c r="D30" s="71">
        <f>+'CE an'!C59</f>
        <v>0</v>
      </c>
      <c r="E30" s="71">
        <f>+'CE an'!D59</f>
        <v>0</v>
      </c>
    </row>
    <row r="31" spans="2:11" ht="15.75" x14ac:dyDescent="0.25">
      <c r="B31" s="182" t="s">
        <v>684</v>
      </c>
      <c r="C31" s="179">
        <f>+C28-C30</f>
        <v>29090.647342183642</v>
      </c>
      <c r="D31" s="179">
        <f>+D28-D30</f>
        <v>24323.26165536639</v>
      </c>
      <c r="E31" s="179">
        <f>+E28-E30</f>
        <v>53016.396891596858</v>
      </c>
    </row>
    <row r="33" spans="2:5" ht="15.75" x14ac:dyDescent="0.25">
      <c r="B33" s="181" t="s">
        <v>685</v>
      </c>
      <c r="C33" s="71">
        <f>+'CE an'!B70+'CE an'!B71</f>
        <v>7999.9280191004991</v>
      </c>
      <c r="D33" s="71">
        <f>+'CE an'!C70+'CE an'!C71</f>
        <v>6688.8969552257986</v>
      </c>
      <c r="E33" s="71">
        <f>+'CE an'!D70+'CE an'!D71</f>
        <v>14579.509145189108</v>
      </c>
    </row>
    <row r="34" spans="2:5" ht="15.75" x14ac:dyDescent="0.25">
      <c r="B34" s="182" t="s">
        <v>686</v>
      </c>
      <c r="C34" s="179">
        <f>+C31-C33</f>
        <v>21090.719323083144</v>
      </c>
      <c r="D34" s="179">
        <f>+D31-D33</f>
        <v>17634.364700140592</v>
      </c>
      <c r="E34" s="179">
        <f>+E31-E33</f>
        <v>38436.887746407752</v>
      </c>
    </row>
    <row r="39" spans="2:5" x14ac:dyDescent="0.25">
      <c r="B39" s="58" t="s">
        <v>687</v>
      </c>
      <c r="C39" s="178" t="str">
        <f>+C15</f>
        <v>Anno 1</v>
      </c>
      <c r="D39" s="178" t="str">
        <f>+D15</f>
        <v>Anno 2</v>
      </c>
      <c r="E39" s="178" t="str">
        <f>+E15</f>
        <v>Anno 3</v>
      </c>
    </row>
    <row r="40" spans="2:5" x14ac:dyDescent="0.25">
      <c r="B40" t="s">
        <v>688</v>
      </c>
      <c r="C40" s="184">
        <f>+C25/(C8)</f>
        <v>0.10450178961152549</v>
      </c>
      <c r="D40" s="184">
        <f t="shared" ref="D40:E40" si="0">+D25/(D8)</f>
        <v>0.11095823249167228</v>
      </c>
      <c r="E40" s="184">
        <f t="shared" si="0"/>
        <v>0.17088875891116651</v>
      </c>
    </row>
    <row r="41" spans="2:5" x14ac:dyDescent="0.25">
      <c r="B41" t="s">
        <v>689</v>
      </c>
      <c r="C41" s="185">
        <f>+C34/C8</f>
        <v>6.16524159580146E-2</v>
      </c>
      <c r="D41" s="185">
        <f>+D34/D8</f>
        <v>4.9021782142393285E-2</v>
      </c>
      <c r="E41" s="185">
        <f>+E34/E8</f>
        <v>9.653580821788417E-2</v>
      </c>
    </row>
    <row r="42" spans="2:5" x14ac:dyDescent="0.25">
      <c r="B42" t="s">
        <v>690</v>
      </c>
      <c r="C42" s="185">
        <f>+(C25+C30)/C6</f>
        <v>3.7630462264942176E-2</v>
      </c>
      <c r="D42" s="185">
        <f>+(D25+D30)/D6</f>
        <v>3.2777605781781058E-2</v>
      </c>
      <c r="E42" s="185">
        <f>+(E25+E30)/E6</f>
        <v>4.5050609018628472E-2</v>
      </c>
    </row>
    <row r="44" spans="2:5" x14ac:dyDescent="0.25">
      <c r="B44" s="58" t="s">
        <v>691</v>
      </c>
      <c r="C44" s="178" t="str">
        <f>+C39</f>
        <v>Anno 1</v>
      </c>
      <c r="D44" s="178" t="str">
        <f>+D39</f>
        <v>Anno 2</v>
      </c>
      <c r="E44" s="178" t="str">
        <f>+E39</f>
        <v>Anno 3</v>
      </c>
    </row>
    <row r="46" spans="2:5" x14ac:dyDescent="0.25">
      <c r="B46" t="s">
        <v>405</v>
      </c>
      <c r="C46" s="95">
        <v>3</v>
      </c>
      <c r="D46" s="95">
        <v>3</v>
      </c>
      <c r="E46" s="95">
        <v>5</v>
      </c>
    </row>
    <row r="48" spans="2:5" x14ac:dyDescent="0.25">
      <c r="B48" t="s">
        <v>692</v>
      </c>
      <c r="C48" s="186">
        <f>+C17/C46</f>
        <v>160194.63666666669</v>
      </c>
      <c r="D48" s="186">
        <f>+D17/D46</f>
        <v>179667.53416666668</v>
      </c>
      <c r="E48" s="186">
        <f>+E17/E46</f>
        <v>118796.04250000003</v>
      </c>
    </row>
    <row r="49" spans="2:5" x14ac:dyDescent="0.25">
      <c r="B49" t="s">
        <v>693</v>
      </c>
      <c r="C49" s="186">
        <f>+C19/C46</f>
        <v>106483.29005217801</v>
      </c>
      <c r="D49" s="186">
        <f>+D19/D46</f>
        <v>109890.36205760062</v>
      </c>
      <c r="E49" s="186">
        <f>+E19/E46</f>
        <v>72583.066213600381</v>
      </c>
    </row>
    <row r="50" spans="2:5" x14ac:dyDescent="0.25">
      <c r="B50" t="s">
        <v>694</v>
      </c>
      <c r="C50" s="186">
        <f>++C21/C46</f>
        <v>83616</v>
      </c>
      <c r="D50" s="186">
        <f>++D21/D46</f>
        <v>85288.319999999992</v>
      </c>
      <c r="E50" s="186">
        <f>++E21/E46</f>
        <v>52196.451840000002</v>
      </c>
    </row>
    <row r="53" spans="2:5" x14ac:dyDescent="0.25">
      <c r="B53" s="58" t="s">
        <v>695</v>
      </c>
      <c r="C53" s="58" t="str">
        <f>+C44</f>
        <v>Anno 1</v>
      </c>
      <c r="D53" s="58" t="str">
        <f>+D44</f>
        <v>Anno 2</v>
      </c>
      <c r="E53" s="58" t="str">
        <f>+E44</f>
        <v>Anno 3</v>
      </c>
    </row>
    <row r="55" spans="2:5" x14ac:dyDescent="0.25">
      <c r="B55" t="s">
        <v>696</v>
      </c>
      <c r="C55" s="71">
        <f>+C5-C10</f>
        <v>335658.4569629404</v>
      </c>
      <c r="D55" s="71">
        <f>+D5-D10</f>
        <v>433521.18706123286</v>
      </c>
      <c r="E55" s="71">
        <f>+E5-E10</f>
        <v>474578.22551494627</v>
      </c>
    </row>
    <row r="56" spans="2:5" x14ac:dyDescent="0.25">
      <c r="B56" t="s">
        <v>697</v>
      </c>
      <c r="C56" s="71">
        <f>+C5-C10-'SP an'!B5</f>
        <v>275658.4569629404</v>
      </c>
      <c r="D56" s="71">
        <v>-171040.02898490045</v>
      </c>
      <c r="E56" s="71">
        <v>-330287.19892927306</v>
      </c>
    </row>
    <row r="57" spans="2:5" x14ac:dyDescent="0.25">
      <c r="B57" t="s">
        <v>698</v>
      </c>
      <c r="C57" s="187">
        <f>+C5/C10</f>
        <v>1.9516869481310628</v>
      </c>
      <c r="D57" s="187">
        <f>+D5/D10</f>
        <v>1.7790713226637982</v>
      </c>
      <c r="E57" s="187">
        <f>+E5/E10</f>
        <v>1.5637053889183035</v>
      </c>
    </row>
    <row r="58" spans="2:5" x14ac:dyDescent="0.25">
      <c r="B58" t="s">
        <v>699</v>
      </c>
      <c r="C58" s="187">
        <f>+(C5-'SP an'!B5)/Indicatori!C10</f>
        <v>1.7815699267858558</v>
      </c>
      <c r="D58" s="187">
        <f>+(D5-'SP an'!C5)/Indicatori!D10</f>
        <v>1.6712466516789739</v>
      </c>
      <c r="E58" s="187">
        <f>+(E5-'SP an'!D5)/Indicatori!E10</f>
        <v>1.4924372153766308</v>
      </c>
    </row>
  </sheetData>
  <hyperlinks>
    <hyperlink ref="A1" location="View!A1" display="view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M8"/>
  <sheetViews>
    <sheetView showGridLines="0" workbookViewId="0">
      <selection activeCell="G6" sqref="G6:M6"/>
    </sheetView>
  </sheetViews>
  <sheetFormatPr defaultRowHeight="15" x14ac:dyDescent="0.25"/>
  <cols>
    <col min="3" max="3" width="25.28515625" bestFit="1" customWidth="1"/>
  </cols>
  <sheetData>
    <row r="1" spans="1:13" x14ac:dyDescent="0.25">
      <c r="A1" s="45" t="s">
        <v>302</v>
      </c>
    </row>
    <row r="3" spans="1:13" ht="15.75" thickBot="1" x14ac:dyDescent="0.3">
      <c r="C3" s="132" t="s">
        <v>483</v>
      </c>
      <c r="D3" s="132" t="s">
        <v>489</v>
      </c>
      <c r="E3" s="132" t="s">
        <v>490</v>
      </c>
      <c r="F3" s="132" t="s">
        <v>491</v>
      </c>
      <c r="G3" s="132" t="s">
        <v>492</v>
      </c>
      <c r="H3" s="132" t="s">
        <v>493</v>
      </c>
      <c r="I3" s="132" t="s">
        <v>494</v>
      </c>
      <c r="J3" s="132" t="s">
        <v>495</v>
      </c>
      <c r="K3" s="132" t="s">
        <v>496</v>
      </c>
      <c r="L3" s="132" t="s">
        <v>497</v>
      </c>
      <c r="M3" s="132" t="s">
        <v>498</v>
      </c>
    </row>
    <row r="4" spans="1:13" ht="16.5" thickTop="1" thickBot="1" x14ac:dyDescent="0.3">
      <c r="C4" s="98"/>
      <c r="D4" s="99"/>
      <c r="E4" s="99"/>
      <c r="F4" s="99"/>
      <c r="G4" s="99"/>
      <c r="H4" s="99"/>
      <c r="I4" s="99"/>
      <c r="J4" s="99"/>
      <c r="K4" s="99"/>
      <c r="L4" s="99"/>
      <c r="M4" s="99"/>
    </row>
    <row r="5" spans="1:13" ht="16.5" thickTop="1" thickBot="1" x14ac:dyDescent="0.3">
      <c r="C5" s="98" t="s">
        <v>486</v>
      </c>
      <c r="D5" s="131">
        <v>6.2E-2</v>
      </c>
      <c r="E5" s="131">
        <v>6.2E-2</v>
      </c>
      <c r="F5" s="131">
        <v>6.2E-2</v>
      </c>
      <c r="G5" s="131">
        <v>6.2E-2</v>
      </c>
      <c r="H5" s="131">
        <v>6.2E-2</v>
      </c>
      <c r="I5" s="131">
        <v>6.2E-2</v>
      </c>
      <c r="J5" s="131">
        <v>6.2E-2</v>
      </c>
      <c r="K5" s="131">
        <v>6.2E-2</v>
      </c>
      <c r="L5" s="131">
        <v>6.2E-2</v>
      </c>
      <c r="M5" s="131">
        <v>6.2E-2</v>
      </c>
    </row>
    <row r="6" spans="1:13" ht="16.5" thickTop="1" thickBot="1" x14ac:dyDescent="0.3">
      <c r="C6" s="98" t="s">
        <v>736</v>
      </c>
      <c r="D6" s="88">
        <v>10000</v>
      </c>
      <c r="E6" s="88">
        <v>10000</v>
      </c>
      <c r="F6" s="88">
        <v>10000</v>
      </c>
      <c r="G6" s="88"/>
      <c r="H6" s="88"/>
      <c r="I6" s="88"/>
      <c r="J6" s="88"/>
      <c r="K6" s="88"/>
      <c r="L6" s="88"/>
      <c r="M6" s="88"/>
    </row>
    <row r="7" spans="1:13" ht="16.5" thickTop="1" thickBot="1" x14ac:dyDescent="0.3">
      <c r="C7" s="98" t="s">
        <v>737</v>
      </c>
      <c r="D7" s="54">
        <v>24</v>
      </c>
      <c r="E7" s="54">
        <v>12</v>
      </c>
      <c r="F7" s="54">
        <v>24</v>
      </c>
      <c r="G7" s="88">
        <v>1</v>
      </c>
      <c r="H7" s="88">
        <v>1</v>
      </c>
      <c r="I7" s="88">
        <v>1</v>
      </c>
      <c r="J7" s="88">
        <v>1</v>
      </c>
      <c r="K7" s="88">
        <v>1</v>
      </c>
      <c r="L7" s="88">
        <v>1</v>
      </c>
      <c r="M7" s="88">
        <v>1</v>
      </c>
    </row>
    <row r="8" spans="1:13" ht="15.75" thickTop="1" x14ac:dyDescent="0.25"/>
  </sheetData>
  <hyperlinks>
    <hyperlink ref="A1" location="View!A1" display="VIEW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app!$C$17:$C$52</xm:f>
          </x14:formula1>
          <xm:sqref>D4:M4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N18"/>
  <sheetViews>
    <sheetView showGridLines="0" workbookViewId="0"/>
  </sheetViews>
  <sheetFormatPr defaultRowHeight="15" x14ac:dyDescent="0.25"/>
  <cols>
    <col min="3" max="3" width="35.140625" bestFit="1" customWidth="1"/>
  </cols>
  <sheetData>
    <row r="1" spans="1:40" x14ac:dyDescent="0.25">
      <c r="A1" s="45" t="s">
        <v>302</v>
      </c>
      <c r="D1" s="186">
        <v>1</v>
      </c>
      <c r="E1" s="186">
        <v>1</v>
      </c>
      <c r="F1" s="186">
        <v>1</v>
      </c>
      <c r="G1" s="186">
        <v>1</v>
      </c>
      <c r="H1" s="186">
        <v>1</v>
      </c>
      <c r="I1" s="186">
        <v>1</v>
      </c>
      <c r="J1" s="186">
        <v>1</v>
      </c>
      <c r="K1" s="186">
        <v>1</v>
      </c>
      <c r="L1" s="186">
        <v>1</v>
      </c>
      <c r="M1" s="186">
        <v>1</v>
      </c>
      <c r="N1" s="186">
        <v>1</v>
      </c>
      <c r="O1" s="186">
        <v>1</v>
      </c>
      <c r="P1" s="186">
        <v>2</v>
      </c>
      <c r="Q1" s="186">
        <v>2</v>
      </c>
      <c r="R1" s="186">
        <v>2</v>
      </c>
      <c r="S1" s="186">
        <v>2</v>
      </c>
      <c r="T1" s="186">
        <v>2</v>
      </c>
      <c r="U1" s="186">
        <v>2</v>
      </c>
      <c r="V1" s="186">
        <v>2</v>
      </c>
      <c r="W1" s="186">
        <v>2</v>
      </c>
      <c r="X1" s="186">
        <v>2</v>
      </c>
      <c r="Y1" s="186">
        <v>2</v>
      </c>
      <c r="Z1" s="186">
        <v>2</v>
      </c>
      <c r="AA1" s="186">
        <v>2</v>
      </c>
      <c r="AB1" s="186">
        <v>3</v>
      </c>
      <c r="AC1" s="186">
        <v>3</v>
      </c>
      <c r="AD1" s="186">
        <v>3</v>
      </c>
      <c r="AE1" s="186">
        <v>3</v>
      </c>
      <c r="AF1" s="186">
        <v>3</v>
      </c>
      <c r="AG1" s="186">
        <v>3</v>
      </c>
      <c r="AH1" s="186">
        <v>3</v>
      </c>
      <c r="AI1" s="186">
        <v>3</v>
      </c>
      <c r="AJ1" s="186">
        <v>3</v>
      </c>
      <c r="AK1" s="186">
        <v>3</v>
      </c>
      <c r="AL1" s="186">
        <v>3</v>
      </c>
      <c r="AM1" s="186">
        <v>3</v>
      </c>
    </row>
    <row r="2" spans="1:40" x14ac:dyDescent="0.25">
      <c r="C2" t="s">
        <v>725</v>
      </c>
      <c r="D2" s="188" t="str">
        <f>+SPm!B2</f>
        <v>A1 M1</v>
      </c>
      <c r="E2" s="188" t="str">
        <f>+SPm!C2</f>
        <v>A1 M2</v>
      </c>
      <c r="F2" s="188" t="str">
        <f>+SPm!D2</f>
        <v>A1 M3</v>
      </c>
      <c r="G2" s="188" t="str">
        <f>+SPm!E2</f>
        <v>A1 M4</v>
      </c>
      <c r="H2" s="188" t="str">
        <f>+SPm!F2</f>
        <v>A1 M5</v>
      </c>
      <c r="I2" s="188" t="str">
        <f>+SPm!G2</f>
        <v>A1 M6</v>
      </c>
      <c r="J2" s="188" t="str">
        <f>+SPm!H2</f>
        <v>A1 M7</v>
      </c>
      <c r="K2" s="188" t="str">
        <f>+SPm!I2</f>
        <v>A1 M8</v>
      </c>
      <c r="L2" s="188" t="str">
        <f>+SPm!J2</f>
        <v>A1 M9</v>
      </c>
      <c r="M2" s="188" t="str">
        <f>+SPm!K2</f>
        <v>A1 M10</v>
      </c>
      <c r="N2" s="188" t="str">
        <f>+SPm!L2</f>
        <v>A1 M11</v>
      </c>
      <c r="O2" s="188" t="str">
        <f>+SPm!M2</f>
        <v>A1 M12</v>
      </c>
      <c r="P2" s="188" t="str">
        <f>+SPm!N2</f>
        <v>A2 M1</v>
      </c>
      <c r="Q2" s="188" t="str">
        <f>+SPm!O2</f>
        <v>A2 M2</v>
      </c>
      <c r="R2" s="188" t="str">
        <f>+SPm!P2</f>
        <v>A2 M3</v>
      </c>
      <c r="S2" s="188" t="str">
        <f>+SPm!Q2</f>
        <v>A2 M4</v>
      </c>
      <c r="T2" s="188" t="str">
        <f>+SPm!R2</f>
        <v>A2 M5</v>
      </c>
      <c r="U2" s="188" t="str">
        <f>+SPm!S2</f>
        <v>A2 M6</v>
      </c>
      <c r="V2" s="188" t="str">
        <f>+SPm!T2</f>
        <v>A2 M7</v>
      </c>
      <c r="W2" s="188" t="str">
        <f>+SPm!U2</f>
        <v>A2 M8</v>
      </c>
      <c r="X2" s="188" t="str">
        <f>+SPm!V2</f>
        <v>A2 M9</v>
      </c>
      <c r="Y2" s="188" t="str">
        <f>+SPm!W2</f>
        <v>A2 M10</v>
      </c>
      <c r="Z2" s="188" t="str">
        <f>+SPm!X2</f>
        <v>A2 M11</v>
      </c>
      <c r="AA2" s="188" t="str">
        <f>+SPm!Y2</f>
        <v>A2 M12</v>
      </c>
      <c r="AB2" s="188" t="str">
        <f>+SPm!Z2</f>
        <v>A3 M1</v>
      </c>
      <c r="AC2" s="188" t="str">
        <f>+SPm!AA2</f>
        <v>A3 M2</v>
      </c>
      <c r="AD2" s="188" t="str">
        <f>+SPm!AB2</f>
        <v>A3 M3</v>
      </c>
      <c r="AE2" s="188" t="str">
        <f>+SPm!AC2</f>
        <v>A3 M4</v>
      </c>
      <c r="AF2" s="188" t="str">
        <f>+SPm!AD2</f>
        <v>A3 M5</v>
      </c>
      <c r="AG2" s="188" t="str">
        <f>+SPm!AE2</f>
        <v>A3 M6</v>
      </c>
      <c r="AH2" s="188" t="str">
        <f>+SPm!AF2</f>
        <v>A3 M7</v>
      </c>
      <c r="AI2" s="188" t="str">
        <f>+SPm!AG2</f>
        <v>A3 M8</v>
      </c>
      <c r="AJ2" s="188" t="str">
        <f>+SPm!AH2</f>
        <v>A3 M9</v>
      </c>
      <c r="AK2" s="188" t="str">
        <f>+SPm!AI2</f>
        <v>A3 M10</v>
      </c>
      <c r="AL2" s="188" t="str">
        <f>+SPm!AJ2</f>
        <v>A3 M11</v>
      </c>
      <c r="AM2" s="188" t="str">
        <f>+SPm!AK2</f>
        <v>A3 M12</v>
      </c>
      <c r="AN2" s="188"/>
    </row>
    <row r="3" spans="1:40" x14ac:dyDescent="0.25">
      <c r="C3" t="s">
        <v>369</v>
      </c>
      <c r="D3" s="189">
        <f>+IF(D1='Bilancio iniziale'!$D$29,0,('Bilancio iniziale'!$B$29*'Bilancio iniziale'!$F$29)/12)</f>
        <v>335.41666666666669</v>
      </c>
      <c r="E3" s="189">
        <f>+IF(E1='Bilancio iniziale'!$D$29,0,('Bilancio iniziale'!$B$29*'Bilancio iniziale'!$F$29)/12)</f>
        <v>335.41666666666669</v>
      </c>
      <c r="F3" s="189">
        <f>+IF(F1='Bilancio iniziale'!$D$29,0,('Bilancio iniziale'!$B$29*'Bilancio iniziale'!$F$29)/12)</f>
        <v>335.41666666666669</v>
      </c>
      <c r="G3" s="189">
        <f>+IF(G1='Bilancio iniziale'!$D$29,0,('Bilancio iniziale'!$B$29*'Bilancio iniziale'!$F$29)/12)</f>
        <v>335.41666666666669</v>
      </c>
      <c r="H3" s="189">
        <f>+IF(H1='Bilancio iniziale'!$D$29,0,('Bilancio iniziale'!$B$29*'Bilancio iniziale'!$F$29)/12)</f>
        <v>335.41666666666669</v>
      </c>
      <c r="I3" s="189">
        <f>+IF(I1='Bilancio iniziale'!$D$29,0,('Bilancio iniziale'!$B$29*'Bilancio iniziale'!$F$29)/12)</f>
        <v>335.41666666666669</v>
      </c>
      <c r="J3" s="189">
        <f>+IF(J1='Bilancio iniziale'!$D$29,0,('Bilancio iniziale'!$B$29*'Bilancio iniziale'!$F$29)/12)</f>
        <v>335.41666666666669</v>
      </c>
      <c r="K3" s="189">
        <f>+IF(K1='Bilancio iniziale'!$D$29,0,('Bilancio iniziale'!$B$29*'Bilancio iniziale'!$F$29)/12)</f>
        <v>335.41666666666669</v>
      </c>
      <c r="L3" s="189">
        <f>+IF(L1='Bilancio iniziale'!$D$29,0,('Bilancio iniziale'!$B$29*'Bilancio iniziale'!$F$29)/12)</f>
        <v>335.41666666666669</v>
      </c>
      <c r="M3" s="189">
        <f>+IF(M1='Bilancio iniziale'!$D$29,0,('Bilancio iniziale'!$B$29*'Bilancio iniziale'!$F$29)/12)</f>
        <v>335.41666666666669</v>
      </c>
      <c r="N3" s="189">
        <f>+IF(N1='Bilancio iniziale'!$D$29,0,('Bilancio iniziale'!$B$29*'Bilancio iniziale'!$F$29)/12)</f>
        <v>335.41666666666669</v>
      </c>
      <c r="O3" s="189">
        <f>+IF(O1='Bilancio iniziale'!$D$29,0,('Bilancio iniziale'!$B$29*'Bilancio iniziale'!$F$29)/12)</f>
        <v>335.41666666666669</v>
      </c>
      <c r="P3" s="189">
        <f>+IF(P1='Bilancio iniziale'!$D$29,0,('Bilancio iniziale'!$B$29*'Bilancio iniziale'!$F$29)/12)</f>
        <v>335.41666666666669</v>
      </c>
      <c r="Q3" s="189">
        <f>+IF(Q1='Bilancio iniziale'!$D$29,0,('Bilancio iniziale'!$B$29*'Bilancio iniziale'!$F$29)/12)</f>
        <v>335.41666666666669</v>
      </c>
      <c r="R3" s="189">
        <f>+IF(R1='Bilancio iniziale'!$D$29,0,('Bilancio iniziale'!$B$29*'Bilancio iniziale'!$F$29)/12)</f>
        <v>335.41666666666669</v>
      </c>
      <c r="S3" s="189">
        <f>+IF(S1='Bilancio iniziale'!$D$29,0,('Bilancio iniziale'!$B$29*'Bilancio iniziale'!$F$29)/12)</f>
        <v>335.41666666666669</v>
      </c>
      <c r="T3" s="189">
        <f>+IF(T1='Bilancio iniziale'!$D$29,0,('Bilancio iniziale'!$B$29*'Bilancio iniziale'!$F$29)/12)</f>
        <v>335.41666666666669</v>
      </c>
      <c r="U3" s="189">
        <f>+IF(U1='Bilancio iniziale'!$D$29,0,('Bilancio iniziale'!$B$29*'Bilancio iniziale'!$F$29)/12)</f>
        <v>335.41666666666669</v>
      </c>
      <c r="V3" s="189">
        <f>+IF(V1='Bilancio iniziale'!$D$29,0,('Bilancio iniziale'!$B$29*'Bilancio iniziale'!$F$29)/12)</f>
        <v>335.41666666666669</v>
      </c>
      <c r="W3" s="189">
        <f>+IF(W1='Bilancio iniziale'!$D$29,0,('Bilancio iniziale'!$B$29*'Bilancio iniziale'!$F$29)/12)</f>
        <v>335.41666666666669</v>
      </c>
      <c r="X3" s="189">
        <f>+IF(X1='Bilancio iniziale'!$D$29,0,('Bilancio iniziale'!$B$29*'Bilancio iniziale'!$F$29)/12)</f>
        <v>335.41666666666669</v>
      </c>
      <c r="Y3" s="189">
        <f>+IF(Y1='Bilancio iniziale'!$D$29,0,('Bilancio iniziale'!$B$29*'Bilancio iniziale'!$F$29)/12)</f>
        <v>335.41666666666669</v>
      </c>
      <c r="Z3" s="189">
        <f>+IF(Z1='Bilancio iniziale'!$D$29,0,('Bilancio iniziale'!$B$29*'Bilancio iniziale'!$F$29)/12)</f>
        <v>335.41666666666669</v>
      </c>
      <c r="AA3" s="189">
        <f>+IF(AA1='Bilancio iniziale'!$D$29,0,('Bilancio iniziale'!$B$29*'Bilancio iniziale'!$F$29)/12)</f>
        <v>335.41666666666669</v>
      </c>
      <c r="AB3" s="189">
        <f>+IF(AB1='Bilancio iniziale'!$D$29,0,('Bilancio iniziale'!$B$29*'Bilancio iniziale'!$F$29)/12)</f>
        <v>335.41666666666669</v>
      </c>
      <c r="AC3" s="189">
        <f>+IF(AC1='Bilancio iniziale'!$D$29,0,('Bilancio iniziale'!$B$29*'Bilancio iniziale'!$F$29)/12)</f>
        <v>335.41666666666669</v>
      </c>
      <c r="AD3" s="189">
        <f>+IF(AD1='Bilancio iniziale'!$D$29,0,('Bilancio iniziale'!$B$29*'Bilancio iniziale'!$F$29)/12)</f>
        <v>335.41666666666669</v>
      </c>
      <c r="AE3" s="189">
        <f>+IF(AE1='Bilancio iniziale'!$D$29,0,('Bilancio iniziale'!$B$29*'Bilancio iniziale'!$F$29)/12)</f>
        <v>335.41666666666669</v>
      </c>
      <c r="AF3" s="189">
        <f>+IF(AF1='Bilancio iniziale'!$D$29,0,('Bilancio iniziale'!$B$29*'Bilancio iniziale'!$F$29)/12)</f>
        <v>335.41666666666669</v>
      </c>
      <c r="AG3" s="189">
        <f>+IF(AG1='Bilancio iniziale'!$D$29,0,('Bilancio iniziale'!$B$29*'Bilancio iniziale'!$F$29)/12)</f>
        <v>335.41666666666669</v>
      </c>
      <c r="AH3" s="189">
        <f>+IF(AH1='Bilancio iniziale'!$D$29,0,('Bilancio iniziale'!$B$29*'Bilancio iniziale'!$F$29)/12)</f>
        <v>335.41666666666669</v>
      </c>
      <c r="AI3" s="189">
        <f>+IF(AI1='Bilancio iniziale'!$D$29,0,('Bilancio iniziale'!$B$29*'Bilancio iniziale'!$F$29)/12)</f>
        <v>335.41666666666669</v>
      </c>
      <c r="AJ3" s="189">
        <f>+IF(AJ1='Bilancio iniziale'!$D$29,0,('Bilancio iniziale'!$B$29*'Bilancio iniziale'!$F$29)/12)</f>
        <v>335.41666666666669</v>
      </c>
      <c r="AK3" s="189">
        <f>+IF(AK1='Bilancio iniziale'!$D$29,0,('Bilancio iniziale'!$B$29*'Bilancio iniziale'!$F$29)/12)</f>
        <v>335.41666666666669</v>
      </c>
      <c r="AL3" s="189">
        <f>+IF(AL1='Bilancio iniziale'!$D$29,0,('Bilancio iniziale'!$B$29*'Bilancio iniziale'!$F$29)/12)</f>
        <v>335.41666666666669</v>
      </c>
      <c r="AM3" s="189">
        <f>+IF(AM1='Bilancio iniziale'!$D$29,0,('Bilancio iniziale'!$B$29*'Bilancio iniziale'!$F$29)/12)</f>
        <v>335.41666666666669</v>
      </c>
    </row>
    <row r="4" spans="1:40" x14ac:dyDescent="0.25">
      <c r="C4" t="s">
        <v>723</v>
      </c>
      <c r="D4" s="189">
        <f>+IF(D1='Bilancio iniziale'!$D$33,0,('Bilancio iniziale'!$B$33*'Bilancio iniziale'!$F$33)/12)</f>
        <v>416.66666666666669</v>
      </c>
      <c r="E4" s="189">
        <f>+IF(E1='Bilancio iniziale'!$D$33,0,('Bilancio iniziale'!$B$33*'Bilancio iniziale'!$F$33)/12)</f>
        <v>416.66666666666669</v>
      </c>
      <c r="F4" s="189">
        <f>+IF(F1='Bilancio iniziale'!$D$33,0,('Bilancio iniziale'!$B$33*'Bilancio iniziale'!$F$33)/12)</f>
        <v>416.66666666666669</v>
      </c>
      <c r="G4" s="189">
        <f>+IF(G1='Bilancio iniziale'!$D$33,0,('Bilancio iniziale'!$B$33*'Bilancio iniziale'!$F$33)/12)</f>
        <v>416.66666666666669</v>
      </c>
      <c r="H4" s="189">
        <f>+IF(H1='Bilancio iniziale'!$D$33,0,('Bilancio iniziale'!$B$33*'Bilancio iniziale'!$F$33)/12)</f>
        <v>416.66666666666669</v>
      </c>
      <c r="I4" s="189">
        <f>+IF(I1='Bilancio iniziale'!$D$33,0,('Bilancio iniziale'!$B$33*'Bilancio iniziale'!$F$33)/12)</f>
        <v>416.66666666666669</v>
      </c>
      <c r="J4" s="189">
        <f>+IF(J1='Bilancio iniziale'!$D$33,0,('Bilancio iniziale'!$B$33*'Bilancio iniziale'!$F$33)/12)</f>
        <v>416.66666666666669</v>
      </c>
      <c r="K4" s="189">
        <f>+IF(K1='Bilancio iniziale'!$D$33,0,('Bilancio iniziale'!$B$33*'Bilancio iniziale'!$F$33)/12)</f>
        <v>416.66666666666669</v>
      </c>
      <c r="L4" s="189">
        <f>+IF(L1='Bilancio iniziale'!$D$33,0,('Bilancio iniziale'!$B$33*'Bilancio iniziale'!$F$33)/12)</f>
        <v>416.66666666666669</v>
      </c>
      <c r="M4" s="189">
        <f>+IF(M1='Bilancio iniziale'!$D$33,0,('Bilancio iniziale'!$B$33*'Bilancio iniziale'!$F$33)/12)</f>
        <v>416.66666666666669</v>
      </c>
      <c r="N4" s="189">
        <f>+IF(N1='Bilancio iniziale'!$D$33,0,('Bilancio iniziale'!$B$33*'Bilancio iniziale'!$F$33)/12)</f>
        <v>416.66666666666669</v>
      </c>
      <c r="O4" s="189">
        <f>+IF(O1='Bilancio iniziale'!$D$33,0,('Bilancio iniziale'!$B$33*'Bilancio iniziale'!$F$33)/12)</f>
        <v>416.66666666666669</v>
      </c>
      <c r="P4" s="189">
        <f>+IF(P1='Bilancio iniziale'!$D$33,0,('Bilancio iniziale'!$B$33*'Bilancio iniziale'!$F$33)/12)</f>
        <v>416.66666666666669</v>
      </c>
      <c r="Q4" s="189">
        <f>+IF(Q1='Bilancio iniziale'!$D$33,0,('Bilancio iniziale'!$B$33*'Bilancio iniziale'!$F$33)/12)</f>
        <v>416.66666666666669</v>
      </c>
      <c r="R4" s="189">
        <f>+IF(R1='Bilancio iniziale'!$D$33,0,('Bilancio iniziale'!$B$33*'Bilancio iniziale'!$F$33)/12)</f>
        <v>416.66666666666669</v>
      </c>
      <c r="S4" s="189">
        <f>+IF(S1='Bilancio iniziale'!$D$33,0,('Bilancio iniziale'!$B$33*'Bilancio iniziale'!$F$33)/12)</f>
        <v>416.66666666666669</v>
      </c>
      <c r="T4" s="189">
        <f>+IF(T1='Bilancio iniziale'!$D$33,0,('Bilancio iniziale'!$B$33*'Bilancio iniziale'!$F$33)/12)</f>
        <v>416.66666666666669</v>
      </c>
      <c r="U4" s="189">
        <f>+IF(U1='Bilancio iniziale'!$D$33,0,('Bilancio iniziale'!$B$33*'Bilancio iniziale'!$F$33)/12)</f>
        <v>416.66666666666669</v>
      </c>
      <c r="V4" s="189">
        <f>+IF(V1='Bilancio iniziale'!$D$33,0,('Bilancio iniziale'!$B$33*'Bilancio iniziale'!$F$33)/12)</f>
        <v>416.66666666666669</v>
      </c>
      <c r="W4" s="189">
        <f>+IF(W1='Bilancio iniziale'!$D$33,0,('Bilancio iniziale'!$B$33*'Bilancio iniziale'!$F$33)/12)</f>
        <v>416.66666666666669</v>
      </c>
      <c r="X4" s="189">
        <f>+IF(X1='Bilancio iniziale'!$D$33,0,('Bilancio iniziale'!$B$33*'Bilancio iniziale'!$F$33)/12)</f>
        <v>416.66666666666669</v>
      </c>
      <c r="Y4" s="189">
        <f>+IF(Y1='Bilancio iniziale'!$D$33,0,('Bilancio iniziale'!$B$33*'Bilancio iniziale'!$F$33)/12)</f>
        <v>416.66666666666669</v>
      </c>
      <c r="Z4" s="189">
        <f>+IF(Z1='Bilancio iniziale'!$D$33,0,('Bilancio iniziale'!$B$33*'Bilancio iniziale'!$F$33)/12)</f>
        <v>416.66666666666669</v>
      </c>
      <c r="AA4" s="189">
        <f>+IF(AA1='Bilancio iniziale'!$D$33,0,('Bilancio iniziale'!$B$33*'Bilancio iniziale'!$F$33)/12)</f>
        <v>416.66666666666669</v>
      </c>
      <c r="AB4" s="189">
        <f>+IF(AB1='Bilancio iniziale'!$D$33,0,('Bilancio iniziale'!$B$33*'Bilancio iniziale'!$F$33)/12)</f>
        <v>416.66666666666669</v>
      </c>
      <c r="AC4" s="189">
        <f>+IF(AC1='Bilancio iniziale'!$D$33,0,('Bilancio iniziale'!$B$33*'Bilancio iniziale'!$F$33)/12)</f>
        <v>416.66666666666669</v>
      </c>
      <c r="AD4" s="189">
        <f>+IF(AD1='Bilancio iniziale'!$D$33,0,('Bilancio iniziale'!$B$33*'Bilancio iniziale'!$F$33)/12)</f>
        <v>416.66666666666669</v>
      </c>
      <c r="AE4" s="189">
        <f>+IF(AE1='Bilancio iniziale'!$D$33,0,('Bilancio iniziale'!$B$33*'Bilancio iniziale'!$F$33)/12)</f>
        <v>416.66666666666669</v>
      </c>
      <c r="AF4" s="189">
        <f>+IF(AF1='Bilancio iniziale'!$D$33,0,('Bilancio iniziale'!$B$33*'Bilancio iniziale'!$F$33)/12)</f>
        <v>416.66666666666669</v>
      </c>
      <c r="AG4" s="189">
        <f>+IF(AG1='Bilancio iniziale'!$D$33,0,('Bilancio iniziale'!$B$33*'Bilancio iniziale'!$F$33)/12)</f>
        <v>416.66666666666669</v>
      </c>
      <c r="AH4" s="189">
        <f>+IF(AH1='Bilancio iniziale'!$D$33,0,('Bilancio iniziale'!$B$33*'Bilancio iniziale'!$F$33)/12)</f>
        <v>416.66666666666669</v>
      </c>
      <c r="AI4" s="189">
        <f>+IF(AI1='Bilancio iniziale'!$D$33,0,('Bilancio iniziale'!$B$33*'Bilancio iniziale'!$F$33)/12)</f>
        <v>416.66666666666669</v>
      </c>
      <c r="AJ4" s="189">
        <f>+IF(AJ1='Bilancio iniziale'!$D$33,0,('Bilancio iniziale'!$B$33*'Bilancio iniziale'!$F$33)/12)</f>
        <v>416.66666666666669</v>
      </c>
      <c r="AK4" s="189">
        <f>+IF(AK1='Bilancio iniziale'!$D$33,0,('Bilancio iniziale'!$B$33*'Bilancio iniziale'!$F$33)/12)</f>
        <v>416.66666666666669</v>
      </c>
      <c r="AL4" s="189">
        <f>+IF(AL1='Bilancio iniziale'!$D$33,0,('Bilancio iniziale'!$B$33*'Bilancio iniziale'!$F$33)/12)</f>
        <v>416.66666666666669</v>
      </c>
      <c r="AM4" s="189">
        <f>+IF(AM1='Bilancio iniziale'!$D$33,0,('Bilancio iniziale'!$B$33*'Bilancio iniziale'!$F$33)/12)</f>
        <v>416.66666666666669</v>
      </c>
    </row>
    <row r="5" spans="1:40" x14ac:dyDescent="0.25">
      <c r="C5" t="s">
        <v>724</v>
      </c>
      <c r="D5" s="189">
        <f>+IF(D1='Bilancio iniziale'!$D$34,0,('Bilancio iniziale'!$B$34*'Bilancio iniziale'!$F$34)/12)</f>
        <v>333.33333333333331</v>
      </c>
      <c r="E5" s="189">
        <f>+IF(E1='Bilancio iniziale'!$D$34,0,('Bilancio iniziale'!$B$34*'Bilancio iniziale'!$F$34)/12)</f>
        <v>333.33333333333331</v>
      </c>
      <c r="F5" s="189">
        <f>+IF(F1='Bilancio iniziale'!$D$34,0,('Bilancio iniziale'!$B$34*'Bilancio iniziale'!$F$34)/12)</f>
        <v>333.33333333333331</v>
      </c>
      <c r="G5" s="189">
        <f>+IF(G1='Bilancio iniziale'!$D$34,0,('Bilancio iniziale'!$B$34*'Bilancio iniziale'!$F$34)/12)</f>
        <v>333.33333333333331</v>
      </c>
      <c r="H5" s="189">
        <f>+IF(H1='Bilancio iniziale'!$D$34,0,('Bilancio iniziale'!$B$34*'Bilancio iniziale'!$F$34)/12)</f>
        <v>333.33333333333331</v>
      </c>
      <c r="I5" s="189">
        <f>+IF(I1='Bilancio iniziale'!$D$34,0,('Bilancio iniziale'!$B$34*'Bilancio iniziale'!$F$34)/12)</f>
        <v>333.33333333333331</v>
      </c>
      <c r="J5" s="189">
        <f>+IF(J1='Bilancio iniziale'!$D$34,0,('Bilancio iniziale'!$B$34*'Bilancio iniziale'!$F$34)/12)</f>
        <v>333.33333333333331</v>
      </c>
      <c r="K5" s="189">
        <f>+IF(K1='Bilancio iniziale'!$D$34,0,('Bilancio iniziale'!$B$34*'Bilancio iniziale'!$F$34)/12)</f>
        <v>333.33333333333331</v>
      </c>
      <c r="L5" s="189">
        <f>+IF(L1='Bilancio iniziale'!$D$34,0,('Bilancio iniziale'!$B$34*'Bilancio iniziale'!$F$34)/12)</f>
        <v>333.33333333333331</v>
      </c>
      <c r="M5" s="189">
        <f>+IF(M1='Bilancio iniziale'!$D$34,0,('Bilancio iniziale'!$B$34*'Bilancio iniziale'!$F$34)/12)</f>
        <v>333.33333333333331</v>
      </c>
      <c r="N5" s="189">
        <f>+IF(N1='Bilancio iniziale'!$D$34,0,('Bilancio iniziale'!$B$34*'Bilancio iniziale'!$F$34)/12)</f>
        <v>333.33333333333331</v>
      </c>
      <c r="O5" s="189">
        <f>+IF(O1='Bilancio iniziale'!$D$34,0,('Bilancio iniziale'!$B$34*'Bilancio iniziale'!$F$34)/12)</f>
        <v>333.33333333333331</v>
      </c>
      <c r="P5" s="189">
        <f>+IF(P1='Bilancio iniziale'!$D$34,0,('Bilancio iniziale'!$B$34*'Bilancio iniziale'!$F$34)/12)</f>
        <v>333.33333333333331</v>
      </c>
      <c r="Q5" s="189">
        <f>+IF(Q1='Bilancio iniziale'!$D$34,0,('Bilancio iniziale'!$B$34*'Bilancio iniziale'!$F$34)/12)</f>
        <v>333.33333333333331</v>
      </c>
      <c r="R5" s="189">
        <f>+IF(R1='Bilancio iniziale'!$D$34,0,('Bilancio iniziale'!$B$34*'Bilancio iniziale'!$F$34)/12)</f>
        <v>333.33333333333331</v>
      </c>
      <c r="S5" s="189">
        <f>+IF(S1='Bilancio iniziale'!$D$34,0,('Bilancio iniziale'!$B$34*'Bilancio iniziale'!$F$34)/12)</f>
        <v>333.33333333333331</v>
      </c>
      <c r="T5" s="189">
        <f>+IF(T1='Bilancio iniziale'!$D$34,0,('Bilancio iniziale'!$B$34*'Bilancio iniziale'!$F$34)/12)</f>
        <v>333.33333333333331</v>
      </c>
      <c r="U5" s="189">
        <f>+IF(U1='Bilancio iniziale'!$D$34,0,('Bilancio iniziale'!$B$34*'Bilancio iniziale'!$F$34)/12)</f>
        <v>333.33333333333331</v>
      </c>
      <c r="V5" s="189">
        <f>+IF(V1='Bilancio iniziale'!$D$34,0,('Bilancio iniziale'!$B$34*'Bilancio iniziale'!$F$34)/12)</f>
        <v>333.33333333333331</v>
      </c>
      <c r="W5" s="189">
        <f>+IF(W1='Bilancio iniziale'!$D$34,0,('Bilancio iniziale'!$B$34*'Bilancio iniziale'!$F$34)/12)</f>
        <v>333.33333333333331</v>
      </c>
      <c r="X5" s="189">
        <f>+IF(X1='Bilancio iniziale'!$D$34,0,('Bilancio iniziale'!$B$34*'Bilancio iniziale'!$F$34)/12)</f>
        <v>333.33333333333331</v>
      </c>
      <c r="Y5" s="189">
        <f>+IF(Y1='Bilancio iniziale'!$D$34,0,('Bilancio iniziale'!$B$34*'Bilancio iniziale'!$F$34)/12)</f>
        <v>333.33333333333331</v>
      </c>
      <c r="Z5" s="189">
        <f>+IF(Z1='Bilancio iniziale'!$D$34,0,('Bilancio iniziale'!$B$34*'Bilancio iniziale'!$F$34)/12)</f>
        <v>333.33333333333331</v>
      </c>
      <c r="AA5" s="189">
        <f>+IF(AA1='Bilancio iniziale'!$D$34,0,('Bilancio iniziale'!$B$34*'Bilancio iniziale'!$F$34)/12)</f>
        <v>333.33333333333331</v>
      </c>
      <c r="AB5" s="189">
        <f>+IF(AB1='Bilancio iniziale'!$D$34,0,('Bilancio iniziale'!$B$34*'Bilancio iniziale'!$F$34)/12)</f>
        <v>333.33333333333331</v>
      </c>
      <c r="AC5" s="189">
        <f>+IF(AC1='Bilancio iniziale'!$D$34,0,('Bilancio iniziale'!$B$34*'Bilancio iniziale'!$F$34)/12)</f>
        <v>333.33333333333331</v>
      </c>
      <c r="AD5" s="189">
        <f>+IF(AD1='Bilancio iniziale'!$D$34,0,('Bilancio iniziale'!$B$34*'Bilancio iniziale'!$F$34)/12)</f>
        <v>333.33333333333331</v>
      </c>
      <c r="AE5" s="189">
        <f>+IF(AE1='Bilancio iniziale'!$D$34,0,('Bilancio iniziale'!$B$34*'Bilancio iniziale'!$F$34)/12)</f>
        <v>333.33333333333331</v>
      </c>
      <c r="AF5" s="189">
        <f>+IF(AF1='Bilancio iniziale'!$D$34,0,('Bilancio iniziale'!$B$34*'Bilancio iniziale'!$F$34)/12)</f>
        <v>333.33333333333331</v>
      </c>
      <c r="AG5" s="189">
        <f>+IF(AG1='Bilancio iniziale'!$D$34,0,('Bilancio iniziale'!$B$34*'Bilancio iniziale'!$F$34)/12)</f>
        <v>333.33333333333331</v>
      </c>
      <c r="AH5" s="189">
        <f>+IF(AH1='Bilancio iniziale'!$D$34,0,('Bilancio iniziale'!$B$34*'Bilancio iniziale'!$F$34)/12)</f>
        <v>333.33333333333331</v>
      </c>
      <c r="AI5" s="189">
        <f>+IF(AI1='Bilancio iniziale'!$D$34,0,('Bilancio iniziale'!$B$34*'Bilancio iniziale'!$F$34)/12)</f>
        <v>333.33333333333331</v>
      </c>
      <c r="AJ5" s="189">
        <f>+IF(AJ1='Bilancio iniziale'!$D$34,0,('Bilancio iniziale'!$B$34*'Bilancio iniziale'!$F$34)/12)</f>
        <v>333.33333333333331</v>
      </c>
      <c r="AK5" s="189">
        <f>+IF(AK1='Bilancio iniziale'!$D$34,0,('Bilancio iniziale'!$B$34*'Bilancio iniziale'!$F$34)/12)</f>
        <v>333.33333333333331</v>
      </c>
      <c r="AL5" s="189">
        <f>+IF(AL1='Bilancio iniziale'!$D$34,0,('Bilancio iniziale'!$B$34*'Bilancio iniziale'!$F$34)/12)</f>
        <v>333.33333333333331</v>
      </c>
      <c r="AM5" s="189">
        <f>+IF(AM1='Bilancio iniziale'!$D$34,0,('Bilancio iniziale'!$B$34*'Bilancio iniziale'!$F$34)/12)</f>
        <v>333.33333333333331</v>
      </c>
    </row>
    <row r="6" spans="1:40" x14ac:dyDescent="0.25">
      <c r="C6" t="s">
        <v>368</v>
      </c>
      <c r="D6" s="189">
        <f>+IF(D1='Bilancio iniziale'!$D$41,0,('Bilancio iniziale'!$B$41*'Bilancio iniziale'!$F$41)/12)</f>
        <v>0</v>
      </c>
      <c r="E6" s="189">
        <f>+IF(E1='Bilancio iniziale'!$D$41,0,('Bilancio iniziale'!$B$41*'Bilancio iniziale'!$F$41)/12)</f>
        <v>0</v>
      </c>
      <c r="F6" s="189">
        <f>+IF(F1='Bilancio iniziale'!$D$41,0,('Bilancio iniziale'!$B$41*'Bilancio iniziale'!$F$41)/12)</f>
        <v>0</v>
      </c>
      <c r="G6" s="189">
        <f>+IF(G1='Bilancio iniziale'!$D$41,0,('Bilancio iniziale'!$B$41*'Bilancio iniziale'!$F$41)/12)</f>
        <v>0</v>
      </c>
      <c r="H6" s="189">
        <f>+IF(H1='Bilancio iniziale'!$D$41,0,('Bilancio iniziale'!$B$41*'Bilancio iniziale'!$F$41)/12)</f>
        <v>0</v>
      </c>
      <c r="I6" s="189">
        <f>+IF(I1='Bilancio iniziale'!$D$41,0,('Bilancio iniziale'!$B$41*'Bilancio iniziale'!$F$41)/12)</f>
        <v>0</v>
      </c>
      <c r="J6" s="189">
        <f>+IF(J1='Bilancio iniziale'!$D$41,0,('Bilancio iniziale'!$B$41*'Bilancio iniziale'!$F$41)/12)</f>
        <v>0</v>
      </c>
      <c r="K6" s="189">
        <f>+IF(K1='Bilancio iniziale'!$D$41,0,('Bilancio iniziale'!$B$41*'Bilancio iniziale'!$F$41)/12)</f>
        <v>0</v>
      </c>
      <c r="L6" s="189">
        <f>+IF(L1='Bilancio iniziale'!$D$41,0,('Bilancio iniziale'!$B$41*'Bilancio iniziale'!$F$41)/12)</f>
        <v>0</v>
      </c>
      <c r="M6" s="189">
        <f>+IF(M1='Bilancio iniziale'!$D$41,0,('Bilancio iniziale'!$B$41*'Bilancio iniziale'!$F$41)/12)</f>
        <v>0</v>
      </c>
      <c r="N6" s="189">
        <f>+IF(N1='Bilancio iniziale'!$D$41,0,('Bilancio iniziale'!$B$41*'Bilancio iniziale'!$F$41)/12)</f>
        <v>0</v>
      </c>
      <c r="O6" s="189">
        <f>+IF(O1='Bilancio iniziale'!$D$41,0,('Bilancio iniziale'!$B$41*'Bilancio iniziale'!$F$41)/12)</f>
        <v>0</v>
      </c>
      <c r="P6" s="189">
        <f>+IF(P1='Bilancio iniziale'!$D$41,0,('Bilancio iniziale'!$B$41*'Bilancio iniziale'!$F$41)/12)</f>
        <v>0</v>
      </c>
      <c r="Q6" s="189">
        <f>+IF(Q1='Bilancio iniziale'!$D$41,0,('Bilancio iniziale'!$B$41*'Bilancio iniziale'!$F$41)/12)</f>
        <v>0</v>
      </c>
      <c r="R6" s="189">
        <f>+IF(R1='Bilancio iniziale'!$D$41,0,('Bilancio iniziale'!$B$41*'Bilancio iniziale'!$F$41)/12)</f>
        <v>0</v>
      </c>
      <c r="S6" s="189">
        <f>+IF(S1='Bilancio iniziale'!$D$41,0,('Bilancio iniziale'!$B$41*'Bilancio iniziale'!$F$41)/12)</f>
        <v>0</v>
      </c>
      <c r="T6" s="189">
        <f>+IF(T1='Bilancio iniziale'!$D$41,0,('Bilancio iniziale'!$B$41*'Bilancio iniziale'!$F$41)/12)</f>
        <v>0</v>
      </c>
      <c r="U6" s="189">
        <f>+IF(U1='Bilancio iniziale'!$D$41,0,('Bilancio iniziale'!$B$41*'Bilancio iniziale'!$F$41)/12)</f>
        <v>0</v>
      </c>
      <c r="V6" s="189">
        <f>+IF(V1='Bilancio iniziale'!$D$41,0,('Bilancio iniziale'!$B$41*'Bilancio iniziale'!$F$41)/12)</f>
        <v>0</v>
      </c>
      <c r="W6" s="189">
        <f>+IF(W1='Bilancio iniziale'!$D$41,0,('Bilancio iniziale'!$B$41*'Bilancio iniziale'!$F$41)/12)</f>
        <v>0</v>
      </c>
      <c r="X6" s="189">
        <f>+IF(X1='Bilancio iniziale'!$D$41,0,('Bilancio iniziale'!$B$41*'Bilancio iniziale'!$F$41)/12)</f>
        <v>0</v>
      </c>
      <c r="Y6" s="189">
        <f>+IF(Y1='Bilancio iniziale'!$D$41,0,('Bilancio iniziale'!$B$41*'Bilancio iniziale'!$F$41)/12)</f>
        <v>0</v>
      </c>
      <c r="Z6" s="189">
        <f>+IF(Z1='Bilancio iniziale'!$D$41,0,('Bilancio iniziale'!$B$41*'Bilancio iniziale'!$F$41)/12)</f>
        <v>0</v>
      </c>
      <c r="AA6" s="189">
        <f>+IF(AA1='Bilancio iniziale'!$D$41,0,('Bilancio iniziale'!$B$41*'Bilancio iniziale'!$F$41)/12)</f>
        <v>0</v>
      </c>
      <c r="AB6" s="189">
        <f>+IF(AB1='Bilancio iniziale'!$D$41,0,('Bilancio iniziale'!$B$41*'Bilancio iniziale'!$F$41)/12)</f>
        <v>0</v>
      </c>
      <c r="AC6" s="189">
        <f>+IF(AC1='Bilancio iniziale'!$D$41,0,('Bilancio iniziale'!$B$41*'Bilancio iniziale'!$F$41)/12)</f>
        <v>0</v>
      </c>
      <c r="AD6" s="189">
        <f>+IF(AD1='Bilancio iniziale'!$D$41,0,('Bilancio iniziale'!$B$41*'Bilancio iniziale'!$F$41)/12)</f>
        <v>0</v>
      </c>
      <c r="AE6" s="189">
        <f>+IF(AE1='Bilancio iniziale'!$D$41,0,('Bilancio iniziale'!$B$41*'Bilancio iniziale'!$F$41)/12)</f>
        <v>0</v>
      </c>
      <c r="AF6" s="189">
        <f>+IF(AF1='Bilancio iniziale'!$D$41,0,('Bilancio iniziale'!$B$41*'Bilancio iniziale'!$F$41)/12)</f>
        <v>0</v>
      </c>
      <c r="AG6" s="189">
        <f>+IF(AG1='Bilancio iniziale'!$D$41,0,('Bilancio iniziale'!$B$41*'Bilancio iniziale'!$F$41)/12)</f>
        <v>0</v>
      </c>
      <c r="AH6" s="189">
        <f>+IF(AH1='Bilancio iniziale'!$D$41,0,('Bilancio iniziale'!$B$41*'Bilancio iniziale'!$F$41)/12)</f>
        <v>0</v>
      </c>
      <c r="AI6" s="189">
        <f>+IF(AI1='Bilancio iniziale'!$D$41,0,('Bilancio iniziale'!$B$41*'Bilancio iniziale'!$F$41)/12)</f>
        <v>0</v>
      </c>
      <c r="AJ6" s="189">
        <f>+IF(AJ1='Bilancio iniziale'!$D$41,0,('Bilancio iniziale'!$B$41*'Bilancio iniziale'!$F$41)/12)</f>
        <v>0</v>
      </c>
      <c r="AK6" s="189">
        <f>+IF(AK1='Bilancio iniziale'!$D$41,0,('Bilancio iniziale'!$B$41*'Bilancio iniziale'!$F$41)/12)</f>
        <v>0</v>
      </c>
      <c r="AL6" s="189">
        <f>+IF(AL1='Bilancio iniziale'!$D$41,0,('Bilancio iniziale'!$B$41*'Bilancio iniziale'!$F$41)/12)</f>
        <v>0</v>
      </c>
      <c r="AM6" s="189">
        <f>+IF(AM1='Bilancio iniziale'!$D$41,0,('Bilancio iniziale'!$B$41*'Bilancio iniziale'!$F$41)/12)</f>
        <v>0</v>
      </c>
    </row>
    <row r="7" spans="1:40" x14ac:dyDescent="0.25">
      <c r="C7" t="s">
        <v>371</v>
      </c>
      <c r="D7" s="189">
        <f>+IF(D1='Bilancio iniziale'!$D$42,0,('Bilancio iniziale'!$B$42*'Bilancio iniziale'!$F$42)/12)</f>
        <v>0</v>
      </c>
      <c r="E7" s="189">
        <f>+IF(E1='Bilancio iniziale'!$D$42,0,('Bilancio iniziale'!$B$42*'Bilancio iniziale'!$F$42)/12)</f>
        <v>0</v>
      </c>
      <c r="F7" s="189">
        <f>+IF(F1='Bilancio iniziale'!$D$42,0,('Bilancio iniziale'!$B$42*'Bilancio iniziale'!$F$42)/12)</f>
        <v>0</v>
      </c>
      <c r="G7" s="189">
        <f>+IF(G1='Bilancio iniziale'!$D$42,0,('Bilancio iniziale'!$B$42*'Bilancio iniziale'!$F$42)/12)</f>
        <v>0</v>
      </c>
      <c r="H7" s="189">
        <f>+IF(H1='Bilancio iniziale'!$D$42,0,('Bilancio iniziale'!$B$42*'Bilancio iniziale'!$F$42)/12)</f>
        <v>0</v>
      </c>
      <c r="I7" s="189">
        <f>+IF(I1='Bilancio iniziale'!$D$42,0,('Bilancio iniziale'!$B$42*'Bilancio iniziale'!$F$42)/12)</f>
        <v>0</v>
      </c>
      <c r="J7" s="189">
        <f>+IF(J1='Bilancio iniziale'!$D$42,0,('Bilancio iniziale'!$B$42*'Bilancio iniziale'!$F$42)/12)</f>
        <v>0</v>
      </c>
      <c r="K7" s="189">
        <f>+IF(K1='Bilancio iniziale'!$D$42,0,('Bilancio iniziale'!$B$42*'Bilancio iniziale'!$F$42)/12)</f>
        <v>0</v>
      </c>
      <c r="L7" s="189">
        <f>+IF(L1='Bilancio iniziale'!$D$42,0,('Bilancio iniziale'!$B$42*'Bilancio iniziale'!$F$42)/12)</f>
        <v>0</v>
      </c>
      <c r="M7" s="189">
        <f>+IF(M1='Bilancio iniziale'!$D$42,0,('Bilancio iniziale'!$B$42*'Bilancio iniziale'!$F$42)/12)</f>
        <v>0</v>
      </c>
      <c r="N7" s="189">
        <f>+IF(N1='Bilancio iniziale'!$D$42,0,('Bilancio iniziale'!$B$42*'Bilancio iniziale'!$F$42)/12)</f>
        <v>0</v>
      </c>
      <c r="O7" s="189">
        <f>+IF(O1='Bilancio iniziale'!$D$42,0,('Bilancio iniziale'!$B$42*'Bilancio iniziale'!$F$42)/12)</f>
        <v>0</v>
      </c>
      <c r="P7" s="189">
        <f>+IF(P1='Bilancio iniziale'!$D$42,0,('Bilancio iniziale'!$B$42*'Bilancio iniziale'!$F$42)/12)</f>
        <v>0</v>
      </c>
      <c r="Q7" s="189">
        <f>+IF(Q1='Bilancio iniziale'!$D$42,0,('Bilancio iniziale'!$B$42*'Bilancio iniziale'!$F$42)/12)</f>
        <v>0</v>
      </c>
      <c r="R7" s="189">
        <f>+IF(R1='Bilancio iniziale'!$D$42,0,('Bilancio iniziale'!$B$42*'Bilancio iniziale'!$F$42)/12)</f>
        <v>0</v>
      </c>
      <c r="S7" s="189">
        <f>+IF(S1='Bilancio iniziale'!$D$42,0,('Bilancio iniziale'!$B$42*'Bilancio iniziale'!$F$42)/12)</f>
        <v>0</v>
      </c>
      <c r="T7" s="189">
        <f>+IF(T1='Bilancio iniziale'!$D$42,0,('Bilancio iniziale'!$B$42*'Bilancio iniziale'!$F$42)/12)</f>
        <v>0</v>
      </c>
      <c r="U7" s="189">
        <f>+IF(U1='Bilancio iniziale'!$D$42,0,('Bilancio iniziale'!$B$42*'Bilancio iniziale'!$F$42)/12)</f>
        <v>0</v>
      </c>
      <c r="V7" s="189">
        <f>+IF(V1='Bilancio iniziale'!$D$42,0,('Bilancio iniziale'!$B$42*'Bilancio iniziale'!$F$42)/12)</f>
        <v>0</v>
      </c>
      <c r="W7" s="189">
        <f>+IF(W1='Bilancio iniziale'!$D$42,0,('Bilancio iniziale'!$B$42*'Bilancio iniziale'!$F$42)/12)</f>
        <v>0</v>
      </c>
      <c r="X7" s="189">
        <f>+IF(X1='Bilancio iniziale'!$D$42,0,('Bilancio iniziale'!$B$42*'Bilancio iniziale'!$F$42)/12)</f>
        <v>0</v>
      </c>
      <c r="Y7" s="189">
        <f>+IF(Y1='Bilancio iniziale'!$D$42,0,('Bilancio iniziale'!$B$42*'Bilancio iniziale'!$F$42)/12)</f>
        <v>0</v>
      </c>
      <c r="Z7" s="189">
        <f>+IF(Z1='Bilancio iniziale'!$D$42,0,('Bilancio iniziale'!$B$42*'Bilancio iniziale'!$F$42)/12)</f>
        <v>0</v>
      </c>
      <c r="AA7" s="189">
        <f>+IF(AA1='Bilancio iniziale'!$D$42,0,('Bilancio iniziale'!$B$42*'Bilancio iniziale'!$F$42)/12)</f>
        <v>0</v>
      </c>
      <c r="AB7" s="189">
        <f>+IF(AB1='Bilancio iniziale'!$D$42,0,('Bilancio iniziale'!$B$42*'Bilancio iniziale'!$F$42)/12)</f>
        <v>0</v>
      </c>
      <c r="AC7" s="189">
        <f>+IF(AC1='Bilancio iniziale'!$D$42,0,('Bilancio iniziale'!$B$42*'Bilancio iniziale'!$F$42)/12)</f>
        <v>0</v>
      </c>
      <c r="AD7" s="189">
        <f>+IF(AD1='Bilancio iniziale'!$D$42,0,('Bilancio iniziale'!$B$42*'Bilancio iniziale'!$F$42)/12)</f>
        <v>0</v>
      </c>
      <c r="AE7" s="189">
        <f>+IF(AE1='Bilancio iniziale'!$D$42,0,('Bilancio iniziale'!$B$42*'Bilancio iniziale'!$F$42)/12)</f>
        <v>0</v>
      </c>
      <c r="AF7" s="189">
        <f>+IF(AF1='Bilancio iniziale'!$D$42,0,('Bilancio iniziale'!$B$42*'Bilancio iniziale'!$F$42)/12)</f>
        <v>0</v>
      </c>
      <c r="AG7" s="189">
        <f>+IF(AG1='Bilancio iniziale'!$D$42,0,('Bilancio iniziale'!$B$42*'Bilancio iniziale'!$F$42)/12)</f>
        <v>0</v>
      </c>
      <c r="AH7" s="189">
        <f>+IF(AH1='Bilancio iniziale'!$D$42,0,('Bilancio iniziale'!$B$42*'Bilancio iniziale'!$F$42)/12)</f>
        <v>0</v>
      </c>
      <c r="AI7" s="189">
        <f>+IF(AI1='Bilancio iniziale'!$D$42,0,('Bilancio iniziale'!$B$42*'Bilancio iniziale'!$F$42)/12)</f>
        <v>0</v>
      </c>
      <c r="AJ7" s="189">
        <f>+IF(AJ1='Bilancio iniziale'!$D$42,0,('Bilancio iniziale'!$B$42*'Bilancio iniziale'!$F$42)/12)</f>
        <v>0</v>
      </c>
      <c r="AK7" s="189">
        <f>+IF(AK1='Bilancio iniziale'!$D$42,0,('Bilancio iniziale'!$B$42*'Bilancio iniziale'!$F$42)/12)</f>
        <v>0</v>
      </c>
      <c r="AL7" s="189">
        <f>+IF(AL1='Bilancio iniziale'!$D$42,0,('Bilancio iniziale'!$B$42*'Bilancio iniziale'!$F$42)/12)</f>
        <v>0</v>
      </c>
      <c r="AM7" s="189">
        <f>+IF(AM1='Bilancio iniziale'!$D$42,0,('Bilancio iniziale'!$B$42*'Bilancio iniziale'!$F$42)/12)</f>
        <v>0</v>
      </c>
    </row>
    <row r="8" spans="1:40" x14ac:dyDescent="0.25">
      <c r="C8" t="s">
        <v>366</v>
      </c>
      <c r="D8" s="189">
        <f>+IF(D1='Bilancio iniziale'!$D$43,0,('Bilancio iniziale'!$B$43*'Bilancio iniziale'!$F$43)/12)</f>
        <v>0</v>
      </c>
      <c r="E8" s="189">
        <f>+IF(E1='Bilancio iniziale'!$D$43,0,('Bilancio iniziale'!$B$43*'Bilancio iniziale'!$F$43)/12)</f>
        <v>0</v>
      </c>
      <c r="F8" s="189">
        <f>+IF(F1='Bilancio iniziale'!$D$43,0,('Bilancio iniziale'!$B$43*'Bilancio iniziale'!$F$43)/12)</f>
        <v>0</v>
      </c>
      <c r="G8" s="189">
        <f>+IF(G1='Bilancio iniziale'!$D$43,0,('Bilancio iniziale'!$B$43*'Bilancio iniziale'!$F$43)/12)</f>
        <v>0</v>
      </c>
      <c r="H8" s="189">
        <f>+IF(H1='Bilancio iniziale'!$D$43,0,('Bilancio iniziale'!$B$43*'Bilancio iniziale'!$F$43)/12)</f>
        <v>0</v>
      </c>
      <c r="I8" s="189">
        <f>+IF(I1='Bilancio iniziale'!$D$43,0,('Bilancio iniziale'!$B$43*'Bilancio iniziale'!$F$43)/12)</f>
        <v>0</v>
      </c>
      <c r="J8" s="189">
        <f>+IF(J1='Bilancio iniziale'!$D$43,0,('Bilancio iniziale'!$B$43*'Bilancio iniziale'!$F$43)/12)</f>
        <v>0</v>
      </c>
      <c r="K8" s="189">
        <f>+IF(K1='Bilancio iniziale'!$D$43,0,('Bilancio iniziale'!$B$43*'Bilancio iniziale'!$F$43)/12)</f>
        <v>0</v>
      </c>
      <c r="L8" s="189">
        <f>+IF(L1='Bilancio iniziale'!$D$43,0,('Bilancio iniziale'!$B$43*'Bilancio iniziale'!$F$43)/12)</f>
        <v>0</v>
      </c>
      <c r="M8" s="189">
        <f>+IF(M1='Bilancio iniziale'!$D$43,0,('Bilancio iniziale'!$B$43*'Bilancio iniziale'!$F$43)/12)</f>
        <v>0</v>
      </c>
      <c r="N8" s="189">
        <f>+IF(N1='Bilancio iniziale'!$D$43,0,('Bilancio iniziale'!$B$43*'Bilancio iniziale'!$F$43)/12)</f>
        <v>0</v>
      </c>
      <c r="O8" s="189">
        <f>+IF(O1='Bilancio iniziale'!$D$43,0,('Bilancio iniziale'!$B$43*'Bilancio iniziale'!$F$43)/12)</f>
        <v>0</v>
      </c>
      <c r="P8" s="189">
        <f>+IF(P1='Bilancio iniziale'!$D$43,0,('Bilancio iniziale'!$B$43*'Bilancio iniziale'!$F$43)/12)</f>
        <v>0</v>
      </c>
      <c r="Q8" s="189">
        <f>+IF(Q1='Bilancio iniziale'!$D$43,0,('Bilancio iniziale'!$B$43*'Bilancio iniziale'!$F$43)/12)</f>
        <v>0</v>
      </c>
      <c r="R8" s="189">
        <f>+IF(R1='Bilancio iniziale'!$D$43,0,('Bilancio iniziale'!$B$43*'Bilancio iniziale'!$F$43)/12)</f>
        <v>0</v>
      </c>
      <c r="S8" s="189">
        <f>+IF(S1='Bilancio iniziale'!$D$43,0,('Bilancio iniziale'!$B$43*'Bilancio iniziale'!$F$43)/12)</f>
        <v>0</v>
      </c>
      <c r="T8" s="189">
        <f>+IF(T1='Bilancio iniziale'!$D$43,0,('Bilancio iniziale'!$B$43*'Bilancio iniziale'!$F$43)/12)</f>
        <v>0</v>
      </c>
      <c r="U8" s="189">
        <f>+IF(U1='Bilancio iniziale'!$D$43,0,('Bilancio iniziale'!$B$43*'Bilancio iniziale'!$F$43)/12)</f>
        <v>0</v>
      </c>
      <c r="V8" s="189">
        <f>+IF(V1='Bilancio iniziale'!$D$43,0,('Bilancio iniziale'!$B$43*'Bilancio iniziale'!$F$43)/12)</f>
        <v>0</v>
      </c>
      <c r="W8" s="189">
        <f>+IF(W1='Bilancio iniziale'!$D$43,0,('Bilancio iniziale'!$B$43*'Bilancio iniziale'!$F$43)/12)</f>
        <v>0</v>
      </c>
      <c r="X8" s="189">
        <f>+IF(X1='Bilancio iniziale'!$D$43,0,('Bilancio iniziale'!$B$43*'Bilancio iniziale'!$F$43)/12)</f>
        <v>0</v>
      </c>
      <c r="Y8" s="189">
        <f>+IF(Y1='Bilancio iniziale'!$D$43,0,('Bilancio iniziale'!$B$43*'Bilancio iniziale'!$F$43)/12)</f>
        <v>0</v>
      </c>
      <c r="Z8" s="189">
        <f>+IF(Z1='Bilancio iniziale'!$D$43,0,('Bilancio iniziale'!$B$43*'Bilancio iniziale'!$F$43)/12)</f>
        <v>0</v>
      </c>
      <c r="AA8" s="189">
        <f>+IF(AA1='Bilancio iniziale'!$D$43,0,('Bilancio iniziale'!$B$43*'Bilancio iniziale'!$F$43)/12)</f>
        <v>0</v>
      </c>
      <c r="AB8" s="189">
        <f>+IF(AB1='Bilancio iniziale'!$D$43,0,('Bilancio iniziale'!$B$43*'Bilancio iniziale'!$F$43)/12)</f>
        <v>0</v>
      </c>
      <c r="AC8" s="189">
        <f>+IF(AC1='Bilancio iniziale'!$D$43,0,('Bilancio iniziale'!$B$43*'Bilancio iniziale'!$F$43)/12)</f>
        <v>0</v>
      </c>
      <c r="AD8" s="189">
        <f>+IF(AD1='Bilancio iniziale'!$D$43,0,('Bilancio iniziale'!$B$43*'Bilancio iniziale'!$F$43)/12)</f>
        <v>0</v>
      </c>
      <c r="AE8" s="189">
        <f>+IF(AE1='Bilancio iniziale'!$D$43,0,('Bilancio iniziale'!$B$43*'Bilancio iniziale'!$F$43)/12)</f>
        <v>0</v>
      </c>
      <c r="AF8" s="189">
        <f>+IF(AF1='Bilancio iniziale'!$D$43,0,('Bilancio iniziale'!$B$43*'Bilancio iniziale'!$F$43)/12)</f>
        <v>0</v>
      </c>
      <c r="AG8" s="189">
        <f>+IF(AG1='Bilancio iniziale'!$D$43,0,('Bilancio iniziale'!$B$43*'Bilancio iniziale'!$F$43)/12)</f>
        <v>0</v>
      </c>
      <c r="AH8" s="189">
        <f>+IF(AH1='Bilancio iniziale'!$D$43,0,('Bilancio iniziale'!$B$43*'Bilancio iniziale'!$F$43)/12)</f>
        <v>0</v>
      </c>
      <c r="AI8" s="189">
        <f>+IF(AI1='Bilancio iniziale'!$D$43,0,('Bilancio iniziale'!$B$43*'Bilancio iniziale'!$F$43)/12)</f>
        <v>0</v>
      </c>
      <c r="AJ8" s="189">
        <f>+IF(AJ1='Bilancio iniziale'!$D$43,0,('Bilancio iniziale'!$B$43*'Bilancio iniziale'!$F$43)/12)</f>
        <v>0</v>
      </c>
      <c r="AK8" s="189">
        <f>+IF(AK1='Bilancio iniziale'!$D$43,0,('Bilancio iniziale'!$B$43*'Bilancio iniziale'!$F$43)/12)</f>
        <v>0</v>
      </c>
      <c r="AL8" s="189">
        <f>+IF(AL1='Bilancio iniziale'!$D$43,0,('Bilancio iniziale'!$B$43*'Bilancio iniziale'!$F$43)/12)</f>
        <v>0</v>
      </c>
      <c r="AM8" s="189">
        <f>+IF(AM1='Bilancio iniziale'!$D$43,0,('Bilancio iniziale'!$B$43*'Bilancio iniziale'!$F$43)/12)</f>
        <v>0</v>
      </c>
    </row>
    <row r="11" spans="1:40" x14ac:dyDescent="0.25">
      <c r="D11" s="186">
        <f>+D1</f>
        <v>1</v>
      </c>
      <c r="E11" s="186">
        <f t="shared" ref="E11:AM11" si="0">+E1</f>
        <v>1</v>
      </c>
      <c r="F11" s="186">
        <f t="shared" si="0"/>
        <v>1</v>
      </c>
      <c r="G11" s="186">
        <f t="shared" si="0"/>
        <v>1</v>
      </c>
      <c r="H11" s="186">
        <f t="shared" si="0"/>
        <v>1</v>
      </c>
      <c r="I11" s="186">
        <f t="shared" si="0"/>
        <v>1</v>
      </c>
      <c r="J11" s="186">
        <f t="shared" si="0"/>
        <v>1</v>
      </c>
      <c r="K11" s="186">
        <f t="shared" si="0"/>
        <v>1</v>
      </c>
      <c r="L11" s="186">
        <f t="shared" si="0"/>
        <v>1</v>
      </c>
      <c r="M11" s="186">
        <f t="shared" si="0"/>
        <v>1</v>
      </c>
      <c r="N11" s="186">
        <f t="shared" si="0"/>
        <v>1</v>
      </c>
      <c r="O11" s="186">
        <f t="shared" si="0"/>
        <v>1</v>
      </c>
      <c r="P11" s="186">
        <f t="shared" si="0"/>
        <v>2</v>
      </c>
      <c r="Q11" s="186">
        <f t="shared" si="0"/>
        <v>2</v>
      </c>
      <c r="R11" s="186">
        <f t="shared" si="0"/>
        <v>2</v>
      </c>
      <c r="S11" s="186">
        <f t="shared" si="0"/>
        <v>2</v>
      </c>
      <c r="T11" s="186">
        <f t="shared" si="0"/>
        <v>2</v>
      </c>
      <c r="U11" s="186">
        <f t="shared" si="0"/>
        <v>2</v>
      </c>
      <c r="V11" s="186">
        <f t="shared" si="0"/>
        <v>2</v>
      </c>
      <c r="W11" s="186">
        <f t="shared" si="0"/>
        <v>2</v>
      </c>
      <c r="X11" s="186">
        <f t="shared" si="0"/>
        <v>2</v>
      </c>
      <c r="Y11" s="186">
        <f t="shared" si="0"/>
        <v>2</v>
      </c>
      <c r="Z11" s="186">
        <f t="shared" si="0"/>
        <v>2</v>
      </c>
      <c r="AA11" s="186">
        <f t="shared" si="0"/>
        <v>2</v>
      </c>
      <c r="AB11" s="186">
        <f t="shared" si="0"/>
        <v>3</v>
      </c>
      <c r="AC11" s="186">
        <f t="shared" si="0"/>
        <v>3</v>
      </c>
      <c r="AD11" s="186">
        <f t="shared" si="0"/>
        <v>3</v>
      </c>
      <c r="AE11" s="186">
        <f t="shared" si="0"/>
        <v>3</v>
      </c>
      <c r="AF11" s="186">
        <f t="shared" si="0"/>
        <v>3</v>
      </c>
      <c r="AG11" s="186">
        <f t="shared" si="0"/>
        <v>3</v>
      </c>
      <c r="AH11" s="186">
        <f t="shared" si="0"/>
        <v>3</v>
      </c>
      <c r="AI11" s="186">
        <f t="shared" si="0"/>
        <v>3</v>
      </c>
      <c r="AJ11" s="186">
        <f t="shared" si="0"/>
        <v>3</v>
      </c>
      <c r="AK11" s="186">
        <f t="shared" si="0"/>
        <v>3</v>
      </c>
      <c r="AL11" s="186">
        <f t="shared" si="0"/>
        <v>3</v>
      </c>
      <c r="AM11" s="186">
        <f t="shared" si="0"/>
        <v>3</v>
      </c>
    </row>
    <row r="12" spans="1:40" x14ac:dyDescent="0.25">
      <c r="C12" t="s">
        <v>726</v>
      </c>
      <c r="D12" s="188" t="str">
        <f>+D2</f>
        <v>A1 M1</v>
      </c>
      <c r="E12" s="188" t="str">
        <f t="shared" ref="E12:AM12" si="1">+E2</f>
        <v>A1 M2</v>
      </c>
      <c r="F12" s="188" t="str">
        <f t="shared" si="1"/>
        <v>A1 M3</v>
      </c>
      <c r="G12" s="188" t="str">
        <f t="shared" si="1"/>
        <v>A1 M4</v>
      </c>
      <c r="H12" s="188" t="str">
        <f t="shared" si="1"/>
        <v>A1 M5</v>
      </c>
      <c r="I12" s="188" t="str">
        <f t="shared" si="1"/>
        <v>A1 M6</v>
      </c>
      <c r="J12" s="188" t="str">
        <f t="shared" si="1"/>
        <v>A1 M7</v>
      </c>
      <c r="K12" s="188" t="str">
        <f t="shared" si="1"/>
        <v>A1 M8</v>
      </c>
      <c r="L12" s="188" t="str">
        <f t="shared" si="1"/>
        <v>A1 M9</v>
      </c>
      <c r="M12" s="188" t="str">
        <f t="shared" si="1"/>
        <v>A1 M10</v>
      </c>
      <c r="N12" s="188" t="str">
        <f t="shared" si="1"/>
        <v>A1 M11</v>
      </c>
      <c r="O12" s="188" t="str">
        <f t="shared" si="1"/>
        <v>A1 M12</v>
      </c>
      <c r="P12" s="188" t="str">
        <f t="shared" si="1"/>
        <v>A2 M1</v>
      </c>
      <c r="Q12" s="188" t="str">
        <f t="shared" si="1"/>
        <v>A2 M2</v>
      </c>
      <c r="R12" s="188" t="str">
        <f t="shared" si="1"/>
        <v>A2 M3</v>
      </c>
      <c r="S12" s="188" t="str">
        <f t="shared" si="1"/>
        <v>A2 M4</v>
      </c>
      <c r="T12" s="188" t="str">
        <f t="shared" si="1"/>
        <v>A2 M5</v>
      </c>
      <c r="U12" s="188" t="str">
        <f t="shared" si="1"/>
        <v>A2 M6</v>
      </c>
      <c r="V12" s="188" t="str">
        <f t="shared" si="1"/>
        <v>A2 M7</v>
      </c>
      <c r="W12" s="188" t="str">
        <f t="shared" si="1"/>
        <v>A2 M8</v>
      </c>
      <c r="X12" s="188" t="str">
        <f t="shared" si="1"/>
        <v>A2 M9</v>
      </c>
      <c r="Y12" s="188" t="str">
        <f t="shared" si="1"/>
        <v>A2 M10</v>
      </c>
      <c r="Z12" s="188" t="str">
        <f t="shared" si="1"/>
        <v>A2 M11</v>
      </c>
      <c r="AA12" s="188" t="str">
        <f t="shared" si="1"/>
        <v>A2 M12</v>
      </c>
      <c r="AB12" s="188" t="str">
        <f t="shared" si="1"/>
        <v>A3 M1</v>
      </c>
      <c r="AC12" s="188" t="str">
        <f t="shared" si="1"/>
        <v>A3 M2</v>
      </c>
      <c r="AD12" s="188" t="str">
        <f t="shared" si="1"/>
        <v>A3 M3</v>
      </c>
      <c r="AE12" s="188" t="str">
        <f t="shared" si="1"/>
        <v>A3 M4</v>
      </c>
      <c r="AF12" s="188" t="str">
        <f t="shared" si="1"/>
        <v>A3 M5</v>
      </c>
      <c r="AG12" s="188" t="str">
        <f t="shared" si="1"/>
        <v>A3 M6</v>
      </c>
      <c r="AH12" s="188" t="str">
        <f t="shared" si="1"/>
        <v>A3 M7</v>
      </c>
      <c r="AI12" s="188" t="str">
        <f t="shared" si="1"/>
        <v>A3 M8</v>
      </c>
      <c r="AJ12" s="188" t="str">
        <f t="shared" si="1"/>
        <v>A3 M9</v>
      </c>
      <c r="AK12" s="188" t="str">
        <f t="shared" si="1"/>
        <v>A3 M10</v>
      </c>
      <c r="AL12" s="188" t="str">
        <f t="shared" si="1"/>
        <v>A3 M11</v>
      </c>
      <c r="AM12" s="188" t="str">
        <f t="shared" si="1"/>
        <v>A3 M12</v>
      </c>
    </row>
    <row r="13" spans="1:40" x14ac:dyDescent="0.25">
      <c r="C13" t="str">
        <f>+C3</f>
        <v>Fabbricati</v>
      </c>
      <c r="D13" s="189">
        <f>+D3</f>
        <v>335.41666666666669</v>
      </c>
      <c r="E13" s="189">
        <f>+D13+E3</f>
        <v>670.83333333333337</v>
      </c>
      <c r="F13" s="189">
        <f t="shared" ref="F13:AM18" si="2">+E13+F3</f>
        <v>1006.25</v>
      </c>
      <c r="G13" s="189">
        <f t="shared" si="2"/>
        <v>1341.6666666666667</v>
      </c>
      <c r="H13" s="189">
        <f t="shared" si="2"/>
        <v>1677.0833333333335</v>
      </c>
      <c r="I13" s="189">
        <f t="shared" si="2"/>
        <v>2012.5000000000002</v>
      </c>
      <c r="J13" s="189">
        <f t="shared" si="2"/>
        <v>2347.916666666667</v>
      </c>
      <c r="K13" s="189">
        <f t="shared" si="2"/>
        <v>2683.3333333333335</v>
      </c>
      <c r="L13" s="189">
        <f t="shared" si="2"/>
        <v>3018.75</v>
      </c>
      <c r="M13" s="189">
        <f t="shared" si="2"/>
        <v>3354.1666666666665</v>
      </c>
      <c r="N13" s="189">
        <f t="shared" si="2"/>
        <v>3689.583333333333</v>
      </c>
      <c r="O13" s="189">
        <f t="shared" si="2"/>
        <v>4024.9999999999995</v>
      </c>
      <c r="P13" s="189">
        <f t="shared" si="2"/>
        <v>4360.4166666666661</v>
      </c>
      <c r="Q13" s="189">
        <f t="shared" si="2"/>
        <v>4695.833333333333</v>
      </c>
      <c r="R13" s="189">
        <f t="shared" si="2"/>
        <v>5031.25</v>
      </c>
      <c r="S13" s="189">
        <f t="shared" si="2"/>
        <v>5366.666666666667</v>
      </c>
      <c r="T13" s="189">
        <f t="shared" si="2"/>
        <v>5702.0833333333339</v>
      </c>
      <c r="U13" s="189">
        <f t="shared" si="2"/>
        <v>6037.5000000000009</v>
      </c>
      <c r="V13" s="189">
        <f t="shared" si="2"/>
        <v>6372.9166666666679</v>
      </c>
      <c r="W13" s="189">
        <f t="shared" si="2"/>
        <v>6708.3333333333348</v>
      </c>
      <c r="X13" s="189">
        <f t="shared" si="2"/>
        <v>7043.7500000000018</v>
      </c>
      <c r="Y13" s="189">
        <f t="shared" si="2"/>
        <v>7379.1666666666688</v>
      </c>
      <c r="Z13" s="189">
        <f t="shared" si="2"/>
        <v>7714.5833333333358</v>
      </c>
      <c r="AA13" s="189">
        <f t="shared" si="2"/>
        <v>8050.0000000000027</v>
      </c>
      <c r="AB13" s="189">
        <f t="shared" si="2"/>
        <v>8385.4166666666697</v>
      </c>
      <c r="AC13" s="189">
        <f t="shared" si="2"/>
        <v>8720.8333333333358</v>
      </c>
      <c r="AD13" s="189">
        <f t="shared" si="2"/>
        <v>9056.2500000000018</v>
      </c>
      <c r="AE13" s="189">
        <f t="shared" si="2"/>
        <v>9391.6666666666679</v>
      </c>
      <c r="AF13" s="189">
        <f t="shared" si="2"/>
        <v>9727.0833333333339</v>
      </c>
      <c r="AG13" s="189">
        <f t="shared" si="2"/>
        <v>10062.5</v>
      </c>
      <c r="AH13" s="189">
        <f t="shared" si="2"/>
        <v>10397.916666666666</v>
      </c>
      <c r="AI13" s="189">
        <f t="shared" si="2"/>
        <v>10733.333333333332</v>
      </c>
      <c r="AJ13" s="189">
        <f t="shared" si="2"/>
        <v>11068.749999999998</v>
      </c>
      <c r="AK13" s="189">
        <f t="shared" si="2"/>
        <v>11404.166666666664</v>
      </c>
      <c r="AL13" s="189">
        <f t="shared" si="2"/>
        <v>11739.58333333333</v>
      </c>
      <c r="AM13" s="189">
        <f t="shared" si="2"/>
        <v>12074.999999999996</v>
      </c>
    </row>
    <row r="14" spans="1:40" x14ac:dyDescent="0.25">
      <c r="C14" t="str">
        <f t="shared" ref="C14:D18" si="3">+C4</f>
        <v>Impianti e macchinari</v>
      </c>
      <c r="D14" s="189">
        <f t="shared" si="3"/>
        <v>416.66666666666669</v>
      </c>
      <c r="E14" s="189">
        <f t="shared" ref="E14:T18" si="4">+D14+E4</f>
        <v>833.33333333333337</v>
      </c>
      <c r="F14" s="189">
        <f t="shared" si="4"/>
        <v>1250</v>
      </c>
      <c r="G14" s="189">
        <f t="shared" si="4"/>
        <v>1666.6666666666667</v>
      </c>
      <c r="H14" s="189">
        <f t="shared" si="4"/>
        <v>2083.3333333333335</v>
      </c>
      <c r="I14" s="189">
        <f t="shared" si="4"/>
        <v>2500</v>
      </c>
      <c r="J14" s="189">
        <f t="shared" si="4"/>
        <v>2916.6666666666665</v>
      </c>
      <c r="K14" s="189">
        <f t="shared" si="4"/>
        <v>3333.333333333333</v>
      </c>
      <c r="L14" s="189">
        <f t="shared" si="4"/>
        <v>3749.9999999999995</v>
      </c>
      <c r="M14" s="189">
        <f t="shared" si="4"/>
        <v>4166.6666666666661</v>
      </c>
      <c r="N14" s="189">
        <f t="shared" si="4"/>
        <v>4583.333333333333</v>
      </c>
      <c r="O14" s="189">
        <f t="shared" si="4"/>
        <v>5000</v>
      </c>
      <c r="P14" s="189">
        <f t="shared" si="4"/>
        <v>5416.666666666667</v>
      </c>
      <c r="Q14" s="189">
        <f t="shared" si="4"/>
        <v>5833.3333333333339</v>
      </c>
      <c r="R14" s="189">
        <f t="shared" si="4"/>
        <v>6250.0000000000009</v>
      </c>
      <c r="S14" s="189">
        <f t="shared" si="4"/>
        <v>6666.6666666666679</v>
      </c>
      <c r="T14" s="189">
        <f t="shared" si="4"/>
        <v>7083.3333333333348</v>
      </c>
      <c r="U14" s="189">
        <f t="shared" si="2"/>
        <v>7500.0000000000018</v>
      </c>
      <c r="V14" s="189">
        <f t="shared" si="2"/>
        <v>7916.6666666666688</v>
      </c>
      <c r="W14" s="189">
        <f t="shared" si="2"/>
        <v>8333.3333333333358</v>
      </c>
      <c r="X14" s="189">
        <f t="shared" si="2"/>
        <v>8750.0000000000018</v>
      </c>
      <c r="Y14" s="189">
        <f t="shared" si="2"/>
        <v>9166.6666666666679</v>
      </c>
      <c r="Z14" s="189">
        <f t="shared" si="2"/>
        <v>9583.3333333333339</v>
      </c>
      <c r="AA14" s="189">
        <f t="shared" si="2"/>
        <v>10000</v>
      </c>
      <c r="AB14" s="189">
        <f t="shared" si="2"/>
        <v>10416.666666666666</v>
      </c>
      <c r="AC14" s="189">
        <f t="shared" si="2"/>
        <v>10833.333333333332</v>
      </c>
      <c r="AD14" s="189">
        <f t="shared" si="2"/>
        <v>11249.999999999998</v>
      </c>
      <c r="AE14" s="189">
        <f t="shared" si="2"/>
        <v>11666.666666666664</v>
      </c>
      <c r="AF14" s="189">
        <f t="shared" si="2"/>
        <v>12083.33333333333</v>
      </c>
      <c r="AG14" s="189">
        <f t="shared" si="2"/>
        <v>12499.999999999996</v>
      </c>
      <c r="AH14" s="189">
        <f t="shared" si="2"/>
        <v>12916.666666666662</v>
      </c>
      <c r="AI14" s="189">
        <f t="shared" si="2"/>
        <v>13333.333333333328</v>
      </c>
      <c r="AJ14" s="189">
        <f t="shared" si="2"/>
        <v>13749.999999999995</v>
      </c>
      <c r="AK14" s="189">
        <f t="shared" si="2"/>
        <v>14166.666666666661</v>
      </c>
      <c r="AL14" s="189">
        <f t="shared" si="2"/>
        <v>14583.333333333327</v>
      </c>
      <c r="AM14" s="189">
        <f t="shared" si="2"/>
        <v>14999.999999999993</v>
      </c>
    </row>
    <row r="15" spans="1:40" x14ac:dyDescent="0.25">
      <c r="C15" t="str">
        <f t="shared" si="3"/>
        <v>Attrezzature industriali e commerciali</v>
      </c>
      <c r="D15" s="189">
        <f t="shared" si="3"/>
        <v>333.33333333333331</v>
      </c>
      <c r="E15" s="189">
        <f t="shared" si="4"/>
        <v>666.66666666666663</v>
      </c>
      <c r="F15" s="189">
        <f t="shared" si="2"/>
        <v>1000</v>
      </c>
      <c r="G15" s="189">
        <f t="shared" si="2"/>
        <v>1333.3333333333333</v>
      </c>
      <c r="H15" s="189">
        <f t="shared" si="2"/>
        <v>1666.6666666666665</v>
      </c>
      <c r="I15" s="189">
        <f t="shared" si="2"/>
        <v>1999.9999999999998</v>
      </c>
      <c r="J15" s="189">
        <f t="shared" si="2"/>
        <v>2333.333333333333</v>
      </c>
      <c r="K15" s="189">
        <f t="shared" si="2"/>
        <v>2666.6666666666665</v>
      </c>
      <c r="L15" s="189">
        <f t="shared" si="2"/>
        <v>3000</v>
      </c>
      <c r="M15" s="189">
        <f t="shared" si="2"/>
        <v>3333.3333333333335</v>
      </c>
      <c r="N15" s="189">
        <f t="shared" si="2"/>
        <v>3666.666666666667</v>
      </c>
      <c r="O15" s="189">
        <f t="shared" si="2"/>
        <v>4000.0000000000005</v>
      </c>
      <c r="P15" s="189">
        <f t="shared" si="2"/>
        <v>4333.3333333333339</v>
      </c>
      <c r="Q15" s="189">
        <f t="shared" si="2"/>
        <v>4666.666666666667</v>
      </c>
      <c r="R15" s="189">
        <f t="shared" si="2"/>
        <v>5000</v>
      </c>
      <c r="S15" s="189">
        <f t="shared" si="2"/>
        <v>5333.333333333333</v>
      </c>
      <c r="T15" s="189">
        <f t="shared" si="2"/>
        <v>5666.6666666666661</v>
      </c>
      <c r="U15" s="189">
        <f t="shared" si="2"/>
        <v>5999.9999999999991</v>
      </c>
      <c r="V15" s="189">
        <f t="shared" si="2"/>
        <v>6333.3333333333321</v>
      </c>
      <c r="W15" s="189">
        <f t="shared" si="2"/>
        <v>6666.6666666666652</v>
      </c>
      <c r="X15" s="189">
        <f t="shared" si="2"/>
        <v>6999.9999999999982</v>
      </c>
      <c r="Y15" s="189">
        <f t="shared" si="2"/>
        <v>7333.3333333333312</v>
      </c>
      <c r="Z15" s="189">
        <f t="shared" si="2"/>
        <v>7666.6666666666642</v>
      </c>
      <c r="AA15" s="189">
        <f t="shared" si="2"/>
        <v>7999.9999999999973</v>
      </c>
      <c r="AB15" s="189">
        <f t="shared" si="2"/>
        <v>8333.3333333333303</v>
      </c>
      <c r="AC15" s="189">
        <f t="shared" si="2"/>
        <v>8666.6666666666642</v>
      </c>
      <c r="AD15" s="189">
        <f t="shared" si="2"/>
        <v>8999.9999999999982</v>
      </c>
      <c r="AE15" s="189">
        <f t="shared" si="2"/>
        <v>9333.3333333333321</v>
      </c>
      <c r="AF15" s="189">
        <f t="shared" si="2"/>
        <v>9666.6666666666661</v>
      </c>
      <c r="AG15" s="189">
        <f t="shared" si="2"/>
        <v>10000</v>
      </c>
      <c r="AH15" s="189">
        <f t="shared" si="2"/>
        <v>10333.333333333334</v>
      </c>
      <c r="AI15" s="189">
        <f t="shared" si="2"/>
        <v>10666.666666666668</v>
      </c>
      <c r="AJ15" s="189">
        <f t="shared" si="2"/>
        <v>11000.000000000002</v>
      </c>
      <c r="AK15" s="189">
        <f t="shared" si="2"/>
        <v>11333.333333333336</v>
      </c>
      <c r="AL15" s="189">
        <f t="shared" si="2"/>
        <v>11666.66666666667</v>
      </c>
      <c r="AM15" s="189">
        <f t="shared" si="2"/>
        <v>12000.000000000004</v>
      </c>
    </row>
    <row r="16" spans="1:40" x14ac:dyDescent="0.25">
      <c r="C16" t="str">
        <f t="shared" si="3"/>
        <v>Costi d'impianto e ampliamento</v>
      </c>
      <c r="D16" s="189">
        <f t="shared" si="3"/>
        <v>0</v>
      </c>
      <c r="E16" s="189">
        <f t="shared" si="4"/>
        <v>0</v>
      </c>
      <c r="F16" s="189">
        <f t="shared" si="2"/>
        <v>0</v>
      </c>
      <c r="G16" s="189">
        <f t="shared" si="2"/>
        <v>0</v>
      </c>
      <c r="H16" s="189">
        <f t="shared" si="2"/>
        <v>0</v>
      </c>
      <c r="I16" s="189">
        <f t="shared" si="2"/>
        <v>0</v>
      </c>
      <c r="J16" s="189">
        <f t="shared" si="2"/>
        <v>0</v>
      </c>
      <c r="K16" s="189">
        <f t="shared" si="2"/>
        <v>0</v>
      </c>
      <c r="L16" s="189">
        <f t="shared" si="2"/>
        <v>0</v>
      </c>
      <c r="M16" s="189">
        <f t="shared" si="2"/>
        <v>0</v>
      </c>
      <c r="N16" s="189">
        <f t="shared" si="2"/>
        <v>0</v>
      </c>
      <c r="O16" s="189">
        <f t="shared" si="2"/>
        <v>0</v>
      </c>
      <c r="P16" s="189">
        <f t="shared" si="2"/>
        <v>0</v>
      </c>
      <c r="Q16" s="189">
        <f t="shared" si="2"/>
        <v>0</v>
      </c>
      <c r="R16" s="189">
        <f t="shared" si="2"/>
        <v>0</v>
      </c>
      <c r="S16" s="189">
        <f t="shared" si="2"/>
        <v>0</v>
      </c>
      <c r="T16" s="189">
        <f t="shared" si="2"/>
        <v>0</v>
      </c>
      <c r="U16" s="189">
        <f t="shared" si="2"/>
        <v>0</v>
      </c>
      <c r="V16" s="189">
        <f t="shared" si="2"/>
        <v>0</v>
      </c>
      <c r="W16" s="189">
        <f t="shared" si="2"/>
        <v>0</v>
      </c>
      <c r="X16" s="189">
        <f t="shared" si="2"/>
        <v>0</v>
      </c>
      <c r="Y16" s="189">
        <f t="shared" si="2"/>
        <v>0</v>
      </c>
      <c r="Z16" s="189">
        <f t="shared" si="2"/>
        <v>0</v>
      </c>
      <c r="AA16" s="189">
        <f t="shared" si="2"/>
        <v>0</v>
      </c>
      <c r="AB16" s="189">
        <f t="shared" si="2"/>
        <v>0</v>
      </c>
      <c r="AC16" s="189">
        <f t="shared" si="2"/>
        <v>0</v>
      </c>
      <c r="AD16" s="189">
        <f t="shared" si="2"/>
        <v>0</v>
      </c>
      <c r="AE16" s="189">
        <f t="shared" si="2"/>
        <v>0</v>
      </c>
      <c r="AF16" s="189">
        <f t="shared" si="2"/>
        <v>0</v>
      </c>
      <c r="AG16" s="189">
        <f t="shared" si="2"/>
        <v>0</v>
      </c>
      <c r="AH16" s="189">
        <f t="shared" si="2"/>
        <v>0</v>
      </c>
      <c r="AI16" s="189">
        <f t="shared" si="2"/>
        <v>0</v>
      </c>
      <c r="AJ16" s="189">
        <f t="shared" si="2"/>
        <v>0</v>
      </c>
      <c r="AK16" s="189">
        <f t="shared" si="2"/>
        <v>0</v>
      </c>
      <c r="AL16" s="189">
        <f t="shared" si="2"/>
        <v>0</v>
      </c>
      <c r="AM16" s="189">
        <f t="shared" si="2"/>
        <v>0</v>
      </c>
    </row>
    <row r="17" spans="3:39" x14ac:dyDescent="0.25">
      <c r="C17" t="str">
        <f t="shared" si="3"/>
        <v>Ricerca&amp; Sviluppo</v>
      </c>
      <c r="D17" s="189">
        <f t="shared" si="3"/>
        <v>0</v>
      </c>
      <c r="E17" s="189">
        <f t="shared" si="4"/>
        <v>0</v>
      </c>
      <c r="F17" s="189">
        <f t="shared" si="2"/>
        <v>0</v>
      </c>
      <c r="G17" s="189">
        <f t="shared" si="2"/>
        <v>0</v>
      </c>
      <c r="H17" s="189">
        <f t="shared" si="2"/>
        <v>0</v>
      </c>
      <c r="I17" s="189">
        <f t="shared" si="2"/>
        <v>0</v>
      </c>
      <c r="J17" s="189">
        <f t="shared" si="2"/>
        <v>0</v>
      </c>
      <c r="K17" s="189">
        <f t="shared" si="2"/>
        <v>0</v>
      </c>
      <c r="L17" s="189">
        <f t="shared" si="2"/>
        <v>0</v>
      </c>
      <c r="M17" s="189">
        <f t="shared" si="2"/>
        <v>0</v>
      </c>
      <c r="N17" s="189">
        <f t="shared" si="2"/>
        <v>0</v>
      </c>
      <c r="O17" s="189">
        <f t="shared" si="2"/>
        <v>0</v>
      </c>
      <c r="P17" s="189">
        <f t="shared" si="2"/>
        <v>0</v>
      </c>
      <c r="Q17" s="189">
        <f t="shared" si="2"/>
        <v>0</v>
      </c>
      <c r="R17" s="189">
        <f t="shared" si="2"/>
        <v>0</v>
      </c>
      <c r="S17" s="189">
        <f t="shared" si="2"/>
        <v>0</v>
      </c>
      <c r="T17" s="189">
        <f t="shared" si="2"/>
        <v>0</v>
      </c>
      <c r="U17" s="189">
        <f t="shared" si="2"/>
        <v>0</v>
      </c>
      <c r="V17" s="189">
        <f t="shared" si="2"/>
        <v>0</v>
      </c>
      <c r="W17" s="189">
        <f t="shared" si="2"/>
        <v>0</v>
      </c>
      <c r="X17" s="189">
        <f t="shared" si="2"/>
        <v>0</v>
      </c>
      <c r="Y17" s="189">
        <f t="shared" si="2"/>
        <v>0</v>
      </c>
      <c r="Z17" s="189">
        <f t="shared" si="2"/>
        <v>0</v>
      </c>
      <c r="AA17" s="189">
        <f t="shared" si="2"/>
        <v>0</v>
      </c>
      <c r="AB17" s="189">
        <f t="shared" si="2"/>
        <v>0</v>
      </c>
      <c r="AC17" s="189">
        <f t="shared" si="2"/>
        <v>0</v>
      </c>
      <c r="AD17" s="189">
        <f t="shared" si="2"/>
        <v>0</v>
      </c>
      <c r="AE17" s="189">
        <f t="shared" si="2"/>
        <v>0</v>
      </c>
      <c r="AF17" s="189">
        <f t="shared" si="2"/>
        <v>0</v>
      </c>
      <c r="AG17" s="189">
        <f t="shared" si="2"/>
        <v>0</v>
      </c>
      <c r="AH17" s="189">
        <f t="shared" si="2"/>
        <v>0</v>
      </c>
      <c r="AI17" s="189">
        <f t="shared" si="2"/>
        <v>0</v>
      </c>
      <c r="AJ17" s="189">
        <f t="shared" si="2"/>
        <v>0</v>
      </c>
      <c r="AK17" s="189">
        <f t="shared" si="2"/>
        <v>0</v>
      </c>
      <c r="AL17" s="189">
        <f t="shared" si="2"/>
        <v>0</v>
      </c>
      <c r="AM17" s="189">
        <f t="shared" si="2"/>
        <v>0</v>
      </c>
    </row>
    <row r="18" spans="3:39" x14ac:dyDescent="0.25">
      <c r="C18" t="str">
        <f t="shared" si="3"/>
        <v>Altre immobilizzazioni immateriali</v>
      </c>
      <c r="D18" s="189">
        <f>+D8</f>
        <v>0</v>
      </c>
      <c r="E18" s="189">
        <f t="shared" si="4"/>
        <v>0</v>
      </c>
      <c r="F18" s="189">
        <f t="shared" si="2"/>
        <v>0</v>
      </c>
      <c r="G18" s="189">
        <f t="shared" si="2"/>
        <v>0</v>
      </c>
      <c r="H18" s="189">
        <f t="shared" si="2"/>
        <v>0</v>
      </c>
      <c r="I18" s="189">
        <f t="shared" si="2"/>
        <v>0</v>
      </c>
      <c r="J18" s="189">
        <f t="shared" si="2"/>
        <v>0</v>
      </c>
      <c r="K18" s="189">
        <f t="shared" si="2"/>
        <v>0</v>
      </c>
      <c r="L18" s="189">
        <f t="shared" si="2"/>
        <v>0</v>
      </c>
      <c r="M18" s="189">
        <f t="shared" si="2"/>
        <v>0</v>
      </c>
      <c r="N18" s="189">
        <f t="shared" si="2"/>
        <v>0</v>
      </c>
      <c r="O18" s="189">
        <f t="shared" si="2"/>
        <v>0</v>
      </c>
      <c r="P18" s="189">
        <f t="shared" si="2"/>
        <v>0</v>
      </c>
      <c r="Q18" s="189">
        <f t="shared" si="2"/>
        <v>0</v>
      </c>
      <c r="R18" s="189">
        <f t="shared" si="2"/>
        <v>0</v>
      </c>
      <c r="S18" s="189">
        <f t="shared" si="2"/>
        <v>0</v>
      </c>
      <c r="T18" s="189">
        <f t="shared" si="2"/>
        <v>0</v>
      </c>
      <c r="U18" s="189">
        <f t="shared" si="2"/>
        <v>0</v>
      </c>
      <c r="V18" s="189">
        <f t="shared" si="2"/>
        <v>0</v>
      </c>
      <c r="W18" s="189">
        <f t="shared" si="2"/>
        <v>0</v>
      </c>
      <c r="X18" s="189">
        <f t="shared" si="2"/>
        <v>0</v>
      </c>
      <c r="Y18" s="189">
        <f t="shared" si="2"/>
        <v>0</v>
      </c>
      <c r="Z18" s="189">
        <f t="shared" si="2"/>
        <v>0</v>
      </c>
      <c r="AA18" s="189">
        <f t="shared" si="2"/>
        <v>0</v>
      </c>
      <c r="AB18" s="189">
        <f t="shared" si="2"/>
        <v>0</v>
      </c>
      <c r="AC18" s="189">
        <f t="shared" si="2"/>
        <v>0</v>
      </c>
      <c r="AD18" s="189">
        <f t="shared" si="2"/>
        <v>0</v>
      </c>
      <c r="AE18" s="189">
        <f t="shared" si="2"/>
        <v>0</v>
      </c>
      <c r="AF18" s="189">
        <f t="shared" si="2"/>
        <v>0</v>
      </c>
      <c r="AG18" s="189">
        <f t="shared" si="2"/>
        <v>0</v>
      </c>
      <c r="AH18" s="189">
        <f t="shared" si="2"/>
        <v>0</v>
      </c>
      <c r="AI18" s="189">
        <f t="shared" si="2"/>
        <v>0</v>
      </c>
      <c r="AJ18" s="189">
        <f t="shared" si="2"/>
        <v>0</v>
      </c>
      <c r="AK18" s="189">
        <f t="shared" si="2"/>
        <v>0</v>
      </c>
      <c r="AL18" s="189">
        <f t="shared" si="2"/>
        <v>0</v>
      </c>
      <c r="AM18" s="189">
        <f t="shared" si="2"/>
        <v>0</v>
      </c>
    </row>
  </sheetData>
  <hyperlinks>
    <hyperlink ref="A1" location="View!A1" display="VIEW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J51"/>
  <sheetViews>
    <sheetView showGridLines="0" workbookViewId="0"/>
  </sheetViews>
  <sheetFormatPr defaultRowHeight="15" x14ac:dyDescent="0.25"/>
  <cols>
    <col min="4" max="4" width="24.7109375" bestFit="1" customWidth="1"/>
    <col min="5" max="5" width="9.85546875" customWidth="1"/>
    <col min="6" max="6" width="12.28515625" bestFit="1" customWidth="1"/>
    <col min="7" max="7" width="12.28515625" customWidth="1"/>
    <col min="8" max="8" width="13.85546875" bestFit="1" customWidth="1"/>
    <col min="10" max="10" width="9.7109375" bestFit="1" customWidth="1"/>
    <col min="11" max="11" width="2.85546875" customWidth="1"/>
  </cols>
  <sheetData>
    <row r="1" spans="1:36" ht="16.5" thickTop="1" thickBot="1" x14ac:dyDescent="0.3">
      <c r="A1" s="45" t="s">
        <v>302</v>
      </c>
      <c r="B1" s="51" t="s">
        <v>323</v>
      </c>
    </row>
    <row r="2" spans="1:36" ht="16.5" thickTop="1" thickBot="1" x14ac:dyDescent="0.3"/>
    <row r="3" spans="1:36" ht="16.5" thickTop="1" thickBot="1" x14ac:dyDescent="0.3">
      <c r="A3" s="25" t="s">
        <v>204</v>
      </c>
      <c r="B3" s="50" t="s">
        <v>228</v>
      </c>
      <c r="C3" s="26"/>
      <c r="D3" s="26"/>
      <c r="E3" s="26"/>
      <c r="F3" s="26"/>
      <c r="G3" s="26"/>
    </row>
    <row r="4" spans="1:36" ht="15.75" thickTop="1" x14ac:dyDescent="0.25">
      <c r="B4" s="26"/>
      <c r="C4" s="26"/>
      <c r="D4" s="26"/>
      <c r="E4" s="26"/>
      <c r="F4" s="26"/>
      <c r="G4" s="26"/>
    </row>
    <row r="5" spans="1:36" x14ac:dyDescent="0.25">
      <c r="B5" s="26"/>
      <c r="C5" s="26"/>
      <c r="D5" s="26"/>
      <c r="E5" s="26"/>
      <c r="F5" s="26"/>
      <c r="G5" s="26"/>
    </row>
    <row r="6" spans="1:36" x14ac:dyDescent="0.25">
      <c r="B6" s="26"/>
      <c r="C6" s="30"/>
      <c r="D6" s="26"/>
      <c r="E6" s="26"/>
      <c r="F6" s="26"/>
      <c r="G6" s="26"/>
      <c r="J6" s="58" t="s">
        <v>311</v>
      </c>
      <c r="L6" s="58" t="s">
        <v>310</v>
      </c>
    </row>
    <row r="7" spans="1:36" ht="15.75" thickBot="1" x14ac:dyDescent="0.3">
      <c r="C7" s="57"/>
      <c r="D7" s="52" t="s">
        <v>233</v>
      </c>
      <c r="E7" s="52" t="s">
        <v>232</v>
      </c>
      <c r="F7" s="52" t="s">
        <v>234</v>
      </c>
      <c r="G7" s="52" t="s">
        <v>320</v>
      </c>
      <c r="H7" s="52" t="s">
        <v>313</v>
      </c>
      <c r="J7" s="52" t="str">
        <f>+SPm!B2</f>
        <v>A1 M1</v>
      </c>
      <c r="K7" s="52"/>
      <c r="L7" s="52" t="str">
        <f>+SPm!C2</f>
        <v>A1 M2</v>
      </c>
      <c r="M7" s="52" t="str">
        <f>+SPm!D2</f>
        <v>A1 M3</v>
      </c>
      <c r="N7" s="52" t="str">
        <f>+SPm!E2</f>
        <v>A1 M4</v>
      </c>
      <c r="O7" s="52" t="str">
        <f>+SPm!F2</f>
        <v>A1 M5</v>
      </c>
      <c r="P7" s="52" t="str">
        <f>+SPm!G2</f>
        <v>A1 M6</v>
      </c>
      <c r="Q7" s="52" t="str">
        <f>+SPm!H2</f>
        <v>A1 M7</v>
      </c>
      <c r="R7" s="52" t="str">
        <f>+SPm!I2</f>
        <v>A1 M8</v>
      </c>
      <c r="S7" s="52" t="str">
        <f>+SPm!J2</f>
        <v>A1 M9</v>
      </c>
      <c r="T7" s="52" t="str">
        <f>+SPm!K2</f>
        <v>A1 M10</v>
      </c>
      <c r="U7" s="52" t="str">
        <f>+SPm!L2</f>
        <v>A1 M11</v>
      </c>
      <c r="V7" s="52" t="str">
        <f>+SPm!M2</f>
        <v>A1 M12</v>
      </c>
      <c r="W7" s="52" t="str">
        <f>+SPm!N2</f>
        <v>A2 M1</v>
      </c>
      <c r="X7" s="52" t="str">
        <f>+SPm!O2</f>
        <v>A2 M2</v>
      </c>
      <c r="Y7" s="52" t="str">
        <f>+SPm!P2</f>
        <v>A2 M3</v>
      </c>
      <c r="Z7" s="52" t="str">
        <f>+SPm!Q2</f>
        <v>A2 M4</v>
      </c>
      <c r="AA7" s="52" t="str">
        <f>+SPm!R2</f>
        <v>A2 M5</v>
      </c>
      <c r="AB7" s="52" t="str">
        <f>+SPm!S2</f>
        <v>A2 M6</v>
      </c>
      <c r="AC7" s="52" t="str">
        <f>+SPm!T2</f>
        <v>A2 M7</v>
      </c>
      <c r="AD7" s="52" t="str">
        <f>+SPm!U2</f>
        <v>A2 M8</v>
      </c>
      <c r="AE7" s="52" t="str">
        <f>+SPm!V2</f>
        <v>A2 M9</v>
      </c>
      <c r="AF7" s="52" t="str">
        <f>+SPm!W2</f>
        <v>A2 M10</v>
      </c>
      <c r="AG7" s="52" t="str">
        <f>+SPm!X2</f>
        <v>A2 M11</v>
      </c>
      <c r="AH7" s="52" t="str">
        <f>+SPm!Y2</f>
        <v>A2 M12</v>
      </c>
      <c r="AI7" s="52" t="str">
        <f>+SPm!Z2</f>
        <v>A3 M1</v>
      </c>
      <c r="AJ7" s="52" t="str">
        <f>+SPm!AA2</f>
        <v>A3 M2</v>
      </c>
    </row>
    <row r="8" spans="1:36" ht="16.5" thickTop="1" thickBot="1" x14ac:dyDescent="0.3">
      <c r="C8" s="52">
        <f t="shared" ref="C8:C27" si="0">+C31</f>
        <v>1</v>
      </c>
      <c r="D8" s="51" t="s">
        <v>235</v>
      </c>
      <c r="E8" s="51" t="s">
        <v>277</v>
      </c>
      <c r="F8" s="51" t="s">
        <v>239</v>
      </c>
      <c r="G8" s="49">
        <v>0.21</v>
      </c>
      <c r="H8" s="54">
        <v>30</v>
      </c>
      <c r="J8" s="56">
        <v>2</v>
      </c>
      <c r="K8" s="57"/>
      <c r="L8" s="49"/>
      <c r="M8" s="49"/>
      <c r="N8" s="49"/>
      <c r="O8" s="49"/>
      <c r="P8" s="49"/>
      <c r="Q8" s="49">
        <v>0.05</v>
      </c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</row>
    <row r="9" spans="1:36" ht="16.5" thickTop="1" thickBot="1" x14ac:dyDescent="0.3">
      <c r="C9" s="52">
        <f t="shared" si="0"/>
        <v>2</v>
      </c>
      <c r="D9" s="51" t="s">
        <v>237</v>
      </c>
      <c r="E9" s="51" t="s">
        <v>278</v>
      </c>
      <c r="F9" s="51" t="s">
        <v>298</v>
      </c>
      <c r="G9" s="49">
        <v>0.21</v>
      </c>
      <c r="H9" s="54">
        <v>0</v>
      </c>
      <c r="J9" s="56">
        <v>3</v>
      </c>
      <c r="K9" s="57"/>
      <c r="L9" s="49"/>
      <c r="M9" s="49"/>
      <c r="N9" s="49"/>
      <c r="O9" s="49"/>
      <c r="P9" s="49"/>
      <c r="Q9" s="49"/>
      <c r="R9" s="49"/>
      <c r="S9" s="49">
        <v>0.02</v>
      </c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</row>
    <row r="10" spans="1:36" ht="16.5" thickTop="1" thickBot="1" x14ac:dyDescent="0.3">
      <c r="C10" s="52">
        <f t="shared" si="0"/>
        <v>3</v>
      </c>
      <c r="D10" s="51" t="s">
        <v>238</v>
      </c>
      <c r="E10" s="51" t="s">
        <v>279</v>
      </c>
      <c r="F10" s="51" t="s">
        <v>236</v>
      </c>
      <c r="G10" s="49">
        <v>0.1</v>
      </c>
      <c r="H10" s="54">
        <v>60</v>
      </c>
      <c r="J10" s="56">
        <v>3.5</v>
      </c>
      <c r="K10" s="57"/>
      <c r="L10" s="49"/>
      <c r="M10" s="49"/>
      <c r="N10" s="49"/>
      <c r="O10" s="49"/>
      <c r="P10" s="49"/>
      <c r="Q10" s="49"/>
      <c r="R10" s="49">
        <v>0.02</v>
      </c>
      <c r="S10" s="49"/>
      <c r="T10" s="49"/>
      <c r="U10" s="49">
        <v>0.02</v>
      </c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</row>
    <row r="11" spans="1:36" ht="16.5" thickTop="1" thickBot="1" x14ac:dyDescent="0.3">
      <c r="C11" s="52">
        <f t="shared" si="0"/>
        <v>4</v>
      </c>
      <c r="D11" s="51" t="s">
        <v>240</v>
      </c>
      <c r="E11" s="51" t="s">
        <v>280</v>
      </c>
      <c r="F11" s="51" t="s">
        <v>239</v>
      </c>
      <c r="G11" s="49">
        <v>0.04</v>
      </c>
      <c r="H11" s="54">
        <v>60</v>
      </c>
      <c r="J11" s="56">
        <v>2</v>
      </c>
      <c r="K11" s="57"/>
      <c r="L11" s="49"/>
      <c r="M11" s="49"/>
      <c r="N11" s="49"/>
      <c r="O11" s="49"/>
      <c r="P11" s="49"/>
      <c r="Q11" s="49"/>
      <c r="R11" s="49"/>
      <c r="S11" s="49">
        <v>0.03</v>
      </c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</row>
    <row r="12" spans="1:36" ht="16.5" thickTop="1" thickBot="1" x14ac:dyDescent="0.3">
      <c r="C12" s="52">
        <f t="shared" si="0"/>
        <v>5</v>
      </c>
      <c r="D12" s="51" t="s">
        <v>241</v>
      </c>
      <c r="E12" s="51" t="s">
        <v>281</v>
      </c>
      <c r="F12" s="51" t="s">
        <v>239</v>
      </c>
      <c r="G12" s="49">
        <v>0.21</v>
      </c>
      <c r="H12" s="54">
        <v>60</v>
      </c>
      <c r="J12" s="56">
        <v>1</v>
      </c>
      <c r="K12" s="57"/>
      <c r="L12" s="49"/>
      <c r="M12" s="49"/>
      <c r="N12" s="49"/>
      <c r="O12" s="49"/>
      <c r="P12" s="49"/>
      <c r="Q12" s="49"/>
      <c r="R12" s="49">
        <v>0.02</v>
      </c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</row>
    <row r="13" spans="1:36" ht="16.5" thickTop="1" thickBot="1" x14ac:dyDescent="0.3">
      <c r="C13" s="52">
        <f t="shared" si="0"/>
        <v>6</v>
      </c>
      <c r="D13" s="51" t="s">
        <v>242</v>
      </c>
      <c r="E13" s="51" t="s">
        <v>282</v>
      </c>
      <c r="F13" s="51" t="s">
        <v>239</v>
      </c>
      <c r="G13" s="49">
        <v>0.21</v>
      </c>
      <c r="H13" s="54">
        <v>60</v>
      </c>
      <c r="J13" s="56">
        <v>2</v>
      </c>
      <c r="K13" s="57"/>
      <c r="L13" s="49"/>
      <c r="M13" s="49"/>
      <c r="N13" s="49"/>
      <c r="O13" s="49"/>
      <c r="P13" s="49"/>
      <c r="Q13" s="49"/>
      <c r="R13" s="49"/>
      <c r="S13" s="49"/>
      <c r="T13" s="49"/>
      <c r="U13" s="49">
        <v>0.01</v>
      </c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</row>
    <row r="14" spans="1:36" ht="16.5" thickTop="1" thickBot="1" x14ac:dyDescent="0.3">
      <c r="C14" s="52">
        <f t="shared" si="0"/>
        <v>7</v>
      </c>
      <c r="D14" s="51" t="s">
        <v>243</v>
      </c>
      <c r="E14" s="51" t="s">
        <v>283</v>
      </c>
      <c r="F14" s="51" t="s">
        <v>236</v>
      </c>
      <c r="G14" s="49">
        <v>0.21</v>
      </c>
      <c r="H14" s="54">
        <v>60</v>
      </c>
      <c r="J14" s="56">
        <v>2.2000000000000002</v>
      </c>
      <c r="K14" s="57"/>
      <c r="L14" s="49"/>
      <c r="M14" s="49"/>
      <c r="N14" s="49"/>
      <c r="O14" s="49"/>
      <c r="P14" s="49">
        <v>0.02</v>
      </c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</row>
    <row r="15" spans="1:36" ht="16.5" thickTop="1" thickBot="1" x14ac:dyDescent="0.3">
      <c r="C15" s="52">
        <f t="shared" si="0"/>
        <v>8</v>
      </c>
      <c r="D15" s="51" t="s">
        <v>244</v>
      </c>
      <c r="E15" s="51" t="s">
        <v>284</v>
      </c>
      <c r="F15" s="51" t="s">
        <v>298</v>
      </c>
      <c r="G15" s="49">
        <v>0.04</v>
      </c>
      <c r="H15" s="54">
        <v>60</v>
      </c>
      <c r="J15" s="56">
        <v>2</v>
      </c>
      <c r="K15" s="57"/>
      <c r="L15" s="49"/>
      <c r="M15" s="49"/>
      <c r="N15" s="49"/>
      <c r="O15" s="49"/>
      <c r="P15" s="49">
        <v>0.02</v>
      </c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</row>
    <row r="16" spans="1:36" ht="16.5" thickTop="1" thickBot="1" x14ac:dyDescent="0.3">
      <c r="C16" s="52">
        <f t="shared" si="0"/>
        <v>9</v>
      </c>
      <c r="D16" s="51" t="s">
        <v>245</v>
      </c>
      <c r="E16" s="51" t="s">
        <v>285</v>
      </c>
      <c r="F16" s="51" t="s">
        <v>298</v>
      </c>
      <c r="G16" s="49">
        <v>0.1</v>
      </c>
      <c r="H16" s="54">
        <v>60</v>
      </c>
      <c r="J16" s="56">
        <v>1</v>
      </c>
      <c r="K16" s="57"/>
      <c r="L16" s="49"/>
      <c r="M16" s="49"/>
      <c r="N16" s="49"/>
      <c r="O16" s="49"/>
      <c r="P16" s="49">
        <v>0.02</v>
      </c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</row>
    <row r="17" spans="3:36" ht="16.5" thickTop="1" thickBot="1" x14ac:dyDescent="0.3">
      <c r="C17" s="52">
        <f t="shared" si="0"/>
        <v>10</v>
      </c>
      <c r="D17" s="51" t="s">
        <v>246</v>
      </c>
      <c r="E17" s="51" t="s">
        <v>286</v>
      </c>
      <c r="F17" s="51" t="s">
        <v>298</v>
      </c>
      <c r="G17" s="49">
        <v>0.21</v>
      </c>
      <c r="H17" s="54">
        <v>60</v>
      </c>
      <c r="J17" s="56">
        <v>1.5</v>
      </c>
      <c r="K17" s="57"/>
      <c r="L17" s="49"/>
      <c r="M17" s="49"/>
      <c r="N17" s="49"/>
      <c r="O17" s="49"/>
      <c r="P17" s="49"/>
      <c r="Q17" s="49"/>
      <c r="R17" s="49"/>
      <c r="S17" s="49">
        <v>0.02</v>
      </c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</row>
    <row r="18" spans="3:36" ht="16.5" thickTop="1" thickBot="1" x14ac:dyDescent="0.3">
      <c r="C18" s="52">
        <f t="shared" si="0"/>
        <v>11</v>
      </c>
      <c r="D18" s="51" t="s">
        <v>247</v>
      </c>
      <c r="E18" s="51" t="s">
        <v>287</v>
      </c>
      <c r="F18" s="51" t="s">
        <v>236</v>
      </c>
      <c r="G18" s="49">
        <v>0.21</v>
      </c>
      <c r="H18" s="54">
        <v>60</v>
      </c>
      <c r="J18" s="56">
        <v>1.4</v>
      </c>
      <c r="K18" s="57"/>
      <c r="L18" s="49"/>
      <c r="M18" s="49"/>
      <c r="N18" s="49"/>
      <c r="O18" s="49"/>
      <c r="P18" s="49"/>
      <c r="Q18" s="49"/>
      <c r="R18" s="49"/>
      <c r="S18" s="49"/>
      <c r="T18" s="49">
        <v>0.02</v>
      </c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</row>
    <row r="19" spans="3:36" ht="16.5" thickTop="1" thickBot="1" x14ac:dyDescent="0.3">
      <c r="C19" s="52">
        <f t="shared" si="0"/>
        <v>12</v>
      </c>
      <c r="D19" s="51" t="s">
        <v>248</v>
      </c>
      <c r="E19" s="51" t="s">
        <v>288</v>
      </c>
      <c r="F19" s="51" t="s">
        <v>236</v>
      </c>
      <c r="G19" s="49">
        <v>0.21</v>
      </c>
      <c r="H19" s="54">
        <v>60</v>
      </c>
      <c r="J19" s="56">
        <v>1.7</v>
      </c>
      <c r="K19" s="57"/>
      <c r="L19" s="49"/>
      <c r="M19" s="49"/>
      <c r="N19" s="49"/>
      <c r="O19" s="49"/>
      <c r="P19" s="49"/>
      <c r="Q19" s="49"/>
      <c r="R19" s="49"/>
      <c r="S19" s="49"/>
      <c r="T19" s="49"/>
      <c r="U19" s="49">
        <v>0.02</v>
      </c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</row>
    <row r="20" spans="3:36" ht="16.5" thickTop="1" thickBot="1" x14ac:dyDescent="0.3">
      <c r="C20" s="52">
        <f t="shared" si="0"/>
        <v>13</v>
      </c>
      <c r="D20" s="51" t="s">
        <v>249</v>
      </c>
      <c r="E20" s="51" t="s">
        <v>289</v>
      </c>
      <c r="F20" s="51" t="s">
        <v>239</v>
      </c>
      <c r="G20" s="49">
        <v>0.21</v>
      </c>
      <c r="H20" s="54">
        <v>60</v>
      </c>
      <c r="J20" s="56">
        <v>2.2999999999999998</v>
      </c>
      <c r="K20" s="57"/>
      <c r="L20" s="49"/>
      <c r="M20" s="49"/>
      <c r="N20" s="49"/>
      <c r="O20" s="49"/>
      <c r="P20" s="49"/>
      <c r="Q20" s="49"/>
      <c r="R20" s="49"/>
      <c r="S20" s="49"/>
      <c r="T20" s="49">
        <v>0.02</v>
      </c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</row>
    <row r="21" spans="3:36" ht="16.5" thickTop="1" thickBot="1" x14ac:dyDescent="0.3">
      <c r="C21" s="52">
        <f t="shared" si="0"/>
        <v>14</v>
      </c>
      <c r="D21" s="51" t="s">
        <v>250</v>
      </c>
      <c r="E21" s="51" t="s">
        <v>290</v>
      </c>
      <c r="F21" s="51" t="s">
        <v>239</v>
      </c>
      <c r="G21" s="49">
        <v>0.04</v>
      </c>
      <c r="H21" s="54">
        <v>60</v>
      </c>
      <c r="J21" s="56">
        <v>2</v>
      </c>
      <c r="K21" s="57"/>
      <c r="L21" s="49"/>
      <c r="M21" s="49"/>
      <c r="N21" s="49"/>
      <c r="O21" s="49"/>
      <c r="P21" s="49"/>
      <c r="Q21" s="49"/>
      <c r="R21" s="49"/>
      <c r="S21" s="49">
        <v>0.02</v>
      </c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</row>
    <row r="22" spans="3:36" ht="16.5" thickTop="1" thickBot="1" x14ac:dyDescent="0.3">
      <c r="C22" s="52">
        <f t="shared" si="0"/>
        <v>15</v>
      </c>
      <c r="D22" s="51" t="s">
        <v>251</v>
      </c>
      <c r="E22" s="51" t="s">
        <v>291</v>
      </c>
      <c r="F22" s="51" t="s">
        <v>298</v>
      </c>
      <c r="G22" s="49">
        <v>0.21</v>
      </c>
      <c r="H22" s="54">
        <v>60</v>
      </c>
      <c r="J22" s="56">
        <v>3.2</v>
      </c>
      <c r="K22" s="57"/>
      <c r="L22" s="49"/>
      <c r="M22" s="49"/>
      <c r="N22" s="49"/>
      <c r="O22" s="49"/>
      <c r="P22" s="49"/>
      <c r="Q22" s="49"/>
      <c r="R22" s="49"/>
      <c r="S22" s="49"/>
      <c r="T22" s="49"/>
      <c r="U22" s="49">
        <v>0.03</v>
      </c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</row>
    <row r="23" spans="3:36" ht="16.5" thickTop="1" thickBot="1" x14ac:dyDescent="0.3">
      <c r="C23" s="52">
        <f t="shared" si="0"/>
        <v>16</v>
      </c>
      <c r="D23" s="51" t="s">
        <v>252</v>
      </c>
      <c r="E23" s="51" t="s">
        <v>292</v>
      </c>
      <c r="F23" s="51" t="s">
        <v>298</v>
      </c>
      <c r="G23" s="49">
        <v>0.1</v>
      </c>
      <c r="H23" s="54">
        <v>60</v>
      </c>
      <c r="J23" s="56">
        <v>1.8</v>
      </c>
      <c r="K23" s="57"/>
      <c r="L23" s="49"/>
      <c r="M23" s="49"/>
      <c r="N23" s="49"/>
      <c r="O23" s="49"/>
      <c r="P23" s="49"/>
      <c r="Q23" s="49"/>
      <c r="R23" s="49"/>
      <c r="S23" s="49"/>
      <c r="T23" s="49"/>
      <c r="U23" s="49">
        <v>0.01</v>
      </c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</row>
    <row r="24" spans="3:36" ht="16.5" thickTop="1" thickBot="1" x14ac:dyDescent="0.3">
      <c r="C24" s="52">
        <f t="shared" si="0"/>
        <v>17</v>
      </c>
      <c r="D24" s="51" t="s">
        <v>253</v>
      </c>
      <c r="E24" s="51" t="s">
        <v>293</v>
      </c>
      <c r="F24" s="51" t="s">
        <v>298</v>
      </c>
      <c r="G24" s="49">
        <v>0.1</v>
      </c>
      <c r="H24" s="54">
        <v>60</v>
      </c>
      <c r="J24" s="56">
        <v>0.7</v>
      </c>
      <c r="K24" s="57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>
        <v>0.01</v>
      </c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</row>
    <row r="25" spans="3:36" ht="16.5" thickTop="1" thickBot="1" x14ac:dyDescent="0.3">
      <c r="C25" s="52">
        <f t="shared" si="0"/>
        <v>18</v>
      </c>
      <c r="D25" s="51" t="s">
        <v>254</v>
      </c>
      <c r="E25" s="51" t="s">
        <v>294</v>
      </c>
      <c r="F25" s="51" t="s">
        <v>236</v>
      </c>
      <c r="G25" s="49">
        <v>0.21</v>
      </c>
      <c r="H25" s="54">
        <v>60</v>
      </c>
      <c r="J25" s="56">
        <v>1</v>
      </c>
      <c r="K25" s="57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>
        <v>0.01</v>
      </c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</row>
    <row r="26" spans="3:36" ht="16.5" thickTop="1" thickBot="1" x14ac:dyDescent="0.3">
      <c r="C26" s="52">
        <f t="shared" si="0"/>
        <v>19</v>
      </c>
      <c r="D26" s="51" t="s">
        <v>255</v>
      </c>
      <c r="E26" s="51" t="s">
        <v>295</v>
      </c>
      <c r="F26" s="51" t="s">
        <v>239</v>
      </c>
      <c r="G26" s="49">
        <v>0.21</v>
      </c>
      <c r="H26" s="54">
        <v>60</v>
      </c>
      <c r="J26" s="56">
        <v>1.5</v>
      </c>
      <c r="K26" s="57"/>
      <c r="L26" s="49"/>
      <c r="M26" s="49"/>
      <c r="N26" s="49"/>
      <c r="O26" s="49"/>
      <c r="P26" s="49"/>
      <c r="Q26" s="49"/>
      <c r="R26" s="49"/>
      <c r="S26" s="49"/>
      <c r="T26" s="49">
        <v>0.02</v>
      </c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</row>
    <row r="27" spans="3:36" ht="16.5" thickTop="1" thickBot="1" x14ac:dyDescent="0.3">
      <c r="C27" s="52">
        <f t="shared" si="0"/>
        <v>20</v>
      </c>
      <c r="D27" s="51" t="s">
        <v>256</v>
      </c>
      <c r="E27" s="51" t="s">
        <v>296</v>
      </c>
      <c r="F27" s="51" t="s">
        <v>236</v>
      </c>
      <c r="G27" s="49">
        <v>0.21</v>
      </c>
      <c r="H27" s="54">
        <v>60</v>
      </c>
      <c r="J27" s="56">
        <v>2.6</v>
      </c>
      <c r="K27" s="57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>
        <v>0.02</v>
      </c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</row>
    <row r="28" spans="3:36" ht="15.75" thickTop="1" x14ac:dyDescent="0.25"/>
    <row r="30" spans="3:36" ht="15.75" thickBot="1" x14ac:dyDescent="0.3">
      <c r="C30" s="57"/>
      <c r="D30" s="52" t="s">
        <v>231</v>
      </c>
      <c r="E30" s="52" t="s">
        <v>232</v>
      </c>
      <c r="F30" s="52" t="s">
        <v>320</v>
      </c>
      <c r="G30" s="52" t="s">
        <v>313</v>
      </c>
      <c r="J30" s="52" t="str">
        <f>+SPm!B2</f>
        <v>A1 M1</v>
      </c>
      <c r="K30" s="52"/>
      <c r="L30" s="52" t="str">
        <f>+SPm!C2</f>
        <v>A1 M2</v>
      </c>
      <c r="M30" s="52" t="str">
        <f>+SPm!D2</f>
        <v>A1 M3</v>
      </c>
      <c r="N30" s="52" t="str">
        <f>+SPm!E2</f>
        <v>A1 M4</v>
      </c>
      <c r="O30" s="52" t="str">
        <f>+SPm!F2</f>
        <v>A1 M5</v>
      </c>
      <c r="P30" s="52" t="str">
        <f>+SPm!G2</f>
        <v>A1 M6</v>
      </c>
      <c r="Q30" s="52" t="str">
        <f>+SPm!H2</f>
        <v>A1 M7</v>
      </c>
      <c r="R30" s="52" t="str">
        <f>+SPm!I2</f>
        <v>A1 M8</v>
      </c>
      <c r="S30" s="52" t="str">
        <f>+SPm!J2</f>
        <v>A1 M9</v>
      </c>
      <c r="T30" s="52" t="str">
        <f>+SPm!K2</f>
        <v>A1 M10</v>
      </c>
      <c r="U30" s="52" t="str">
        <f>+SPm!L2</f>
        <v>A1 M11</v>
      </c>
      <c r="V30" s="52" t="str">
        <f>+SPm!M2</f>
        <v>A1 M12</v>
      </c>
      <c r="W30" s="52" t="str">
        <f>+SPm!N2</f>
        <v>A2 M1</v>
      </c>
      <c r="X30" s="52" t="str">
        <f>+SPm!O2</f>
        <v>A2 M2</v>
      </c>
      <c r="Y30" s="52" t="str">
        <f>+SPm!P2</f>
        <v>A2 M3</v>
      </c>
      <c r="Z30" s="52" t="str">
        <f>+SPm!Q2</f>
        <v>A2 M4</v>
      </c>
      <c r="AA30" s="52" t="str">
        <f>+SPm!R2</f>
        <v>A2 M5</v>
      </c>
      <c r="AB30" s="52" t="str">
        <f>+SPm!S2</f>
        <v>A2 M6</v>
      </c>
      <c r="AC30" s="52" t="str">
        <f>+SPm!T2</f>
        <v>A2 M7</v>
      </c>
      <c r="AD30" s="52" t="str">
        <f>+SPm!U2</f>
        <v>A2 M8</v>
      </c>
      <c r="AE30" s="52" t="str">
        <f>+SPm!V2</f>
        <v>A2 M9</v>
      </c>
      <c r="AF30" s="52" t="str">
        <f>+SPm!W2</f>
        <v>A2 M10</v>
      </c>
      <c r="AG30" s="52" t="str">
        <f>+SPm!X2</f>
        <v>A2 M11</v>
      </c>
      <c r="AH30" s="52" t="str">
        <f>+SPm!Y2</f>
        <v>A2 M12</v>
      </c>
      <c r="AI30" s="52" t="str">
        <f>+SPm!Z2</f>
        <v>A3 M1</v>
      </c>
      <c r="AJ30" s="52" t="str">
        <f>+SPm!AA2</f>
        <v>A3 M2</v>
      </c>
    </row>
    <row r="31" spans="3:36" ht="16.5" thickTop="1" thickBot="1" x14ac:dyDescent="0.3">
      <c r="C31" s="52">
        <v>1</v>
      </c>
      <c r="D31" s="51" t="s">
        <v>208</v>
      </c>
      <c r="E31" s="51" t="s">
        <v>257</v>
      </c>
      <c r="F31" s="49">
        <v>0.21</v>
      </c>
      <c r="G31" s="54">
        <v>60</v>
      </c>
      <c r="J31" s="56">
        <v>240</v>
      </c>
      <c r="K31" s="57"/>
      <c r="L31" s="49"/>
      <c r="M31" s="49"/>
      <c r="N31" s="49"/>
      <c r="O31" s="49"/>
      <c r="P31" s="49"/>
      <c r="Q31" s="49">
        <v>0.03</v>
      </c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</row>
    <row r="32" spans="3:36" ht="16.5" thickTop="1" thickBot="1" x14ac:dyDescent="0.3">
      <c r="C32" s="52">
        <f>+C31+1</f>
        <v>2</v>
      </c>
      <c r="D32" s="51" t="s">
        <v>209</v>
      </c>
      <c r="E32" s="51" t="s">
        <v>258</v>
      </c>
      <c r="F32" s="49">
        <v>0.21</v>
      </c>
      <c r="G32" s="54">
        <v>60</v>
      </c>
      <c r="J32" s="56">
        <v>250</v>
      </c>
      <c r="K32" s="57"/>
      <c r="L32" s="49"/>
      <c r="M32" s="49"/>
      <c r="N32" s="49"/>
      <c r="O32" s="49"/>
      <c r="P32" s="49"/>
      <c r="Q32" s="49"/>
      <c r="R32" s="49"/>
      <c r="S32" s="49">
        <v>0.02</v>
      </c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</row>
    <row r="33" spans="3:36" ht="16.5" thickTop="1" thickBot="1" x14ac:dyDescent="0.3">
      <c r="C33" s="52">
        <f t="shared" ref="C33:C50" si="1">+C32+1</f>
        <v>3</v>
      </c>
      <c r="D33" s="51" t="s">
        <v>210</v>
      </c>
      <c r="E33" s="51" t="s">
        <v>259</v>
      </c>
      <c r="F33" s="49">
        <v>0.21</v>
      </c>
      <c r="G33" s="54">
        <v>60</v>
      </c>
      <c r="J33" s="56">
        <v>245</v>
      </c>
      <c r="K33" s="57"/>
      <c r="L33" s="49"/>
      <c r="M33" s="49"/>
      <c r="N33" s="49"/>
      <c r="O33" s="49"/>
      <c r="P33" s="49"/>
      <c r="Q33" s="49"/>
      <c r="R33" s="49">
        <v>0.01</v>
      </c>
      <c r="S33" s="49"/>
      <c r="T33" s="49"/>
      <c r="U33" s="49">
        <v>0.03</v>
      </c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</row>
    <row r="34" spans="3:36" ht="16.5" thickTop="1" thickBot="1" x14ac:dyDescent="0.3">
      <c r="C34" s="52">
        <f t="shared" si="1"/>
        <v>4</v>
      </c>
      <c r="D34" s="51" t="s">
        <v>211</v>
      </c>
      <c r="E34" s="51" t="s">
        <v>260</v>
      </c>
      <c r="F34" s="49">
        <v>0.21</v>
      </c>
      <c r="G34" s="54">
        <v>60</v>
      </c>
      <c r="J34" s="56">
        <v>255</v>
      </c>
      <c r="K34" s="57"/>
      <c r="L34" s="49"/>
      <c r="M34" s="49"/>
      <c r="N34" s="49"/>
      <c r="O34" s="49"/>
      <c r="P34" s="49"/>
      <c r="Q34" s="49"/>
      <c r="R34" s="49"/>
      <c r="S34" s="49">
        <v>0.02</v>
      </c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</row>
    <row r="35" spans="3:36" ht="16.5" thickTop="1" thickBot="1" x14ac:dyDescent="0.3">
      <c r="C35" s="52">
        <f t="shared" si="1"/>
        <v>5</v>
      </c>
      <c r="D35" s="51" t="s">
        <v>212</v>
      </c>
      <c r="E35" s="51" t="s">
        <v>261</v>
      </c>
      <c r="F35" s="49">
        <v>0.21</v>
      </c>
      <c r="G35" s="54">
        <v>60</v>
      </c>
      <c r="J35" s="56">
        <v>255</v>
      </c>
      <c r="K35" s="57"/>
      <c r="L35" s="49"/>
      <c r="M35" s="49"/>
      <c r="N35" s="49"/>
      <c r="O35" s="49"/>
      <c r="P35" s="49"/>
      <c r="Q35" s="49"/>
      <c r="R35" s="49">
        <v>0.03</v>
      </c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</row>
    <row r="36" spans="3:36" ht="16.5" thickTop="1" thickBot="1" x14ac:dyDescent="0.3">
      <c r="C36" s="52">
        <f t="shared" si="1"/>
        <v>6</v>
      </c>
      <c r="D36" s="51" t="s">
        <v>213</v>
      </c>
      <c r="E36" s="51" t="s">
        <v>262</v>
      </c>
      <c r="F36" s="49">
        <v>0.21</v>
      </c>
      <c r="G36" s="54">
        <v>60</v>
      </c>
      <c r="J36" s="56">
        <v>245</v>
      </c>
      <c r="K36" s="57"/>
      <c r="L36" s="49"/>
      <c r="M36" s="49"/>
      <c r="N36" s="49"/>
      <c r="O36" s="49"/>
      <c r="P36" s="49"/>
      <c r="Q36" s="49"/>
      <c r="R36" s="49"/>
      <c r="S36" s="49"/>
      <c r="T36" s="49"/>
      <c r="U36" s="49">
        <v>0.01</v>
      </c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</row>
    <row r="37" spans="3:36" ht="16.5" thickTop="1" thickBot="1" x14ac:dyDescent="0.3">
      <c r="C37" s="52">
        <f t="shared" si="1"/>
        <v>7</v>
      </c>
      <c r="D37" s="51" t="s">
        <v>214</v>
      </c>
      <c r="E37" s="51" t="s">
        <v>263</v>
      </c>
      <c r="F37" s="49">
        <v>0.21</v>
      </c>
      <c r="G37" s="54">
        <v>60</v>
      </c>
      <c r="J37" s="56">
        <v>235</v>
      </c>
      <c r="K37" s="57"/>
      <c r="L37" s="49"/>
      <c r="M37" s="49"/>
      <c r="N37" s="49"/>
      <c r="O37" s="49"/>
      <c r="P37" s="49">
        <v>0.02</v>
      </c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</row>
    <row r="38" spans="3:36" ht="16.5" thickTop="1" thickBot="1" x14ac:dyDescent="0.3">
      <c r="C38" s="52">
        <f t="shared" si="1"/>
        <v>8</v>
      </c>
      <c r="D38" s="51" t="s">
        <v>215</v>
      </c>
      <c r="E38" s="51" t="s">
        <v>264</v>
      </c>
      <c r="F38" s="49">
        <v>0.21</v>
      </c>
      <c r="G38" s="54">
        <v>60</v>
      </c>
      <c r="J38" s="56">
        <v>255</v>
      </c>
      <c r="K38" s="57"/>
      <c r="L38" s="49"/>
      <c r="M38" s="49"/>
      <c r="N38" s="49"/>
      <c r="O38" s="49"/>
      <c r="P38" s="49">
        <v>0.03</v>
      </c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</row>
    <row r="39" spans="3:36" ht="16.5" thickTop="1" thickBot="1" x14ac:dyDescent="0.3">
      <c r="C39" s="52">
        <f t="shared" si="1"/>
        <v>9</v>
      </c>
      <c r="D39" s="51" t="s">
        <v>216</v>
      </c>
      <c r="E39" s="51" t="s">
        <v>265</v>
      </c>
      <c r="F39" s="49">
        <v>0.21</v>
      </c>
      <c r="G39" s="54">
        <v>60</v>
      </c>
      <c r="J39" s="56">
        <v>255</v>
      </c>
      <c r="K39" s="57"/>
      <c r="L39" s="49"/>
      <c r="M39" s="49"/>
      <c r="N39" s="49"/>
      <c r="O39" s="49"/>
      <c r="P39" s="49">
        <v>0.03</v>
      </c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</row>
    <row r="40" spans="3:36" ht="16.5" thickTop="1" thickBot="1" x14ac:dyDescent="0.3">
      <c r="C40" s="52">
        <f t="shared" si="1"/>
        <v>10</v>
      </c>
      <c r="D40" s="51" t="s">
        <v>217</v>
      </c>
      <c r="E40" s="51" t="s">
        <v>266</v>
      </c>
      <c r="F40" s="49">
        <v>0.21</v>
      </c>
      <c r="G40" s="54">
        <v>60</v>
      </c>
      <c r="J40" s="56">
        <v>250</v>
      </c>
      <c r="K40" s="57"/>
      <c r="L40" s="49"/>
      <c r="M40" s="49"/>
      <c r="N40" s="49"/>
      <c r="O40" s="49"/>
      <c r="P40" s="49"/>
      <c r="Q40" s="49"/>
      <c r="R40" s="49"/>
      <c r="S40" s="49">
        <v>0.01</v>
      </c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</row>
    <row r="41" spans="3:36" ht="16.5" thickTop="1" thickBot="1" x14ac:dyDescent="0.3">
      <c r="C41" s="52">
        <f t="shared" si="1"/>
        <v>11</v>
      </c>
      <c r="D41" s="51" t="s">
        <v>218</v>
      </c>
      <c r="E41" s="51" t="s">
        <v>267</v>
      </c>
      <c r="F41" s="49">
        <v>0.21</v>
      </c>
      <c r="G41" s="54">
        <v>60</v>
      </c>
      <c r="J41" s="56">
        <v>240</v>
      </c>
      <c r="K41" s="57"/>
      <c r="L41" s="49"/>
      <c r="M41" s="49"/>
      <c r="N41" s="49"/>
      <c r="O41" s="49"/>
      <c r="P41" s="49"/>
      <c r="Q41" s="49"/>
      <c r="R41" s="49"/>
      <c r="S41" s="49"/>
      <c r="T41" s="49">
        <v>0.02</v>
      </c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</row>
    <row r="42" spans="3:36" ht="16.5" thickTop="1" thickBot="1" x14ac:dyDescent="0.3">
      <c r="C42" s="52">
        <f t="shared" si="1"/>
        <v>12</v>
      </c>
      <c r="D42" s="51" t="s">
        <v>219</v>
      </c>
      <c r="E42" s="51" t="s">
        <v>268</v>
      </c>
      <c r="F42" s="49">
        <v>0.21</v>
      </c>
      <c r="G42" s="54">
        <v>60</v>
      </c>
      <c r="J42" s="56">
        <v>245</v>
      </c>
      <c r="K42" s="57"/>
      <c r="L42" s="49"/>
      <c r="M42" s="49"/>
      <c r="N42" s="49"/>
      <c r="O42" s="49"/>
      <c r="P42" s="49"/>
      <c r="Q42" s="49"/>
      <c r="R42" s="49"/>
      <c r="S42" s="49"/>
      <c r="T42" s="49"/>
      <c r="U42" s="49">
        <v>0.01</v>
      </c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</row>
    <row r="43" spans="3:36" ht="16.5" thickTop="1" thickBot="1" x14ac:dyDescent="0.3">
      <c r="C43" s="52">
        <f t="shared" si="1"/>
        <v>13</v>
      </c>
      <c r="D43" s="51" t="s">
        <v>220</v>
      </c>
      <c r="E43" s="51" t="s">
        <v>269</v>
      </c>
      <c r="F43" s="49">
        <v>0.21</v>
      </c>
      <c r="G43" s="54">
        <v>60</v>
      </c>
      <c r="J43" s="56">
        <v>220</v>
      </c>
      <c r="K43" s="57"/>
      <c r="L43" s="49"/>
      <c r="M43" s="49"/>
      <c r="N43" s="49"/>
      <c r="O43" s="49"/>
      <c r="P43" s="49"/>
      <c r="Q43" s="49"/>
      <c r="R43" s="49"/>
      <c r="S43" s="49"/>
      <c r="T43" s="49">
        <v>0.03</v>
      </c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</row>
    <row r="44" spans="3:36" ht="16.5" thickTop="1" thickBot="1" x14ac:dyDescent="0.3">
      <c r="C44" s="52">
        <f t="shared" si="1"/>
        <v>14</v>
      </c>
      <c r="D44" s="51" t="s">
        <v>221</v>
      </c>
      <c r="E44" s="51" t="s">
        <v>270</v>
      </c>
      <c r="F44" s="49">
        <v>0.21</v>
      </c>
      <c r="G44" s="54">
        <v>60</v>
      </c>
      <c r="J44" s="56">
        <v>220</v>
      </c>
      <c r="K44" s="57"/>
      <c r="L44" s="49"/>
      <c r="M44" s="49"/>
      <c r="N44" s="49"/>
      <c r="O44" s="49"/>
      <c r="P44" s="49"/>
      <c r="Q44" s="49"/>
      <c r="R44" s="49"/>
      <c r="S44" s="49">
        <v>0.01</v>
      </c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</row>
    <row r="45" spans="3:36" ht="16.5" thickTop="1" thickBot="1" x14ac:dyDescent="0.3">
      <c r="C45" s="52">
        <f t="shared" si="1"/>
        <v>15</v>
      </c>
      <c r="D45" s="51" t="s">
        <v>222</v>
      </c>
      <c r="E45" s="51" t="s">
        <v>271</v>
      </c>
      <c r="F45" s="49">
        <v>0.21</v>
      </c>
      <c r="G45" s="54">
        <v>60</v>
      </c>
      <c r="J45" s="56">
        <v>235</v>
      </c>
      <c r="K45" s="57"/>
      <c r="L45" s="49"/>
      <c r="M45" s="49"/>
      <c r="N45" s="49"/>
      <c r="O45" s="49"/>
      <c r="P45" s="49"/>
      <c r="Q45" s="49"/>
      <c r="R45" s="49"/>
      <c r="S45" s="49"/>
      <c r="T45" s="49"/>
      <c r="U45" s="49">
        <v>0.02</v>
      </c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</row>
    <row r="46" spans="3:36" ht="16.5" thickTop="1" thickBot="1" x14ac:dyDescent="0.3">
      <c r="C46" s="52">
        <f t="shared" si="1"/>
        <v>16</v>
      </c>
      <c r="D46" s="51" t="s">
        <v>223</v>
      </c>
      <c r="E46" s="51" t="s">
        <v>272</v>
      </c>
      <c r="F46" s="49">
        <v>0.21</v>
      </c>
      <c r="G46" s="54">
        <v>60</v>
      </c>
      <c r="J46" s="56">
        <v>230</v>
      </c>
      <c r="K46" s="57"/>
      <c r="L46" s="49"/>
      <c r="M46" s="49"/>
      <c r="N46" s="49"/>
      <c r="O46" s="49"/>
      <c r="P46" s="49"/>
      <c r="Q46" s="49"/>
      <c r="R46" s="49"/>
      <c r="S46" s="49"/>
      <c r="T46" s="49"/>
      <c r="U46" s="49">
        <v>0.01</v>
      </c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</row>
    <row r="47" spans="3:36" ht="16.5" thickTop="1" thickBot="1" x14ac:dyDescent="0.3">
      <c r="C47" s="52">
        <f t="shared" si="1"/>
        <v>17</v>
      </c>
      <c r="D47" s="51" t="s">
        <v>224</v>
      </c>
      <c r="E47" s="51" t="s">
        <v>273</v>
      </c>
      <c r="F47" s="49">
        <v>0.21</v>
      </c>
      <c r="G47" s="54">
        <v>60</v>
      </c>
      <c r="J47" s="56">
        <v>230</v>
      </c>
      <c r="K47" s="57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>
        <v>0.02</v>
      </c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</row>
    <row r="48" spans="3:36" ht="16.5" thickTop="1" thickBot="1" x14ac:dyDescent="0.3">
      <c r="C48" s="52">
        <f t="shared" si="1"/>
        <v>18</v>
      </c>
      <c r="D48" s="51" t="s">
        <v>225</v>
      </c>
      <c r="E48" s="51" t="s">
        <v>274</v>
      </c>
      <c r="F48" s="49">
        <v>0.21</v>
      </c>
      <c r="G48" s="54">
        <v>60</v>
      </c>
      <c r="J48" s="56">
        <v>220</v>
      </c>
      <c r="K48" s="57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>
        <v>0.02</v>
      </c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</row>
    <row r="49" spans="3:36" ht="16.5" thickTop="1" thickBot="1" x14ac:dyDescent="0.3">
      <c r="C49" s="52">
        <f t="shared" si="1"/>
        <v>19</v>
      </c>
      <c r="D49" s="51" t="s">
        <v>226</v>
      </c>
      <c r="E49" s="51" t="s">
        <v>275</v>
      </c>
      <c r="F49" s="49">
        <v>0.21</v>
      </c>
      <c r="G49" s="54">
        <v>60</v>
      </c>
      <c r="J49" s="56">
        <v>220</v>
      </c>
      <c r="K49" s="57"/>
      <c r="L49" s="49"/>
      <c r="M49" s="49"/>
      <c r="N49" s="49"/>
      <c r="O49" s="49"/>
      <c r="P49" s="49"/>
      <c r="Q49" s="49"/>
      <c r="R49" s="49"/>
      <c r="S49" s="49"/>
      <c r="T49" s="49">
        <v>0.01</v>
      </c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</row>
    <row r="50" spans="3:36" ht="16.5" thickTop="1" thickBot="1" x14ac:dyDescent="0.3">
      <c r="C50" s="52">
        <f t="shared" si="1"/>
        <v>20</v>
      </c>
      <c r="D50" s="51" t="s">
        <v>227</v>
      </c>
      <c r="E50" s="51" t="s">
        <v>276</v>
      </c>
      <c r="F50" s="49">
        <v>0.21</v>
      </c>
      <c r="G50" s="54">
        <v>60</v>
      </c>
      <c r="J50" s="56">
        <v>230</v>
      </c>
      <c r="K50" s="57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>
        <v>0.03</v>
      </c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</row>
    <row r="51" spans="3:36" ht="15.75" thickTop="1" x14ac:dyDescent="0.25"/>
  </sheetData>
  <hyperlinks>
    <hyperlink ref="A1" location="View!A1" display="VIEW"/>
    <hyperlink ref="A3" location="View!A1" display="view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app!$C$11:$C$13</xm:f>
          </x14:formula1>
          <xm:sqref>F8:F27</xm:sqref>
        </x14:dataValidation>
        <x14:dataValidation type="list" allowBlank="1" showInputMessage="1" showErrorMessage="1">
          <x14:formula1>
            <xm:f>app!$C$55:$C$58</xm:f>
          </x14:formula1>
          <xm:sqref>H8:H27 G31:G50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</sheetPr>
  <dimension ref="A1:AP48"/>
  <sheetViews>
    <sheetView showGridLines="0" topLeftCell="E1" workbookViewId="0">
      <selection activeCell="X25" sqref="X25"/>
    </sheetView>
  </sheetViews>
  <sheetFormatPr defaultRowHeight="12.75" x14ac:dyDescent="0.2"/>
  <cols>
    <col min="1" max="1" width="22.85546875" style="26" customWidth="1"/>
    <col min="2" max="2" width="15" style="26" customWidth="1"/>
    <col min="3" max="3" width="4" style="26" customWidth="1"/>
    <col min="4" max="4" width="10.28515625" style="26" customWidth="1"/>
    <col min="5" max="11" width="6.5703125" style="26" bestFit="1" customWidth="1"/>
    <col min="12" max="14" width="7.5703125" style="26" bestFit="1" customWidth="1"/>
    <col min="15" max="23" width="6.5703125" style="26" bestFit="1" customWidth="1"/>
    <col min="24" max="26" width="7.5703125" style="26" bestFit="1" customWidth="1"/>
    <col min="27" max="35" width="6.5703125" style="26" bestFit="1" customWidth="1"/>
    <col min="36" max="38" width="7.5703125" style="26" bestFit="1" customWidth="1"/>
    <col min="39" max="16384" width="9.140625" style="26"/>
  </cols>
  <sheetData>
    <row r="1" spans="1:42" ht="14.25" thickTop="1" thickBot="1" x14ac:dyDescent="0.25">
      <c r="A1" s="25" t="s">
        <v>204</v>
      </c>
      <c r="B1" s="50" t="s">
        <v>228</v>
      </c>
    </row>
    <row r="2" spans="1:42" ht="13.5" thickTop="1" x14ac:dyDescent="0.2">
      <c r="B2" s="26" t="s">
        <v>205</v>
      </c>
      <c r="D2" s="26" t="s">
        <v>206</v>
      </c>
      <c r="E2" s="27"/>
      <c r="F2" s="27"/>
    </row>
    <row r="3" spans="1:42" x14ac:dyDescent="0.2">
      <c r="D3" s="40" t="s">
        <v>229</v>
      </c>
      <c r="E3" s="27"/>
      <c r="F3" s="27"/>
    </row>
    <row r="4" spans="1:42" ht="15.75" thickBot="1" x14ac:dyDescent="0.3">
      <c r="A4" s="48" t="s">
        <v>207</v>
      </c>
      <c r="B4" s="48" t="str">
        <f>+SPm!B2</f>
        <v>A1 M1</v>
      </c>
      <c r="C4" s="28"/>
      <c r="D4" s="48" t="str">
        <f>+SPm!C2</f>
        <v>A1 M2</v>
      </c>
      <c r="E4" s="48" t="str">
        <f>+SPm!D2</f>
        <v>A1 M3</v>
      </c>
      <c r="F4" s="48" t="str">
        <f>+SPm!E2</f>
        <v>A1 M4</v>
      </c>
      <c r="G4" s="48" t="str">
        <f>+SPm!F2</f>
        <v>A1 M5</v>
      </c>
      <c r="H4" s="48" t="str">
        <f>+SPm!G2</f>
        <v>A1 M6</v>
      </c>
      <c r="I4" s="48" t="str">
        <f>+SPm!H2</f>
        <v>A1 M7</v>
      </c>
      <c r="J4" s="48" t="str">
        <f>+SPm!I2</f>
        <v>A1 M8</v>
      </c>
      <c r="K4" s="48" t="str">
        <f>+SPm!J2</f>
        <v>A1 M9</v>
      </c>
      <c r="L4" s="48" t="str">
        <f>+SPm!K2</f>
        <v>A1 M10</v>
      </c>
      <c r="M4" s="48" t="str">
        <f>+SPm!L2</f>
        <v>A1 M11</v>
      </c>
      <c r="N4" s="48" t="str">
        <f>+SPm!M2</f>
        <v>A1 M12</v>
      </c>
      <c r="O4" s="48" t="str">
        <f>+SPm!N2</f>
        <v>A2 M1</v>
      </c>
      <c r="P4" s="48" t="str">
        <f>+SPm!O2</f>
        <v>A2 M2</v>
      </c>
      <c r="Q4" s="48" t="str">
        <f>+SPm!P2</f>
        <v>A2 M3</v>
      </c>
      <c r="R4" s="48" t="str">
        <f>+SPm!Q2</f>
        <v>A2 M4</v>
      </c>
      <c r="S4" s="48" t="str">
        <f>+SPm!R2</f>
        <v>A2 M5</v>
      </c>
      <c r="T4" s="48" t="str">
        <f>+SPm!S2</f>
        <v>A2 M6</v>
      </c>
      <c r="U4" s="48" t="str">
        <f>+SPm!T2</f>
        <v>A2 M7</v>
      </c>
      <c r="V4" s="48" t="str">
        <f>+SPm!U2</f>
        <v>A2 M8</v>
      </c>
      <c r="W4" s="48" t="str">
        <f>+SPm!V2</f>
        <v>A2 M9</v>
      </c>
      <c r="X4" s="48" t="str">
        <f>+SPm!W2</f>
        <v>A2 M10</v>
      </c>
      <c r="Y4" s="48" t="str">
        <f>+SPm!X2</f>
        <v>A2 M11</v>
      </c>
      <c r="Z4" s="48" t="str">
        <f>+SPm!Y2</f>
        <v>A2 M12</v>
      </c>
      <c r="AA4" s="48" t="str">
        <f>+SPm!Z2</f>
        <v>A3 M1</v>
      </c>
      <c r="AB4" s="48" t="str">
        <f>+SPm!AA2</f>
        <v>A3 M2</v>
      </c>
      <c r="AC4" s="48" t="str">
        <f>+SPm!AB2</f>
        <v>A3 M3</v>
      </c>
      <c r="AD4" s="48" t="str">
        <f>+SPm!AC2</f>
        <v>A3 M4</v>
      </c>
      <c r="AE4" s="48" t="str">
        <f>+SPm!AD2</f>
        <v>A3 M5</v>
      </c>
      <c r="AF4" s="48" t="str">
        <f>+SPm!AE2</f>
        <v>A3 M6</v>
      </c>
      <c r="AG4" s="48" t="str">
        <f>+SPm!AF2</f>
        <v>A3 M7</v>
      </c>
      <c r="AH4" s="48" t="str">
        <f>+SPm!AG2</f>
        <v>A3 M8</v>
      </c>
      <c r="AI4" s="48" t="str">
        <f>+SPm!AH2</f>
        <v>A3 M9</v>
      </c>
      <c r="AJ4" s="48" t="str">
        <f>+SPm!AI2</f>
        <v>A3 M10</v>
      </c>
      <c r="AK4" s="48" t="str">
        <f>+SPm!AJ2</f>
        <v>A3 M11</v>
      </c>
      <c r="AL4" s="48" t="str">
        <f>+SPm!AK2</f>
        <v>A3 M12</v>
      </c>
      <c r="AM4" s="29"/>
      <c r="AN4" s="29"/>
      <c r="AO4" s="29"/>
      <c r="AP4" s="29"/>
    </row>
    <row r="5" spans="1:42" ht="16.5" thickTop="1" thickBot="1" x14ac:dyDescent="0.3">
      <c r="A5" s="48" t="str">
        <f>+'An Distinta Base'!D31</f>
        <v>Prodotto 1</v>
      </c>
      <c r="B5" s="51">
        <v>30</v>
      </c>
      <c r="C5" s="2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>
        <v>0.1</v>
      </c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>
        <v>0.1</v>
      </c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</row>
    <row r="6" spans="1:42" ht="16.5" thickTop="1" thickBot="1" x14ac:dyDescent="0.3">
      <c r="A6" s="48" t="str">
        <f>+'An Distinta Base'!D32</f>
        <v>Prodotto 2</v>
      </c>
      <c r="B6" s="51">
        <v>30</v>
      </c>
      <c r="C6" s="2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>
        <v>0.1</v>
      </c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>
        <v>0.1</v>
      </c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</row>
    <row r="7" spans="1:42" ht="16.5" thickTop="1" thickBot="1" x14ac:dyDescent="0.3">
      <c r="A7" s="48" t="str">
        <f>+'An Distinta Base'!D33</f>
        <v>Prodotto 3</v>
      </c>
      <c r="B7" s="51">
        <v>30</v>
      </c>
      <c r="C7" s="2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>
        <v>0.15</v>
      </c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>
        <v>0.15</v>
      </c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</row>
    <row r="8" spans="1:42" ht="16.5" thickTop="1" thickBot="1" x14ac:dyDescent="0.3">
      <c r="A8" s="48" t="str">
        <f>+'An Distinta Base'!D34</f>
        <v>Prodotto 4</v>
      </c>
      <c r="B8" s="51">
        <v>30</v>
      </c>
      <c r="C8" s="2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>
        <v>0.1</v>
      </c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>
        <v>0.1</v>
      </c>
      <c r="AC8" s="49"/>
      <c r="AD8" s="49"/>
      <c r="AE8" s="49"/>
      <c r="AF8" s="49"/>
      <c r="AG8" s="49"/>
      <c r="AH8" s="49"/>
      <c r="AI8" s="49"/>
      <c r="AJ8" s="49"/>
      <c r="AK8" s="49"/>
      <c r="AL8" s="49"/>
    </row>
    <row r="9" spans="1:42" ht="16.5" thickTop="1" thickBot="1" x14ac:dyDescent="0.3">
      <c r="A9" s="48" t="str">
        <f>+'An Distinta Base'!D35</f>
        <v>Prodotto 5</v>
      </c>
      <c r="B9" s="51">
        <v>20</v>
      </c>
      <c r="C9" s="2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>
        <v>0.1</v>
      </c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>
        <v>0.1</v>
      </c>
      <c r="AC9" s="49"/>
      <c r="AD9" s="49"/>
      <c r="AE9" s="49"/>
      <c r="AF9" s="49"/>
      <c r="AG9" s="49"/>
      <c r="AH9" s="49"/>
      <c r="AI9" s="49"/>
      <c r="AJ9" s="49"/>
      <c r="AK9" s="49"/>
      <c r="AL9" s="49"/>
    </row>
    <row r="10" spans="1:42" ht="16.5" thickTop="1" thickBot="1" x14ac:dyDescent="0.3">
      <c r="A10" s="48" t="str">
        <f>+'An Distinta Base'!D36</f>
        <v>Prodotto 6</v>
      </c>
      <c r="B10" s="51">
        <v>20</v>
      </c>
      <c r="C10" s="2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>
        <v>0.1</v>
      </c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>
        <v>0.1</v>
      </c>
      <c r="AC10" s="49"/>
      <c r="AD10" s="49"/>
      <c r="AE10" s="49"/>
      <c r="AF10" s="49"/>
      <c r="AG10" s="49"/>
      <c r="AH10" s="49"/>
      <c r="AI10" s="49"/>
      <c r="AJ10" s="49"/>
      <c r="AK10" s="49"/>
      <c r="AL10" s="49"/>
    </row>
    <row r="11" spans="1:42" ht="16.5" thickTop="1" thickBot="1" x14ac:dyDescent="0.3">
      <c r="A11" s="48" t="str">
        <f>+'An Distinta Base'!D37</f>
        <v>Prodotto 7</v>
      </c>
      <c r="B11" s="51"/>
      <c r="C11" s="2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</row>
    <row r="12" spans="1:42" ht="16.5" thickTop="1" thickBot="1" x14ac:dyDescent="0.3">
      <c r="A12" s="48" t="str">
        <f>+'An Distinta Base'!D38</f>
        <v>Prodotto 8</v>
      </c>
      <c r="B12" s="51"/>
      <c r="C12" s="2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</row>
    <row r="13" spans="1:42" ht="16.5" thickTop="1" thickBot="1" x14ac:dyDescent="0.3">
      <c r="A13" s="48" t="str">
        <f>+'An Distinta Base'!D39</f>
        <v>Prodotto 9</v>
      </c>
      <c r="B13" s="51"/>
      <c r="C13" s="2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</row>
    <row r="14" spans="1:42" ht="16.5" thickTop="1" thickBot="1" x14ac:dyDescent="0.3">
      <c r="A14" s="48" t="str">
        <f>+'An Distinta Base'!D40</f>
        <v>Prodotto 10</v>
      </c>
      <c r="B14" s="51"/>
      <c r="C14" s="2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</row>
    <row r="15" spans="1:42" ht="16.5" thickTop="1" thickBot="1" x14ac:dyDescent="0.3">
      <c r="A15" s="48" t="str">
        <f>+'An Distinta Base'!D41</f>
        <v>Prodotto 11</v>
      </c>
      <c r="B15" s="51"/>
      <c r="C15" s="2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</row>
    <row r="16" spans="1:42" ht="16.5" thickTop="1" thickBot="1" x14ac:dyDescent="0.3">
      <c r="A16" s="48" t="str">
        <f>+'An Distinta Base'!D42</f>
        <v>Prodotto 12</v>
      </c>
      <c r="B16" s="51"/>
      <c r="C16" s="2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</row>
    <row r="17" spans="1:38" ht="16.5" thickTop="1" thickBot="1" x14ac:dyDescent="0.3">
      <c r="A17" s="48" t="str">
        <f>+'An Distinta Base'!D43</f>
        <v>Prodotto 13</v>
      </c>
      <c r="B17" s="51"/>
      <c r="C17" s="2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</row>
    <row r="18" spans="1:38" ht="16.5" thickTop="1" thickBot="1" x14ac:dyDescent="0.3">
      <c r="A18" s="48" t="str">
        <f>+'An Distinta Base'!D44</f>
        <v>Prodotto 14</v>
      </c>
      <c r="B18" s="51"/>
      <c r="C18" s="2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</row>
    <row r="19" spans="1:38" ht="16.5" thickTop="1" thickBot="1" x14ac:dyDescent="0.3">
      <c r="A19" s="48" t="str">
        <f>+'An Distinta Base'!D45</f>
        <v>Prodotto 15</v>
      </c>
      <c r="B19" s="51"/>
      <c r="C19" s="2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</row>
    <row r="20" spans="1:38" ht="16.5" thickTop="1" thickBot="1" x14ac:dyDescent="0.3">
      <c r="A20" s="48" t="str">
        <f>+'An Distinta Base'!D46</f>
        <v>Prodotto 16</v>
      </c>
      <c r="B20" s="51"/>
      <c r="C20" s="2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</row>
    <row r="21" spans="1:38" ht="16.5" thickTop="1" thickBot="1" x14ac:dyDescent="0.3">
      <c r="A21" s="48" t="str">
        <f>+'An Distinta Base'!D47</f>
        <v>Prodotto 17</v>
      </c>
      <c r="B21" s="51"/>
      <c r="C21" s="2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</row>
    <row r="22" spans="1:38" ht="16.5" thickTop="1" thickBot="1" x14ac:dyDescent="0.3">
      <c r="A22" s="48" t="str">
        <f>+'An Distinta Base'!D48</f>
        <v>Prodotto 18</v>
      </c>
      <c r="B22" s="51"/>
      <c r="C22" s="2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</row>
    <row r="23" spans="1:38" ht="16.5" thickTop="1" thickBot="1" x14ac:dyDescent="0.3">
      <c r="A23" s="48" t="str">
        <f>+'An Distinta Base'!D49</f>
        <v>Prodotto 19</v>
      </c>
      <c r="B23" s="51"/>
      <c r="C23" s="2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</row>
    <row r="24" spans="1:38" ht="16.5" thickTop="1" thickBot="1" x14ac:dyDescent="0.3">
      <c r="A24" s="48" t="str">
        <f>+'An Distinta Base'!D50</f>
        <v>Prodotto 20</v>
      </c>
      <c r="B24" s="51"/>
      <c r="C24" s="2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</row>
    <row r="25" spans="1:38" ht="13.5" thickTop="1" x14ac:dyDescent="0.2">
      <c r="A25" s="29"/>
      <c r="B25" s="29"/>
      <c r="C25" s="29"/>
    </row>
    <row r="26" spans="1:38" x14ac:dyDescent="0.2">
      <c r="A26" s="29"/>
      <c r="B26" s="29"/>
      <c r="C26" s="29"/>
    </row>
    <row r="27" spans="1:38" x14ac:dyDescent="0.2">
      <c r="A27" s="29"/>
      <c r="B27" s="29"/>
      <c r="C27" s="29"/>
    </row>
    <row r="28" spans="1:38" ht="15.75" thickBot="1" x14ac:dyDescent="0.3">
      <c r="A28" s="48" t="str">
        <f>+A4</f>
        <v>Prodotti</v>
      </c>
      <c r="B28" s="48" t="str">
        <f>+B4</f>
        <v>A1 M1</v>
      </c>
      <c r="C28" s="30"/>
      <c r="D28" s="48" t="str">
        <f>+D4</f>
        <v>A1 M2</v>
      </c>
      <c r="E28" s="48" t="str">
        <f t="shared" ref="E28:AL28" si="0">+E4</f>
        <v>A1 M3</v>
      </c>
      <c r="F28" s="48" t="str">
        <f t="shared" si="0"/>
        <v>A1 M4</v>
      </c>
      <c r="G28" s="48" t="str">
        <f t="shared" si="0"/>
        <v>A1 M5</v>
      </c>
      <c r="H28" s="48" t="str">
        <f t="shared" si="0"/>
        <v>A1 M6</v>
      </c>
      <c r="I28" s="48" t="str">
        <f t="shared" si="0"/>
        <v>A1 M7</v>
      </c>
      <c r="J28" s="48" t="str">
        <f t="shared" si="0"/>
        <v>A1 M8</v>
      </c>
      <c r="K28" s="48" t="str">
        <f t="shared" si="0"/>
        <v>A1 M9</v>
      </c>
      <c r="L28" s="48" t="str">
        <f t="shared" si="0"/>
        <v>A1 M10</v>
      </c>
      <c r="M28" s="48" t="str">
        <f t="shared" si="0"/>
        <v>A1 M11</v>
      </c>
      <c r="N28" s="48" t="str">
        <f t="shared" si="0"/>
        <v>A1 M12</v>
      </c>
      <c r="O28" s="48" t="str">
        <f t="shared" si="0"/>
        <v>A2 M1</v>
      </c>
      <c r="P28" s="48" t="str">
        <f t="shared" si="0"/>
        <v>A2 M2</v>
      </c>
      <c r="Q28" s="48" t="str">
        <f t="shared" si="0"/>
        <v>A2 M3</v>
      </c>
      <c r="R28" s="48" t="str">
        <f t="shared" si="0"/>
        <v>A2 M4</v>
      </c>
      <c r="S28" s="48" t="str">
        <f t="shared" si="0"/>
        <v>A2 M5</v>
      </c>
      <c r="T28" s="48" t="str">
        <f t="shared" si="0"/>
        <v>A2 M6</v>
      </c>
      <c r="U28" s="48" t="str">
        <f t="shared" si="0"/>
        <v>A2 M7</v>
      </c>
      <c r="V28" s="48" t="str">
        <f t="shared" si="0"/>
        <v>A2 M8</v>
      </c>
      <c r="W28" s="48" t="str">
        <f t="shared" si="0"/>
        <v>A2 M9</v>
      </c>
      <c r="X28" s="48" t="str">
        <f t="shared" si="0"/>
        <v>A2 M10</v>
      </c>
      <c r="Y28" s="48" t="str">
        <f t="shared" si="0"/>
        <v>A2 M11</v>
      </c>
      <c r="Z28" s="48" t="str">
        <f t="shared" si="0"/>
        <v>A2 M12</v>
      </c>
      <c r="AA28" s="48" t="str">
        <f t="shared" si="0"/>
        <v>A3 M1</v>
      </c>
      <c r="AB28" s="48" t="str">
        <f t="shared" si="0"/>
        <v>A3 M2</v>
      </c>
      <c r="AC28" s="48" t="str">
        <f t="shared" si="0"/>
        <v>A3 M3</v>
      </c>
      <c r="AD28" s="48" t="str">
        <f t="shared" si="0"/>
        <v>A3 M4</v>
      </c>
      <c r="AE28" s="48" t="str">
        <f t="shared" si="0"/>
        <v>A3 M5</v>
      </c>
      <c r="AF28" s="48" t="str">
        <f t="shared" si="0"/>
        <v>A3 M6</v>
      </c>
      <c r="AG28" s="48" t="str">
        <f t="shared" si="0"/>
        <v>A3 M7</v>
      </c>
      <c r="AH28" s="48" t="str">
        <f t="shared" si="0"/>
        <v>A3 M8</v>
      </c>
      <c r="AI28" s="48" t="str">
        <f t="shared" si="0"/>
        <v>A3 M9</v>
      </c>
      <c r="AJ28" s="48" t="str">
        <f t="shared" si="0"/>
        <v>A3 M10</v>
      </c>
      <c r="AK28" s="48" t="str">
        <f t="shared" si="0"/>
        <v>A3 M11</v>
      </c>
      <c r="AL28" s="48" t="str">
        <f t="shared" si="0"/>
        <v>A3 M12</v>
      </c>
    </row>
    <row r="29" spans="1:38" ht="15" x14ac:dyDescent="0.25">
      <c r="A29" s="48" t="str">
        <f t="shared" ref="A29:B44" si="1">+A5</f>
        <v>Prodotto 1</v>
      </c>
      <c r="B29" s="31">
        <f>+B5</f>
        <v>30</v>
      </c>
      <c r="D29" s="32">
        <f t="shared" ref="D29:D48" si="2">+ROUND((B29*(1+D5)),0)</f>
        <v>30</v>
      </c>
      <c r="E29" s="33">
        <f>+ROUND((D29*(1+E5)),0)</f>
        <v>30</v>
      </c>
      <c r="F29" s="33">
        <f>+ROUND((E29*(1+F5)),0)</f>
        <v>30</v>
      </c>
      <c r="G29" s="33">
        <f>+ROUND((F29*(1+G5)),0)</f>
        <v>30</v>
      </c>
      <c r="H29" s="33">
        <f t="shared" ref="H29:AL43" si="3">+ROUND((G29*(1+H5)),0)</f>
        <v>30</v>
      </c>
      <c r="I29" s="33">
        <f t="shared" si="3"/>
        <v>30</v>
      </c>
      <c r="J29" s="33">
        <f t="shared" si="3"/>
        <v>30</v>
      </c>
      <c r="K29" s="33">
        <f t="shared" si="3"/>
        <v>30</v>
      </c>
      <c r="L29" s="33">
        <f t="shared" si="3"/>
        <v>30</v>
      </c>
      <c r="M29" s="33">
        <f t="shared" si="3"/>
        <v>30</v>
      </c>
      <c r="N29" s="33">
        <f t="shared" si="3"/>
        <v>30</v>
      </c>
      <c r="O29" s="33">
        <f t="shared" si="3"/>
        <v>33</v>
      </c>
      <c r="P29" s="33">
        <f t="shared" si="3"/>
        <v>33</v>
      </c>
      <c r="Q29" s="33">
        <f t="shared" si="3"/>
        <v>33</v>
      </c>
      <c r="R29" s="33">
        <f t="shared" si="3"/>
        <v>33</v>
      </c>
      <c r="S29" s="33">
        <f t="shared" si="3"/>
        <v>33</v>
      </c>
      <c r="T29" s="33">
        <f t="shared" si="3"/>
        <v>33</v>
      </c>
      <c r="U29" s="33">
        <f t="shared" si="3"/>
        <v>33</v>
      </c>
      <c r="V29" s="33">
        <f t="shared" si="3"/>
        <v>33</v>
      </c>
      <c r="W29" s="33">
        <f t="shared" si="3"/>
        <v>33</v>
      </c>
      <c r="X29" s="33">
        <f t="shared" si="3"/>
        <v>33</v>
      </c>
      <c r="Y29" s="33">
        <f t="shared" si="3"/>
        <v>33</v>
      </c>
      <c r="Z29" s="33">
        <f t="shared" si="3"/>
        <v>33</v>
      </c>
      <c r="AA29" s="33">
        <f t="shared" si="3"/>
        <v>36</v>
      </c>
      <c r="AB29" s="33">
        <f t="shared" si="3"/>
        <v>36</v>
      </c>
      <c r="AC29" s="33">
        <f t="shared" si="3"/>
        <v>36</v>
      </c>
      <c r="AD29" s="33">
        <f t="shared" si="3"/>
        <v>36</v>
      </c>
      <c r="AE29" s="33">
        <f t="shared" si="3"/>
        <v>36</v>
      </c>
      <c r="AF29" s="33">
        <f t="shared" si="3"/>
        <v>36</v>
      </c>
      <c r="AG29" s="33">
        <f t="shared" si="3"/>
        <v>36</v>
      </c>
      <c r="AH29" s="33">
        <f t="shared" si="3"/>
        <v>36</v>
      </c>
      <c r="AI29" s="33">
        <f t="shared" si="3"/>
        <v>36</v>
      </c>
      <c r="AJ29" s="33">
        <f t="shared" si="3"/>
        <v>36</v>
      </c>
      <c r="AK29" s="33">
        <f t="shared" si="3"/>
        <v>36</v>
      </c>
      <c r="AL29" s="33">
        <f t="shared" si="3"/>
        <v>36</v>
      </c>
    </row>
    <row r="30" spans="1:38" ht="15" x14ac:dyDescent="0.25">
      <c r="A30" s="48" t="str">
        <f t="shared" si="1"/>
        <v>Prodotto 2</v>
      </c>
      <c r="B30" s="34">
        <f t="shared" si="1"/>
        <v>30</v>
      </c>
      <c r="D30" s="35">
        <f t="shared" si="2"/>
        <v>30</v>
      </c>
      <c r="E30" s="36">
        <f t="shared" ref="E30:V44" si="4">+ROUND((D30*(1+E6)),0)</f>
        <v>30</v>
      </c>
      <c r="F30" s="36">
        <f t="shared" si="4"/>
        <v>30</v>
      </c>
      <c r="G30" s="36">
        <f t="shared" si="4"/>
        <v>30</v>
      </c>
      <c r="H30" s="36">
        <f t="shared" si="4"/>
        <v>30</v>
      </c>
      <c r="I30" s="36">
        <f t="shared" si="4"/>
        <v>30</v>
      </c>
      <c r="J30" s="36">
        <f t="shared" si="4"/>
        <v>30</v>
      </c>
      <c r="K30" s="36">
        <f t="shared" si="4"/>
        <v>30</v>
      </c>
      <c r="L30" s="36">
        <f t="shared" si="4"/>
        <v>30</v>
      </c>
      <c r="M30" s="36">
        <f t="shared" si="4"/>
        <v>30</v>
      </c>
      <c r="N30" s="36">
        <f t="shared" si="4"/>
        <v>30</v>
      </c>
      <c r="O30" s="36">
        <f t="shared" si="4"/>
        <v>33</v>
      </c>
      <c r="P30" s="36">
        <f t="shared" si="4"/>
        <v>33</v>
      </c>
      <c r="Q30" s="36">
        <f t="shared" si="4"/>
        <v>33</v>
      </c>
      <c r="R30" s="36">
        <f t="shared" si="4"/>
        <v>33</v>
      </c>
      <c r="S30" s="36">
        <f t="shared" si="4"/>
        <v>33</v>
      </c>
      <c r="T30" s="36">
        <f t="shared" si="4"/>
        <v>33</v>
      </c>
      <c r="U30" s="36">
        <f t="shared" si="4"/>
        <v>33</v>
      </c>
      <c r="V30" s="36">
        <f t="shared" si="4"/>
        <v>33</v>
      </c>
      <c r="W30" s="36">
        <f t="shared" si="3"/>
        <v>33</v>
      </c>
      <c r="X30" s="36">
        <f t="shared" si="3"/>
        <v>33</v>
      </c>
      <c r="Y30" s="36">
        <f t="shared" si="3"/>
        <v>33</v>
      </c>
      <c r="Z30" s="36">
        <f t="shared" si="3"/>
        <v>33</v>
      </c>
      <c r="AA30" s="36">
        <f t="shared" si="3"/>
        <v>36</v>
      </c>
      <c r="AB30" s="36">
        <f t="shared" si="3"/>
        <v>36</v>
      </c>
      <c r="AC30" s="36">
        <f t="shared" si="3"/>
        <v>36</v>
      </c>
      <c r="AD30" s="36">
        <f t="shared" si="3"/>
        <v>36</v>
      </c>
      <c r="AE30" s="36">
        <f t="shared" si="3"/>
        <v>36</v>
      </c>
      <c r="AF30" s="36">
        <f t="shared" si="3"/>
        <v>36</v>
      </c>
      <c r="AG30" s="36">
        <f t="shared" si="3"/>
        <v>36</v>
      </c>
      <c r="AH30" s="36">
        <f t="shared" si="3"/>
        <v>36</v>
      </c>
      <c r="AI30" s="36">
        <f t="shared" si="3"/>
        <v>36</v>
      </c>
      <c r="AJ30" s="36">
        <f t="shared" si="3"/>
        <v>36</v>
      </c>
      <c r="AK30" s="36">
        <f t="shared" si="3"/>
        <v>36</v>
      </c>
      <c r="AL30" s="36">
        <f t="shared" si="3"/>
        <v>36</v>
      </c>
    </row>
    <row r="31" spans="1:38" ht="15" x14ac:dyDescent="0.25">
      <c r="A31" s="48" t="str">
        <f t="shared" si="1"/>
        <v>Prodotto 3</v>
      </c>
      <c r="B31" s="34">
        <f t="shared" si="1"/>
        <v>30</v>
      </c>
      <c r="D31" s="35">
        <f t="shared" si="2"/>
        <v>30</v>
      </c>
      <c r="E31" s="36">
        <f t="shared" si="4"/>
        <v>30</v>
      </c>
      <c r="F31" s="36">
        <f t="shared" si="4"/>
        <v>30</v>
      </c>
      <c r="G31" s="36">
        <f t="shared" si="4"/>
        <v>30</v>
      </c>
      <c r="H31" s="36">
        <f t="shared" si="4"/>
        <v>30</v>
      </c>
      <c r="I31" s="36">
        <f t="shared" si="4"/>
        <v>30</v>
      </c>
      <c r="J31" s="36">
        <f t="shared" si="4"/>
        <v>30</v>
      </c>
      <c r="K31" s="36">
        <f t="shared" si="4"/>
        <v>30</v>
      </c>
      <c r="L31" s="36">
        <f t="shared" si="4"/>
        <v>30</v>
      </c>
      <c r="M31" s="36">
        <f t="shared" si="4"/>
        <v>30</v>
      </c>
      <c r="N31" s="36">
        <f t="shared" si="4"/>
        <v>30</v>
      </c>
      <c r="O31" s="36">
        <f t="shared" si="4"/>
        <v>35</v>
      </c>
      <c r="P31" s="36">
        <f t="shared" si="4"/>
        <v>35</v>
      </c>
      <c r="Q31" s="36">
        <f t="shared" si="4"/>
        <v>35</v>
      </c>
      <c r="R31" s="36">
        <f t="shared" si="4"/>
        <v>35</v>
      </c>
      <c r="S31" s="36">
        <f t="shared" si="4"/>
        <v>35</v>
      </c>
      <c r="T31" s="36">
        <f t="shared" si="4"/>
        <v>35</v>
      </c>
      <c r="U31" s="36">
        <f t="shared" si="4"/>
        <v>35</v>
      </c>
      <c r="V31" s="36">
        <f t="shared" si="4"/>
        <v>35</v>
      </c>
      <c r="W31" s="36">
        <f t="shared" si="3"/>
        <v>35</v>
      </c>
      <c r="X31" s="36">
        <f t="shared" si="3"/>
        <v>35</v>
      </c>
      <c r="Y31" s="36">
        <f t="shared" si="3"/>
        <v>35</v>
      </c>
      <c r="Z31" s="36">
        <f t="shared" si="3"/>
        <v>35</v>
      </c>
      <c r="AA31" s="36">
        <f t="shared" si="3"/>
        <v>40</v>
      </c>
      <c r="AB31" s="36">
        <f t="shared" si="3"/>
        <v>40</v>
      </c>
      <c r="AC31" s="36">
        <f t="shared" si="3"/>
        <v>40</v>
      </c>
      <c r="AD31" s="36">
        <f t="shared" si="3"/>
        <v>40</v>
      </c>
      <c r="AE31" s="36">
        <f t="shared" si="3"/>
        <v>40</v>
      </c>
      <c r="AF31" s="36">
        <f t="shared" si="3"/>
        <v>40</v>
      </c>
      <c r="AG31" s="36">
        <f t="shared" si="3"/>
        <v>40</v>
      </c>
      <c r="AH31" s="36">
        <f t="shared" si="3"/>
        <v>40</v>
      </c>
      <c r="AI31" s="36">
        <f t="shared" si="3"/>
        <v>40</v>
      </c>
      <c r="AJ31" s="36">
        <f t="shared" si="3"/>
        <v>40</v>
      </c>
      <c r="AK31" s="36">
        <f t="shared" si="3"/>
        <v>40</v>
      </c>
      <c r="AL31" s="36">
        <f t="shared" si="3"/>
        <v>40</v>
      </c>
    </row>
    <row r="32" spans="1:38" ht="15" x14ac:dyDescent="0.25">
      <c r="A32" s="48" t="str">
        <f t="shared" si="1"/>
        <v>Prodotto 4</v>
      </c>
      <c r="B32" s="34">
        <f t="shared" si="1"/>
        <v>30</v>
      </c>
      <c r="D32" s="35">
        <f t="shared" si="2"/>
        <v>30</v>
      </c>
      <c r="E32" s="36">
        <f t="shared" si="4"/>
        <v>30</v>
      </c>
      <c r="F32" s="36">
        <f t="shared" si="4"/>
        <v>30</v>
      </c>
      <c r="G32" s="36">
        <f t="shared" si="4"/>
        <v>30</v>
      </c>
      <c r="H32" s="36">
        <f t="shared" si="4"/>
        <v>30</v>
      </c>
      <c r="I32" s="36">
        <f t="shared" si="4"/>
        <v>30</v>
      </c>
      <c r="J32" s="36">
        <f t="shared" si="4"/>
        <v>30</v>
      </c>
      <c r="K32" s="36">
        <f t="shared" si="4"/>
        <v>30</v>
      </c>
      <c r="L32" s="36">
        <f t="shared" si="4"/>
        <v>30</v>
      </c>
      <c r="M32" s="36">
        <f t="shared" si="4"/>
        <v>30</v>
      </c>
      <c r="N32" s="36">
        <f t="shared" si="4"/>
        <v>30</v>
      </c>
      <c r="O32" s="36">
        <f t="shared" si="4"/>
        <v>30</v>
      </c>
      <c r="P32" s="36">
        <f t="shared" si="4"/>
        <v>33</v>
      </c>
      <c r="Q32" s="36">
        <f t="shared" si="4"/>
        <v>33</v>
      </c>
      <c r="R32" s="36">
        <f t="shared" si="4"/>
        <v>33</v>
      </c>
      <c r="S32" s="36">
        <f t="shared" si="4"/>
        <v>33</v>
      </c>
      <c r="T32" s="36">
        <f t="shared" si="4"/>
        <v>33</v>
      </c>
      <c r="U32" s="36">
        <f t="shared" si="4"/>
        <v>33</v>
      </c>
      <c r="V32" s="36">
        <f t="shared" si="4"/>
        <v>33</v>
      </c>
      <c r="W32" s="36">
        <f t="shared" si="3"/>
        <v>33</v>
      </c>
      <c r="X32" s="36">
        <f t="shared" si="3"/>
        <v>33</v>
      </c>
      <c r="Y32" s="36">
        <f t="shared" si="3"/>
        <v>33</v>
      </c>
      <c r="Z32" s="36">
        <f t="shared" si="3"/>
        <v>33</v>
      </c>
      <c r="AA32" s="36">
        <f t="shared" si="3"/>
        <v>33</v>
      </c>
      <c r="AB32" s="36">
        <f t="shared" si="3"/>
        <v>36</v>
      </c>
      <c r="AC32" s="36">
        <f t="shared" si="3"/>
        <v>36</v>
      </c>
      <c r="AD32" s="36">
        <f t="shared" si="3"/>
        <v>36</v>
      </c>
      <c r="AE32" s="36">
        <f t="shared" si="3"/>
        <v>36</v>
      </c>
      <c r="AF32" s="36">
        <f t="shared" si="3"/>
        <v>36</v>
      </c>
      <c r="AG32" s="36">
        <f t="shared" si="3"/>
        <v>36</v>
      </c>
      <c r="AH32" s="36">
        <f t="shared" si="3"/>
        <v>36</v>
      </c>
      <c r="AI32" s="36">
        <f t="shared" si="3"/>
        <v>36</v>
      </c>
      <c r="AJ32" s="36">
        <f t="shared" si="3"/>
        <v>36</v>
      </c>
      <c r="AK32" s="36">
        <f t="shared" si="3"/>
        <v>36</v>
      </c>
      <c r="AL32" s="36">
        <f t="shared" si="3"/>
        <v>36</v>
      </c>
    </row>
    <row r="33" spans="1:38" ht="15" x14ac:dyDescent="0.25">
      <c r="A33" s="48" t="str">
        <f t="shared" si="1"/>
        <v>Prodotto 5</v>
      </c>
      <c r="B33" s="34">
        <f t="shared" si="1"/>
        <v>20</v>
      </c>
      <c r="D33" s="35">
        <f t="shared" si="2"/>
        <v>20</v>
      </c>
      <c r="E33" s="36">
        <f t="shared" si="4"/>
        <v>20</v>
      </c>
      <c r="F33" s="36">
        <f t="shared" si="4"/>
        <v>20</v>
      </c>
      <c r="G33" s="36">
        <f t="shared" si="4"/>
        <v>20</v>
      </c>
      <c r="H33" s="36">
        <f t="shared" si="4"/>
        <v>20</v>
      </c>
      <c r="I33" s="36">
        <f t="shared" si="4"/>
        <v>20</v>
      </c>
      <c r="J33" s="36">
        <f t="shared" si="4"/>
        <v>20</v>
      </c>
      <c r="K33" s="36">
        <f t="shared" si="4"/>
        <v>20</v>
      </c>
      <c r="L33" s="36">
        <f t="shared" si="4"/>
        <v>20</v>
      </c>
      <c r="M33" s="36">
        <f t="shared" si="4"/>
        <v>20</v>
      </c>
      <c r="N33" s="36">
        <f t="shared" si="4"/>
        <v>20</v>
      </c>
      <c r="O33" s="36">
        <f t="shared" si="4"/>
        <v>20</v>
      </c>
      <c r="P33" s="36">
        <f t="shared" si="4"/>
        <v>22</v>
      </c>
      <c r="Q33" s="36">
        <f t="shared" si="4"/>
        <v>22</v>
      </c>
      <c r="R33" s="36">
        <f t="shared" si="4"/>
        <v>22</v>
      </c>
      <c r="S33" s="36">
        <f t="shared" si="4"/>
        <v>22</v>
      </c>
      <c r="T33" s="36">
        <f t="shared" si="4"/>
        <v>22</v>
      </c>
      <c r="U33" s="36">
        <f t="shared" si="4"/>
        <v>22</v>
      </c>
      <c r="V33" s="36">
        <f t="shared" si="4"/>
        <v>22</v>
      </c>
      <c r="W33" s="36">
        <f t="shared" si="3"/>
        <v>22</v>
      </c>
      <c r="X33" s="36">
        <f t="shared" si="3"/>
        <v>22</v>
      </c>
      <c r="Y33" s="36">
        <f t="shared" si="3"/>
        <v>22</v>
      </c>
      <c r="Z33" s="36">
        <f t="shared" si="3"/>
        <v>22</v>
      </c>
      <c r="AA33" s="36">
        <f t="shared" si="3"/>
        <v>22</v>
      </c>
      <c r="AB33" s="36">
        <f t="shared" si="3"/>
        <v>24</v>
      </c>
      <c r="AC33" s="36">
        <f t="shared" si="3"/>
        <v>24</v>
      </c>
      <c r="AD33" s="36">
        <f t="shared" si="3"/>
        <v>24</v>
      </c>
      <c r="AE33" s="36">
        <f t="shared" si="3"/>
        <v>24</v>
      </c>
      <c r="AF33" s="36">
        <f t="shared" si="3"/>
        <v>24</v>
      </c>
      <c r="AG33" s="36">
        <f t="shared" si="3"/>
        <v>24</v>
      </c>
      <c r="AH33" s="36">
        <f t="shared" si="3"/>
        <v>24</v>
      </c>
      <c r="AI33" s="36">
        <f t="shared" si="3"/>
        <v>24</v>
      </c>
      <c r="AJ33" s="36">
        <f t="shared" si="3"/>
        <v>24</v>
      </c>
      <c r="AK33" s="36">
        <f t="shared" si="3"/>
        <v>24</v>
      </c>
      <c r="AL33" s="36">
        <f t="shared" si="3"/>
        <v>24</v>
      </c>
    </row>
    <row r="34" spans="1:38" ht="15" x14ac:dyDescent="0.25">
      <c r="A34" s="48" t="str">
        <f t="shared" si="1"/>
        <v>Prodotto 6</v>
      </c>
      <c r="B34" s="34">
        <f t="shared" si="1"/>
        <v>20</v>
      </c>
      <c r="D34" s="35">
        <f t="shared" si="2"/>
        <v>20</v>
      </c>
      <c r="E34" s="36">
        <f t="shared" si="4"/>
        <v>20</v>
      </c>
      <c r="F34" s="36">
        <f t="shared" si="4"/>
        <v>20</v>
      </c>
      <c r="G34" s="36">
        <f t="shared" si="4"/>
        <v>20</v>
      </c>
      <c r="H34" s="36">
        <f t="shared" si="4"/>
        <v>20</v>
      </c>
      <c r="I34" s="36">
        <f t="shared" si="4"/>
        <v>20</v>
      </c>
      <c r="J34" s="36">
        <f t="shared" si="4"/>
        <v>20</v>
      </c>
      <c r="K34" s="36">
        <f t="shared" si="4"/>
        <v>20</v>
      </c>
      <c r="L34" s="36">
        <f t="shared" si="4"/>
        <v>20</v>
      </c>
      <c r="M34" s="36">
        <f t="shared" si="4"/>
        <v>20</v>
      </c>
      <c r="N34" s="36">
        <f t="shared" si="4"/>
        <v>20</v>
      </c>
      <c r="O34" s="36">
        <f t="shared" si="4"/>
        <v>20</v>
      </c>
      <c r="P34" s="36">
        <f t="shared" si="4"/>
        <v>22</v>
      </c>
      <c r="Q34" s="36">
        <f t="shared" si="4"/>
        <v>22</v>
      </c>
      <c r="R34" s="36">
        <f t="shared" si="4"/>
        <v>22</v>
      </c>
      <c r="S34" s="36">
        <f t="shared" si="4"/>
        <v>22</v>
      </c>
      <c r="T34" s="36">
        <f t="shared" si="4"/>
        <v>22</v>
      </c>
      <c r="U34" s="36">
        <f t="shared" si="4"/>
        <v>22</v>
      </c>
      <c r="V34" s="36">
        <f t="shared" si="4"/>
        <v>22</v>
      </c>
      <c r="W34" s="36">
        <f t="shared" si="3"/>
        <v>22</v>
      </c>
      <c r="X34" s="36">
        <f t="shared" si="3"/>
        <v>22</v>
      </c>
      <c r="Y34" s="36">
        <f t="shared" si="3"/>
        <v>22</v>
      </c>
      <c r="Z34" s="36">
        <f t="shared" si="3"/>
        <v>22</v>
      </c>
      <c r="AA34" s="36">
        <f t="shared" si="3"/>
        <v>22</v>
      </c>
      <c r="AB34" s="36">
        <f t="shared" si="3"/>
        <v>24</v>
      </c>
      <c r="AC34" s="36">
        <f t="shared" si="3"/>
        <v>24</v>
      </c>
      <c r="AD34" s="36">
        <f t="shared" si="3"/>
        <v>24</v>
      </c>
      <c r="AE34" s="36">
        <f t="shared" si="3"/>
        <v>24</v>
      </c>
      <c r="AF34" s="36">
        <f t="shared" si="3"/>
        <v>24</v>
      </c>
      <c r="AG34" s="36">
        <f t="shared" si="3"/>
        <v>24</v>
      </c>
      <c r="AH34" s="36">
        <f t="shared" si="3"/>
        <v>24</v>
      </c>
      <c r="AI34" s="36">
        <f t="shared" si="3"/>
        <v>24</v>
      </c>
      <c r="AJ34" s="36">
        <f t="shared" si="3"/>
        <v>24</v>
      </c>
      <c r="AK34" s="36">
        <f t="shared" si="3"/>
        <v>24</v>
      </c>
      <c r="AL34" s="36">
        <f t="shared" si="3"/>
        <v>24</v>
      </c>
    </row>
    <row r="35" spans="1:38" ht="15" x14ac:dyDescent="0.25">
      <c r="A35" s="48" t="str">
        <f t="shared" si="1"/>
        <v>Prodotto 7</v>
      </c>
      <c r="B35" s="34">
        <f t="shared" si="1"/>
        <v>0</v>
      </c>
      <c r="D35" s="35">
        <f t="shared" si="2"/>
        <v>0</v>
      </c>
      <c r="E35" s="36">
        <f t="shared" si="4"/>
        <v>0</v>
      </c>
      <c r="F35" s="36">
        <f t="shared" si="4"/>
        <v>0</v>
      </c>
      <c r="G35" s="36">
        <f t="shared" si="4"/>
        <v>0</v>
      </c>
      <c r="H35" s="36">
        <f t="shared" si="4"/>
        <v>0</v>
      </c>
      <c r="I35" s="36">
        <f t="shared" si="4"/>
        <v>0</v>
      </c>
      <c r="J35" s="36">
        <f t="shared" si="4"/>
        <v>0</v>
      </c>
      <c r="K35" s="36">
        <f t="shared" si="4"/>
        <v>0</v>
      </c>
      <c r="L35" s="36">
        <f t="shared" si="4"/>
        <v>0</v>
      </c>
      <c r="M35" s="36">
        <f t="shared" si="4"/>
        <v>0</v>
      </c>
      <c r="N35" s="36">
        <f t="shared" si="4"/>
        <v>0</v>
      </c>
      <c r="O35" s="36">
        <f t="shared" si="4"/>
        <v>0</v>
      </c>
      <c r="P35" s="36">
        <f t="shared" si="4"/>
        <v>0</v>
      </c>
      <c r="Q35" s="36">
        <f t="shared" si="4"/>
        <v>0</v>
      </c>
      <c r="R35" s="36">
        <f t="shared" si="4"/>
        <v>0</v>
      </c>
      <c r="S35" s="36">
        <f t="shared" si="4"/>
        <v>0</v>
      </c>
      <c r="T35" s="36">
        <f t="shared" si="4"/>
        <v>0</v>
      </c>
      <c r="U35" s="36">
        <f t="shared" si="4"/>
        <v>0</v>
      </c>
      <c r="V35" s="36">
        <f t="shared" si="4"/>
        <v>0</v>
      </c>
      <c r="W35" s="36">
        <f t="shared" si="3"/>
        <v>0</v>
      </c>
      <c r="X35" s="36">
        <f t="shared" si="3"/>
        <v>0</v>
      </c>
      <c r="Y35" s="36">
        <f t="shared" si="3"/>
        <v>0</v>
      </c>
      <c r="Z35" s="36">
        <f t="shared" si="3"/>
        <v>0</v>
      </c>
      <c r="AA35" s="36">
        <f t="shared" si="3"/>
        <v>0</v>
      </c>
      <c r="AB35" s="36">
        <f t="shared" si="3"/>
        <v>0</v>
      </c>
      <c r="AC35" s="36">
        <f t="shared" si="3"/>
        <v>0</v>
      </c>
      <c r="AD35" s="36">
        <f t="shared" si="3"/>
        <v>0</v>
      </c>
      <c r="AE35" s="36">
        <f t="shared" si="3"/>
        <v>0</v>
      </c>
      <c r="AF35" s="36">
        <f t="shared" si="3"/>
        <v>0</v>
      </c>
      <c r="AG35" s="36">
        <f t="shared" si="3"/>
        <v>0</v>
      </c>
      <c r="AH35" s="36">
        <f t="shared" si="3"/>
        <v>0</v>
      </c>
      <c r="AI35" s="36">
        <f t="shared" si="3"/>
        <v>0</v>
      </c>
      <c r="AJ35" s="36">
        <f t="shared" si="3"/>
        <v>0</v>
      </c>
      <c r="AK35" s="36">
        <f t="shared" si="3"/>
        <v>0</v>
      </c>
      <c r="AL35" s="36">
        <f t="shared" si="3"/>
        <v>0</v>
      </c>
    </row>
    <row r="36" spans="1:38" ht="15" x14ac:dyDescent="0.25">
      <c r="A36" s="48" t="str">
        <f t="shared" si="1"/>
        <v>Prodotto 8</v>
      </c>
      <c r="B36" s="34">
        <f t="shared" si="1"/>
        <v>0</v>
      </c>
      <c r="D36" s="35">
        <f t="shared" si="2"/>
        <v>0</v>
      </c>
      <c r="E36" s="36">
        <f t="shared" si="4"/>
        <v>0</v>
      </c>
      <c r="F36" s="36">
        <f t="shared" si="4"/>
        <v>0</v>
      </c>
      <c r="G36" s="36">
        <f t="shared" si="4"/>
        <v>0</v>
      </c>
      <c r="H36" s="36">
        <f t="shared" si="4"/>
        <v>0</v>
      </c>
      <c r="I36" s="36">
        <f t="shared" si="4"/>
        <v>0</v>
      </c>
      <c r="J36" s="36">
        <f t="shared" si="4"/>
        <v>0</v>
      </c>
      <c r="K36" s="36">
        <f t="shared" si="4"/>
        <v>0</v>
      </c>
      <c r="L36" s="36">
        <f t="shared" si="4"/>
        <v>0</v>
      </c>
      <c r="M36" s="36">
        <f t="shared" si="4"/>
        <v>0</v>
      </c>
      <c r="N36" s="36">
        <f t="shared" si="4"/>
        <v>0</v>
      </c>
      <c r="O36" s="36">
        <f t="shared" si="4"/>
        <v>0</v>
      </c>
      <c r="P36" s="36">
        <f t="shared" si="4"/>
        <v>0</v>
      </c>
      <c r="Q36" s="36">
        <f t="shared" si="4"/>
        <v>0</v>
      </c>
      <c r="R36" s="36">
        <f t="shared" si="4"/>
        <v>0</v>
      </c>
      <c r="S36" s="36">
        <f t="shared" si="4"/>
        <v>0</v>
      </c>
      <c r="T36" s="36">
        <f t="shared" si="4"/>
        <v>0</v>
      </c>
      <c r="U36" s="36">
        <f t="shared" si="4"/>
        <v>0</v>
      </c>
      <c r="V36" s="36">
        <f t="shared" si="4"/>
        <v>0</v>
      </c>
      <c r="W36" s="36">
        <f t="shared" si="3"/>
        <v>0</v>
      </c>
      <c r="X36" s="36">
        <f t="shared" si="3"/>
        <v>0</v>
      </c>
      <c r="Y36" s="36">
        <f t="shared" si="3"/>
        <v>0</v>
      </c>
      <c r="Z36" s="36">
        <f t="shared" si="3"/>
        <v>0</v>
      </c>
      <c r="AA36" s="36">
        <f t="shared" si="3"/>
        <v>0</v>
      </c>
      <c r="AB36" s="36">
        <f t="shared" si="3"/>
        <v>0</v>
      </c>
      <c r="AC36" s="36">
        <f t="shared" si="3"/>
        <v>0</v>
      </c>
      <c r="AD36" s="36">
        <f t="shared" si="3"/>
        <v>0</v>
      </c>
      <c r="AE36" s="36">
        <f t="shared" si="3"/>
        <v>0</v>
      </c>
      <c r="AF36" s="36">
        <f t="shared" si="3"/>
        <v>0</v>
      </c>
      <c r="AG36" s="36">
        <f t="shared" si="3"/>
        <v>0</v>
      </c>
      <c r="AH36" s="36">
        <f t="shared" si="3"/>
        <v>0</v>
      </c>
      <c r="AI36" s="36">
        <f t="shared" si="3"/>
        <v>0</v>
      </c>
      <c r="AJ36" s="36">
        <f t="shared" si="3"/>
        <v>0</v>
      </c>
      <c r="AK36" s="36">
        <f t="shared" si="3"/>
        <v>0</v>
      </c>
      <c r="AL36" s="36">
        <f t="shared" si="3"/>
        <v>0</v>
      </c>
    </row>
    <row r="37" spans="1:38" ht="15" x14ac:dyDescent="0.25">
      <c r="A37" s="48" t="str">
        <f t="shared" si="1"/>
        <v>Prodotto 9</v>
      </c>
      <c r="B37" s="34">
        <f t="shared" si="1"/>
        <v>0</v>
      </c>
      <c r="D37" s="35">
        <f t="shared" si="2"/>
        <v>0</v>
      </c>
      <c r="E37" s="36">
        <f t="shared" si="4"/>
        <v>0</v>
      </c>
      <c r="F37" s="36">
        <f t="shared" si="4"/>
        <v>0</v>
      </c>
      <c r="G37" s="36">
        <f t="shared" si="4"/>
        <v>0</v>
      </c>
      <c r="H37" s="36">
        <f t="shared" si="4"/>
        <v>0</v>
      </c>
      <c r="I37" s="36">
        <f t="shared" si="4"/>
        <v>0</v>
      </c>
      <c r="J37" s="36">
        <f t="shared" si="4"/>
        <v>0</v>
      </c>
      <c r="K37" s="36">
        <f t="shared" si="4"/>
        <v>0</v>
      </c>
      <c r="L37" s="36">
        <f t="shared" si="4"/>
        <v>0</v>
      </c>
      <c r="M37" s="36">
        <f t="shared" si="4"/>
        <v>0</v>
      </c>
      <c r="N37" s="36">
        <f t="shared" si="4"/>
        <v>0</v>
      </c>
      <c r="O37" s="36">
        <f t="shared" si="4"/>
        <v>0</v>
      </c>
      <c r="P37" s="36">
        <f t="shared" si="4"/>
        <v>0</v>
      </c>
      <c r="Q37" s="36">
        <f t="shared" si="4"/>
        <v>0</v>
      </c>
      <c r="R37" s="36">
        <f t="shared" si="4"/>
        <v>0</v>
      </c>
      <c r="S37" s="36">
        <f t="shared" si="4"/>
        <v>0</v>
      </c>
      <c r="T37" s="36">
        <f t="shared" si="4"/>
        <v>0</v>
      </c>
      <c r="U37" s="36">
        <f t="shared" si="4"/>
        <v>0</v>
      </c>
      <c r="V37" s="36">
        <f t="shared" si="4"/>
        <v>0</v>
      </c>
      <c r="W37" s="36">
        <f t="shared" si="3"/>
        <v>0</v>
      </c>
      <c r="X37" s="36">
        <f t="shared" si="3"/>
        <v>0</v>
      </c>
      <c r="Y37" s="36">
        <f t="shared" si="3"/>
        <v>0</v>
      </c>
      <c r="Z37" s="36">
        <f t="shared" si="3"/>
        <v>0</v>
      </c>
      <c r="AA37" s="36">
        <f t="shared" si="3"/>
        <v>0</v>
      </c>
      <c r="AB37" s="36">
        <f t="shared" si="3"/>
        <v>0</v>
      </c>
      <c r="AC37" s="36">
        <f t="shared" si="3"/>
        <v>0</v>
      </c>
      <c r="AD37" s="36">
        <f t="shared" si="3"/>
        <v>0</v>
      </c>
      <c r="AE37" s="36">
        <f t="shared" si="3"/>
        <v>0</v>
      </c>
      <c r="AF37" s="36">
        <f t="shared" si="3"/>
        <v>0</v>
      </c>
      <c r="AG37" s="36">
        <f t="shared" si="3"/>
        <v>0</v>
      </c>
      <c r="AH37" s="36">
        <f t="shared" si="3"/>
        <v>0</v>
      </c>
      <c r="AI37" s="36">
        <f t="shared" si="3"/>
        <v>0</v>
      </c>
      <c r="AJ37" s="36">
        <f t="shared" si="3"/>
        <v>0</v>
      </c>
      <c r="AK37" s="36">
        <f t="shared" si="3"/>
        <v>0</v>
      </c>
      <c r="AL37" s="36">
        <f t="shared" si="3"/>
        <v>0</v>
      </c>
    </row>
    <row r="38" spans="1:38" ht="15" x14ac:dyDescent="0.25">
      <c r="A38" s="48" t="str">
        <f t="shared" si="1"/>
        <v>Prodotto 10</v>
      </c>
      <c r="B38" s="34">
        <f t="shared" si="1"/>
        <v>0</v>
      </c>
      <c r="D38" s="35">
        <f t="shared" si="2"/>
        <v>0</v>
      </c>
      <c r="E38" s="36">
        <f t="shared" si="4"/>
        <v>0</v>
      </c>
      <c r="F38" s="36">
        <f t="shared" si="4"/>
        <v>0</v>
      </c>
      <c r="G38" s="36">
        <f t="shared" si="4"/>
        <v>0</v>
      </c>
      <c r="H38" s="36">
        <f t="shared" si="4"/>
        <v>0</v>
      </c>
      <c r="I38" s="36">
        <f t="shared" si="4"/>
        <v>0</v>
      </c>
      <c r="J38" s="36">
        <f t="shared" si="4"/>
        <v>0</v>
      </c>
      <c r="K38" s="36">
        <f t="shared" si="4"/>
        <v>0</v>
      </c>
      <c r="L38" s="36">
        <f t="shared" si="4"/>
        <v>0</v>
      </c>
      <c r="M38" s="36">
        <f t="shared" si="4"/>
        <v>0</v>
      </c>
      <c r="N38" s="36">
        <f t="shared" si="4"/>
        <v>0</v>
      </c>
      <c r="O38" s="36">
        <f t="shared" si="4"/>
        <v>0</v>
      </c>
      <c r="P38" s="36">
        <f t="shared" si="4"/>
        <v>0</v>
      </c>
      <c r="Q38" s="36">
        <f t="shared" si="4"/>
        <v>0</v>
      </c>
      <c r="R38" s="36">
        <f t="shared" si="4"/>
        <v>0</v>
      </c>
      <c r="S38" s="36">
        <f t="shared" si="4"/>
        <v>0</v>
      </c>
      <c r="T38" s="36">
        <f t="shared" si="4"/>
        <v>0</v>
      </c>
      <c r="U38" s="36">
        <f t="shared" si="4"/>
        <v>0</v>
      </c>
      <c r="V38" s="36">
        <f t="shared" si="4"/>
        <v>0</v>
      </c>
      <c r="W38" s="36">
        <f t="shared" si="3"/>
        <v>0</v>
      </c>
      <c r="X38" s="36">
        <f t="shared" si="3"/>
        <v>0</v>
      </c>
      <c r="Y38" s="36">
        <f t="shared" si="3"/>
        <v>0</v>
      </c>
      <c r="Z38" s="36">
        <f t="shared" si="3"/>
        <v>0</v>
      </c>
      <c r="AA38" s="36">
        <f t="shared" si="3"/>
        <v>0</v>
      </c>
      <c r="AB38" s="36">
        <f t="shared" si="3"/>
        <v>0</v>
      </c>
      <c r="AC38" s="36">
        <f t="shared" si="3"/>
        <v>0</v>
      </c>
      <c r="AD38" s="36">
        <f t="shared" si="3"/>
        <v>0</v>
      </c>
      <c r="AE38" s="36">
        <f t="shared" si="3"/>
        <v>0</v>
      </c>
      <c r="AF38" s="36">
        <f t="shared" si="3"/>
        <v>0</v>
      </c>
      <c r="AG38" s="36">
        <f t="shared" si="3"/>
        <v>0</v>
      </c>
      <c r="AH38" s="36">
        <f t="shared" si="3"/>
        <v>0</v>
      </c>
      <c r="AI38" s="36">
        <f t="shared" si="3"/>
        <v>0</v>
      </c>
      <c r="AJ38" s="36">
        <f t="shared" si="3"/>
        <v>0</v>
      </c>
      <c r="AK38" s="36">
        <f t="shared" si="3"/>
        <v>0</v>
      </c>
      <c r="AL38" s="36">
        <f t="shared" si="3"/>
        <v>0</v>
      </c>
    </row>
    <row r="39" spans="1:38" ht="15" x14ac:dyDescent="0.25">
      <c r="A39" s="48" t="str">
        <f t="shared" si="1"/>
        <v>Prodotto 11</v>
      </c>
      <c r="B39" s="34">
        <f t="shared" si="1"/>
        <v>0</v>
      </c>
      <c r="D39" s="35">
        <f t="shared" si="2"/>
        <v>0</v>
      </c>
      <c r="E39" s="36">
        <f t="shared" si="4"/>
        <v>0</v>
      </c>
      <c r="F39" s="36">
        <f t="shared" si="4"/>
        <v>0</v>
      </c>
      <c r="G39" s="36">
        <f t="shared" si="4"/>
        <v>0</v>
      </c>
      <c r="H39" s="36">
        <f t="shared" si="4"/>
        <v>0</v>
      </c>
      <c r="I39" s="36">
        <f t="shared" si="4"/>
        <v>0</v>
      </c>
      <c r="J39" s="36">
        <f t="shared" si="4"/>
        <v>0</v>
      </c>
      <c r="K39" s="36">
        <f t="shared" si="4"/>
        <v>0</v>
      </c>
      <c r="L39" s="36">
        <f t="shared" si="4"/>
        <v>0</v>
      </c>
      <c r="M39" s="36">
        <f t="shared" si="4"/>
        <v>0</v>
      </c>
      <c r="N39" s="36">
        <f t="shared" si="4"/>
        <v>0</v>
      </c>
      <c r="O39" s="36">
        <f t="shared" si="4"/>
        <v>0</v>
      </c>
      <c r="P39" s="36">
        <f t="shared" si="4"/>
        <v>0</v>
      </c>
      <c r="Q39" s="36">
        <f t="shared" si="4"/>
        <v>0</v>
      </c>
      <c r="R39" s="36">
        <f t="shared" si="4"/>
        <v>0</v>
      </c>
      <c r="S39" s="36">
        <f t="shared" si="4"/>
        <v>0</v>
      </c>
      <c r="T39" s="36">
        <f t="shared" si="4"/>
        <v>0</v>
      </c>
      <c r="U39" s="36">
        <f t="shared" si="4"/>
        <v>0</v>
      </c>
      <c r="V39" s="36">
        <f t="shared" si="4"/>
        <v>0</v>
      </c>
      <c r="W39" s="36">
        <f t="shared" si="3"/>
        <v>0</v>
      </c>
      <c r="X39" s="36">
        <f t="shared" si="3"/>
        <v>0</v>
      </c>
      <c r="Y39" s="36">
        <f t="shared" si="3"/>
        <v>0</v>
      </c>
      <c r="Z39" s="36">
        <f t="shared" si="3"/>
        <v>0</v>
      </c>
      <c r="AA39" s="36">
        <f t="shared" si="3"/>
        <v>0</v>
      </c>
      <c r="AB39" s="36">
        <f t="shared" si="3"/>
        <v>0</v>
      </c>
      <c r="AC39" s="36">
        <f t="shared" si="3"/>
        <v>0</v>
      </c>
      <c r="AD39" s="36">
        <f t="shared" si="3"/>
        <v>0</v>
      </c>
      <c r="AE39" s="36">
        <f t="shared" si="3"/>
        <v>0</v>
      </c>
      <c r="AF39" s="36">
        <f t="shared" si="3"/>
        <v>0</v>
      </c>
      <c r="AG39" s="36">
        <f t="shared" si="3"/>
        <v>0</v>
      </c>
      <c r="AH39" s="36">
        <f t="shared" si="3"/>
        <v>0</v>
      </c>
      <c r="AI39" s="36">
        <f t="shared" si="3"/>
        <v>0</v>
      </c>
      <c r="AJ39" s="36">
        <f t="shared" si="3"/>
        <v>0</v>
      </c>
      <c r="AK39" s="36">
        <f t="shared" si="3"/>
        <v>0</v>
      </c>
      <c r="AL39" s="36">
        <f t="shared" si="3"/>
        <v>0</v>
      </c>
    </row>
    <row r="40" spans="1:38" ht="15" x14ac:dyDescent="0.25">
      <c r="A40" s="48" t="str">
        <f t="shared" si="1"/>
        <v>Prodotto 12</v>
      </c>
      <c r="B40" s="34">
        <f t="shared" si="1"/>
        <v>0</v>
      </c>
      <c r="D40" s="35">
        <f t="shared" si="2"/>
        <v>0</v>
      </c>
      <c r="E40" s="36">
        <f t="shared" si="4"/>
        <v>0</v>
      </c>
      <c r="F40" s="36">
        <f t="shared" si="4"/>
        <v>0</v>
      </c>
      <c r="G40" s="36">
        <f t="shared" si="4"/>
        <v>0</v>
      </c>
      <c r="H40" s="36">
        <f t="shared" si="4"/>
        <v>0</v>
      </c>
      <c r="I40" s="36">
        <f t="shared" si="4"/>
        <v>0</v>
      </c>
      <c r="J40" s="36">
        <f t="shared" si="4"/>
        <v>0</v>
      </c>
      <c r="K40" s="36">
        <f t="shared" si="4"/>
        <v>0</v>
      </c>
      <c r="L40" s="36">
        <f t="shared" si="4"/>
        <v>0</v>
      </c>
      <c r="M40" s="36">
        <f t="shared" si="4"/>
        <v>0</v>
      </c>
      <c r="N40" s="36">
        <f t="shared" si="4"/>
        <v>0</v>
      </c>
      <c r="O40" s="36">
        <f t="shared" si="4"/>
        <v>0</v>
      </c>
      <c r="P40" s="36">
        <f t="shared" si="4"/>
        <v>0</v>
      </c>
      <c r="Q40" s="36">
        <f t="shared" si="4"/>
        <v>0</v>
      </c>
      <c r="R40" s="36">
        <f t="shared" si="4"/>
        <v>0</v>
      </c>
      <c r="S40" s="36">
        <f t="shared" si="4"/>
        <v>0</v>
      </c>
      <c r="T40" s="36">
        <f t="shared" si="4"/>
        <v>0</v>
      </c>
      <c r="U40" s="36">
        <f t="shared" si="4"/>
        <v>0</v>
      </c>
      <c r="V40" s="36">
        <f t="shared" si="4"/>
        <v>0</v>
      </c>
      <c r="W40" s="36">
        <f t="shared" si="3"/>
        <v>0</v>
      </c>
      <c r="X40" s="36">
        <f t="shared" si="3"/>
        <v>0</v>
      </c>
      <c r="Y40" s="36">
        <f t="shared" si="3"/>
        <v>0</v>
      </c>
      <c r="Z40" s="36">
        <f t="shared" si="3"/>
        <v>0</v>
      </c>
      <c r="AA40" s="36">
        <f t="shared" si="3"/>
        <v>0</v>
      </c>
      <c r="AB40" s="36">
        <f t="shared" si="3"/>
        <v>0</v>
      </c>
      <c r="AC40" s="36">
        <f t="shared" si="3"/>
        <v>0</v>
      </c>
      <c r="AD40" s="36">
        <f t="shared" si="3"/>
        <v>0</v>
      </c>
      <c r="AE40" s="36">
        <f t="shared" si="3"/>
        <v>0</v>
      </c>
      <c r="AF40" s="36">
        <f t="shared" si="3"/>
        <v>0</v>
      </c>
      <c r="AG40" s="36">
        <f t="shared" si="3"/>
        <v>0</v>
      </c>
      <c r="AH40" s="36">
        <f t="shared" si="3"/>
        <v>0</v>
      </c>
      <c r="AI40" s="36">
        <f t="shared" si="3"/>
        <v>0</v>
      </c>
      <c r="AJ40" s="36">
        <f t="shared" si="3"/>
        <v>0</v>
      </c>
      <c r="AK40" s="36">
        <f t="shared" si="3"/>
        <v>0</v>
      </c>
      <c r="AL40" s="36">
        <f t="shared" si="3"/>
        <v>0</v>
      </c>
    </row>
    <row r="41" spans="1:38" ht="15" x14ac:dyDescent="0.25">
      <c r="A41" s="48" t="str">
        <f t="shared" si="1"/>
        <v>Prodotto 13</v>
      </c>
      <c r="B41" s="34">
        <f t="shared" si="1"/>
        <v>0</v>
      </c>
      <c r="D41" s="35">
        <f t="shared" si="2"/>
        <v>0</v>
      </c>
      <c r="E41" s="36">
        <f t="shared" si="4"/>
        <v>0</v>
      </c>
      <c r="F41" s="36">
        <f t="shared" si="4"/>
        <v>0</v>
      </c>
      <c r="G41" s="36">
        <f t="shared" si="4"/>
        <v>0</v>
      </c>
      <c r="H41" s="36">
        <f t="shared" si="4"/>
        <v>0</v>
      </c>
      <c r="I41" s="36">
        <f t="shared" si="4"/>
        <v>0</v>
      </c>
      <c r="J41" s="36">
        <f t="shared" si="4"/>
        <v>0</v>
      </c>
      <c r="K41" s="36">
        <f t="shared" si="4"/>
        <v>0</v>
      </c>
      <c r="L41" s="36">
        <f t="shared" si="4"/>
        <v>0</v>
      </c>
      <c r="M41" s="36">
        <f t="shared" si="4"/>
        <v>0</v>
      </c>
      <c r="N41" s="36">
        <f t="shared" si="4"/>
        <v>0</v>
      </c>
      <c r="O41" s="36">
        <f t="shared" si="4"/>
        <v>0</v>
      </c>
      <c r="P41" s="36">
        <f t="shared" si="4"/>
        <v>0</v>
      </c>
      <c r="Q41" s="36">
        <f t="shared" si="4"/>
        <v>0</v>
      </c>
      <c r="R41" s="36">
        <f t="shared" si="4"/>
        <v>0</v>
      </c>
      <c r="S41" s="36">
        <f t="shared" si="4"/>
        <v>0</v>
      </c>
      <c r="T41" s="36">
        <f t="shared" si="4"/>
        <v>0</v>
      </c>
      <c r="U41" s="36">
        <f t="shared" si="4"/>
        <v>0</v>
      </c>
      <c r="V41" s="36">
        <f t="shared" si="4"/>
        <v>0</v>
      </c>
      <c r="W41" s="36">
        <f t="shared" si="3"/>
        <v>0</v>
      </c>
      <c r="X41" s="36">
        <f t="shared" si="3"/>
        <v>0</v>
      </c>
      <c r="Y41" s="36">
        <f t="shared" si="3"/>
        <v>0</v>
      </c>
      <c r="Z41" s="36">
        <f t="shared" si="3"/>
        <v>0</v>
      </c>
      <c r="AA41" s="36">
        <f t="shared" si="3"/>
        <v>0</v>
      </c>
      <c r="AB41" s="36">
        <f t="shared" si="3"/>
        <v>0</v>
      </c>
      <c r="AC41" s="36">
        <f t="shared" si="3"/>
        <v>0</v>
      </c>
      <c r="AD41" s="36">
        <f t="shared" si="3"/>
        <v>0</v>
      </c>
      <c r="AE41" s="36">
        <f t="shared" si="3"/>
        <v>0</v>
      </c>
      <c r="AF41" s="36">
        <f t="shared" si="3"/>
        <v>0</v>
      </c>
      <c r="AG41" s="36">
        <f t="shared" si="3"/>
        <v>0</v>
      </c>
      <c r="AH41" s="36">
        <f t="shared" si="3"/>
        <v>0</v>
      </c>
      <c r="AI41" s="36">
        <f t="shared" si="3"/>
        <v>0</v>
      </c>
      <c r="AJ41" s="36">
        <f t="shared" si="3"/>
        <v>0</v>
      </c>
      <c r="AK41" s="36">
        <f t="shared" si="3"/>
        <v>0</v>
      </c>
      <c r="AL41" s="36">
        <f t="shared" si="3"/>
        <v>0</v>
      </c>
    </row>
    <row r="42" spans="1:38" ht="15" x14ac:dyDescent="0.25">
      <c r="A42" s="48" t="str">
        <f t="shared" si="1"/>
        <v>Prodotto 14</v>
      </c>
      <c r="B42" s="34">
        <f t="shared" si="1"/>
        <v>0</v>
      </c>
      <c r="D42" s="35">
        <f t="shared" si="2"/>
        <v>0</v>
      </c>
      <c r="E42" s="36">
        <f t="shared" si="4"/>
        <v>0</v>
      </c>
      <c r="F42" s="36">
        <f t="shared" si="4"/>
        <v>0</v>
      </c>
      <c r="G42" s="36">
        <f t="shared" si="4"/>
        <v>0</v>
      </c>
      <c r="H42" s="36">
        <f t="shared" si="4"/>
        <v>0</v>
      </c>
      <c r="I42" s="36">
        <f t="shared" si="4"/>
        <v>0</v>
      </c>
      <c r="J42" s="36">
        <f t="shared" si="4"/>
        <v>0</v>
      </c>
      <c r="K42" s="36">
        <f t="shared" si="4"/>
        <v>0</v>
      </c>
      <c r="L42" s="36">
        <f t="shared" si="4"/>
        <v>0</v>
      </c>
      <c r="M42" s="36">
        <f t="shared" si="4"/>
        <v>0</v>
      </c>
      <c r="N42" s="36">
        <f t="shared" si="4"/>
        <v>0</v>
      </c>
      <c r="O42" s="36">
        <f t="shared" si="4"/>
        <v>0</v>
      </c>
      <c r="P42" s="36">
        <f t="shared" si="4"/>
        <v>0</v>
      </c>
      <c r="Q42" s="36">
        <f t="shared" si="4"/>
        <v>0</v>
      </c>
      <c r="R42" s="36">
        <f t="shared" si="4"/>
        <v>0</v>
      </c>
      <c r="S42" s="36">
        <f t="shared" si="4"/>
        <v>0</v>
      </c>
      <c r="T42" s="36">
        <f t="shared" si="4"/>
        <v>0</v>
      </c>
      <c r="U42" s="36">
        <f t="shared" si="4"/>
        <v>0</v>
      </c>
      <c r="V42" s="36">
        <f t="shared" si="4"/>
        <v>0</v>
      </c>
      <c r="W42" s="36">
        <f t="shared" si="3"/>
        <v>0</v>
      </c>
      <c r="X42" s="36">
        <f t="shared" si="3"/>
        <v>0</v>
      </c>
      <c r="Y42" s="36">
        <f t="shared" si="3"/>
        <v>0</v>
      </c>
      <c r="Z42" s="36">
        <f t="shared" si="3"/>
        <v>0</v>
      </c>
      <c r="AA42" s="36">
        <f t="shared" si="3"/>
        <v>0</v>
      </c>
      <c r="AB42" s="36">
        <f t="shared" si="3"/>
        <v>0</v>
      </c>
      <c r="AC42" s="36">
        <f t="shared" si="3"/>
        <v>0</v>
      </c>
      <c r="AD42" s="36">
        <f t="shared" si="3"/>
        <v>0</v>
      </c>
      <c r="AE42" s="36">
        <f t="shared" si="3"/>
        <v>0</v>
      </c>
      <c r="AF42" s="36">
        <f t="shared" si="3"/>
        <v>0</v>
      </c>
      <c r="AG42" s="36">
        <f t="shared" si="3"/>
        <v>0</v>
      </c>
      <c r="AH42" s="36">
        <f t="shared" si="3"/>
        <v>0</v>
      </c>
      <c r="AI42" s="36">
        <f t="shared" si="3"/>
        <v>0</v>
      </c>
      <c r="AJ42" s="36">
        <f t="shared" si="3"/>
        <v>0</v>
      </c>
      <c r="AK42" s="36">
        <f t="shared" si="3"/>
        <v>0</v>
      </c>
      <c r="AL42" s="36">
        <f t="shared" si="3"/>
        <v>0</v>
      </c>
    </row>
    <row r="43" spans="1:38" ht="15" x14ac:dyDescent="0.25">
      <c r="A43" s="48" t="str">
        <f t="shared" si="1"/>
        <v>Prodotto 15</v>
      </c>
      <c r="B43" s="34">
        <f t="shared" si="1"/>
        <v>0</v>
      </c>
      <c r="D43" s="35">
        <f t="shared" si="2"/>
        <v>0</v>
      </c>
      <c r="E43" s="36">
        <f t="shared" si="4"/>
        <v>0</v>
      </c>
      <c r="F43" s="36">
        <f t="shared" si="4"/>
        <v>0</v>
      </c>
      <c r="G43" s="36">
        <f t="shared" si="4"/>
        <v>0</v>
      </c>
      <c r="H43" s="36">
        <f t="shared" si="4"/>
        <v>0</v>
      </c>
      <c r="I43" s="36">
        <f t="shared" si="4"/>
        <v>0</v>
      </c>
      <c r="J43" s="36">
        <f t="shared" si="4"/>
        <v>0</v>
      </c>
      <c r="K43" s="36">
        <f t="shared" si="4"/>
        <v>0</v>
      </c>
      <c r="L43" s="36">
        <f t="shared" si="4"/>
        <v>0</v>
      </c>
      <c r="M43" s="36">
        <f t="shared" si="4"/>
        <v>0</v>
      </c>
      <c r="N43" s="36">
        <f t="shared" si="4"/>
        <v>0</v>
      </c>
      <c r="O43" s="36">
        <f t="shared" si="4"/>
        <v>0</v>
      </c>
      <c r="P43" s="36">
        <f t="shared" si="4"/>
        <v>0</v>
      </c>
      <c r="Q43" s="36">
        <f t="shared" si="4"/>
        <v>0</v>
      </c>
      <c r="R43" s="36">
        <f t="shared" si="4"/>
        <v>0</v>
      </c>
      <c r="S43" s="36">
        <f t="shared" si="4"/>
        <v>0</v>
      </c>
      <c r="T43" s="36">
        <f t="shared" si="4"/>
        <v>0</v>
      </c>
      <c r="U43" s="36">
        <f t="shared" si="4"/>
        <v>0</v>
      </c>
      <c r="V43" s="36">
        <f t="shared" si="4"/>
        <v>0</v>
      </c>
      <c r="W43" s="36">
        <f t="shared" si="3"/>
        <v>0</v>
      </c>
      <c r="X43" s="36">
        <f t="shared" si="3"/>
        <v>0</v>
      </c>
      <c r="Y43" s="36">
        <f t="shared" si="3"/>
        <v>0</v>
      </c>
      <c r="Z43" s="36">
        <f t="shared" si="3"/>
        <v>0</v>
      </c>
      <c r="AA43" s="36">
        <f t="shared" si="3"/>
        <v>0</v>
      </c>
      <c r="AB43" s="36">
        <f t="shared" si="3"/>
        <v>0</v>
      </c>
      <c r="AC43" s="36">
        <f t="shared" si="3"/>
        <v>0</v>
      </c>
      <c r="AD43" s="36">
        <f t="shared" si="3"/>
        <v>0</v>
      </c>
      <c r="AE43" s="36">
        <f t="shared" si="3"/>
        <v>0</v>
      </c>
      <c r="AF43" s="36">
        <f t="shared" si="3"/>
        <v>0</v>
      </c>
      <c r="AG43" s="36">
        <f t="shared" si="3"/>
        <v>0</v>
      </c>
      <c r="AH43" s="36">
        <f t="shared" si="3"/>
        <v>0</v>
      </c>
      <c r="AI43" s="36">
        <f t="shared" si="3"/>
        <v>0</v>
      </c>
      <c r="AJ43" s="36">
        <f t="shared" si="3"/>
        <v>0</v>
      </c>
      <c r="AK43" s="36">
        <f t="shared" si="3"/>
        <v>0</v>
      </c>
      <c r="AL43" s="36">
        <f t="shared" si="3"/>
        <v>0</v>
      </c>
    </row>
    <row r="44" spans="1:38" ht="15" x14ac:dyDescent="0.25">
      <c r="A44" s="48" t="str">
        <f t="shared" si="1"/>
        <v>Prodotto 16</v>
      </c>
      <c r="B44" s="34">
        <f t="shared" si="1"/>
        <v>0</v>
      </c>
      <c r="D44" s="35">
        <f t="shared" si="2"/>
        <v>0</v>
      </c>
      <c r="E44" s="36">
        <f t="shared" si="4"/>
        <v>0</v>
      </c>
      <c r="F44" s="36">
        <f t="shared" si="4"/>
        <v>0</v>
      </c>
      <c r="G44" s="36">
        <f t="shared" si="4"/>
        <v>0</v>
      </c>
      <c r="H44" s="36">
        <f t="shared" ref="H44:AL48" si="5">+ROUND((G44*(1+H20)),0)</f>
        <v>0</v>
      </c>
      <c r="I44" s="36">
        <f t="shared" si="5"/>
        <v>0</v>
      </c>
      <c r="J44" s="36">
        <f t="shared" si="5"/>
        <v>0</v>
      </c>
      <c r="K44" s="36">
        <f t="shared" si="5"/>
        <v>0</v>
      </c>
      <c r="L44" s="36">
        <f t="shared" si="5"/>
        <v>0</v>
      </c>
      <c r="M44" s="36">
        <f t="shared" si="5"/>
        <v>0</v>
      </c>
      <c r="N44" s="36">
        <f t="shared" si="5"/>
        <v>0</v>
      </c>
      <c r="O44" s="36">
        <f t="shared" si="5"/>
        <v>0</v>
      </c>
      <c r="P44" s="36">
        <f t="shared" si="5"/>
        <v>0</v>
      </c>
      <c r="Q44" s="36">
        <f t="shared" si="5"/>
        <v>0</v>
      </c>
      <c r="R44" s="36">
        <f t="shared" si="5"/>
        <v>0</v>
      </c>
      <c r="S44" s="36">
        <f t="shared" si="5"/>
        <v>0</v>
      </c>
      <c r="T44" s="36">
        <f t="shared" si="5"/>
        <v>0</v>
      </c>
      <c r="U44" s="36">
        <f t="shared" si="5"/>
        <v>0</v>
      </c>
      <c r="V44" s="36">
        <f t="shared" si="5"/>
        <v>0</v>
      </c>
      <c r="W44" s="36">
        <f t="shared" si="5"/>
        <v>0</v>
      </c>
      <c r="X44" s="36">
        <f t="shared" si="5"/>
        <v>0</v>
      </c>
      <c r="Y44" s="36">
        <f t="shared" si="5"/>
        <v>0</v>
      </c>
      <c r="Z44" s="36">
        <f t="shared" si="5"/>
        <v>0</v>
      </c>
      <c r="AA44" s="36">
        <f t="shared" si="5"/>
        <v>0</v>
      </c>
      <c r="AB44" s="36">
        <f t="shared" si="5"/>
        <v>0</v>
      </c>
      <c r="AC44" s="36">
        <f t="shared" si="5"/>
        <v>0</v>
      </c>
      <c r="AD44" s="36">
        <f t="shared" si="5"/>
        <v>0</v>
      </c>
      <c r="AE44" s="36">
        <f t="shared" si="5"/>
        <v>0</v>
      </c>
      <c r="AF44" s="36">
        <f t="shared" si="5"/>
        <v>0</v>
      </c>
      <c r="AG44" s="36">
        <f t="shared" si="5"/>
        <v>0</v>
      </c>
      <c r="AH44" s="36">
        <f t="shared" si="5"/>
        <v>0</v>
      </c>
      <c r="AI44" s="36">
        <f t="shared" si="5"/>
        <v>0</v>
      </c>
      <c r="AJ44" s="36">
        <f t="shared" si="5"/>
        <v>0</v>
      </c>
      <c r="AK44" s="36">
        <f t="shared" si="5"/>
        <v>0</v>
      </c>
      <c r="AL44" s="36">
        <f t="shared" si="5"/>
        <v>0</v>
      </c>
    </row>
    <row r="45" spans="1:38" ht="15" x14ac:dyDescent="0.25">
      <c r="A45" s="48" t="str">
        <f t="shared" ref="A45:B48" si="6">+A21</f>
        <v>Prodotto 17</v>
      </c>
      <c r="B45" s="34">
        <f t="shared" si="6"/>
        <v>0</v>
      </c>
      <c r="D45" s="35">
        <f t="shared" si="2"/>
        <v>0</v>
      </c>
      <c r="E45" s="36">
        <f t="shared" ref="E45:V48" si="7">+ROUND((D45*(1+E21)),0)</f>
        <v>0</v>
      </c>
      <c r="F45" s="36">
        <f t="shared" si="7"/>
        <v>0</v>
      </c>
      <c r="G45" s="36">
        <f t="shared" si="7"/>
        <v>0</v>
      </c>
      <c r="H45" s="36">
        <f t="shared" si="7"/>
        <v>0</v>
      </c>
      <c r="I45" s="36">
        <f t="shared" si="7"/>
        <v>0</v>
      </c>
      <c r="J45" s="36">
        <f t="shared" si="7"/>
        <v>0</v>
      </c>
      <c r="K45" s="36">
        <f t="shared" si="7"/>
        <v>0</v>
      </c>
      <c r="L45" s="36">
        <f t="shared" si="7"/>
        <v>0</v>
      </c>
      <c r="M45" s="36">
        <f t="shared" si="7"/>
        <v>0</v>
      </c>
      <c r="N45" s="36">
        <f t="shared" si="7"/>
        <v>0</v>
      </c>
      <c r="O45" s="36">
        <f t="shared" si="7"/>
        <v>0</v>
      </c>
      <c r="P45" s="36">
        <f t="shared" si="7"/>
        <v>0</v>
      </c>
      <c r="Q45" s="36">
        <f t="shared" si="7"/>
        <v>0</v>
      </c>
      <c r="R45" s="36">
        <f t="shared" si="7"/>
        <v>0</v>
      </c>
      <c r="S45" s="36">
        <f t="shared" si="7"/>
        <v>0</v>
      </c>
      <c r="T45" s="36">
        <f t="shared" si="7"/>
        <v>0</v>
      </c>
      <c r="U45" s="36">
        <f t="shared" si="7"/>
        <v>0</v>
      </c>
      <c r="V45" s="36">
        <f t="shared" si="7"/>
        <v>0</v>
      </c>
      <c r="W45" s="36">
        <f t="shared" si="5"/>
        <v>0</v>
      </c>
      <c r="X45" s="36">
        <f t="shared" si="5"/>
        <v>0</v>
      </c>
      <c r="Y45" s="36">
        <f t="shared" si="5"/>
        <v>0</v>
      </c>
      <c r="Z45" s="36">
        <f t="shared" si="5"/>
        <v>0</v>
      </c>
      <c r="AA45" s="36">
        <f t="shared" si="5"/>
        <v>0</v>
      </c>
      <c r="AB45" s="36">
        <f t="shared" si="5"/>
        <v>0</v>
      </c>
      <c r="AC45" s="36">
        <f t="shared" si="5"/>
        <v>0</v>
      </c>
      <c r="AD45" s="36">
        <f t="shared" si="5"/>
        <v>0</v>
      </c>
      <c r="AE45" s="36">
        <f t="shared" si="5"/>
        <v>0</v>
      </c>
      <c r="AF45" s="36">
        <f t="shared" si="5"/>
        <v>0</v>
      </c>
      <c r="AG45" s="36">
        <f t="shared" si="5"/>
        <v>0</v>
      </c>
      <c r="AH45" s="36">
        <f t="shared" si="5"/>
        <v>0</v>
      </c>
      <c r="AI45" s="36">
        <f t="shared" si="5"/>
        <v>0</v>
      </c>
      <c r="AJ45" s="36">
        <f t="shared" si="5"/>
        <v>0</v>
      </c>
      <c r="AK45" s="36">
        <f t="shared" si="5"/>
        <v>0</v>
      </c>
      <c r="AL45" s="36">
        <f t="shared" si="5"/>
        <v>0</v>
      </c>
    </row>
    <row r="46" spans="1:38" ht="15" x14ac:dyDescent="0.25">
      <c r="A46" s="48" t="str">
        <f t="shared" si="6"/>
        <v>Prodotto 18</v>
      </c>
      <c r="B46" s="34">
        <f t="shared" si="6"/>
        <v>0</v>
      </c>
      <c r="D46" s="35">
        <f t="shared" si="2"/>
        <v>0</v>
      </c>
      <c r="E46" s="36">
        <f t="shared" si="7"/>
        <v>0</v>
      </c>
      <c r="F46" s="36">
        <f t="shared" si="7"/>
        <v>0</v>
      </c>
      <c r="G46" s="36">
        <f t="shared" si="7"/>
        <v>0</v>
      </c>
      <c r="H46" s="36">
        <f t="shared" si="7"/>
        <v>0</v>
      </c>
      <c r="I46" s="36">
        <f t="shared" si="7"/>
        <v>0</v>
      </c>
      <c r="J46" s="36">
        <f t="shared" si="7"/>
        <v>0</v>
      </c>
      <c r="K46" s="36">
        <f t="shared" si="7"/>
        <v>0</v>
      </c>
      <c r="L46" s="36">
        <f t="shared" si="7"/>
        <v>0</v>
      </c>
      <c r="M46" s="36">
        <f t="shared" si="7"/>
        <v>0</v>
      </c>
      <c r="N46" s="36">
        <f t="shared" si="7"/>
        <v>0</v>
      </c>
      <c r="O46" s="36">
        <f t="shared" si="7"/>
        <v>0</v>
      </c>
      <c r="P46" s="36">
        <f t="shared" si="7"/>
        <v>0</v>
      </c>
      <c r="Q46" s="36">
        <f t="shared" si="7"/>
        <v>0</v>
      </c>
      <c r="R46" s="36">
        <f t="shared" si="7"/>
        <v>0</v>
      </c>
      <c r="S46" s="36">
        <f t="shared" si="7"/>
        <v>0</v>
      </c>
      <c r="T46" s="36">
        <f t="shared" si="7"/>
        <v>0</v>
      </c>
      <c r="U46" s="36">
        <f t="shared" si="7"/>
        <v>0</v>
      </c>
      <c r="V46" s="36">
        <f t="shared" si="7"/>
        <v>0</v>
      </c>
      <c r="W46" s="36">
        <f t="shared" si="5"/>
        <v>0</v>
      </c>
      <c r="X46" s="36">
        <f t="shared" si="5"/>
        <v>0</v>
      </c>
      <c r="Y46" s="36">
        <f t="shared" si="5"/>
        <v>0</v>
      </c>
      <c r="Z46" s="36">
        <f t="shared" si="5"/>
        <v>0</v>
      </c>
      <c r="AA46" s="36">
        <f t="shared" si="5"/>
        <v>0</v>
      </c>
      <c r="AB46" s="36">
        <f t="shared" si="5"/>
        <v>0</v>
      </c>
      <c r="AC46" s="36">
        <f t="shared" si="5"/>
        <v>0</v>
      </c>
      <c r="AD46" s="36">
        <f t="shared" si="5"/>
        <v>0</v>
      </c>
      <c r="AE46" s="36">
        <f t="shared" si="5"/>
        <v>0</v>
      </c>
      <c r="AF46" s="36">
        <f t="shared" si="5"/>
        <v>0</v>
      </c>
      <c r="AG46" s="36">
        <f t="shared" si="5"/>
        <v>0</v>
      </c>
      <c r="AH46" s="36">
        <f t="shared" si="5"/>
        <v>0</v>
      </c>
      <c r="AI46" s="36">
        <f t="shared" si="5"/>
        <v>0</v>
      </c>
      <c r="AJ46" s="36">
        <f t="shared" si="5"/>
        <v>0</v>
      </c>
      <c r="AK46" s="36">
        <f t="shared" si="5"/>
        <v>0</v>
      </c>
      <c r="AL46" s="36">
        <f t="shared" si="5"/>
        <v>0</v>
      </c>
    </row>
    <row r="47" spans="1:38" ht="15" x14ac:dyDescent="0.25">
      <c r="A47" s="48" t="str">
        <f t="shared" si="6"/>
        <v>Prodotto 19</v>
      </c>
      <c r="B47" s="34">
        <f t="shared" si="6"/>
        <v>0</v>
      </c>
      <c r="D47" s="35">
        <f t="shared" si="2"/>
        <v>0</v>
      </c>
      <c r="E47" s="36">
        <f t="shared" si="7"/>
        <v>0</v>
      </c>
      <c r="F47" s="36">
        <f t="shared" si="7"/>
        <v>0</v>
      </c>
      <c r="G47" s="36">
        <f t="shared" si="7"/>
        <v>0</v>
      </c>
      <c r="H47" s="36">
        <f t="shared" si="7"/>
        <v>0</v>
      </c>
      <c r="I47" s="36">
        <f t="shared" si="7"/>
        <v>0</v>
      </c>
      <c r="J47" s="36">
        <f t="shared" si="7"/>
        <v>0</v>
      </c>
      <c r="K47" s="36">
        <f t="shared" si="7"/>
        <v>0</v>
      </c>
      <c r="L47" s="36">
        <f t="shared" si="7"/>
        <v>0</v>
      </c>
      <c r="M47" s="36">
        <f t="shared" si="7"/>
        <v>0</v>
      </c>
      <c r="N47" s="36">
        <f t="shared" si="7"/>
        <v>0</v>
      </c>
      <c r="O47" s="36">
        <f t="shared" si="7"/>
        <v>0</v>
      </c>
      <c r="P47" s="36">
        <f t="shared" si="7"/>
        <v>0</v>
      </c>
      <c r="Q47" s="36">
        <f t="shared" si="7"/>
        <v>0</v>
      </c>
      <c r="R47" s="36">
        <f t="shared" si="7"/>
        <v>0</v>
      </c>
      <c r="S47" s="36">
        <f t="shared" si="7"/>
        <v>0</v>
      </c>
      <c r="T47" s="36">
        <f t="shared" si="7"/>
        <v>0</v>
      </c>
      <c r="U47" s="36">
        <f t="shared" si="7"/>
        <v>0</v>
      </c>
      <c r="V47" s="36">
        <f t="shared" si="7"/>
        <v>0</v>
      </c>
      <c r="W47" s="36">
        <f t="shared" si="5"/>
        <v>0</v>
      </c>
      <c r="X47" s="36">
        <f t="shared" si="5"/>
        <v>0</v>
      </c>
      <c r="Y47" s="36">
        <f t="shared" si="5"/>
        <v>0</v>
      </c>
      <c r="Z47" s="36">
        <f t="shared" si="5"/>
        <v>0</v>
      </c>
      <c r="AA47" s="36">
        <f t="shared" si="5"/>
        <v>0</v>
      </c>
      <c r="AB47" s="36">
        <f t="shared" si="5"/>
        <v>0</v>
      </c>
      <c r="AC47" s="36">
        <f t="shared" si="5"/>
        <v>0</v>
      </c>
      <c r="AD47" s="36">
        <f t="shared" si="5"/>
        <v>0</v>
      </c>
      <c r="AE47" s="36">
        <f t="shared" si="5"/>
        <v>0</v>
      </c>
      <c r="AF47" s="36">
        <f t="shared" si="5"/>
        <v>0</v>
      </c>
      <c r="AG47" s="36">
        <f t="shared" si="5"/>
        <v>0</v>
      </c>
      <c r="AH47" s="36">
        <f t="shared" si="5"/>
        <v>0</v>
      </c>
      <c r="AI47" s="36">
        <f t="shared" si="5"/>
        <v>0</v>
      </c>
      <c r="AJ47" s="36">
        <f t="shared" si="5"/>
        <v>0</v>
      </c>
      <c r="AK47" s="36">
        <f t="shared" si="5"/>
        <v>0</v>
      </c>
      <c r="AL47" s="36">
        <f t="shared" si="5"/>
        <v>0</v>
      </c>
    </row>
    <row r="48" spans="1:38" ht="15.75" thickBot="1" x14ac:dyDescent="0.3">
      <c r="A48" s="48" t="str">
        <f t="shared" si="6"/>
        <v>Prodotto 20</v>
      </c>
      <c r="B48" s="37">
        <f t="shared" si="6"/>
        <v>0</v>
      </c>
      <c r="D48" s="38">
        <f t="shared" si="2"/>
        <v>0</v>
      </c>
      <c r="E48" s="39">
        <f t="shared" si="7"/>
        <v>0</v>
      </c>
      <c r="F48" s="39">
        <f t="shared" si="7"/>
        <v>0</v>
      </c>
      <c r="G48" s="39">
        <f t="shared" si="7"/>
        <v>0</v>
      </c>
      <c r="H48" s="39">
        <f t="shared" si="7"/>
        <v>0</v>
      </c>
      <c r="I48" s="39">
        <f t="shared" si="7"/>
        <v>0</v>
      </c>
      <c r="J48" s="39">
        <f t="shared" si="7"/>
        <v>0</v>
      </c>
      <c r="K48" s="39">
        <f t="shared" si="7"/>
        <v>0</v>
      </c>
      <c r="L48" s="39">
        <f t="shared" si="7"/>
        <v>0</v>
      </c>
      <c r="M48" s="39">
        <f t="shared" si="7"/>
        <v>0</v>
      </c>
      <c r="N48" s="39">
        <f t="shared" si="7"/>
        <v>0</v>
      </c>
      <c r="O48" s="39">
        <f t="shared" si="7"/>
        <v>0</v>
      </c>
      <c r="P48" s="39">
        <f t="shared" si="7"/>
        <v>0</v>
      </c>
      <c r="Q48" s="39">
        <f t="shared" si="7"/>
        <v>0</v>
      </c>
      <c r="R48" s="39">
        <f t="shared" si="7"/>
        <v>0</v>
      </c>
      <c r="S48" s="39">
        <f t="shared" si="7"/>
        <v>0</v>
      </c>
      <c r="T48" s="39">
        <f t="shared" si="7"/>
        <v>0</v>
      </c>
      <c r="U48" s="39">
        <f t="shared" si="7"/>
        <v>0</v>
      </c>
      <c r="V48" s="39">
        <f t="shared" si="7"/>
        <v>0</v>
      </c>
      <c r="W48" s="39">
        <f t="shared" si="5"/>
        <v>0</v>
      </c>
      <c r="X48" s="39">
        <f t="shared" si="5"/>
        <v>0</v>
      </c>
      <c r="Y48" s="39">
        <f t="shared" si="5"/>
        <v>0</v>
      </c>
      <c r="Z48" s="39">
        <f t="shared" si="5"/>
        <v>0</v>
      </c>
      <c r="AA48" s="39">
        <f t="shared" si="5"/>
        <v>0</v>
      </c>
      <c r="AB48" s="39">
        <f t="shared" si="5"/>
        <v>0</v>
      </c>
      <c r="AC48" s="39">
        <f t="shared" si="5"/>
        <v>0</v>
      </c>
      <c r="AD48" s="39">
        <f t="shared" si="5"/>
        <v>0</v>
      </c>
      <c r="AE48" s="39">
        <f t="shared" si="5"/>
        <v>0</v>
      </c>
      <c r="AF48" s="39">
        <f t="shared" si="5"/>
        <v>0</v>
      </c>
      <c r="AG48" s="39">
        <f t="shared" si="5"/>
        <v>0</v>
      </c>
      <c r="AH48" s="39">
        <f t="shared" si="5"/>
        <v>0</v>
      </c>
      <c r="AI48" s="39">
        <f t="shared" si="5"/>
        <v>0</v>
      </c>
      <c r="AJ48" s="39">
        <f t="shared" si="5"/>
        <v>0</v>
      </c>
      <c r="AK48" s="39">
        <f t="shared" si="5"/>
        <v>0</v>
      </c>
      <c r="AL48" s="39">
        <f t="shared" si="5"/>
        <v>0</v>
      </c>
    </row>
  </sheetData>
  <hyperlinks>
    <hyperlink ref="A1" location="View!A1" display="view"/>
  </hyperlink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V25"/>
  <sheetViews>
    <sheetView showGridLines="0" zoomScaleNormal="100" workbookViewId="0"/>
  </sheetViews>
  <sheetFormatPr defaultRowHeight="12.75" x14ac:dyDescent="0.2"/>
  <cols>
    <col min="1" max="1" width="9.140625" style="26"/>
    <col min="2" max="2" width="21.7109375" style="26" customWidth="1"/>
    <col min="3" max="3" width="14.140625" style="26" bestFit="1" customWidth="1"/>
    <col min="4" max="4" width="15" style="26" bestFit="1" customWidth="1"/>
    <col min="5" max="5" width="15.5703125" style="26" customWidth="1"/>
    <col min="6" max="6" width="13.5703125" style="26" bestFit="1" customWidth="1"/>
    <col min="7" max="8" width="9.140625" style="26"/>
    <col min="9" max="9" width="18.28515625" style="26" bestFit="1" customWidth="1"/>
    <col min="10" max="16384" width="9.140625" style="26"/>
  </cols>
  <sheetData>
    <row r="1" spans="1:22" ht="14.25" thickTop="1" thickBot="1" x14ac:dyDescent="0.25">
      <c r="A1" s="25" t="s">
        <v>204</v>
      </c>
      <c r="B1" s="53" t="s">
        <v>308</v>
      </c>
    </row>
    <row r="2" spans="1:22" ht="13.5" thickTop="1" x14ac:dyDescent="0.2">
      <c r="B2" s="40" t="s">
        <v>297</v>
      </c>
      <c r="E2" s="28"/>
      <c r="F2" s="42"/>
    </row>
    <row r="3" spans="1:22" ht="15" x14ac:dyDescent="0.25">
      <c r="B3" s="40"/>
      <c r="C3" s="48" t="str">
        <f>+'An Distinta Base'!$E8</f>
        <v>Mp1</v>
      </c>
      <c r="D3" s="48" t="str">
        <f>+'An Distinta Base'!$E9</f>
        <v>Mp2</v>
      </c>
      <c r="E3" s="48" t="str">
        <f>+'An Distinta Base'!$E10</f>
        <v>Mp3</v>
      </c>
      <c r="F3" s="48" t="str">
        <f>+'An Distinta Base'!$E11</f>
        <v>Mp4</v>
      </c>
      <c r="G3" s="48" t="str">
        <f>+'An Distinta Base'!$E12</f>
        <v>Mp5</v>
      </c>
      <c r="H3" s="48" t="str">
        <f>+'An Distinta Base'!$E13</f>
        <v>Mp6</v>
      </c>
      <c r="I3" s="48" t="str">
        <f>+'An Distinta Base'!$E14</f>
        <v>Mp7</v>
      </c>
      <c r="J3" s="48" t="str">
        <f>+'An Distinta Base'!$E15</f>
        <v>Mp8</v>
      </c>
      <c r="K3" s="48" t="str">
        <f>+'An Distinta Base'!$E16</f>
        <v>Mp9</v>
      </c>
      <c r="L3" s="48" t="str">
        <f>+'An Distinta Base'!$E17</f>
        <v>Mp10</v>
      </c>
      <c r="M3" s="48" t="str">
        <f>+'An Distinta Base'!$E18</f>
        <v>Mp11</v>
      </c>
      <c r="N3" s="48" t="str">
        <f>+'An Distinta Base'!$E19</f>
        <v>Mp12</v>
      </c>
      <c r="O3" s="48" t="str">
        <f>+'An Distinta Base'!$E20</f>
        <v>Mp13</v>
      </c>
      <c r="P3" s="48" t="str">
        <f>+'An Distinta Base'!$E21</f>
        <v>Mp14</v>
      </c>
      <c r="Q3" s="48" t="str">
        <f>+'An Distinta Base'!$E22</f>
        <v>Mp15</v>
      </c>
      <c r="R3" s="48" t="str">
        <f>+'An Distinta Base'!$E23</f>
        <v>Mp16</v>
      </c>
      <c r="S3" s="48" t="str">
        <f>+'An Distinta Base'!$E24</f>
        <v>Mp17</v>
      </c>
      <c r="T3" s="48" t="str">
        <f>+'An Distinta Base'!$E25</f>
        <v>Mp18</v>
      </c>
      <c r="U3" s="48" t="str">
        <f>+'An Distinta Base'!$E26</f>
        <v>Mp19</v>
      </c>
      <c r="V3" s="48" t="str">
        <f>+'An Distinta Base'!$E27</f>
        <v>Mp20</v>
      </c>
    </row>
    <row r="4" spans="1:22" ht="15.75" thickBot="1" x14ac:dyDescent="0.3">
      <c r="B4" s="40"/>
      <c r="C4" s="48" t="str">
        <f>+'An Distinta Base'!$F8</f>
        <v>Lt</v>
      </c>
      <c r="D4" s="48" t="str">
        <f>+'An Distinta Base'!$F9</f>
        <v>Pz</v>
      </c>
      <c r="E4" s="48" t="str">
        <f>+'An Distinta Base'!$F10</f>
        <v>Kg</v>
      </c>
      <c r="F4" s="48" t="str">
        <f>+'An Distinta Base'!$F11</f>
        <v>Lt</v>
      </c>
      <c r="G4" s="48" t="str">
        <f>+'An Distinta Base'!$F12</f>
        <v>Lt</v>
      </c>
      <c r="H4" s="48" t="str">
        <f>+'An Distinta Base'!$F13</f>
        <v>Lt</v>
      </c>
      <c r="I4" s="48" t="str">
        <f>+'An Distinta Base'!$F14</f>
        <v>Kg</v>
      </c>
      <c r="J4" s="48" t="str">
        <f>+'An Distinta Base'!$F15</f>
        <v>Pz</v>
      </c>
      <c r="K4" s="48" t="str">
        <f>+'An Distinta Base'!$F16</f>
        <v>Pz</v>
      </c>
      <c r="L4" s="48" t="str">
        <f>+'An Distinta Base'!$F17</f>
        <v>Pz</v>
      </c>
      <c r="M4" s="48" t="str">
        <f>+'An Distinta Base'!$F18</f>
        <v>Kg</v>
      </c>
      <c r="N4" s="48" t="str">
        <f>+'An Distinta Base'!$F19</f>
        <v>Kg</v>
      </c>
      <c r="O4" s="48" t="str">
        <f>+'An Distinta Base'!$F20</f>
        <v>Lt</v>
      </c>
      <c r="P4" s="48" t="str">
        <f>+'An Distinta Base'!$F21</f>
        <v>Lt</v>
      </c>
      <c r="Q4" s="48" t="str">
        <f>+'An Distinta Base'!$F22</f>
        <v>Pz</v>
      </c>
      <c r="R4" s="48" t="str">
        <f>+'An Distinta Base'!$F23</f>
        <v>Pz</v>
      </c>
      <c r="S4" s="48" t="str">
        <f>+'An Distinta Base'!$F24</f>
        <v>Pz</v>
      </c>
      <c r="T4" s="48" t="str">
        <f>+'An Distinta Base'!$F25</f>
        <v>Kg</v>
      </c>
      <c r="U4" s="48" t="str">
        <f>+'An Distinta Base'!$F26</f>
        <v>Lt</v>
      </c>
      <c r="V4" s="48" t="str">
        <f>+'An Distinta Base'!$F27</f>
        <v>Kg</v>
      </c>
    </row>
    <row r="5" spans="1:22" ht="16.5" thickTop="1" thickBot="1" x14ac:dyDescent="0.3">
      <c r="B5" s="52" t="str">
        <f>+'An Distinta Base'!E31</f>
        <v>P1</v>
      </c>
      <c r="C5" s="53">
        <v>1</v>
      </c>
      <c r="D5" s="53">
        <v>1</v>
      </c>
      <c r="E5" s="53">
        <v>2</v>
      </c>
      <c r="F5" s="53">
        <v>1</v>
      </c>
      <c r="G5" s="53">
        <v>0.2</v>
      </c>
      <c r="H5" s="53">
        <v>0.2</v>
      </c>
      <c r="I5" s="53">
        <v>2</v>
      </c>
      <c r="J5" s="53">
        <v>3</v>
      </c>
      <c r="K5" s="53">
        <v>1</v>
      </c>
      <c r="L5" s="53">
        <v>12</v>
      </c>
      <c r="M5" s="53">
        <v>0.5</v>
      </c>
      <c r="N5" s="53">
        <v>0.5</v>
      </c>
      <c r="O5" s="53">
        <v>0.2</v>
      </c>
      <c r="P5" s="53">
        <v>0.2</v>
      </c>
      <c r="Q5" s="53">
        <v>1</v>
      </c>
      <c r="R5" s="53">
        <v>1</v>
      </c>
      <c r="S5" s="53">
        <v>1</v>
      </c>
      <c r="T5" s="53">
        <v>0.5</v>
      </c>
      <c r="U5" s="53">
        <v>0.2</v>
      </c>
      <c r="V5" s="53">
        <v>0.2</v>
      </c>
    </row>
    <row r="6" spans="1:22" ht="16.5" thickTop="1" thickBot="1" x14ac:dyDescent="0.3">
      <c r="B6" s="52" t="str">
        <f>+'An Distinta Base'!E32</f>
        <v>P2</v>
      </c>
      <c r="C6" s="53">
        <v>1</v>
      </c>
      <c r="D6" s="53">
        <v>2</v>
      </c>
      <c r="E6" s="53">
        <v>2</v>
      </c>
      <c r="F6" s="53">
        <v>1</v>
      </c>
      <c r="G6" s="53">
        <v>0.3</v>
      </c>
      <c r="H6" s="53">
        <v>0.2</v>
      </c>
      <c r="I6" s="53">
        <v>2</v>
      </c>
      <c r="J6" s="53">
        <v>3</v>
      </c>
      <c r="K6" s="53">
        <v>2</v>
      </c>
      <c r="L6" s="53">
        <v>15</v>
      </c>
      <c r="M6" s="53">
        <v>0.6</v>
      </c>
      <c r="N6" s="53">
        <v>0.2</v>
      </c>
      <c r="O6" s="53">
        <v>0.3</v>
      </c>
      <c r="P6" s="53">
        <v>0.3</v>
      </c>
      <c r="Q6" s="53">
        <v>2</v>
      </c>
      <c r="R6" s="53">
        <v>1</v>
      </c>
      <c r="S6" s="53">
        <v>2</v>
      </c>
      <c r="T6" s="53">
        <v>0.2</v>
      </c>
      <c r="U6" s="53">
        <v>0.3</v>
      </c>
      <c r="V6" s="53">
        <v>0.2</v>
      </c>
    </row>
    <row r="7" spans="1:22" ht="16.5" thickTop="1" thickBot="1" x14ac:dyDescent="0.3">
      <c r="B7" s="52" t="str">
        <f>+'An Distinta Base'!E33</f>
        <v>P3</v>
      </c>
      <c r="C7" s="53">
        <v>1</v>
      </c>
      <c r="D7" s="53">
        <v>2</v>
      </c>
      <c r="E7" s="53">
        <v>2</v>
      </c>
      <c r="F7" s="53">
        <v>1</v>
      </c>
      <c r="G7" s="53">
        <v>0.4</v>
      </c>
      <c r="H7" s="53">
        <v>0.2</v>
      </c>
      <c r="I7" s="53">
        <v>2</v>
      </c>
      <c r="J7" s="53">
        <v>3</v>
      </c>
      <c r="K7" s="53">
        <v>3</v>
      </c>
      <c r="L7" s="53">
        <v>12</v>
      </c>
      <c r="M7" s="53">
        <v>0.2</v>
      </c>
      <c r="N7" s="53">
        <v>0.4</v>
      </c>
      <c r="O7" s="53">
        <v>0.3</v>
      </c>
      <c r="P7" s="53">
        <v>0.5</v>
      </c>
      <c r="Q7" s="53">
        <v>2</v>
      </c>
      <c r="R7" s="53">
        <v>2</v>
      </c>
      <c r="S7" s="53">
        <v>2</v>
      </c>
      <c r="T7" s="53">
        <v>0.4</v>
      </c>
      <c r="U7" s="53">
        <v>0.2</v>
      </c>
      <c r="V7" s="53">
        <v>0.3</v>
      </c>
    </row>
    <row r="8" spans="1:22" ht="16.5" thickTop="1" thickBot="1" x14ac:dyDescent="0.3">
      <c r="B8" s="52" t="str">
        <f>+'An Distinta Base'!E34</f>
        <v>P4</v>
      </c>
      <c r="C8" s="53">
        <v>1</v>
      </c>
      <c r="D8" s="53">
        <v>1</v>
      </c>
      <c r="E8" s="53">
        <v>2</v>
      </c>
      <c r="F8" s="53">
        <v>1</v>
      </c>
      <c r="G8" s="53">
        <v>0.1</v>
      </c>
      <c r="H8" s="53">
        <v>0.1</v>
      </c>
      <c r="I8" s="53">
        <v>2</v>
      </c>
      <c r="J8" s="53">
        <v>3</v>
      </c>
      <c r="K8" s="53">
        <v>1</v>
      </c>
      <c r="L8" s="53">
        <v>16</v>
      </c>
      <c r="M8" s="53">
        <v>0.4</v>
      </c>
      <c r="N8" s="53">
        <v>0.4</v>
      </c>
      <c r="O8" s="53">
        <v>0.1</v>
      </c>
      <c r="P8" s="53">
        <v>0.1</v>
      </c>
      <c r="Q8" s="53">
        <v>1</v>
      </c>
      <c r="R8" s="53">
        <v>1</v>
      </c>
      <c r="S8" s="53">
        <v>1</v>
      </c>
      <c r="T8" s="53">
        <v>0.3</v>
      </c>
      <c r="U8" s="53">
        <v>0.4</v>
      </c>
      <c r="V8" s="53">
        <v>0.4</v>
      </c>
    </row>
    <row r="9" spans="1:22" ht="16.5" thickTop="1" thickBot="1" x14ac:dyDescent="0.3">
      <c r="B9" s="52" t="str">
        <f>+'An Distinta Base'!E35</f>
        <v>P5</v>
      </c>
      <c r="C9" s="53">
        <v>1</v>
      </c>
      <c r="D9" s="53">
        <v>3</v>
      </c>
      <c r="E9" s="53">
        <v>2</v>
      </c>
      <c r="F9" s="53">
        <v>1</v>
      </c>
      <c r="G9" s="53">
        <v>0.5</v>
      </c>
      <c r="H9" s="53">
        <v>0.2</v>
      </c>
      <c r="I9" s="53">
        <v>2</v>
      </c>
      <c r="J9" s="53">
        <v>3</v>
      </c>
      <c r="K9" s="53">
        <v>2</v>
      </c>
      <c r="L9" s="53">
        <v>14</v>
      </c>
      <c r="M9" s="53">
        <v>0.3</v>
      </c>
      <c r="N9" s="53">
        <v>0.2</v>
      </c>
      <c r="O9" s="53">
        <v>0.2</v>
      </c>
      <c r="P9" s="53">
        <v>0.5</v>
      </c>
      <c r="Q9" s="53">
        <v>2</v>
      </c>
      <c r="R9" s="53">
        <v>3</v>
      </c>
      <c r="S9" s="53">
        <v>2</v>
      </c>
      <c r="T9" s="53">
        <v>0.3</v>
      </c>
      <c r="U9" s="53">
        <v>0.2</v>
      </c>
      <c r="V9" s="53">
        <v>0.2</v>
      </c>
    </row>
    <row r="10" spans="1:22" ht="16.5" thickTop="1" thickBot="1" x14ac:dyDescent="0.3">
      <c r="B10" s="52" t="str">
        <f>+'An Distinta Base'!E36</f>
        <v>P6</v>
      </c>
      <c r="C10" s="53">
        <v>1</v>
      </c>
      <c r="D10" s="53">
        <v>1</v>
      </c>
      <c r="E10" s="53">
        <v>2</v>
      </c>
      <c r="F10" s="53">
        <v>1</v>
      </c>
      <c r="G10" s="53">
        <v>0.2</v>
      </c>
      <c r="H10" s="53">
        <v>0.2</v>
      </c>
      <c r="I10" s="53">
        <v>2</v>
      </c>
      <c r="J10" s="53">
        <v>3</v>
      </c>
      <c r="K10" s="53">
        <v>1</v>
      </c>
      <c r="L10" s="53">
        <v>12</v>
      </c>
      <c r="M10" s="53">
        <v>0.2</v>
      </c>
      <c r="N10" s="53">
        <v>0.3</v>
      </c>
      <c r="O10" s="53">
        <v>0.2</v>
      </c>
      <c r="P10" s="53">
        <v>0.2</v>
      </c>
      <c r="Q10" s="53">
        <v>1</v>
      </c>
      <c r="R10" s="53">
        <v>3</v>
      </c>
      <c r="S10" s="53">
        <v>1</v>
      </c>
      <c r="T10" s="53">
        <v>0.3</v>
      </c>
      <c r="U10" s="53">
        <v>0.3</v>
      </c>
      <c r="V10" s="53">
        <v>0.5</v>
      </c>
    </row>
    <row r="11" spans="1:22" ht="16.5" thickTop="1" thickBot="1" x14ac:dyDescent="0.3">
      <c r="B11" s="52" t="str">
        <f>+'An Distinta Base'!E37</f>
        <v>P7</v>
      </c>
      <c r="C11" s="53">
        <v>1</v>
      </c>
      <c r="D11" s="53">
        <v>2</v>
      </c>
      <c r="E11" s="53">
        <v>2</v>
      </c>
      <c r="F11" s="53">
        <v>1</v>
      </c>
      <c r="G11" s="53">
        <v>0.2</v>
      </c>
      <c r="H11" s="53">
        <v>0.2</v>
      </c>
      <c r="I11" s="53">
        <v>2</v>
      </c>
      <c r="J11" s="53">
        <v>3</v>
      </c>
      <c r="K11" s="53">
        <v>2</v>
      </c>
      <c r="L11" s="53">
        <v>14</v>
      </c>
      <c r="M11" s="53">
        <v>0.5</v>
      </c>
      <c r="N11" s="53">
        <v>0.5</v>
      </c>
      <c r="O11" s="53">
        <v>0.2</v>
      </c>
      <c r="P11" s="53">
        <v>0.3</v>
      </c>
      <c r="Q11" s="53">
        <v>2</v>
      </c>
      <c r="R11" s="53">
        <v>2</v>
      </c>
      <c r="S11" s="53">
        <v>2</v>
      </c>
      <c r="T11" s="53">
        <v>0.5</v>
      </c>
      <c r="U11" s="53">
        <v>0.2</v>
      </c>
      <c r="V11" s="53">
        <v>0.3</v>
      </c>
    </row>
    <row r="12" spans="1:22" ht="16.5" thickTop="1" thickBot="1" x14ac:dyDescent="0.3">
      <c r="B12" s="52" t="str">
        <f>+'An Distinta Base'!E38</f>
        <v>P8</v>
      </c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</row>
    <row r="13" spans="1:22" ht="16.5" thickTop="1" thickBot="1" x14ac:dyDescent="0.3">
      <c r="B13" s="52" t="str">
        <f>+'An Distinta Base'!E39</f>
        <v>P9</v>
      </c>
      <c r="C13" s="53"/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</row>
    <row r="14" spans="1:22" ht="16.5" thickTop="1" thickBot="1" x14ac:dyDescent="0.3">
      <c r="B14" s="52" t="str">
        <f>+'An Distinta Base'!E40</f>
        <v>P10</v>
      </c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</row>
    <row r="15" spans="1:22" ht="16.5" thickTop="1" thickBot="1" x14ac:dyDescent="0.3">
      <c r="B15" s="52" t="str">
        <f>+'An Distinta Base'!E41</f>
        <v>P11</v>
      </c>
      <c r="C15" s="53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</row>
    <row r="16" spans="1:22" ht="16.5" thickTop="1" thickBot="1" x14ac:dyDescent="0.3">
      <c r="B16" s="52" t="str">
        <f>+'An Distinta Base'!E42</f>
        <v>P12</v>
      </c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</row>
    <row r="17" spans="2:22" ht="16.5" thickTop="1" thickBot="1" x14ac:dyDescent="0.3">
      <c r="B17" s="52" t="str">
        <f>+'An Distinta Base'!E43</f>
        <v>P13</v>
      </c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</row>
    <row r="18" spans="2:22" ht="16.5" thickTop="1" thickBot="1" x14ac:dyDescent="0.3">
      <c r="B18" s="52" t="str">
        <f>+'An Distinta Base'!E44</f>
        <v>P14</v>
      </c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</row>
    <row r="19" spans="2:22" ht="16.5" thickTop="1" thickBot="1" x14ac:dyDescent="0.3">
      <c r="B19" s="52" t="str">
        <f>+'An Distinta Base'!E45</f>
        <v>P15</v>
      </c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</row>
    <row r="20" spans="2:22" ht="16.5" thickTop="1" thickBot="1" x14ac:dyDescent="0.3">
      <c r="B20" s="52" t="str">
        <f>+'An Distinta Base'!E46</f>
        <v>P16</v>
      </c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</row>
    <row r="21" spans="2:22" ht="16.5" thickTop="1" thickBot="1" x14ac:dyDescent="0.3">
      <c r="B21" s="52" t="str">
        <f>+'An Distinta Base'!E47</f>
        <v>P17</v>
      </c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</row>
    <row r="22" spans="2:22" ht="16.5" thickTop="1" thickBot="1" x14ac:dyDescent="0.3">
      <c r="B22" s="52" t="str">
        <f>+'An Distinta Base'!E48</f>
        <v>P18</v>
      </c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</row>
    <row r="23" spans="2:22" ht="16.5" thickTop="1" thickBot="1" x14ac:dyDescent="0.3">
      <c r="B23" s="52" t="str">
        <f>+'An Distinta Base'!E49</f>
        <v>P19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</row>
    <row r="24" spans="2:22" ht="16.5" thickTop="1" thickBot="1" x14ac:dyDescent="0.3">
      <c r="B24" s="52" t="str">
        <f>+'An Distinta Base'!E50</f>
        <v>P20</v>
      </c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</row>
    <row r="25" spans="2:22" ht="13.5" thickTop="1" x14ac:dyDescent="0.2"/>
  </sheetData>
  <hyperlinks>
    <hyperlink ref="A1" location="View!A1" display="view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M161"/>
  <sheetViews>
    <sheetView showGridLines="0" workbookViewId="0">
      <selection activeCell="D8" sqref="D8"/>
    </sheetView>
  </sheetViews>
  <sheetFormatPr defaultRowHeight="12.75" x14ac:dyDescent="0.2"/>
  <cols>
    <col min="1" max="1" width="9.140625" style="26"/>
    <col min="2" max="2" width="18" style="26" bestFit="1" customWidth="1"/>
    <col min="3" max="16384" width="9.140625" style="26"/>
  </cols>
  <sheetData>
    <row r="1" spans="1:39" x14ac:dyDescent="0.2">
      <c r="A1" s="25" t="s">
        <v>204</v>
      </c>
      <c r="C1" s="43" t="s">
        <v>228</v>
      </c>
    </row>
    <row r="4" spans="1:39" ht="15" x14ac:dyDescent="0.25">
      <c r="B4" s="48" t="str">
        <f>+'An Distinta Base'!E8</f>
        <v>Mp1</v>
      </c>
      <c r="D4" s="48" t="str">
        <f>+SPm!B$2</f>
        <v>A1 M1</v>
      </c>
      <c r="E4" s="48" t="str">
        <f>+SPm!C$2</f>
        <v>A1 M2</v>
      </c>
      <c r="F4" s="48" t="str">
        <f>+SPm!D$2</f>
        <v>A1 M3</v>
      </c>
      <c r="G4" s="48" t="str">
        <f>+SPm!E$2</f>
        <v>A1 M4</v>
      </c>
      <c r="H4" s="48" t="str">
        <f>+SPm!F$2</f>
        <v>A1 M5</v>
      </c>
      <c r="I4" s="48" t="str">
        <f>+SPm!G$2</f>
        <v>A1 M6</v>
      </c>
      <c r="J4" s="48" t="str">
        <f>+SPm!H$2</f>
        <v>A1 M7</v>
      </c>
      <c r="K4" s="48" t="str">
        <f>+SPm!I$2</f>
        <v>A1 M8</v>
      </c>
      <c r="L4" s="48" t="str">
        <f>+SPm!J$2</f>
        <v>A1 M9</v>
      </c>
      <c r="M4" s="48" t="str">
        <f>+SPm!K$2</f>
        <v>A1 M10</v>
      </c>
      <c r="N4" s="48" t="str">
        <f>+SPm!L$2</f>
        <v>A1 M11</v>
      </c>
      <c r="O4" s="48" t="str">
        <f>+SPm!M$2</f>
        <v>A1 M12</v>
      </c>
      <c r="P4" s="48" t="str">
        <f>+SPm!N$2</f>
        <v>A2 M1</v>
      </c>
      <c r="Q4" s="48" t="str">
        <f>+SPm!O$2</f>
        <v>A2 M2</v>
      </c>
      <c r="R4" s="48" t="str">
        <f>+SPm!P$2</f>
        <v>A2 M3</v>
      </c>
      <c r="S4" s="48" t="str">
        <f>+SPm!Q$2</f>
        <v>A2 M4</v>
      </c>
      <c r="T4" s="48" t="str">
        <f>+SPm!R$2</f>
        <v>A2 M5</v>
      </c>
      <c r="U4" s="48" t="str">
        <f>+SPm!S$2</f>
        <v>A2 M6</v>
      </c>
      <c r="V4" s="48" t="str">
        <f>+SPm!T$2</f>
        <v>A2 M7</v>
      </c>
      <c r="W4" s="48" t="str">
        <f>+SPm!U$2</f>
        <v>A2 M8</v>
      </c>
      <c r="X4" s="48" t="str">
        <f>+SPm!V$2</f>
        <v>A2 M9</v>
      </c>
      <c r="Y4" s="48" t="str">
        <f>+SPm!W$2</f>
        <v>A2 M10</v>
      </c>
      <c r="Z4" s="48" t="str">
        <f>+SPm!X$2</f>
        <v>A2 M11</v>
      </c>
      <c r="AA4" s="48" t="str">
        <f>+SPm!Y$2</f>
        <v>A2 M12</v>
      </c>
      <c r="AB4" s="48" t="str">
        <f>+SPm!Z$2</f>
        <v>A3 M1</v>
      </c>
      <c r="AC4" s="48" t="str">
        <f>+SPm!AA$2</f>
        <v>A3 M2</v>
      </c>
      <c r="AD4" s="48" t="str">
        <f>+SPm!AB$2</f>
        <v>A3 M3</v>
      </c>
      <c r="AE4" s="48" t="str">
        <f>+SPm!AC$2</f>
        <v>A3 M4</v>
      </c>
      <c r="AF4" s="48" t="str">
        <f>+SPm!AD$2</f>
        <v>A3 M5</v>
      </c>
      <c r="AG4" s="48" t="str">
        <f>+SPm!AE$2</f>
        <v>A3 M6</v>
      </c>
      <c r="AH4" s="48" t="str">
        <f>+SPm!AF$2</f>
        <v>A3 M7</v>
      </c>
      <c r="AI4" s="48" t="str">
        <f>+SPm!AG$2</f>
        <v>A3 M8</v>
      </c>
      <c r="AJ4" s="48" t="str">
        <f>+SPm!AH$2</f>
        <v>A3 M9</v>
      </c>
      <c r="AK4" s="48" t="str">
        <f>+SPm!AI$2</f>
        <v>A3 M10</v>
      </c>
      <c r="AL4" s="48" t="str">
        <f>+SPm!AJ$2</f>
        <v>A3 M11</v>
      </c>
      <c r="AM4" s="48" t="str">
        <f>+SPm!AK$2</f>
        <v>A3 M12</v>
      </c>
    </row>
    <row r="6" spans="1:39" ht="15" x14ac:dyDescent="0.25">
      <c r="B6" s="48" t="s">
        <v>299</v>
      </c>
      <c r="D6" s="46">
        <v>0</v>
      </c>
      <c r="E6" s="46">
        <f>+D9</f>
        <v>840</v>
      </c>
      <c r="F6" s="46">
        <f t="shared" ref="F6:AM6" si="0">+E9</f>
        <v>680</v>
      </c>
      <c r="G6" s="46">
        <f t="shared" si="0"/>
        <v>520</v>
      </c>
      <c r="H6" s="46">
        <f t="shared" si="0"/>
        <v>1360</v>
      </c>
      <c r="I6" s="46">
        <f t="shared" si="0"/>
        <v>1200</v>
      </c>
      <c r="J6" s="46">
        <f t="shared" si="0"/>
        <v>1040</v>
      </c>
      <c r="K6" s="46">
        <f t="shared" si="0"/>
        <v>1880</v>
      </c>
      <c r="L6" s="46">
        <f t="shared" si="0"/>
        <v>1720</v>
      </c>
      <c r="M6" s="46">
        <f t="shared" si="0"/>
        <v>1560</v>
      </c>
      <c r="N6" s="46">
        <f t="shared" si="0"/>
        <v>2400</v>
      </c>
      <c r="O6" s="46">
        <f t="shared" si="0"/>
        <v>2240</v>
      </c>
      <c r="P6" s="46">
        <f t="shared" si="0"/>
        <v>2080</v>
      </c>
      <c r="Q6" s="46">
        <f t="shared" si="0"/>
        <v>2909</v>
      </c>
      <c r="R6" s="46">
        <f t="shared" si="0"/>
        <v>2731</v>
      </c>
      <c r="S6" s="46">
        <f t="shared" si="0"/>
        <v>2553</v>
      </c>
      <c r="T6" s="46">
        <f t="shared" si="0"/>
        <v>3375</v>
      </c>
      <c r="U6" s="46">
        <f t="shared" si="0"/>
        <v>3197</v>
      </c>
      <c r="V6" s="46">
        <f t="shared" si="0"/>
        <v>3019</v>
      </c>
      <c r="W6" s="46">
        <f t="shared" si="0"/>
        <v>2841</v>
      </c>
      <c r="X6" s="46">
        <f t="shared" si="0"/>
        <v>3663</v>
      </c>
      <c r="Y6" s="46">
        <f t="shared" si="0"/>
        <v>3485</v>
      </c>
      <c r="Z6" s="46">
        <f t="shared" si="0"/>
        <v>3307</v>
      </c>
      <c r="AA6" s="46">
        <f t="shared" si="0"/>
        <v>4129</v>
      </c>
      <c r="AB6" s="46">
        <f t="shared" si="0"/>
        <v>3951</v>
      </c>
      <c r="AC6" s="46">
        <f t="shared" si="0"/>
        <v>3762</v>
      </c>
      <c r="AD6" s="46">
        <f t="shared" si="0"/>
        <v>3566</v>
      </c>
      <c r="AE6" s="46">
        <f t="shared" si="0"/>
        <v>4370</v>
      </c>
      <c r="AF6" s="46">
        <f t="shared" si="0"/>
        <v>4174</v>
      </c>
      <c r="AG6" s="46">
        <f t="shared" si="0"/>
        <v>3978</v>
      </c>
      <c r="AH6" s="46">
        <f t="shared" si="0"/>
        <v>3782</v>
      </c>
      <c r="AI6" s="46">
        <f t="shared" si="0"/>
        <v>4586</v>
      </c>
      <c r="AJ6" s="46">
        <f t="shared" si="0"/>
        <v>4390</v>
      </c>
      <c r="AK6" s="46">
        <f t="shared" si="0"/>
        <v>4194</v>
      </c>
      <c r="AL6" s="46">
        <f t="shared" si="0"/>
        <v>4998</v>
      </c>
      <c r="AM6" s="46">
        <f t="shared" si="0"/>
        <v>4802</v>
      </c>
    </row>
    <row r="7" spans="1:39" ht="15.75" thickBot="1" x14ac:dyDescent="0.3">
      <c r="B7" s="48" t="str">
        <f>+app!$G$11&amp;" in "&amp;'An Distinta Base'!F8</f>
        <v>Consumi in Lt</v>
      </c>
      <c r="D7" s="46">
        <f>+('Distinta Base'!$C$5*Vendite!B$29)+('Distinta Base'!$C$6*Vendite!B$30)+('Distinta Base'!$C$7*Vendite!B$31)+('Distinta Base'!$C$8*Vendite!B$32)+('Distinta Base'!$C$9*Vendite!B$33)+('Distinta Base'!$C$10*Vendite!B$34)+('Distinta Base'!$C$11*Vendite!B$35)+('Distinta Base'!$C$12*Vendite!B$36)+('Distinta Base'!$C$13*Vendite!B$37)+('Distinta Base'!$C$14*Vendite!B$38)+('Distinta Base'!$C$15*Vendite!B$39)+('Distinta Base'!$C$16*Vendite!B$40)+('Distinta Base'!$C$17*Vendite!B$41)+('Distinta Base'!$C$18*Vendite!B$42)+('Distinta Base'!$C$19*Vendite!B$43)+('Distinta Base'!$C$20*Vendite!B$44)+('Distinta Base'!$C$21*Vendite!B$45)+('Distinta Base'!$C$22*Vendite!B$46)+('Distinta Base'!$C$23*Vendite!B$47)+('Distinta Base'!$C$24*Vendite!B$48)</f>
        <v>160</v>
      </c>
      <c r="E7" s="46">
        <f>+('Distinta Base'!$C$5*Vendite!D$29)+('Distinta Base'!$C$6*Vendite!D$30)+('Distinta Base'!$C$7*Vendite!D$31)+('Distinta Base'!$C$8*Vendite!D$32)+('Distinta Base'!$C$9*Vendite!D$33)+('Distinta Base'!$C$10*Vendite!D$34)+('Distinta Base'!$C$11*Vendite!D$35)+('Distinta Base'!$C$12*Vendite!D$36)+('Distinta Base'!$C$13*Vendite!D$37)+('Distinta Base'!$C$14*Vendite!D$38)+('Distinta Base'!$C$15*Vendite!D$39)+('Distinta Base'!$C$16*Vendite!D$40)+('Distinta Base'!$C$17*Vendite!D$41)+('Distinta Base'!$C$18*Vendite!D$42)+('Distinta Base'!$C$19*Vendite!D$43)+('Distinta Base'!$C$20*Vendite!D$44)+('Distinta Base'!$C$21*Vendite!D$45)+('Distinta Base'!$C$22*Vendite!D$46)+('Distinta Base'!$C$23*Vendite!D$47)+('Distinta Base'!$C$24*Vendite!D$48)</f>
        <v>160</v>
      </c>
      <c r="F7" s="46">
        <f>+('Distinta Base'!$C$5*Vendite!E$29)+('Distinta Base'!$C$6*Vendite!E$30)+('Distinta Base'!$C$7*Vendite!E$31)+('Distinta Base'!$C$8*Vendite!E$32)+('Distinta Base'!$C$9*Vendite!E$33)+('Distinta Base'!$C$10*Vendite!E$34)+('Distinta Base'!$C$11*Vendite!E$35)+('Distinta Base'!$C$12*Vendite!E$36)+('Distinta Base'!$C$13*Vendite!E$37)+('Distinta Base'!$C$14*Vendite!E$38)+('Distinta Base'!$C$15*Vendite!E$39)+('Distinta Base'!$C$16*Vendite!E$40)+('Distinta Base'!$C$17*Vendite!E$41)+('Distinta Base'!$C$18*Vendite!E$42)+('Distinta Base'!$C$19*Vendite!E$43)+('Distinta Base'!$C$20*Vendite!E$44)+('Distinta Base'!$C$21*Vendite!E$45)+('Distinta Base'!$C$22*Vendite!E$46)+('Distinta Base'!$C$23*Vendite!E$47)+('Distinta Base'!$C$24*Vendite!E$48)</f>
        <v>160</v>
      </c>
      <c r="G7" s="46">
        <f>+('Distinta Base'!$C$5*Vendite!F$29)+('Distinta Base'!$C$6*Vendite!F$30)+('Distinta Base'!$C$7*Vendite!F$31)+('Distinta Base'!$C$8*Vendite!F$32)+('Distinta Base'!$C$9*Vendite!F$33)+('Distinta Base'!$C$10*Vendite!F$34)+('Distinta Base'!$C$11*Vendite!F$35)+('Distinta Base'!$C$12*Vendite!F$36)+('Distinta Base'!$C$13*Vendite!F$37)+('Distinta Base'!$C$14*Vendite!F$38)+('Distinta Base'!$C$15*Vendite!F$39)+('Distinta Base'!$C$16*Vendite!F$40)+('Distinta Base'!$C$17*Vendite!F$41)+('Distinta Base'!$C$18*Vendite!F$42)+('Distinta Base'!$C$19*Vendite!F$43)+('Distinta Base'!$C$20*Vendite!F$44)+('Distinta Base'!$C$21*Vendite!F$45)+('Distinta Base'!$C$22*Vendite!F$46)+('Distinta Base'!$C$23*Vendite!F$47)+('Distinta Base'!$C$24*Vendite!F$48)</f>
        <v>160</v>
      </c>
      <c r="H7" s="46">
        <f>+('Distinta Base'!$C$5*Vendite!G$29)+('Distinta Base'!$C$6*Vendite!G$30)+('Distinta Base'!$C$7*Vendite!G$31)+('Distinta Base'!$C$8*Vendite!G$32)+('Distinta Base'!$C$9*Vendite!G$33)+('Distinta Base'!$C$10*Vendite!G$34)+('Distinta Base'!$C$11*Vendite!G$35)+('Distinta Base'!$C$12*Vendite!G$36)+('Distinta Base'!$C$13*Vendite!G$37)+('Distinta Base'!$C$14*Vendite!G$38)+('Distinta Base'!$C$15*Vendite!G$39)+('Distinta Base'!$C$16*Vendite!G$40)+('Distinta Base'!$C$17*Vendite!G$41)+('Distinta Base'!$C$18*Vendite!G$42)+('Distinta Base'!$C$19*Vendite!G$43)+('Distinta Base'!$C$20*Vendite!G$44)+('Distinta Base'!$C$21*Vendite!G$45)+('Distinta Base'!$C$22*Vendite!G$46)+('Distinta Base'!$C$23*Vendite!G$47)+('Distinta Base'!$C$24*Vendite!G$48)</f>
        <v>160</v>
      </c>
      <c r="I7" s="46">
        <f>+('Distinta Base'!$C$5*Vendite!H$29)+('Distinta Base'!$C$6*Vendite!H$30)+('Distinta Base'!$C$7*Vendite!H$31)+('Distinta Base'!$C$8*Vendite!H$32)+('Distinta Base'!$C$9*Vendite!H$33)+('Distinta Base'!$C$10*Vendite!H$34)+('Distinta Base'!$C$11*Vendite!H$35)+('Distinta Base'!$C$12*Vendite!H$36)+('Distinta Base'!$C$13*Vendite!H$37)+('Distinta Base'!$C$14*Vendite!H$38)+('Distinta Base'!$C$15*Vendite!H$39)+('Distinta Base'!$C$16*Vendite!H$40)+('Distinta Base'!$C$17*Vendite!H$41)+('Distinta Base'!$C$18*Vendite!H$42)+('Distinta Base'!$C$19*Vendite!H$43)+('Distinta Base'!$C$20*Vendite!H$44)+('Distinta Base'!$C$21*Vendite!H$45)+('Distinta Base'!$C$22*Vendite!H$46)+('Distinta Base'!$C$23*Vendite!H$47)+('Distinta Base'!$C$24*Vendite!H$48)</f>
        <v>160</v>
      </c>
      <c r="J7" s="46">
        <f>+('Distinta Base'!$C$5*Vendite!I$29)+('Distinta Base'!$C$6*Vendite!I$30)+('Distinta Base'!$C$7*Vendite!I$31)+('Distinta Base'!$C$8*Vendite!I$32)+('Distinta Base'!$C$9*Vendite!I$33)+('Distinta Base'!$C$10*Vendite!I$34)+('Distinta Base'!$C$11*Vendite!I$35)+('Distinta Base'!$C$12*Vendite!I$36)+('Distinta Base'!$C$13*Vendite!I$37)+('Distinta Base'!$C$14*Vendite!I$38)+('Distinta Base'!$C$15*Vendite!I$39)+('Distinta Base'!$C$16*Vendite!I$40)+('Distinta Base'!$C$17*Vendite!I$41)+('Distinta Base'!$C$18*Vendite!I$42)+('Distinta Base'!$C$19*Vendite!I$43)+('Distinta Base'!$C$20*Vendite!I$44)+('Distinta Base'!$C$21*Vendite!I$45)+('Distinta Base'!$C$22*Vendite!I$46)+('Distinta Base'!$C$23*Vendite!I$47)+('Distinta Base'!$C$24*Vendite!I$48)</f>
        <v>160</v>
      </c>
      <c r="K7" s="46">
        <f>+('Distinta Base'!$C$5*Vendite!J$29)+('Distinta Base'!$C$6*Vendite!J$30)+('Distinta Base'!$C$7*Vendite!J$31)+('Distinta Base'!$C$8*Vendite!J$32)+('Distinta Base'!$C$9*Vendite!J$33)+('Distinta Base'!$C$10*Vendite!J$34)+('Distinta Base'!$C$11*Vendite!J$35)+('Distinta Base'!$C$12*Vendite!J$36)+('Distinta Base'!$C$13*Vendite!J$37)+('Distinta Base'!$C$14*Vendite!J$38)+('Distinta Base'!$C$15*Vendite!J$39)+('Distinta Base'!$C$16*Vendite!J$40)+('Distinta Base'!$C$17*Vendite!J$41)+('Distinta Base'!$C$18*Vendite!J$42)+('Distinta Base'!$C$19*Vendite!J$43)+('Distinta Base'!$C$20*Vendite!J$44)+('Distinta Base'!$C$21*Vendite!J$45)+('Distinta Base'!$C$22*Vendite!J$46)+('Distinta Base'!$C$23*Vendite!J$47)+('Distinta Base'!$C$24*Vendite!J$48)</f>
        <v>160</v>
      </c>
      <c r="L7" s="46">
        <f>+('Distinta Base'!$C$5*Vendite!K$29)+('Distinta Base'!$C$6*Vendite!K$30)+('Distinta Base'!$C$7*Vendite!K$31)+('Distinta Base'!$C$8*Vendite!K$32)+('Distinta Base'!$C$9*Vendite!K$33)+('Distinta Base'!$C$10*Vendite!K$34)+('Distinta Base'!$C$11*Vendite!K$35)+('Distinta Base'!$C$12*Vendite!K$36)+('Distinta Base'!$C$13*Vendite!K$37)+('Distinta Base'!$C$14*Vendite!K$38)+('Distinta Base'!$C$15*Vendite!K$39)+('Distinta Base'!$C$16*Vendite!K$40)+('Distinta Base'!$C$17*Vendite!K$41)+('Distinta Base'!$C$18*Vendite!K$42)+('Distinta Base'!$C$19*Vendite!K$43)+('Distinta Base'!$C$20*Vendite!K$44)+('Distinta Base'!$C$21*Vendite!K$45)+('Distinta Base'!$C$22*Vendite!K$46)+('Distinta Base'!$C$23*Vendite!K$47)+('Distinta Base'!$C$24*Vendite!K$48)</f>
        <v>160</v>
      </c>
      <c r="M7" s="46">
        <f>+('Distinta Base'!$C$5*Vendite!L$29)+('Distinta Base'!$C$6*Vendite!L$30)+('Distinta Base'!$C$7*Vendite!L$31)+('Distinta Base'!$C$8*Vendite!L$32)+('Distinta Base'!$C$9*Vendite!L$33)+('Distinta Base'!$C$10*Vendite!L$34)+('Distinta Base'!$C$11*Vendite!L$35)+('Distinta Base'!$C$12*Vendite!L$36)+('Distinta Base'!$C$13*Vendite!L$37)+('Distinta Base'!$C$14*Vendite!L$38)+('Distinta Base'!$C$15*Vendite!L$39)+('Distinta Base'!$C$16*Vendite!L$40)+('Distinta Base'!$C$17*Vendite!L$41)+('Distinta Base'!$C$18*Vendite!L$42)+('Distinta Base'!$C$19*Vendite!L$43)+('Distinta Base'!$C$20*Vendite!L$44)+('Distinta Base'!$C$21*Vendite!L$45)+('Distinta Base'!$C$22*Vendite!L$46)+('Distinta Base'!$C$23*Vendite!L$47)+('Distinta Base'!$C$24*Vendite!L$48)</f>
        <v>160</v>
      </c>
      <c r="N7" s="46">
        <f>+('Distinta Base'!$C$5*Vendite!M$29)+('Distinta Base'!$C$6*Vendite!M$30)+('Distinta Base'!$C$7*Vendite!M$31)+('Distinta Base'!$C$8*Vendite!M$32)+('Distinta Base'!$C$9*Vendite!M$33)+('Distinta Base'!$C$10*Vendite!M$34)+('Distinta Base'!$C$11*Vendite!M$35)+('Distinta Base'!$C$12*Vendite!M$36)+('Distinta Base'!$C$13*Vendite!M$37)+('Distinta Base'!$C$14*Vendite!M$38)+('Distinta Base'!$C$15*Vendite!M$39)+('Distinta Base'!$C$16*Vendite!M$40)+('Distinta Base'!$C$17*Vendite!M$41)+('Distinta Base'!$C$18*Vendite!M$42)+('Distinta Base'!$C$19*Vendite!M$43)+('Distinta Base'!$C$20*Vendite!M$44)+('Distinta Base'!$C$21*Vendite!M$45)+('Distinta Base'!$C$22*Vendite!M$46)+('Distinta Base'!$C$23*Vendite!M$47)+('Distinta Base'!$C$24*Vendite!M$48)</f>
        <v>160</v>
      </c>
      <c r="O7" s="46">
        <f>+('Distinta Base'!$C$5*Vendite!N$29)+('Distinta Base'!$C$6*Vendite!N$30)+('Distinta Base'!$C$7*Vendite!N$31)+('Distinta Base'!$C$8*Vendite!N$32)+('Distinta Base'!$C$9*Vendite!N$33)+('Distinta Base'!$C$10*Vendite!N$34)+('Distinta Base'!$C$11*Vendite!N$35)+('Distinta Base'!$C$12*Vendite!N$36)+('Distinta Base'!$C$13*Vendite!N$37)+('Distinta Base'!$C$14*Vendite!N$38)+('Distinta Base'!$C$15*Vendite!N$39)+('Distinta Base'!$C$16*Vendite!N$40)+('Distinta Base'!$C$17*Vendite!N$41)+('Distinta Base'!$C$18*Vendite!N$42)+('Distinta Base'!$C$19*Vendite!N$43)+('Distinta Base'!$C$20*Vendite!N$44)+('Distinta Base'!$C$21*Vendite!N$45)+('Distinta Base'!$C$22*Vendite!N$46)+('Distinta Base'!$C$23*Vendite!N$47)+('Distinta Base'!$C$24*Vendite!N$48)</f>
        <v>160</v>
      </c>
      <c r="P7" s="46">
        <f>+('Distinta Base'!$C$5*Vendite!O$29)+('Distinta Base'!$C$6*Vendite!O$30)+('Distinta Base'!$C$7*Vendite!O$31)+('Distinta Base'!$C$8*Vendite!O$32)+('Distinta Base'!$C$9*Vendite!O$33)+('Distinta Base'!$C$10*Vendite!O$34)+('Distinta Base'!$C$11*Vendite!O$35)+('Distinta Base'!$C$12*Vendite!O$36)+('Distinta Base'!$C$13*Vendite!O$37)+('Distinta Base'!$C$14*Vendite!O$38)+('Distinta Base'!$C$15*Vendite!O$39)+('Distinta Base'!$C$16*Vendite!O$40)+('Distinta Base'!$C$17*Vendite!O$41)+('Distinta Base'!$C$18*Vendite!O$42)+('Distinta Base'!$C$19*Vendite!O$43)+('Distinta Base'!$C$20*Vendite!O$44)+('Distinta Base'!$C$21*Vendite!O$45)+('Distinta Base'!$C$22*Vendite!O$46)+('Distinta Base'!$C$23*Vendite!O$47)+('Distinta Base'!$C$24*Vendite!O$48)</f>
        <v>171</v>
      </c>
      <c r="Q7" s="46">
        <f>+('Distinta Base'!$C$5*Vendite!P$29)+('Distinta Base'!$C$6*Vendite!P$30)+('Distinta Base'!$C$7*Vendite!P$31)+('Distinta Base'!$C$8*Vendite!P$32)+('Distinta Base'!$C$9*Vendite!P$33)+('Distinta Base'!$C$10*Vendite!P$34)+('Distinta Base'!$C$11*Vendite!P$35)+('Distinta Base'!$C$12*Vendite!P$36)+('Distinta Base'!$C$13*Vendite!P$37)+('Distinta Base'!$C$14*Vendite!P$38)+('Distinta Base'!$C$15*Vendite!P$39)+('Distinta Base'!$C$16*Vendite!P$40)+('Distinta Base'!$C$17*Vendite!P$41)+('Distinta Base'!$C$18*Vendite!P$42)+('Distinta Base'!$C$19*Vendite!P$43)+('Distinta Base'!$C$20*Vendite!P$44)+('Distinta Base'!$C$21*Vendite!P$45)+('Distinta Base'!$C$22*Vendite!P$46)+('Distinta Base'!$C$23*Vendite!P$47)+('Distinta Base'!$C$24*Vendite!P$48)</f>
        <v>178</v>
      </c>
      <c r="R7" s="46">
        <f>+('Distinta Base'!$C$5*Vendite!Q$29)+('Distinta Base'!$C$6*Vendite!Q$30)+('Distinta Base'!$C$7*Vendite!Q$31)+('Distinta Base'!$C$8*Vendite!Q$32)+('Distinta Base'!$C$9*Vendite!Q$33)+('Distinta Base'!$C$10*Vendite!Q$34)+('Distinta Base'!$C$11*Vendite!Q$35)+('Distinta Base'!$C$12*Vendite!Q$36)+('Distinta Base'!$C$13*Vendite!Q$37)+('Distinta Base'!$C$14*Vendite!Q$38)+('Distinta Base'!$C$15*Vendite!Q$39)+('Distinta Base'!$C$16*Vendite!Q$40)+('Distinta Base'!$C$17*Vendite!Q$41)+('Distinta Base'!$C$18*Vendite!Q$42)+('Distinta Base'!$C$19*Vendite!Q$43)+('Distinta Base'!$C$20*Vendite!Q$44)+('Distinta Base'!$C$21*Vendite!Q$45)+('Distinta Base'!$C$22*Vendite!Q$46)+('Distinta Base'!$C$23*Vendite!Q$47)+('Distinta Base'!$C$24*Vendite!Q$48)</f>
        <v>178</v>
      </c>
      <c r="S7" s="46">
        <f>+('Distinta Base'!$C$5*Vendite!R$29)+('Distinta Base'!$C$6*Vendite!R$30)+('Distinta Base'!$C$7*Vendite!R$31)+('Distinta Base'!$C$8*Vendite!R$32)+('Distinta Base'!$C$9*Vendite!R$33)+('Distinta Base'!$C$10*Vendite!R$34)+('Distinta Base'!$C$11*Vendite!R$35)+('Distinta Base'!$C$12*Vendite!R$36)+('Distinta Base'!$C$13*Vendite!R$37)+('Distinta Base'!$C$14*Vendite!R$38)+('Distinta Base'!$C$15*Vendite!R$39)+('Distinta Base'!$C$16*Vendite!R$40)+('Distinta Base'!$C$17*Vendite!R$41)+('Distinta Base'!$C$18*Vendite!R$42)+('Distinta Base'!$C$19*Vendite!R$43)+('Distinta Base'!$C$20*Vendite!R$44)+('Distinta Base'!$C$21*Vendite!R$45)+('Distinta Base'!$C$22*Vendite!R$46)+('Distinta Base'!$C$23*Vendite!R$47)+('Distinta Base'!$C$24*Vendite!R$48)</f>
        <v>178</v>
      </c>
      <c r="T7" s="46">
        <f>+('Distinta Base'!$C$5*Vendite!S$29)+('Distinta Base'!$C$6*Vendite!S$30)+('Distinta Base'!$C$7*Vendite!S$31)+('Distinta Base'!$C$8*Vendite!S$32)+('Distinta Base'!$C$9*Vendite!S$33)+('Distinta Base'!$C$10*Vendite!S$34)+('Distinta Base'!$C$11*Vendite!S$35)+('Distinta Base'!$C$12*Vendite!S$36)+('Distinta Base'!$C$13*Vendite!S$37)+('Distinta Base'!$C$14*Vendite!S$38)+('Distinta Base'!$C$15*Vendite!S$39)+('Distinta Base'!$C$16*Vendite!S$40)+('Distinta Base'!$C$17*Vendite!S$41)+('Distinta Base'!$C$18*Vendite!S$42)+('Distinta Base'!$C$19*Vendite!S$43)+('Distinta Base'!$C$20*Vendite!S$44)+('Distinta Base'!$C$21*Vendite!S$45)+('Distinta Base'!$C$22*Vendite!S$46)+('Distinta Base'!$C$23*Vendite!S$47)+('Distinta Base'!$C$24*Vendite!S$48)</f>
        <v>178</v>
      </c>
      <c r="U7" s="46">
        <f>+('Distinta Base'!$C$5*Vendite!T$29)+('Distinta Base'!$C$6*Vendite!T$30)+('Distinta Base'!$C$7*Vendite!T$31)+('Distinta Base'!$C$8*Vendite!T$32)+('Distinta Base'!$C$9*Vendite!T$33)+('Distinta Base'!$C$10*Vendite!T$34)+('Distinta Base'!$C$11*Vendite!T$35)+('Distinta Base'!$C$12*Vendite!T$36)+('Distinta Base'!$C$13*Vendite!T$37)+('Distinta Base'!$C$14*Vendite!T$38)+('Distinta Base'!$C$15*Vendite!T$39)+('Distinta Base'!$C$16*Vendite!T$40)+('Distinta Base'!$C$17*Vendite!T$41)+('Distinta Base'!$C$18*Vendite!T$42)+('Distinta Base'!$C$19*Vendite!T$43)+('Distinta Base'!$C$20*Vendite!T$44)+('Distinta Base'!$C$21*Vendite!T$45)+('Distinta Base'!$C$22*Vendite!T$46)+('Distinta Base'!$C$23*Vendite!T$47)+('Distinta Base'!$C$24*Vendite!T$48)</f>
        <v>178</v>
      </c>
      <c r="V7" s="46">
        <f>+('Distinta Base'!$C$5*Vendite!U$29)+('Distinta Base'!$C$6*Vendite!U$30)+('Distinta Base'!$C$7*Vendite!U$31)+('Distinta Base'!$C$8*Vendite!U$32)+('Distinta Base'!$C$9*Vendite!U$33)+('Distinta Base'!$C$10*Vendite!U$34)+('Distinta Base'!$C$11*Vendite!U$35)+('Distinta Base'!$C$12*Vendite!U$36)+('Distinta Base'!$C$13*Vendite!U$37)+('Distinta Base'!$C$14*Vendite!U$38)+('Distinta Base'!$C$15*Vendite!U$39)+('Distinta Base'!$C$16*Vendite!U$40)+('Distinta Base'!$C$17*Vendite!U$41)+('Distinta Base'!$C$18*Vendite!U$42)+('Distinta Base'!$C$19*Vendite!U$43)+('Distinta Base'!$C$20*Vendite!U$44)+('Distinta Base'!$C$21*Vendite!U$45)+('Distinta Base'!$C$22*Vendite!U$46)+('Distinta Base'!$C$23*Vendite!U$47)+('Distinta Base'!$C$24*Vendite!U$48)</f>
        <v>178</v>
      </c>
      <c r="W7" s="46">
        <f>+('Distinta Base'!$C$5*Vendite!V$29)+('Distinta Base'!$C$6*Vendite!V$30)+('Distinta Base'!$C$7*Vendite!V$31)+('Distinta Base'!$C$8*Vendite!V$32)+('Distinta Base'!$C$9*Vendite!V$33)+('Distinta Base'!$C$10*Vendite!V$34)+('Distinta Base'!$C$11*Vendite!V$35)+('Distinta Base'!$C$12*Vendite!V$36)+('Distinta Base'!$C$13*Vendite!V$37)+('Distinta Base'!$C$14*Vendite!V$38)+('Distinta Base'!$C$15*Vendite!V$39)+('Distinta Base'!$C$16*Vendite!V$40)+('Distinta Base'!$C$17*Vendite!V$41)+('Distinta Base'!$C$18*Vendite!V$42)+('Distinta Base'!$C$19*Vendite!V$43)+('Distinta Base'!$C$20*Vendite!V$44)+('Distinta Base'!$C$21*Vendite!V$45)+('Distinta Base'!$C$22*Vendite!V$46)+('Distinta Base'!$C$23*Vendite!V$47)+('Distinta Base'!$C$24*Vendite!V$48)</f>
        <v>178</v>
      </c>
      <c r="X7" s="46">
        <f>+('Distinta Base'!$C$5*Vendite!W$29)+('Distinta Base'!$C$6*Vendite!W$30)+('Distinta Base'!$C$7*Vendite!W$31)+('Distinta Base'!$C$8*Vendite!W$32)+('Distinta Base'!$C$9*Vendite!W$33)+('Distinta Base'!$C$10*Vendite!W$34)+('Distinta Base'!$C$11*Vendite!W$35)+('Distinta Base'!$C$12*Vendite!W$36)+('Distinta Base'!$C$13*Vendite!W$37)+('Distinta Base'!$C$14*Vendite!W$38)+('Distinta Base'!$C$15*Vendite!W$39)+('Distinta Base'!$C$16*Vendite!W$40)+('Distinta Base'!$C$17*Vendite!W$41)+('Distinta Base'!$C$18*Vendite!W$42)+('Distinta Base'!$C$19*Vendite!W$43)+('Distinta Base'!$C$20*Vendite!W$44)+('Distinta Base'!$C$21*Vendite!W$45)+('Distinta Base'!$C$22*Vendite!W$46)+('Distinta Base'!$C$23*Vendite!W$47)+('Distinta Base'!$C$24*Vendite!W$48)</f>
        <v>178</v>
      </c>
      <c r="Y7" s="46">
        <f>+('Distinta Base'!$C$5*Vendite!X$29)+('Distinta Base'!$C$6*Vendite!X$30)+('Distinta Base'!$C$7*Vendite!X$31)+('Distinta Base'!$C$8*Vendite!X$32)+('Distinta Base'!$C$9*Vendite!X$33)+('Distinta Base'!$C$10*Vendite!X$34)+('Distinta Base'!$C$11*Vendite!X$35)+('Distinta Base'!$C$12*Vendite!X$36)+('Distinta Base'!$C$13*Vendite!X$37)+('Distinta Base'!$C$14*Vendite!X$38)+('Distinta Base'!$C$15*Vendite!X$39)+('Distinta Base'!$C$16*Vendite!X$40)+('Distinta Base'!$C$17*Vendite!X$41)+('Distinta Base'!$C$18*Vendite!X$42)+('Distinta Base'!$C$19*Vendite!X$43)+('Distinta Base'!$C$20*Vendite!X$44)+('Distinta Base'!$C$21*Vendite!X$45)+('Distinta Base'!$C$22*Vendite!X$46)+('Distinta Base'!$C$23*Vendite!X$47)+('Distinta Base'!$C$24*Vendite!X$48)</f>
        <v>178</v>
      </c>
      <c r="Z7" s="46">
        <f>+('Distinta Base'!$C$5*Vendite!Y$29)+('Distinta Base'!$C$6*Vendite!Y$30)+('Distinta Base'!$C$7*Vendite!Y$31)+('Distinta Base'!$C$8*Vendite!Y$32)+('Distinta Base'!$C$9*Vendite!Y$33)+('Distinta Base'!$C$10*Vendite!Y$34)+('Distinta Base'!$C$11*Vendite!Y$35)+('Distinta Base'!$C$12*Vendite!Y$36)+('Distinta Base'!$C$13*Vendite!Y$37)+('Distinta Base'!$C$14*Vendite!Y$38)+('Distinta Base'!$C$15*Vendite!Y$39)+('Distinta Base'!$C$16*Vendite!Y$40)+('Distinta Base'!$C$17*Vendite!Y$41)+('Distinta Base'!$C$18*Vendite!Y$42)+('Distinta Base'!$C$19*Vendite!Y$43)+('Distinta Base'!$C$20*Vendite!Y$44)+('Distinta Base'!$C$21*Vendite!Y$45)+('Distinta Base'!$C$22*Vendite!Y$46)+('Distinta Base'!$C$23*Vendite!Y$47)+('Distinta Base'!$C$24*Vendite!Y$48)</f>
        <v>178</v>
      </c>
      <c r="AA7" s="46">
        <f>+('Distinta Base'!$C$5*Vendite!Z$29)+('Distinta Base'!$C$6*Vendite!Z$30)+('Distinta Base'!$C$7*Vendite!Z$31)+('Distinta Base'!$C$8*Vendite!Z$32)+('Distinta Base'!$C$9*Vendite!Z$33)+('Distinta Base'!$C$10*Vendite!Z$34)+('Distinta Base'!$C$11*Vendite!Z$35)+('Distinta Base'!$C$12*Vendite!Z$36)+('Distinta Base'!$C$13*Vendite!Z$37)+('Distinta Base'!$C$14*Vendite!Z$38)+('Distinta Base'!$C$15*Vendite!Z$39)+('Distinta Base'!$C$16*Vendite!Z$40)+('Distinta Base'!$C$17*Vendite!Z$41)+('Distinta Base'!$C$18*Vendite!Z$42)+('Distinta Base'!$C$19*Vendite!Z$43)+('Distinta Base'!$C$20*Vendite!Z$44)+('Distinta Base'!$C$21*Vendite!Z$45)+('Distinta Base'!$C$22*Vendite!Z$46)+('Distinta Base'!$C$23*Vendite!Z$47)+('Distinta Base'!$C$24*Vendite!Z$48)</f>
        <v>178</v>
      </c>
      <c r="AB7" s="46">
        <f>+('Distinta Base'!$C$5*Vendite!AA$29)+('Distinta Base'!$C$6*Vendite!AA$30)+('Distinta Base'!$C$7*Vendite!AA$31)+('Distinta Base'!$C$8*Vendite!AA$32)+('Distinta Base'!$C$9*Vendite!AA$33)+('Distinta Base'!$C$10*Vendite!AA$34)+('Distinta Base'!$C$11*Vendite!AA$35)+('Distinta Base'!$C$12*Vendite!AA$36)+('Distinta Base'!$C$13*Vendite!AA$37)+('Distinta Base'!$C$14*Vendite!AA$38)+('Distinta Base'!$C$15*Vendite!AA$39)+('Distinta Base'!$C$16*Vendite!AA$40)+('Distinta Base'!$C$17*Vendite!AA$41)+('Distinta Base'!$C$18*Vendite!AA$42)+('Distinta Base'!$C$19*Vendite!AA$43)+('Distinta Base'!$C$20*Vendite!AA$44)+('Distinta Base'!$C$21*Vendite!AA$45)+('Distinta Base'!$C$22*Vendite!AA$46)+('Distinta Base'!$C$23*Vendite!AA$47)+('Distinta Base'!$C$24*Vendite!AA$48)</f>
        <v>189</v>
      </c>
      <c r="AC7" s="46">
        <f>+('Distinta Base'!$C$5*Vendite!AB$29)+('Distinta Base'!$C$6*Vendite!AB$30)+('Distinta Base'!$C$7*Vendite!AB$31)+('Distinta Base'!$C$8*Vendite!AB$32)+('Distinta Base'!$C$9*Vendite!AB$33)+('Distinta Base'!$C$10*Vendite!AB$34)+('Distinta Base'!$C$11*Vendite!AB$35)+('Distinta Base'!$C$12*Vendite!AB$36)+('Distinta Base'!$C$13*Vendite!AB$37)+('Distinta Base'!$C$14*Vendite!AB$38)+('Distinta Base'!$C$15*Vendite!AB$39)+('Distinta Base'!$C$16*Vendite!AB$40)+('Distinta Base'!$C$17*Vendite!AB$41)+('Distinta Base'!$C$18*Vendite!AB$42)+('Distinta Base'!$C$19*Vendite!AB$43)+('Distinta Base'!$C$20*Vendite!AB$44)+('Distinta Base'!$C$21*Vendite!AB$45)+('Distinta Base'!$C$22*Vendite!AB$46)+('Distinta Base'!$C$23*Vendite!AB$47)+('Distinta Base'!$C$24*Vendite!AB$48)</f>
        <v>196</v>
      </c>
      <c r="AD7" s="46">
        <f>+('Distinta Base'!$C$5*Vendite!AC$29)+('Distinta Base'!$C$6*Vendite!AC$30)+('Distinta Base'!$C$7*Vendite!AC$31)+('Distinta Base'!$C$8*Vendite!AC$32)+('Distinta Base'!$C$9*Vendite!AC$33)+('Distinta Base'!$C$10*Vendite!AC$34)+('Distinta Base'!$C$11*Vendite!AC$35)+('Distinta Base'!$C$12*Vendite!AC$36)+('Distinta Base'!$C$13*Vendite!AC$37)+('Distinta Base'!$C$14*Vendite!AC$38)+('Distinta Base'!$C$15*Vendite!AC$39)+('Distinta Base'!$C$16*Vendite!AC$40)+('Distinta Base'!$C$17*Vendite!AC$41)+('Distinta Base'!$C$18*Vendite!AC$42)+('Distinta Base'!$C$19*Vendite!AC$43)+('Distinta Base'!$C$20*Vendite!AC$44)+('Distinta Base'!$C$21*Vendite!AC$45)+('Distinta Base'!$C$22*Vendite!AC$46)+('Distinta Base'!$C$23*Vendite!AC$47)+('Distinta Base'!$C$24*Vendite!AC$48)</f>
        <v>196</v>
      </c>
      <c r="AE7" s="46">
        <f>+('Distinta Base'!$C$5*Vendite!AD$29)+('Distinta Base'!$C$6*Vendite!AD$30)+('Distinta Base'!$C$7*Vendite!AD$31)+('Distinta Base'!$C$8*Vendite!AD$32)+('Distinta Base'!$C$9*Vendite!AD$33)+('Distinta Base'!$C$10*Vendite!AD$34)+('Distinta Base'!$C$11*Vendite!AD$35)+('Distinta Base'!$C$12*Vendite!AD$36)+('Distinta Base'!$C$13*Vendite!AD$37)+('Distinta Base'!$C$14*Vendite!AD$38)+('Distinta Base'!$C$15*Vendite!AD$39)+('Distinta Base'!$C$16*Vendite!AD$40)+('Distinta Base'!$C$17*Vendite!AD$41)+('Distinta Base'!$C$18*Vendite!AD$42)+('Distinta Base'!$C$19*Vendite!AD$43)+('Distinta Base'!$C$20*Vendite!AD$44)+('Distinta Base'!$C$21*Vendite!AD$45)+('Distinta Base'!$C$22*Vendite!AD$46)+('Distinta Base'!$C$23*Vendite!AD$47)+('Distinta Base'!$C$24*Vendite!AD$48)</f>
        <v>196</v>
      </c>
      <c r="AF7" s="46">
        <f>+('Distinta Base'!$C$5*Vendite!AE$29)+('Distinta Base'!$C$6*Vendite!AE$30)+('Distinta Base'!$C$7*Vendite!AE$31)+('Distinta Base'!$C$8*Vendite!AE$32)+('Distinta Base'!$C$9*Vendite!AE$33)+('Distinta Base'!$C$10*Vendite!AE$34)+('Distinta Base'!$C$11*Vendite!AE$35)+('Distinta Base'!$C$12*Vendite!AE$36)+('Distinta Base'!$C$13*Vendite!AE$37)+('Distinta Base'!$C$14*Vendite!AE$38)+('Distinta Base'!$C$15*Vendite!AE$39)+('Distinta Base'!$C$16*Vendite!AE$40)+('Distinta Base'!$C$17*Vendite!AE$41)+('Distinta Base'!$C$18*Vendite!AE$42)+('Distinta Base'!$C$19*Vendite!AE$43)+('Distinta Base'!$C$20*Vendite!AE$44)+('Distinta Base'!$C$21*Vendite!AE$45)+('Distinta Base'!$C$22*Vendite!AE$46)+('Distinta Base'!$C$23*Vendite!AE$47)+('Distinta Base'!$C$24*Vendite!AE$48)</f>
        <v>196</v>
      </c>
      <c r="AG7" s="46">
        <f>+('Distinta Base'!$C$5*Vendite!AF$29)+('Distinta Base'!$C$6*Vendite!AF$30)+('Distinta Base'!$C$7*Vendite!AF$31)+('Distinta Base'!$C$8*Vendite!AF$32)+('Distinta Base'!$C$9*Vendite!AF$33)+('Distinta Base'!$C$10*Vendite!AF$34)+('Distinta Base'!$C$11*Vendite!AF$35)+('Distinta Base'!$C$12*Vendite!AF$36)+('Distinta Base'!$C$13*Vendite!AF$37)+('Distinta Base'!$C$14*Vendite!AF$38)+('Distinta Base'!$C$15*Vendite!AF$39)+('Distinta Base'!$C$16*Vendite!AF$40)+('Distinta Base'!$C$17*Vendite!AF$41)+('Distinta Base'!$C$18*Vendite!AF$42)+('Distinta Base'!$C$19*Vendite!AF$43)+('Distinta Base'!$C$20*Vendite!AF$44)+('Distinta Base'!$C$21*Vendite!AF$45)+('Distinta Base'!$C$22*Vendite!AF$46)+('Distinta Base'!$C$23*Vendite!AF$47)+('Distinta Base'!$C$24*Vendite!AF$48)</f>
        <v>196</v>
      </c>
      <c r="AH7" s="46">
        <f>+('Distinta Base'!$C$5*Vendite!AG$29)+('Distinta Base'!$C$6*Vendite!AG$30)+('Distinta Base'!$C$7*Vendite!AG$31)+('Distinta Base'!$C$8*Vendite!AG$32)+('Distinta Base'!$C$9*Vendite!AG$33)+('Distinta Base'!$C$10*Vendite!AG$34)+('Distinta Base'!$C$11*Vendite!AG$35)+('Distinta Base'!$C$12*Vendite!AG$36)+('Distinta Base'!$C$13*Vendite!AG$37)+('Distinta Base'!$C$14*Vendite!AG$38)+('Distinta Base'!$C$15*Vendite!AG$39)+('Distinta Base'!$C$16*Vendite!AG$40)+('Distinta Base'!$C$17*Vendite!AG$41)+('Distinta Base'!$C$18*Vendite!AG$42)+('Distinta Base'!$C$19*Vendite!AG$43)+('Distinta Base'!$C$20*Vendite!AG$44)+('Distinta Base'!$C$21*Vendite!AG$45)+('Distinta Base'!$C$22*Vendite!AG$46)+('Distinta Base'!$C$23*Vendite!AG$47)+('Distinta Base'!$C$24*Vendite!AG$48)</f>
        <v>196</v>
      </c>
      <c r="AI7" s="46">
        <f>+('Distinta Base'!$C$5*Vendite!AH$29)+('Distinta Base'!$C$6*Vendite!AH$30)+('Distinta Base'!$C$7*Vendite!AH$31)+('Distinta Base'!$C$8*Vendite!AH$32)+('Distinta Base'!$C$9*Vendite!AH$33)+('Distinta Base'!$C$10*Vendite!AH$34)+('Distinta Base'!$C$11*Vendite!AH$35)+('Distinta Base'!$C$12*Vendite!AH$36)+('Distinta Base'!$C$13*Vendite!AH$37)+('Distinta Base'!$C$14*Vendite!AH$38)+('Distinta Base'!$C$15*Vendite!AH$39)+('Distinta Base'!$C$16*Vendite!AH$40)+('Distinta Base'!$C$17*Vendite!AH$41)+('Distinta Base'!$C$18*Vendite!AH$42)+('Distinta Base'!$C$19*Vendite!AH$43)+('Distinta Base'!$C$20*Vendite!AH$44)+('Distinta Base'!$C$21*Vendite!AH$45)+('Distinta Base'!$C$22*Vendite!AH$46)+('Distinta Base'!$C$23*Vendite!AH$47)+('Distinta Base'!$C$24*Vendite!AH$48)</f>
        <v>196</v>
      </c>
      <c r="AJ7" s="46">
        <f>+('Distinta Base'!$C$5*Vendite!AI$29)+('Distinta Base'!$C$6*Vendite!AI$30)+('Distinta Base'!$C$7*Vendite!AI$31)+('Distinta Base'!$C$8*Vendite!AI$32)+('Distinta Base'!$C$9*Vendite!AI$33)+('Distinta Base'!$C$10*Vendite!AI$34)+('Distinta Base'!$C$11*Vendite!AI$35)+('Distinta Base'!$C$12*Vendite!AI$36)+('Distinta Base'!$C$13*Vendite!AI$37)+('Distinta Base'!$C$14*Vendite!AI$38)+('Distinta Base'!$C$15*Vendite!AI$39)+('Distinta Base'!$C$16*Vendite!AI$40)+('Distinta Base'!$C$17*Vendite!AI$41)+('Distinta Base'!$C$18*Vendite!AI$42)+('Distinta Base'!$C$19*Vendite!AI$43)+('Distinta Base'!$C$20*Vendite!AI$44)+('Distinta Base'!$C$21*Vendite!AI$45)+('Distinta Base'!$C$22*Vendite!AI$46)+('Distinta Base'!$C$23*Vendite!AI$47)+('Distinta Base'!$C$24*Vendite!AI$48)</f>
        <v>196</v>
      </c>
      <c r="AK7" s="46">
        <f>+('Distinta Base'!$C$5*Vendite!AJ$29)+('Distinta Base'!$C$6*Vendite!AJ$30)+('Distinta Base'!$C$7*Vendite!AJ$31)+('Distinta Base'!$C$8*Vendite!AJ$32)+('Distinta Base'!$C$9*Vendite!AJ$33)+('Distinta Base'!$C$10*Vendite!AJ$34)+('Distinta Base'!$C$11*Vendite!AJ$35)+('Distinta Base'!$C$12*Vendite!AJ$36)+('Distinta Base'!$C$13*Vendite!AJ$37)+('Distinta Base'!$C$14*Vendite!AJ$38)+('Distinta Base'!$C$15*Vendite!AJ$39)+('Distinta Base'!$C$16*Vendite!AJ$40)+('Distinta Base'!$C$17*Vendite!AJ$41)+('Distinta Base'!$C$18*Vendite!AJ$42)+('Distinta Base'!$C$19*Vendite!AJ$43)+('Distinta Base'!$C$20*Vendite!AJ$44)+('Distinta Base'!$C$21*Vendite!AJ$45)+('Distinta Base'!$C$22*Vendite!AJ$46)+('Distinta Base'!$C$23*Vendite!AJ$47)+('Distinta Base'!$C$24*Vendite!AJ$48)</f>
        <v>196</v>
      </c>
      <c r="AL7" s="46">
        <f>+('Distinta Base'!$C$5*Vendite!AK$29)+('Distinta Base'!$C$6*Vendite!AK$30)+('Distinta Base'!$C$7*Vendite!AK$31)+('Distinta Base'!$C$8*Vendite!AK$32)+('Distinta Base'!$C$9*Vendite!AK$33)+('Distinta Base'!$C$10*Vendite!AK$34)+('Distinta Base'!$C$11*Vendite!AK$35)+('Distinta Base'!$C$12*Vendite!AK$36)+('Distinta Base'!$C$13*Vendite!AK$37)+('Distinta Base'!$C$14*Vendite!AK$38)+('Distinta Base'!$C$15*Vendite!AK$39)+('Distinta Base'!$C$16*Vendite!AK$40)+('Distinta Base'!$C$17*Vendite!AK$41)+('Distinta Base'!$C$18*Vendite!AK$42)+('Distinta Base'!$C$19*Vendite!AK$43)+('Distinta Base'!$C$20*Vendite!AK$44)+('Distinta Base'!$C$21*Vendite!AK$45)+('Distinta Base'!$C$22*Vendite!AK$46)+('Distinta Base'!$C$23*Vendite!AK$47)+('Distinta Base'!$C$24*Vendite!AK$48)</f>
        <v>196</v>
      </c>
      <c r="AM7" s="46">
        <f>+('Distinta Base'!$C$5*Vendite!AL$29)+('Distinta Base'!$C$6*Vendite!AL$30)+('Distinta Base'!$C$7*Vendite!AL$31)+('Distinta Base'!$C$8*Vendite!AL$32)+('Distinta Base'!$C$9*Vendite!AL$33)+('Distinta Base'!$C$10*Vendite!AL$34)+('Distinta Base'!$C$11*Vendite!AL$35)+('Distinta Base'!$C$12*Vendite!AL$36)+('Distinta Base'!$C$13*Vendite!AL$37)+('Distinta Base'!$C$14*Vendite!AL$38)+('Distinta Base'!$C$15*Vendite!AL$39)+('Distinta Base'!$C$16*Vendite!AL$40)+('Distinta Base'!$C$17*Vendite!AL$41)+('Distinta Base'!$C$18*Vendite!AL$42)+('Distinta Base'!$C$19*Vendite!AL$43)+('Distinta Base'!$C$20*Vendite!AL$44)+('Distinta Base'!$C$21*Vendite!AL$45)+('Distinta Base'!$C$22*Vendite!AL$46)+('Distinta Base'!$C$23*Vendite!AL$47)+('Distinta Base'!$C$24*Vendite!AL$48)</f>
        <v>196</v>
      </c>
    </row>
    <row r="8" spans="1:39" s="41" customFormat="1" ht="16.5" thickTop="1" thickBot="1" x14ac:dyDescent="0.3">
      <c r="B8" s="48" t="str">
        <f>+app!$G$12&amp;" in "&amp;'An Distinta Base'!F8</f>
        <v>Acquisti in Lt</v>
      </c>
      <c r="D8" s="54">
        <v>1000</v>
      </c>
      <c r="E8" s="54"/>
      <c r="F8" s="54"/>
      <c r="G8" s="54">
        <v>1000</v>
      </c>
      <c r="H8" s="54"/>
      <c r="I8" s="54"/>
      <c r="J8" s="54">
        <v>1000</v>
      </c>
      <c r="K8" s="54"/>
      <c r="L8" s="54"/>
      <c r="M8" s="54">
        <v>1000</v>
      </c>
      <c r="N8" s="54"/>
      <c r="O8" s="54"/>
      <c r="P8" s="54">
        <v>1000</v>
      </c>
      <c r="Q8" s="54"/>
      <c r="R8" s="54"/>
      <c r="S8" s="54">
        <v>1000</v>
      </c>
      <c r="T8" s="54"/>
      <c r="U8" s="54"/>
      <c r="V8" s="54"/>
      <c r="W8" s="54">
        <v>1000</v>
      </c>
      <c r="X8" s="54"/>
      <c r="Y8" s="54"/>
      <c r="Z8" s="54">
        <v>1000</v>
      </c>
      <c r="AA8" s="54"/>
      <c r="AB8" s="54"/>
      <c r="AC8" s="54"/>
      <c r="AD8" s="54">
        <v>1000</v>
      </c>
      <c r="AE8" s="54"/>
      <c r="AF8" s="54"/>
      <c r="AG8" s="54"/>
      <c r="AH8" s="54">
        <v>1000</v>
      </c>
      <c r="AI8" s="54"/>
      <c r="AJ8" s="54"/>
      <c r="AK8" s="54">
        <v>1000</v>
      </c>
      <c r="AL8" s="54"/>
      <c r="AM8" s="54"/>
    </row>
    <row r="9" spans="1:39" ht="15.75" thickTop="1" x14ac:dyDescent="0.25">
      <c r="B9" s="48" t="s">
        <v>300</v>
      </c>
      <c r="D9" s="46">
        <f>+D6-D7+D8</f>
        <v>840</v>
      </c>
      <c r="E9" s="46">
        <f>+E6-E7+E8</f>
        <v>680</v>
      </c>
      <c r="F9" s="46">
        <f t="shared" ref="F9:AM9" si="1">+F6-F7+F8</f>
        <v>520</v>
      </c>
      <c r="G9" s="46">
        <f t="shared" si="1"/>
        <v>1360</v>
      </c>
      <c r="H9" s="46">
        <f t="shared" si="1"/>
        <v>1200</v>
      </c>
      <c r="I9" s="46">
        <f t="shared" si="1"/>
        <v>1040</v>
      </c>
      <c r="J9" s="46">
        <f t="shared" si="1"/>
        <v>1880</v>
      </c>
      <c r="K9" s="46">
        <f t="shared" si="1"/>
        <v>1720</v>
      </c>
      <c r="L9" s="46">
        <f t="shared" si="1"/>
        <v>1560</v>
      </c>
      <c r="M9" s="46">
        <f t="shared" si="1"/>
        <v>2400</v>
      </c>
      <c r="N9" s="46">
        <f t="shared" si="1"/>
        <v>2240</v>
      </c>
      <c r="O9" s="46">
        <f t="shared" si="1"/>
        <v>2080</v>
      </c>
      <c r="P9" s="46">
        <f t="shared" si="1"/>
        <v>2909</v>
      </c>
      <c r="Q9" s="46">
        <f t="shared" si="1"/>
        <v>2731</v>
      </c>
      <c r="R9" s="46">
        <f t="shared" si="1"/>
        <v>2553</v>
      </c>
      <c r="S9" s="46">
        <f t="shared" si="1"/>
        <v>3375</v>
      </c>
      <c r="T9" s="46">
        <f t="shared" si="1"/>
        <v>3197</v>
      </c>
      <c r="U9" s="46">
        <f t="shared" si="1"/>
        <v>3019</v>
      </c>
      <c r="V9" s="46">
        <f t="shared" si="1"/>
        <v>2841</v>
      </c>
      <c r="W9" s="46">
        <f t="shared" si="1"/>
        <v>3663</v>
      </c>
      <c r="X9" s="46">
        <f t="shared" si="1"/>
        <v>3485</v>
      </c>
      <c r="Y9" s="46">
        <f t="shared" si="1"/>
        <v>3307</v>
      </c>
      <c r="Z9" s="46">
        <f t="shared" si="1"/>
        <v>4129</v>
      </c>
      <c r="AA9" s="46">
        <f t="shared" si="1"/>
        <v>3951</v>
      </c>
      <c r="AB9" s="46">
        <f t="shared" si="1"/>
        <v>3762</v>
      </c>
      <c r="AC9" s="46">
        <f t="shared" si="1"/>
        <v>3566</v>
      </c>
      <c r="AD9" s="46">
        <f t="shared" si="1"/>
        <v>4370</v>
      </c>
      <c r="AE9" s="46">
        <f t="shared" si="1"/>
        <v>4174</v>
      </c>
      <c r="AF9" s="46">
        <f t="shared" si="1"/>
        <v>3978</v>
      </c>
      <c r="AG9" s="46">
        <f t="shared" si="1"/>
        <v>3782</v>
      </c>
      <c r="AH9" s="46">
        <f t="shared" si="1"/>
        <v>4586</v>
      </c>
      <c r="AI9" s="46">
        <f t="shared" si="1"/>
        <v>4390</v>
      </c>
      <c r="AJ9" s="46">
        <f t="shared" si="1"/>
        <v>4194</v>
      </c>
      <c r="AK9" s="46">
        <f t="shared" si="1"/>
        <v>4998</v>
      </c>
      <c r="AL9" s="46">
        <f t="shared" si="1"/>
        <v>4802</v>
      </c>
      <c r="AM9" s="46">
        <f t="shared" si="1"/>
        <v>4606</v>
      </c>
    </row>
    <row r="12" spans="1:39" ht="15" x14ac:dyDescent="0.25">
      <c r="B12" s="48" t="str">
        <f>+'An Distinta Base'!E9</f>
        <v>Mp2</v>
      </c>
      <c r="D12" s="48" t="str">
        <f>+SPm!B$2</f>
        <v>A1 M1</v>
      </c>
      <c r="E12" s="48" t="str">
        <f>+SPm!C$2</f>
        <v>A1 M2</v>
      </c>
      <c r="F12" s="48" t="str">
        <f>+SPm!D$2</f>
        <v>A1 M3</v>
      </c>
      <c r="G12" s="48" t="str">
        <f>+SPm!E$2</f>
        <v>A1 M4</v>
      </c>
      <c r="H12" s="48" t="str">
        <f>+SPm!F$2</f>
        <v>A1 M5</v>
      </c>
      <c r="I12" s="48" t="str">
        <f>+SPm!G$2</f>
        <v>A1 M6</v>
      </c>
      <c r="J12" s="48" t="str">
        <f>+SPm!H$2</f>
        <v>A1 M7</v>
      </c>
      <c r="K12" s="48" t="str">
        <f>+SPm!I$2</f>
        <v>A1 M8</v>
      </c>
      <c r="L12" s="48" t="str">
        <f>+SPm!J$2</f>
        <v>A1 M9</v>
      </c>
      <c r="M12" s="48" t="str">
        <f>+SPm!K$2</f>
        <v>A1 M10</v>
      </c>
      <c r="N12" s="48" t="str">
        <f>+SPm!L$2</f>
        <v>A1 M11</v>
      </c>
      <c r="O12" s="48" t="str">
        <f>+SPm!M$2</f>
        <v>A1 M12</v>
      </c>
      <c r="P12" s="48" t="str">
        <f>+SPm!N$2</f>
        <v>A2 M1</v>
      </c>
      <c r="Q12" s="48" t="str">
        <f>+SPm!O$2</f>
        <v>A2 M2</v>
      </c>
      <c r="R12" s="48" t="str">
        <f>+SPm!P$2</f>
        <v>A2 M3</v>
      </c>
      <c r="S12" s="48" t="str">
        <f>+SPm!Q$2</f>
        <v>A2 M4</v>
      </c>
      <c r="T12" s="48" t="str">
        <f>+SPm!R$2</f>
        <v>A2 M5</v>
      </c>
      <c r="U12" s="48" t="str">
        <f>+SPm!S$2</f>
        <v>A2 M6</v>
      </c>
      <c r="V12" s="48" t="str">
        <f>+SPm!T$2</f>
        <v>A2 M7</v>
      </c>
      <c r="W12" s="48" t="str">
        <f>+SPm!U$2</f>
        <v>A2 M8</v>
      </c>
      <c r="X12" s="48" t="str">
        <f>+SPm!V$2</f>
        <v>A2 M9</v>
      </c>
      <c r="Y12" s="48" t="str">
        <f>+SPm!W$2</f>
        <v>A2 M10</v>
      </c>
      <c r="Z12" s="48" t="str">
        <f>+SPm!X$2</f>
        <v>A2 M11</v>
      </c>
      <c r="AA12" s="48" t="str">
        <f>+SPm!Y$2</f>
        <v>A2 M12</v>
      </c>
      <c r="AB12" s="48" t="str">
        <f>+SPm!Z$2</f>
        <v>A3 M1</v>
      </c>
      <c r="AC12" s="48" t="str">
        <f>+SPm!AA$2</f>
        <v>A3 M2</v>
      </c>
      <c r="AD12" s="48" t="str">
        <f>+SPm!AB$2</f>
        <v>A3 M3</v>
      </c>
      <c r="AE12" s="48" t="str">
        <f>+SPm!AC$2</f>
        <v>A3 M4</v>
      </c>
      <c r="AF12" s="48" t="str">
        <f>+SPm!AD$2</f>
        <v>A3 M5</v>
      </c>
      <c r="AG12" s="48" t="str">
        <f>+SPm!AE$2</f>
        <v>A3 M6</v>
      </c>
      <c r="AH12" s="48" t="str">
        <f>+SPm!AF$2</f>
        <v>A3 M7</v>
      </c>
      <c r="AI12" s="48" t="str">
        <f>+SPm!AG$2</f>
        <v>A3 M8</v>
      </c>
      <c r="AJ12" s="48" t="str">
        <f>+SPm!AH$2</f>
        <v>A3 M9</v>
      </c>
      <c r="AK12" s="48" t="str">
        <f>+SPm!AI$2</f>
        <v>A3 M10</v>
      </c>
      <c r="AL12" s="48" t="str">
        <f>+SPm!AJ$2</f>
        <v>A3 M11</v>
      </c>
      <c r="AM12" s="48" t="str">
        <f>+SPm!AK$2</f>
        <v>A3 M12</v>
      </c>
    </row>
    <row r="14" spans="1:39" ht="15" x14ac:dyDescent="0.25">
      <c r="B14" s="48" t="s">
        <v>299</v>
      </c>
      <c r="D14" s="46">
        <v>0</v>
      </c>
      <c r="E14" s="46">
        <f>+D17</f>
        <v>6740</v>
      </c>
      <c r="F14" s="46">
        <f t="shared" ref="F14:AM14" si="2">+E17</f>
        <v>6480</v>
      </c>
      <c r="G14" s="46">
        <f t="shared" si="2"/>
        <v>6220</v>
      </c>
      <c r="H14" s="46">
        <f t="shared" si="2"/>
        <v>12960</v>
      </c>
      <c r="I14" s="46">
        <f t="shared" si="2"/>
        <v>12700</v>
      </c>
      <c r="J14" s="46">
        <f t="shared" si="2"/>
        <v>12440</v>
      </c>
      <c r="K14" s="46">
        <f t="shared" si="2"/>
        <v>19180</v>
      </c>
      <c r="L14" s="46">
        <f t="shared" si="2"/>
        <v>18920</v>
      </c>
      <c r="M14" s="46">
        <f t="shared" si="2"/>
        <v>18660</v>
      </c>
      <c r="N14" s="46">
        <f t="shared" si="2"/>
        <v>25400</v>
      </c>
      <c r="O14" s="46">
        <f t="shared" si="2"/>
        <v>25140</v>
      </c>
      <c r="P14" s="46">
        <f t="shared" si="2"/>
        <v>24880</v>
      </c>
      <c r="Q14" s="46">
        <f t="shared" si="2"/>
        <v>31601</v>
      </c>
      <c r="R14" s="46">
        <f t="shared" si="2"/>
        <v>31311</v>
      </c>
      <c r="S14" s="46">
        <f t="shared" si="2"/>
        <v>31021</v>
      </c>
      <c r="T14" s="46">
        <f t="shared" si="2"/>
        <v>37731</v>
      </c>
      <c r="U14" s="46">
        <f t="shared" si="2"/>
        <v>37441</v>
      </c>
      <c r="V14" s="46">
        <f t="shared" si="2"/>
        <v>37151</v>
      </c>
      <c r="W14" s="46">
        <f t="shared" si="2"/>
        <v>43861</v>
      </c>
      <c r="X14" s="46">
        <f t="shared" si="2"/>
        <v>43571</v>
      </c>
      <c r="Y14" s="46">
        <f t="shared" si="2"/>
        <v>43281</v>
      </c>
      <c r="Z14" s="46">
        <f t="shared" si="2"/>
        <v>49991</v>
      </c>
      <c r="AA14" s="46">
        <f t="shared" si="2"/>
        <v>49701</v>
      </c>
      <c r="AB14" s="46">
        <f t="shared" si="2"/>
        <v>49411</v>
      </c>
      <c r="AC14" s="46">
        <f t="shared" si="2"/>
        <v>56102</v>
      </c>
      <c r="AD14" s="46">
        <f t="shared" si="2"/>
        <v>55782</v>
      </c>
      <c r="AE14" s="46">
        <f t="shared" si="2"/>
        <v>55462</v>
      </c>
      <c r="AF14" s="46">
        <f t="shared" si="2"/>
        <v>62142</v>
      </c>
      <c r="AG14" s="46">
        <f t="shared" si="2"/>
        <v>61822</v>
      </c>
      <c r="AH14" s="46">
        <f t="shared" si="2"/>
        <v>61502</v>
      </c>
      <c r="AI14" s="46">
        <f t="shared" si="2"/>
        <v>68182</v>
      </c>
      <c r="AJ14" s="46">
        <f t="shared" si="2"/>
        <v>67862</v>
      </c>
      <c r="AK14" s="46">
        <f t="shared" si="2"/>
        <v>67542</v>
      </c>
      <c r="AL14" s="46">
        <f t="shared" si="2"/>
        <v>67222</v>
      </c>
      <c r="AM14" s="46">
        <f t="shared" si="2"/>
        <v>66902</v>
      </c>
    </row>
    <row r="15" spans="1:39" ht="15.75" thickBot="1" x14ac:dyDescent="0.3">
      <c r="B15" s="48" t="str">
        <f>+app!$G$11&amp;" in "&amp;'An Distinta Base'!F19</f>
        <v>Consumi in Kg</v>
      </c>
      <c r="D15" s="46">
        <f>+('Distinta Base'!$D$5*Vendite!B$29)+('Distinta Base'!$D$6*Vendite!B$30)+('Distinta Base'!$D$7*Vendite!B$31)+('Distinta Base'!$D$8*Vendite!B$32)+('Distinta Base'!$D$9*Vendite!B$33)+('Distinta Base'!$D$10*Vendite!B$34)+('Distinta Base'!$D$11*Vendite!B$35)+('Distinta Base'!$D$12*Vendite!B$36)+('Distinta Base'!$D$13*Vendite!B$37)+('Distinta Base'!$D$14*Vendite!B$38)+('Distinta Base'!$D$15*Vendite!B$39)+('Distinta Base'!$D$16*Vendite!B$40)+('Distinta Base'!$D$17*Vendite!B$41)+('Distinta Base'!$D$18*Vendite!B$42)+('Distinta Base'!$D$19*Vendite!B$43)+('Distinta Base'!$D$20*Vendite!B$44)+('Distinta Base'!$D$21*Vendite!B$45)+('Distinta Base'!$D$22*Vendite!B$46)+('Distinta Base'!$D$23*Vendite!B$47)+('Distinta Base'!$D$24*Vendite!B$48)</f>
        <v>260</v>
      </c>
      <c r="E15" s="46">
        <f>+('Distinta Base'!$D$5*Vendite!D$29)+('Distinta Base'!$D$6*Vendite!D$30)+('Distinta Base'!$D$7*Vendite!D$31)+('Distinta Base'!$D$8*Vendite!D$32)+('Distinta Base'!$D$9*Vendite!D$33)+('Distinta Base'!$D$10*Vendite!D$34)+('Distinta Base'!$D$11*Vendite!D$35)+('Distinta Base'!$D$12*Vendite!D$36)+('Distinta Base'!$D$13*Vendite!D$37)+('Distinta Base'!$D$14*Vendite!D$38)+('Distinta Base'!$D$15*Vendite!D$39)+('Distinta Base'!$D$16*Vendite!D$40)+('Distinta Base'!$D$17*Vendite!D$41)+('Distinta Base'!$D$18*Vendite!D$42)+('Distinta Base'!$D$19*Vendite!D$43)+('Distinta Base'!$D$20*Vendite!D$44)+('Distinta Base'!$D$21*Vendite!D$45)+('Distinta Base'!$D$22*Vendite!D$46)+('Distinta Base'!$D$23*Vendite!D$47)+('Distinta Base'!$D$24*Vendite!D$48)</f>
        <v>260</v>
      </c>
      <c r="F15" s="46">
        <f>+('Distinta Base'!$D$5*Vendite!E$29)+('Distinta Base'!$D$6*Vendite!E$30)+('Distinta Base'!$D$7*Vendite!E$31)+('Distinta Base'!$D$8*Vendite!E$32)+('Distinta Base'!$D$9*Vendite!E$33)+('Distinta Base'!$D$10*Vendite!E$34)+('Distinta Base'!$D$11*Vendite!E$35)+('Distinta Base'!$D$12*Vendite!E$36)+('Distinta Base'!$D$13*Vendite!E$37)+('Distinta Base'!$D$14*Vendite!E$38)+('Distinta Base'!$D$15*Vendite!E$39)+('Distinta Base'!$D$16*Vendite!E$40)+('Distinta Base'!$D$17*Vendite!E$41)+('Distinta Base'!$D$18*Vendite!E$42)+('Distinta Base'!$D$19*Vendite!E$43)+('Distinta Base'!$D$20*Vendite!E$44)+('Distinta Base'!$D$21*Vendite!E$45)+('Distinta Base'!$D$22*Vendite!E$46)+('Distinta Base'!$D$23*Vendite!E$47)+('Distinta Base'!$D$24*Vendite!E$48)</f>
        <v>260</v>
      </c>
      <c r="G15" s="46">
        <f>+('Distinta Base'!$D$5*Vendite!F$29)+('Distinta Base'!$D$6*Vendite!F$30)+('Distinta Base'!$D$7*Vendite!F$31)+('Distinta Base'!$D$8*Vendite!F$32)+('Distinta Base'!$D$9*Vendite!F$33)+('Distinta Base'!$D$10*Vendite!F$34)+('Distinta Base'!$D$11*Vendite!F$35)+('Distinta Base'!$D$12*Vendite!F$36)+('Distinta Base'!$D$13*Vendite!F$37)+('Distinta Base'!$D$14*Vendite!F$38)+('Distinta Base'!$D$15*Vendite!F$39)+('Distinta Base'!$D$16*Vendite!F$40)+('Distinta Base'!$D$17*Vendite!F$41)+('Distinta Base'!$D$18*Vendite!F$42)+('Distinta Base'!$D$19*Vendite!F$43)+('Distinta Base'!$D$20*Vendite!F$44)+('Distinta Base'!$D$21*Vendite!F$45)+('Distinta Base'!$D$22*Vendite!F$46)+('Distinta Base'!$D$23*Vendite!F$47)+('Distinta Base'!$D$24*Vendite!F$48)</f>
        <v>260</v>
      </c>
      <c r="H15" s="46">
        <f>+('Distinta Base'!$D$5*Vendite!G$29)+('Distinta Base'!$D$6*Vendite!G$30)+('Distinta Base'!$D$7*Vendite!G$31)+('Distinta Base'!$D$8*Vendite!G$32)+('Distinta Base'!$D$9*Vendite!G$33)+('Distinta Base'!$D$10*Vendite!G$34)+('Distinta Base'!$D$11*Vendite!G$35)+('Distinta Base'!$D$12*Vendite!G$36)+('Distinta Base'!$D$13*Vendite!G$37)+('Distinta Base'!$D$14*Vendite!G$38)+('Distinta Base'!$D$15*Vendite!G$39)+('Distinta Base'!$D$16*Vendite!G$40)+('Distinta Base'!$D$17*Vendite!G$41)+('Distinta Base'!$D$18*Vendite!G$42)+('Distinta Base'!$D$19*Vendite!G$43)+('Distinta Base'!$D$20*Vendite!G$44)+('Distinta Base'!$D$21*Vendite!G$45)+('Distinta Base'!$D$22*Vendite!G$46)+('Distinta Base'!$D$23*Vendite!G$47)+('Distinta Base'!$D$24*Vendite!G$48)</f>
        <v>260</v>
      </c>
      <c r="I15" s="46">
        <f>+('Distinta Base'!$D$5*Vendite!H$29)+('Distinta Base'!$D$6*Vendite!H$30)+('Distinta Base'!$D$7*Vendite!H$31)+('Distinta Base'!$D$8*Vendite!H$32)+('Distinta Base'!$D$9*Vendite!H$33)+('Distinta Base'!$D$10*Vendite!H$34)+('Distinta Base'!$D$11*Vendite!H$35)+('Distinta Base'!$D$12*Vendite!H$36)+('Distinta Base'!$D$13*Vendite!H$37)+('Distinta Base'!$D$14*Vendite!H$38)+('Distinta Base'!$D$15*Vendite!H$39)+('Distinta Base'!$D$16*Vendite!H$40)+('Distinta Base'!$D$17*Vendite!H$41)+('Distinta Base'!$D$18*Vendite!H$42)+('Distinta Base'!$D$19*Vendite!H$43)+('Distinta Base'!$D$20*Vendite!H$44)+('Distinta Base'!$D$21*Vendite!H$45)+('Distinta Base'!$D$22*Vendite!H$46)+('Distinta Base'!$D$23*Vendite!H$47)+('Distinta Base'!$D$24*Vendite!H$48)</f>
        <v>260</v>
      </c>
      <c r="J15" s="46">
        <f>+('Distinta Base'!$D$5*Vendite!I$29)+('Distinta Base'!$D$6*Vendite!I$30)+('Distinta Base'!$D$7*Vendite!I$31)+('Distinta Base'!$D$8*Vendite!I$32)+('Distinta Base'!$D$9*Vendite!I$33)+('Distinta Base'!$D$10*Vendite!I$34)+('Distinta Base'!$D$11*Vendite!I$35)+('Distinta Base'!$D$12*Vendite!I$36)+('Distinta Base'!$D$13*Vendite!I$37)+('Distinta Base'!$D$14*Vendite!I$38)+('Distinta Base'!$D$15*Vendite!I$39)+('Distinta Base'!$D$16*Vendite!I$40)+('Distinta Base'!$D$17*Vendite!I$41)+('Distinta Base'!$D$18*Vendite!I$42)+('Distinta Base'!$D$19*Vendite!I$43)+('Distinta Base'!$D$20*Vendite!I$44)+('Distinta Base'!$D$21*Vendite!I$45)+('Distinta Base'!$D$22*Vendite!I$46)+('Distinta Base'!$D$23*Vendite!I$47)+('Distinta Base'!$D$24*Vendite!I$48)</f>
        <v>260</v>
      </c>
      <c r="K15" s="46">
        <f>+('Distinta Base'!$D$5*Vendite!J$29)+('Distinta Base'!$D$6*Vendite!J$30)+('Distinta Base'!$D$7*Vendite!J$31)+('Distinta Base'!$D$8*Vendite!J$32)+('Distinta Base'!$D$9*Vendite!J$33)+('Distinta Base'!$D$10*Vendite!J$34)+('Distinta Base'!$D$11*Vendite!J$35)+('Distinta Base'!$D$12*Vendite!J$36)+('Distinta Base'!$D$13*Vendite!J$37)+('Distinta Base'!$D$14*Vendite!J$38)+('Distinta Base'!$D$15*Vendite!J$39)+('Distinta Base'!$D$16*Vendite!J$40)+('Distinta Base'!$D$17*Vendite!J$41)+('Distinta Base'!$D$18*Vendite!J$42)+('Distinta Base'!$D$19*Vendite!J$43)+('Distinta Base'!$D$20*Vendite!J$44)+('Distinta Base'!$D$21*Vendite!J$45)+('Distinta Base'!$D$22*Vendite!J$46)+('Distinta Base'!$D$23*Vendite!J$47)+('Distinta Base'!$D$24*Vendite!J$48)</f>
        <v>260</v>
      </c>
      <c r="L15" s="46">
        <f>+('Distinta Base'!$D$5*Vendite!K$29)+('Distinta Base'!$D$6*Vendite!K$30)+('Distinta Base'!$D$7*Vendite!K$31)+('Distinta Base'!$D$8*Vendite!K$32)+('Distinta Base'!$D$9*Vendite!K$33)+('Distinta Base'!$D$10*Vendite!K$34)+('Distinta Base'!$D$11*Vendite!K$35)+('Distinta Base'!$D$12*Vendite!K$36)+('Distinta Base'!$D$13*Vendite!K$37)+('Distinta Base'!$D$14*Vendite!K$38)+('Distinta Base'!$D$15*Vendite!K$39)+('Distinta Base'!$D$16*Vendite!K$40)+('Distinta Base'!$D$17*Vendite!K$41)+('Distinta Base'!$D$18*Vendite!K$42)+('Distinta Base'!$D$19*Vendite!K$43)+('Distinta Base'!$D$20*Vendite!K$44)+('Distinta Base'!$D$21*Vendite!K$45)+('Distinta Base'!$D$22*Vendite!K$46)+('Distinta Base'!$D$23*Vendite!K$47)+('Distinta Base'!$D$24*Vendite!K$48)</f>
        <v>260</v>
      </c>
      <c r="M15" s="46">
        <f>+('Distinta Base'!$D$5*Vendite!L$29)+('Distinta Base'!$D$6*Vendite!L$30)+('Distinta Base'!$D$7*Vendite!L$31)+('Distinta Base'!$D$8*Vendite!L$32)+('Distinta Base'!$D$9*Vendite!L$33)+('Distinta Base'!$D$10*Vendite!L$34)+('Distinta Base'!$D$11*Vendite!L$35)+('Distinta Base'!$D$12*Vendite!L$36)+('Distinta Base'!$D$13*Vendite!L$37)+('Distinta Base'!$D$14*Vendite!L$38)+('Distinta Base'!$D$15*Vendite!L$39)+('Distinta Base'!$D$16*Vendite!L$40)+('Distinta Base'!$D$17*Vendite!L$41)+('Distinta Base'!$D$18*Vendite!L$42)+('Distinta Base'!$D$19*Vendite!L$43)+('Distinta Base'!$D$20*Vendite!L$44)+('Distinta Base'!$D$21*Vendite!L$45)+('Distinta Base'!$D$22*Vendite!L$46)+('Distinta Base'!$D$23*Vendite!L$47)+('Distinta Base'!$D$24*Vendite!L$48)</f>
        <v>260</v>
      </c>
      <c r="N15" s="46">
        <f>+('Distinta Base'!$D$5*Vendite!M$29)+('Distinta Base'!$D$6*Vendite!M$30)+('Distinta Base'!$D$7*Vendite!M$31)+('Distinta Base'!$D$8*Vendite!M$32)+('Distinta Base'!$D$9*Vendite!M$33)+('Distinta Base'!$D$10*Vendite!M$34)+('Distinta Base'!$D$11*Vendite!M$35)+('Distinta Base'!$D$12*Vendite!M$36)+('Distinta Base'!$D$13*Vendite!M$37)+('Distinta Base'!$D$14*Vendite!M$38)+('Distinta Base'!$D$15*Vendite!M$39)+('Distinta Base'!$D$16*Vendite!M$40)+('Distinta Base'!$D$17*Vendite!M$41)+('Distinta Base'!$D$18*Vendite!M$42)+('Distinta Base'!$D$19*Vendite!M$43)+('Distinta Base'!$D$20*Vendite!M$44)+('Distinta Base'!$D$21*Vendite!M$45)+('Distinta Base'!$D$22*Vendite!M$46)+('Distinta Base'!$D$23*Vendite!M$47)+('Distinta Base'!$D$24*Vendite!M$48)</f>
        <v>260</v>
      </c>
      <c r="O15" s="46">
        <f>+('Distinta Base'!$D$5*Vendite!N$29)+('Distinta Base'!$D$6*Vendite!N$30)+('Distinta Base'!$D$7*Vendite!N$31)+('Distinta Base'!$D$8*Vendite!N$32)+('Distinta Base'!$D$9*Vendite!N$33)+('Distinta Base'!$D$10*Vendite!N$34)+('Distinta Base'!$D$11*Vendite!N$35)+('Distinta Base'!$D$12*Vendite!N$36)+('Distinta Base'!$D$13*Vendite!N$37)+('Distinta Base'!$D$14*Vendite!N$38)+('Distinta Base'!$D$15*Vendite!N$39)+('Distinta Base'!$D$16*Vendite!N$40)+('Distinta Base'!$D$17*Vendite!N$41)+('Distinta Base'!$D$18*Vendite!N$42)+('Distinta Base'!$D$19*Vendite!N$43)+('Distinta Base'!$D$20*Vendite!N$44)+('Distinta Base'!$D$21*Vendite!N$45)+('Distinta Base'!$D$22*Vendite!N$46)+('Distinta Base'!$D$23*Vendite!N$47)+('Distinta Base'!$D$24*Vendite!N$48)</f>
        <v>260</v>
      </c>
      <c r="P15" s="46">
        <f>+('Distinta Base'!$D$5*Vendite!O$29)+('Distinta Base'!$D$6*Vendite!O$30)+('Distinta Base'!$D$7*Vendite!O$31)+('Distinta Base'!$D$8*Vendite!O$32)+('Distinta Base'!$D$9*Vendite!O$33)+('Distinta Base'!$D$10*Vendite!O$34)+('Distinta Base'!$D$11*Vendite!O$35)+('Distinta Base'!$D$12*Vendite!O$36)+('Distinta Base'!$D$13*Vendite!O$37)+('Distinta Base'!$D$14*Vendite!O$38)+('Distinta Base'!$D$15*Vendite!O$39)+('Distinta Base'!$D$16*Vendite!O$40)+('Distinta Base'!$D$17*Vendite!O$41)+('Distinta Base'!$D$18*Vendite!O$42)+('Distinta Base'!$D$19*Vendite!O$43)+('Distinta Base'!$D$20*Vendite!O$44)+('Distinta Base'!$D$21*Vendite!O$45)+('Distinta Base'!$D$22*Vendite!O$46)+('Distinta Base'!$D$23*Vendite!O$47)+('Distinta Base'!$D$24*Vendite!O$48)</f>
        <v>279</v>
      </c>
      <c r="Q15" s="46">
        <f>+('Distinta Base'!$D$5*Vendite!P$29)+('Distinta Base'!$D$6*Vendite!P$30)+('Distinta Base'!$D$7*Vendite!P$31)+('Distinta Base'!$D$8*Vendite!P$32)+('Distinta Base'!$D$9*Vendite!P$33)+('Distinta Base'!$D$10*Vendite!P$34)+('Distinta Base'!$D$11*Vendite!P$35)+('Distinta Base'!$D$12*Vendite!P$36)+('Distinta Base'!$D$13*Vendite!P$37)+('Distinta Base'!$D$14*Vendite!P$38)+('Distinta Base'!$D$15*Vendite!P$39)+('Distinta Base'!$D$16*Vendite!P$40)+('Distinta Base'!$D$17*Vendite!P$41)+('Distinta Base'!$D$18*Vendite!P$42)+('Distinta Base'!$D$19*Vendite!P$43)+('Distinta Base'!$D$20*Vendite!P$44)+('Distinta Base'!$D$21*Vendite!P$45)+('Distinta Base'!$D$22*Vendite!P$46)+('Distinta Base'!$D$23*Vendite!P$47)+('Distinta Base'!$D$24*Vendite!P$48)</f>
        <v>290</v>
      </c>
      <c r="R15" s="46">
        <f>+('Distinta Base'!$D$5*Vendite!Q$29)+('Distinta Base'!$D$6*Vendite!Q$30)+('Distinta Base'!$D$7*Vendite!Q$31)+('Distinta Base'!$D$8*Vendite!Q$32)+('Distinta Base'!$D$9*Vendite!Q$33)+('Distinta Base'!$D$10*Vendite!Q$34)+('Distinta Base'!$D$11*Vendite!Q$35)+('Distinta Base'!$D$12*Vendite!Q$36)+('Distinta Base'!$D$13*Vendite!Q$37)+('Distinta Base'!$D$14*Vendite!Q$38)+('Distinta Base'!$D$15*Vendite!Q$39)+('Distinta Base'!$D$16*Vendite!Q$40)+('Distinta Base'!$D$17*Vendite!Q$41)+('Distinta Base'!$D$18*Vendite!Q$42)+('Distinta Base'!$D$19*Vendite!Q$43)+('Distinta Base'!$D$20*Vendite!Q$44)+('Distinta Base'!$D$21*Vendite!Q$45)+('Distinta Base'!$D$22*Vendite!Q$46)+('Distinta Base'!$D$23*Vendite!Q$47)+('Distinta Base'!$D$24*Vendite!Q$48)</f>
        <v>290</v>
      </c>
      <c r="S15" s="46">
        <f>+('Distinta Base'!$D$5*Vendite!R$29)+('Distinta Base'!$D$6*Vendite!R$30)+('Distinta Base'!$D$7*Vendite!R$31)+('Distinta Base'!$D$8*Vendite!R$32)+('Distinta Base'!$D$9*Vendite!R$33)+('Distinta Base'!$D$10*Vendite!R$34)+('Distinta Base'!$D$11*Vendite!R$35)+('Distinta Base'!$D$12*Vendite!R$36)+('Distinta Base'!$D$13*Vendite!R$37)+('Distinta Base'!$D$14*Vendite!R$38)+('Distinta Base'!$D$15*Vendite!R$39)+('Distinta Base'!$D$16*Vendite!R$40)+('Distinta Base'!$D$17*Vendite!R$41)+('Distinta Base'!$D$18*Vendite!R$42)+('Distinta Base'!$D$19*Vendite!R$43)+('Distinta Base'!$D$20*Vendite!R$44)+('Distinta Base'!$D$21*Vendite!R$45)+('Distinta Base'!$D$22*Vendite!R$46)+('Distinta Base'!$D$23*Vendite!R$47)+('Distinta Base'!$D$24*Vendite!R$48)</f>
        <v>290</v>
      </c>
      <c r="T15" s="46">
        <f>+('Distinta Base'!$D$5*Vendite!S$29)+('Distinta Base'!$D$6*Vendite!S$30)+('Distinta Base'!$D$7*Vendite!S$31)+('Distinta Base'!$D$8*Vendite!S$32)+('Distinta Base'!$D$9*Vendite!S$33)+('Distinta Base'!$D$10*Vendite!S$34)+('Distinta Base'!$D$11*Vendite!S$35)+('Distinta Base'!$D$12*Vendite!S$36)+('Distinta Base'!$D$13*Vendite!S$37)+('Distinta Base'!$D$14*Vendite!S$38)+('Distinta Base'!$D$15*Vendite!S$39)+('Distinta Base'!$D$16*Vendite!S$40)+('Distinta Base'!$D$17*Vendite!S$41)+('Distinta Base'!$D$18*Vendite!S$42)+('Distinta Base'!$D$19*Vendite!S$43)+('Distinta Base'!$D$20*Vendite!S$44)+('Distinta Base'!$D$21*Vendite!S$45)+('Distinta Base'!$D$22*Vendite!S$46)+('Distinta Base'!$D$23*Vendite!S$47)+('Distinta Base'!$D$24*Vendite!S$48)</f>
        <v>290</v>
      </c>
      <c r="U15" s="46">
        <f>+('Distinta Base'!$D$5*Vendite!T$29)+('Distinta Base'!$D$6*Vendite!T$30)+('Distinta Base'!$D$7*Vendite!T$31)+('Distinta Base'!$D$8*Vendite!T$32)+('Distinta Base'!$D$9*Vendite!T$33)+('Distinta Base'!$D$10*Vendite!T$34)+('Distinta Base'!$D$11*Vendite!T$35)+('Distinta Base'!$D$12*Vendite!T$36)+('Distinta Base'!$D$13*Vendite!T$37)+('Distinta Base'!$D$14*Vendite!T$38)+('Distinta Base'!$D$15*Vendite!T$39)+('Distinta Base'!$D$16*Vendite!T$40)+('Distinta Base'!$D$17*Vendite!T$41)+('Distinta Base'!$D$18*Vendite!T$42)+('Distinta Base'!$D$19*Vendite!T$43)+('Distinta Base'!$D$20*Vendite!T$44)+('Distinta Base'!$D$21*Vendite!T$45)+('Distinta Base'!$D$22*Vendite!T$46)+('Distinta Base'!$D$23*Vendite!T$47)+('Distinta Base'!$D$24*Vendite!T$48)</f>
        <v>290</v>
      </c>
      <c r="V15" s="46">
        <f>+('Distinta Base'!$D$5*Vendite!U$29)+('Distinta Base'!$D$6*Vendite!U$30)+('Distinta Base'!$D$7*Vendite!U$31)+('Distinta Base'!$D$8*Vendite!U$32)+('Distinta Base'!$D$9*Vendite!U$33)+('Distinta Base'!$D$10*Vendite!U$34)+('Distinta Base'!$D$11*Vendite!U$35)+('Distinta Base'!$D$12*Vendite!U$36)+('Distinta Base'!$D$13*Vendite!U$37)+('Distinta Base'!$D$14*Vendite!U$38)+('Distinta Base'!$D$15*Vendite!U$39)+('Distinta Base'!$D$16*Vendite!U$40)+('Distinta Base'!$D$17*Vendite!U$41)+('Distinta Base'!$D$18*Vendite!U$42)+('Distinta Base'!$D$19*Vendite!U$43)+('Distinta Base'!$D$20*Vendite!U$44)+('Distinta Base'!$D$21*Vendite!U$45)+('Distinta Base'!$D$22*Vendite!U$46)+('Distinta Base'!$D$23*Vendite!U$47)+('Distinta Base'!$D$24*Vendite!U$48)</f>
        <v>290</v>
      </c>
      <c r="W15" s="46">
        <f>+('Distinta Base'!$D$5*Vendite!V$29)+('Distinta Base'!$D$6*Vendite!V$30)+('Distinta Base'!$D$7*Vendite!V$31)+('Distinta Base'!$D$8*Vendite!V$32)+('Distinta Base'!$D$9*Vendite!V$33)+('Distinta Base'!$D$10*Vendite!V$34)+('Distinta Base'!$D$11*Vendite!V$35)+('Distinta Base'!$D$12*Vendite!V$36)+('Distinta Base'!$D$13*Vendite!V$37)+('Distinta Base'!$D$14*Vendite!V$38)+('Distinta Base'!$D$15*Vendite!V$39)+('Distinta Base'!$D$16*Vendite!V$40)+('Distinta Base'!$D$17*Vendite!V$41)+('Distinta Base'!$D$18*Vendite!V$42)+('Distinta Base'!$D$19*Vendite!V$43)+('Distinta Base'!$D$20*Vendite!V$44)+('Distinta Base'!$D$21*Vendite!V$45)+('Distinta Base'!$D$22*Vendite!V$46)+('Distinta Base'!$D$23*Vendite!V$47)+('Distinta Base'!$D$24*Vendite!V$48)</f>
        <v>290</v>
      </c>
      <c r="X15" s="46">
        <f>+('Distinta Base'!$D$5*Vendite!W$29)+('Distinta Base'!$D$6*Vendite!W$30)+('Distinta Base'!$D$7*Vendite!W$31)+('Distinta Base'!$D$8*Vendite!W$32)+('Distinta Base'!$D$9*Vendite!W$33)+('Distinta Base'!$D$10*Vendite!W$34)+('Distinta Base'!$D$11*Vendite!W$35)+('Distinta Base'!$D$12*Vendite!W$36)+('Distinta Base'!$D$13*Vendite!W$37)+('Distinta Base'!$D$14*Vendite!W$38)+('Distinta Base'!$D$15*Vendite!W$39)+('Distinta Base'!$D$16*Vendite!W$40)+('Distinta Base'!$D$17*Vendite!W$41)+('Distinta Base'!$D$18*Vendite!W$42)+('Distinta Base'!$D$19*Vendite!W$43)+('Distinta Base'!$D$20*Vendite!W$44)+('Distinta Base'!$D$21*Vendite!W$45)+('Distinta Base'!$D$22*Vendite!W$46)+('Distinta Base'!$D$23*Vendite!W$47)+('Distinta Base'!$D$24*Vendite!W$48)</f>
        <v>290</v>
      </c>
      <c r="Y15" s="46">
        <f>+('Distinta Base'!$D$5*Vendite!X$29)+('Distinta Base'!$D$6*Vendite!X$30)+('Distinta Base'!$D$7*Vendite!X$31)+('Distinta Base'!$D$8*Vendite!X$32)+('Distinta Base'!$D$9*Vendite!X$33)+('Distinta Base'!$D$10*Vendite!X$34)+('Distinta Base'!$D$11*Vendite!X$35)+('Distinta Base'!$D$12*Vendite!X$36)+('Distinta Base'!$D$13*Vendite!X$37)+('Distinta Base'!$D$14*Vendite!X$38)+('Distinta Base'!$D$15*Vendite!X$39)+('Distinta Base'!$D$16*Vendite!X$40)+('Distinta Base'!$D$17*Vendite!X$41)+('Distinta Base'!$D$18*Vendite!X$42)+('Distinta Base'!$D$19*Vendite!X$43)+('Distinta Base'!$D$20*Vendite!X$44)+('Distinta Base'!$D$21*Vendite!X$45)+('Distinta Base'!$D$22*Vendite!X$46)+('Distinta Base'!$D$23*Vendite!X$47)+('Distinta Base'!$D$24*Vendite!X$48)</f>
        <v>290</v>
      </c>
      <c r="Z15" s="46">
        <f>+('Distinta Base'!$D$5*Vendite!Y$29)+('Distinta Base'!$D$6*Vendite!Y$30)+('Distinta Base'!$D$7*Vendite!Y$31)+('Distinta Base'!$D$8*Vendite!Y$32)+('Distinta Base'!$D$9*Vendite!Y$33)+('Distinta Base'!$D$10*Vendite!Y$34)+('Distinta Base'!$D$11*Vendite!Y$35)+('Distinta Base'!$D$12*Vendite!Y$36)+('Distinta Base'!$D$13*Vendite!Y$37)+('Distinta Base'!$D$14*Vendite!Y$38)+('Distinta Base'!$D$15*Vendite!Y$39)+('Distinta Base'!$D$16*Vendite!Y$40)+('Distinta Base'!$D$17*Vendite!Y$41)+('Distinta Base'!$D$18*Vendite!Y$42)+('Distinta Base'!$D$19*Vendite!Y$43)+('Distinta Base'!$D$20*Vendite!Y$44)+('Distinta Base'!$D$21*Vendite!Y$45)+('Distinta Base'!$D$22*Vendite!Y$46)+('Distinta Base'!$D$23*Vendite!Y$47)+('Distinta Base'!$D$24*Vendite!Y$48)</f>
        <v>290</v>
      </c>
      <c r="AA15" s="46">
        <f>+('Distinta Base'!$D$5*Vendite!Z$29)+('Distinta Base'!$D$6*Vendite!Z$30)+('Distinta Base'!$D$7*Vendite!Z$31)+('Distinta Base'!$D$8*Vendite!Z$32)+('Distinta Base'!$D$9*Vendite!Z$33)+('Distinta Base'!$D$10*Vendite!Z$34)+('Distinta Base'!$D$11*Vendite!Z$35)+('Distinta Base'!$D$12*Vendite!Z$36)+('Distinta Base'!$D$13*Vendite!Z$37)+('Distinta Base'!$D$14*Vendite!Z$38)+('Distinta Base'!$D$15*Vendite!Z$39)+('Distinta Base'!$D$16*Vendite!Z$40)+('Distinta Base'!$D$17*Vendite!Z$41)+('Distinta Base'!$D$18*Vendite!Z$42)+('Distinta Base'!$D$19*Vendite!Z$43)+('Distinta Base'!$D$20*Vendite!Z$44)+('Distinta Base'!$D$21*Vendite!Z$45)+('Distinta Base'!$D$22*Vendite!Z$46)+('Distinta Base'!$D$23*Vendite!Z$47)+('Distinta Base'!$D$24*Vendite!Z$48)</f>
        <v>290</v>
      </c>
      <c r="AB15" s="46">
        <f>+('Distinta Base'!$D$5*Vendite!AA$29)+('Distinta Base'!$D$6*Vendite!AA$30)+('Distinta Base'!$D$7*Vendite!AA$31)+('Distinta Base'!$D$8*Vendite!AA$32)+('Distinta Base'!$D$9*Vendite!AA$33)+('Distinta Base'!$D$10*Vendite!AA$34)+('Distinta Base'!$D$11*Vendite!AA$35)+('Distinta Base'!$D$12*Vendite!AA$36)+('Distinta Base'!$D$13*Vendite!AA$37)+('Distinta Base'!$D$14*Vendite!AA$38)+('Distinta Base'!$D$15*Vendite!AA$39)+('Distinta Base'!$D$16*Vendite!AA$40)+('Distinta Base'!$D$17*Vendite!AA$41)+('Distinta Base'!$D$18*Vendite!AA$42)+('Distinta Base'!$D$19*Vendite!AA$43)+('Distinta Base'!$D$20*Vendite!AA$44)+('Distinta Base'!$D$21*Vendite!AA$45)+('Distinta Base'!$D$22*Vendite!AA$46)+('Distinta Base'!$D$23*Vendite!AA$47)+('Distinta Base'!$D$24*Vendite!AA$48)</f>
        <v>309</v>
      </c>
      <c r="AC15" s="46">
        <f>+('Distinta Base'!$D$5*Vendite!AB$29)+('Distinta Base'!$D$6*Vendite!AB$30)+('Distinta Base'!$D$7*Vendite!AB$31)+('Distinta Base'!$D$8*Vendite!AB$32)+('Distinta Base'!$D$9*Vendite!AB$33)+('Distinta Base'!$D$10*Vendite!AB$34)+('Distinta Base'!$D$11*Vendite!AB$35)+('Distinta Base'!$D$12*Vendite!AB$36)+('Distinta Base'!$D$13*Vendite!AB$37)+('Distinta Base'!$D$14*Vendite!AB$38)+('Distinta Base'!$D$15*Vendite!AB$39)+('Distinta Base'!$D$16*Vendite!AB$40)+('Distinta Base'!$D$17*Vendite!AB$41)+('Distinta Base'!$D$18*Vendite!AB$42)+('Distinta Base'!$D$19*Vendite!AB$43)+('Distinta Base'!$D$20*Vendite!AB$44)+('Distinta Base'!$D$21*Vendite!AB$45)+('Distinta Base'!$D$22*Vendite!AB$46)+('Distinta Base'!$D$23*Vendite!AB$47)+('Distinta Base'!$D$24*Vendite!AB$48)</f>
        <v>320</v>
      </c>
      <c r="AD15" s="46">
        <f>+('Distinta Base'!$D$5*Vendite!AC$29)+('Distinta Base'!$D$6*Vendite!AC$30)+('Distinta Base'!$D$7*Vendite!AC$31)+('Distinta Base'!$D$8*Vendite!AC$32)+('Distinta Base'!$D$9*Vendite!AC$33)+('Distinta Base'!$D$10*Vendite!AC$34)+('Distinta Base'!$D$11*Vendite!AC$35)+('Distinta Base'!$D$12*Vendite!AC$36)+('Distinta Base'!$D$13*Vendite!AC$37)+('Distinta Base'!$D$14*Vendite!AC$38)+('Distinta Base'!$D$15*Vendite!AC$39)+('Distinta Base'!$D$16*Vendite!AC$40)+('Distinta Base'!$D$17*Vendite!AC$41)+('Distinta Base'!$D$18*Vendite!AC$42)+('Distinta Base'!$D$19*Vendite!AC$43)+('Distinta Base'!$D$20*Vendite!AC$44)+('Distinta Base'!$D$21*Vendite!AC$45)+('Distinta Base'!$D$22*Vendite!AC$46)+('Distinta Base'!$D$23*Vendite!AC$47)+('Distinta Base'!$D$24*Vendite!AC$48)</f>
        <v>320</v>
      </c>
      <c r="AE15" s="46">
        <f>+('Distinta Base'!$D$5*Vendite!AD$29)+('Distinta Base'!$D$6*Vendite!AD$30)+('Distinta Base'!$D$7*Vendite!AD$31)+('Distinta Base'!$D$8*Vendite!AD$32)+('Distinta Base'!$D$9*Vendite!AD$33)+('Distinta Base'!$D$10*Vendite!AD$34)+('Distinta Base'!$D$11*Vendite!AD$35)+('Distinta Base'!$D$12*Vendite!AD$36)+('Distinta Base'!$D$13*Vendite!AD$37)+('Distinta Base'!$D$14*Vendite!AD$38)+('Distinta Base'!$D$15*Vendite!AD$39)+('Distinta Base'!$D$16*Vendite!AD$40)+('Distinta Base'!$D$17*Vendite!AD$41)+('Distinta Base'!$D$18*Vendite!AD$42)+('Distinta Base'!$D$19*Vendite!AD$43)+('Distinta Base'!$D$20*Vendite!AD$44)+('Distinta Base'!$D$21*Vendite!AD$45)+('Distinta Base'!$D$22*Vendite!AD$46)+('Distinta Base'!$D$23*Vendite!AD$47)+('Distinta Base'!$D$24*Vendite!AD$48)</f>
        <v>320</v>
      </c>
      <c r="AF15" s="46">
        <f>+('Distinta Base'!$D$5*Vendite!AE$29)+('Distinta Base'!$D$6*Vendite!AE$30)+('Distinta Base'!$D$7*Vendite!AE$31)+('Distinta Base'!$D$8*Vendite!AE$32)+('Distinta Base'!$D$9*Vendite!AE$33)+('Distinta Base'!$D$10*Vendite!AE$34)+('Distinta Base'!$D$11*Vendite!AE$35)+('Distinta Base'!$D$12*Vendite!AE$36)+('Distinta Base'!$D$13*Vendite!AE$37)+('Distinta Base'!$D$14*Vendite!AE$38)+('Distinta Base'!$D$15*Vendite!AE$39)+('Distinta Base'!$D$16*Vendite!AE$40)+('Distinta Base'!$D$17*Vendite!AE$41)+('Distinta Base'!$D$18*Vendite!AE$42)+('Distinta Base'!$D$19*Vendite!AE$43)+('Distinta Base'!$D$20*Vendite!AE$44)+('Distinta Base'!$D$21*Vendite!AE$45)+('Distinta Base'!$D$22*Vendite!AE$46)+('Distinta Base'!$D$23*Vendite!AE$47)+('Distinta Base'!$D$24*Vendite!AE$48)</f>
        <v>320</v>
      </c>
      <c r="AG15" s="46">
        <f>+('Distinta Base'!$D$5*Vendite!AF$29)+('Distinta Base'!$D$6*Vendite!AF$30)+('Distinta Base'!$D$7*Vendite!AF$31)+('Distinta Base'!$D$8*Vendite!AF$32)+('Distinta Base'!$D$9*Vendite!AF$33)+('Distinta Base'!$D$10*Vendite!AF$34)+('Distinta Base'!$D$11*Vendite!AF$35)+('Distinta Base'!$D$12*Vendite!AF$36)+('Distinta Base'!$D$13*Vendite!AF$37)+('Distinta Base'!$D$14*Vendite!AF$38)+('Distinta Base'!$D$15*Vendite!AF$39)+('Distinta Base'!$D$16*Vendite!AF$40)+('Distinta Base'!$D$17*Vendite!AF$41)+('Distinta Base'!$D$18*Vendite!AF$42)+('Distinta Base'!$D$19*Vendite!AF$43)+('Distinta Base'!$D$20*Vendite!AF$44)+('Distinta Base'!$D$21*Vendite!AF$45)+('Distinta Base'!$D$22*Vendite!AF$46)+('Distinta Base'!$D$23*Vendite!AF$47)+('Distinta Base'!$D$24*Vendite!AF$48)</f>
        <v>320</v>
      </c>
      <c r="AH15" s="46">
        <f>+('Distinta Base'!$D$5*Vendite!AG$29)+('Distinta Base'!$D$6*Vendite!AG$30)+('Distinta Base'!$D$7*Vendite!AG$31)+('Distinta Base'!$D$8*Vendite!AG$32)+('Distinta Base'!$D$9*Vendite!AG$33)+('Distinta Base'!$D$10*Vendite!AG$34)+('Distinta Base'!$D$11*Vendite!AG$35)+('Distinta Base'!$D$12*Vendite!AG$36)+('Distinta Base'!$D$13*Vendite!AG$37)+('Distinta Base'!$D$14*Vendite!AG$38)+('Distinta Base'!$D$15*Vendite!AG$39)+('Distinta Base'!$D$16*Vendite!AG$40)+('Distinta Base'!$D$17*Vendite!AG$41)+('Distinta Base'!$D$18*Vendite!AG$42)+('Distinta Base'!$D$19*Vendite!AG$43)+('Distinta Base'!$D$20*Vendite!AG$44)+('Distinta Base'!$D$21*Vendite!AG$45)+('Distinta Base'!$D$22*Vendite!AG$46)+('Distinta Base'!$D$23*Vendite!AG$47)+('Distinta Base'!$D$24*Vendite!AG$48)</f>
        <v>320</v>
      </c>
      <c r="AI15" s="46">
        <f>+('Distinta Base'!$D$5*Vendite!AH$29)+('Distinta Base'!$D$6*Vendite!AH$30)+('Distinta Base'!$D$7*Vendite!AH$31)+('Distinta Base'!$D$8*Vendite!AH$32)+('Distinta Base'!$D$9*Vendite!AH$33)+('Distinta Base'!$D$10*Vendite!AH$34)+('Distinta Base'!$D$11*Vendite!AH$35)+('Distinta Base'!$D$12*Vendite!AH$36)+('Distinta Base'!$D$13*Vendite!AH$37)+('Distinta Base'!$D$14*Vendite!AH$38)+('Distinta Base'!$D$15*Vendite!AH$39)+('Distinta Base'!$D$16*Vendite!AH$40)+('Distinta Base'!$D$17*Vendite!AH$41)+('Distinta Base'!$D$18*Vendite!AH$42)+('Distinta Base'!$D$19*Vendite!AH$43)+('Distinta Base'!$D$20*Vendite!AH$44)+('Distinta Base'!$D$21*Vendite!AH$45)+('Distinta Base'!$D$22*Vendite!AH$46)+('Distinta Base'!$D$23*Vendite!AH$47)+('Distinta Base'!$D$24*Vendite!AH$48)</f>
        <v>320</v>
      </c>
      <c r="AJ15" s="46">
        <f>+('Distinta Base'!$D$5*Vendite!AI$29)+('Distinta Base'!$D$6*Vendite!AI$30)+('Distinta Base'!$D$7*Vendite!AI$31)+('Distinta Base'!$D$8*Vendite!AI$32)+('Distinta Base'!$D$9*Vendite!AI$33)+('Distinta Base'!$D$10*Vendite!AI$34)+('Distinta Base'!$D$11*Vendite!AI$35)+('Distinta Base'!$D$12*Vendite!AI$36)+('Distinta Base'!$D$13*Vendite!AI$37)+('Distinta Base'!$D$14*Vendite!AI$38)+('Distinta Base'!$D$15*Vendite!AI$39)+('Distinta Base'!$D$16*Vendite!AI$40)+('Distinta Base'!$D$17*Vendite!AI$41)+('Distinta Base'!$D$18*Vendite!AI$42)+('Distinta Base'!$D$19*Vendite!AI$43)+('Distinta Base'!$D$20*Vendite!AI$44)+('Distinta Base'!$D$21*Vendite!AI$45)+('Distinta Base'!$D$22*Vendite!AI$46)+('Distinta Base'!$D$23*Vendite!AI$47)+('Distinta Base'!$D$24*Vendite!AI$48)</f>
        <v>320</v>
      </c>
      <c r="AK15" s="46">
        <f>+('Distinta Base'!$D$5*Vendite!AJ$29)+('Distinta Base'!$D$6*Vendite!AJ$30)+('Distinta Base'!$D$7*Vendite!AJ$31)+('Distinta Base'!$D$8*Vendite!AJ$32)+('Distinta Base'!$D$9*Vendite!AJ$33)+('Distinta Base'!$D$10*Vendite!AJ$34)+('Distinta Base'!$D$11*Vendite!AJ$35)+('Distinta Base'!$D$12*Vendite!AJ$36)+('Distinta Base'!$D$13*Vendite!AJ$37)+('Distinta Base'!$D$14*Vendite!AJ$38)+('Distinta Base'!$D$15*Vendite!AJ$39)+('Distinta Base'!$D$16*Vendite!AJ$40)+('Distinta Base'!$D$17*Vendite!AJ$41)+('Distinta Base'!$D$18*Vendite!AJ$42)+('Distinta Base'!$D$19*Vendite!AJ$43)+('Distinta Base'!$D$20*Vendite!AJ$44)+('Distinta Base'!$D$21*Vendite!AJ$45)+('Distinta Base'!$D$22*Vendite!AJ$46)+('Distinta Base'!$D$23*Vendite!AJ$47)+('Distinta Base'!$D$24*Vendite!AJ$48)</f>
        <v>320</v>
      </c>
      <c r="AL15" s="46">
        <f>+('Distinta Base'!$D$5*Vendite!AK$29)+('Distinta Base'!$D$6*Vendite!AK$30)+('Distinta Base'!$D$7*Vendite!AK$31)+('Distinta Base'!$D$8*Vendite!AK$32)+('Distinta Base'!$D$9*Vendite!AK$33)+('Distinta Base'!$D$10*Vendite!AK$34)+('Distinta Base'!$D$11*Vendite!AK$35)+('Distinta Base'!$D$12*Vendite!AK$36)+('Distinta Base'!$D$13*Vendite!AK$37)+('Distinta Base'!$D$14*Vendite!AK$38)+('Distinta Base'!$D$15*Vendite!AK$39)+('Distinta Base'!$D$16*Vendite!AK$40)+('Distinta Base'!$D$17*Vendite!AK$41)+('Distinta Base'!$D$18*Vendite!AK$42)+('Distinta Base'!$D$19*Vendite!AK$43)+('Distinta Base'!$D$20*Vendite!AK$44)+('Distinta Base'!$D$21*Vendite!AK$45)+('Distinta Base'!$D$22*Vendite!AK$46)+('Distinta Base'!$D$23*Vendite!AK$47)+('Distinta Base'!$D$24*Vendite!AK$48)</f>
        <v>320</v>
      </c>
      <c r="AM15" s="46">
        <f>+('Distinta Base'!$D$5*Vendite!AL$29)+('Distinta Base'!$D$6*Vendite!AL$30)+('Distinta Base'!$D$7*Vendite!AL$31)+('Distinta Base'!$D$8*Vendite!AL$32)+('Distinta Base'!$D$9*Vendite!AL$33)+('Distinta Base'!$D$10*Vendite!AL$34)+('Distinta Base'!$D$11*Vendite!AL$35)+('Distinta Base'!$D$12*Vendite!AL$36)+('Distinta Base'!$D$13*Vendite!AL$37)+('Distinta Base'!$D$14*Vendite!AL$38)+('Distinta Base'!$D$15*Vendite!AL$39)+('Distinta Base'!$D$16*Vendite!AL$40)+('Distinta Base'!$D$17*Vendite!AL$41)+('Distinta Base'!$D$18*Vendite!AL$42)+('Distinta Base'!$D$19*Vendite!AL$43)+('Distinta Base'!$D$20*Vendite!AL$44)+('Distinta Base'!$D$21*Vendite!AL$45)+('Distinta Base'!$D$22*Vendite!AL$46)+('Distinta Base'!$D$23*Vendite!AL$47)+('Distinta Base'!$D$24*Vendite!AL$48)</f>
        <v>320</v>
      </c>
    </row>
    <row r="16" spans="1:39" s="41" customFormat="1" ht="16.5" thickTop="1" thickBot="1" x14ac:dyDescent="0.3">
      <c r="B16" s="48" t="str">
        <f>+app!$G$12&amp;" in "&amp;'An Distinta Base'!F19</f>
        <v>Acquisti in Kg</v>
      </c>
      <c r="D16" s="54">
        <v>7000</v>
      </c>
      <c r="E16" s="54"/>
      <c r="F16" s="54"/>
      <c r="G16" s="54">
        <v>7000</v>
      </c>
      <c r="H16" s="54"/>
      <c r="I16" s="54"/>
      <c r="J16" s="54">
        <v>7000</v>
      </c>
      <c r="K16" s="54"/>
      <c r="L16" s="54"/>
      <c r="M16" s="54">
        <v>7000</v>
      </c>
      <c r="N16" s="54"/>
      <c r="O16" s="54"/>
      <c r="P16" s="54">
        <v>7000</v>
      </c>
      <c r="Q16" s="54"/>
      <c r="R16" s="54"/>
      <c r="S16" s="54">
        <v>7000</v>
      </c>
      <c r="T16" s="54"/>
      <c r="U16" s="54"/>
      <c r="V16" s="54">
        <v>7000</v>
      </c>
      <c r="W16" s="54"/>
      <c r="X16" s="54"/>
      <c r="Y16" s="54">
        <v>7000</v>
      </c>
      <c r="Z16" s="54"/>
      <c r="AA16" s="54"/>
      <c r="AB16" s="54">
        <v>7000</v>
      </c>
      <c r="AC16" s="54"/>
      <c r="AD16" s="54"/>
      <c r="AE16" s="54">
        <v>7000</v>
      </c>
      <c r="AF16" s="54"/>
      <c r="AG16" s="54"/>
      <c r="AH16" s="54">
        <v>7000</v>
      </c>
      <c r="AI16" s="54"/>
      <c r="AJ16" s="54"/>
      <c r="AK16" s="54"/>
      <c r="AL16" s="54"/>
      <c r="AM16" s="54"/>
    </row>
    <row r="17" spans="2:39" ht="15.75" thickTop="1" x14ac:dyDescent="0.25">
      <c r="B17" s="48" t="s">
        <v>300</v>
      </c>
      <c r="D17" s="46">
        <f>+D14-D15+D16</f>
        <v>6740</v>
      </c>
      <c r="E17" s="46">
        <f>+E14-E15+E16</f>
        <v>6480</v>
      </c>
      <c r="F17" s="46">
        <f t="shared" ref="F17:AM17" si="3">+F14-F15+F16</f>
        <v>6220</v>
      </c>
      <c r="G17" s="46">
        <f t="shared" si="3"/>
        <v>12960</v>
      </c>
      <c r="H17" s="46">
        <f t="shared" si="3"/>
        <v>12700</v>
      </c>
      <c r="I17" s="46">
        <f t="shared" si="3"/>
        <v>12440</v>
      </c>
      <c r="J17" s="46">
        <f t="shared" si="3"/>
        <v>19180</v>
      </c>
      <c r="K17" s="46">
        <f t="shared" si="3"/>
        <v>18920</v>
      </c>
      <c r="L17" s="46">
        <f t="shared" si="3"/>
        <v>18660</v>
      </c>
      <c r="M17" s="46">
        <f t="shared" si="3"/>
        <v>25400</v>
      </c>
      <c r="N17" s="46">
        <f t="shared" si="3"/>
        <v>25140</v>
      </c>
      <c r="O17" s="46">
        <f t="shared" si="3"/>
        <v>24880</v>
      </c>
      <c r="P17" s="46">
        <f t="shared" si="3"/>
        <v>31601</v>
      </c>
      <c r="Q17" s="46">
        <f t="shared" si="3"/>
        <v>31311</v>
      </c>
      <c r="R17" s="46">
        <f t="shared" si="3"/>
        <v>31021</v>
      </c>
      <c r="S17" s="46">
        <f t="shared" si="3"/>
        <v>37731</v>
      </c>
      <c r="T17" s="46">
        <f t="shared" si="3"/>
        <v>37441</v>
      </c>
      <c r="U17" s="46">
        <f t="shared" si="3"/>
        <v>37151</v>
      </c>
      <c r="V17" s="46">
        <f t="shared" si="3"/>
        <v>43861</v>
      </c>
      <c r="W17" s="46">
        <f t="shared" si="3"/>
        <v>43571</v>
      </c>
      <c r="X17" s="46">
        <f t="shared" si="3"/>
        <v>43281</v>
      </c>
      <c r="Y17" s="46">
        <f t="shared" si="3"/>
        <v>49991</v>
      </c>
      <c r="Z17" s="46">
        <f t="shared" si="3"/>
        <v>49701</v>
      </c>
      <c r="AA17" s="46">
        <f t="shared" si="3"/>
        <v>49411</v>
      </c>
      <c r="AB17" s="46">
        <f t="shared" si="3"/>
        <v>56102</v>
      </c>
      <c r="AC17" s="46">
        <f t="shared" si="3"/>
        <v>55782</v>
      </c>
      <c r="AD17" s="46">
        <f t="shared" si="3"/>
        <v>55462</v>
      </c>
      <c r="AE17" s="46">
        <f t="shared" si="3"/>
        <v>62142</v>
      </c>
      <c r="AF17" s="46">
        <f t="shared" si="3"/>
        <v>61822</v>
      </c>
      <c r="AG17" s="46">
        <f t="shared" si="3"/>
        <v>61502</v>
      </c>
      <c r="AH17" s="46">
        <f t="shared" si="3"/>
        <v>68182</v>
      </c>
      <c r="AI17" s="46">
        <f t="shared" si="3"/>
        <v>67862</v>
      </c>
      <c r="AJ17" s="46">
        <f t="shared" si="3"/>
        <v>67542</v>
      </c>
      <c r="AK17" s="46">
        <f t="shared" si="3"/>
        <v>67222</v>
      </c>
      <c r="AL17" s="46">
        <f t="shared" si="3"/>
        <v>66902</v>
      </c>
      <c r="AM17" s="46">
        <f t="shared" si="3"/>
        <v>66582</v>
      </c>
    </row>
    <row r="20" spans="2:39" ht="15" x14ac:dyDescent="0.25">
      <c r="B20" s="48" t="str">
        <f>+'An Distinta Base'!E10</f>
        <v>Mp3</v>
      </c>
      <c r="D20" s="48" t="str">
        <f>+SPm!B$2</f>
        <v>A1 M1</v>
      </c>
      <c r="E20" s="48" t="str">
        <f>+SPm!C$2</f>
        <v>A1 M2</v>
      </c>
      <c r="F20" s="48" t="str">
        <f>+SPm!D$2</f>
        <v>A1 M3</v>
      </c>
      <c r="G20" s="48" t="str">
        <f>+SPm!E$2</f>
        <v>A1 M4</v>
      </c>
      <c r="H20" s="48" t="str">
        <f>+SPm!F$2</f>
        <v>A1 M5</v>
      </c>
      <c r="I20" s="48" t="str">
        <f>+SPm!G$2</f>
        <v>A1 M6</v>
      </c>
      <c r="J20" s="48" t="str">
        <f>+SPm!H$2</f>
        <v>A1 M7</v>
      </c>
      <c r="K20" s="48" t="str">
        <f>+SPm!I$2</f>
        <v>A1 M8</v>
      </c>
      <c r="L20" s="48" t="str">
        <f>+SPm!J$2</f>
        <v>A1 M9</v>
      </c>
      <c r="M20" s="48" t="str">
        <f>+SPm!K$2</f>
        <v>A1 M10</v>
      </c>
      <c r="N20" s="48" t="str">
        <f>+SPm!L$2</f>
        <v>A1 M11</v>
      </c>
      <c r="O20" s="48" t="str">
        <f>+SPm!M$2</f>
        <v>A1 M12</v>
      </c>
      <c r="P20" s="48" t="str">
        <f>+SPm!N$2</f>
        <v>A2 M1</v>
      </c>
      <c r="Q20" s="48" t="str">
        <f>+SPm!O$2</f>
        <v>A2 M2</v>
      </c>
      <c r="R20" s="48" t="str">
        <f>+SPm!P$2</f>
        <v>A2 M3</v>
      </c>
      <c r="S20" s="48" t="str">
        <f>+SPm!Q$2</f>
        <v>A2 M4</v>
      </c>
      <c r="T20" s="48" t="str">
        <f>+SPm!R$2</f>
        <v>A2 M5</v>
      </c>
      <c r="U20" s="48" t="str">
        <f>+SPm!S$2</f>
        <v>A2 M6</v>
      </c>
      <c r="V20" s="48" t="str">
        <f>+SPm!T$2</f>
        <v>A2 M7</v>
      </c>
      <c r="W20" s="48" t="str">
        <f>+SPm!U$2</f>
        <v>A2 M8</v>
      </c>
      <c r="X20" s="48" t="str">
        <f>+SPm!V$2</f>
        <v>A2 M9</v>
      </c>
      <c r="Y20" s="48" t="str">
        <f>+SPm!W$2</f>
        <v>A2 M10</v>
      </c>
      <c r="Z20" s="48" t="str">
        <f>+SPm!X$2</f>
        <v>A2 M11</v>
      </c>
      <c r="AA20" s="48" t="str">
        <f>+SPm!Y$2</f>
        <v>A2 M12</v>
      </c>
      <c r="AB20" s="48" t="str">
        <f>+SPm!Z$2</f>
        <v>A3 M1</v>
      </c>
      <c r="AC20" s="48" t="str">
        <f>+SPm!AA$2</f>
        <v>A3 M2</v>
      </c>
      <c r="AD20" s="48" t="str">
        <f>+SPm!AB$2</f>
        <v>A3 M3</v>
      </c>
      <c r="AE20" s="48" t="str">
        <f>+SPm!AC$2</f>
        <v>A3 M4</v>
      </c>
      <c r="AF20" s="48" t="str">
        <f>+SPm!AD$2</f>
        <v>A3 M5</v>
      </c>
      <c r="AG20" s="48" t="str">
        <f>+SPm!AE$2</f>
        <v>A3 M6</v>
      </c>
      <c r="AH20" s="48" t="str">
        <f>+SPm!AF$2</f>
        <v>A3 M7</v>
      </c>
      <c r="AI20" s="48" t="str">
        <f>+SPm!AG$2</f>
        <v>A3 M8</v>
      </c>
      <c r="AJ20" s="48" t="str">
        <f>+SPm!AH$2</f>
        <v>A3 M9</v>
      </c>
      <c r="AK20" s="48" t="str">
        <f>+SPm!AI$2</f>
        <v>A3 M10</v>
      </c>
      <c r="AL20" s="48" t="str">
        <f>+SPm!AJ$2</f>
        <v>A3 M11</v>
      </c>
      <c r="AM20" s="48" t="str">
        <f>+SPm!AK$2</f>
        <v>A3 M12</v>
      </c>
    </row>
    <row r="22" spans="2:39" ht="15" x14ac:dyDescent="0.25">
      <c r="B22" s="48" t="s">
        <v>299</v>
      </c>
      <c r="D22" s="46">
        <v>0</v>
      </c>
      <c r="E22" s="46">
        <f>+D25</f>
        <v>2680</v>
      </c>
      <c r="F22" s="46">
        <f t="shared" ref="F22:AM22" si="4">+E25</f>
        <v>2360</v>
      </c>
      <c r="G22" s="46">
        <f t="shared" si="4"/>
        <v>2040</v>
      </c>
      <c r="H22" s="46">
        <f t="shared" si="4"/>
        <v>1720</v>
      </c>
      <c r="I22" s="46">
        <f t="shared" si="4"/>
        <v>1400</v>
      </c>
      <c r="J22" s="46">
        <f t="shared" si="4"/>
        <v>1080</v>
      </c>
      <c r="K22" s="46">
        <f t="shared" si="4"/>
        <v>3760</v>
      </c>
      <c r="L22" s="46">
        <f t="shared" si="4"/>
        <v>3440</v>
      </c>
      <c r="M22" s="46">
        <f t="shared" si="4"/>
        <v>3120</v>
      </c>
      <c r="N22" s="46">
        <f t="shared" si="4"/>
        <v>2800</v>
      </c>
      <c r="O22" s="46">
        <f t="shared" si="4"/>
        <v>2480</v>
      </c>
      <c r="P22" s="46">
        <f t="shared" si="4"/>
        <v>2160</v>
      </c>
      <c r="Q22" s="46">
        <f t="shared" si="4"/>
        <v>1818</v>
      </c>
      <c r="R22" s="46">
        <f t="shared" si="4"/>
        <v>4462</v>
      </c>
      <c r="S22" s="46">
        <f t="shared" si="4"/>
        <v>4106</v>
      </c>
      <c r="T22" s="46">
        <f t="shared" si="4"/>
        <v>3750</v>
      </c>
      <c r="U22" s="46">
        <f t="shared" si="4"/>
        <v>3394</v>
      </c>
      <c r="V22" s="46">
        <f t="shared" si="4"/>
        <v>3038</v>
      </c>
      <c r="W22" s="46">
        <f t="shared" si="4"/>
        <v>2682</v>
      </c>
      <c r="X22" s="46">
        <f t="shared" si="4"/>
        <v>2326</v>
      </c>
      <c r="Y22" s="46">
        <f t="shared" si="4"/>
        <v>4970</v>
      </c>
      <c r="Z22" s="46">
        <f t="shared" si="4"/>
        <v>4614</v>
      </c>
      <c r="AA22" s="46">
        <f t="shared" si="4"/>
        <v>4258</v>
      </c>
      <c r="AB22" s="46">
        <f t="shared" si="4"/>
        <v>3902</v>
      </c>
      <c r="AC22" s="46">
        <f t="shared" si="4"/>
        <v>3524</v>
      </c>
      <c r="AD22" s="46">
        <f t="shared" si="4"/>
        <v>3132</v>
      </c>
      <c r="AE22" s="46">
        <f t="shared" si="4"/>
        <v>5740</v>
      </c>
      <c r="AF22" s="46">
        <f t="shared" si="4"/>
        <v>5348</v>
      </c>
      <c r="AG22" s="46">
        <f t="shared" si="4"/>
        <v>4956</v>
      </c>
      <c r="AH22" s="46">
        <f t="shared" si="4"/>
        <v>4564</v>
      </c>
      <c r="AI22" s="46">
        <f t="shared" si="4"/>
        <v>4172</v>
      </c>
      <c r="AJ22" s="46">
        <f t="shared" si="4"/>
        <v>3780</v>
      </c>
      <c r="AK22" s="46">
        <f t="shared" si="4"/>
        <v>3388</v>
      </c>
      <c r="AL22" s="46">
        <f t="shared" si="4"/>
        <v>5996</v>
      </c>
      <c r="AM22" s="46">
        <f t="shared" si="4"/>
        <v>5604</v>
      </c>
    </row>
    <row r="23" spans="2:39" ht="15.75" thickBot="1" x14ac:dyDescent="0.3">
      <c r="B23" s="48" t="str">
        <f>+app!$G$11&amp;" in "&amp;'An Distinta Base'!F10</f>
        <v>Consumi in Kg</v>
      </c>
      <c r="D23" s="46">
        <f>+('Distinta Base'!$E$5*Vendite!B$29)+('Distinta Base'!$E$6*Vendite!B$30)+('Distinta Base'!$E$7*Vendite!B$31)+('Distinta Base'!$E$8*Vendite!B$32)+('Distinta Base'!$E$9*Vendite!B$33)+('Distinta Base'!$E$10*Vendite!B$34)+('Distinta Base'!$E$11*Vendite!B$35)+('Distinta Base'!$E$12*Vendite!B$36)+('Distinta Base'!$E$13*Vendite!B$37)+('Distinta Base'!$E$14*Vendite!B$38)+('Distinta Base'!$E$15*Vendite!B$39)+('Distinta Base'!$E$16*Vendite!B$40)+('Distinta Base'!$E$17*Vendite!B$41)+('Distinta Base'!$E$18*Vendite!B$42)+('Distinta Base'!$E$19*Vendite!B$43)+('Distinta Base'!$E$20*Vendite!B$44)+('Distinta Base'!$E$21*Vendite!B$45)+('Distinta Base'!$E$22*Vendite!B$46)+('Distinta Base'!$E$23*Vendite!B$47)+('Distinta Base'!$E$24*Vendite!B$48)</f>
        <v>320</v>
      </c>
      <c r="E23" s="46">
        <f>+('Distinta Base'!$E$5*Vendite!D$29)+('Distinta Base'!$E$6*Vendite!D$30)+('Distinta Base'!$E$7*Vendite!D$31)+('Distinta Base'!$E$8*Vendite!D$32)+('Distinta Base'!$E$9*Vendite!D$33)+('Distinta Base'!$E$10*Vendite!D$34)+('Distinta Base'!$E$11*Vendite!D$35)+('Distinta Base'!$E$12*Vendite!D$36)+('Distinta Base'!$E$13*Vendite!D$37)+('Distinta Base'!$E$14*Vendite!D$38)+('Distinta Base'!$E$15*Vendite!D$39)+('Distinta Base'!$E$16*Vendite!D$40)+('Distinta Base'!$E$17*Vendite!D$41)+('Distinta Base'!$E$18*Vendite!D$42)+('Distinta Base'!$E$19*Vendite!D$43)+('Distinta Base'!$E$20*Vendite!D$44)+('Distinta Base'!$E$21*Vendite!D$45)+('Distinta Base'!$E$22*Vendite!D$46)+('Distinta Base'!$E$23*Vendite!D$47)+('Distinta Base'!$E$24*Vendite!D$48)</f>
        <v>320</v>
      </c>
      <c r="F23" s="46">
        <f>+('Distinta Base'!$E$5*Vendite!E$29)+('Distinta Base'!$E$6*Vendite!E$30)+('Distinta Base'!$E$7*Vendite!E$31)+('Distinta Base'!$E$8*Vendite!E$32)+('Distinta Base'!$E$9*Vendite!E$33)+('Distinta Base'!$E$10*Vendite!E$34)+('Distinta Base'!$E$11*Vendite!E$35)+('Distinta Base'!$E$12*Vendite!E$36)+('Distinta Base'!$E$13*Vendite!E$37)+('Distinta Base'!$E$14*Vendite!E$38)+('Distinta Base'!$E$15*Vendite!E$39)+('Distinta Base'!$E$16*Vendite!E$40)+('Distinta Base'!$E$17*Vendite!E$41)+('Distinta Base'!$E$18*Vendite!E$42)+('Distinta Base'!$E$19*Vendite!E$43)+('Distinta Base'!$E$20*Vendite!E$44)+('Distinta Base'!$E$21*Vendite!E$45)+('Distinta Base'!$E$22*Vendite!E$46)+('Distinta Base'!$E$23*Vendite!E$47)+('Distinta Base'!$E$24*Vendite!E$48)</f>
        <v>320</v>
      </c>
      <c r="G23" s="46">
        <f>+('Distinta Base'!$E$5*Vendite!F$29)+('Distinta Base'!$E$6*Vendite!F$30)+('Distinta Base'!$E$7*Vendite!F$31)+('Distinta Base'!$E$8*Vendite!F$32)+('Distinta Base'!$E$9*Vendite!F$33)+('Distinta Base'!$E$10*Vendite!F$34)+('Distinta Base'!$E$11*Vendite!F$35)+('Distinta Base'!$E$12*Vendite!F$36)+('Distinta Base'!$E$13*Vendite!F$37)+('Distinta Base'!$E$14*Vendite!F$38)+('Distinta Base'!$E$15*Vendite!F$39)+('Distinta Base'!$E$16*Vendite!F$40)+('Distinta Base'!$E$17*Vendite!F$41)+('Distinta Base'!$E$18*Vendite!F$42)+('Distinta Base'!$E$19*Vendite!F$43)+('Distinta Base'!$E$20*Vendite!F$44)+('Distinta Base'!$E$21*Vendite!F$45)+('Distinta Base'!$E$22*Vendite!F$46)+('Distinta Base'!$E$23*Vendite!F$47)+('Distinta Base'!$E$24*Vendite!F$48)</f>
        <v>320</v>
      </c>
      <c r="H23" s="46">
        <f>+('Distinta Base'!$E$5*Vendite!G$29)+('Distinta Base'!$E$6*Vendite!G$30)+('Distinta Base'!$E$7*Vendite!G$31)+('Distinta Base'!$E$8*Vendite!G$32)+('Distinta Base'!$E$9*Vendite!G$33)+('Distinta Base'!$E$10*Vendite!G$34)+('Distinta Base'!$E$11*Vendite!G$35)+('Distinta Base'!$E$12*Vendite!G$36)+('Distinta Base'!$E$13*Vendite!G$37)+('Distinta Base'!$E$14*Vendite!G$38)+('Distinta Base'!$E$15*Vendite!G$39)+('Distinta Base'!$E$16*Vendite!G$40)+('Distinta Base'!$E$17*Vendite!G$41)+('Distinta Base'!$E$18*Vendite!G$42)+('Distinta Base'!$E$19*Vendite!G$43)+('Distinta Base'!$E$20*Vendite!G$44)+('Distinta Base'!$E$21*Vendite!G$45)+('Distinta Base'!$E$22*Vendite!G$46)+('Distinta Base'!$E$23*Vendite!G$47)+('Distinta Base'!$E$24*Vendite!G$48)</f>
        <v>320</v>
      </c>
      <c r="I23" s="46">
        <f>+('Distinta Base'!$E$5*Vendite!H$29)+('Distinta Base'!$E$6*Vendite!H$30)+('Distinta Base'!$E$7*Vendite!H$31)+('Distinta Base'!$E$8*Vendite!H$32)+('Distinta Base'!$E$9*Vendite!H$33)+('Distinta Base'!$E$10*Vendite!H$34)+('Distinta Base'!$E$11*Vendite!H$35)+('Distinta Base'!$E$12*Vendite!H$36)+('Distinta Base'!$E$13*Vendite!H$37)+('Distinta Base'!$E$14*Vendite!H$38)+('Distinta Base'!$E$15*Vendite!H$39)+('Distinta Base'!$E$16*Vendite!H$40)+('Distinta Base'!$E$17*Vendite!H$41)+('Distinta Base'!$E$18*Vendite!H$42)+('Distinta Base'!$E$19*Vendite!H$43)+('Distinta Base'!$E$20*Vendite!H$44)+('Distinta Base'!$E$21*Vendite!H$45)+('Distinta Base'!$E$22*Vendite!H$46)+('Distinta Base'!$E$23*Vendite!H$47)+('Distinta Base'!$E$24*Vendite!H$48)</f>
        <v>320</v>
      </c>
      <c r="J23" s="46">
        <f>+('Distinta Base'!$E$5*Vendite!I$29)+('Distinta Base'!$E$6*Vendite!I$30)+('Distinta Base'!$E$7*Vendite!I$31)+('Distinta Base'!$E$8*Vendite!I$32)+('Distinta Base'!$E$9*Vendite!I$33)+('Distinta Base'!$E$10*Vendite!I$34)+('Distinta Base'!$E$11*Vendite!I$35)+('Distinta Base'!$E$12*Vendite!I$36)+('Distinta Base'!$E$13*Vendite!I$37)+('Distinta Base'!$E$14*Vendite!I$38)+('Distinta Base'!$E$15*Vendite!I$39)+('Distinta Base'!$E$16*Vendite!I$40)+('Distinta Base'!$E$17*Vendite!I$41)+('Distinta Base'!$E$18*Vendite!I$42)+('Distinta Base'!$E$19*Vendite!I$43)+('Distinta Base'!$E$20*Vendite!I$44)+('Distinta Base'!$E$21*Vendite!I$45)+('Distinta Base'!$E$22*Vendite!I$46)+('Distinta Base'!$E$23*Vendite!I$47)+('Distinta Base'!$E$24*Vendite!I$48)</f>
        <v>320</v>
      </c>
      <c r="K23" s="46">
        <f>+('Distinta Base'!$E$5*Vendite!J$29)+('Distinta Base'!$E$6*Vendite!J$30)+('Distinta Base'!$E$7*Vendite!J$31)+('Distinta Base'!$E$8*Vendite!J$32)+('Distinta Base'!$E$9*Vendite!J$33)+('Distinta Base'!$E$10*Vendite!J$34)+('Distinta Base'!$E$11*Vendite!J$35)+('Distinta Base'!$E$12*Vendite!J$36)+('Distinta Base'!$E$13*Vendite!J$37)+('Distinta Base'!$E$14*Vendite!J$38)+('Distinta Base'!$E$15*Vendite!J$39)+('Distinta Base'!$E$16*Vendite!J$40)+('Distinta Base'!$E$17*Vendite!J$41)+('Distinta Base'!$E$18*Vendite!J$42)+('Distinta Base'!$E$19*Vendite!J$43)+('Distinta Base'!$E$20*Vendite!J$44)+('Distinta Base'!$E$21*Vendite!J$45)+('Distinta Base'!$E$22*Vendite!J$46)+('Distinta Base'!$E$23*Vendite!J$47)+('Distinta Base'!$E$24*Vendite!J$48)</f>
        <v>320</v>
      </c>
      <c r="L23" s="46">
        <f>+('Distinta Base'!$E$5*Vendite!K$29)+('Distinta Base'!$E$6*Vendite!K$30)+('Distinta Base'!$E$7*Vendite!K$31)+('Distinta Base'!$E$8*Vendite!K$32)+('Distinta Base'!$E$9*Vendite!K$33)+('Distinta Base'!$E$10*Vendite!K$34)+('Distinta Base'!$E$11*Vendite!K$35)+('Distinta Base'!$E$12*Vendite!K$36)+('Distinta Base'!$E$13*Vendite!K$37)+('Distinta Base'!$E$14*Vendite!K$38)+('Distinta Base'!$E$15*Vendite!K$39)+('Distinta Base'!$E$16*Vendite!K$40)+('Distinta Base'!$E$17*Vendite!K$41)+('Distinta Base'!$E$18*Vendite!K$42)+('Distinta Base'!$E$19*Vendite!K$43)+('Distinta Base'!$E$20*Vendite!K$44)+('Distinta Base'!$E$21*Vendite!K$45)+('Distinta Base'!$E$22*Vendite!K$46)+('Distinta Base'!$E$23*Vendite!K$47)+('Distinta Base'!$E$24*Vendite!K$48)</f>
        <v>320</v>
      </c>
      <c r="M23" s="46">
        <f>+('Distinta Base'!$E$5*Vendite!L$29)+('Distinta Base'!$E$6*Vendite!L$30)+('Distinta Base'!$E$7*Vendite!L$31)+('Distinta Base'!$E$8*Vendite!L$32)+('Distinta Base'!$E$9*Vendite!L$33)+('Distinta Base'!$E$10*Vendite!L$34)+('Distinta Base'!$E$11*Vendite!L$35)+('Distinta Base'!$E$12*Vendite!L$36)+('Distinta Base'!$E$13*Vendite!L$37)+('Distinta Base'!$E$14*Vendite!L$38)+('Distinta Base'!$E$15*Vendite!L$39)+('Distinta Base'!$E$16*Vendite!L$40)+('Distinta Base'!$E$17*Vendite!L$41)+('Distinta Base'!$E$18*Vendite!L$42)+('Distinta Base'!$E$19*Vendite!L$43)+('Distinta Base'!$E$20*Vendite!L$44)+('Distinta Base'!$E$21*Vendite!L$45)+('Distinta Base'!$E$22*Vendite!L$46)+('Distinta Base'!$E$23*Vendite!L$47)+('Distinta Base'!$E$24*Vendite!L$48)</f>
        <v>320</v>
      </c>
      <c r="N23" s="46">
        <f>+('Distinta Base'!$E$5*Vendite!M$29)+('Distinta Base'!$E$6*Vendite!M$30)+('Distinta Base'!$E$7*Vendite!M$31)+('Distinta Base'!$E$8*Vendite!M$32)+('Distinta Base'!$E$9*Vendite!M$33)+('Distinta Base'!$E$10*Vendite!M$34)+('Distinta Base'!$E$11*Vendite!M$35)+('Distinta Base'!$E$12*Vendite!M$36)+('Distinta Base'!$E$13*Vendite!M$37)+('Distinta Base'!$E$14*Vendite!M$38)+('Distinta Base'!$E$15*Vendite!M$39)+('Distinta Base'!$E$16*Vendite!M$40)+('Distinta Base'!$E$17*Vendite!M$41)+('Distinta Base'!$E$18*Vendite!M$42)+('Distinta Base'!$E$19*Vendite!M$43)+('Distinta Base'!$E$20*Vendite!M$44)+('Distinta Base'!$E$21*Vendite!M$45)+('Distinta Base'!$E$22*Vendite!M$46)+('Distinta Base'!$E$23*Vendite!M$47)+('Distinta Base'!$E$24*Vendite!M$48)</f>
        <v>320</v>
      </c>
      <c r="O23" s="46">
        <f>+('Distinta Base'!$E$5*Vendite!N$29)+('Distinta Base'!$E$6*Vendite!N$30)+('Distinta Base'!$E$7*Vendite!N$31)+('Distinta Base'!$E$8*Vendite!N$32)+('Distinta Base'!$E$9*Vendite!N$33)+('Distinta Base'!$E$10*Vendite!N$34)+('Distinta Base'!$E$11*Vendite!N$35)+('Distinta Base'!$E$12*Vendite!N$36)+('Distinta Base'!$E$13*Vendite!N$37)+('Distinta Base'!$E$14*Vendite!N$38)+('Distinta Base'!$E$15*Vendite!N$39)+('Distinta Base'!$E$16*Vendite!N$40)+('Distinta Base'!$E$17*Vendite!N$41)+('Distinta Base'!$E$18*Vendite!N$42)+('Distinta Base'!$E$19*Vendite!N$43)+('Distinta Base'!$E$20*Vendite!N$44)+('Distinta Base'!$E$21*Vendite!N$45)+('Distinta Base'!$E$22*Vendite!N$46)+('Distinta Base'!$E$23*Vendite!N$47)+('Distinta Base'!$E$24*Vendite!N$48)</f>
        <v>320</v>
      </c>
      <c r="P23" s="46">
        <f>+('Distinta Base'!$E$5*Vendite!O$29)+('Distinta Base'!$E$6*Vendite!O$30)+('Distinta Base'!$E$7*Vendite!O$31)+('Distinta Base'!$E$8*Vendite!O$32)+('Distinta Base'!$E$9*Vendite!O$33)+('Distinta Base'!$E$10*Vendite!O$34)+('Distinta Base'!$E$11*Vendite!O$35)+('Distinta Base'!$E$12*Vendite!O$36)+('Distinta Base'!$E$13*Vendite!O$37)+('Distinta Base'!$E$14*Vendite!O$38)+('Distinta Base'!$E$15*Vendite!O$39)+('Distinta Base'!$E$16*Vendite!O$40)+('Distinta Base'!$E$17*Vendite!O$41)+('Distinta Base'!$E$18*Vendite!O$42)+('Distinta Base'!$E$19*Vendite!O$43)+('Distinta Base'!$E$20*Vendite!O$44)+('Distinta Base'!$E$21*Vendite!O$45)+('Distinta Base'!$E$22*Vendite!O$46)+('Distinta Base'!$E$23*Vendite!O$47)+('Distinta Base'!$E$24*Vendite!O$48)</f>
        <v>342</v>
      </c>
      <c r="Q23" s="46">
        <f>+('Distinta Base'!$E$5*Vendite!P$29)+('Distinta Base'!$E$6*Vendite!P$30)+('Distinta Base'!$E$7*Vendite!P$31)+('Distinta Base'!$E$8*Vendite!P$32)+('Distinta Base'!$E$9*Vendite!P$33)+('Distinta Base'!$E$10*Vendite!P$34)+('Distinta Base'!$E$11*Vendite!P$35)+('Distinta Base'!$E$12*Vendite!P$36)+('Distinta Base'!$E$13*Vendite!P$37)+('Distinta Base'!$E$14*Vendite!P$38)+('Distinta Base'!$E$15*Vendite!P$39)+('Distinta Base'!$E$16*Vendite!P$40)+('Distinta Base'!$E$17*Vendite!P$41)+('Distinta Base'!$E$18*Vendite!P$42)+('Distinta Base'!$E$19*Vendite!P$43)+('Distinta Base'!$E$20*Vendite!P$44)+('Distinta Base'!$E$21*Vendite!P$45)+('Distinta Base'!$E$22*Vendite!P$46)+('Distinta Base'!$E$23*Vendite!P$47)+('Distinta Base'!$E$24*Vendite!P$48)</f>
        <v>356</v>
      </c>
      <c r="R23" s="46">
        <f>+('Distinta Base'!$E$5*Vendite!Q$29)+('Distinta Base'!$E$6*Vendite!Q$30)+('Distinta Base'!$E$7*Vendite!Q$31)+('Distinta Base'!$E$8*Vendite!Q$32)+('Distinta Base'!$E$9*Vendite!Q$33)+('Distinta Base'!$E$10*Vendite!Q$34)+('Distinta Base'!$E$11*Vendite!Q$35)+('Distinta Base'!$E$12*Vendite!Q$36)+('Distinta Base'!$E$13*Vendite!Q$37)+('Distinta Base'!$E$14*Vendite!Q$38)+('Distinta Base'!$E$15*Vendite!Q$39)+('Distinta Base'!$E$16*Vendite!Q$40)+('Distinta Base'!$E$17*Vendite!Q$41)+('Distinta Base'!$E$18*Vendite!Q$42)+('Distinta Base'!$E$19*Vendite!Q$43)+('Distinta Base'!$E$20*Vendite!Q$44)+('Distinta Base'!$E$21*Vendite!Q$45)+('Distinta Base'!$E$22*Vendite!Q$46)+('Distinta Base'!$E$23*Vendite!Q$47)+('Distinta Base'!$E$24*Vendite!Q$48)</f>
        <v>356</v>
      </c>
      <c r="S23" s="46">
        <f>+('Distinta Base'!$E$5*Vendite!R$29)+('Distinta Base'!$E$6*Vendite!R$30)+('Distinta Base'!$E$7*Vendite!R$31)+('Distinta Base'!$E$8*Vendite!R$32)+('Distinta Base'!$E$9*Vendite!R$33)+('Distinta Base'!$E$10*Vendite!R$34)+('Distinta Base'!$E$11*Vendite!R$35)+('Distinta Base'!$E$12*Vendite!R$36)+('Distinta Base'!$E$13*Vendite!R$37)+('Distinta Base'!$E$14*Vendite!R$38)+('Distinta Base'!$E$15*Vendite!R$39)+('Distinta Base'!$E$16*Vendite!R$40)+('Distinta Base'!$E$17*Vendite!R$41)+('Distinta Base'!$E$18*Vendite!R$42)+('Distinta Base'!$E$19*Vendite!R$43)+('Distinta Base'!$E$20*Vendite!R$44)+('Distinta Base'!$E$21*Vendite!R$45)+('Distinta Base'!$E$22*Vendite!R$46)+('Distinta Base'!$E$23*Vendite!R$47)+('Distinta Base'!$E$24*Vendite!R$48)</f>
        <v>356</v>
      </c>
      <c r="T23" s="46">
        <f>+('Distinta Base'!$E$5*Vendite!S$29)+('Distinta Base'!$E$6*Vendite!S$30)+('Distinta Base'!$E$7*Vendite!S$31)+('Distinta Base'!$E$8*Vendite!S$32)+('Distinta Base'!$E$9*Vendite!S$33)+('Distinta Base'!$E$10*Vendite!S$34)+('Distinta Base'!$E$11*Vendite!S$35)+('Distinta Base'!$E$12*Vendite!S$36)+('Distinta Base'!$E$13*Vendite!S$37)+('Distinta Base'!$E$14*Vendite!S$38)+('Distinta Base'!$E$15*Vendite!S$39)+('Distinta Base'!$E$16*Vendite!S$40)+('Distinta Base'!$E$17*Vendite!S$41)+('Distinta Base'!$E$18*Vendite!S$42)+('Distinta Base'!$E$19*Vendite!S$43)+('Distinta Base'!$E$20*Vendite!S$44)+('Distinta Base'!$E$21*Vendite!S$45)+('Distinta Base'!$E$22*Vendite!S$46)+('Distinta Base'!$E$23*Vendite!S$47)+('Distinta Base'!$E$24*Vendite!S$48)</f>
        <v>356</v>
      </c>
      <c r="U23" s="46">
        <f>+('Distinta Base'!$E$5*Vendite!T$29)+('Distinta Base'!$E$6*Vendite!T$30)+('Distinta Base'!$E$7*Vendite!T$31)+('Distinta Base'!$E$8*Vendite!T$32)+('Distinta Base'!$E$9*Vendite!T$33)+('Distinta Base'!$E$10*Vendite!T$34)+('Distinta Base'!$E$11*Vendite!T$35)+('Distinta Base'!$E$12*Vendite!T$36)+('Distinta Base'!$E$13*Vendite!T$37)+('Distinta Base'!$E$14*Vendite!T$38)+('Distinta Base'!$E$15*Vendite!T$39)+('Distinta Base'!$E$16*Vendite!T$40)+('Distinta Base'!$E$17*Vendite!T$41)+('Distinta Base'!$E$18*Vendite!T$42)+('Distinta Base'!$E$19*Vendite!T$43)+('Distinta Base'!$E$20*Vendite!T$44)+('Distinta Base'!$E$21*Vendite!T$45)+('Distinta Base'!$E$22*Vendite!T$46)+('Distinta Base'!$E$23*Vendite!T$47)+('Distinta Base'!$E$24*Vendite!T$48)</f>
        <v>356</v>
      </c>
      <c r="V23" s="46">
        <f>+('Distinta Base'!$E$5*Vendite!U$29)+('Distinta Base'!$E$6*Vendite!U$30)+('Distinta Base'!$E$7*Vendite!U$31)+('Distinta Base'!$E$8*Vendite!U$32)+('Distinta Base'!$E$9*Vendite!U$33)+('Distinta Base'!$E$10*Vendite!U$34)+('Distinta Base'!$E$11*Vendite!U$35)+('Distinta Base'!$E$12*Vendite!U$36)+('Distinta Base'!$E$13*Vendite!U$37)+('Distinta Base'!$E$14*Vendite!U$38)+('Distinta Base'!$E$15*Vendite!U$39)+('Distinta Base'!$E$16*Vendite!U$40)+('Distinta Base'!$E$17*Vendite!U$41)+('Distinta Base'!$E$18*Vendite!U$42)+('Distinta Base'!$E$19*Vendite!U$43)+('Distinta Base'!$E$20*Vendite!U$44)+('Distinta Base'!$E$21*Vendite!U$45)+('Distinta Base'!$E$22*Vendite!U$46)+('Distinta Base'!$E$23*Vendite!U$47)+('Distinta Base'!$E$24*Vendite!U$48)</f>
        <v>356</v>
      </c>
      <c r="W23" s="46">
        <f>+('Distinta Base'!$E$5*Vendite!V$29)+('Distinta Base'!$E$6*Vendite!V$30)+('Distinta Base'!$E$7*Vendite!V$31)+('Distinta Base'!$E$8*Vendite!V$32)+('Distinta Base'!$E$9*Vendite!V$33)+('Distinta Base'!$E$10*Vendite!V$34)+('Distinta Base'!$E$11*Vendite!V$35)+('Distinta Base'!$E$12*Vendite!V$36)+('Distinta Base'!$E$13*Vendite!V$37)+('Distinta Base'!$E$14*Vendite!V$38)+('Distinta Base'!$E$15*Vendite!V$39)+('Distinta Base'!$E$16*Vendite!V$40)+('Distinta Base'!$E$17*Vendite!V$41)+('Distinta Base'!$E$18*Vendite!V$42)+('Distinta Base'!$E$19*Vendite!V$43)+('Distinta Base'!$E$20*Vendite!V$44)+('Distinta Base'!$E$21*Vendite!V$45)+('Distinta Base'!$E$22*Vendite!V$46)+('Distinta Base'!$E$23*Vendite!V$47)+('Distinta Base'!$E$24*Vendite!V$48)</f>
        <v>356</v>
      </c>
      <c r="X23" s="46">
        <f>+('Distinta Base'!$E$5*Vendite!W$29)+('Distinta Base'!$E$6*Vendite!W$30)+('Distinta Base'!$E$7*Vendite!W$31)+('Distinta Base'!$E$8*Vendite!W$32)+('Distinta Base'!$E$9*Vendite!W$33)+('Distinta Base'!$E$10*Vendite!W$34)+('Distinta Base'!$E$11*Vendite!W$35)+('Distinta Base'!$E$12*Vendite!W$36)+('Distinta Base'!$E$13*Vendite!W$37)+('Distinta Base'!$E$14*Vendite!W$38)+('Distinta Base'!$E$15*Vendite!W$39)+('Distinta Base'!$E$16*Vendite!W$40)+('Distinta Base'!$E$17*Vendite!W$41)+('Distinta Base'!$E$18*Vendite!W$42)+('Distinta Base'!$E$19*Vendite!W$43)+('Distinta Base'!$E$20*Vendite!W$44)+('Distinta Base'!$E$21*Vendite!W$45)+('Distinta Base'!$E$22*Vendite!W$46)+('Distinta Base'!$E$23*Vendite!W$47)+('Distinta Base'!$E$24*Vendite!W$48)</f>
        <v>356</v>
      </c>
      <c r="Y23" s="46">
        <f>+('Distinta Base'!$E$5*Vendite!X$29)+('Distinta Base'!$E$6*Vendite!X$30)+('Distinta Base'!$E$7*Vendite!X$31)+('Distinta Base'!$E$8*Vendite!X$32)+('Distinta Base'!$E$9*Vendite!X$33)+('Distinta Base'!$E$10*Vendite!X$34)+('Distinta Base'!$E$11*Vendite!X$35)+('Distinta Base'!$E$12*Vendite!X$36)+('Distinta Base'!$E$13*Vendite!X$37)+('Distinta Base'!$E$14*Vendite!X$38)+('Distinta Base'!$E$15*Vendite!X$39)+('Distinta Base'!$E$16*Vendite!X$40)+('Distinta Base'!$E$17*Vendite!X$41)+('Distinta Base'!$E$18*Vendite!X$42)+('Distinta Base'!$E$19*Vendite!X$43)+('Distinta Base'!$E$20*Vendite!X$44)+('Distinta Base'!$E$21*Vendite!X$45)+('Distinta Base'!$E$22*Vendite!X$46)+('Distinta Base'!$E$23*Vendite!X$47)+('Distinta Base'!$E$24*Vendite!X$48)</f>
        <v>356</v>
      </c>
      <c r="Z23" s="46">
        <f>+('Distinta Base'!$E$5*Vendite!Y$29)+('Distinta Base'!$E$6*Vendite!Y$30)+('Distinta Base'!$E$7*Vendite!Y$31)+('Distinta Base'!$E$8*Vendite!Y$32)+('Distinta Base'!$E$9*Vendite!Y$33)+('Distinta Base'!$E$10*Vendite!Y$34)+('Distinta Base'!$E$11*Vendite!Y$35)+('Distinta Base'!$E$12*Vendite!Y$36)+('Distinta Base'!$E$13*Vendite!Y$37)+('Distinta Base'!$E$14*Vendite!Y$38)+('Distinta Base'!$E$15*Vendite!Y$39)+('Distinta Base'!$E$16*Vendite!Y$40)+('Distinta Base'!$E$17*Vendite!Y$41)+('Distinta Base'!$E$18*Vendite!Y$42)+('Distinta Base'!$E$19*Vendite!Y$43)+('Distinta Base'!$E$20*Vendite!Y$44)+('Distinta Base'!$E$21*Vendite!Y$45)+('Distinta Base'!$E$22*Vendite!Y$46)+('Distinta Base'!$E$23*Vendite!Y$47)+('Distinta Base'!$E$24*Vendite!Y$48)</f>
        <v>356</v>
      </c>
      <c r="AA23" s="46">
        <f>+('Distinta Base'!$E$5*Vendite!Z$29)+('Distinta Base'!$E$6*Vendite!Z$30)+('Distinta Base'!$E$7*Vendite!Z$31)+('Distinta Base'!$E$8*Vendite!Z$32)+('Distinta Base'!$E$9*Vendite!Z$33)+('Distinta Base'!$E$10*Vendite!Z$34)+('Distinta Base'!$E$11*Vendite!Z$35)+('Distinta Base'!$E$12*Vendite!Z$36)+('Distinta Base'!$E$13*Vendite!Z$37)+('Distinta Base'!$E$14*Vendite!Z$38)+('Distinta Base'!$E$15*Vendite!Z$39)+('Distinta Base'!$E$16*Vendite!Z$40)+('Distinta Base'!$E$17*Vendite!Z$41)+('Distinta Base'!$E$18*Vendite!Z$42)+('Distinta Base'!$E$19*Vendite!Z$43)+('Distinta Base'!$E$20*Vendite!Z$44)+('Distinta Base'!$E$21*Vendite!Z$45)+('Distinta Base'!$E$22*Vendite!Z$46)+('Distinta Base'!$E$23*Vendite!Z$47)+('Distinta Base'!$E$24*Vendite!Z$48)</f>
        <v>356</v>
      </c>
      <c r="AB23" s="46">
        <f>+('Distinta Base'!$E$5*Vendite!AA$29)+('Distinta Base'!$E$6*Vendite!AA$30)+('Distinta Base'!$E$7*Vendite!AA$31)+('Distinta Base'!$E$8*Vendite!AA$32)+('Distinta Base'!$E$9*Vendite!AA$33)+('Distinta Base'!$E$10*Vendite!AA$34)+('Distinta Base'!$E$11*Vendite!AA$35)+('Distinta Base'!$E$12*Vendite!AA$36)+('Distinta Base'!$E$13*Vendite!AA$37)+('Distinta Base'!$E$14*Vendite!AA$38)+('Distinta Base'!$E$15*Vendite!AA$39)+('Distinta Base'!$E$16*Vendite!AA$40)+('Distinta Base'!$E$17*Vendite!AA$41)+('Distinta Base'!$E$18*Vendite!AA$42)+('Distinta Base'!$E$19*Vendite!AA$43)+('Distinta Base'!$E$20*Vendite!AA$44)+('Distinta Base'!$E$21*Vendite!AA$45)+('Distinta Base'!$E$22*Vendite!AA$46)+('Distinta Base'!$E$23*Vendite!AA$47)+('Distinta Base'!$E$24*Vendite!AA$48)</f>
        <v>378</v>
      </c>
      <c r="AC23" s="46">
        <f>+('Distinta Base'!$E$5*Vendite!AB$29)+('Distinta Base'!$E$6*Vendite!AB$30)+('Distinta Base'!$E$7*Vendite!AB$31)+('Distinta Base'!$E$8*Vendite!AB$32)+('Distinta Base'!$E$9*Vendite!AB$33)+('Distinta Base'!$E$10*Vendite!AB$34)+('Distinta Base'!$E$11*Vendite!AB$35)+('Distinta Base'!$E$12*Vendite!AB$36)+('Distinta Base'!$E$13*Vendite!AB$37)+('Distinta Base'!$E$14*Vendite!AB$38)+('Distinta Base'!$E$15*Vendite!AB$39)+('Distinta Base'!$E$16*Vendite!AB$40)+('Distinta Base'!$E$17*Vendite!AB$41)+('Distinta Base'!$E$18*Vendite!AB$42)+('Distinta Base'!$E$19*Vendite!AB$43)+('Distinta Base'!$E$20*Vendite!AB$44)+('Distinta Base'!$E$21*Vendite!AB$45)+('Distinta Base'!$E$22*Vendite!AB$46)+('Distinta Base'!$E$23*Vendite!AB$47)+('Distinta Base'!$E$24*Vendite!AB$48)</f>
        <v>392</v>
      </c>
      <c r="AD23" s="46">
        <f>+('Distinta Base'!$E$5*Vendite!AC$29)+('Distinta Base'!$E$6*Vendite!AC$30)+('Distinta Base'!$E$7*Vendite!AC$31)+('Distinta Base'!$E$8*Vendite!AC$32)+('Distinta Base'!$E$9*Vendite!AC$33)+('Distinta Base'!$E$10*Vendite!AC$34)+('Distinta Base'!$E$11*Vendite!AC$35)+('Distinta Base'!$E$12*Vendite!AC$36)+('Distinta Base'!$E$13*Vendite!AC$37)+('Distinta Base'!$E$14*Vendite!AC$38)+('Distinta Base'!$E$15*Vendite!AC$39)+('Distinta Base'!$E$16*Vendite!AC$40)+('Distinta Base'!$E$17*Vendite!AC$41)+('Distinta Base'!$E$18*Vendite!AC$42)+('Distinta Base'!$E$19*Vendite!AC$43)+('Distinta Base'!$E$20*Vendite!AC$44)+('Distinta Base'!$E$21*Vendite!AC$45)+('Distinta Base'!$E$22*Vendite!AC$46)+('Distinta Base'!$E$23*Vendite!AC$47)+('Distinta Base'!$E$24*Vendite!AC$48)</f>
        <v>392</v>
      </c>
      <c r="AE23" s="46">
        <f>+('Distinta Base'!$E$5*Vendite!AD$29)+('Distinta Base'!$E$6*Vendite!AD$30)+('Distinta Base'!$E$7*Vendite!AD$31)+('Distinta Base'!$E$8*Vendite!AD$32)+('Distinta Base'!$E$9*Vendite!AD$33)+('Distinta Base'!$E$10*Vendite!AD$34)+('Distinta Base'!$E$11*Vendite!AD$35)+('Distinta Base'!$E$12*Vendite!AD$36)+('Distinta Base'!$E$13*Vendite!AD$37)+('Distinta Base'!$E$14*Vendite!AD$38)+('Distinta Base'!$E$15*Vendite!AD$39)+('Distinta Base'!$E$16*Vendite!AD$40)+('Distinta Base'!$E$17*Vendite!AD$41)+('Distinta Base'!$E$18*Vendite!AD$42)+('Distinta Base'!$E$19*Vendite!AD$43)+('Distinta Base'!$E$20*Vendite!AD$44)+('Distinta Base'!$E$21*Vendite!AD$45)+('Distinta Base'!$E$22*Vendite!AD$46)+('Distinta Base'!$E$23*Vendite!AD$47)+('Distinta Base'!$E$24*Vendite!AD$48)</f>
        <v>392</v>
      </c>
      <c r="AF23" s="46">
        <f>+('Distinta Base'!$E$5*Vendite!AE$29)+('Distinta Base'!$E$6*Vendite!AE$30)+('Distinta Base'!$E$7*Vendite!AE$31)+('Distinta Base'!$E$8*Vendite!AE$32)+('Distinta Base'!$E$9*Vendite!AE$33)+('Distinta Base'!$E$10*Vendite!AE$34)+('Distinta Base'!$E$11*Vendite!AE$35)+('Distinta Base'!$E$12*Vendite!AE$36)+('Distinta Base'!$E$13*Vendite!AE$37)+('Distinta Base'!$E$14*Vendite!AE$38)+('Distinta Base'!$E$15*Vendite!AE$39)+('Distinta Base'!$E$16*Vendite!AE$40)+('Distinta Base'!$E$17*Vendite!AE$41)+('Distinta Base'!$E$18*Vendite!AE$42)+('Distinta Base'!$E$19*Vendite!AE$43)+('Distinta Base'!$E$20*Vendite!AE$44)+('Distinta Base'!$E$21*Vendite!AE$45)+('Distinta Base'!$E$22*Vendite!AE$46)+('Distinta Base'!$E$23*Vendite!AE$47)+('Distinta Base'!$E$24*Vendite!AE$48)</f>
        <v>392</v>
      </c>
      <c r="AG23" s="46">
        <f>+('Distinta Base'!$E$5*Vendite!AF$29)+('Distinta Base'!$E$6*Vendite!AF$30)+('Distinta Base'!$E$7*Vendite!AF$31)+('Distinta Base'!$E$8*Vendite!AF$32)+('Distinta Base'!$E$9*Vendite!AF$33)+('Distinta Base'!$E$10*Vendite!AF$34)+('Distinta Base'!$E$11*Vendite!AF$35)+('Distinta Base'!$E$12*Vendite!AF$36)+('Distinta Base'!$E$13*Vendite!AF$37)+('Distinta Base'!$E$14*Vendite!AF$38)+('Distinta Base'!$E$15*Vendite!AF$39)+('Distinta Base'!$E$16*Vendite!AF$40)+('Distinta Base'!$E$17*Vendite!AF$41)+('Distinta Base'!$E$18*Vendite!AF$42)+('Distinta Base'!$E$19*Vendite!AF$43)+('Distinta Base'!$E$20*Vendite!AF$44)+('Distinta Base'!$E$21*Vendite!AF$45)+('Distinta Base'!$E$22*Vendite!AF$46)+('Distinta Base'!$E$23*Vendite!AF$47)+('Distinta Base'!$E$24*Vendite!AF$48)</f>
        <v>392</v>
      </c>
      <c r="AH23" s="46">
        <f>+('Distinta Base'!$E$5*Vendite!AG$29)+('Distinta Base'!$E$6*Vendite!AG$30)+('Distinta Base'!$E$7*Vendite!AG$31)+('Distinta Base'!$E$8*Vendite!AG$32)+('Distinta Base'!$E$9*Vendite!AG$33)+('Distinta Base'!$E$10*Vendite!AG$34)+('Distinta Base'!$E$11*Vendite!AG$35)+('Distinta Base'!$E$12*Vendite!AG$36)+('Distinta Base'!$E$13*Vendite!AG$37)+('Distinta Base'!$E$14*Vendite!AG$38)+('Distinta Base'!$E$15*Vendite!AG$39)+('Distinta Base'!$E$16*Vendite!AG$40)+('Distinta Base'!$E$17*Vendite!AG$41)+('Distinta Base'!$E$18*Vendite!AG$42)+('Distinta Base'!$E$19*Vendite!AG$43)+('Distinta Base'!$E$20*Vendite!AG$44)+('Distinta Base'!$E$21*Vendite!AG$45)+('Distinta Base'!$E$22*Vendite!AG$46)+('Distinta Base'!$E$23*Vendite!AG$47)+('Distinta Base'!$E$24*Vendite!AG$48)</f>
        <v>392</v>
      </c>
      <c r="AI23" s="46">
        <f>+('Distinta Base'!$E$5*Vendite!AH$29)+('Distinta Base'!$E$6*Vendite!AH$30)+('Distinta Base'!$E$7*Vendite!AH$31)+('Distinta Base'!$E$8*Vendite!AH$32)+('Distinta Base'!$E$9*Vendite!AH$33)+('Distinta Base'!$E$10*Vendite!AH$34)+('Distinta Base'!$E$11*Vendite!AH$35)+('Distinta Base'!$E$12*Vendite!AH$36)+('Distinta Base'!$E$13*Vendite!AH$37)+('Distinta Base'!$E$14*Vendite!AH$38)+('Distinta Base'!$E$15*Vendite!AH$39)+('Distinta Base'!$E$16*Vendite!AH$40)+('Distinta Base'!$E$17*Vendite!AH$41)+('Distinta Base'!$E$18*Vendite!AH$42)+('Distinta Base'!$E$19*Vendite!AH$43)+('Distinta Base'!$E$20*Vendite!AH$44)+('Distinta Base'!$E$21*Vendite!AH$45)+('Distinta Base'!$E$22*Vendite!AH$46)+('Distinta Base'!$E$23*Vendite!AH$47)+('Distinta Base'!$E$24*Vendite!AH$48)</f>
        <v>392</v>
      </c>
      <c r="AJ23" s="46">
        <f>+('Distinta Base'!$E$5*Vendite!AI$29)+('Distinta Base'!$E$6*Vendite!AI$30)+('Distinta Base'!$E$7*Vendite!AI$31)+('Distinta Base'!$E$8*Vendite!AI$32)+('Distinta Base'!$E$9*Vendite!AI$33)+('Distinta Base'!$E$10*Vendite!AI$34)+('Distinta Base'!$E$11*Vendite!AI$35)+('Distinta Base'!$E$12*Vendite!AI$36)+('Distinta Base'!$E$13*Vendite!AI$37)+('Distinta Base'!$E$14*Vendite!AI$38)+('Distinta Base'!$E$15*Vendite!AI$39)+('Distinta Base'!$E$16*Vendite!AI$40)+('Distinta Base'!$E$17*Vendite!AI$41)+('Distinta Base'!$E$18*Vendite!AI$42)+('Distinta Base'!$E$19*Vendite!AI$43)+('Distinta Base'!$E$20*Vendite!AI$44)+('Distinta Base'!$E$21*Vendite!AI$45)+('Distinta Base'!$E$22*Vendite!AI$46)+('Distinta Base'!$E$23*Vendite!AI$47)+('Distinta Base'!$E$24*Vendite!AI$48)</f>
        <v>392</v>
      </c>
      <c r="AK23" s="46">
        <f>+('Distinta Base'!$E$5*Vendite!AJ$29)+('Distinta Base'!$E$6*Vendite!AJ$30)+('Distinta Base'!$E$7*Vendite!AJ$31)+('Distinta Base'!$E$8*Vendite!AJ$32)+('Distinta Base'!$E$9*Vendite!AJ$33)+('Distinta Base'!$E$10*Vendite!AJ$34)+('Distinta Base'!$E$11*Vendite!AJ$35)+('Distinta Base'!$E$12*Vendite!AJ$36)+('Distinta Base'!$E$13*Vendite!AJ$37)+('Distinta Base'!$E$14*Vendite!AJ$38)+('Distinta Base'!$E$15*Vendite!AJ$39)+('Distinta Base'!$E$16*Vendite!AJ$40)+('Distinta Base'!$E$17*Vendite!AJ$41)+('Distinta Base'!$E$18*Vendite!AJ$42)+('Distinta Base'!$E$19*Vendite!AJ$43)+('Distinta Base'!$E$20*Vendite!AJ$44)+('Distinta Base'!$E$21*Vendite!AJ$45)+('Distinta Base'!$E$22*Vendite!AJ$46)+('Distinta Base'!$E$23*Vendite!AJ$47)+('Distinta Base'!$E$24*Vendite!AJ$48)</f>
        <v>392</v>
      </c>
      <c r="AL23" s="46">
        <f>+('Distinta Base'!$E$5*Vendite!AK$29)+('Distinta Base'!$E$6*Vendite!AK$30)+('Distinta Base'!$E$7*Vendite!AK$31)+('Distinta Base'!$E$8*Vendite!AK$32)+('Distinta Base'!$E$9*Vendite!AK$33)+('Distinta Base'!$E$10*Vendite!AK$34)+('Distinta Base'!$E$11*Vendite!AK$35)+('Distinta Base'!$E$12*Vendite!AK$36)+('Distinta Base'!$E$13*Vendite!AK$37)+('Distinta Base'!$E$14*Vendite!AK$38)+('Distinta Base'!$E$15*Vendite!AK$39)+('Distinta Base'!$E$16*Vendite!AK$40)+('Distinta Base'!$E$17*Vendite!AK$41)+('Distinta Base'!$E$18*Vendite!AK$42)+('Distinta Base'!$E$19*Vendite!AK$43)+('Distinta Base'!$E$20*Vendite!AK$44)+('Distinta Base'!$E$21*Vendite!AK$45)+('Distinta Base'!$E$22*Vendite!AK$46)+('Distinta Base'!$E$23*Vendite!AK$47)+('Distinta Base'!$E$24*Vendite!AK$48)</f>
        <v>392</v>
      </c>
      <c r="AM23" s="46">
        <f>+('Distinta Base'!$E$5*Vendite!AL$29)+('Distinta Base'!$E$6*Vendite!AL$30)+('Distinta Base'!$E$7*Vendite!AL$31)+('Distinta Base'!$E$8*Vendite!AL$32)+('Distinta Base'!$E$9*Vendite!AL$33)+('Distinta Base'!$E$10*Vendite!AL$34)+('Distinta Base'!$E$11*Vendite!AL$35)+('Distinta Base'!$E$12*Vendite!AL$36)+('Distinta Base'!$E$13*Vendite!AL$37)+('Distinta Base'!$E$14*Vendite!AL$38)+('Distinta Base'!$E$15*Vendite!AL$39)+('Distinta Base'!$E$16*Vendite!AL$40)+('Distinta Base'!$E$17*Vendite!AL$41)+('Distinta Base'!$E$18*Vendite!AL$42)+('Distinta Base'!$E$19*Vendite!AL$43)+('Distinta Base'!$E$20*Vendite!AL$44)+('Distinta Base'!$E$21*Vendite!AL$45)+('Distinta Base'!$E$22*Vendite!AL$46)+('Distinta Base'!$E$23*Vendite!AL$47)+('Distinta Base'!$E$24*Vendite!AL$48)</f>
        <v>392</v>
      </c>
    </row>
    <row r="24" spans="2:39" s="41" customFormat="1" ht="16.5" thickTop="1" thickBot="1" x14ac:dyDescent="0.3">
      <c r="B24" s="48" t="str">
        <f>+app!$G$12&amp;" in "&amp;'An Distinta Base'!F10</f>
        <v>Acquisti in Kg</v>
      </c>
      <c r="D24" s="54">
        <v>3000</v>
      </c>
      <c r="E24" s="54"/>
      <c r="F24" s="54"/>
      <c r="G24" s="54"/>
      <c r="H24" s="54"/>
      <c r="I24" s="54"/>
      <c r="J24" s="54">
        <v>3000</v>
      </c>
      <c r="K24" s="54"/>
      <c r="L24" s="54"/>
      <c r="M24" s="54"/>
      <c r="N24" s="54"/>
      <c r="O24" s="54"/>
      <c r="P24" s="54"/>
      <c r="Q24" s="54">
        <v>3000</v>
      </c>
      <c r="R24" s="54"/>
      <c r="S24" s="54"/>
      <c r="T24" s="54"/>
      <c r="U24" s="54"/>
      <c r="V24" s="54"/>
      <c r="W24" s="54"/>
      <c r="X24" s="54">
        <v>3000</v>
      </c>
      <c r="Y24" s="54"/>
      <c r="Z24" s="54"/>
      <c r="AA24" s="54"/>
      <c r="AB24" s="54"/>
      <c r="AC24" s="54"/>
      <c r="AD24" s="54">
        <v>3000</v>
      </c>
      <c r="AE24" s="54"/>
      <c r="AF24" s="54"/>
      <c r="AG24" s="54"/>
      <c r="AH24" s="54"/>
      <c r="AI24" s="54"/>
      <c r="AJ24" s="54"/>
      <c r="AK24" s="54">
        <v>3000</v>
      </c>
      <c r="AL24" s="54"/>
      <c r="AM24" s="54"/>
    </row>
    <row r="25" spans="2:39" ht="15.75" thickTop="1" x14ac:dyDescent="0.25">
      <c r="B25" s="48" t="s">
        <v>300</v>
      </c>
      <c r="D25" s="46">
        <f>+D22-D23+D24</f>
        <v>2680</v>
      </c>
      <c r="E25" s="46">
        <f>+E22-E23+E24</f>
        <v>2360</v>
      </c>
      <c r="F25" s="46">
        <f t="shared" ref="F25:AM25" si="5">+F22-F23+F24</f>
        <v>2040</v>
      </c>
      <c r="G25" s="46">
        <f t="shared" si="5"/>
        <v>1720</v>
      </c>
      <c r="H25" s="46">
        <f t="shared" si="5"/>
        <v>1400</v>
      </c>
      <c r="I25" s="46">
        <f t="shared" si="5"/>
        <v>1080</v>
      </c>
      <c r="J25" s="46">
        <f t="shared" si="5"/>
        <v>3760</v>
      </c>
      <c r="K25" s="46">
        <f t="shared" si="5"/>
        <v>3440</v>
      </c>
      <c r="L25" s="46">
        <f t="shared" si="5"/>
        <v>3120</v>
      </c>
      <c r="M25" s="46">
        <f t="shared" si="5"/>
        <v>2800</v>
      </c>
      <c r="N25" s="46">
        <f t="shared" si="5"/>
        <v>2480</v>
      </c>
      <c r="O25" s="46">
        <f t="shared" si="5"/>
        <v>2160</v>
      </c>
      <c r="P25" s="46">
        <f t="shared" si="5"/>
        <v>1818</v>
      </c>
      <c r="Q25" s="46">
        <f t="shared" si="5"/>
        <v>4462</v>
      </c>
      <c r="R25" s="46">
        <f t="shared" si="5"/>
        <v>4106</v>
      </c>
      <c r="S25" s="46">
        <f t="shared" si="5"/>
        <v>3750</v>
      </c>
      <c r="T25" s="46">
        <f t="shared" si="5"/>
        <v>3394</v>
      </c>
      <c r="U25" s="46">
        <f t="shared" si="5"/>
        <v>3038</v>
      </c>
      <c r="V25" s="46">
        <f t="shared" si="5"/>
        <v>2682</v>
      </c>
      <c r="W25" s="46">
        <f t="shared" si="5"/>
        <v>2326</v>
      </c>
      <c r="X25" s="46">
        <f t="shared" si="5"/>
        <v>4970</v>
      </c>
      <c r="Y25" s="46">
        <f t="shared" si="5"/>
        <v>4614</v>
      </c>
      <c r="Z25" s="46">
        <f t="shared" si="5"/>
        <v>4258</v>
      </c>
      <c r="AA25" s="46">
        <f t="shared" si="5"/>
        <v>3902</v>
      </c>
      <c r="AB25" s="46">
        <f t="shared" si="5"/>
        <v>3524</v>
      </c>
      <c r="AC25" s="46">
        <f t="shared" si="5"/>
        <v>3132</v>
      </c>
      <c r="AD25" s="46">
        <f t="shared" si="5"/>
        <v>5740</v>
      </c>
      <c r="AE25" s="46">
        <f t="shared" si="5"/>
        <v>5348</v>
      </c>
      <c r="AF25" s="46">
        <f t="shared" si="5"/>
        <v>4956</v>
      </c>
      <c r="AG25" s="46">
        <f t="shared" si="5"/>
        <v>4564</v>
      </c>
      <c r="AH25" s="46">
        <f t="shared" si="5"/>
        <v>4172</v>
      </c>
      <c r="AI25" s="46">
        <f t="shared" si="5"/>
        <v>3780</v>
      </c>
      <c r="AJ25" s="46">
        <f t="shared" si="5"/>
        <v>3388</v>
      </c>
      <c r="AK25" s="46">
        <f t="shared" si="5"/>
        <v>5996</v>
      </c>
      <c r="AL25" s="46">
        <f t="shared" si="5"/>
        <v>5604</v>
      </c>
      <c r="AM25" s="46">
        <f t="shared" si="5"/>
        <v>5212</v>
      </c>
    </row>
    <row r="28" spans="2:39" ht="15" x14ac:dyDescent="0.25">
      <c r="B28" s="48" t="str">
        <f>+'An Distinta Base'!E11</f>
        <v>Mp4</v>
      </c>
      <c r="D28" s="48" t="str">
        <f>+SPm!B$2</f>
        <v>A1 M1</v>
      </c>
      <c r="E28" s="48" t="str">
        <f>+SPm!C$2</f>
        <v>A1 M2</v>
      </c>
      <c r="F28" s="48" t="str">
        <f>+SPm!D$2</f>
        <v>A1 M3</v>
      </c>
      <c r="G28" s="48" t="str">
        <f>+SPm!E$2</f>
        <v>A1 M4</v>
      </c>
      <c r="H28" s="48" t="str">
        <f>+SPm!F$2</f>
        <v>A1 M5</v>
      </c>
      <c r="I28" s="48" t="str">
        <f>+SPm!G$2</f>
        <v>A1 M6</v>
      </c>
      <c r="J28" s="48" t="str">
        <f>+SPm!H$2</f>
        <v>A1 M7</v>
      </c>
      <c r="K28" s="48" t="str">
        <f>+SPm!I$2</f>
        <v>A1 M8</v>
      </c>
      <c r="L28" s="48" t="str">
        <f>+SPm!J$2</f>
        <v>A1 M9</v>
      </c>
      <c r="M28" s="48" t="str">
        <f>+SPm!K$2</f>
        <v>A1 M10</v>
      </c>
      <c r="N28" s="48" t="str">
        <f>+SPm!L$2</f>
        <v>A1 M11</v>
      </c>
      <c r="O28" s="48" t="str">
        <f>+SPm!M$2</f>
        <v>A1 M12</v>
      </c>
      <c r="P28" s="48" t="str">
        <f>+SPm!N$2</f>
        <v>A2 M1</v>
      </c>
      <c r="Q28" s="48" t="str">
        <f>+SPm!O$2</f>
        <v>A2 M2</v>
      </c>
      <c r="R28" s="48" t="str">
        <f>+SPm!P$2</f>
        <v>A2 M3</v>
      </c>
      <c r="S28" s="48" t="str">
        <f>+SPm!Q$2</f>
        <v>A2 M4</v>
      </c>
      <c r="T28" s="48" t="str">
        <f>+SPm!R$2</f>
        <v>A2 M5</v>
      </c>
      <c r="U28" s="48" t="str">
        <f>+SPm!S$2</f>
        <v>A2 M6</v>
      </c>
      <c r="V28" s="48" t="str">
        <f>+SPm!T$2</f>
        <v>A2 M7</v>
      </c>
      <c r="W28" s="48" t="str">
        <f>+SPm!U$2</f>
        <v>A2 M8</v>
      </c>
      <c r="X28" s="48" t="str">
        <f>+SPm!V$2</f>
        <v>A2 M9</v>
      </c>
      <c r="Y28" s="48" t="str">
        <f>+SPm!W$2</f>
        <v>A2 M10</v>
      </c>
      <c r="Z28" s="48" t="str">
        <f>+SPm!X$2</f>
        <v>A2 M11</v>
      </c>
      <c r="AA28" s="48" t="str">
        <f>+SPm!Y$2</f>
        <v>A2 M12</v>
      </c>
      <c r="AB28" s="48" t="str">
        <f>+SPm!Z$2</f>
        <v>A3 M1</v>
      </c>
      <c r="AC28" s="48" t="str">
        <f>+SPm!AA$2</f>
        <v>A3 M2</v>
      </c>
      <c r="AD28" s="48" t="str">
        <f>+SPm!AB$2</f>
        <v>A3 M3</v>
      </c>
      <c r="AE28" s="48" t="str">
        <f>+SPm!AC$2</f>
        <v>A3 M4</v>
      </c>
      <c r="AF28" s="48" t="str">
        <f>+SPm!AD$2</f>
        <v>A3 M5</v>
      </c>
      <c r="AG28" s="48" t="str">
        <f>+SPm!AE$2</f>
        <v>A3 M6</v>
      </c>
      <c r="AH28" s="48" t="str">
        <f>+SPm!AF$2</f>
        <v>A3 M7</v>
      </c>
      <c r="AI28" s="48" t="str">
        <f>+SPm!AG$2</f>
        <v>A3 M8</v>
      </c>
      <c r="AJ28" s="48" t="str">
        <f>+SPm!AH$2</f>
        <v>A3 M9</v>
      </c>
      <c r="AK28" s="48" t="str">
        <f>+SPm!AI$2</f>
        <v>A3 M10</v>
      </c>
      <c r="AL28" s="48" t="str">
        <f>+SPm!AJ$2</f>
        <v>A3 M11</v>
      </c>
      <c r="AM28" s="48" t="str">
        <f>+SPm!AK$2</f>
        <v>A3 M12</v>
      </c>
    </row>
    <row r="30" spans="2:39" ht="15" x14ac:dyDescent="0.25">
      <c r="B30" s="48" t="s">
        <v>299</v>
      </c>
      <c r="D30" s="46">
        <v>0</v>
      </c>
      <c r="E30" s="46">
        <f>+D33</f>
        <v>1840</v>
      </c>
      <c r="F30" s="46">
        <f t="shared" ref="F30:AM30" si="6">+E33</f>
        <v>1680</v>
      </c>
      <c r="G30" s="46">
        <f t="shared" si="6"/>
        <v>1520</v>
      </c>
      <c r="H30" s="46">
        <f t="shared" si="6"/>
        <v>1360</v>
      </c>
      <c r="I30" s="46">
        <f t="shared" si="6"/>
        <v>1200</v>
      </c>
      <c r="J30" s="46">
        <f t="shared" si="6"/>
        <v>1040</v>
      </c>
      <c r="K30" s="46">
        <f t="shared" si="6"/>
        <v>880</v>
      </c>
      <c r="L30" s="46">
        <f t="shared" si="6"/>
        <v>2720</v>
      </c>
      <c r="M30" s="46">
        <f t="shared" si="6"/>
        <v>2560</v>
      </c>
      <c r="N30" s="46">
        <f t="shared" si="6"/>
        <v>2400</v>
      </c>
      <c r="O30" s="46">
        <f t="shared" si="6"/>
        <v>2240</v>
      </c>
      <c r="P30" s="46">
        <f t="shared" si="6"/>
        <v>2080</v>
      </c>
      <c r="Q30" s="46">
        <f t="shared" si="6"/>
        <v>1909</v>
      </c>
      <c r="R30" s="46">
        <f t="shared" si="6"/>
        <v>1731</v>
      </c>
      <c r="S30" s="46">
        <f t="shared" si="6"/>
        <v>3553</v>
      </c>
      <c r="T30" s="46">
        <f t="shared" si="6"/>
        <v>3375</v>
      </c>
      <c r="U30" s="46">
        <f t="shared" si="6"/>
        <v>3197</v>
      </c>
      <c r="V30" s="46">
        <f t="shared" si="6"/>
        <v>3019</v>
      </c>
      <c r="W30" s="46">
        <f t="shared" si="6"/>
        <v>2841</v>
      </c>
      <c r="X30" s="46">
        <f t="shared" si="6"/>
        <v>2663</v>
      </c>
      <c r="Y30" s="46">
        <f t="shared" si="6"/>
        <v>2485</v>
      </c>
      <c r="Z30" s="46">
        <f t="shared" si="6"/>
        <v>4307</v>
      </c>
      <c r="AA30" s="46">
        <f t="shared" si="6"/>
        <v>4129</v>
      </c>
      <c r="AB30" s="46">
        <f t="shared" si="6"/>
        <v>3951</v>
      </c>
      <c r="AC30" s="46">
        <f t="shared" si="6"/>
        <v>3762</v>
      </c>
      <c r="AD30" s="46">
        <f t="shared" si="6"/>
        <v>3566</v>
      </c>
      <c r="AE30" s="46">
        <f t="shared" si="6"/>
        <v>3370</v>
      </c>
      <c r="AF30" s="46">
        <f t="shared" si="6"/>
        <v>3174</v>
      </c>
      <c r="AG30" s="46">
        <f t="shared" si="6"/>
        <v>4978</v>
      </c>
      <c r="AH30" s="46">
        <f t="shared" si="6"/>
        <v>4782</v>
      </c>
      <c r="AI30" s="46">
        <f t="shared" si="6"/>
        <v>4586</v>
      </c>
      <c r="AJ30" s="46">
        <f t="shared" si="6"/>
        <v>4390</v>
      </c>
      <c r="AK30" s="46">
        <f t="shared" si="6"/>
        <v>4194</v>
      </c>
      <c r="AL30" s="46">
        <f t="shared" si="6"/>
        <v>3998</v>
      </c>
      <c r="AM30" s="46">
        <f t="shared" si="6"/>
        <v>3802</v>
      </c>
    </row>
    <row r="31" spans="2:39" ht="15.75" thickBot="1" x14ac:dyDescent="0.3">
      <c r="B31" s="48" t="str">
        <f>+app!$G$11&amp;" in "&amp;'An Distinta Base'!F11</f>
        <v>Consumi in Lt</v>
      </c>
      <c r="D31" s="46">
        <f>+('Distinta Base'!$F$5*Vendite!B$29)+('Distinta Base'!$F$6*Vendite!B$30)+('Distinta Base'!$F$7*Vendite!B$31)+('Distinta Base'!$F$8*Vendite!B$32)+('Distinta Base'!$F$9*Vendite!B$33)+('Distinta Base'!$F$10*Vendite!B$34)+('Distinta Base'!$F$11*Vendite!B$35)+('Distinta Base'!$F$12*Vendite!B$36)+('Distinta Base'!$F$13*Vendite!B$37)+('Distinta Base'!$F$14*Vendite!B$38)+('Distinta Base'!$F$15*Vendite!B$39)+('Distinta Base'!$F$16*Vendite!B$40)+('Distinta Base'!$F$17*Vendite!B$41)+('Distinta Base'!$F$18*Vendite!B$42)+('Distinta Base'!$F$19*Vendite!B$43)+('Distinta Base'!$F$20*Vendite!B$44)+('Distinta Base'!$F$21*Vendite!B$45)+('Distinta Base'!$F$22*Vendite!B$46)+('Distinta Base'!$F$23*Vendite!B$47)+('Distinta Base'!$F$24*Vendite!B$48)</f>
        <v>160</v>
      </c>
      <c r="E31" s="46">
        <f>+('Distinta Base'!$F$5*Vendite!D$29)+('Distinta Base'!$F$6*Vendite!D$30)+('Distinta Base'!$F$7*Vendite!D$31)+('Distinta Base'!$F$8*Vendite!D$32)+('Distinta Base'!$F$9*Vendite!D$33)+('Distinta Base'!$F$10*Vendite!D$34)+('Distinta Base'!$F$11*Vendite!D$35)+('Distinta Base'!$F$12*Vendite!D$36)+('Distinta Base'!$F$13*Vendite!D$37)+('Distinta Base'!$F$14*Vendite!D$38)+('Distinta Base'!$F$15*Vendite!D$39)+('Distinta Base'!$F$16*Vendite!D$40)+('Distinta Base'!$F$17*Vendite!D$41)+('Distinta Base'!$F$18*Vendite!D$42)+('Distinta Base'!$F$19*Vendite!D$43)+('Distinta Base'!$F$20*Vendite!D$44)+('Distinta Base'!$F$21*Vendite!D$45)+('Distinta Base'!$F$22*Vendite!D$46)+('Distinta Base'!$F$23*Vendite!D$47)+('Distinta Base'!$F$24*Vendite!D$48)</f>
        <v>160</v>
      </c>
      <c r="F31" s="46">
        <f>+('Distinta Base'!$F$5*Vendite!E$29)+('Distinta Base'!$F$6*Vendite!E$30)+('Distinta Base'!$F$7*Vendite!E$31)+('Distinta Base'!$F$8*Vendite!E$32)+('Distinta Base'!$F$9*Vendite!E$33)+('Distinta Base'!$F$10*Vendite!E$34)+('Distinta Base'!$F$11*Vendite!E$35)+('Distinta Base'!$F$12*Vendite!E$36)+('Distinta Base'!$F$13*Vendite!E$37)+('Distinta Base'!$F$14*Vendite!E$38)+('Distinta Base'!$F$15*Vendite!E$39)+('Distinta Base'!$F$16*Vendite!E$40)+('Distinta Base'!$F$17*Vendite!E$41)+('Distinta Base'!$F$18*Vendite!E$42)+('Distinta Base'!$F$19*Vendite!E$43)+('Distinta Base'!$F$20*Vendite!E$44)+('Distinta Base'!$F$21*Vendite!E$45)+('Distinta Base'!$F$22*Vendite!E$46)+('Distinta Base'!$F$23*Vendite!E$47)+('Distinta Base'!$F$24*Vendite!E$48)</f>
        <v>160</v>
      </c>
      <c r="G31" s="46">
        <f>+('Distinta Base'!$F$5*Vendite!F$29)+('Distinta Base'!$F$6*Vendite!F$30)+('Distinta Base'!$F$7*Vendite!F$31)+('Distinta Base'!$F$8*Vendite!F$32)+('Distinta Base'!$F$9*Vendite!F$33)+('Distinta Base'!$F$10*Vendite!F$34)+('Distinta Base'!$F$11*Vendite!F$35)+('Distinta Base'!$F$12*Vendite!F$36)+('Distinta Base'!$F$13*Vendite!F$37)+('Distinta Base'!$F$14*Vendite!F$38)+('Distinta Base'!$F$15*Vendite!F$39)+('Distinta Base'!$F$16*Vendite!F$40)+('Distinta Base'!$F$17*Vendite!F$41)+('Distinta Base'!$F$18*Vendite!F$42)+('Distinta Base'!$F$19*Vendite!F$43)+('Distinta Base'!$F$20*Vendite!F$44)+('Distinta Base'!$F$21*Vendite!F$45)+('Distinta Base'!$F$22*Vendite!F$46)+('Distinta Base'!$F$23*Vendite!F$47)+('Distinta Base'!$F$24*Vendite!F$48)</f>
        <v>160</v>
      </c>
      <c r="H31" s="46">
        <f>+('Distinta Base'!$F$5*Vendite!G$29)+('Distinta Base'!$F$6*Vendite!G$30)+('Distinta Base'!$F$7*Vendite!G$31)+('Distinta Base'!$F$8*Vendite!G$32)+('Distinta Base'!$F$9*Vendite!G$33)+('Distinta Base'!$F$10*Vendite!G$34)+('Distinta Base'!$F$11*Vendite!G$35)+('Distinta Base'!$F$12*Vendite!G$36)+('Distinta Base'!$F$13*Vendite!G$37)+('Distinta Base'!$F$14*Vendite!G$38)+('Distinta Base'!$F$15*Vendite!G$39)+('Distinta Base'!$F$16*Vendite!G$40)+('Distinta Base'!$F$17*Vendite!G$41)+('Distinta Base'!$F$18*Vendite!G$42)+('Distinta Base'!$F$19*Vendite!G$43)+('Distinta Base'!$F$20*Vendite!G$44)+('Distinta Base'!$F$21*Vendite!G$45)+('Distinta Base'!$F$22*Vendite!G$46)+('Distinta Base'!$F$23*Vendite!G$47)+('Distinta Base'!$F$24*Vendite!G$48)</f>
        <v>160</v>
      </c>
      <c r="I31" s="46">
        <f>+('Distinta Base'!$F$5*Vendite!H$29)+('Distinta Base'!$F$6*Vendite!H$30)+('Distinta Base'!$F$7*Vendite!H$31)+('Distinta Base'!$F$8*Vendite!H$32)+('Distinta Base'!$F$9*Vendite!H$33)+('Distinta Base'!$F$10*Vendite!H$34)+('Distinta Base'!$F$11*Vendite!H$35)+('Distinta Base'!$F$12*Vendite!H$36)+('Distinta Base'!$F$13*Vendite!H$37)+('Distinta Base'!$F$14*Vendite!H$38)+('Distinta Base'!$F$15*Vendite!H$39)+('Distinta Base'!$F$16*Vendite!H$40)+('Distinta Base'!$F$17*Vendite!H$41)+('Distinta Base'!$F$18*Vendite!H$42)+('Distinta Base'!$F$19*Vendite!H$43)+('Distinta Base'!$F$20*Vendite!H$44)+('Distinta Base'!$F$21*Vendite!H$45)+('Distinta Base'!$F$22*Vendite!H$46)+('Distinta Base'!$F$23*Vendite!H$47)+('Distinta Base'!$F$24*Vendite!H$48)</f>
        <v>160</v>
      </c>
      <c r="J31" s="46">
        <f>+('Distinta Base'!$F$5*Vendite!I$29)+('Distinta Base'!$F$6*Vendite!I$30)+('Distinta Base'!$F$7*Vendite!I$31)+('Distinta Base'!$F$8*Vendite!I$32)+('Distinta Base'!$F$9*Vendite!I$33)+('Distinta Base'!$F$10*Vendite!I$34)+('Distinta Base'!$F$11*Vendite!I$35)+('Distinta Base'!$F$12*Vendite!I$36)+('Distinta Base'!$F$13*Vendite!I$37)+('Distinta Base'!$F$14*Vendite!I$38)+('Distinta Base'!$F$15*Vendite!I$39)+('Distinta Base'!$F$16*Vendite!I$40)+('Distinta Base'!$F$17*Vendite!I$41)+('Distinta Base'!$F$18*Vendite!I$42)+('Distinta Base'!$F$19*Vendite!I$43)+('Distinta Base'!$F$20*Vendite!I$44)+('Distinta Base'!$F$21*Vendite!I$45)+('Distinta Base'!$F$22*Vendite!I$46)+('Distinta Base'!$F$23*Vendite!I$47)+('Distinta Base'!$F$24*Vendite!I$48)</f>
        <v>160</v>
      </c>
      <c r="K31" s="46">
        <f>+('Distinta Base'!$F$5*Vendite!J$29)+('Distinta Base'!$F$6*Vendite!J$30)+('Distinta Base'!$F$7*Vendite!J$31)+('Distinta Base'!$F$8*Vendite!J$32)+('Distinta Base'!$F$9*Vendite!J$33)+('Distinta Base'!$F$10*Vendite!J$34)+('Distinta Base'!$F$11*Vendite!J$35)+('Distinta Base'!$F$12*Vendite!J$36)+('Distinta Base'!$F$13*Vendite!J$37)+('Distinta Base'!$F$14*Vendite!J$38)+('Distinta Base'!$F$15*Vendite!J$39)+('Distinta Base'!$F$16*Vendite!J$40)+('Distinta Base'!$F$17*Vendite!J$41)+('Distinta Base'!$F$18*Vendite!J$42)+('Distinta Base'!$F$19*Vendite!J$43)+('Distinta Base'!$F$20*Vendite!J$44)+('Distinta Base'!$F$21*Vendite!J$45)+('Distinta Base'!$F$22*Vendite!J$46)+('Distinta Base'!$F$23*Vendite!J$47)+('Distinta Base'!$F$24*Vendite!J$48)</f>
        <v>160</v>
      </c>
      <c r="L31" s="46">
        <f>+('Distinta Base'!$F$5*Vendite!K$29)+('Distinta Base'!$F$6*Vendite!K$30)+('Distinta Base'!$F$7*Vendite!K$31)+('Distinta Base'!$F$8*Vendite!K$32)+('Distinta Base'!$F$9*Vendite!K$33)+('Distinta Base'!$F$10*Vendite!K$34)+('Distinta Base'!$F$11*Vendite!K$35)+('Distinta Base'!$F$12*Vendite!K$36)+('Distinta Base'!$F$13*Vendite!K$37)+('Distinta Base'!$F$14*Vendite!K$38)+('Distinta Base'!$F$15*Vendite!K$39)+('Distinta Base'!$F$16*Vendite!K$40)+('Distinta Base'!$F$17*Vendite!K$41)+('Distinta Base'!$F$18*Vendite!K$42)+('Distinta Base'!$F$19*Vendite!K$43)+('Distinta Base'!$F$20*Vendite!K$44)+('Distinta Base'!$F$21*Vendite!K$45)+('Distinta Base'!$F$22*Vendite!K$46)+('Distinta Base'!$F$23*Vendite!K$47)+('Distinta Base'!$F$24*Vendite!K$48)</f>
        <v>160</v>
      </c>
      <c r="M31" s="46">
        <f>+('Distinta Base'!$F$5*Vendite!L$29)+('Distinta Base'!$F$6*Vendite!L$30)+('Distinta Base'!$F$7*Vendite!L$31)+('Distinta Base'!$F$8*Vendite!L$32)+('Distinta Base'!$F$9*Vendite!L$33)+('Distinta Base'!$F$10*Vendite!L$34)+('Distinta Base'!$F$11*Vendite!L$35)+('Distinta Base'!$F$12*Vendite!L$36)+('Distinta Base'!$F$13*Vendite!L$37)+('Distinta Base'!$F$14*Vendite!L$38)+('Distinta Base'!$F$15*Vendite!L$39)+('Distinta Base'!$F$16*Vendite!L$40)+('Distinta Base'!$F$17*Vendite!L$41)+('Distinta Base'!$F$18*Vendite!L$42)+('Distinta Base'!$F$19*Vendite!L$43)+('Distinta Base'!$F$20*Vendite!L$44)+('Distinta Base'!$F$21*Vendite!L$45)+('Distinta Base'!$F$22*Vendite!L$46)+('Distinta Base'!$F$23*Vendite!L$47)+('Distinta Base'!$F$24*Vendite!L$48)</f>
        <v>160</v>
      </c>
      <c r="N31" s="46">
        <f>+('Distinta Base'!$F$5*Vendite!M$29)+('Distinta Base'!$F$6*Vendite!M$30)+('Distinta Base'!$F$7*Vendite!M$31)+('Distinta Base'!$F$8*Vendite!M$32)+('Distinta Base'!$F$9*Vendite!M$33)+('Distinta Base'!$F$10*Vendite!M$34)+('Distinta Base'!$F$11*Vendite!M$35)+('Distinta Base'!$F$12*Vendite!M$36)+('Distinta Base'!$F$13*Vendite!M$37)+('Distinta Base'!$F$14*Vendite!M$38)+('Distinta Base'!$F$15*Vendite!M$39)+('Distinta Base'!$F$16*Vendite!M$40)+('Distinta Base'!$F$17*Vendite!M$41)+('Distinta Base'!$F$18*Vendite!M$42)+('Distinta Base'!$F$19*Vendite!M$43)+('Distinta Base'!$F$20*Vendite!M$44)+('Distinta Base'!$F$21*Vendite!M$45)+('Distinta Base'!$F$22*Vendite!M$46)+('Distinta Base'!$F$23*Vendite!M$47)+('Distinta Base'!$F$24*Vendite!M$48)</f>
        <v>160</v>
      </c>
      <c r="O31" s="46">
        <f>+('Distinta Base'!$F$5*Vendite!N$29)+('Distinta Base'!$F$6*Vendite!N$30)+('Distinta Base'!$F$7*Vendite!N$31)+('Distinta Base'!$F$8*Vendite!N$32)+('Distinta Base'!$F$9*Vendite!N$33)+('Distinta Base'!$F$10*Vendite!N$34)+('Distinta Base'!$F$11*Vendite!N$35)+('Distinta Base'!$F$12*Vendite!N$36)+('Distinta Base'!$F$13*Vendite!N$37)+('Distinta Base'!$F$14*Vendite!N$38)+('Distinta Base'!$F$15*Vendite!N$39)+('Distinta Base'!$F$16*Vendite!N$40)+('Distinta Base'!$F$17*Vendite!N$41)+('Distinta Base'!$F$18*Vendite!N$42)+('Distinta Base'!$F$19*Vendite!N$43)+('Distinta Base'!$F$20*Vendite!N$44)+('Distinta Base'!$F$21*Vendite!N$45)+('Distinta Base'!$F$22*Vendite!N$46)+('Distinta Base'!$F$23*Vendite!N$47)+('Distinta Base'!$F$24*Vendite!N$48)</f>
        <v>160</v>
      </c>
      <c r="P31" s="46">
        <f>+('Distinta Base'!$F$5*Vendite!O$29)+('Distinta Base'!$F$6*Vendite!O$30)+('Distinta Base'!$F$7*Vendite!O$31)+('Distinta Base'!$F$8*Vendite!O$32)+('Distinta Base'!$F$9*Vendite!O$33)+('Distinta Base'!$F$10*Vendite!O$34)+('Distinta Base'!$F$11*Vendite!O$35)+('Distinta Base'!$F$12*Vendite!O$36)+('Distinta Base'!$F$13*Vendite!O$37)+('Distinta Base'!$F$14*Vendite!O$38)+('Distinta Base'!$F$15*Vendite!O$39)+('Distinta Base'!$F$16*Vendite!O$40)+('Distinta Base'!$F$17*Vendite!O$41)+('Distinta Base'!$F$18*Vendite!O$42)+('Distinta Base'!$F$19*Vendite!O$43)+('Distinta Base'!$F$20*Vendite!O$44)+('Distinta Base'!$F$21*Vendite!O$45)+('Distinta Base'!$F$22*Vendite!O$46)+('Distinta Base'!$F$23*Vendite!O$47)+('Distinta Base'!$F$24*Vendite!O$48)</f>
        <v>171</v>
      </c>
      <c r="Q31" s="46">
        <f>+('Distinta Base'!$F$5*Vendite!P$29)+('Distinta Base'!$F$6*Vendite!P$30)+('Distinta Base'!$F$7*Vendite!P$31)+('Distinta Base'!$F$8*Vendite!P$32)+('Distinta Base'!$F$9*Vendite!P$33)+('Distinta Base'!$F$10*Vendite!P$34)+('Distinta Base'!$F$11*Vendite!P$35)+('Distinta Base'!$F$12*Vendite!P$36)+('Distinta Base'!$F$13*Vendite!P$37)+('Distinta Base'!$F$14*Vendite!P$38)+('Distinta Base'!$F$15*Vendite!P$39)+('Distinta Base'!$F$16*Vendite!P$40)+('Distinta Base'!$F$17*Vendite!P$41)+('Distinta Base'!$F$18*Vendite!P$42)+('Distinta Base'!$F$19*Vendite!P$43)+('Distinta Base'!$F$20*Vendite!P$44)+('Distinta Base'!$F$21*Vendite!P$45)+('Distinta Base'!$F$22*Vendite!P$46)+('Distinta Base'!$F$23*Vendite!P$47)+('Distinta Base'!$F$24*Vendite!P$48)</f>
        <v>178</v>
      </c>
      <c r="R31" s="46">
        <f>+('Distinta Base'!$F$5*Vendite!Q$29)+('Distinta Base'!$F$6*Vendite!Q$30)+('Distinta Base'!$F$7*Vendite!Q$31)+('Distinta Base'!$F$8*Vendite!Q$32)+('Distinta Base'!$F$9*Vendite!Q$33)+('Distinta Base'!$F$10*Vendite!Q$34)+('Distinta Base'!$F$11*Vendite!Q$35)+('Distinta Base'!$F$12*Vendite!Q$36)+('Distinta Base'!$F$13*Vendite!Q$37)+('Distinta Base'!$F$14*Vendite!Q$38)+('Distinta Base'!$F$15*Vendite!Q$39)+('Distinta Base'!$F$16*Vendite!Q$40)+('Distinta Base'!$F$17*Vendite!Q$41)+('Distinta Base'!$F$18*Vendite!Q$42)+('Distinta Base'!$F$19*Vendite!Q$43)+('Distinta Base'!$F$20*Vendite!Q$44)+('Distinta Base'!$F$21*Vendite!Q$45)+('Distinta Base'!$F$22*Vendite!Q$46)+('Distinta Base'!$F$23*Vendite!Q$47)+('Distinta Base'!$F$24*Vendite!Q$48)</f>
        <v>178</v>
      </c>
      <c r="S31" s="46">
        <f>+('Distinta Base'!$F$5*Vendite!R$29)+('Distinta Base'!$F$6*Vendite!R$30)+('Distinta Base'!$F$7*Vendite!R$31)+('Distinta Base'!$F$8*Vendite!R$32)+('Distinta Base'!$F$9*Vendite!R$33)+('Distinta Base'!$F$10*Vendite!R$34)+('Distinta Base'!$F$11*Vendite!R$35)+('Distinta Base'!$F$12*Vendite!R$36)+('Distinta Base'!$F$13*Vendite!R$37)+('Distinta Base'!$F$14*Vendite!R$38)+('Distinta Base'!$F$15*Vendite!R$39)+('Distinta Base'!$F$16*Vendite!R$40)+('Distinta Base'!$F$17*Vendite!R$41)+('Distinta Base'!$F$18*Vendite!R$42)+('Distinta Base'!$F$19*Vendite!R$43)+('Distinta Base'!$F$20*Vendite!R$44)+('Distinta Base'!$F$21*Vendite!R$45)+('Distinta Base'!$F$22*Vendite!R$46)+('Distinta Base'!$F$23*Vendite!R$47)+('Distinta Base'!$F$24*Vendite!R$48)</f>
        <v>178</v>
      </c>
      <c r="T31" s="46">
        <f>+('Distinta Base'!$F$5*Vendite!S$29)+('Distinta Base'!$F$6*Vendite!S$30)+('Distinta Base'!$F$7*Vendite!S$31)+('Distinta Base'!$F$8*Vendite!S$32)+('Distinta Base'!$F$9*Vendite!S$33)+('Distinta Base'!$F$10*Vendite!S$34)+('Distinta Base'!$F$11*Vendite!S$35)+('Distinta Base'!$F$12*Vendite!S$36)+('Distinta Base'!$F$13*Vendite!S$37)+('Distinta Base'!$F$14*Vendite!S$38)+('Distinta Base'!$F$15*Vendite!S$39)+('Distinta Base'!$F$16*Vendite!S$40)+('Distinta Base'!$F$17*Vendite!S$41)+('Distinta Base'!$F$18*Vendite!S$42)+('Distinta Base'!$F$19*Vendite!S$43)+('Distinta Base'!$F$20*Vendite!S$44)+('Distinta Base'!$F$21*Vendite!S$45)+('Distinta Base'!$F$22*Vendite!S$46)+('Distinta Base'!$F$23*Vendite!S$47)+('Distinta Base'!$F$24*Vendite!S$48)</f>
        <v>178</v>
      </c>
      <c r="U31" s="46">
        <f>+('Distinta Base'!$F$5*Vendite!T$29)+('Distinta Base'!$F$6*Vendite!T$30)+('Distinta Base'!$F$7*Vendite!T$31)+('Distinta Base'!$F$8*Vendite!T$32)+('Distinta Base'!$F$9*Vendite!T$33)+('Distinta Base'!$F$10*Vendite!T$34)+('Distinta Base'!$F$11*Vendite!T$35)+('Distinta Base'!$F$12*Vendite!T$36)+('Distinta Base'!$F$13*Vendite!T$37)+('Distinta Base'!$F$14*Vendite!T$38)+('Distinta Base'!$F$15*Vendite!T$39)+('Distinta Base'!$F$16*Vendite!T$40)+('Distinta Base'!$F$17*Vendite!T$41)+('Distinta Base'!$F$18*Vendite!T$42)+('Distinta Base'!$F$19*Vendite!T$43)+('Distinta Base'!$F$20*Vendite!T$44)+('Distinta Base'!$F$21*Vendite!T$45)+('Distinta Base'!$F$22*Vendite!T$46)+('Distinta Base'!$F$23*Vendite!T$47)+('Distinta Base'!$F$24*Vendite!T$48)</f>
        <v>178</v>
      </c>
      <c r="V31" s="46">
        <f>+('Distinta Base'!$F$5*Vendite!U$29)+('Distinta Base'!$F$6*Vendite!U$30)+('Distinta Base'!$F$7*Vendite!U$31)+('Distinta Base'!$F$8*Vendite!U$32)+('Distinta Base'!$F$9*Vendite!U$33)+('Distinta Base'!$F$10*Vendite!U$34)+('Distinta Base'!$F$11*Vendite!U$35)+('Distinta Base'!$F$12*Vendite!U$36)+('Distinta Base'!$F$13*Vendite!U$37)+('Distinta Base'!$F$14*Vendite!U$38)+('Distinta Base'!$F$15*Vendite!U$39)+('Distinta Base'!$F$16*Vendite!U$40)+('Distinta Base'!$F$17*Vendite!U$41)+('Distinta Base'!$F$18*Vendite!U$42)+('Distinta Base'!$F$19*Vendite!U$43)+('Distinta Base'!$F$20*Vendite!U$44)+('Distinta Base'!$F$21*Vendite!U$45)+('Distinta Base'!$F$22*Vendite!U$46)+('Distinta Base'!$F$23*Vendite!U$47)+('Distinta Base'!$F$24*Vendite!U$48)</f>
        <v>178</v>
      </c>
      <c r="W31" s="46">
        <f>+('Distinta Base'!$F$5*Vendite!V$29)+('Distinta Base'!$F$6*Vendite!V$30)+('Distinta Base'!$F$7*Vendite!V$31)+('Distinta Base'!$F$8*Vendite!V$32)+('Distinta Base'!$F$9*Vendite!V$33)+('Distinta Base'!$F$10*Vendite!V$34)+('Distinta Base'!$F$11*Vendite!V$35)+('Distinta Base'!$F$12*Vendite!V$36)+('Distinta Base'!$F$13*Vendite!V$37)+('Distinta Base'!$F$14*Vendite!V$38)+('Distinta Base'!$F$15*Vendite!V$39)+('Distinta Base'!$F$16*Vendite!V$40)+('Distinta Base'!$F$17*Vendite!V$41)+('Distinta Base'!$F$18*Vendite!V$42)+('Distinta Base'!$F$19*Vendite!V$43)+('Distinta Base'!$F$20*Vendite!V$44)+('Distinta Base'!$F$21*Vendite!V$45)+('Distinta Base'!$F$22*Vendite!V$46)+('Distinta Base'!$F$23*Vendite!V$47)+('Distinta Base'!$F$24*Vendite!V$48)</f>
        <v>178</v>
      </c>
      <c r="X31" s="46">
        <f>+('Distinta Base'!$F$5*Vendite!W$29)+('Distinta Base'!$F$6*Vendite!W$30)+('Distinta Base'!$F$7*Vendite!W$31)+('Distinta Base'!$F$8*Vendite!W$32)+('Distinta Base'!$F$9*Vendite!W$33)+('Distinta Base'!$F$10*Vendite!W$34)+('Distinta Base'!$F$11*Vendite!W$35)+('Distinta Base'!$F$12*Vendite!W$36)+('Distinta Base'!$F$13*Vendite!W$37)+('Distinta Base'!$F$14*Vendite!W$38)+('Distinta Base'!$F$15*Vendite!W$39)+('Distinta Base'!$F$16*Vendite!W$40)+('Distinta Base'!$F$17*Vendite!W$41)+('Distinta Base'!$F$18*Vendite!W$42)+('Distinta Base'!$F$19*Vendite!W$43)+('Distinta Base'!$F$20*Vendite!W$44)+('Distinta Base'!$F$21*Vendite!W$45)+('Distinta Base'!$F$22*Vendite!W$46)+('Distinta Base'!$F$23*Vendite!W$47)+('Distinta Base'!$F$24*Vendite!W$48)</f>
        <v>178</v>
      </c>
      <c r="Y31" s="46">
        <f>+('Distinta Base'!$F$5*Vendite!X$29)+('Distinta Base'!$F$6*Vendite!X$30)+('Distinta Base'!$F$7*Vendite!X$31)+('Distinta Base'!$F$8*Vendite!X$32)+('Distinta Base'!$F$9*Vendite!X$33)+('Distinta Base'!$F$10*Vendite!X$34)+('Distinta Base'!$F$11*Vendite!X$35)+('Distinta Base'!$F$12*Vendite!X$36)+('Distinta Base'!$F$13*Vendite!X$37)+('Distinta Base'!$F$14*Vendite!X$38)+('Distinta Base'!$F$15*Vendite!X$39)+('Distinta Base'!$F$16*Vendite!X$40)+('Distinta Base'!$F$17*Vendite!X$41)+('Distinta Base'!$F$18*Vendite!X$42)+('Distinta Base'!$F$19*Vendite!X$43)+('Distinta Base'!$F$20*Vendite!X$44)+('Distinta Base'!$F$21*Vendite!X$45)+('Distinta Base'!$F$22*Vendite!X$46)+('Distinta Base'!$F$23*Vendite!X$47)+('Distinta Base'!$F$24*Vendite!X$48)</f>
        <v>178</v>
      </c>
      <c r="Z31" s="46">
        <f>+('Distinta Base'!$F$5*Vendite!Y$29)+('Distinta Base'!$F$6*Vendite!Y$30)+('Distinta Base'!$F$7*Vendite!Y$31)+('Distinta Base'!$F$8*Vendite!Y$32)+('Distinta Base'!$F$9*Vendite!Y$33)+('Distinta Base'!$F$10*Vendite!Y$34)+('Distinta Base'!$F$11*Vendite!Y$35)+('Distinta Base'!$F$12*Vendite!Y$36)+('Distinta Base'!$F$13*Vendite!Y$37)+('Distinta Base'!$F$14*Vendite!Y$38)+('Distinta Base'!$F$15*Vendite!Y$39)+('Distinta Base'!$F$16*Vendite!Y$40)+('Distinta Base'!$F$17*Vendite!Y$41)+('Distinta Base'!$F$18*Vendite!Y$42)+('Distinta Base'!$F$19*Vendite!Y$43)+('Distinta Base'!$F$20*Vendite!Y$44)+('Distinta Base'!$F$21*Vendite!Y$45)+('Distinta Base'!$F$22*Vendite!Y$46)+('Distinta Base'!$F$23*Vendite!Y$47)+('Distinta Base'!$F$24*Vendite!Y$48)</f>
        <v>178</v>
      </c>
      <c r="AA31" s="46">
        <f>+('Distinta Base'!$F$5*Vendite!Z$29)+('Distinta Base'!$F$6*Vendite!Z$30)+('Distinta Base'!$F$7*Vendite!Z$31)+('Distinta Base'!$F$8*Vendite!Z$32)+('Distinta Base'!$F$9*Vendite!Z$33)+('Distinta Base'!$F$10*Vendite!Z$34)+('Distinta Base'!$F$11*Vendite!Z$35)+('Distinta Base'!$F$12*Vendite!Z$36)+('Distinta Base'!$F$13*Vendite!Z$37)+('Distinta Base'!$F$14*Vendite!Z$38)+('Distinta Base'!$F$15*Vendite!Z$39)+('Distinta Base'!$F$16*Vendite!Z$40)+('Distinta Base'!$F$17*Vendite!Z$41)+('Distinta Base'!$F$18*Vendite!Z$42)+('Distinta Base'!$F$19*Vendite!Z$43)+('Distinta Base'!$F$20*Vendite!Z$44)+('Distinta Base'!$F$21*Vendite!Z$45)+('Distinta Base'!$F$22*Vendite!Z$46)+('Distinta Base'!$F$23*Vendite!Z$47)+('Distinta Base'!$F$24*Vendite!Z$48)</f>
        <v>178</v>
      </c>
      <c r="AB31" s="46">
        <f>+('Distinta Base'!$F$5*Vendite!AA$29)+('Distinta Base'!$F$6*Vendite!AA$30)+('Distinta Base'!$F$7*Vendite!AA$31)+('Distinta Base'!$F$8*Vendite!AA$32)+('Distinta Base'!$F$9*Vendite!AA$33)+('Distinta Base'!$F$10*Vendite!AA$34)+('Distinta Base'!$F$11*Vendite!AA$35)+('Distinta Base'!$F$12*Vendite!AA$36)+('Distinta Base'!$F$13*Vendite!AA$37)+('Distinta Base'!$F$14*Vendite!AA$38)+('Distinta Base'!$F$15*Vendite!AA$39)+('Distinta Base'!$F$16*Vendite!AA$40)+('Distinta Base'!$F$17*Vendite!AA$41)+('Distinta Base'!$F$18*Vendite!AA$42)+('Distinta Base'!$F$19*Vendite!AA$43)+('Distinta Base'!$F$20*Vendite!AA$44)+('Distinta Base'!$F$21*Vendite!AA$45)+('Distinta Base'!$F$22*Vendite!AA$46)+('Distinta Base'!$F$23*Vendite!AA$47)+('Distinta Base'!$F$24*Vendite!AA$48)</f>
        <v>189</v>
      </c>
      <c r="AC31" s="46">
        <f>+('Distinta Base'!$F$5*Vendite!AB$29)+('Distinta Base'!$F$6*Vendite!AB$30)+('Distinta Base'!$F$7*Vendite!AB$31)+('Distinta Base'!$F$8*Vendite!AB$32)+('Distinta Base'!$F$9*Vendite!AB$33)+('Distinta Base'!$F$10*Vendite!AB$34)+('Distinta Base'!$F$11*Vendite!AB$35)+('Distinta Base'!$F$12*Vendite!AB$36)+('Distinta Base'!$F$13*Vendite!AB$37)+('Distinta Base'!$F$14*Vendite!AB$38)+('Distinta Base'!$F$15*Vendite!AB$39)+('Distinta Base'!$F$16*Vendite!AB$40)+('Distinta Base'!$F$17*Vendite!AB$41)+('Distinta Base'!$F$18*Vendite!AB$42)+('Distinta Base'!$F$19*Vendite!AB$43)+('Distinta Base'!$F$20*Vendite!AB$44)+('Distinta Base'!$F$21*Vendite!AB$45)+('Distinta Base'!$F$22*Vendite!AB$46)+('Distinta Base'!$F$23*Vendite!AB$47)+('Distinta Base'!$F$24*Vendite!AB$48)</f>
        <v>196</v>
      </c>
      <c r="AD31" s="46">
        <f>+('Distinta Base'!$F$5*Vendite!AC$29)+('Distinta Base'!$F$6*Vendite!AC$30)+('Distinta Base'!$F$7*Vendite!AC$31)+('Distinta Base'!$F$8*Vendite!AC$32)+('Distinta Base'!$F$9*Vendite!AC$33)+('Distinta Base'!$F$10*Vendite!AC$34)+('Distinta Base'!$F$11*Vendite!AC$35)+('Distinta Base'!$F$12*Vendite!AC$36)+('Distinta Base'!$F$13*Vendite!AC$37)+('Distinta Base'!$F$14*Vendite!AC$38)+('Distinta Base'!$F$15*Vendite!AC$39)+('Distinta Base'!$F$16*Vendite!AC$40)+('Distinta Base'!$F$17*Vendite!AC$41)+('Distinta Base'!$F$18*Vendite!AC$42)+('Distinta Base'!$F$19*Vendite!AC$43)+('Distinta Base'!$F$20*Vendite!AC$44)+('Distinta Base'!$F$21*Vendite!AC$45)+('Distinta Base'!$F$22*Vendite!AC$46)+('Distinta Base'!$F$23*Vendite!AC$47)+('Distinta Base'!$F$24*Vendite!AC$48)</f>
        <v>196</v>
      </c>
      <c r="AE31" s="46">
        <f>+('Distinta Base'!$F$5*Vendite!AD$29)+('Distinta Base'!$F$6*Vendite!AD$30)+('Distinta Base'!$F$7*Vendite!AD$31)+('Distinta Base'!$F$8*Vendite!AD$32)+('Distinta Base'!$F$9*Vendite!AD$33)+('Distinta Base'!$F$10*Vendite!AD$34)+('Distinta Base'!$F$11*Vendite!AD$35)+('Distinta Base'!$F$12*Vendite!AD$36)+('Distinta Base'!$F$13*Vendite!AD$37)+('Distinta Base'!$F$14*Vendite!AD$38)+('Distinta Base'!$F$15*Vendite!AD$39)+('Distinta Base'!$F$16*Vendite!AD$40)+('Distinta Base'!$F$17*Vendite!AD$41)+('Distinta Base'!$F$18*Vendite!AD$42)+('Distinta Base'!$F$19*Vendite!AD$43)+('Distinta Base'!$F$20*Vendite!AD$44)+('Distinta Base'!$F$21*Vendite!AD$45)+('Distinta Base'!$F$22*Vendite!AD$46)+('Distinta Base'!$F$23*Vendite!AD$47)+('Distinta Base'!$F$24*Vendite!AD$48)</f>
        <v>196</v>
      </c>
      <c r="AF31" s="46">
        <f>+('Distinta Base'!$F$5*Vendite!AE$29)+('Distinta Base'!$F$6*Vendite!AE$30)+('Distinta Base'!$F$7*Vendite!AE$31)+('Distinta Base'!$F$8*Vendite!AE$32)+('Distinta Base'!$F$9*Vendite!AE$33)+('Distinta Base'!$F$10*Vendite!AE$34)+('Distinta Base'!$F$11*Vendite!AE$35)+('Distinta Base'!$F$12*Vendite!AE$36)+('Distinta Base'!$F$13*Vendite!AE$37)+('Distinta Base'!$F$14*Vendite!AE$38)+('Distinta Base'!$F$15*Vendite!AE$39)+('Distinta Base'!$F$16*Vendite!AE$40)+('Distinta Base'!$F$17*Vendite!AE$41)+('Distinta Base'!$F$18*Vendite!AE$42)+('Distinta Base'!$F$19*Vendite!AE$43)+('Distinta Base'!$F$20*Vendite!AE$44)+('Distinta Base'!$F$21*Vendite!AE$45)+('Distinta Base'!$F$22*Vendite!AE$46)+('Distinta Base'!$F$23*Vendite!AE$47)+('Distinta Base'!$F$24*Vendite!AE$48)</f>
        <v>196</v>
      </c>
      <c r="AG31" s="46">
        <f>+('Distinta Base'!$F$5*Vendite!AF$29)+('Distinta Base'!$F$6*Vendite!AF$30)+('Distinta Base'!$F$7*Vendite!AF$31)+('Distinta Base'!$F$8*Vendite!AF$32)+('Distinta Base'!$F$9*Vendite!AF$33)+('Distinta Base'!$F$10*Vendite!AF$34)+('Distinta Base'!$F$11*Vendite!AF$35)+('Distinta Base'!$F$12*Vendite!AF$36)+('Distinta Base'!$F$13*Vendite!AF$37)+('Distinta Base'!$F$14*Vendite!AF$38)+('Distinta Base'!$F$15*Vendite!AF$39)+('Distinta Base'!$F$16*Vendite!AF$40)+('Distinta Base'!$F$17*Vendite!AF$41)+('Distinta Base'!$F$18*Vendite!AF$42)+('Distinta Base'!$F$19*Vendite!AF$43)+('Distinta Base'!$F$20*Vendite!AF$44)+('Distinta Base'!$F$21*Vendite!AF$45)+('Distinta Base'!$F$22*Vendite!AF$46)+('Distinta Base'!$F$23*Vendite!AF$47)+('Distinta Base'!$F$24*Vendite!AF$48)</f>
        <v>196</v>
      </c>
      <c r="AH31" s="46">
        <f>+('Distinta Base'!$F$5*Vendite!AG$29)+('Distinta Base'!$F$6*Vendite!AG$30)+('Distinta Base'!$F$7*Vendite!AG$31)+('Distinta Base'!$F$8*Vendite!AG$32)+('Distinta Base'!$F$9*Vendite!AG$33)+('Distinta Base'!$F$10*Vendite!AG$34)+('Distinta Base'!$F$11*Vendite!AG$35)+('Distinta Base'!$F$12*Vendite!AG$36)+('Distinta Base'!$F$13*Vendite!AG$37)+('Distinta Base'!$F$14*Vendite!AG$38)+('Distinta Base'!$F$15*Vendite!AG$39)+('Distinta Base'!$F$16*Vendite!AG$40)+('Distinta Base'!$F$17*Vendite!AG$41)+('Distinta Base'!$F$18*Vendite!AG$42)+('Distinta Base'!$F$19*Vendite!AG$43)+('Distinta Base'!$F$20*Vendite!AG$44)+('Distinta Base'!$F$21*Vendite!AG$45)+('Distinta Base'!$F$22*Vendite!AG$46)+('Distinta Base'!$F$23*Vendite!AG$47)+('Distinta Base'!$F$24*Vendite!AG$48)</f>
        <v>196</v>
      </c>
      <c r="AI31" s="46">
        <f>+('Distinta Base'!$F$5*Vendite!AH$29)+('Distinta Base'!$F$6*Vendite!AH$30)+('Distinta Base'!$F$7*Vendite!AH$31)+('Distinta Base'!$F$8*Vendite!AH$32)+('Distinta Base'!$F$9*Vendite!AH$33)+('Distinta Base'!$F$10*Vendite!AH$34)+('Distinta Base'!$F$11*Vendite!AH$35)+('Distinta Base'!$F$12*Vendite!AH$36)+('Distinta Base'!$F$13*Vendite!AH$37)+('Distinta Base'!$F$14*Vendite!AH$38)+('Distinta Base'!$F$15*Vendite!AH$39)+('Distinta Base'!$F$16*Vendite!AH$40)+('Distinta Base'!$F$17*Vendite!AH$41)+('Distinta Base'!$F$18*Vendite!AH$42)+('Distinta Base'!$F$19*Vendite!AH$43)+('Distinta Base'!$F$20*Vendite!AH$44)+('Distinta Base'!$F$21*Vendite!AH$45)+('Distinta Base'!$F$22*Vendite!AH$46)+('Distinta Base'!$F$23*Vendite!AH$47)+('Distinta Base'!$F$24*Vendite!AH$48)</f>
        <v>196</v>
      </c>
      <c r="AJ31" s="46">
        <f>+('Distinta Base'!$F$5*Vendite!AI$29)+('Distinta Base'!$F$6*Vendite!AI$30)+('Distinta Base'!$F$7*Vendite!AI$31)+('Distinta Base'!$F$8*Vendite!AI$32)+('Distinta Base'!$F$9*Vendite!AI$33)+('Distinta Base'!$F$10*Vendite!AI$34)+('Distinta Base'!$F$11*Vendite!AI$35)+('Distinta Base'!$F$12*Vendite!AI$36)+('Distinta Base'!$F$13*Vendite!AI$37)+('Distinta Base'!$F$14*Vendite!AI$38)+('Distinta Base'!$F$15*Vendite!AI$39)+('Distinta Base'!$F$16*Vendite!AI$40)+('Distinta Base'!$F$17*Vendite!AI$41)+('Distinta Base'!$F$18*Vendite!AI$42)+('Distinta Base'!$F$19*Vendite!AI$43)+('Distinta Base'!$F$20*Vendite!AI$44)+('Distinta Base'!$F$21*Vendite!AI$45)+('Distinta Base'!$F$22*Vendite!AI$46)+('Distinta Base'!$F$23*Vendite!AI$47)+('Distinta Base'!$F$24*Vendite!AI$48)</f>
        <v>196</v>
      </c>
      <c r="AK31" s="46">
        <f>+('Distinta Base'!$F$5*Vendite!AJ$29)+('Distinta Base'!$F$6*Vendite!AJ$30)+('Distinta Base'!$F$7*Vendite!AJ$31)+('Distinta Base'!$F$8*Vendite!AJ$32)+('Distinta Base'!$F$9*Vendite!AJ$33)+('Distinta Base'!$F$10*Vendite!AJ$34)+('Distinta Base'!$F$11*Vendite!AJ$35)+('Distinta Base'!$F$12*Vendite!AJ$36)+('Distinta Base'!$F$13*Vendite!AJ$37)+('Distinta Base'!$F$14*Vendite!AJ$38)+('Distinta Base'!$F$15*Vendite!AJ$39)+('Distinta Base'!$F$16*Vendite!AJ$40)+('Distinta Base'!$F$17*Vendite!AJ$41)+('Distinta Base'!$F$18*Vendite!AJ$42)+('Distinta Base'!$F$19*Vendite!AJ$43)+('Distinta Base'!$F$20*Vendite!AJ$44)+('Distinta Base'!$F$21*Vendite!AJ$45)+('Distinta Base'!$F$22*Vendite!AJ$46)+('Distinta Base'!$F$23*Vendite!AJ$47)+('Distinta Base'!$F$24*Vendite!AJ$48)</f>
        <v>196</v>
      </c>
      <c r="AL31" s="46">
        <f>+('Distinta Base'!$F$5*Vendite!AK$29)+('Distinta Base'!$F$6*Vendite!AK$30)+('Distinta Base'!$F$7*Vendite!AK$31)+('Distinta Base'!$F$8*Vendite!AK$32)+('Distinta Base'!$F$9*Vendite!AK$33)+('Distinta Base'!$F$10*Vendite!AK$34)+('Distinta Base'!$F$11*Vendite!AK$35)+('Distinta Base'!$F$12*Vendite!AK$36)+('Distinta Base'!$F$13*Vendite!AK$37)+('Distinta Base'!$F$14*Vendite!AK$38)+('Distinta Base'!$F$15*Vendite!AK$39)+('Distinta Base'!$F$16*Vendite!AK$40)+('Distinta Base'!$F$17*Vendite!AK$41)+('Distinta Base'!$F$18*Vendite!AK$42)+('Distinta Base'!$F$19*Vendite!AK$43)+('Distinta Base'!$F$20*Vendite!AK$44)+('Distinta Base'!$F$21*Vendite!AK$45)+('Distinta Base'!$F$22*Vendite!AK$46)+('Distinta Base'!$F$23*Vendite!AK$47)+('Distinta Base'!$F$24*Vendite!AK$48)</f>
        <v>196</v>
      </c>
      <c r="AM31" s="46">
        <f>+('Distinta Base'!$F$5*Vendite!AL$29)+('Distinta Base'!$F$6*Vendite!AL$30)+('Distinta Base'!$F$7*Vendite!AL$31)+('Distinta Base'!$F$8*Vendite!AL$32)+('Distinta Base'!$F$9*Vendite!AL$33)+('Distinta Base'!$F$10*Vendite!AL$34)+('Distinta Base'!$F$11*Vendite!AL$35)+('Distinta Base'!$F$12*Vendite!AL$36)+('Distinta Base'!$F$13*Vendite!AL$37)+('Distinta Base'!$F$14*Vendite!AL$38)+('Distinta Base'!$F$15*Vendite!AL$39)+('Distinta Base'!$F$16*Vendite!AL$40)+('Distinta Base'!$F$17*Vendite!AL$41)+('Distinta Base'!$F$18*Vendite!AL$42)+('Distinta Base'!$F$19*Vendite!AL$43)+('Distinta Base'!$F$20*Vendite!AL$44)+('Distinta Base'!$F$21*Vendite!AL$45)+('Distinta Base'!$F$22*Vendite!AL$46)+('Distinta Base'!$F$23*Vendite!AL$47)+('Distinta Base'!$F$24*Vendite!AL$48)</f>
        <v>196</v>
      </c>
    </row>
    <row r="32" spans="2:39" s="41" customFormat="1" ht="16.5" thickTop="1" thickBot="1" x14ac:dyDescent="0.3">
      <c r="B32" s="48" t="str">
        <f>+app!$G$12&amp;" in "&amp;'An Distinta Base'!F11</f>
        <v>Acquisti in Lt</v>
      </c>
      <c r="D32" s="54">
        <v>2000</v>
      </c>
      <c r="E32" s="54"/>
      <c r="F32" s="54"/>
      <c r="G32" s="54"/>
      <c r="H32" s="54"/>
      <c r="I32" s="54"/>
      <c r="J32" s="54"/>
      <c r="K32" s="54">
        <v>2000</v>
      </c>
      <c r="L32" s="54"/>
      <c r="M32" s="54"/>
      <c r="N32" s="54"/>
      <c r="O32" s="54"/>
      <c r="P32" s="54"/>
      <c r="Q32" s="54"/>
      <c r="R32" s="54">
        <v>2000</v>
      </c>
      <c r="S32" s="54"/>
      <c r="T32" s="54"/>
      <c r="U32" s="54"/>
      <c r="V32" s="54"/>
      <c r="W32" s="54"/>
      <c r="X32" s="54"/>
      <c r="Y32" s="54">
        <v>2000</v>
      </c>
      <c r="Z32" s="54"/>
      <c r="AA32" s="54"/>
      <c r="AB32" s="54"/>
      <c r="AC32" s="54"/>
      <c r="AD32" s="54"/>
      <c r="AE32" s="54"/>
      <c r="AF32" s="54">
        <v>2000</v>
      </c>
      <c r="AG32" s="54"/>
      <c r="AH32" s="54"/>
      <c r="AI32" s="54"/>
      <c r="AJ32" s="54"/>
      <c r="AK32" s="54"/>
      <c r="AL32" s="54"/>
      <c r="AM32" s="54">
        <v>2000</v>
      </c>
    </row>
    <row r="33" spans="2:39" ht="15.75" thickTop="1" x14ac:dyDescent="0.25">
      <c r="B33" s="48" t="s">
        <v>300</v>
      </c>
      <c r="D33" s="46">
        <f>+D30-D31+D32</f>
        <v>1840</v>
      </c>
      <c r="E33" s="46">
        <f>+E30-E31+E32</f>
        <v>1680</v>
      </c>
      <c r="F33" s="46">
        <f t="shared" ref="F33:AM33" si="7">+F30-F31+F32</f>
        <v>1520</v>
      </c>
      <c r="G33" s="46">
        <f t="shared" si="7"/>
        <v>1360</v>
      </c>
      <c r="H33" s="46">
        <f t="shared" si="7"/>
        <v>1200</v>
      </c>
      <c r="I33" s="46">
        <f t="shared" si="7"/>
        <v>1040</v>
      </c>
      <c r="J33" s="46">
        <f t="shared" si="7"/>
        <v>880</v>
      </c>
      <c r="K33" s="46">
        <f t="shared" si="7"/>
        <v>2720</v>
      </c>
      <c r="L33" s="46">
        <f t="shared" si="7"/>
        <v>2560</v>
      </c>
      <c r="M33" s="46">
        <f t="shared" si="7"/>
        <v>2400</v>
      </c>
      <c r="N33" s="46">
        <f t="shared" si="7"/>
        <v>2240</v>
      </c>
      <c r="O33" s="46">
        <f t="shared" si="7"/>
        <v>2080</v>
      </c>
      <c r="P33" s="46">
        <f t="shared" si="7"/>
        <v>1909</v>
      </c>
      <c r="Q33" s="46">
        <f t="shared" si="7"/>
        <v>1731</v>
      </c>
      <c r="R33" s="46">
        <f t="shared" si="7"/>
        <v>3553</v>
      </c>
      <c r="S33" s="46">
        <f t="shared" si="7"/>
        <v>3375</v>
      </c>
      <c r="T33" s="46">
        <f t="shared" si="7"/>
        <v>3197</v>
      </c>
      <c r="U33" s="46">
        <f t="shared" si="7"/>
        <v>3019</v>
      </c>
      <c r="V33" s="46">
        <f t="shared" si="7"/>
        <v>2841</v>
      </c>
      <c r="W33" s="46">
        <f t="shared" si="7"/>
        <v>2663</v>
      </c>
      <c r="X33" s="46">
        <f t="shared" si="7"/>
        <v>2485</v>
      </c>
      <c r="Y33" s="46">
        <f t="shared" si="7"/>
        <v>4307</v>
      </c>
      <c r="Z33" s="46">
        <f t="shared" si="7"/>
        <v>4129</v>
      </c>
      <c r="AA33" s="46">
        <f t="shared" si="7"/>
        <v>3951</v>
      </c>
      <c r="AB33" s="46">
        <f t="shared" si="7"/>
        <v>3762</v>
      </c>
      <c r="AC33" s="46">
        <f t="shared" si="7"/>
        <v>3566</v>
      </c>
      <c r="AD33" s="46">
        <f t="shared" si="7"/>
        <v>3370</v>
      </c>
      <c r="AE33" s="46">
        <f t="shared" si="7"/>
        <v>3174</v>
      </c>
      <c r="AF33" s="46">
        <f t="shared" si="7"/>
        <v>4978</v>
      </c>
      <c r="AG33" s="46">
        <f t="shared" si="7"/>
        <v>4782</v>
      </c>
      <c r="AH33" s="46">
        <f t="shared" si="7"/>
        <v>4586</v>
      </c>
      <c r="AI33" s="46">
        <f t="shared" si="7"/>
        <v>4390</v>
      </c>
      <c r="AJ33" s="46">
        <f t="shared" si="7"/>
        <v>4194</v>
      </c>
      <c r="AK33" s="46">
        <f t="shared" si="7"/>
        <v>3998</v>
      </c>
      <c r="AL33" s="46">
        <f t="shared" si="7"/>
        <v>3802</v>
      </c>
      <c r="AM33" s="46">
        <f t="shared" si="7"/>
        <v>5606</v>
      </c>
    </row>
    <row r="36" spans="2:39" ht="15" x14ac:dyDescent="0.25">
      <c r="B36" s="48" t="str">
        <f>+'An Distinta Base'!E12</f>
        <v>Mp5</v>
      </c>
      <c r="D36" s="48" t="str">
        <f>+SPm!B$2</f>
        <v>A1 M1</v>
      </c>
      <c r="E36" s="48" t="str">
        <f>+SPm!C$2</f>
        <v>A1 M2</v>
      </c>
      <c r="F36" s="48" t="str">
        <f>+SPm!D$2</f>
        <v>A1 M3</v>
      </c>
      <c r="G36" s="48" t="str">
        <f>+SPm!E$2</f>
        <v>A1 M4</v>
      </c>
      <c r="H36" s="48" t="str">
        <f>+SPm!F$2</f>
        <v>A1 M5</v>
      </c>
      <c r="I36" s="48" t="str">
        <f>+SPm!G$2</f>
        <v>A1 M6</v>
      </c>
      <c r="J36" s="48" t="str">
        <f>+SPm!H$2</f>
        <v>A1 M7</v>
      </c>
      <c r="K36" s="48" t="str">
        <f>+SPm!I$2</f>
        <v>A1 M8</v>
      </c>
      <c r="L36" s="48" t="str">
        <f>+SPm!J$2</f>
        <v>A1 M9</v>
      </c>
      <c r="M36" s="48" t="str">
        <f>+SPm!K$2</f>
        <v>A1 M10</v>
      </c>
      <c r="N36" s="48" t="str">
        <f>+SPm!L$2</f>
        <v>A1 M11</v>
      </c>
      <c r="O36" s="48" t="str">
        <f>+SPm!M$2</f>
        <v>A1 M12</v>
      </c>
      <c r="P36" s="48" t="str">
        <f>+SPm!N$2</f>
        <v>A2 M1</v>
      </c>
      <c r="Q36" s="48" t="str">
        <f>+SPm!O$2</f>
        <v>A2 M2</v>
      </c>
      <c r="R36" s="48" t="str">
        <f>+SPm!P$2</f>
        <v>A2 M3</v>
      </c>
      <c r="S36" s="48" t="str">
        <f>+SPm!Q$2</f>
        <v>A2 M4</v>
      </c>
      <c r="T36" s="48" t="str">
        <f>+SPm!R$2</f>
        <v>A2 M5</v>
      </c>
      <c r="U36" s="48" t="str">
        <f>+SPm!S$2</f>
        <v>A2 M6</v>
      </c>
      <c r="V36" s="48" t="str">
        <f>+SPm!T$2</f>
        <v>A2 M7</v>
      </c>
      <c r="W36" s="48" t="str">
        <f>+SPm!U$2</f>
        <v>A2 M8</v>
      </c>
      <c r="X36" s="48" t="str">
        <f>+SPm!V$2</f>
        <v>A2 M9</v>
      </c>
      <c r="Y36" s="48" t="str">
        <f>+SPm!W$2</f>
        <v>A2 M10</v>
      </c>
      <c r="Z36" s="48" t="str">
        <f>+SPm!X$2</f>
        <v>A2 M11</v>
      </c>
      <c r="AA36" s="48" t="str">
        <f>+SPm!Y$2</f>
        <v>A2 M12</v>
      </c>
      <c r="AB36" s="48" t="str">
        <f>+SPm!Z$2</f>
        <v>A3 M1</v>
      </c>
      <c r="AC36" s="48" t="str">
        <f>+SPm!AA$2</f>
        <v>A3 M2</v>
      </c>
      <c r="AD36" s="48" t="str">
        <f>+SPm!AB$2</f>
        <v>A3 M3</v>
      </c>
      <c r="AE36" s="48" t="str">
        <f>+SPm!AC$2</f>
        <v>A3 M4</v>
      </c>
      <c r="AF36" s="48" t="str">
        <f>+SPm!AD$2</f>
        <v>A3 M5</v>
      </c>
      <c r="AG36" s="48" t="str">
        <f>+SPm!AE$2</f>
        <v>A3 M6</v>
      </c>
      <c r="AH36" s="48" t="str">
        <f>+SPm!AF$2</f>
        <v>A3 M7</v>
      </c>
      <c r="AI36" s="48" t="str">
        <f>+SPm!AG$2</f>
        <v>A3 M8</v>
      </c>
      <c r="AJ36" s="48" t="str">
        <f>+SPm!AH$2</f>
        <v>A3 M9</v>
      </c>
      <c r="AK36" s="48" t="str">
        <f>+SPm!AI$2</f>
        <v>A3 M10</v>
      </c>
      <c r="AL36" s="48" t="str">
        <f>+SPm!AJ$2</f>
        <v>A3 M11</v>
      </c>
      <c r="AM36" s="48" t="str">
        <f>+SPm!AK$2</f>
        <v>A3 M12</v>
      </c>
    </row>
    <row r="38" spans="2:39" ht="15" x14ac:dyDescent="0.25">
      <c r="B38" s="48"/>
      <c r="D38" s="46">
        <v>0</v>
      </c>
      <c r="E38" s="46">
        <f>+D41</f>
        <v>1956</v>
      </c>
      <c r="F38" s="46">
        <f t="shared" ref="F38:AM38" si="8">+E41</f>
        <v>1912</v>
      </c>
      <c r="G38" s="46">
        <f t="shared" si="8"/>
        <v>1868</v>
      </c>
      <c r="H38" s="46">
        <f t="shared" si="8"/>
        <v>1824</v>
      </c>
      <c r="I38" s="46">
        <f t="shared" si="8"/>
        <v>1780</v>
      </c>
      <c r="J38" s="46">
        <f t="shared" si="8"/>
        <v>3736</v>
      </c>
      <c r="K38" s="46">
        <f t="shared" si="8"/>
        <v>3692</v>
      </c>
      <c r="L38" s="46">
        <f t="shared" si="8"/>
        <v>3648</v>
      </c>
      <c r="M38" s="46">
        <f t="shared" si="8"/>
        <v>3604</v>
      </c>
      <c r="N38" s="46">
        <f t="shared" si="8"/>
        <v>3560</v>
      </c>
      <c r="O38" s="46">
        <f t="shared" si="8"/>
        <v>5516</v>
      </c>
      <c r="P38" s="46">
        <f t="shared" si="8"/>
        <v>5472</v>
      </c>
      <c r="Q38" s="46">
        <f t="shared" si="8"/>
        <v>5424.5</v>
      </c>
      <c r="R38" s="46">
        <f t="shared" si="8"/>
        <v>5375.3</v>
      </c>
      <c r="S38" s="46">
        <f t="shared" si="8"/>
        <v>5326.1</v>
      </c>
      <c r="T38" s="46">
        <f t="shared" si="8"/>
        <v>5276.9000000000005</v>
      </c>
      <c r="U38" s="46">
        <f t="shared" si="8"/>
        <v>7227.7000000000007</v>
      </c>
      <c r="V38" s="46">
        <f t="shared" si="8"/>
        <v>7178.5000000000009</v>
      </c>
      <c r="W38" s="46">
        <f t="shared" si="8"/>
        <v>7129.3000000000011</v>
      </c>
      <c r="X38" s="46">
        <f t="shared" si="8"/>
        <v>7080.1000000000013</v>
      </c>
      <c r="Y38" s="46">
        <f t="shared" si="8"/>
        <v>7030.9000000000015</v>
      </c>
      <c r="Z38" s="46">
        <f t="shared" si="8"/>
        <v>8981.7000000000007</v>
      </c>
      <c r="AA38" s="46">
        <f t="shared" si="8"/>
        <v>8932.5</v>
      </c>
      <c r="AB38" s="46">
        <f t="shared" si="8"/>
        <v>8883.2999999999993</v>
      </c>
      <c r="AC38" s="46">
        <f t="shared" si="8"/>
        <v>8830.5999999999985</v>
      </c>
      <c r="AD38" s="46">
        <f t="shared" si="8"/>
        <v>8776.1999999999989</v>
      </c>
      <c r="AE38" s="46">
        <f t="shared" si="8"/>
        <v>10721.8</v>
      </c>
      <c r="AF38" s="46">
        <f t="shared" si="8"/>
        <v>10667.4</v>
      </c>
      <c r="AG38" s="46">
        <f t="shared" si="8"/>
        <v>10613</v>
      </c>
      <c r="AH38" s="46">
        <f t="shared" si="8"/>
        <v>10558.6</v>
      </c>
      <c r="AI38" s="46">
        <f t="shared" si="8"/>
        <v>10504.2</v>
      </c>
      <c r="AJ38" s="46">
        <f t="shared" si="8"/>
        <v>12449.800000000001</v>
      </c>
      <c r="AK38" s="46">
        <f t="shared" si="8"/>
        <v>12395.400000000001</v>
      </c>
      <c r="AL38" s="46">
        <f t="shared" si="8"/>
        <v>12341.000000000002</v>
      </c>
      <c r="AM38" s="46">
        <f t="shared" si="8"/>
        <v>12286.600000000002</v>
      </c>
    </row>
    <row r="39" spans="2:39" ht="15.75" thickBot="1" x14ac:dyDescent="0.3">
      <c r="B39" s="48" t="str">
        <f>+app!$G$11&amp;" in "&amp;'An Distinta Base'!F12</f>
        <v>Consumi in Lt</v>
      </c>
      <c r="D39" s="46">
        <f>+('Distinta Base'!$G$5*Vendite!B$29)+('Distinta Base'!$G$6*Vendite!B$30)+('Distinta Base'!$G$7*Vendite!B$31)+('Distinta Base'!$G$8*Vendite!B$32)+('Distinta Base'!$G$9*Vendite!B$33)+('Distinta Base'!$G$10*Vendite!B$34)+('Distinta Base'!$G$11*Vendite!B$35)+('Distinta Base'!$G$12*Vendite!B$36)+('Distinta Base'!$G$13*Vendite!B$37)+('Distinta Base'!$G$14*Vendite!B$38)+('Distinta Base'!$G$15*Vendite!B$39)+('Distinta Base'!$G$16*Vendite!B$40)+('Distinta Base'!$G$17*Vendite!B$41)+('Distinta Base'!$G$18*Vendite!B$42)+('Distinta Base'!$G$19*Vendite!B$43)+('Distinta Base'!$G$20*Vendite!B$44)+('Distinta Base'!$G$21*Vendite!B$45)+('Distinta Base'!$G$22*Vendite!B$46)+('Distinta Base'!$G$23*Vendite!B$47)+('Distinta Base'!$G$24*Vendite!B$48)</f>
        <v>44</v>
      </c>
      <c r="E39" s="46">
        <f>+('Distinta Base'!$G$5*Vendite!D$29)+('Distinta Base'!$G$6*Vendite!D$30)+('Distinta Base'!$G$7*Vendite!D$31)+('Distinta Base'!$G$8*Vendite!D$32)+('Distinta Base'!$G$9*Vendite!D$33)+('Distinta Base'!$G$10*Vendite!D$34)+('Distinta Base'!$G$11*Vendite!D$35)+('Distinta Base'!$G$12*Vendite!D$36)+('Distinta Base'!$G$13*Vendite!D$37)+('Distinta Base'!$G$14*Vendite!D$38)+('Distinta Base'!$G$15*Vendite!D$39)+('Distinta Base'!$G$16*Vendite!D$40)+('Distinta Base'!$G$17*Vendite!D$41)+('Distinta Base'!$G$18*Vendite!D$42)+('Distinta Base'!$G$19*Vendite!D$43)+('Distinta Base'!$G$20*Vendite!D$44)+('Distinta Base'!$G$21*Vendite!D$45)+('Distinta Base'!$G$22*Vendite!D$46)+('Distinta Base'!$G$23*Vendite!D$47)+('Distinta Base'!$G$24*Vendite!D$48)</f>
        <v>44</v>
      </c>
      <c r="F39" s="46">
        <f>+('Distinta Base'!$G$5*Vendite!E$29)+('Distinta Base'!$G$6*Vendite!E$30)+('Distinta Base'!$G$7*Vendite!E$31)+('Distinta Base'!$G$8*Vendite!E$32)+('Distinta Base'!$G$9*Vendite!E$33)+('Distinta Base'!$G$10*Vendite!E$34)+('Distinta Base'!$G$11*Vendite!E$35)+('Distinta Base'!$G$12*Vendite!E$36)+('Distinta Base'!$G$13*Vendite!E$37)+('Distinta Base'!$G$14*Vendite!E$38)+('Distinta Base'!$G$15*Vendite!E$39)+('Distinta Base'!$G$16*Vendite!E$40)+('Distinta Base'!$G$17*Vendite!E$41)+('Distinta Base'!$G$18*Vendite!E$42)+('Distinta Base'!$G$19*Vendite!E$43)+('Distinta Base'!$G$20*Vendite!E$44)+('Distinta Base'!$G$21*Vendite!E$45)+('Distinta Base'!$G$22*Vendite!E$46)+('Distinta Base'!$G$23*Vendite!E$47)+('Distinta Base'!$G$24*Vendite!E$48)</f>
        <v>44</v>
      </c>
      <c r="G39" s="46">
        <f>+('Distinta Base'!$G$5*Vendite!F$29)+('Distinta Base'!$G$6*Vendite!F$30)+('Distinta Base'!$G$7*Vendite!F$31)+('Distinta Base'!$G$8*Vendite!F$32)+('Distinta Base'!$G$9*Vendite!F$33)+('Distinta Base'!$G$10*Vendite!F$34)+('Distinta Base'!$G$11*Vendite!F$35)+('Distinta Base'!$G$12*Vendite!F$36)+('Distinta Base'!$G$13*Vendite!F$37)+('Distinta Base'!$G$14*Vendite!F$38)+('Distinta Base'!$G$15*Vendite!F$39)+('Distinta Base'!$G$16*Vendite!F$40)+('Distinta Base'!$G$17*Vendite!F$41)+('Distinta Base'!$G$18*Vendite!F$42)+('Distinta Base'!$G$19*Vendite!F$43)+('Distinta Base'!$G$20*Vendite!F$44)+('Distinta Base'!$G$21*Vendite!F$45)+('Distinta Base'!$G$22*Vendite!F$46)+('Distinta Base'!$G$23*Vendite!F$47)+('Distinta Base'!$G$24*Vendite!F$48)</f>
        <v>44</v>
      </c>
      <c r="H39" s="46">
        <f>+('Distinta Base'!$G$5*Vendite!G$29)+('Distinta Base'!$G$6*Vendite!G$30)+('Distinta Base'!$G$7*Vendite!G$31)+('Distinta Base'!$G$8*Vendite!G$32)+('Distinta Base'!$G$9*Vendite!G$33)+('Distinta Base'!$G$10*Vendite!G$34)+('Distinta Base'!$G$11*Vendite!G$35)+('Distinta Base'!$G$12*Vendite!G$36)+('Distinta Base'!$G$13*Vendite!G$37)+('Distinta Base'!$G$14*Vendite!G$38)+('Distinta Base'!$G$15*Vendite!G$39)+('Distinta Base'!$G$16*Vendite!G$40)+('Distinta Base'!$G$17*Vendite!G$41)+('Distinta Base'!$G$18*Vendite!G$42)+('Distinta Base'!$G$19*Vendite!G$43)+('Distinta Base'!$G$20*Vendite!G$44)+('Distinta Base'!$G$21*Vendite!G$45)+('Distinta Base'!$G$22*Vendite!G$46)+('Distinta Base'!$G$23*Vendite!G$47)+('Distinta Base'!$G$24*Vendite!G$48)</f>
        <v>44</v>
      </c>
      <c r="I39" s="46">
        <f>+('Distinta Base'!$G$5*Vendite!H$29)+('Distinta Base'!$G$6*Vendite!H$30)+('Distinta Base'!$G$7*Vendite!H$31)+('Distinta Base'!$G$8*Vendite!H$32)+('Distinta Base'!$G$9*Vendite!H$33)+('Distinta Base'!$G$10*Vendite!H$34)+('Distinta Base'!$G$11*Vendite!H$35)+('Distinta Base'!$G$12*Vendite!H$36)+('Distinta Base'!$G$13*Vendite!H$37)+('Distinta Base'!$G$14*Vendite!H$38)+('Distinta Base'!$G$15*Vendite!H$39)+('Distinta Base'!$G$16*Vendite!H$40)+('Distinta Base'!$G$17*Vendite!H$41)+('Distinta Base'!$G$18*Vendite!H$42)+('Distinta Base'!$G$19*Vendite!H$43)+('Distinta Base'!$G$20*Vendite!H$44)+('Distinta Base'!$G$21*Vendite!H$45)+('Distinta Base'!$G$22*Vendite!H$46)+('Distinta Base'!$G$23*Vendite!H$47)+('Distinta Base'!$G$24*Vendite!H$48)</f>
        <v>44</v>
      </c>
      <c r="J39" s="46">
        <f>+('Distinta Base'!$G$5*Vendite!I$29)+('Distinta Base'!$G$6*Vendite!I$30)+('Distinta Base'!$G$7*Vendite!I$31)+('Distinta Base'!$G$8*Vendite!I$32)+('Distinta Base'!$G$9*Vendite!I$33)+('Distinta Base'!$G$10*Vendite!I$34)+('Distinta Base'!$G$11*Vendite!I$35)+('Distinta Base'!$G$12*Vendite!I$36)+('Distinta Base'!$G$13*Vendite!I$37)+('Distinta Base'!$G$14*Vendite!I$38)+('Distinta Base'!$G$15*Vendite!I$39)+('Distinta Base'!$G$16*Vendite!I$40)+('Distinta Base'!$G$17*Vendite!I$41)+('Distinta Base'!$G$18*Vendite!I$42)+('Distinta Base'!$G$19*Vendite!I$43)+('Distinta Base'!$G$20*Vendite!I$44)+('Distinta Base'!$G$21*Vendite!I$45)+('Distinta Base'!$G$22*Vendite!I$46)+('Distinta Base'!$G$23*Vendite!I$47)+('Distinta Base'!$G$24*Vendite!I$48)</f>
        <v>44</v>
      </c>
      <c r="K39" s="46">
        <f>+('Distinta Base'!$G$5*Vendite!J$29)+('Distinta Base'!$G$6*Vendite!J$30)+('Distinta Base'!$G$7*Vendite!J$31)+('Distinta Base'!$G$8*Vendite!J$32)+('Distinta Base'!$G$9*Vendite!J$33)+('Distinta Base'!$G$10*Vendite!J$34)+('Distinta Base'!$G$11*Vendite!J$35)+('Distinta Base'!$G$12*Vendite!J$36)+('Distinta Base'!$G$13*Vendite!J$37)+('Distinta Base'!$G$14*Vendite!J$38)+('Distinta Base'!$G$15*Vendite!J$39)+('Distinta Base'!$G$16*Vendite!J$40)+('Distinta Base'!$G$17*Vendite!J$41)+('Distinta Base'!$G$18*Vendite!J$42)+('Distinta Base'!$G$19*Vendite!J$43)+('Distinta Base'!$G$20*Vendite!J$44)+('Distinta Base'!$G$21*Vendite!J$45)+('Distinta Base'!$G$22*Vendite!J$46)+('Distinta Base'!$G$23*Vendite!J$47)+('Distinta Base'!$G$24*Vendite!J$48)</f>
        <v>44</v>
      </c>
      <c r="L39" s="46">
        <f>+('Distinta Base'!$G$5*Vendite!K$29)+('Distinta Base'!$G$6*Vendite!K$30)+('Distinta Base'!$G$7*Vendite!K$31)+('Distinta Base'!$G$8*Vendite!K$32)+('Distinta Base'!$G$9*Vendite!K$33)+('Distinta Base'!$G$10*Vendite!K$34)+('Distinta Base'!$G$11*Vendite!K$35)+('Distinta Base'!$G$12*Vendite!K$36)+('Distinta Base'!$G$13*Vendite!K$37)+('Distinta Base'!$G$14*Vendite!K$38)+('Distinta Base'!$G$15*Vendite!K$39)+('Distinta Base'!$G$16*Vendite!K$40)+('Distinta Base'!$G$17*Vendite!K$41)+('Distinta Base'!$G$18*Vendite!K$42)+('Distinta Base'!$G$19*Vendite!K$43)+('Distinta Base'!$G$20*Vendite!K$44)+('Distinta Base'!$G$21*Vendite!K$45)+('Distinta Base'!$G$22*Vendite!K$46)+('Distinta Base'!$G$23*Vendite!K$47)+('Distinta Base'!$G$24*Vendite!K$48)</f>
        <v>44</v>
      </c>
      <c r="M39" s="46">
        <f>+('Distinta Base'!$G$5*Vendite!L$29)+('Distinta Base'!$G$6*Vendite!L$30)+('Distinta Base'!$G$7*Vendite!L$31)+('Distinta Base'!$G$8*Vendite!L$32)+('Distinta Base'!$G$9*Vendite!L$33)+('Distinta Base'!$G$10*Vendite!L$34)+('Distinta Base'!$G$11*Vendite!L$35)+('Distinta Base'!$G$12*Vendite!L$36)+('Distinta Base'!$G$13*Vendite!L$37)+('Distinta Base'!$G$14*Vendite!L$38)+('Distinta Base'!$G$15*Vendite!L$39)+('Distinta Base'!$G$16*Vendite!L$40)+('Distinta Base'!$G$17*Vendite!L$41)+('Distinta Base'!$G$18*Vendite!L$42)+('Distinta Base'!$G$19*Vendite!L$43)+('Distinta Base'!$G$20*Vendite!L$44)+('Distinta Base'!$G$21*Vendite!L$45)+('Distinta Base'!$G$22*Vendite!L$46)+('Distinta Base'!$G$23*Vendite!L$47)+('Distinta Base'!$G$24*Vendite!L$48)</f>
        <v>44</v>
      </c>
      <c r="N39" s="46">
        <f>+('Distinta Base'!$G$5*Vendite!M$29)+('Distinta Base'!$G$6*Vendite!M$30)+('Distinta Base'!$G$7*Vendite!M$31)+('Distinta Base'!$G$8*Vendite!M$32)+('Distinta Base'!$G$9*Vendite!M$33)+('Distinta Base'!$G$10*Vendite!M$34)+('Distinta Base'!$G$11*Vendite!M$35)+('Distinta Base'!$G$12*Vendite!M$36)+('Distinta Base'!$G$13*Vendite!M$37)+('Distinta Base'!$G$14*Vendite!M$38)+('Distinta Base'!$G$15*Vendite!M$39)+('Distinta Base'!$G$16*Vendite!M$40)+('Distinta Base'!$G$17*Vendite!M$41)+('Distinta Base'!$G$18*Vendite!M$42)+('Distinta Base'!$G$19*Vendite!M$43)+('Distinta Base'!$G$20*Vendite!M$44)+('Distinta Base'!$G$21*Vendite!M$45)+('Distinta Base'!$G$22*Vendite!M$46)+('Distinta Base'!$G$23*Vendite!M$47)+('Distinta Base'!$G$24*Vendite!M$48)</f>
        <v>44</v>
      </c>
      <c r="O39" s="46">
        <f>+('Distinta Base'!$G$5*Vendite!N$29)+('Distinta Base'!$G$6*Vendite!N$30)+('Distinta Base'!$G$7*Vendite!N$31)+('Distinta Base'!$G$8*Vendite!N$32)+('Distinta Base'!$G$9*Vendite!N$33)+('Distinta Base'!$G$10*Vendite!N$34)+('Distinta Base'!$G$11*Vendite!N$35)+('Distinta Base'!$G$12*Vendite!N$36)+('Distinta Base'!$G$13*Vendite!N$37)+('Distinta Base'!$G$14*Vendite!N$38)+('Distinta Base'!$G$15*Vendite!N$39)+('Distinta Base'!$G$16*Vendite!N$40)+('Distinta Base'!$G$17*Vendite!N$41)+('Distinta Base'!$G$18*Vendite!N$42)+('Distinta Base'!$G$19*Vendite!N$43)+('Distinta Base'!$G$20*Vendite!N$44)+('Distinta Base'!$G$21*Vendite!N$45)+('Distinta Base'!$G$22*Vendite!N$46)+('Distinta Base'!$G$23*Vendite!N$47)+('Distinta Base'!$G$24*Vendite!N$48)</f>
        <v>44</v>
      </c>
      <c r="P39" s="46">
        <f>+('Distinta Base'!$G$5*Vendite!O$29)+('Distinta Base'!$G$6*Vendite!O$30)+('Distinta Base'!$G$7*Vendite!O$31)+('Distinta Base'!$G$8*Vendite!O$32)+('Distinta Base'!$G$9*Vendite!O$33)+('Distinta Base'!$G$10*Vendite!O$34)+('Distinta Base'!$G$11*Vendite!O$35)+('Distinta Base'!$G$12*Vendite!O$36)+('Distinta Base'!$G$13*Vendite!O$37)+('Distinta Base'!$G$14*Vendite!O$38)+('Distinta Base'!$G$15*Vendite!O$39)+('Distinta Base'!$G$16*Vendite!O$40)+('Distinta Base'!$G$17*Vendite!O$41)+('Distinta Base'!$G$18*Vendite!O$42)+('Distinta Base'!$G$19*Vendite!O$43)+('Distinta Base'!$G$20*Vendite!O$44)+('Distinta Base'!$G$21*Vendite!O$45)+('Distinta Base'!$G$22*Vendite!O$46)+('Distinta Base'!$G$23*Vendite!O$47)+('Distinta Base'!$G$24*Vendite!O$48)</f>
        <v>47.5</v>
      </c>
      <c r="Q39" s="46">
        <f>+('Distinta Base'!$G$5*Vendite!P$29)+('Distinta Base'!$G$6*Vendite!P$30)+('Distinta Base'!$G$7*Vendite!P$31)+('Distinta Base'!$G$8*Vendite!P$32)+('Distinta Base'!$G$9*Vendite!P$33)+('Distinta Base'!$G$10*Vendite!P$34)+('Distinta Base'!$G$11*Vendite!P$35)+('Distinta Base'!$G$12*Vendite!P$36)+('Distinta Base'!$G$13*Vendite!P$37)+('Distinta Base'!$G$14*Vendite!P$38)+('Distinta Base'!$G$15*Vendite!P$39)+('Distinta Base'!$G$16*Vendite!P$40)+('Distinta Base'!$G$17*Vendite!P$41)+('Distinta Base'!$G$18*Vendite!P$42)+('Distinta Base'!$G$19*Vendite!P$43)+('Distinta Base'!$G$20*Vendite!P$44)+('Distinta Base'!$G$21*Vendite!P$45)+('Distinta Base'!$G$22*Vendite!P$46)+('Distinta Base'!$G$23*Vendite!P$47)+('Distinta Base'!$G$24*Vendite!P$48)</f>
        <v>49.199999999999996</v>
      </c>
      <c r="R39" s="46">
        <f>+('Distinta Base'!$G$5*Vendite!Q$29)+('Distinta Base'!$G$6*Vendite!Q$30)+('Distinta Base'!$G$7*Vendite!Q$31)+('Distinta Base'!$G$8*Vendite!Q$32)+('Distinta Base'!$G$9*Vendite!Q$33)+('Distinta Base'!$G$10*Vendite!Q$34)+('Distinta Base'!$G$11*Vendite!Q$35)+('Distinta Base'!$G$12*Vendite!Q$36)+('Distinta Base'!$G$13*Vendite!Q$37)+('Distinta Base'!$G$14*Vendite!Q$38)+('Distinta Base'!$G$15*Vendite!Q$39)+('Distinta Base'!$G$16*Vendite!Q$40)+('Distinta Base'!$G$17*Vendite!Q$41)+('Distinta Base'!$G$18*Vendite!Q$42)+('Distinta Base'!$G$19*Vendite!Q$43)+('Distinta Base'!$G$20*Vendite!Q$44)+('Distinta Base'!$G$21*Vendite!Q$45)+('Distinta Base'!$G$22*Vendite!Q$46)+('Distinta Base'!$G$23*Vendite!Q$47)+('Distinta Base'!$G$24*Vendite!Q$48)</f>
        <v>49.199999999999996</v>
      </c>
      <c r="S39" s="46">
        <f>+('Distinta Base'!$G$5*Vendite!R$29)+('Distinta Base'!$G$6*Vendite!R$30)+('Distinta Base'!$G$7*Vendite!R$31)+('Distinta Base'!$G$8*Vendite!R$32)+('Distinta Base'!$G$9*Vendite!R$33)+('Distinta Base'!$G$10*Vendite!R$34)+('Distinta Base'!$G$11*Vendite!R$35)+('Distinta Base'!$G$12*Vendite!R$36)+('Distinta Base'!$G$13*Vendite!R$37)+('Distinta Base'!$G$14*Vendite!R$38)+('Distinta Base'!$G$15*Vendite!R$39)+('Distinta Base'!$G$16*Vendite!R$40)+('Distinta Base'!$G$17*Vendite!R$41)+('Distinta Base'!$G$18*Vendite!R$42)+('Distinta Base'!$G$19*Vendite!R$43)+('Distinta Base'!$G$20*Vendite!R$44)+('Distinta Base'!$G$21*Vendite!R$45)+('Distinta Base'!$G$22*Vendite!R$46)+('Distinta Base'!$G$23*Vendite!R$47)+('Distinta Base'!$G$24*Vendite!R$48)</f>
        <v>49.199999999999996</v>
      </c>
      <c r="T39" s="46">
        <f>+('Distinta Base'!$G$5*Vendite!S$29)+('Distinta Base'!$G$6*Vendite!S$30)+('Distinta Base'!$G$7*Vendite!S$31)+('Distinta Base'!$G$8*Vendite!S$32)+('Distinta Base'!$G$9*Vendite!S$33)+('Distinta Base'!$G$10*Vendite!S$34)+('Distinta Base'!$G$11*Vendite!S$35)+('Distinta Base'!$G$12*Vendite!S$36)+('Distinta Base'!$G$13*Vendite!S$37)+('Distinta Base'!$G$14*Vendite!S$38)+('Distinta Base'!$G$15*Vendite!S$39)+('Distinta Base'!$G$16*Vendite!S$40)+('Distinta Base'!$G$17*Vendite!S$41)+('Distinta Base'!$G$18*Vendite!S$42)+('Distinta Base'!$G$19*Vendite!S$43)+('Distinta Base'!$G$20*Vendite!S$44)+('Distinta Base'!$G$21*Vendite!S$45)+('Distinta Base'!$G$22*Vendite!S$46)+('Distinta Base'!$G$23*Vendite!S$47)+('Distinta Base'!$G$24*Vendite!S$48)</f>
        <v>49.199999999999996</v>
      </c>
      <c r="U39" s="46">
        <f>+('Distinta Base'!$G$5*Vendite!T$29)+('Distinta Base'!$G$6*Vendite!T$30)+('Distinta Base'!$G$7*Vendite!T$31)+('Distinta Base'!$G$8*Vendite!T$32)+('Distinta Base'!$G$9*Vendite!T$33)+('Distinta Base'!$G$10*Vendite!T$34)+('Distinta Base'!$G$11*Vendite!T$35)+('Distinta Base'!$G$12*Vendite!T$36)+('Distinta Base'!$G$13*Vendite!T$37)+('Distinta Base'!$G$14*Vendite!T$38)+('Distinta Base'!$G$15*Vendite!T$39)+('Distinta Base'!$G$16*Vendite!T$40)+('Distinta Base'!$G$17*Vendite!T$41)+('Distinta Base'!$G$18*Vendite!T$42)+('Distinta Base'!$G$19*Vendite!T$43)+('Distinta Base'!$G$20*Vendite!T$44)+('Distinta Base'!$G$21*Vendite!T$45)+('Distinta Base'!$G$22*Vendite!T$46)+('Distinta Base'!$G$23*Vendite!T$47)+('Distinta Base'!$G$24*Vendite!T$48)</f>
        <v>49.199999999999996</v>
      </c>
      <c r="V39" s="46">
        <f>+('Distinta Base'!$G$5*Vendite!U$29)+('Distinta Base'!$G$6*Vendite!U$30)+('Distinta Base'!$G$7*Vendite!U$31)+('Distinta Base'!$G$8*Vendite!U$32)+('Distinta Base'!$G$9*Vendite!U$33)+('Distinta Base'!$G$10*Vendite!U$34)+('Distinta Base'!$G$11*Vendite!U$35)+('Distinta Base'!$G$12*Vendite!U$36)+('Distinta Base'!$G$13*Vendite!U$37)+('Distinta Base'!$G$14*Vendite!U$38)+('Distinta Base'!$G$15*Vendite!U$39)+('Distinta Base'!$G$16*Vendite!U$40)+('Distinta Base'!$G$17*Vendite!U$41)+('Distinta Base'!$G$18*Vendite!U$42)+('Distinta Base'!$G$19*Vendite!U$43)+('Distinta Base'!$G$20*Vendite!U$44)+('Distinta Base'!$G$21*Vendite!U$45)+('Distinta Base'!$G$22*Vendite!U$46)+('Distinta Base'!$G$23*Vendite!U$47)+('Distinta Base'!$G$24*Vendite!U$48)</f>
        <v>49.199999999999996</v>
      </c>
      <c r="W39" s="46">
        <f>+('Distinta Base'!$G$5*Vendite!V$29)+('Distinta Base'!$G$6*Vendite!V$30)+('Distinta Base'!$G$7*Vendite!V$31)+('Distinta Base'!$G$8*Vendite!V$32)+('Distinta Base'!$G$9*Vendite!V$33)+('Distinta Base'!$G$10*Vendite!V$34)+('Distinta Base'!$G$11*Vendite!V$35)+('Distinta Base'!$G$12*Vendite!V$36)+('Distinta Base'!$G$13*Vendite!V$37)+('Distinta Base'!$G$14*Vendite!V$38)+('Distinta Base'!$G$15*Vendite!V$39)+('Distinta Base'!$G$16*Vendite!V$40)+('Distinta Base'!$G$17*Vendite!V$41)+('Distinta Base'!$G$18*Vendite!V$42)+('Distinta Base'!$G$19*Vendite!V$43)+('Distinta Base'!$G$20*Vendite!V$44)+('Distinta Base'!$G$21*Vendite!V$45)+('Distinta Base'!$G$22*Vendite!V$46)+('Distinta Base'!$G$23*Vendite!V$47)+('Distinta Base'!$G$24*Vendite!V$48)</f>
        <v>49.199999999999996</v>
      </c>
      <c r="X39" s="46">
        <f>+('Distinta Base'!$G$5*Vendite!W$29)+('Distinta Base'!$G$6*Vendite!W$30)+('Distinta Base'!$G$7*Vendite!W$31)+('Distinta Base'!$G$8*Vendite!W$32)+('Distinta Base'!$G$9*Vendite!W$33)+('Distinta Base'!$G$10*Vendite!W$34)+('Distinta Base'!$G$11*Vendite!W$35)+('Distinta Base'!$G$12*Vendite!W$36)+('Distinta Base'!$G$13*Vendite!W$37)+('Distinta Base'!$G$14*Vendite!W$38)+('Distinta Base'!$G$15*Vendite!W$39)+('Distinta Base'!$G$16*Vendite!W$40)+('Distinta Base'!$G$17*Vendite!W$41)+('Distinta Base'!$G$18*Vendite!W$42)+('Distinta Base'!$G$19*Vendite!W$43)+('Distinta Base'!$G$20*Vendite!W$44)+('Distinta Base'!$G$21*Vendite!W$45)+('Distinta Base'!$G$22*Vendite!W$46)+('Distinta Base'!$G$23*Vendite!W$47)+('Distinta Base'!$G$24*Vendite!W$48)</f>
        <v>49.199999999999996</v>
      </c>
      <c r="Y39" s="46">
        <f>+('Distinta Base'!$G$5*Vendite!X$29)+('Distinta Base'!$G$6*Vendite!X$30)+('Distinta Base'!$G$7*Vendite!X$31)+('Distinta Base'!$G$8*Vendite!X$32)+('Distinta Base'!$G$9*Vendite!X$33)+('Distinta Base'!$G$10*Vendite!X$34)+('Distinta Base'!$G$11*Vendite!X$35)+('Distinta Base'!$G$12*Vendite!X$36)+('Distinta Base'!$G$13*Vendite!X$37)+('Distinta Base'!$G$14*Vendite!X$38)+('Distinta Base'!$G$15*Vendite!X$39)+('Distinta Base'!$G$16*Vendite!X$40)+('Distinta Base'!$G$17*Vendite!X$41)+('Distinta Base'!$G$18*Vendite!X$42)+('Distinta Base'!$G$19*Vendite!X$43)+('Distinta Base'!$G$20*Vendite!X$44)+('Distinta Base'!$G$21*Vendite!X$45)+('Distinta Base'!$G$22*Vendite!X$46)+('Distinta Base'!$G$23*Vendite!X$47)+('Distinta Base'!$G$24*Vendite!X$48)</f>
        <v>49.199999999999996</v>
      </c>
      <c r="Z39" s="46">
        <f>+('Distinta Base'!$G$5*Vendite!Y$29)+('Distinta Base'!$G$6*Vendite!Y$30)+('Distinta Base'!$G$7*Vendite!Y$31)+('Distinta Base'!$G$8*Vendite!Y$32)+('Distinta Base'!$G$9*Vendite!Y$33)+('Distinta Base'!$G$10*Vendite!Y$34)+('Distinta Base'!$G$11*Vendite!Y$35)+('Distinta Base'!$G$12*Vendite!Y$36)+('Distinta Base'!$G$13*Vendite!Y$37)+('Distinta Base'!$G$14*Vendite!Y$38)+('Distinta Base'!$G$15*Vendite!Y$39)+('Distinta Base'!$G$16*Vendite!Y$40)+('Distinta Base'!$G$17*Vendite!Y$41)+('Distinta Base'!$G$18*Vendite!Y$42)+('Distinta Base'!$G$19*Vendite!Y$43)+('Distinta Base'!$G$20*Vendite!Y$44)+('Distinta Base'!$G$21*Vendite!Y$45)+('Distinta Base'!$G$22*Vendite!Y$46)+('Distinta Base'!$G$23*Vendite!Y$47)+('Distinta Base'!$G$24*Vendite!Y$48)</f>
        <v>49.199999999999996</v>
      </c>
      <c r="AA39" s="46">
        <f>+('Distinta Base'!$G$5*Vendite!Z$29)+('Distinta Base'!$G$6*Vendite!Z$30)+('Distinta Base'!$G$7*Vendite!Z$31)+('Distinta Base'!$G$8*Vendite!Z$32)+('Distinta Base'!$G$9*Vendite!Z$33)+('Distinta Base'!$G$10*Vendite!Z$34)+('Distinta Base'!$G$11*Vendite!Z$35)+('Distinta Base'!$G$12*Vendite!Z$36)+('Distinta Base'!$G$13*Vendite!Z$37)+('Distinta Base'!$G$14*Vendite!Z$38)+('Distinta Base'!$G$15*Vendite!Z$39)+('Distinta Base'!$G$16*Vendite!Z$40)+('Distinta Base'!$G$17*Vendite!Z$41)+('Distinta Base'!$G$18*Vendite!Z$42)+('Distinta Base'!$G$19*Vendite!Z$43)+('Distinta Base'!$G$20*Vendite!Z$44)+('Distinta Base'!$G$21*Vendite!Z$45)+('Distinta Base'!$G$22*Vendite!Z$46)+('Distinta Base'!$G$23*Vendite!Z$47)+('Distinta Base'!$G$24*Vendite!Z$48)</f>
        <v>49.199999999999996</v>
      </c>
      <c r="AB39" s="46">
        <f>+('Distinta Base'!$G$5*Vendite!AA$29)+('Distinta Base'!$G$6*Vendite!AA$30)+('Distinta Base'!$G$7*Vendite!AA$31)+('Distinta Base'!$G$8*Vendite!AA$32)+('Distinta Base'!$G$9*Vendite!AA$33)+('Distinta Base'!$G$10*Vendite!AA$34)+('Distinta Base'!$G$11*Vendite!AA$35)+('Distinta Base'!$G$12*Vendite!AA$36)+('Distinta Base'!$G$13*Vendite!AA$37)+('Distinta Base'!$G$14*Vendite!AA$38)+('Distinta Base'!$G$15*Vendite!AA$39)+('Distinta Base'!$G$16*Vendite!AA$40)+('Distinta Base'!$G$17*Vendite!AA$41)+('Distinta Base'!$G$18*Vendite!AA$42)+('Distinta Base'!$G$19*Vendite!AA$43)+('Distinta Base'!$G$20*Vendite!AA$44)+('Distinta Base'!$G$21*Vendite!AA$45)+('Distinta Base'!$G$22*Vendite!AA$46)+('Distinta Base'!$G$23*Vendite!AA$47)+('Distinta Base'!$G$24*Vendite!AA$48)</f>
        <v>52.699999999999996</v>
      </c>
      <c r="AC39" s="46">
        <f>+('Distinta Base'!$G$5*Vendite!AB$29)+('Distinta Base'!$G$6*Vendite!AB$30)+('Distinta Base'!$G$7*Vendite!AB$31)+('Distinta Base'!$G$8*Vendite!AB$32)+('Distinta Base'!$G$9*Vendite!AB$33)+('Distinta Base'!$G$10*Vendite!AB$34)+('Distinta Base'!$G$11*Vendite!AB$35)+('Distinta Base'!$G$12*Vendite!AB$36)+('Distinta Base'!$G$13*Vendite!AB$37)+('Distinta Base'!$G$14*Vendite!AB$38)+('Distinta Base'!$G$15*Vendite!AB$39)+('Distinta Base'!$G$16*Vendite!AB$40)+('Distinta Base'!$G$17*Vendite!AB$41)+('Distinta Base'!$G$18*Vendite!AB$42)+('Distinta Base'!$G$19*Vendite!AB$43)+('Distinta Base'!$G$20*Vendite!AB$44)+('Distinta Base'!$G$21*Vendite!AB$45)+('Distinta Base'!$G$22*Vendite!AB$46)+('Distinta Base'!$G$23*Vendite!AB$47)+('Distinta Base'!$G$24*Vendite!AB$48)</f>
        <v>54.400000000000006</v>
      </c>
      <c r="AD39" s="46">
        <f>+('Distinta Base'!$G$5*Vendite!AC$29)+('Distinta Base'!$G$6*Vendite!AC$30)+('Distinta Base'!$G$7*Vendite!AC$31)+('Distinta Base'!$G$8*Vendite!AC$32)+('Distinta Base'!$G$9*Vendite!AC$33)+('Distinta Base'!$G$10*Vendite!AC$34)+('Distinta Base'!$G$11*Vendite!AC$35)+('Distinta Base'!$G$12*Vendite!AC$36)+('Distinta Base'!$G$13*Vendite!AC$37)+('Distinta Base'!$G$14*Vendite!AC$38)+('Distinta Base'!$G$15*Vendite!AC$39)+('Distinta Base'!$G$16*Vendite!AC$40)+('Distinta Base'!$G$17*Vendite!AC$41)+('Distinta Base'!$G$18*Vendite!AC$42)+('Distinta Base'!$G$19*Vendite!AC$43)+('Distinta Base'!$G$20*Vendite!AC$44)+('Distinta Base'!$G$21*Vendite!AC$45)+('Distinta Base'!$G$22*Vendite!AC$46)+('Distinta Base'!$G$23*Vendite!AC$47)+('Distinta Base'!$G$24*Vendite!AC$48)</f>
        <v>54.400000000000006</v>
      </c>
      <c r="AE39" s="46">
        <f>+('Distinta Base'!$G$5*Vendite!AD$29)+('Distinta Base'!$G$6*Vendite!AD$30)+('Distinta Base'!$G$7*Vendite!AD$31)+('Distinta Base'!$G$8*Vendite!AD$32)+('Distinta Base'!$G$9*Vendite!AD$33)+('Distinta Base'!$G$10*Vendite!AD$34)+('Distinta Base'!$G$11*Vendite!AD$35)+('Distinta Base'!$G$12*Vendite!AD$36)+('Distinta Base'!$G$13*Vendite!AD$37)+('Distinta Base'!$G$14*Vendite!AD$38)+('Distinta Base'!$G$15*Vendite!AD$39)+('Distinta Base'!$G$16*Vendite!AD$40)+('Distinta Base'!$G$17*Vendite!AD$41)+('Distinta Base'!$G$18*Vendite!AD$42)+('Distinta Base'!$G$19*Vendite!AD$43)+('Distinta Base'!$G$20*Vendite!AD$44)+('Distinta Base'!$G$21*Vendite!AD$45)+('Distinta Base'!$G$22*Vendite!AD$46)+('Distinta Base'!$G$23*Vendite!AD$47)+('Distinta Base'!$G$24*Vendite!AD$48)</f>
        <v>54.400000000000006</v>
      </c>
      <c r="AF39" s="46">
        <f>+('Distinta Base'!$G$5*Vendite!AE$29)+('Distinta Base'!$G$6*Vendite!AE$30)+('Distinta Base'!$G$7*Vendite!AE$31)+('Distinta Base'!$G$8*Vendite!AE$32)+('Distinta Base'!$G$9*Vendite!AE$33)+('Distinta Base'!$G$10*Vendite!AE$34)+('Distinta Base'!$G$11*Vendite!AE$35)+('Distinta Base'!$G$12*Vendite!AE$36)+('Distinta Base'!$G$13*Vendite!AE$37)+('Distinta Base'!$G$14*Vendite!AE$38)+('Distinta Base'!$G$15*Vendite!AE$39)+('Distinta Base'!$G$16*Vendite!AE$40)+('Distinta Base'!$G$17*Vendite!AE$41)+('Distinta Base'!$G$18*Vendite!AE$42)+('Distinta Base'!$G$19*Vendite!AE$43)+('Distinta Base'!$G$20*Vendite!AE$44)+('Distinta Base'!$G$21*Vendite!AE$45)+('Distinta Base'!$G$22*Vendite!AE$46)+('Distinta Base'!$G$23*Vendite!AE$47)+('Distinta Base'!$G$24*Vendite!AE$48)</f>
        <v>54.400000000000006</v>
      </c>
      <c r="AG39" s="46">
        <f>+('Distinta Base'!$G$5*Vendite!AF$29)+('Distinta Base'!$G$6*Vendite!AF$30)+('Distinta Base'!$G$7*Vendite!AF$31)+('Distinta Base'!$G$8*Vendite!AF$32)+('Distinta Base'!$G$9*Vendite!AF$33)+('Distinta Base'!$G$10*Vendite!AF$34)+('Distinta Base'!$G$11*Vendite!AF$35)+('Distinta Base'!$G$12*Vendite!AF$36)+('Distinta Base'!$G$13*Vendite!AF$37)+('Distinta Base'!$G$14*Vendite!AF$38)+('Distinta Base'!$G$15*Vendite!AF$39)+('Distinta Base'!$G$16*Vendite!AF$40)+('Distinta Base'!$G$17*Vendite!AF$41)+('Distinta Base'!$G$18*Vendite!AF$42)+('Distinta Base'!$G$19*Vendite!AF$43)+('Distinta Base'!$G$20*Vendite!AF$44)+('Distinta Base'!$G$21*Vendite!AF$45)+('Distinta Base'!$G$22*Vendite!AF$46)+('Distinta Base'!$G$23*Vendite!AF$47)+('Distinta Base'!$G$24*Vendite!AF$48)</f>
        <v>54.400000000000006</v>
      </c>
      <c r="AH39" s="46">
        <f>+('Distinta Base'!$G$5*Vendite!AG$29)+('Distinta Base'!$G$6*Vendite!AG$30)+('Distinta Base'!$G$7*Vendite!AG$31)+('Distinta Base'!$G$8*Vendite!AG$32)+('Distinta Base'!$G$9*Vendite!AG$33)+('Distinta Base'!$G$10*Vendite!AG$34)+('Distinta Base'!$G$11*Vendite!AG$35)+('Distinta Base'!$G$12*Vendite!AG$36)+('Distinta Base'!$G$13*Vendite!AG$37)+('Distinta Base'!$G$14*Vendite!AG$38)+('Distinta Base'!$G$15*Vendite!AG$39)+('Distinta Base'!$G$16*Vendite!AG$40)+('Distinta Base'!$G$17*Vendite!AG$41)+('Distinta Base'!$G$18*Vendite!AG$42)+('Distinta Base'!$G$19*Vendite!AG$43)+('Distinta Base'!$G$20*Vendite!AG$44)+('Distinta Base'!$G$21*Vendite!AG$45)+('Distinta Base'!$G$22*Vendite!AG$46)+('Distinta Base'!$G$23*Vendite!AG$47)+('Distinta Base'!$G$24*Vendite!AG$48)</f>
        <v>54.400000000000006</v>
      </c>
      <c r="AI39" s="46">
        <f>+('Distinta Base'!$G$5*Vendite!AH$29)+('Distinta Base'!$G$6*Vendite!AH$30)+('Distinta Base'!$G$7*Vendite!AH$31)+('Distinta Base'!$G$8*Vendite!AH$32)+('Distinta Base'!$G$9*Vendite!AH$33)+('Distinta Base'!$G$10*Vendite!AH$34)+('Distinta Base'!$G$11*Vendite!AH$35)+('Distinta Base'!$G$12*Vendite!AH$36)+('Distinta Base'!$G$13*Vendite!AH$37)+('Distinta Base'!$G$14*Vendite!AH$38)+('Distinta Base'!$G$15*Vendite!AH$39)+('Distinta Base'!$G$16*Vendite!AH$40)+('Distinta Base'!$G$17*Vendite!AH$41)+('Distinta Base'!$G$18*Vendite!AH$42)+('Distinta Base'!$G$19*Vendite!AH$43)+('Distinta Base'!$G$20*Vendite!AH$44)+('Distinta Base'!$G$21*Vendite!AH$45)+('Distinta Base'!$G$22*Vendite!AH$46)+('Distinta Base'!$G$23*Vendite!AH$47)+('Distinta Base'!$G$24*Vendite!AH$48)</f>
        <v>54.400000000000006</v>
      </c>
      <c r="AJ39" s="46">
        <f>+('Distinta Base'!$G$5*Vendite!AI$29)+('Distinta Base'!$G$6*Vendite!AI$30)+('Distinta Base'!$G$7*Vendite!AI$31)+('Distinta Base'!$G$8*Vendite!AI$32)+('Distinta Base'!$G$9*Vendite!AI$33)+('Distinta Base'!$G$10*Vendite!AI$34)+('Distinta Base'!$G$11*Vendite!AI$35)+('Distinta Base'!$G$12*Vendite!AI$36)+('Distinta Base'!$G$13*Vendite!AI$37)+('Distinta Base'!$G$14*Vendite!AI$38)+('Distinta Base'!$G$15*Vendite!AI$39)+('Distinta Base'!$G$16*Vendite!AI$40)+('Distinta Base'!$G$17*Vendite!AI$41)+('Distinta Base'!$G$18*Vendite!AI$42)+('Distinta Base'!$G$19*Vendite!AI$43)+('Distinta Base'!$G$20*Vendite!AI$44)+('Distinta Base'!$G$21*Vendite!AI$45)+('Distinta Base'!$G$22*Vendite!AI$46)+('Distinta Base'!$G$23*Vendite!AI$47)+('Distinta Base'!$G$24*Vendite!AI$48)</f>
        <v>54.400000000000006</v>
      </c>
      <c r="AK39" s="46">
        <f>+('Distinta Base'!$G$5*Vendite!AJ$29)+('Distinta Base'!$G$6*Vendite!AJ$30)+('Distinta Base'!$G$7*Vendite!AJ$31)+('Distinta Base'!$G$8*Vendite!AJ$32)+('Distinta Base'!$G$9*Vendite!AJ$33)+('Distinta Base'!$G$10*Vendite!AJ$34)+('Distinta Base'!$G$11*Vendite!AJ$35)+('Distinta Base'!$G$12*Vendite!AJ$36)+('Distinta Base'!$G$13*Vendite!AJ$37)+('Distinta Base'!$G$14*Vendite!AJ$38)+('Distinta Base'!$G$15*Vendite!AJ$39)+('Distinta Base'!$G$16*Vendite!AJ$40)+('Distinta Base'!$G$17*Vendite!AJ$41)+('Distinta Base'!$G$18*Vendite!AJ$42)+('Distinta Base'!$G$19*Vendite!AJ$43)+('Distinta Base'!$G$20*Vendite!AJ$44)+('Distinta Base'!$G$21*Vendite!AJ$45)+('Distinta Base'!$G$22*Vendite!AJ$46)+('Distinta Base'!$G$23*Vendite!AJ$47)+('Distinta Base'!$G$24*Vendite!AJ$48)</f>
        <v>54.400000000000006</v>
      </c>
      <c r="AL39" s="46">
        <f>+('Distinta Base'!$G$5*Vendite!AK$29)+('Distinta Base'!$G$6*Vendite!AK$30)+('Distinta Base'!$G$7*Vendite!AK$31)+('Distinta Base'!$G$8*Vendite!AK$32)+('Distinta Base'!$G$9*Vendite!AK$33)+('Distinta Base'!$G$10*Vendite!AK$34)+('Distinta Base'!$G$11*Vendite!AK$35)+('Distinta Base'!$G$12*Vendite!AK$36)+('Distinta Base'!$G$13*Vendite!AK$37)+('Distinta Base'!$G$14*Vendite!AK$38)+('Distinta Base'!$G$15*Vendite!AK$39)+('Distinta Base'!$G$16*Vendite!AK$40)+('Distinta Base'!$G$17*Vendite!AK$41)+('Distinta Base'!$G$18*Vendite!AK$42)+('Distinta Base'!$G$19*Vendite!AK$43)+('Distinta Base'!$G$20*Vendite!AK$44)+('Distinta Base'!$G$21*Vendite!AK$45)+('Distinta Base'!$G$22*Vendite!AK$46)+('Distinta Base'!$G$23*Vendite!AK$47)+('Distinta Base'!$G$24*Vendite!AK$48)</f>
        <v>54.400000000000006</v>
      </c>
      <c r="AM39" s="46">
        <f>+('Distinta Base'!$G$5*Vendite!AL$29)+('Distinta Base'!$G$6*Vendite!AL$30)+('Distinta Base'!$G$7*Vendite!AL$31)+('Distinta Base'!$G$8*Vendite!AL$32)+('Distinta Base'!$G$9*Vendite!AL$33)+('Distinta Base'!$G$10*Vendite!AL$34)+('Distinta Base'!$G$11*Vendite!AL$35)+('Distinta Base'!$G$12*Vendite!AL$36)+('Distinta Base'!$G$13*Vendite!AL$37)+('Distinta Base'!$G$14*Vendite!AL$38)+('Distinta Base'!$G$15*Vendite!AL$39)+('Distinta Base'!$G$16*Vendite!AL$40)+('Distinta Base'!$G$17*Vendite!AL$41)+('Distinta Base'!$G$18*Vendite!AL$42)+('Distinta Base'!$G$19*Vendite!AL$43)+('Distinta Base'!$G$20*Vendite!AL$44)+('Distinta Base'!$G$21*Vendite!AL$45)+('Distinta Base'!$G$22*Vendite!AL$46)+('Distinta Base'!$G$23*Vendite!AL$47)+('Distinta Base'!$G$24*Vendite!AL$48)</f>
        <v>54.400000000000006</v>
      </c>
    </row>
    <row r="40" spans="2:39" s="41" customFormat="1" ht="16.5" thickTop="1" thickBot="1" x14ac:dyDescent="0.3">
      <c r="B40" s="48" t="str">
        <f>+app!$G$12&amp;" in "&amp;'An Distinta Base'!F12</f>
        <v>Acquisti in Lt</v>
      </c>
      <c r="D40" s="54">
        <v>2000</v>
      </c>
      <c r="E40" s="54"/>
      <c r="F40" s="54"/>
      <c r="G40" s="54"/>
      <c r="H40" s="54"/>
      <c r="I40" s="54">
        <v>2000</v>
      </c>
      <c r="J40" s="54"/>
      <c r="K40" s="54"/>
      <c r="L40" s="54"/>
      <c r="M40" s="54"/>
      <c r="N40" s="54">
        <v>2000</v>
      </c>
      <c r="O40" s="54"/>
      <c r="P40" s="54"/>
      <c r="Q40" s="54"/>
      <c r="R40" s="54"/>
      <c r="S40" s="54"/>
      <c r="T40" s="54">
        <v>2000</v>
      </c>
      <c r="U40" s="54"/>
      <c r="V40" s="54"/>
      <c r="W40" s="54"/>
      <c r="X40" s="54"/>
      <c r="Y40" s="54">
        <v>2000</v>
      </c>
      <c r="Z40" s="54"/>
      <c r="AA40" s="54"/>
      <c r="AB40" s="54"/>
      <c r="AC40" s="54"/>
      <c r="AD40" s="54">
        <v>2000</v>
      </c>
      <c r="AE40" s="54"/>
      <c r="AF40" s="54"/>
      <c r="AG40" s="54"/>
      <c r="AH40" s="54"/>
      <c r="AI40" s="54">
        <v>2000</v>
      </c>
      <c r="AJ40" s="54"/>
      <c r="AK40" s="54"/>
      <c r="AL40" s="54"/>
      <c r="AM40" s="54"/>
    </row>
    <row r="41" spans="2:39" ht="15.75" thickTop="1" x14ac:dyDescent="0.25">
      <c r="B41" s="48" t="s">
        <v>300</v>
      </c>
      <c r="D41" s="46">
        <f>+D38-D39+D40</f>
        <v>1956</v>
      </c>
      <c r="E41" s="46">
        <f>+E38-E39+E40</f>
        <v>1912</v>
      </c>
      <c r="F41" s="46">
        <f t="shared" ref="F41:AM41" si="9">+F38-F39+F40</f>
        <v>1868</v>
      </c>
      <c r="G41" s="46">
        <f t="shared" si="9"/>
        <v>1824</v>
      </c>
      <c r="H41" s="46">
        <f t="shared" si="9"/>
        <v>1780</v>
      </c>
      <c r="I41" s="46">
        <f t="shared" si="9"/>
        <v>3736</v>
      </c>
      <c r="J41" s="46">
        <f t="shared" si="9"/>
        <v>3692</v>
      </c>
      <c r="K41" s="46">
        <f t="shared" si="9"/>
        <v>3648</v>
      </c>
      <c r="L41" s="46">
        <f t="shared" si="9"/>
        <v>3604</v>
      </c>
      <c r="M41" s="46">
        <f t="shared" si="9"/>
        <v>3560</v>
      </c>
      <c r="N41" s="46">
        <f t="shared" si="9"/>
        <v>5516</v>
      </c>
      <c r="O41" s="46">
        <f t="shared" si="9"/>
        <v>5472</v>
      </c>
      <c r="P41" s="46">
        <f t="shared" si="9"/>
        <v>5424.5</v>
      </c>
      <c r="Q41" s="46">
        <f t="shared" si="9"/>
        <v>5375.3</v>
      </c>
      <c r="R41" s="46">
        <f t="shared" si="9"/>
        <v>5326.1</v>
      </c>
      <c r="S41" s="46">
        <f t="shared" si="9"/>
        <v>5276.9000000000005</v>
      </c>
      <c r="T41" s="46">
        <f t="shared" si="9"/>
        <v>7227.7000000000007</v>
      </c>
      <c r="U41" s="46">
        <f t="shared" si="9"/>
        <v>7178.5000000000009</v>
      </c>
      <c r="V41" s="46">
        <f t="shared" si="9"/>
        <v>7129.3000000000011</v>
      </c>
      <c r="W41" s="46">
        <f t="shared" si="9"/>
        <v>7080.1000000000013</v>
      </c>
      <c r="X41" s="46">
        <f t="shared" si="9"/>
        <v>7030.9000000000015</v>
      </c>
      <c r="Y41" s="46">
        <f t="shared" si="9"/>
        <v>8981.7000000000007</v>
      </c>
      <c r="Z41" s="46">
        <f t="shared" si="9"/>
        <v>8932.5</v>
      </c>
      <c r="AA41" s="46">
        <f t="shared" si="9"/>
        <v>8883.2999999999993</v>
      </c>
      <c r="AB41" s="46">
        <f t="shared" si="9"/>
        <v>8830.5999999999985</v>
      </c>
      <c r="AC41" s="46">
        <f t="shared" si="9"/>
        <v>8776.1999999999989</v>
      </c>
      <c r="AD41" s="46">
        <f t="shared" si="9"/>
        <v>10721.8</v>
      </c>
      <c r="AE41" s="46">
        <f t="shared" si="9"/>
        <v>10667.4</v>
      </c>
      <c r="AF41" s="46">
        <f t="shared" si="9"/>
        <v>10613</v>
      </c>
      <c r="AG41" s="46">
        <f t="shared" si="9"/>
        <v>10558.6</v>
      </c>
      <c r="AH41" s="46">
        <f t="shared" si="9"/>
        <v>10504.2</v>
      </c>
      <c r="AI41" s="46">
        <f t="shared" si="9"/>
        <v>12449.800000000001</v>
      </c>
      <c r="AJ41" s="46">
        <f t="shared" si="9"/>
        <v>12395.400000000001</v>
      </c>
      <c r="AK41" s="46">
        <f t="shared" si="9"/>
        <v>12341.000000000002</v>
      </c>
      <c r="AL41" s="46">
        <f t="shared" si="9"/>
        <v>12286.600000000002</v>
      </c>
      <c r="AM41" s="46">
        <f t="shared" si="9"/>
        <v>12232.200000000003</v>
      </c>
    </row>
    <row r="44" spans="2:39" ht="15" x14ac:dyDescent="0.25">
      <c r="B44" s="48" t="str">
        <f>+'An Distinta Base'!E13</f>
        <v>Mp6</v>
      </c>
      <c r="D44" s="48" t="str">
        <f>+SPm!B$2</f>
        <v>A1 M1</v>
      </c>
      <c r="E44" s="48" t="str">
        <f>+SPm!C$2</f>
        <v>A1 M2</v>
      </c>
      <c r="F44" s="48" t="str">
        <f>+SPm!D$2</f>
        <v>A1 M3</v>
      </c>
      <c r="G44" s="48" t="str">
        <f>+SPm!E$2</f>
        <v>A1 M4</v>
      </c>
      <c r="H44" s="48" t="str">
        <f>+SPm!F$2</f>
        <v>A1 M5</v>
      </c>
      <c r="I44" s="48" t="str">
        <f>+SPm!G$2</f>
        <v>A1 M6</v>
      </c>
      <c r="J44" s="48" t="str">
        <f>+SPm!H$2</f>
        <v>A1 M7</v>
      </c>
      <c r="K44" s="48" t="str">
        <f>+SPm!I$2</f>
        <v>A1 M8</v>
      </c>
      <c r="L44" s="48" t="str">
        <f>+SPm!J$2</f>
        <v>A1 M9</v>
      </c>
      <c r="M44" s="48" t="str">
        <f>+SPm!K$2</f>
        <v>A1 M10</v>
      </c>
      <c r="N44" s="48" t="str">
        <f>+SPm!L$2</f>
        <v>A1 M11</v>
      </c>
      <c r="O44" s="48" t="str">
        <f>+SPm!M$2</f>
        <v>A1 M12</v>
      </c>
      <c r="P44" s="48" t="str">
        <f>+SPm!N$2</f>
        <v>A2 M1</v>
      </c>
      <c r="Q44" s="48" t="str">
        <f>+SPm!O$2</f>
        <v>A2 M2</v>
      </c>
      <c r="R44" s="48" t="str">
        <f>+SPm!P$2</f>
        <v>A2 M3</v>
      </c>
      <c r="S44" s="48" t="str">
        <f>+SPm!Q$2</f>
        <v>A2 M4</v>
      </c>
      <c r="T44" s="48" t="str">
        <f>+SPm!R$2</f>
        <v>A2 M5</v>
      </c>
      <c r="U44" s="48" t="str">
        <f>+SPm!S$2</f>
        <v>A2 M6</v>
      </c>
      <c r="V44" s="48" t="str">
        <f>+SPm!T$2</f>
        <v>A2 M7</v>
      </c>
      <c r="W44" s="48" t="str">
        <f>+SPm!U$2</f>
        <v>A2 M8</v>
      </c>
      <c r="X44" s="48" t="str">
        <f>+SPm!V$2</f>
        <v>A2 M9</v>
      </c>
      <c r="Y44" s="48" t="str">
        <f>+SPm!W$2</f>
        <v>A2 M10</v>
      </c>
      <c r="Z44" s="48" t="str">
        <f>+SPm!X$2</f>
        <v>A2 M11</v>
      </c>
      <c r="AA44" s="48" t="str">
        <f>+SPm!Y$2</f>
        <v>A2 M12</v>
      </c>
      <c r="AB44" s="48" t="str">
        <f>+SPm!Z$2</f>
        <v>A3 M1</v>
      </c>
      <c r="AC44" s="48" t="str">
        <f>+SPm!AA$2</f>
        <v>A3 M2</v>
      </c>
      <c r="AD44" s="48" t="str">
        <f>+SPm!AB$2</f>
        <v>A3 M3</v>
      </c>
      <c r="AE44" s="48" t="str">
        <f>+SPm!AC$2</f>
        <v>A3 M4</v>
      </c>
      <c r="AF44" s="48" t="str">
        <f>+SPm!AD$2</f>
        <v>A3 M5</v>
      </c>
      <c r="AG44" s="48" t="str">
        <f>+SPm!AE$2</f>
        <v>A3 M6</v>
      </c>
      <c r="AH44" s="48" t="str">
        <f>+SPm!AF$2</f>
        <v>A3 M7</v>
      </c>
      <c r="AI44" s="48" t="str">
        <f>+SPm!AG$2</f>
        <v>A3 M8</v>
      </c>
      <c r="AJ44" s="48" t="str">
        <f>+SPm!AH$2</f>
        <v>A3 M9</v>
      </c>
      <c r="AK44" s="48" t="str">
        <f>+SPm!AI$2</f>
        <v>A3 M10</v>
      </c>
      <c r="AL44" s="48" t="str">
        <f>+SPm!AJ$2</f>
        <v>A3 M11</v>
      </c>
      <c r="AM44" s="48" t="str">
        <f>+SPm!AK$2</f>
        <v>A3 M12</v>
      </c>
    </row>
    <row r="46" spans="2:39" ht="15" x14ac:dyDescent="0.25">
      <c r="B46" s="48" t="s">
        <v>299</v>
      </c>
      <c r="D46" s="46">
        <v>0</v>
      </c>
      <c r="E46" s="46">
        <f>+D49</f>
        <v>1971</v>
      </c>
      <c r="F46" s="46">
        <f t="shared" ref="F46:AM46" si="10">+E49</f>
        <v>1942</v>
      </c>
      <c r="G46" s="46">
        <f t="shared" si="10"/>
        <v>1913</v>
      </c>
      <c r="H46" s="46">
        <f t="shared" si="10"/>
        <v>1884</v>
      </c>
      <c r="I46" s="46">
        <f t="shared" si="10"/>
        <v>1855</v>
      </c>
      <c r="J46" s="46">
        <f t="shared" si="10"/>
        <v>1826</v>
      </c>
      <c r="K46" s="46">
        <f t="shared" si="10"/>
        <v>1797</v>
      </c>
      <c r="L46" s="46">
        <f t="shared" si="10"/>
        <v>1768</v>
      </c>
      <c r="M46" s="46">
        <f t="shared" si="10"/>
        <v>3739</v>
      </c>
      <c r="N46" s="46">
        <f t="shared" si="10"/>
        <v>3710</v>
      </c>
      <c r="O46" s="46">
        <f t="shared" si="10"/>
        <v>3681</v>
      </c>
      <c r="P46" s="46">
        <f t="shared" si="10"/>
        <v>3652</v>
      </c>
      <c r="Q46" s="46">
        <f t="shared" si="10"/>
        <v>3620.8</v>
      </c>
      <c r="R46" s="46">
        <f t="shared" si="10"/>
        <v>3588.5</v>
      </c>
      <c r="S46" s="46">
        <f t="shared" si="10"/>
        <v>3556.2</v>
      </c>
      <c r="T46" s="46">
        <f t="shared" si="10"/>
        <v>3523.8999999999996</v>
      </c>
      <c r="U46" s="46">
        <f t="shared" si="10"/>
        <v>3491.5999999999995</v>
      </c>
      <c r="V46" s="46">
        <f t="shared" si="10"/>
        <v>5459.2999999999993</v>
      </c>
      <c r="W46" s="46">
        <f t="shared" si="10"/>
        <v>5426.9999999999991</v>
      </c>
      <c r="X46" s="46">
        <f t="shared" si="10"/>
        <v>5394.6999999999989</v>
      </c>
      <c r="Y46" s="46">
        <f t="shared" si="10"/>
        <v>5362.3999999999987</v>
      </c>
      <c r="Z46" s="46">
        <f t="shared" si="10"/>
        <v>5330.0999999999985</v>
      </c>
      <c r="AA46" s="46">
        <f t="shared" si="10"/>
        <v>5297.7999999999984</v>
      </c>
      <c r="AB46" s="46">
        <f t="shared" si="10"/>
        <v>5265.4999999999982</v>
      </c>
      <c r="AC46" s="46">
        <f t="shared" si="10"/>
        <v>5230.9999999999982</v>
      </c>
      <c r="AD46" s="46">
        <f t="shared" si="10"/>
        <v>7195.3999999999978</v>
      </c>
      <c r="AE46" s="46">
        <f t="shared" si="10"/>
        <v>7159.7999999999975</v>
      </c>
      <c r="AF46" s="46">
        <f t="shared" si="10"/>
        <v>7124.1999999999971</v>
      </c>
      <c r="AG46" s="46">
        <f t="shared" si="10"/>
        <v>7088.5999999999967</v>
      </c>
      <c r="AH46" s="46">
        <f t="shared" si="10"/>
        <v>7052.9999999999964</v>
      </c>
      <c r="AI46" s="46">
        <f t="shared" si="10"/>
        <v>7017.399999999996</v>
      </c>
      <c r="AJ46" s="46">
        <f t="shared" si="10"/>
        <v>6981.7999999999956</v>
      </c>
      <c r="AK46" s="46">
        <f t="shared" si="10"/>
        <v>6946.1999999999953</v>
      </c>
      <c r="AL46" s="46">
        <f t="shared" si="10"/>
        <v>6910.5999999999949</v>
      </c>
      <c r="AM46" s="46">
        <f t="shared" si="10"/>
        <v>8874.9999999999945</v>
      </c>
    </row>
    <row r="47" spans="2:39" ht="15.75" thickBot="1" x14ac:dyDescent="0.3">
      <c r="B47" s="48" t="str">
        <f>+app!$G$11&amp;" in "&amp;'An Distinta Base'!F13</f>
        <v>Consumi in Lt</v>
      </c>
      <c r="D47" s="46">
        <f>+('Distinta Base'!$H$5*Vendite!B$29)+('Distinta Base'!$H$6*Vendite!B$30)+('Distinta Base'!$H$7*Vendite!B$31)+('Distinta Base'!$H$8*Vendite!B$32)+('Distinta Base'!$H$9*Vendite!B$33)+('Distinta Base'!$H$10*Vendite!B$34)+('Distinta Base'!$H$11*Vendite!B$35)+('Distinta Base'!$H$12*Vendite!B$36)+('Distinta Base'!$H$13*Vendite!B$37)+('Distinta Base'!$H$14*Vendite!B$38)+('Distinta Base'!$H$15*Vendite!B$39)+('Distinta Base'!$H$16*Vendite!B$40)+('Distinta Base'!$H$17*Vendite!B$41)+('Distinta Base'!$H$18*Vendite!B$42)+('Distinta Base'!$H$19*Vendite!B$43)+('Distinta Base'!$H$20*Vendite!B$44)+('Distinta Base'!$H$21*Vendite!B$45)+('Distinta Base'!$H$22*Vendite!B$46)+('Distinta Base'!$H$23*Vendite!B$47)+('Distinta Base'!$H$24*Vendite!B$48)</f>
        <v>29</v>
      </c>
      <c r="E47" s="46">
        <f>+('Distinta Base'!$H$5*Vendite!D$29)+('Distinta Base'!$H$6*Vendite!D$30)+('Distinta Base'!$H$7*Vendite!D$31)+('Distinta Base'!$H$8*Vendite!D$32)+('Distinta Base'!$H$9*Vendite!D$33)+('Distinta Base'!$H$10*Vendite!D$34)+('Distinta Base'!$H$11*Vendite!D$35)+('Distinta Base'!$H$12*Vendite!D$36)+('Distinta Base'!$H$13*Vendite!D$37)+('Distinta Base'!$H$14*Vendite!D$38)+('Distinta Base'!$H$15*Vendite!D$39)+('Distinta Base'!$H$16*Vendite!D$40)+('Distinta Base'!$H$17*Vendite!D$41)+('Distinta Base'!$H$18*Vendite!D$42)+('Distinta Base'!$H$19*Vendite!D$43)+('Distinta Base'!$H$20*Vendite!D$44)+('Distinta Base'!$H$21*Vendite!D$45)+('Distinta Base'!$H$22*Vendite!D$46)+('Distinta Base'!$H$23*Vendite!D$47)+('Distinta Base'!$H$24*Vendite!D$48)</f>
        <v>29</v>
      </c>
      <c r="F47" s="46">
        <f>+('Distinta Base'!$H$5*Vendite!E$29)+('Distinta Base'!$H$6*Vendite!E$30)+('Distinta Base'!$H$7*Vendite!E$31)+('Distinta Base'!$H$8*Vendite!E$32)+('Distinta Base'!$H$9*Vendite!E$33)+('Distinta Base'!$H$10*Vendite!E$34)+('Distinta Base'!$H$11*Vendite!E$35)+('Distinta Base'!$H$12*Vendite!E$36)+('Distinta Base'!$H$13*Vendite!E$37)+('Distinta Base'!$H$14*Vendite!E$38)+('Distinta Base'!$H$15*Vendite!E$39)+('Distinta Base'!$H$16*Vendite!E$40)+('Distinta Base'!$H$17*Vendite!E$41)+('Distinta Base'!$H$18*Vendite!E$42)+('Distinta Base'!$H$19*Vendite!E$43)+('Distinta Base'!$H$20*Vendite!E$44)+('Distinta Base'!$H$21*Vendite!E$45)+('Distinta Base'!$H$22*Vendite!E$46)+('Distinta Base'!$H$23*Vendite!E$47)+('Distinta Base'!$H$24*Vendite!E$48)</f>
        <v>29</v>
      </c>
      <c r="G47" s="46">
        <f>+('Distinta Base'!$H$5*Vendite!F$29)+('Distinta Base'!$H$6*Vendite!F$30)+('Distinta Base'!$H$7*Vendite!F$31)+('Distinta Base'!$H$8*Vendite!F$32)+('Distinta Base'!$H$9*Vendite!F$33)+('Distinta Base'!$H$10*Vendite!F$34)+('Distinta Base'!$H$11*Vendite!F$35)+('Distinta Base'!$H$12*Vendite!F$36)+('Distinta Base'!$H$13*Vendite!F$37)+('Distinta Base'!$H$14*Vendite!F$38)+('Distinta Base'!$H$15*Vendite!F$39)+('Distinta Base'!$H$16*Vendite!F$40)+('Distinta Base'!$H$17*Vendite!F$41)+('Distinta Base'!$H$18*Vendite!F$42)+('Distinta Base'!$H$19*Vendite!F$43)+('Distinta Base'!$H$20*Vendite!F$44)+('Distinta Base'!$H$21*Vendite!F$45)+('Distinta Base'!$H$22*Vendite!F$46)+('Distinta Base'!$H$23*Vendite!F$47)+('Distinta Base'!$H$24*Vendite!F$48)</f>
        <v>29</v>
      </c>
      <c r="H47" s="46">
        <f>+('Distinta Base'!$H$5*Vendite!G$29)+('Distinta Base'!$H$6*Vendite!G$30)+('Distinta Base'!$H$7*Vendite!G$31)+('Distinta Base'!$H$8*Vendite!G$32)+('Distinta Base'!$H$9*Vendite!G$33)+('Distinta Base'!$H$10*Vendite!G$34)+('Distinta Base'!$H$11*Vendite!G$35)+('Distinta Base'!$H$12*Vendite!G$36)+('Distinta Base'!$H$13*Vendite!G$37)+('Distinta Base'!$H$14*Vendite!G$38)+('Distinta Base'!$H$15*Vendite!G$39)+('Distinta Base'!$H$16*Vendite!G$40)+('Distinta Base'!$H$17*Vendite!G$41)+('Distinta Base'!$H$18*Vendite!G$42)+('Distinta Base'!$H$19*Vendite!G$43)+('Distinta Base'!$H$20*Vendite!G$44)+('Distinta Base'!$H$21*Vendite!G$45)+('Distinta Base'!$H$22*Vendite!G$46)+('Distinta Base'!$H$23*Vendite!G$47)+('Distinta Base'!$H$24*Vendite!G$48)</f>
        <v>29</v>
      </c>
      <c r="I47" s="46">
        <f>+('Distinta Base'!$H$5*Vendite!H$29)+('Distinta Base'!$H$6*Vendite!H$30)+('Distinta Base'!$H$7*Vendite!H$31)+('Distinta Base'!$H$8*Vendite!H$32)+('Distinta Base'!$H$9*Vendite!H$33)+('Distinta Base'!$H$10*Vendite!H$34)+('Distinta Base'!$H$11*Vendite!H$35)+('Distinta Base'!$H$12*Vendite!H$36)+('Distinta Base'!$H$13*Vendite!H$37)+('Distinta Base'!$H$14*Vendite!H$38)+('Distinta Base'!$H$15*Vendite!H$39)+('Distinta Base'!$H$16*Vendite!H$40)+('Distinta Base'!$H$17*Vendite!H$41)+('Distinta Base'!$H$18*Vendite!H$42)+('Distinta Base'!$H$19*Vendite!H$43)+('Distinta Base'!$H$20*Vendite!H$44)+('Distinta Base'!$H$21*Vendite!H$45)+('Distinta Base'!$H$22*Vendite!H$46)+('Distinta Base'!$H$23*Vendite!H$47)+('Distinta Base'!$H$24*Vendite!H$48)</f>
        <v>29</v>
      </c>
      <c r="J47" s="46">
        <f>+('Distinta Base'!$H$5*Vendite!I$29)+('Distinta Base'!$H$6*Vendite!I$30)+('Distinta Base'!$H$7*Vendite!I$31)+('Distinta Base'!$H$8*Vendite!I$32)+('Distinta Base'!$H$9*Vendite!I$33)+('Distinta Base'!$H$10*Vendite!I$34)+('Distinta Base'!$H$11*Vendite!I$35)+('Distinta Base'!$H$12*Vendite!I$36)+('Distinta Base'!$H$13*Vendite!I$37)+('Distinta Base'!$H$14*Vendite!I$38)+('Distinta Base'!$H$15*Vendite!I$39)+('Distinta Base'!$H$16*Vendite!I$40)+('Distinta Base'!$H$17*Vendite!I$41)+('Distinta Base'!$H$18*Vendite!I$42)+('Distinta Base'!$H$19*Vendite!I$43)+('Distinta Base'!$H$20*Vendite!I$44)+('Distinta Base'!$H$21*Vendite!I$45)+('Distinta Base'!$H$22*Vendite!I$46)+('Distinta Base'!$H$23*Vendite!I$47)+('Distinta Base'!$H$24*Vendite!I$48)</f>
        <v>29</v>
      </c>
      <c r="K47" s="46">
        <f>+('Distinta Base'!$H$5*Vendite!J$29)+('Distinta Base'!$H$6*Vendite!J$30)+('Distinta Base'!$H$7*Vendite!J$31)+('Distinta Base'!$H$8*Vendite!J$32)+('Distinta Base'!$H$9*Vendite!J$33)+('Distinta Base'!$H$10*Vendite!J$34)+('Distinta Base'!$H$11*Vendite!J$35)+('Distinta Base'!$H$12*Vendite!J$36)+('Distinta Base'!$H$13*Vendite!J$37)+('Distinta Base'!$H$14*Vendite!J$38)+('Distinta Base'!$H$15*Vendite!J$39)+('Distinta Base'!$H$16*Vendite!J$40)+('Distinta Base'!$H$17*Vendite!J$41)+('Distinta Base'!$H$18*Vendite!J$42)+('Distinta Base'!$H$19*Vendite!J$43)+('Distinta Base'!$H$20*Vendite!J$44)+('Distinta Base'!$H$21*Vendite!J$45)+('Distinta Base'!$H$22*Vendite!J$46)+('Distinta Base'!$H$23*Vendite!J$47)+('Distinta Base'!$H$24*Vendite!J$48)</f>
        <v>29</v>
      </c>
      <c r="L47" s="46">
        <f>+('Distinta Base'!$H$5*Vendite!K$29)+('Distinta Base'!$H$6*Vendite!K$30)+('Distinta Base'!$H$7*Vendite!K$31)+('Distinta Base'!$H$8*Vendite!K$32)+('Distinta Base'!$H$9*Vendite!K$33)+('Distinta Base'!$H$10*Vendite!K$34)+('Distinta Base'!$H$11*Vendite!K$35)+('Distinta Base'!$H$12*Vendite!K$36)+('Distinta Base'!$H$13*Vendite!K$37)+('Distinta Base'!$H$14*Vendite!K$38)+('Distinta Base'!$H$15*Vendite!K$39)+('Distinta Base'!$H$16*Vendite!K$40)+('Distinta Base'!$H$17*Vendite!K$41)+('Distinta Base'!$H$18*Vendite!K$42)+('Distinta Base'!$H$19*Vendite!K$43)+('Distinta Base'!$H$20*Vendite!K$44)+('Distinta Base'!$H$21*Vendite!K$45)+('Distinta Base'!$H$22*Vendite!K$46)+('Distinta Base'!$H$23*Vendite!K$47)+('Distinta Base'!$H$24*Vendite!K$48)</f>
        <v>29</v>
      </c>
      <c r="M47" s="46">
        <f>+('Distinta Base'!$H$5*Vendite!L$29)+('Distinta Base'!$H$6*Vendite!L$30)+('Distinta Base'!$H$7*Vendite!L$31)+('Distinta Base'!$H$8*Vendite!L$32)+('Distinta Base'!$H$9*Vendite!L$33)+('Distinta Base'!$H$10*Vendite!L$34)+('Distinta Base'!$H$11*Vendite!L$35)+('Distinta Base'!$H$12*Vendite!L$36)+('Distinta Base'!$H$13*Vendite!L$37)+('Distinta Base'!$H$14*Vendite!L$38)+('Distinta Base'!$H$15*Vendite!L$39)+('Distinta Base'!$H$16*Vendite!L$40)+('Distinta Base'!$H$17*Vendite!L$41)+('Distinta Base'!$H$18*Vendite!L$42)+('Distinta Base'!$H$19*Vendite!L$43)+('Distinta Base'!$H$20*Vendite!L$44)+('Distinta Base'!$H$21*Vendite!L$45)+('Distinta Base'!$H$22*Vendite!L$46)+('Distinta Base'!$H$23*Vendite!L$47)+('Distinta Base'!$H$24*Vendite!L$48)</f>
        <v>29</v>
      </c>
      <c r="N47" s="46">
        <f>+('Distinta Base'!$H$5*Vendite!M$29)+('Distinta Base'!$H$6*Vendite!M$30)+('Distinta Base'!$H$7*Vendite!M$31)+('Distinta Base'!$H$8*Vendite!M$32)+('Distinta Base'!$H$9*Vendite!M$33)+('Distinta Base'!$H$10*Vendite!M$34)+('Distinta Base'!$H$11*Vendite!M$35)+('Distinta Base'!$H$12*Vendite!M$36)+('Distinta Base'!$H$13*Vendite!M$37)+('Distinta Base'!$H$14*Vendite!M$38)+('Distinta Base'!$H$15*Vendite!M$39)+('Distinta Base'!$H$16*Vendite!M$40)+('Distinta Base'!$H$17*Vendite!M$41)+('Distinta Base'!$H$18*Vendite!M$42)+('Distinta Base'!$H$19*Vendite!M$43)+('Distinta Base'!$H$20*Vendite!M$44)+('Distinta Base'!$H$21*Vendite!M$45)+('Distinta Base'!$H$22*Vendite!M$46)+('Distinta Base'!$H$23*Vendite!M$47)+('Distinta Base'!$H$24*Vendite!M$48)</f>
        <v>29</v>
      </c>
      <c r="O47" s="46">
        <f>+('Distinta Base'!$H$5*Vendite!N$29)+('Distinta Base'!$H$6*Vendite!N$30)+('Distinta Base'!$H$7*Vendite!N$31)+('Distinta Base'!$H$8*Vendite!N$32)+('Distinta Base'!$H$9*Vendite!N$33)+('Distinta Base'!$H$10*Vendite!N$34)+('Distinta Base'!$H$11*Vendite!N$35)+('Distinta Base'!$H$12*Vendite!N$36)+('Distinta Base'!$H$13*Vendite!N$37)+('Distinta Base'!$H$14*Vendite!N$38)+('Distinta Base'!$H$15*Vendite!N$39)+('Distinta Base'!$H$16*Vendite!N$40)+('Distinta Base'!$H$17*Vendite!N$41)+('Distinta Base'!$H$18*Vendite!N$42)+('Distinta Base'!$H$19*Vendite!N$43)+('Distinta Base'!$H$20*Vendite!N$44)+('Distinta Base'!$H$21*Vendite!N$45)+('Distinta Base'!$H$22*Vendite!N$46)+('Distinta Base'!$H$23*Vendite!N$47)+('Distinta Base'!$H$24*Vendite!N$48)</f>
        <v>29</v>
      </c>
      <c r="P47" s="46">
        <f>+('Distinta Base'!$H$5*Vendite!O$29)+('Distinta Base'!$H$6*Vendite!O$30)+('Distinta Base'!$H$7*Vendite!O$31)+('Distinta Base'!$H$8*Vendite!O$32)+('Distinta Base'!$H$9*Vendite!O$33)+('Distinta Base'!$H$10*Vendite!O$34)+('Distinta Base'!$H$11*Vendite!O$35)+('Distinta Base'!$H$12*Vendite!O$36)+('Distinta Base'!$H$13*Vendite!O$37)+('Distinta Base'!$H$14*Vendite!O$38)+('Distinta Base'!$H$15*Vendite!O$39)+('Distinta Base'!$H$16*Vendite!O$40)+('Distinta Base'!$H$17*Vendite!O$41)+('Distinta Base'!$H$18*Vendite!O$42)+('Distinta Base'!$H$19*Vendite!O$43)+('Distinta Base'!$H$20*Vendite!O$44)+('Distinta Base'!$H$21*Vendite!O$45)+('Distinta Base'!$H$22*Vendite!O$46)+('Distinta Base'!$H$23*Vendite!O$47)+('Distinta Base'!$H$24*Vendite!O$48)</f>
        <v>31.200000000000003</v>
      </c>
      <c r="Q47" s="46">
        <f>+('Distinta Base'!$H$5*Vendite!P$29)+('Distinta Base'!$H$6*Vendite!P$30)+('Distinta Base'!$H$7*Vendite!P$31)+('Distinta Base'!$H$8*Vendite!P$32)+('Distinta Base'!$H$9*Vendite!P$33)+('Distinta Base'!$H$10*Vendite!P$34)+('Distinta Base'!$H$11*Vendite!P$35)+('Distinta Base'!$H$12*Vendite!P$36)+('Distinta Base'!$H$13*Vendite!P$37)+('Distinta Base'!$H$14*Vendite!P$38)+('Distinta Base'!$H$15*Vendite!P$39)+('Distinta Base'!$H$16*Vendite!P$40)+('Distinta Base'!$H$17*Vendite!P$41)+('Distinta Base'!$H$18*Vendite!P$42)+('Distinta Base'!$H$19*Vendite!P$43)+('Distinta Base'!$H$20*Vendite!P$44)+('Distinta Base'!$H$21*Vendite!P$45)+('Distinta Base'!$H$22*Vendite!P$46)+('Distinta Base'!$H$23*Vendite!P$47)+('Distinta Base'!$H$24*Vendite!P$48)</f>
        <v>32.300000000000004</v>
      </c>
      <c r="R47" s="46">
        <f>+('Distinta Base'!$H$5*Vendite!Q$29)+('Distinta Base'!$H$6*Vendite!Q$30)+('Distinta Base'!$H$7*Vendite!Q$31)+('Distinta Base'!$H$8*Vendite!Q$32)+('Distinta Base'!$H$9*Vendite!Q$33)+('Distinta Base'!$H$10*Vendite!Q$34)+('Distinta Base'!$H$11*Vendite!Q$35)+('Distinta Base'!$H$12*Vendite!Q$36)+('Distinta Base'!$H$13*Vendite!Q$37)+('Distinta Base'!$H$14*Vendite!Q$38)+('Distinta Base'!$H$15*Vendite!Q$39)+('Distinta Base'!$H$16*Vendite!Q$40)+('Distinta Base'!$H$17*Vendite!Q$41)+('Distinta Base'!$H$18*Vendite!Q$42)+('Distinta Base'!$H$19*Vendite!Q$43)+('Distinta Base'!$H$20*Vendite!Q$44)+('Distinta Base'!$H$21*Vendite!Q$45)+('Distinta Base'!$H$22*Vendite!Q$46)+('Distinta Base'!$H$23*Vendite!Q$47)+('Distinta Base'!$H$24*Vendite!Q$48)</f>
        <v>32.300000000000004</v>
      </c>
      <c r="S47" s="46">
        <f>+('Distinta Base'!$H$5*Vendite!R$29)+('Distinta Base'!$H$6*Vendite!R$30)+('Distinta Base'!$H$7*Vendite!R$31)+('Distinta Base'!$H$8*Vendite!R$32)+('Distinta Base'!$H$9*Vendite!R$33)+('Distinta Base'!$H$10*Vendite!R$34)+('Distinta Base'!$H$11*Vendite!R$35)+('Distinta Base'!$H$12*Vendite!R$36)+('Distinta Base'!$H$13*Vendite!R$37)+('Distinta Base'!$H$14*Vendite!R$38)+('Distinta Base'!$H$15*Vendite!R$39)+('Distinta Base'!$H$16*Vendite!R$40)+('Distinta Base'!$H$17*Vendite!R$41)+('Distinta Base'!$H$18*Vendite!R$42)+('Distinta Base'!$H$19*Vendite!R$43)+('Distinta Base'!$H$20*Vendite!R$44)+('Distinta Base'!$H$21*Vendite!R$45)+('Distinta Base'!$H$22*Vendite!R$46)+('Distinta Base'!$H$23*Vendite!R$47)+('Distinta Base'!$H$24*Vendite!R$48)</f>
        <v>32.300000000000004</v>
      </c>
      <c r="T47" s="46">
        <f>+('Distinta Base'!$H$5*Vendite!S$29)+('Distinta Base'!$H$6*Vendite!S$30)+('Distinta Base'!$H$7*Vendite!S$31)+('Distinta Base'!$H$8*Vendite!S$32)+('Distinta Base'!$H$9*Vendite!S$33)+('Distinta Base'!$H$10*Vendite!S$34)+('Distinta Base'!$H$11*Vendite!S$35)+('Distinta Base'!$H$12*Vendite!S$36)+('Distinta Base'!$H$13*Vendite!S$37)+('Distinta Base'!$H$14*Vendite!S$38)+('Distinta Base'!$H$15*Vendite!S$39)+('Distinta Base'!$H$16*Vendite!S$40)+('Distinta Base'!$H$17*Vendite!S$41)+('Distinta Base'!$H$18*Vendite!S$42)+('Distinta Base'!$H$19*Vendite!S$43)+('Distinta Base'!$H$20*Vendite!S$44)+('Distinta Base'!$H$21*Vendite!S$45)+('Distinta Base'!$H$22*Vendite!S$46)+('Distinta Base'!$H$23*Vendite!S$47)+('Distinta Base'!$H$24*Vendite!S$48)</f>
        <v>32.300000000000004</v>
      </c>
      <c r="U47" s="46">
        <f>+('Distinta Base'!$H$5*Vendite!T$29)+('Distinta Base'!$H$6*Vendite!T$30)+('Distinta Base'!$H$7*Vendite!T$31)+('Distinta Base'!$H$8*Vendite!T$32)+('Distinta Base'!$H$9*Vendite!T$33)+('Distinta Base'!$H$10*Vendite!T$34)+('Distinta Base'!$H$11*Vendite!T$35)+('Distinta Base'!$H$12*Vendite!T$36)+('Distinta Base'!$H$13*Vendite!T$37)+('Distinta Base'!$H$14*Vendite!T$38)+('Distinta Base'!$H$15*Vendite!T$39)+('Distinta Base'!$H$16*Vendite!T$40)+('Distinta Base'!$H$17*Vendite!T$41)+('Distinta Base'!$H$18*Vendite!T$42)+('Distinta Base'!$H$19*Vendite!T$43)+('Distinta Base'!$H$20*Vendite!T$44)+('Distinta Base'!$H$21*Vendite!T$45)+('Distinta Base'!$H$22*Vendite!T$46)+('Distinta Base'!$H$23*Vendite!T$47)+('Distinta Base'!$H$24*Vendite!T$48)</f>
        <v>32.300000000000004</v>
      </c>
      <c r="V47" s="46">
        <f>+('Distinta Base'!$H$5*Vendite!U$29)+('Distinta Base'!$H$6*Vendite!U$30)+('Distinta Base'!$H$7*Vendite!U$31)+('Distinta Base'!$H$8*Vendite!U$32)+('Distinta Base'!$H$9*Vendite!U$33)+('Distinta Base'!$H$10*Vendite!U$34)+('Distinta Base'!$H$11*Vendite!U$35)+('Distinta Base'!$H$12*Vendite!U$36)+('Distinta Base'!$H$13*Vendite!U$37)+('Distinta Base'!$H$14*Vendite!U$38)+('Distinta Base'!$H$15*Vendite!U$39)+('Distinta Base'!$H$16*Vendite!U$40)+('Distinta Base'!$H$17*Vendite!U$41)+('Distinta Base'!$H$18*Vendite!U$42)+('Distinta Base'!$H$19*Vendite!U$43)+('Distinta Base'!$H$20*Vendite!U$44)+('Distinta Base'!$H$21*Vendite!U$45)+('Distinta Base'!$H$22*Vendite!U$46)+('Distinta Base'!$H$23*Vendite!U$47)+('Distinta Base'!$H$24*Vendite!U$48)</f>
        <v>32.300000000000004</v>
      </c>
      <c r="W47" s="46">
        <f>+('Distinta Base'!$H$5*Vendite!V$29)+('Distinta Base'!$H$6*Vendite!V$30)+('Distinta Base'!$H$7*Vendite!V$31)+('Distinta Base'!$H$8*Vendite!V$32)+('Distinta Base'!$H$9*Vendite!V$33)+('Distinta Base'!$H$10*Vendite!V$34)+('Distinta Base'!$H$11*Vendite!V$35)+('Distinta Base'!$H$12*Vendite!V$36)+('Distinta Base'!$H$13*Vendite!V$37)+('Distinta Base'!$H$14*Vendite!V$38)+('Distinta Base'!$H$15*Vendite!V$39)+('Distinta Base'!$H$16*Vendite!V$40)+('Distinta Base'!$H$17*Vendite!V$41)+('Distinta Base'!$H$18*Vendite!V$42)+('Distinta Base'!$H$19*Vendite!V$43)+('Distinta Base'!$H$20*Vendite!V$44)+('Distinta Base'!$H$21*Vendite!V$45)+('Distinta Base'!$H$22*Vendite!V$46)+('Distinta Base'!$H$23*Vendite!V$47)+('Distinta Base'!$H$24*Vendite!V$48)</f>
        <v>32.300000000000004</v>
      </c>
      <c r="X47" s="46">
        <f>+('Distinta Base'!$H$5*Vendite!W$29)+('Distinta Base'!$H$6*Vendite!W$30)+('Distinta Base'!$H$7*Vendite!W$31)+('Distinta Base'!$H$8*Vendite!W$32)+('Distinta Base'!$H$9*Vendite!W$33)+('Distinta Base'!$H$10*Vendite!W$34)+('Distinta Base'!$H$11*Vendite!W$35)+('Distinta Base'!$H$12*Vendite!W$36)+('Distinta Base'!$H$13*Vendite!W$37)+('Distinta Base'!$H$14*Vendite!W$38)+('Distinta Base'!$H$15*Vendite!W$39)+('Distinta Base'!$H$16*Vendite!W$40)+('Distinta Base'!$H$17*Vendite!W$41)+('Distinta Base'!$H$18*Vendite!W$42)+('Distinta Base'!$H$19*Vendite!W$43)+('Distinta Base'!$H$20*Vendite!W$44)+('Distinta Base'!$H$21*Vendite!W$45)+('Distinta Base'!$H$22*Vendite!W$46)+('Distinta Base'!$H$23*Vendite!W$47)+('Distinta Base'!$H$24*Vendite!W$48)</f>
        <v>32.300000000000004</v>
      </c>
      <c r="Y47" s="46">
        <f>+('Distinta Base'!$H$5*Vendite!X$29)+('Distinta Base'!$H$6*Vendite!X$30)+('Distinta Base'!$H$7*Vendite!X$31)+('Distinta Base'!$H$8*Vendite!X$32)+('Distinta Base'!$H$9*Vendite!X$33)+('Distinta Base'!$H$10*Vendite!X$34)+('Distinta Base'!$H$11*Vendite!X$35)+('Distinta Base'!$H$12*Vendite!X$36)+('Distinta Base'!$H$13*Vendite!X$37)+('Distinta Base'!$H$14*Vendite!X$38)+('Distinta Base'!$H$15*Vendite!X$39)+('Distinta Base'!$H$16*Vendite!X$40)+('Distinta Base'!$H$17*Vendite!X$41)+('Distinta Base'!$H$18*Vendite!X$42)+('Distinta Base'!$H$19*Vendite!X$43)+('Distinta Base'!$H$20*Vendite!X$44)+('Distinta Base'!$H$21*Vendite!X$45)+('Distinta Base'!$H$22*Vendite!X$46)+('Distinta Base'!$H$23*Vendite!X$47)+('Distinta Base'!$H$24*Vendite!X$48)</f>
        <v>32.300000000000004</v>
      </c>
      <c r="Z47" s="46">
        <f>+('Distinta Base'!$H$5*Vendite!Y$29)+('Distinta Base'!$H$6*Vendite!Y$30)+('Distinta Base'!$H$7*Vendite!Y$31)+('Distinta Base'!$H$8*Vendite!Y$32)+('Distinta Base'!$H$9*Vendite!Y$33)+('Distinta Base'!$H$10*Vendite!Y$34)+('Distinta Base'!$H$11*Vendite!Y$35)+('Distinta Base'!$H$12*Vendite!Y$36)+('Distinta Base'!$H$13*Vendite!Y$37)+('Distinta Base'!$H$14*Vendite!Y$38)+('Distinta Base'!$H$15*Vendite!Y$39)+('Distinta Base'!$H$16*Vendite!Y$40)+('Distinta Base'!$H$17*Vendite!Y$41)+('Distinta Base'!$H$18*Vendite!Y$42)+('Distinta Base'!$H$19*Vendite!Y$43)+('Distinta Base'!$H$20*Vendite!Y$44)+('Distinta Base'!$H$21*Vendite!Y$45)+('Distinta Base'!$H$22*Vendite!Y$46)+('Distinta Base'!$H$23*Vendite!Y$47)+('Distinta Base'!$H$24*Vendite!Y$48)</f>
        <v>32.300000000000004</v>
      </c>
      <c r="AA47" s="46">
        <f>+('Distinta Base'!$H$5*Vendite!Z$29)+('Distinta Base'!$H$6*Vendite!Z$30)+('Distinta Base'!$H$7*Vendite!Z$31)+('Distinta Base'!$H$8*Vendite!Z$32)+('Distinta Base'!$H$9*Vendite!Z$33)+('Distinta Base'!$H$10*Vendite!Z$34)+('Distinta Base'!$H$11*Vendite!Z$35)+('Distinta Base'!$H$12*Vendite!Z$36)+('Distinta Base'!$H$13*Vendite!Z$37)+('Distinta Base'!$H$14*Vendite!Z$38)+('Distinta Base'!$H$15*Vendite!Z$39)+('Distinta Base'!$H$16*Vendite!Z$40)+('Distinta Base'!$H$17*Vendite!Z$41)+('Distinta Base'!$H$18*Vendite!Z$42)+('Distinta Base'!$H$19*Vendite!Z$43)+('Distinta Base'!$H$20*Vendite!Z$44)+('Distinta Base'!$H$21*Vendite!Z$45)+('Distinta Base'!$H$22*Vendite!Z$46)+('Distinta Base'!$H$23*Vendite!Z$47)+('Distinta Base'!$H$24*Vendite!Z$48)</f>
        <v>32.300000000000004</v>
      </c>
      <c r="AB47" s="46">
        <f>+('Distinta Base'!$H$5*Vendite!AA$29)+('Distinta Base'!$H$6*Vendite!AA$30)+('Distinta Base'!$H$7*Vendite!AA$31)+('Distinta Base'!$H$8*Vendite!AA$32)+('Distinta Base'!$H$9*Vendite!AA$33)+('Distinta Base'!$H$10*Vendite!AA$34)+('Distinta Base'!$H$11*Vendite!AA$35)+('Distinta Base'!$H$12*Vendite!AA$36)+('Distinta Base'!$H$13*Vendite!AA$37)+('Distinta Base'!$H$14*Vendite!AA$38)+('Distinta Base'!$H$15*Vendite!AA$39)+('Distinta Base'!$H$16*Vendite!AA$40)+('Distinta Base'!$H$17*Vendite!AA$41)+('Distinta Base'!$H$18*Vendite!AA$42)+('Distinta Base'!$H$19*Vendite!AA$43)+('Distinta Base'!$H$20*Vendite!AA$44)+('Distinta Base'!$H$21*Vendite!AA$45)+('Distinta Base'!$H$22*Vendite!AA$46)+('Distinta Base'!$H$23*Vendite!AA$47)+('Distinta Base'!$H$24*Vendite!AA$48)</f>
        <v>34.5</v>
      </c>
      <c r="AC47" s="46">
        <f>+('Distinta Base'!$H$5*Vendite!AB$29)+('Distinta Base'!$H$6*Vendite!AB$30)+('Distinta Base'!$H$7*Vendite!AB$31)+('Distinta Base'!$H$8*Vendite!AB$32)+('Distinta Base'!$H$9*Vendite!AB$33)+('Distinta Base'!$H$10*Vendite!AB$34)+('Distinta Base'!$H$11*Vendite!AB$35)+('Distinta Base'!$H$12*Vendite!AB$36)+('Distinta Base'!$H$13*Vendite!AB$37)+('Distinta Base'!$H$14*Vendite!AB$38)+('Distinta Base'!$H$15*Vendite!AB$39)+('Distinta Base'!$H$16*Vendite!AB$40)+('Distinta Base'!$H$17*Vendite!AB$41)+('Distinta Base'!$H$18*Vendite!AB$42)+('Distinta Base'!$H$19*Vendite!AB$43)+('Distinta Base'!$H$20*Vendite!AB$44)+('Distinta Base'!$H$21*Vendite!AB$45)+('Distinta Base'!$H$22*Vendite!AB$46)+('Distinta Base'!$H$23*Vendite!AB$47)+('Distinta Base'!$H$24*Vendite!AB$48)</f>
        <v>35.6</v>
      </c>
      <c r="AD47" s="46">
        <f>+('Distinta Base'!$H$5*Vendite!AC$29)+('Distinta Base'!$H$6*Vendite!AC$30)+('Distinta Base'!$H$7*Vendite!AC$31)+('Distinta Base'!$H$8*Vendite!AC$32)+('Distinta Base'!$H$9*Vendite!AC$33)+('Distinta Base'!$H$10*Vendite!AC$34)+('Distinta Base'!$H$11*Vendite!AC$35)+('Distinta Base'!$H$12*Vendite!AC$36)+('Distinta Base'!$H$13*Vendite!AC$37)+('Distinta Base'!$H$14*Vendite!AC$38)+('Distinta Base'!$H$15*Vendite!AC$39)+('Distinta Base'!$H$16*Vendite!AC$40)+('Distinta Base'!$H$17*Vendite!AC$41)+('Distinta Base'!$H$18*Vendite!AC$42)+('Distinta Base'!$H$19*Vendite!AC$43)+('Distinta Base'!$H$20*Vendite!AC$44)+('Distinta Base'!$H$21*Vendite!AC$45)+('Distinta Base'!$H$22*Vendite!AC$46)+('Distinta Base'!$H$23*Vendite!AC$47)+('Distinta Base'!$H$24*Vendite!AC$48)</f>
        <v>35.6</v>
      </c>
      <c r="AE47" s="46">
        <f>+('Distinta Base'!$H$5*Vendite!AD$29)+('Distinta Base'!$H$6*Vendite!AD$30)+('Distinta Base'!$H$7*Vendite!AD$31)+('Distinta Base'!$H$8*Vendite!AD$32)+('Distinta Base'!$H$9*Vendite!AD$33)+('Distinta Base'!$H$10*Vendite!AD$34)+('Distinta Base'!$H$11*Vendite!AD$35)+('Distinta Base'!$H$12*Vendite!AD$36)+('Distinta Base'!$H$13*Vendite!AD$37)+('Distinta Base'!$H$14*Vendite!AD$38)+('Distinta Base'!$H$15*Vendite!AD$39)+('Distinta Base'!$H$16*Vendite!AD$40)+('Distinta Base'!$H$17*Vendite!AD$41)+('Distinta Base'!$H$18*Vendite!AD$42)+('Distinta Base'!$H$19*Vendite!AD$43)+('Distinta Base'!$H$20*Vendite!AD$44)+('Distinta Base'!$H$21*Vendite!AD$45)+('Distinta Base'!$H$22*Vendite!AD$46)+('Distinta Base'!$H$23*Vendite!AD$47)+('Distinta Base'!$H$24*Vendite!AD$48)</f>
        <v>35.6</v>
      </c>
      <c r="AF47" s="46">
        <f>+('Distinta Base'!$H$5*Vendite!AE$29)+('Distinta Base'!$H$6*Vendite!AE$30)+('Distinta Base'!$H$7*Vendite!AE$31)+('Distinta Base'!$H$8*Vendite!AE$32)+('Distinta Base'!$H$9*Vendite!AE$33)+('Distinta Base'!$H$10*Vendite!AE$34)+('Distinta Base'!$H$11*Vendite!AE$35)+('Distinta Base'!$H$12*Vendite!AE$36)+('Distinta Base'!$H$13*Vendite!AE$37)+('Distinta Base'!$H$14*Vendite!AE$38)+('Distinta Base'!$H$15*Vendite!AE$39)+('Distinta Base'!$H$16*Vendite!AE$40)+('Distinta Base'!$H$17*Vendite!AE$41)+('Distinta Base'!$H$18*Vendite!AE$42)+('Distinta Base'!$H$19*Vendite!AE$43)+('Distinta Base'!$H$20*Vendite!AE$44)+('Distinta Base'!$H$21*Vendite!AE$45)+('Distinta Base'!$H$22*Vendite!AE$46)+('Distinta Base'!$H$23*Vendite!AE$47)+('Distinta Base'!$H$24*Vendite!AE$48)</f>
        <v>35.6</v>
      </c>
      <c r="AG47" s="46">
        <f>+('Distinta Base'!$H$5*Vendite!AF$29)+('Distinta Base'!$H$6*Vendite!AF$30)+('Distinta Base'!$H$7*Vendite!AF$31)+('Distinta Base'!$H$8*Vendite!AF$32)+('Distinta Base'!$H$9*Vendite!AF$33)+('Distinta Base'!$H$10*Vendite!AF$34)+('Distinta Base'!$H$11*Vendite!AF$35)+('Distinta Base'!$H$12*Vendite!AF$36)+('Distinta Base'!$H$13*Vendite!AF$37)+('Distinta Base'!$H$14*Vendite!AF$38)+('Distinta Base'!$H$15*Vendite!AF$39)+('Distinta Base'!$H$16*Vendite!AF$40)+('Distinta Base'!$H$17*Vendite!AF$41)+('Distinta Base'!$H$18*Vendite!AF$42)+('Distinta Base'!$H$19*Vendite!AF$43)+('Distinta Base'!$H$20*Vendite!AF$44)+('Distinta Base'!$H$21*Vendite!AF$45)+('Distinta Base'!$H$22*Vendite!AF$46)+('Distinta Base'!$H$23*Vendite!AF$47)+('Distinta Base'!$H$24*Vendite!AF$48)</f>
        <v>35.6</v>
      </c>
      <c r="AH47" s="46">
        <f>+('Distinta Base'!$H$5*Vendite!AG$29)+('Distinta Base'!$H$6*Vendite!AG$30)+('Distinta Base'!$H$7*Vendite!AG$31)+('Distinta Base'!$H$8*Vendite!AG$32)+('Distinta Base'!$H$9*Vendite!AG$33)+('Distinta Base'!$H$10*Vendite!AG$34)+('Distinta Base'!$H$11*Vendite!AG$35)+('Distinta Base'!$H$12*Vendite!AG$36)+('Distinta Base'!$H$13*Vendite!AG$37)+('Distinta Base'!$H$14*Vendite!AG$38)+('Distinta Base'!$H$15*Vendite!AG$39)+('Distinta Base'!$H$16*Vendite!AG$40)+('Distinta Base'!$H$17*Vendite!AG$41)+('Distinta Base'!$H$18*Vendite!AG$42)+('Distinta Base'!$H$19*Vendite!AG$43)+('Distinta Base'!$H$20*Vendite!AG$44)+('Distinta Base'!$H$21*Vendite!AG$45)+('Distinta Base'!$H$22*Vendite!AG$46)+('Distinta Base'!$H$23*Vendite!AG$47)+('Distinta Base'!$H$24*Vendite!AG$48)</f>
        <v>35.6</v>
      </c>
      <c r="AI47" s="46">
        <f>+('Distinta Base'!$H$5*Vendite!AH$29)+('Distinta Base'!$H$6*Vendite!AH$30)+('Distinta Base'!$H$7*Vendite!AH$31)+('Distinta Base'!$H$8*Vendite!AH$32)+('Distinta Base'!$H$9*Vendite!AH$33)+('Distinta Base'!$H$10*Vendite!AH$34)+('Distinta Base'!$H$11*Vendite!AH$35)+('Distinta Base'!$H$12*Vendite!AH$36)+('Distinta Base'!$H$13*Vendite!AH$37)+('Distinta Base'!$H$14*Vendite!AH$38)+('Distinta Base'!$H$15*Vendite!AH$39)+('Distinta Base'!$H$16*Vendite!AH$40)+('Distinta Base'!$H$17*Vendite!AH$41)+('Distinta Base'!$H$18*Vendite!AH$42)+('Distinta Base'!$H$19*Vendite!AH$43)+('Distinta Base'!$H$20*Vendite!AH$44)+('Distinta Base'!$H$21*Vendite!AH$45)+('Distinta Base'!$H$22*Vendite!AH$46)+('Distinta Base'!$H$23*Vendite!AH$47)+('Distinta Base'!$H$24*Vendite!AH$48)</f>
        <v>35.6</v>
      </c>
      <c r="AJ47" s="46">
        <f>+('Distinta Base'!$H$5*Vendite!AI$29)+('Distinta Base'!$H$6*Vendite!AI$30)+('Distinta Base'!$H$7*Vendite!AI$31)+('Distinta Base'!$H$8*Vendite!AI$32)+('Distinta Base'!$H$9*Vendite!AI$33)+('Distinta Base'!$H$10*Vendite!AI$34)+('Distinta Base'!$H$11*Vendite!AI$35)+('Distinta Base'!$H$12*Vendite!AI$36)+('Distinta Base'!$H$13*Vendite!AI$37)+('Distinta Base'!$H$14*Vendite!AI$38)+('Distinta Base'!$H$15*Vendite!AI$39)+('Distinta Base'!$H$16*Vendite!AI$40)+('Distinta Base'!$H$17*Vendite!AI$41)+('Distinta Base'!$H$18*Vendite!AI$42)+('Distinta Base'!$H$19*Vendite!AI$43)+('Distinta Base'!$H$20*Vendite!AI$44)+('Distinta Base'!$H$21*Vendite!AI$45)+('Distinta Base'!$H$22*Vendite!AI$46)+('Distinta Base'!$H$23*Vendite!AI$47)+('Distinta Base'!$H$24*Vendite!AI$48)</f>
        <v>35.6</v>
      </c>
      <c r="AK47" s="46">
        <f>+('Distinta Base'!$H$5*Vendite!AJ$29)+('Distinta Base'!$H$6*Vendite!AJ$30)+('Distinta Base'!$H$7*Vendite!AJ$31)+('Distinta Base'!$H$8*Vendite!AJ$32)+('Distinta Base'!$H$9*Vendite!AJ$33)+('Distinta Base'!$H$10*Vendite!AJ$34)+('Distinta Base'!$H$11*Vendite!AJ$35)+('Distinta Base'!$H$12*Vendite!AJ$36)+('Distinta Base'!$H$13*Vendite!AJ$37)+('Distinta Base'!$H$14*Vendite!AJ$38)+('Distinta Base'!$H$15*Vendite!AJ$39)+('Distinta Base'!$H$16*Vendite!AJ$40)+('Distinta Base'!$H$17*Vendite!AJ$41)+('Distinta Base'!$H$18*Vendite!AJ$42)+('Distinta Base'!$H$19*Vendite!AJ$43)+('Distinta Base'!$H$20*Vendite!AJ$44)+('Distinta Base'!$H$21*Vendite!AJ$45)+('Distinta Base'!$H$22*Vendite!AJ$46)+('Distinta Base'!$H$23*Vendite!AJ$47)+('Distinta Base'!$H$24*Vendite!AJ$48)</f>
        <v>35.6</v>
      </c>
      <c r="AL47" s="46">
        <f>+('Distinta Base'!$H$5*Vendite!AK$29)+('Distinta Base'!$H$6*Vendite!AK$30)+('Distinta Base'!$H$7*Vendite!AK$31)+('Distinta Base'!$H$8*Vendite!AK$32)+('Distinta Base'!$H$9*Vendite!AK$33)+('Distinta Base'!$H$10*Vendite!AK$34)+('Distinta Base'!$H$11*Vendite!AK$35)+('Distinta Base'!$H$12*Vendite!AK$36)+('Distinta Base'!$H$13*Vendite!AK$37)+('Distinta Base'!$H$14*Vendite!AK$38)+('Distinta Base'!$H$15*Vendite!AK$39)+('Distinta Base'!$H$16*Vendite!AK$40)+('Distinta Base'!$H$17*Vendite!AK$41)+('Distinta Base'!$H$18*Vendite!AK$42)+('Distinta Base'!$H$19*Vendite!AK$43)+('Distinta Base'!$H$20*Vendite!AK$44)+('Distinta Base'!$H$21*Vendite!AK$45)+('Distinta Base'!$H$22*Vendite!AK$46)+('Distinta Base'!$H$23*Vendite!AK$47)+('Distinta Base'!$H$24*Vendite!AK$48)</f>
        <v>35.6</v>
      </c>
      <c r="AM47" s="46">
        <f>+('Distinta Base'!$H$5*Vendite!AL$29)+('Distinta Base'!$H$6*Vendite!AL$30)+('Distinta Base'!$H$7*Vendite!AL$31)+('Distinta Base'!$H$8*Vendite!AL$32)+('Distinta Base'!$H$9*Vendite!AL$33)+('Distinta Base'!$H$10*Vendite!AL$34)+('Distinta Base'!$H$11*Vendite!AL$35)+('Distinta Base'!$H$12*Vendite!AL$36)+('Distinta Base'!$H$13*Vendite!AL$37)+('Distinta Base'!$H$14*Vendite!AL$38)+('Distinta Base'!$H$15*Vendite!AL$39)+('Distinta Base'!$H$16*Vendite!AL$40)+('Distinta Base'!$H$17*Vendite!AL$41)+('Distinta Base'!$H$18*Vendite!AL$42)+('Distinta Base'!$H$19*Vendite!AL$43)+('Distinta Base'!$H$20*Vendite!AL$44)+('Distinta Base'!$H$21*Vendite!AL$45)+('Distinta Base'!$H$22*Vendite!AL$46)+('Distinta Base'!$H$23*Vendite!AL$47)+('Distinta Base'!$H$24*Vendite!AL$48)</f>
        <v>35.6</v>
      </c>
    </row>
    <row r="48" spans="2:39" s="41" customFormat="1" ht="16.5" thickTop="1" thickBot="1" x14ac:dyDescent="0.3">
      <c r="B48" s="48" t="str">
        <f>+app!$G$12&amp;" in "&amp;'An Distinta Base'!F13</f>
        <v>Acquisti in Lt</v>
      </c>
      <c r="D48" s="54">
        <v>2000</v>
      </c>
      <c r="E48" s="54"/>
      <c r="F48" s="54"/>
      <c r="G48" s="54"/>
      <c r="H48" s="54"/>
      <c r="I48" s="54"/>
      <c r="J48" s="54"/>
      <c r="K48" s="54"/>
      <c r="L48" s="54">
        <v>2000</v>
      </c>
      <c r="M48" s="54"/>
      <c r="N48" s="54"/>
      <c r="O48" s="54"/>
      <c r="P48" s="54"/>
      <c r="Q48" s="54"/>
      <c r="R48" s="54"/>
      <c r="S48" s="54"/>
      <c r="T48" s="54"/>
      <c r="U48" s="54">
        <v>2000</v>
      </c>
      <c r="V48" s="54"/>
      <c r="W48" s="54"/>
      <c r="X48" s="54"/>
      <c r="Y48" s="54"/>
      <c r="Z48" s="54"/>
      <c r="AA48" s="54"/>
      <c r="AB48" s="54"/>
      <c r="AC48" s="54">
        <v>2000</v>
      </c>
      <c r="AD48" s="54"/>
      <c r="AE48" s="54"/>
      <c r="AF48" s="54"/>
      <c r="AG48" s="54"/>
      <c r="AH48" s="54"/>
      <c r="AI48" s="54"/>
      <c r="AJ48" s="54"/>
      <c r="AK48" s="54"/>
      <c r="AL48" s="54">
        <v>2000</v>
      </c>
      <c r="AM48" s="54"/>
    </row>
    <row r="49" spans="2:39" ht="15.75" thickTop="1" x14ac:dyDescent="0.25">
      <c r="B49" s="48" t="s">
        <v>300</v>
      </c>
      <c r="D49" s="46">
        <f>+D46-D47+D48</f>
        <v>1971</v>
      </c>
      <c r="E49" s="46">
        <f>+E46-E47+E48</f>
        <v>1942</v>
      </c>
      <c r="F49" s="46">
        <f t="shared" ref="F49:AM49" si="11">+F46-F47+F48</f>
        <v>1913</v>
      </c>
      <c r="G49" s="46">
        <f t="shared" si="11"/>
        <v>1884</v>
      </c>
      <c r="H49" s="46">
        <f t="shared" si="11"/>
        <v>1855</v>
      </c>
      <c r="I49" s="46">
        <f t="shared" si="11"/>
        <v>1826</v>
      </c>
      <c r="J49" s="46">
        <f t="shared" si="11"/>
        <v>1797</v>
      </c>
      <c r="K49" s="46">
        <f t="shared" si="11"/>
        <v>1768</v>
      </c>
      <c r="L49" s="46">
        <f t="shared" si="11"/>
        <v>3739</v>
      </c>
      <c r="M49" s="46">
        <f t="shared" si="11"/>
        <v>3710</v>
      </c>
      <c r="N49" s="46">
        <f t="shared" si="11"/>
        <v>3681</v>
      </c>
      <c r="O49" s="46">
        <f t="shared" si="11"/>
        <v>3652</v>
      </c>
      <c r="P49" s="46">
        <f t="shared" si="11"/>
        <v>3620.8</v>
      </c>
      <c r="Q49" s="46">
        <f t="shared" si="11"/>
        <v>3588.5</v>
      </c>
      <c r="R49" s="46">
        <f t="shared" si="11"/>
        <v>3556.2</v>
      </c>
      <c r="S49" s="46">
        <f t="shared" si="11"/>
        <v>3523.8999999999996</v>
      </c>
      <c r="T49" s="46">
        <f t="shared" si="11"/>
        <v>3491.5999999999995</v>
      </c>
      <c r="U49" s="46">
        <f t="shared" si="11"/>
        <v>5459.2999999999993</v>
      </c>
      <c r="V49" s="46">
        <f t="shared" si="11"/>
        <v>5426.9999999999991</v>
      </c>
      <c r="W49" s="46">
        <f t="shared" si="11"/>
        <v>5394.6999999999989</v>
      </c>
      <c r="X49" s="46">
        <f t="shared" si="11"/>
        <v>5362.3999999999987</v>
      </c>
      <c r="Y49" s="46">
        <f t="shared" si="11"/>
        <v>5330.0999999999985</v>
      </c>
      <c r="Z49" s="46">
        <f t="shared" si="11"/>
        <v>5297.7999999999984</v>
      </c>
      <c r="AA49" s="46">
        <f t="shared" si="11"/>
        <v>5265.4999999999982</v>
      </c>
      <c r="AB49" s="46">
        <f t="shared" si="11"/>
        <v>5230.9999999999982</v>
      </c>
      <c r="AC49" s="46">
        <f t="shared" si="11"/>
        <v>7195.3999999999978</v>
      </c>
      <c r="AD49" s="46">
        <f t="shared" si="11"/>
        <v>7159.7999999999975</v>
      </c>
      <c r="AE49" s="46">
        <f t="shared" si="11"/>
        <v>7124.1999999999971</v>
      </c>
      <c r="AF49" s="46">
        <f t="shared" si="11"/>
        <v>7088.5999999999967</v>
      </c>
      <c r="AG49" s="46">
        <f t="shared" si="11"/>
        <v>7052.9999999999964</v>
      </c>
      <c r="AH49" s="46">
        <f t="shared" si="11"/>
        <v>7017.399999999996</v>
      </c>
      <c r="AI49" s="46">
        <f t="shared" si="11"/>
        <v>6981.7999999999956</v>
      </c>
      <c r="AJ49" s="46">
        <f t="shared" si="11"/>
        <v>6946.1999999999953</v>
      </c>
      <c r="AK49" s="46">
        <f t="shared" si="11"/>
        <v>6910.5999999999949</v>
      </c>
      <c r="AL49" s="46">
        <f t="shared" si="11"/>
        <v>8874.9999999999945</v>
      </c>
      <c r="AM49" s="46">
        <f t="shared" si="11"/>
        <v>8839.3999999999942</v>
      </c>
    </row>
    <row r="52" spans="2:39" ht="15" x14ac:dyDescent="0.25">
      <c r="B52" s="48" t="str">
        <f>+'An Distinta Base'!E14</f>
        <v>Mp7</v>
      </c>
      <c r="D52" s="48" t="str">
        <f>+SPm!B$2</f>
        <v>A1 M1</v>
      </c>
      <c r="E52" s="48" t="str">
        <f>+SPm!C$2</f>
        <v>A1 M2</v>
      </c>
      <c r="F52" s="48" t="str">
        <f>+SPm!D$2</f>
        <v>A1 M3</v>
      </c>
      <c r="G52" s="48" t="str">
        <f>+SPm!E$2</f>
        <v>A1 M4</v>
      </c>
      <c r="H52" s="48" t="str">
        <f>+SPm!F$2</f>
        <v>A1 M5</v>
      </c>
      <c r="I52" s="48" t="str">
        <f>+SPm!G$2</f>
        <v>A1 M6</v>
      </c>
      <c r="J52" s="48" t="str">
        <f>+SPm!H$2</f>
        <v>A1 M7</v>
      </c>
      <c r="K52" s="48" t="str">
        <f>+SPm!I$2</f>
        <v>A1 M8</v>
      </c>
      <c r="L52" s="48" t="str">
        <f>+SPm!J$2</f>
        <v>A1 M9</v>
      </c>
      <c r="M52" s="48" t="str">
        <f>+SPm!K$2</f>
        <v>A1 M10</v>
      </c>
      <c r="N52" s="48" t="str">
        <f>+SPm!L$2</f>
        <v>A1 M11</v>
      </c>
      <c r="O52" s="48" t="str">
        <f>+SPm!M$2</f>
        <v>A1 M12</v>
      </c>
      <c r="P52" s="48" t="str">
        <f>+SPm!N$2</f>
        <v>A2 M1</v>
      </c>
      <c r="Q52" s="48" t="str">
        <f>+SPm!O$2</f>
        <v>A2 M2</v>
      </c>
      <c r="R52" s="48" t="str">
        <f>+SPm!P$2</f>
        <v>A2 M3</v>
      </c>
      <c r="S52" s="48" t="str">
        <f>+SPm!Q$2</f>
        <v>A2 M4</v>
      </c>
      <c r="T52" s="48" t="str">
        <f>+SPm!R$2</f>
        <v>A2 M5</v>
      </c>
      <c r="U52" s="48" t="str">
        <f>+SPm!S$2</f>
        <v>A2 M6</v>
      </c>
      <c r="V52" s="48" t="str">
        <f>+SPm!T$2</f>
        <v>A2 M7</v>
      </c>
      <c r="W52" s="48" t="str">
        <f>+SPm!U$2</f>
        <v>A2 M8</v>
      </c>
      <c r="X52" s="48" t="str">
        <f>+SPm!V$2</f>
        <v>A2 M9</v>
      </c>
      <c r="Y52" s="48" t="str">
        <f>+SPm!W$2</f>
        <v>A2 M10</v>
      </c>
      <c r="Z52" s="48" t="str">
        <f>+SPm!X$2</f>
        <v>A2 M11</v>
      </c>
      <c r="AA52" s="48" t="str">
        <f>+SPm!Y$2</f>
        <v>A2 M12</v>
      </c>
      <c r="AB52" s="48" t="str">
        <f>+SPm!Z$2</f>
        <v>A3 M1</v>
      </c>
      <c r="AC52" s="48" t="str">
        <f>+SPm!AA$2</f>
        <v>A3 M2</v>
      </c>
      <c r="AD52" s="48" t="str">
        <f>+SPm!AB$2</f>
        <v>A3 M3</v>
      </c>
      <c r="AE52" s="48" t="str">
        <f>+SPm!AC$2</f>
        <v>A3 M4</v>
      </c>
      <c r="AF52" s="48" t="str">
        <f>+SPm!AD$2</f>
        <v>A3 M5</v>
      </c>
      <c r="AG52" s="48" t="str">
        <f>+SPm!AE$2</f>
        <v>A3 M6</v>
      </c>
      <c r="AH52" s="48" t="str">
        <f>+SPm!AF$2</f>
        <v>A3 M7</v>
      </c>
      <c r="AI52" s="48" t="str">
        <f>+SPm!AG$2</f>
        <v>A3 M8</v>
      </c>
      <c r="AJ52" s="48" t="str">
        <f>+SPm!AH$2</f>
        <v>A3 M9</v>
      </c>
      <c r="AK52" s="48" t="str">
        <f>+SPm!AI$2</f>
        <v>A3 M10</v>
      </c>
      <c r="AL52" s="48" t="str">
        <f>+SPm!AJ$2</f>
        <v>A3 M11</v>
      </c>
      <c r="AM52" s="48" t="str">
        <f>+SPm!AK$2</f>
        <v>A3 M12</v>
      </c>
    </row>
    <row r="54" spans="2:39" ht="15" x14ac:dyDescent="0.25">
      <c r="B54" s="48" t="s">
        <v>299</v>
      </c>
      <c r="D54" s="46">
        <v>0</v>
      </c>
      <c r="E54" s="46">
        <f>+D57</f>
        <v>2680</v>
      </c>
      <c r="F54" s="46">
        <f t="shared" ref="F54:AM54" si="12">+E57</f>
        <v>2360</v>
      </c>
      <c r="G54" s="46">
        <f t="shared" si="12"/>
        <v>2040</v>
      </c>
      <c r="H54" s="46">
        <f t="shared" si="12"/>
        <v>1720</v>
      </c>
      <c r="I54" s="46">
        <f t="shared" si="12"/>
        <v>1400</v>
      </c>
      <c r="J54" s="46">
        <f t="shared" si="12"/>
        <v>1080</v>
      </c>
      <c r="K54" s="46">
        <f t="shared" si="12"/>
        <v>3760</v>
      </c>
      <c r="L54" s="46">
        <f t="shared" si="12"/>
        <v>3440</v>
      </c>
      <c r="M54" s="46">
        <f t="shared" si="12"/>
        <v>3120</v>
      </c>
      <c r="N54" s="46">
        <f t="shared" si="12"/>
        <v>2800</v>
      </c>
      <c r="O54" s="46">
        <f t="shared" si="12"/>
        <v>2480</v>
      </c>
      <c r="P54" s="46">
        <f t="shared" si="12"/>
        <v>2160</v>
      </c>
      <c r="Q54" s="46">
        <f t="shared" si="12"/>
        <v>4818</v>
      </c>
      <c r="R54" s="46">
        <f t="shared" si="12"/>
        <v>4462</v>
      </c>
      <c r="S54" s="46">
        <f t="shared" si="12"/>
        <v>4106</v>
      </c>
      <c r="T54" s="46">
        <f t="shared" si="12"/>
        <v>3750</v>
      </c>
      <c r="U54" s="46">
        <f t="shared" si="12"/>
        <v>3394</v>
      </c>
      <c r="V54" s="46">
        <f t="shared" si="12"/>
        <v>3038</v>
      </c>
      <c r="W54" s="46">
        <f t="shared" si="12"/>
        <v>5682</v>
      </c>
      <c r="X54" s="46">
        <f t="shared" si="12"/>
        <v>5326</v>
      </c>
      <c r="Y54" s="46">
        <f t="shared" si="12"/>
        <v>4970</v>
      </c>
      <c r="Z54" s="46">
        <f t="shared" si="12"/>
        <v>4614</v>
      </c>
      <c r="AA54" s="46">
        <f t="shared" si="12"/>
        <v>4258</v>
      </c>
      <c r="AB54" s="46">
        <f t="shared" si="12"/>
        <v>3902</v>
      </c>
      <c r="AC54" s="46">
        <f t="shared" si="12"/>
        <v>3524</v>
      </c>
      <c r="AD54" s="46">
        <f t="shared" si="12"/>
        <v>6132</v>
      </c>
      <c r="AE54" s="46">
        <f t="shared" si="12"/>
        <v>5740</v>
      </c>
      <c r="AF54" s="46">
        <f t="shared" si="12"/>
        <v>5348</v>
      </c>
      <c r="AG54" s="46">
        <f t="shared" si="12"/>
        <v>4956</v>
      </c>
      <c r="AH54" s="46">
        <f t="shared" si="12"/>
        <v>4564</v>
      </c>
      <c r="AI54" s="46">
        <f t="shared" si="12"/>
        <v>4172</v>
      </c>
      <c r="AJ54" s="46">
        <f t="shared" si="12"/>
        <v>6780</v>
      </c>
      <c r="AK54" s="46">
        <f t="shared" si="12"/>
        <v>6388</v>
      </c>
      <c r="AL54" s="46">
        <f t="shared" si="12"/>
        <v>5996</v>
      </c>
      <c r="AM54" s="46">
        <f t="shared" si="12"/>
        <v>5604</v>
      </c>
    </row>
    <row r="55" spans="2:39" ht="15.75" thickBot="1" x14ac:dyDescent="0.3">
      <c r="B55" s="48" t="str">
        <f>+app!$G$11&amp;" in "&amp;'An Distinta Base'!F14</f>
        <v>Consumi in Kg</v>
      </c>
      <c r="D55" s="46">
        <f>+('Distinta Base'!$I$5*Vendite!B$29)+('Distinta Base'!$I$6*Vendite!B$30)+('Distinta Base'!$I$7*Vendite!B$31)+('Distinta Base'!$I$8*Vendite!B$32)+('Distinta Base'!$I$9*Vendite!B$33)+('Distinta Base'!$I$10*Vendite!B$34)+('Distinta Base'!$I$11*Vendite!B$35)+('Distinta Base'!$I$12*Vendite!B$36)+('Distinta Base'!$I$13*Vendite!B$37)+('Distinta Base'!$I$14*Vendite!B$38)+('Distinta Base'!$I$15*Vendite!B$39)+('Distinta Base'!$I$16*Vendite!B$40)+('Distinta Base'!$I$17*Vendite!B$41)+('Distinta Base'!$I$18*Vendite!B$42)+('Distinta Base'!$I$19*Vendite!B$43)+('Distinta Base'!$I$20*Vendite!B$44)+('Distinta Base'!$I$21*Vendite!B$45)+('Distinta Base'!$I$22*Vendite!B$46)+('Distinta Base'!$I$23*Vendite!B$47)+('Distinta Base'!$I$24*Vendite!B$48)</f>
        <v>320</v>
      </c>
      <c r="E55" s="46">
        <f>+('Distinta Base'!$I$5*Vendite!D$29)+('Distinta Base'!$I$6*Vendite!D$30)+('Distinta Base'!$I$7*Vendite!D$31)+('Distinta Base'!$I$8*Vendite!D$32)+('Distinta Base'!$I$9*Vendite!D$33)+('Distinta Base'!$I$10*Vendite!D$34)+('Distinta Base'!$I$11*Vendite!D$35)+('Distinta Base'!$I$12*Vendite!D$36)+('Distinta Base'!$I$13*Vendite!D$37)+('Distinta Base'!$I$14*Vendite!D$38)+('Distinta Base'!$I$15*Vendite!D$39)+('Distinta Base'!$I$16*Vendite!D$40)+('Distinta Base'!$I$17*Vendite!D$41)+('Distinta Base'!$I$18*Vendite!D$42)+('Distinta Base'!$I$19*Vendite!D$43)+('Distinta Base'!$I$20*Vendite!D$44)+('Distinta Base'!$I$21*Vendite!D$45)+('Distinta Base'!$I$22*Vendite!D$46)+('Distinta Base'!$I$23*Vendite!D$47)+('Distinta Base'!$I$24*Vendite!D$48)</f>
        <v>320</v>
      </c>
      <c r="F55" s="46">
        <f>+('Distinta Base'!$I$5*Vendite!E$29)+('Distinta Base'!$I$6*Vendite!E$30)+('Distinta Base'!$I$7*Vendite!E$31)+('Distinta Base'!$I$8*Vendite!E$32)+('Distinta Base'!$I$9*Vendite!E$33)+('Distinta Base'!$I$10*Vendite!E$34)+('Distinta Base'!$I$11*Vendite!E$35)+('Distinta Base'!$I$12*Vendite!E$36)+('Distinta Base'!$I$13*Vendite!E$37)+('Distinta Base'!$I$14*Vendite!E$38)+('Distinta Base'!$I$15*Vendite!E$39)+('Distinta Base'!$I$16*Vendite!E$40)+('Distinta Base'!$I$17*Vendite!E$41)+('Distinta Base'!$I$18*Vendite!E$42)+('Distinta Base'!$I$19*Vendite!E$43)+('Distinta Base'!$I$20*Vendite!E$44)+('Distinta Base'!$I$21*Vendite!E$45)+('Distinta Base'!$I$22*Vendite!E$46)+('Distinta Base'!$I$23*Vendite!E$47)+('Distinta Base'!$I$24*Vendite!E$48)</f>
        <v>320</v>
      </c>
      <c r="G55" s="46">
        <f>+('Distinta Base'!$I$5*Vendite!F$29)+('Distinta Base'!$I$6*Vendite!F$30)+('Distinta Base'!$I$7*Vendite!F$31)+('Distinta Base'!$I$8*Vendite!F$32)+('Distinta Base'!$I$9*Vendite!F$33)+('Distinta Base'!$I$10*Vendite!F$34)+('Distinta Base'!$I$11*Vendite!F$35)+('Distinta Base'!$I$12*Vendite!F$36)+('Distinta Base'!$I$13*Vendite!F$37)+('Distinta Base'!$I$14*Vendite!F$38)+('Distinta Base'!$I$15*Vendite!F$39)+('Distinta Base'!$I$16*Vendite!F$40)+('Distinta Base'!$I$17*Vendite!F$41)+('Distinta Base'!$I$18*Vendite!F$42)+('Distinta Base'!$I$19*Vendite!F$43)+('Distinta Base'!$I$20*Vendite!F$44)+('Distinta Base'!$I$21*Vendite!F$45)+('Distinta Base'!$I$22*Vendite!F$46)+('Distinta Base'!$I$23*Vendite!F$47)+('Distinta Base'!$I$24*Vendite!F$48)</f>
        <v>320</v>
      </c>
      <c r="H55" s="46">
        <f>+('Distinta Base'!$I$5*Vendite!G$29)+('Distinta Base'!$I$6*Vendite!G$30)+('Distinta Base'!$I$7*Vendite!G$31)+('Distinta Base'!$I$8*Vendite!G$32)+('Distinta Base'!$I$9*Vendite!G$33)+('Distinta Base'!$I$10*Vendite!G$34)+('Distinta Base'!$I$11*Vendite!G$35)+('Distinta Base'!$I$12*Vendite!G$36)+('Distinta Base'!$I$13*Vendite!G$37)+('Distinta Base'!$I$14*Vendite!G$38)+('Distinta Base'!$I$15*Vendite!G$39)+('Distinta Base'!$I$16*Vendite!G$40)+('Distinta Base'!$I$17*Vendite!G$41)+('Distinta Base'!$I$18*Vendite!G$42)+('Distinta Base'!$I$19*Vendite!G$43)+('Distinta Base'!$I$20*Vendite!G$44)+('Distinta Base'!$I$21*Vendite!G$45)+('Distinta Base'!$I$22*Vendite!G$46)+('Distinta Base'!$I$23*Vendite!G$47)+('Distinta Base'!$I$24*Vendite!G$48)</f>
        <v>320</v>
      </c>
      <c r="I55" s="46">
        <f>+('Distinta Base'!$I$5*Vendite!H$29)+('Distinta Base'!$I$6*Vendite!H$30)+('Distinta Base'!$I$7*Vendite!H$31)+('Distinta Base'!$I$8*Vendite!H$32)+('Distinta Base'!$I$9*Vendite!H$33)+('Distinta Base'!$I$10*Vendite!H$34)+('Distinta Base'!$I$11*Vendite!H$35)+('Distinta Base'!$I$12*Vendite!H$36)+('Distinta Base'!$I$13*Vendite!H$37)+('Distinta Base'!$I$14*Vendite!H$38)+('Distinta Base'!$I$15*Vendite!H$39)+('Distinta Base'!$I$16*Vendite!H$40)+('Distinta Base'!$I$17*Vendite!H$41)+('Distinta Base'!$I$18*Vendite!H$42)+('Distinta Base'!$I$19*Vendite!H$43)+('Distinta Base'!$I$20*Vendite!H$44)+('Distinta Base'!$I$21*Vendite!H$45)+('Distinta Base'!$I$22*Vendite!H$46)+('Distinta Base'!$I$23*Vendite!H$47)+('Distinta Base'!$I$24*Vendite!H$48)</f>
        <v>320</v>
      </c>
      <c r="J55" s="46">
        <f>+('Distinta Base'!$I$5*Vendite!I$29)+('Distinta Base'!$I$6*Vendite!I$30)+('Distinta Base'!$I$7*Vendite!I$31)+('Distinta Base'!$I$8*Vendite!I$32)+('Distinta Base'!$I$9*Vendite!I$33)+('Distinta Base'!$I$10*Vendite!I$34)+('Distinta Base'!$I$11*Vendite!I$35)+('Distinta Base'!$I$12*Vendite!I$36)+('Distinta Base'!$I$13*Vendite!I$37)+('Distinta Base'!$I$14*Vendite!I$38)+('Distinta Base'!$I$15*Vendite!I$39)+('Distinta Base'!$I$16*Vendite!I$40)+('Distinta Base'!$I$17*Vendite!I$41)+('Distinta Base'!$I$18*Vendite!I$42)+('Distinta Base'!$I$19*Vendite!I$43)+('Distinta Base'!$I$20*Vendite!I$44)+('Distinta Base'!$I$21*Vendite!I$45)+('Distinta Base'!$I$22*Vendite!I$46)+('Distinta Base'!$I$23*Vendite!I$47)+('Distinta Base'!$I$24*Vendite!I$48)</f>
        <v>320</v>
      </c>
      <c r="K55" s="46">
        <f>+('Distinta Base'!$I$5*Vendite!J$29)+('Distinta Base'!$I$6*Vendite!J$30)+('Distinta Base'!$I$7*Vendite!J$31)+('Distinta Base'!$I$8*Vendite!J$32)+('Distinta Base'!$I$9*Vendite!J$33)+('Distinta Base'!$I$10*Vendite!J$34)+('Distinta Base'!$I$11*Vendite!J$35)+('Distinta Base'!$I$12*Vendite!J$36)+('Distinta Base'!$I$13*Vendite!J$37)+('Distinta Base'!$I$14*Vendite!J$38)+('Distinta Base'!$I$15*Vendite!J$39)+('Distinta Base'!$I$16*Vendite!J$40)+('Distinta Base'!$I$17*Vendite!J$41)+('Distinta Base'!$I$18*Vendite!J$42)+('Distinta Base'!$I$19*Vendite!J$43)+('Distinta Base'!$I$20*Vendite!J$44)+('Distinta Base'!$I$21*Vendite!J$45)+('Distinta Base'!$I$22*Vendite!J$46)+('Distinta Base'!$I$23*Vendite!J$47)+('Distinta Base'!$I$24*Vendite!J$48)</f>
        <v>320</v>
      </c>
      <c r="L55" s="46">
        <f>+('Distinta Base'!$I$5*Vendite!K$29)+('Distinta Base'!$I$6*Vendite!K$30)+('Distinta Base'!$I$7*Vendite!K$31)+('Distinta Base'!$I$8*Vendite!K$32)+('Distinta Base'!$I$9*Vendite!K$33)+('Distinta Base'!$I$10*Vendite!K$34)+('Distinta Base'!$I$11*Vendite!K$35)+('Distinta Base'!$I$12*Vendite!K$36)+('Distinta Base'!$I$13*Vendite!K$37)+('Distinta Base'!$I$14*Vendite!K$38)+('Distinta Base'!$I$15*Vendite!K$39)+('Distinta Base'!$I$16*Vendite!K$40)+('Distinta Base'!$I$17*Vendite!K$41)+('Distinta Base'!$I$18*Vendite!K$42)+('Distinta Base'!$I$19*Vendite!K$43)+('Distinta Base'!$I$20*Vendite!K$44)+('Distinta Base'!$I$21*Vendite!K$45)+('Distinta Base'!$I$22*Vendite!K$46)+('Distinta Base'!$I$23*Vendite!K$47)+('Distinta Base'!$I$24*Vendite!K$48)</f>
        <v>320</v>
      </c>
      <c r="M55" s="46">
        <f>+('Distinta Base'!$I$5*Vendite!L$29)+('Distinta Base'!$I$6*Vendite!L$30)+('Distinta Base'!$I$7*Vendite!L$31)+('Distinta Base'!$I$8*Vendite!L$32)+('Distinta Base'!$I$9*Vendite!L$33)+('Distinta Base'!$I$10*Vendite!L$34)+('Distinta Base'!$I$11*Vendite!L$35)+('Distinta Base'!$I$12*Vendite!L$36)+('Distinta Base'!$I$13*Vendite!L$37)+('Distinta Base'!$I$14*Vendite!L$38)+('Distinta Base'!$I$15*Vendite!L$39)+('Distinta Base'!$I$16*Vendite!L$40)+('Distinta Base'!$I$17*Vendite!L$41)+('Distinta Base'!$I$18*Vendite!L$42)+('Distinta Base'!$I$19*Vendite!L$43)+('Distinta Base'!$I$20*Vendite!L$44)+('Distinta Base'!$I$21*Vendite!L$45)+('Distinta Base'!$I$22*Vendite!L$46)+('Distinta Base'!$I$23*Vendite!L$47)+('Distinta Base'!$I$24*Vendite!L$48)</f>
        <v>320</v>
      </c>
      <c r="N55" s="46">
        <f>+('Distinta Base'!$I$5*Vendite!M$29)+('Distinta Base'!$I$6*Vendite!M$30)+('Distinta Base'!$I$7*Vendite!M$31)+('Distinta Base'!$I$8*Vendite!M$32)+('Distinta Base'!$I$9*Vendite!M$33)+('Distinta Base'!$I$10*Vendite!M$34)+('Distinta Base'!$I$11*Vendite!M$35)+('Distinta Base'!$I$12*Vendite!M$36)+('Distinta Base'!$I$13*Vendite!M$37)+('Distinta Base'!$I$14*Vendite!M$38)+('Distinta Base'!$I$15*Vendite!M$39)+('Distinta Base'!$I$16*Vendite!M$40)+('Distinta Base'!$I$17*Vendite!M$41)+('Distinta Base'!$I$18*Vendite!M$42)+('Distinta Base'!$I$19*Vendite!M$43)+('Distinta Base'!$I$20*Vendite!M$44)+('Distinta Base'!$I$21*Vendite!M$45)+('Distinta Base'!$I$22*Vendite!M$46)+('Distinta Base'!$I$23*Vendite!M$47)+('Distinta Base'!$I$24*Vendite!M$48)</f>
        <v>320</v>
      </c>
      <c r="O55" s="46">
        <f>+('Distinta Base'!$I$5*Vendite!N$29)+('Distinta Base'!$I$6*Vendite!N$30)+('Distinta Base'!$I$7*Vendite!N$31)+('Distinta Base'!$I$8*Vendite!N$32)+('Distinta Base'!$I$9*Vendite!N$33)+('Distinta Base'!$I$10*Vendite!N$34)+('Distinta Base'!$I$11*Vendite!N$35)+('Distinta Base'!$I$12*Vendite!N$36)+('Distinta Base'!$I$13*Vendite!N$37)+('Distinta Base'!$I$14*Vendite!N$38)+('Distinta Base'!$I$15*Vendite!N$39)+('Distinta Base'!$I$16*Vendite!N$40)+('Distinta Base'!$I$17*Vendite!N$41)+('Distinta Base'!$I$18*Vendite!N$42)+('Distinta Base'!$I$19*Vendite!N$43)+('Distinta Base'!$I$20*Vendite!N$44)+('Distinta Base'!$I$21*Vendite!N$45)+('Distinta Base'!$I$22*Vendite!N$46)+('Distinta Base'!$I$23*Vendite!N$47)+('Distinta Base'!$I$24*Vendite!N$48)</f>
        <v>320</v>
      </c>
      <c r="P55" s="46">
        <f>+('Distinta Base'!$I$5*Vendite!O$29)+('Distinta Base'!$I$6*Vendite!O$30)+('Distinta Base'!$I$7*Vendite!O$31)+('Distinta Base'!$I$8*Vendite!O$32)+('Distinta Base'!$I$9*Vendite!O$33)+('Distinta Base'!$I$10*Vendite!O$34)+('Distinta Base'!$I$11*Vendite!O$35)+('Distinta Base'!$I$12*Vendite!O$36)+('Distinta Base'!$I$13*Vendite!O$37)+('Distinta Base'!$I$14*Vendite!O$38)+('Distinta Base'!$I$15*Vendite!O$39)+('Distinta Base'!$I$16*Vendite!O$40)+('Distinta Base'!$I$17*Vendite!O$41)+('Distinta Base'!$I$18*Vendite!O$42)+('Distinta Base'!$I$19*Vendite!O$43)+('Distinta Base'!$I$20*Vendite!O$44)+('Distinta Base'!$I$21*Vendite!O$45)+('Distinta Base'!$I$22*Vendite!O$46)+('Distinta Base'!$I$23*Vendite!O$47)+('Distinta Base'!$I$24*Vendite!O$48)</f>
        <v>342</v>
      </c>
      <c r="Q55" s="46">
        <f>+('Distinta Base'!$I$5*Vendite!P$29)+('Distinta Base'!$I$6*Vendite!P$30)+('Distinta Base'!$I$7*Vendite!P$31)+('Distinta Base'!$I$8*Vendite!P$32)+('Distinta Base'!$I$9*Vendite!P$33)+('Distinta Base'!$I$10*Vendite!P$34)+('Distinta Base'!$I$11*Vendite!P$35)+('Distinta Base'!$I$12*Vendite!P$36)+('Distinta Base'!$I$13*Vendite!P$37)+('Distinta Base'!$I$14*Vendite!P$38)+('Distinta Base'!$I$15*Vendite!P$39)+('Distinta Base'!$I$16*Vendite!P$40)+('Distinta Base'!$I$17*Vendite!P$41)+('Distinta Base'!$I$18*Vendite!P$42)+('Distinta Base'!$I$19*Vendite!P$43)+('Distinta Base'!$I$20*Vendite!P$44)+('Distinta Base'!$I$21*Vendite!P$45)+('Distinta Base'!$I$22*Vendite!P$46)+('Distinta Base'!$I$23*Vendite!P$47)+('Distinta Base'!$I$24*Vendite!P$48)</f>
        <v>356</v>
      </c>
      <c r="R55" s="46">
        <f>+('Distinta Base'!$I$5*Vendite!Q$29)+('Distinta Base'!$I$6*Vendite!Q$30)+('Distinta Base'!$I$7*Vendite!Q$31)+('Distinta Base'!$I$8*Vendite!Q$32)+('Distinta Base'!$I$9*Vendite!Q$33)+('Distinta Base'!$I$10*Vendite!Q$34)+('Distinta Base'!$I$11*Vendite!Q$35)+('Distinta Base'!$I$12*Vendite!Q$36)+('Distinta Base'!$I$13*Vendite!Q$37)+('Distinta Base'!$I$14*Vendite!Q$38)+('Distinta Base'!$I$15*Vendite!Q$39)+('Distinta Base'!$I$16*Vendite!Q$40)+('Distinta Base'!$I$17*Vendite!Q$41)+('Distinta Base'!$I$18*Vendite!Q$42)+('Distinta Base'!$I$19*Vendite!Q$43)+('Distinta Base'!$I$20*Vendite!Q$44)+('Distinta Base'!$I$21*Vendite!Q$45)+('Distinta Base'!$I$22*Vendite!Q$46)+('Distinta Base'!$I$23*Vendite!Q$47)+('Distinta Base'!$I$24*Vendite!Q$48)</f>
        <v>356</v>
      </c>
      <c r="S55" s="46">
        <f>+('Distinta Base'!$I$5*Vendite!R$29)+('Distinta Base'!$I$6*Vendite!R$30)+('Distinta Base'!$I$7*Vendite!R$31)+('Distinta Base'!$I$8*Vendite!R$32)+('Distinta Base'!$I$9*Vendite!R$33)+('Distinta Base'!$I$10*Vendite!R$34)+('Distinta Base'!$I$11*Vendite!R$35)+('Distinta Base'!$I$12*Vendite!R$36)+('Distinta Base'!$I$13*Vendite!R$37)+('Distinta Base'!$I$14*Vendite!R$38)+('Distinta Base'!$I$15*Vendite!R$39)+('Distinta Base'!$I$16*Vendite!R$40)+('Distinta Base'!$I$17*Vendite!R$41)+('Distinta Base'!$I$18*Vendite!R$42)+('Distinta Base'!$I$19*Vendite!R$43)+('Distinta Base'!$I$20*Vendite!R$44)+('Distinta Base'!$I$21*Vendite!R$45)+('Distinta Base'!$I$22*Vendite!R$46)+('Distinta Base'!$I$23*Vendite!R$47)+('Distinta Base'!$I$24*Vendite!R$48)</f>
        <v>356</v>
      </c>
      <c r="T55" s="46">
        <f>+('Distinta Base'!$I$5*Vendite!S$29)+('Distinta Base'!$I$6*Vendite!S$30)+('Distinta Base'!$I$7*Vendite!S$31)+('Distinta Base'!$I$8*Vendite!S$32)+('Distinta Base'!$I$9*Vendite!S$33)+('Distinta Base'!$I$10*Vendite!S$34)+('Distinta Base'!$I$11*Vendite!S$35)+('Distinta Base'!$I$12*Vendite!S$36)+('Distinta Base'!$I$13*Vendite!S$37)+('Distinta Base'!$I$14*Vendite!S$38)+('Distinta Base'!$I$15*Vendite!S$39)+('Distinta Base'!$I$16*Vendite!S$40)+('Distinta Base'!$I$17*Vendite!S$41)+('Distinta Base'!$I$18*Vendite!S$42)+('Distinta Base'!$I$19*Vendite!S$43)+('Distinta Base'!$I$20*Vendite!S$44)+('Distinta Base'!$I$21*Vendite!S$45)+('Distinta Base'!$I$22*Vendite!S$46)+('Distinta Base'!$I$23*Vendite!S$47)+('Distinta Base'!$I$24*Vendite!S$48)</f>
        <v>356</v>
      </c>
      <c r="U55" s="46">
        <f>+('Distinta Base'!$I$5*Vendite!T$29)+('Distinta Base'!$I$6*Vendite!T$30)+('Distinta Base'!$I$7*Vendite!T$31)+('Distinta Base'!$I$8*Vendite!T$32)+('Distinta Base'!$I$9*Vendite!T$33)+('Distinta Base'!$I$10*Vendite!T$34)+('Distinta Base'!$I$11*Vendite!T$35)+('Distinta Base'!$I$12*Vendite!T$36)+('Distinta Base'!$I$13*Vendite!T$37)+('Distinta Base'!$I$14*Vendite!T$38)+('Distinta Base'!$I$15*Vendite!T$39)+('Distinta Base'!$I$16*Vendite!T$40)+('Distinta Base'!$I$17*Vendite!T$41)+('Distinta Base'!$I$18*Vendite!T$42)+('Distinta Base'!$I$19*Vendite!T$43)+('Distinta Base'!$I$20*Vendite!T$44)+('Distinta Base'!$I$21*Vendite!T$45)+('Distinta Base'!$I$22*Vendite!T$46)+('Distinta Base'!$I$23*Vendite!T$47)+('Distinta Base'!$I$24*Vendite!T$48)</f>
        <v>356</v>
      </c>
      <c r="V55" s="46">
        <f>+('Distinta Base'!$I$5*Vendite!U$29)+('Distinta Base'!$I$6*Vendite!U$30)+('Distinta Base'!$I$7*Vendite!U$31)+('Distinta Base'!$I$8*Vendite!U$32)+('Distinta Base'!$I$9*Vendite!U$33)+('Distinta Base'!$I$10*Vendite!U$34)+('Distinta Base'!$I$11*Vendite!U$35)+('Distinta Base'!$I$12*Vendite!U$36)+('Distinta Base'!$I$13*Vendite!U$37)+('Distinta Base'!$I$14*Vendite!U$38)+('Distinta Base'!$I$15*Vendite!U$39)+('Distinta Base'!$I$16*Vendite!U$40)+('Distinta Base'!$I$17*Vendite!U$41)+('Distinta Base'!$I$18*Vendite!U$42)+('Distinta Base'!$I$19*Vendite!U$43)+('Distinta Base'!$I$20*Vendite!U$44)+('Distinta Base'!$I$21*Vendite!U$45)+('Distinta Base'!$I$22*Vendite!U$46)+('Distinta Base'!$I$23*Vendite!U$47)+('Distinta Base'!$I$24*Vendite!U$48)</f>
        <v>356</v>
      </c>
      <c r="W55" s="46">
        <f>+('Distinta Base'!$I$5*Vendite!V$29)+('Distinta Base'!$I$6*Vendite!V$30)+('Distinta Base'!$I$7*Vendite!V$31)+('Distinta Base'!$I$8*Vendite!V$32)+('Distinta Base'!$I$9*Vendite!V$33)+('Distinta Base'!$I$10*Vendite!V$34)+('Distinta Base'!$I$11*Vendite!V$35)+('Distinta Base'!$I$12*Vendite!V$36)+('Distinta Base'!$I$13*Vendite!V$37)+('Distinta Base'!$I$14*Vendite!V$38)+('Distinta Base'!$I$15*Vendite!V$39)+('Distinta Base'!$I$16*Vendite!V$40)+('Distinta Base'!$I$17*Vendite!V$41)+('Distinta Base'!$I$18*Vendite!V$42)+('Distinta Base'!$I$19*Vendite!V$43)+('Distinta Base'!$I$20*Vendite!V$44)+('Distinta Base'!$I$21*Vendite!V$45)+('Distinta Base'!$I$22*Vendite!V$46)+('Distinta Base'!$I$23*Vendite!V$47)+('Distinta Base'!$I$24*Vendite!V$48)</f>
        <v>356</v>
      </c>
      <c r="X55" s="46">
        <f>+('Distinta Base'!$I$5*Vendite!W$29)+('Distinta Base'!$I$6*Vendite!W$30)+('Distinta Base'!$I$7*Vendite!W$31)+('Distinta Base'!$I$8*Vendite!W$32)+('Distinta Base'!$I$9*Vendite!W$33)+('Distinta Base'!$I$10*Vendite!W$34)+('Distinta Base'!$I$11*Vendite!W$35)+('Distinta Base'!$I$12*Vendite!W$36)+('Distinta Base'!$I$13*Vendite!W$37)+('Distinta Base'!$I$14*Vendite!W$38)+('Distinta Base'!$I$15*Vendite!W$39)+('Distinta Base'!$I$16*Vendite!W$40)+('Distinta Base'!$I$17*Vendite!W$41)+('Distinta Base'!$I$18*Vendite!W$42)+('Distinta Base'!$I$19*Vendite!W$43)+('Distinta Base'!$I$20*Vendite!W$44)+('Distinta Base'!$I$21*Vendite!W$45)+('Distinta Base'!$I$22*Vendite!W$46)+('Distinta Base'!$I$23*Vendite!W$47)+('Distinta Base'!$I$24*Vendite!W$48)</f>
        <v>356</v>
      </c>
      <c r="Y55" s="46">
        <f>+('Distinta Base'!$I$5*Vendite!X$29)+('Distinta Base'!$I$6*Vendite!X$30)+('Distinta Base'!$I$7*Vendite!X$31)+('Distinta Base'!$I$8*Vendite!X$32)+('Distinta Base'!$I$9*Vendite!X$33)+('Distinta Base'!$I$10*Vendite!X$34)+('Distinta Base'!$I$11*Vendite!X$35)+('Distinta Base'!$I$12*Vendite!X$36)+('Distinta Base'!$I$13*Vendite!X$37)+('Distinta Base'!$I$14*Vendite!X$38)+('Distinta Base'!$I$15*Vendite!X$39)+('Distinta Base'!$I$16*Vendite!X$40)+('Distinta Base'!$I$17*Vendite!X$41)+('Distinta Base'!$I$18*Vendite!X$42)+('Distinta Base'!$I$19*Vendite!X$43)+('Distinta Base'!$I$20*Vendite!X$44)+('Distinta Base'!$I$21*Vendite!X$45)+('Distinta Base'!$I$22*Vendite!X$46)+('Distinta Base'!$I$23*Vendite!X$47)+('Distinta Base'!$I$24*Vendite!X$48)</f>
        <v>356</v>
      </c>
      <c r="Z55" s="46">
        <f>+('Distinta Base'!$I$5*Vendite!Y$29)+('Distinta Base'!$I$6*Vendite!Y$30)+('Distinta Base'!$I$7*Vendite!Y$31)+('Distinta Base'!$I$8*Vendite!Y$32)+('Distinta Base'!$I$9*Vendite!Y$33)+('Distinta Base'!$I$10*Vendite!Y$34)+('Distinta Base'!$I$11*Vendite!Y$35)+('Distinta Base'!$I$12*Vendite!Y$36)+('Distinta Base'!$I$13*Vendite!Y$37)+('Distinta Base'!$I$14*Vendite!Y$38)+('Distinta Base'!$I$15*Vendite!Y$39)+('Distinta Base'!$I$16*Vendite!Y$40)+('Distinta Base'!$I$17*Vendite!Y$41)+('Distinta Base'!$I$18*Vendite!Y$42)+('Distinta Base'!$I$19*Vendite!Y$43)+('Distinta Base'!$I$20*Vendite!Y$44)+('Distinta Base'!$I$21*Vendite!Y$45)+('Distinta Base'!$I$22*Vendite!Y$46)+('Distinta Base'!$I$23*Vendite!Y$47)+('Distinta Base'!$I$24*Vendite!Y$48)</f>
        <v>356</v>
      </c>
      <c r="AA55" s="46">
        <f>+('Distinta Base'!$I$5*Vendite!Z$29)+('Distinta Base'!$I$6*Vendite!Z$30)+('Distinta Base'!$I$7*Vendite!Z$31)+('Distinta Base'!$I$8*Vendite!Z$32)+('Distinta Base'!$I$9*Vendite!Z$33)+('Distinta Base'!$I$10*Vendite!Z$34)+('Distinta Base'!$I$11*Vendite!Z$35)+('Distinta Base'!$I$12*Vendite!Z$36)+('Distinta Base'!$I$13*Vendite!Z$37)+('Distinta Base'!$I$14*Vendite!Z$38)+('Distinta Base'!$I$15*Vendite!Z$39)+('Distinta Base'!$I$16*Vendite!Z$40)+('Distinta Base'!$I$17*Vendite!Z$41)+('Distinta Base'!$I$18*Vendite!Z$42)+('Distinta Base'!$I$19*Vendite!Z$43)+('Distinta Base'!$I$20*Vendite!Z$44)+('Distinta Base'!$I$21*Vendite!Z$45)+('Distinta Base'!$I$22*Vendite!Z$46)+('Distinta Base'!$I$23*Vendite!Z$47)+('Distinta Base'!$I$24*Vendite!Z$48)</f>
        <v>356</v>
      </c>
      <c r="AB55" s="46">
        <f>+('Distinta Base'!$I$5*Vendite!AA$29)+('Distinta Base'!$I$6*Vendite!AA$30)+('Distinta Base'!$I$7*Vendite!AA$31)+('Distinta Base'!$I$8*Vendite!AA$32)+('Distinta Base'!$I$9*Vendite!AA$33)+('Distinta Base'!$I$10*Vendite!AA$34)+('Distinta Base'!$I$11*Vendite!AA$35)+('Distinta Base'!$I$12*Vendite!AA$36)+('Distinta Base'!$I$13*Vendite!AA$37)+('Distinta Base'!$I$14*Vendite!AA$38)+('Distinta Base'!$I$15*Vendite!AA$39)+('Distinta Base'!$I$16*Vendite!AA$40)+('Distinta Base'!$I$17*Vendite!AA$41)+('Distinta Base'!$I$18*Vendite!AA$42)+('Distinta Base'!$I$19*Vendite!AA$43)+('Distinta Base'!$I$20*Vendite!AA$44)+('Distinta Base'!$I$21*Vendite!AA$45)+('Distinta Base'!$I$22*Vendite!AA$46)+('Distinta Base'!$I$23*Vendite!AA$47)+('Distinta Base'!$I$24*Vendite!AA$48)</f>
        <v>378</v>
      </c>
      <c r="AC55" s="46">
        <f>+('Distinta Base'!$I$5*Vendite!AB$29)+('Distinta Base'!$I$6*Vendite!AB$30)+('Distinta Base'!$I$7*Vendite!AB$31)+('Distinta Base'!$I$8*Vendite!AB$32)+('Distinta Base'!$I$9*Vendite!AB$33)+('Distinta Base'!$I$10*Vendite!AB$34)+('Distinta Base'!$I$11*Vendite!AB$35)+('Distinta Base'!$I$12*Vendite!AB$36)+('Distinta Base'!$I$13*Vendite!AB$37)+('Distinta Base'!$I$14*Vendite!AB$38)+('Distinta Base'!$I$15*Vendite!AB$39)+('Distinta Base'!$I$16*Vendite!AB$40)+('Distinta Base'!$I$17*Vendite!AB$41)+('Distinta Base'!$I$18*Vendite!AB$42)+('Distinta Base'!$I$19*Vendite!AB$43)+('Distinta Base'!$I$20*Vendite!AB$44)+('Distinta Base'!$I$21*Vendite!AB$45)+('Distinta Base'!$I$22*Vendite!AB$46)+('Distinta Base'!$I$23*Vendite!AB$47)+('Distinta Base'!$I$24*Vendite!AB$48)</f>
        <v>392</v>
      </c>
      <c r="AD55" s="46">
        <f>+('Distinta Base'!$I$5*Vendite!AC$29)+('Distinta Base'!$I$6*Vendite!AC$30)+('Distinta Base'!$I$7*Vendite!AC$31)+('Distinta Base'!$I$8*Vendite!AC$32)+('Distinta Base'!$I$9*Vendite!AC$33)+('Distinta Base'!$I$10*Vendite!AC$34)+('Distinta Base'!$I$11*Vendite!AC$35)+('Distinta Base'!$I$12*Vendite!AC$36)+('Distinta Base'!$I$13*Vendite!AC$37)+('Distinta Base'!$I$14*Vendite!AC$38)+('Distinta Base'!$I$15*Vendite!AC$39)+('Distinta Base'!$I$16*Vendite!AC$40)+('Distinta Base'!$I$17*Vendite!AC$41)+('Distinta Base'!$I$18*Vendite!AC$42)+('Distinta Base'!$I$19*Vendite!AC$43)+('Distinta Base'!$I$20*Vendite!AC$44)+('Distinta Base'!$I$21*Vendite!AC$45)+('Distinta Base'!$I$22*Vendite!AC$46)+('Distinta Base'!$I$23*Vendite!AC$47)+('Distinta Base'!$I$24*Vendite!AC$48)</f>
        <v>392</v>
      </c>
      <c r="AE55" s="46">
        <f>+('Distinta Base'!$I$5*Vendite!AD$29)+('Distinta Base'!$I$6*Vendite!AD$30)+('Distinta Base'!$I$7*Vendite!AD$31)+('Distinta Base'!$I$8*Vendite!AD$32)+('Distinta Base'!$I$9*Vendite!AD$33)+('Distinta Base'!$I$10*Vendite!AD$34)+('Distinta Base'!$I$11*Vendite!AD$35)+('Distinta Base'!$I$12*Vendite!AD$36)+('Distinta Base'!$I$13*Vendite!AD$37)+('Distinta Base'!$I$14*Vendite!AD$38)+('Distinta Base'!$I$15*Vendite!AD$39)+('Distinta Base'!$I$16*Vendite!AD$40)+('Distinta Base'!$I$17*Vendite!AD$41)+('Distinta Base'!$I$18*Vendite!AD$42)+('Distinta Base'!$I$19*Vendite!AD$43)+('Distinta Base'!$I$20*Vendite!AD$44)+('Distinta Base'!$I$21*Vendite!AD$45)+('Distinta Base'!$I$22*Vendite!AD$46)+('Distinta Base'!$I$23*Vendite!AD$47)+('Distinta Base'!$I$24*Vendite!AD$48)</f>
        <v>392</v>
      </c>
      <c r="AF55" s="46">
        <f>+('Distinta Base'!$I$5*Vendite!AE$29)+('Distinta Base'!$I$6*Vendite!AE$30)+('Distinta Base'!$I$7*Vendite!AE$31)+('Distinta Base'!$I$8*Vendite!AE$32)+('Distinta Base'!$I$9*Vendite!AE$33)+('Distinta Base'!$I$10*Vendite!AE$34)+('Distinta Base'!$I$11*Vendite!AE$35)+('Distinta Base'!$I$12*Vendite!AE$36)+('Distinta Base'!$I$13*Vendite!AE$37)+('Distinta Base'!$I$14*Vendite!AE$38)+('Distinta Base'!$I$15*Vendite!AE$39)+('Distinta Base'!$I$16*Vendite!AE$40)+('Distinta Base'!$I$17*Vendite!AE$41)+('Distinta Base'!$I$18*Vendite!AE$42)+('Distinta Base'!$I$19*Vendite!AE$43)+('Distinta Base'!$I$20*Vendite!AE$44)+('Distinta Base'!$I$21*Vendite!AE$45)+('Distinta Base'!$I$22*Vendite!AE$46)+('Distinta Base'!$I$23*Vendite!AE$47)+('Distinta Base'!$I$24*Vendite!AE$48)</f>
        <v>392</v>
      </c>
      <c r="AG55" s="46">
        <f>+('Distinta Base'!$I$5*Vendite!AF$29)+('Distinta Base'!$I$6*Vendite!AF$30)+('Distinta Base'!$I$7*Vendite!AF$31)+('Distinta Base'!$I$8*Vendite!AF$32)+('Distinta Base'!$I$9*Vendite!AF$33)+('Distinta Base'!$I$10*Vendite!AF$34)+('Distinta Base'!$I$11*Vendite!AF$35)+('Distinta Base'!$I$12*Vendite!AF$36)+('Distinta Base'!$I$13*Vendite!AF$37)+('Distinta Base'!$I$14*Vendite!AF$38)+('Distinta Base'!$I$15*Vendite!AF$39)+('Distinta Base'!$I$16*Vendite!AF$40)+('Distinta Base'!$I$17*Vendite!AF$41)+('Distinta Base'!$I$18*Vendite!AF$42)+('Distinta Base'!$I$19*Vendite!AF$43)+('Distinta Base'!$I$20*Vendite!AF$44)+('Distinta Base'!$I$21*Vendite!AF$45)+('Distinta Base'!$I$22*Vendite!AF$46)+('Distinta Base'!$I$23*Vendite!AF$47)+('Distinta Base'!$I$24*Vendite!AF$48)</f>
        <v>392</v>
      </c>
      <c r="AH55" s="46">
        <f>+('Distinta Base'!$I$5*Vendite!AG$29)+('Distinta Base'!$I$6*Vendite!AG$30)+('Distinta Base'!$I$7*Vendite!AG$31)+('Distinta Base'!$I$8*Vendite!AG$32)+('Distinta Base'!$I$9*Vendite!AG$33)+('Distinta Base'!$I$10*Vendite!AG$34)+('Distinta Base'!$I$11*Vendite!AG$35)+('Distinta Base'!$I$12*Vendite!AG$36)+('Distinta Base'!$I$13*Vendite!AG$37)+('Distinta Base'!$I$14*Vendite!AG$38)+('Distinta Base'!$I$15*Vendite!AG$39)+('Distinta Base'!$I$16*Vendite!AG$40)+('Distinta Base'!$I$17*Vendite!AG$41)+('Distinta Base'!$I$18*Vendite!AG$42)+('Distinta Base'!$I$19*Vendite!AG$43)+('Distinta Base'!$I$20*Vendite!AG$44)+('Distinta Base'!$I$21*Vendite!AG$45)+('Distinta Base'!$I$22*Vendite!AG$46)+('Distinta Base'!$I$23*Vendite!AG$47)+('Distinta Base'!$I$24*Vendite!AG$48)</f>
        <v>392</v>
      </c>
      <c r="AI55" s="46">
        <f>+('Distinta Base'!$I$5*Vendite!AH$29)+('Distinta Base'!$I$6*Vendite!AH$30)+('Distinta Base'!$I$7*Vendite!AH$31)+('Distinta Base'!$I$8*Vendite!AH$32)+('Distinta Base'!$I$9*Vendite!AH$33)+('Distinta Base'!$I$10*Vendite!AH$34)+('Distinta Base'!$I$11*Vendite!AH$35)+('Distinta Base'!$I$12*Vendite!AH$36)+('Distinta Base'!$I$13*Vendite!AH$37)+('Distinta Base'!$I$14*Vendite!AH$38)+('Distinta Base'!$I$15*Vendite!AH$39)+('Distinta Base'!$I$16*Vendite!AH$40)+('Distinta Base'!$I$17*Vendite!AH$41)+('Distinta Base'!$I$18*Vendite!AH$42)+('Distinta Base'!$I$19*Vendite!AH$43)+('Distinta Base'!$I$20*Vendite!AH$44)+('Distinta Base'!$I$21*Vendite!AH$45)+('Distinta Base'!$I$22*Vendite!AH$46)+('Distinta Base'!$I$23*Vendite!AH$47)+('Distinta Base'!$I$24*Vendite!AH$48)</f>
        <v>392</v>
      </c>
      <c r="AJ55" s="46">
        <f>+('Distinta Base'!$I$5*Vendite!AI$29)+('Distinta Base'!$I$6*Vendite!AI$30)+('Distinta Base'!$I$7*Vendite!AI$31)+('Distinta Base'!$I$8*Vendite!AI$32)+('Distinta Base'!$I$9*Vendite!AI$33)+('Distinta Base'!$I$10*Vendite!AI$34)+('Distinta Base'!$I$11*Vendite!AI$35)+('Distinta Base'!$I$12*Vendite!AI$36)+('Distinta Base'!$I$13*Vendite!AI$37)+('Distinta Base'!$I$14*Vendite!AI$38)+('Distinta Base'!$I$15*Vendite!AI$39)+('Distinta Base'!$I$16*Vendite!AI$40)+('Distinta Base'!$I$17*Vendite!AI$41)+('Distinta Base'!$I$18*Vendite!AI$42)+('Distinta Base'!$I$19*Vendite!AI$43)+('Distinta Base'!$I$20*Vendite!AI$44)+('Distinta Base'!$I$21*Vendite!AI$45)+('Distinta Base'!$I$22*Vendite!AI$46)+('Distinta Base'!$I$23*Vendite!AI$47)+('Distinta Base'!$I$24*Vendite!AI$48)</f>
        <v>392</v>
      </c>
      <c r="AK55" s="46">
        <f>+('Distinta Base'!$I$5*Vendite!AJ$29)+('Distinta Base'!$I$6*Vendite!AJ$30)+('Distinta Base'!$I$7*Vendite!AJ$31)+('Distinta Base'!$I$8*Vendite!AJ$32)+('Distinta Base'!$I$9*Vendite!AJ$33)+('Distinta Base'!$I$10*Vendite!AJ$34)+('Distinta Base'!$I$11*Vendite!AJ$35)+('Distinta Base'!$I$12*Vendite!AJ$36)+('Distinta Base'!$I$13*Vendite!AJ$37)+('Distinta Base'!$I$14*Vendite!AJ$38)+('Distinta Base'!$I$15*Vendite!AJ$39)+('Distinta Base'!$I$16*Vendite!AJ$40)+('Distinta Base'!$I$17*Vendite!AJ$41)+('Distinta Base'!$I$18*Vendite!AJ$42)+('Distinta Base'!$I$19*Vendite!AJ$43)+('Distinta Base'!$I$20*Vendite!AJ$44)+('Distinta Base'!$I$21*Vendite!AJ$45)+('Distinta Base'!$I$22*Vendite!AJ$46)+('Distinta Base'!$I$23*Vendite!AJ$47)+('Distinta Base'!$I$24*Vendite!AJ$48)</f>
        <v>392</v>
      </c>
      <c r="AL55" s="46">
        <f>+('Distinta Base'!$I$5*Vendite!AK$29)+('Distinta Base'!$I$6*Vendite!AK$30)+('Distinta Base'!$I$7*Vendite!AK$31)+('Distinta Base'!$I$8*Vendite!AK$32)+('Distinta Base'!$I$9*Vendite!AK$33)+('Distinta Base'!$I$10*Vendite!AK$34)+('Distinta Base'!$I$11*Vendite!AK$35)+('Distinta Base'!$I$12*Vendite!AK$36)+('Distinta Base'!$I$13*Vendite!AK$37)+('Distinta Base'!$I$14*Vendite!AK$38)+('Distinta Base'!$I$15*Vendite!AK$39)+('Distinta Base'!$I$16*Vendite!AK$40)+('Distinta Base'!$I$17*Vendite!AK$41)+('Distinta Base'!$I$18*Vendite!AK$42)+('Distinta Base'!$I$19*Vendite!AK$43)+('Distinta Base'!$I$20*Vendite!AK$44)+('Distinta Base'!$I$21*Vendite!AK$45)+('Distinta Base'!$I$22*Vendite!AK$46)+('Distinta Base'!$I$23*Vendite!AK$47)+('Distinta Base'!$I$24*Vendite!AK$48)</f>
        <v>392</v>
      </c>
      <c r="AM55" s="46">
        <f>+('Distinta Base'!$I$5*Vendite!AL$29)+('Distinta Base'!$I$6*Vendite!AL$30)+('Distinta Base'!$I$7*Vendite!AL$31)+('Distinta Base'!$I$8*Vendite!AL$32)+('Distinta Base'!$I$9*Vendite!AL$33)+('Distinta Base'!$I$10*Vendite!AL$34)+('Distinta Base'!$I$11*Vendite!AL$35)+('Distinta Base'!$I$12*Vendite!AL$36)+('Distinta Base'!$I$13*Vendite!AL$37)+('Distinta Base'!$I$14*Vendite!AL$38)+('Distinta Base'!$I$15*Vendite!AL$39)+('Distinta Base'!$I$16*Vendite!AL$40)+('Distinta Base'!$I$17*Vendite!AL$41)+('Distinta Base'!$I$18*Vendite!AL$42)+('Distinta Base'!$I$19*Vendite!AL$43)+('Distinta Base'!$I$20*Vendite!AL$44)+('Distinta Base'!$I$21*Vendite!AL$45)+('Distinta Base'!$I$22*Vendite!AL$46)+('Distinta Base'!$I$23*Vendite!AL$47)+('Distinta Base'!$I$24*Vendite!AL$48)</f>
        <v>392</v>
      </c>
    </row>
    <row r="56" spans="2:39" ht="16.5" thickTop="1" thickBot="1" x14ac:dyDescent="0.3">
      <c r="B56" s="48" t="str">
        <f>+app!$G$12&amp;" in "&amp;'An Distinta Base'!F14</f>
        <v>Acquisti in Kg</v>
      </c>
      <c r="C56" s="41"/>
      <c r="D56" s="54">
        <v>3000</v>
      </c>
      <c r="E56" s="54"/>
      <c r="F56" s="54"/>
      <c r="G56" s="54"/>
      <c r="H56" s="54"/>
      <c r="I56" s="54"/>
      <c r="J56" s="54">
        <v>3000</v>
      </c>
      <c r="K56" s="54"/>
      <c r="L56" s="54"/>
      <c r="M56" s="54"/>
      <c r="N56" s="54"/>
      <c r="O56" s="54"/>
      <c r="P56" s="54">
        <v>3000</v>
      </c>
      <c r="Q56" s="54"/>
      <c r="R56" s="54"/>
      <c r="S56" s="54"/>
      <c r="T56" s="54"/>
      <c r="U56" s="54"/>
      <c r="V56" s="54">
        <v>3000</v>
      </c>
      <c r="W56" s="54"/>
      <c r="X56" s="54"/>
      <c r="Y56" s="54"/>
      <c r="Z56" s="54"/>
      <c r="AA56" s="54"/>
      <c r="AB56" s="54"/>
      <c r="AC56" s="54">
        <v>3000</v>
      </c>
      <c r="AD56" s="54"/>
      <c r="AE56" s="54"/>
      <c r="AF56" s="54"/>
      <c r="AG56" s="54"/>
      <c r="AH56" s="54"/>
      <c r="AI56" s="54">
        <v>3000</v>
      </c>
      <c r="AJ56" s="54"/>
      <c r="AK56" s="54"/>
      <c r="AL56" s="54"/>
      <c r="AM56" s="54"/>
    </row>
    <row r="57" spans="2:39" ht="15.75" thickTop="1" x14ac:dyDescent="0.25">
      <c r="B57" s="48" t="s">
        <v>300</v>
      </c>
      <c r="D57" s="46">
        <f>+D54-D55+D56</f>
        <v>2680</v>
      </c>
      <c r="E57" s="46">
        <f>+E54-E55+E56</f>
        <v>2360</v>
      </c>
      <c r="F57" s="46">
        <f t="shared" ref="F57:AM57" si="13">+F54-F55+F56</f>
        <v>2040</v>
      </c>
      <c r="G57" s="46">
        <f t="shared" si="13"/>
        <v>1720</v>
      </c>
      <c r="H57" s="46">
        <f t="shared" si="13"/>
        <v>1400</v>
      </c>
      <c r="I57" s="46">
        <f t="shared" si="13"/>
        <v>1080</v>
      </c>
      <c r="J57" s="46">
        <f t="shared" si="13"/>
        <v>3760</v>
      </c>
      <c r="K57" s="46">
        <f t="shared" si="13"/>
        <v>3440</v>
      </c>
      <c r="L57" s="46">
        <f t="shared" si="13"/>
        <v>3120</v>
      </c>
      <c r="M57" s="46">
        <f t="shared" si="13"/>
        <v>2800</v>
      </c>
      <c r="N57" s="46">
        <f t="shared" si="13"/>
        <v>2480</v>
      </c>
      <c r="O57" s="46">
        <f t="shared" si="13"/>
        <v>2160</v>
      </c>
      <c r="P57" s="46">
        <f t="shared" si="13"/>
        <v>4818</v>
      </c>
      <c r="Q57" s="46">
        <f t="shared" si="13"/>
        <v>4462</v>
      </c>
      <c r="R57" s="46">
        <f t="shared" si="13"/>
        <v>4106</v>
      </c>
      <c r="S57" s="46">
        <f t="shared" si="13"/>
        <v>3750</v>
      </c>
      <c r="T57" s="46">
        <f t="shared" si="13"/>
        <v>3394</v>
      </c>
      <c r="U57" s="46">
        <f t="shared" si="13"/>
        <v>3038</v>
      </c>
      <c r="V57" s="46">
        <f t="shared" si="13"/>
        <v>5682</v>
      </c>
      <c r="W57" s="46">
        <f t="shared" si="13"/>
        <v>5326</v>
      </c>
      <c r="X57" s="46">
        <f t="shared" si="13"/>
        <v>4970</v>
      </c>
      <c r="Y57" s="46">
        <f t="shared" si="13"/>
        <v>4614</v>
      </c>
      <c r="Z57" s="46">
        <f t="shared" si="13"/>
        <v>4258</v>
      </c>
      <c r="AA57" s="46">
        <f t="shared" si="13"/>
        <v>3902</v>
      </c>
      <c r="AB57" s="46">
        <f t="shared" si="13"/>
        <v>3524</v>
      </c>
      <c r="AC57" s="46">
        <f t="shared" si="13"/>
        <v>6132</v>
      </c>
      <c r="AD57" s="46">
        <f t="shared" si="13"/>
        <v>5740</v>
      </c>
      <c r="AE57" s="46">
        <f t="shared" si="13"/>
        <v>5348</v>
      </c>
      <c r="AF57" s="46">
        <f t="shared" si="13"/>
        <v>4956</v>
      </c>
      <c r="AG57" s="46">
        <f t="shared" si="13"/>
        <v>4564</v>
      </c>
      <c r="AH57" s="46">
        <f t="shared" si="13"/>
        <v>4172</v>
      </c>
      <c r="AI57" s="46">
        <f t="shared" si="13"/>
        <v>6780</v>
      </c>
      <c r="AJ57" s="46">
        <f t="shared" si="13"/>
        <v>6388</v>
      </c>
      <c r="AK57" s="46">
        <f t="shared" si="13"/>
        <v>5996</v>
      </c>
      <c r="AL57" s="46">
        <f t="shared" si="13"/>
        <v>5604</v>
      </c>
      <c r="AM57" s="46">
        <f t="shared" si="13"/>
        <v>5212</v>
      </c>
    </row>
    <row r="60" spans="2:39" ht="15" x14ac:dyDescent="0.25">
      <c r="B60" s="48" t="str">
        <f>+'An Distinta Base'!E15</f>
        <v>Mp8</v>
      </c>
      <c r="D60" s="48" t="str">
        <f>+SPm!B$2</f>
        <v>A1 M1</v>
      </c>
      <c r="E60" s="48" t="str">
        <f>+SPm!C$2</f>
        <v>A1 M2</v>
      </c>
      <c r="F60" s="48" t="str">
        <f>+SPm!D$2</f>
        <v>A1 M3</v>
      </c>
      <c r="G60" s="48" t="str">
        <f>+SPm!E$2</f>
        <v>A1 M4</v>
      </c>
      <c r="H60" s="48" t="str">
        <f>+SPm!F$2</f>
        <v>A1 M5</v>
      </c>
      <c r="I60" s="48" t="str">
        <f>+SPm!G$2</f>
        <v>A1 M6</v>
      </c>
      <c r="J60" s="48" t="str">
        <f>+SPm!H$2</f>
        <v>A1 M7</v>
      </c>
      <c r="K60" s="48" t="str">
        <f>+SPm!I$2</f>
        <v>A1 M8</v>
      </c>
      <c r="L60" s="48" t="str">
        <f>+SPm!J$2</f>
        <v>A1 M9</v>
      </c>
      <c r="M60" s="48" t="str">
        <f>+SPm!K$2</f>
        <v>A1 M10</v>
      </c>
      <c r="N60" s="48" t="str">
        <f>+SPm!L$2</f>
        <v>A1 M11</v>
      </c>
      <c r="O60" s="48" t="str">
        <f>+SPm!M$2</f>
        <v>A1 M12</v>
      </c>
      <c r="P60" s="48" t="str">
        <f>+SPm!N$2</f>
        <v>A2 M1</v>
      </c>
      <c r="Q60" s="48" t="str">
        <f>+SPm!O$2</f>
        <v>A2 M2</v>
      </c>
      <c r="R60" s="48" t="str">
        <f>+SPm!P$2</f>
        <v>A2 M3</v>
      </c>
      <c r="S60" s="48" t="str">
        <f>+SPm!Q$2</f>
        <v>A2 M4</v>
      </c>
      <c r="T60" s="48" t="str">
        <f>+SPm!R$2</f>
        <v>A2 M5</v>
      </c>
      <c r="U60" s="48" t="str">
        <f>+SPm!S$2</f>
        <v>A2 M6</v>
      </c>
      <c r="V60" s="48" t="str">
        <f>+SPm!T$2</f>
        <v>A2 M7</v>
      </c>
      <c r="W60" s="48" t="str">
        <f>+SPm!U$2</f>
        <v>A2 M8</v>
      </c>
      <c r="X60" s="48" t="str">
        <f>+SPm!V$2</f>
        <v>A2 M9</v>
      </c>
      <c r="Y60" s="48" t="str">
        <f>+SPm!W$2</f>
        <v>A2 M10</v>
      </c>
      <c r="Z60" s="48" t="str">
        <f>+SPm!X$2</f>
        <v>A2 M11</v>
      </c>
      <c r="AA60" s="48" t="str">
        <f>+SPm!Y$2</f>
        <v>A2 M12</v>
      </c>
      <c r="AB60" s="48" t="str">
        <f>+SPm!Z$2</f>
        <v>A3 M1</v>
      </c>
      <c r="AC60" s="48" t="str">
        <f>+SPm!AA$2</f>
        <v>A3 M2</v>
      </c>
      <c r="AD60" s="48" t="str">
        <f>+SPm!AB$2</f>
        <v>A3 M3</v>
      </c>
      <c r="AE60" s="48" t="str">
        <f>+SPm!AC$2</f>
        <v>A3 M4</v>
      </c>
      <c r="AF60" s="48" t="str">
        <f>+SPm!AD$2</f>
        <v>A3 M5</v>
      </c>
      <c r="AG60" s="48" t="str">
        <f>+SPm!AE$2</f>
        <v>A3 M6</v>
      </c>
      <c r="AH60" s="48" t="str">
        <f>+SPm!AF$2</f>
        <v>A3 M7</v>
      </c>
      <c r="AI60" s="48" t="str">
        <f>+SPm!AG$2</f>
        <v>A3 M8</v>
      </c>
      <c r="AJ60" s="48" t="str">
        <f>+SPm!AH$2</f>
        <v>A3 M9</v>
      </c>
      <c r="AK60" s="48" t="str">
        <f>+SPm!AI$2</f>
        <v>A3 M10</v>
      </c>
      <c r="AL60" s="48" t="str">
        <f>+SPm!AJ$2</f>
        <v>A3 M11</v>
      </c>
      <c r="AM60" s="48" t="str">
        <f>+SPm!AK$2</f>
        <v>A3 M12</v>
      </c>
    </row>
    <row r="62" spans="2:39" ht="15" x14ac:dyDescent="0.25">
      <c r="B62" s="48" t="s">
        <v>299</v>
      </c>
      <c r="D62" s="46">
        <v>0</v>
      </c>
      <c r="E62" s="46">
        <f>+D65</f>
        <v>8520</v>
      </c>
      <c r="F62" s="46">
        <f t="shared" ref="F62:AM62" si="14">+E65</f>
        <v>8040</v>
      </c>
      <c r="G62" s="46">
        <f t="shared" si="14"/>
        <v>7560</v>
      </c>
      <c r="H62" s="46">
        <f t="shared" si="14"/>
        <v>7080</v>
      </c>
      <c r="I62" s="46">
        <f t="shared" si="14"/>
        <v>15600</v>
      </c>
      <c r="J62" s="46">
        <f t="shared" si="14"/>
        <v>15120</v>
      </c>
      <c r="K62" s="46">
        <f t="shared" si="14"/>
        <v>14640</v>
      </c>
      <c r="L62" s="46">
        <f t="shared" si="14"/>
        <v>14160</v>
      </c>
      <c r="M62" s="46">
        <f t="shared" si="14"/>
        <v>22680</v>
      </c>
      <c r="N62" s="46">
        <f t="shared" si="14"/>
        <v>22200</v>
      </c>
      <c r="O62" s="46">
        <f t="shared" si="14"/>
        <v>21720</v>
      </c>
      <c r="P62" s="46">
        <f t="shared" si="14"/>
        <v>21240</v>
      </c>
      <c r="Q62" s="46">
        <f t="shared" si="14"/>
        <v>20727</v>
      </c>
      <c r="R62" s="46">
        <f t="shared" si="14"/>
        <v>29193</v>
      </c>
      <c r="S62" s="46">
        <f t="shared" si="14"/>
        <v>28659</v>
      </c>
      <c r="T62" s="46">
        <f t="shared" si="14"/>
        <v>28125</v>
      </c>
      <c r="U62" s="46">
        <f t="shared" si="14"/>
        <v>27591</v>
      </c>
      <c r="V62" s="46">
        <f t="shared" si="14"/>
        <v>36057</v>
      </c>
      <c r="W62" s="46">
        <f t="shared" si="14"/>
        <v>35523</v>
      </c>
      <c r="X62" s="46">
        <f t="shared" si="14"/>
        <v>34989</v>
      </c>
      <c r="Y62" s="46">
        <f t="shared" si="14"/>
        <v>34455</v>
      </c>
      <c r="Z62" s="46">
        <f t="shared" si="14"/>
        <v>42921</v>
      </c>
      <c r="AA62" s="46">
        <f t="shared" si="14"/>
        <v>42387</v>
      </c>
      <c r="AB62" s="46">
        <f t="shared" si="14"/>
        <v>41853</v>
      </c>
      <c r="AC62" s="46">
        <f t="shared" si="14"/>
        <v>41286</v>
      </c>
      <c r="AD62" s="46">
        <f t="shared" si="14"/>
        <v>49698</v>
      </c>
      <c r="AE62" s="46">
        <f t="shared" si="14"/>
        <v>49110</v>
      </c>
      <c r="AF62" s="46">
        <f t="shared" si="14"/>
        <v>48522</v>
      </c>
      <c r="AG62" s="46">
        <f t="shared" si="14"/>
        <v>47934</v>
      </c>
      <c r="AH62" s="46">
        <f t="shared" si="14"/>
        <v>47346</v>
      </c>
      <c r="AI62" s="46">
        <f t="shared" si="14"/>
        <v>55758</v>
      </c>
      <c r="AJ62" s="46">
        <f t="shared" si="14"/>
        <v>55170</v>
      </c>
      <c r="AK62" s="46">
        <f t="shared" si="14"/>
        <v>54582</v>
      </c>
      <c r="AL62" s="46">
        <f t="shared" si="14"/>
        <v>53994</v>
      </c>
      <c r="AM62" s="46">
        <f t="shared" si="14"/>
        <v>62406</v>
      </c>
    </row>
    <row r="63" spans="2:39" ht="15.75" thickBot="1" x14ac:dyDescent="0.3">
      <c r="B63" s="48" t="str">
        <f>+app!$G$11&amp;" in "&amp;'An Distinta Base'!F15</f>
        <v>Consumi in Pz</v>
      </c>
      <c r="D63" s="46">
        <f>+('Distinta Base'!$J$5*Vendite!B$29)+('Distinta Base'!$J$6*Vendite!B$30)+('Distinta Base'!$J$7*Vendite!B$31)+('Distinta Base'!$J$8*Vendite!B$32)+('Distinta Base'!$J$9*Vendite!B$33)+('Distinta Base'!$J$10*Vendite!B$34)+('Distinta Base'!$J$11*Vendite!B$35)+('Distinta Base'!$J$12*Vendite!B$36)+('Distinta Base'!$J$13*Vendite!B$37)+('Distinta Base'!$J$14*Vendite!B$38)+('Distinta Base'!$J$15*Vendite!B$39)+('Distinta Base'!$J$16*Vendite!B$40)+('Distinta Base'!$J$17*Vendite!B$41)+('Distinta Base'!$J$18*Vendite!B$42)+('Distinta Base'!$J$19*Vendite!B$43)+('Distinta Base'!$J$20*Vendite!B$44)+('Distinta Base'!$J$21*Vendite!B$45)+('Distinta Base'!$J$22*Vendite!B$46)+('Distinta Base'!$J$23*Vendite!B$47)+('Distinta Base'!$J$24*Vendite!B$48)</f>
        <v>480</v>
      </c>
      <c r="E63" s="46">
        <f>+('Distinta Base'!$J$5*Vendite!D$29)+('Distinta Base'!$J$6*Vendite!D$30)+('Distinta Base'!$J$7*Vendite!D$31)+('Distinta Base'!$J$8*Vendite!D$32)+('Distinta Base'!$J$9*Vendite!D$33)+('Distinta Base'!$J$10*Vendite!D$34)+('Distinta Base'!$J$11*Vendite!D$35)+('Distinta Base'!$J$12*Vendite!D$36)+('Distinta Base'!$J$13*Vendite!D$37)+('Distinta Base'!$J$14*Vendite!D$38)+('Distinta Base'!$J$15*Vendite!D$39)+('Distinta Base'!$J$16*Vendite!D$40)+('Distinta Base'!$J$17*Vendite!D$41)+('Distinta Base'!$J$18*Vendite!D$42)+('Distinta Base'!$J$19*Vendite!D$43)+('Distinta Base'!$J$20*Vendite!D$44)+('Distinta Base'!$J$21*Vendite!D$45)+('Distinta Base'!$J$22*Vendite!D$46)+('Distinta Base'!$J$23*Vendite!D$47)+('Distinta Base'!$J$24*Vendite!D$48)</f>
        <v>480</v>
      </c>
      <c r="F63" s="46">
        <f>+('Distinta Base'!$J$5*Vendite!E$29)+('Distinta Base'!$J$6*Vendite!E$30)+('Distinta Base'!$J$7*Vendite!E$31)+('Distinta Base'!$J$8*Vendite!E$32)+('Distinta Base'!$J$9*Vendite!E$33)+('Distinta Base'!$J$10*Vendite!E$34)+('Distinta Base'!$J$11*Vendite!E$35)+('Distinta Base'!$J$12*Vendite!E$36)+('Distinta Base'!$J$13*Vendite!E$37)+('Distinta Base'!$J$14*Vendite!E$38)+('Distinta Base'!$J$15*Vendite!E$39)+('Distinta Base'!$J$16*Vendite!E$40)+('Distinta Base'!$J$17*Vendite!E$41)+('Distinta Base'!$J$18*Vendite!E$42)+('Distinta Base'!$J$19*Vendite!E$43)+('Distinta Base'!$J$20*Vendite!E$44)+('Distinta Base'!$J$21*Vendite!E$45)+('Distinta Base'!$J$22*Vendite!E$46)+('Distinta Base'!$J$23*Vendite!E$47)+('Distinta Base'!$J$24*Vendite!E$48)</f>
        <v>480</v>
      </c>
      <c r="G63" s="46">
        <f>+('Distinta Base'!$J$5*Vendite!F$29)+('Distinta Base'!$J$6*Vendite!F$30)+('Distinta Base'!$J$7*Vendite!F$31)+('Distinta Base'!$J$8*Vendite!F$32)+('Distinta Base'!$J$9*Vendite!F$33)+('Distinta Base'!$J$10*Vendite!F$34)+('Distinta Base'!$J$11*Vendite!F$35)+('Distinta Base'!$J$12*Vendite!F$36)+('Distinta Base'!$J$13*Vendite!F$37)+('Distinta Base'!$J$14*Vendite!F$38)+('Distinta Base'!$J$15*Vendite!F$39)+('Distinta Base'!$J$16*Vendite!F$40)+('Distinta Base'!$J$17*Vendite!F$41)+('Distinta Base'!$J$18*Vendite!F$42)+('Distinta Base'!$J$19*Vendite!F$43)+('Distinta Base'!$J$20*Vendite!F$44)+('Distinta Base'!$J$21*Vendite!F$45)+('Distinta Base'!$J$22*Vendite!F$46)+('Distinta Base'!$J$23*Vendite!F$47)+('Distinta Base'!$J$24*Vendite!F$48)</f>
        <v>480</v>
      </c>
      <c r="H63" s="46">
        <f>+('Distinta Base'!$J$5*Vendite!G$29)+('Distinta Base'!$J$6*Vendite!G$30)+('Distinta Base'!$J$7*Vendite!G$31)+('Distinta Base'!$J$8*Vendite!G$32)+('Distinta Base'!$J$9*Vendite!G$33)+('Distinta Base'!$J$10*Vendite!G$34)+('Distinta Base'!$J$11*Vendite!G$35)+('Distinta Base'!$J$12*Vendite!G$36)+('Distinta Base'!$J$13*Vendite!G$37)+('Distinta Base'!$J$14*Vendite!G$38)+('Distinta Base'!$J$15*Vendite!G$39)+('Distinta Base'!$J$16*Vendite!G$40)+('Distinta Base'!$J$17*Vendite!G$41)+('Distinta Base'!$J$18*Vendite!G$42)+('Distinta Base'!$J$19*Vendite!G$43)+('Distinta Base'!$J$20*Vendite!G$44)+('Distinta Base'!$J$21*Vendite!G$45)+('Distinta Base'!$J$22*Vendite!G$46)+('Distinta Base'!$J$23*Vendite!G$47)+('Distinta Base'!$J$24*Vendite!G$48)</f>
        <v>480</v>
      </c>
      <c r="I63" s="46">
        <f>+('Distinta Base'!$J$5*Vendite!H$29)+('Distinta Base'!$J$6*Vendite!H$30)+('Distinta Base'!$J$7*Vendite!H$31)+('Distinta Base'!$J$8*Vendite!H$32)+('Distinta Base'!$J$9*Vendite!H$33)+('Distinta Base'!$J$10*Vendite!H$34)+('Distinta Base'!$J$11*Vendite!H$35)+('Distinta Base'!$J$12*Vendite!H$36)+('Distinta Base'!$J$13*Vendite!H$37)+('Distinta Base'!$J$14*Vendite!H$38)+('Distinta Base'!$J$15*Vendite!H$39)+('Distinta Base'!$J$16*Vendite!H$40)+('Distinta Base'!$J$17*Vendite!H$41)+('Distinta Base'!$J$18*Vendite!H$42)+('Distinta Base'!$J$19*Vendite!H$43)+('Distinta Base'!$J$20*Vendite!H$44)+('Distinta Base'!$J$21*Vendite!H$45)+('Distinta Base'!$J$22*Vendite!H$46)+('Distinta Base'!$J$23*Vendite!H$47)+('Distinta Base'!$J$24*Vendite!H$48)</f>
        <v>480</v>
      </c>
      <c r="J63" s="46">
        <f>+('Distinta Base'!$J$5*Vendite!I$29)+('Distinta Base'!$J$6*Vendite!I$30)+('Distinta Base'!$J$7*Vendite!I$31)+('Distinta Base'!$J$8*Vendite!I$32)+('Distinta Base'!$J$9*Vendite!I$33)+('Distinta Base'!$J$10*Vendite!I$34)+('Distinta Base'!$J$11*Vendite!I$35)+('Distinta Base'!$J$12*Vendite!I$36)+('Distinta Base'!$J$13*Vendite!I$37)+('Distinta Base'!$J$14*Vendite!I$38)+('Distinta Base'!$J$15*Vendite!I$39)+('Distinta Base'!$J$16*Vendite!I$40)+('Distinta Base'!$J$17*Vendite!I$41)+('Distinta Base'!$J$18*Vendite!I$42)+('Distinta Base'!$J$19*Vendite!I$43)+('Distinta Base'!$J$20*Vendite!I$44)+('Distinta Base'!$J$21*Vendite!I$45)+('Distinta Base'!$J$22*Vendite!I$46)+('Distinta Base'!$J$23*Vendite!I$47)+('Distinta Base'!$J$24*Vendite!I$48)</f>
        <v>480</v>
      </c>
      <c r="K63" s="46">
        <f>+('Distinta Base'!$J$5*Vendite!J$29)+('Distinta Base'!$J$6*Vendite!J$30)+('Distinta Base'!$J$7*Vendite!J$31)+('Distinta Base'!$J$8*Vendite!J$32)+('Distinta Base'!$J$9*Vendite!J$33)+('Distinta Base'!$J$10*Vendite!J$34)+('Distinta Base'!$J$11*Vendite!J$35)+('Distinta Base'!$J$12*Vendite!J$36)+('Distinta Base'!$J$13*Vendite!J$37)+('Distinta Base'!$J$14*Vendite!J$38)+('Distinta Base'!$J$15*Vendite!J$39)+('Distinta Base'!$J$16*Vendite!J$40)+('Distinta Base'!$J$17*Vendite!J$41)+('Distinta Base'!$J$18*Vendite!J$42)+('Distinta Base'!$J$19*Vendite!J$43)+('Distinta Base'!$J$20*Vendite!J$44)+('Distinta Base'!$J$21*Vendite!J$45)+('Distinta Base'!$J$22*Vendite!J$46)+('Distinta Base'!$J$23*Vendite!J$47)+('Distinta Base'!$J$24*Vendite!J$48)</f>
        <v>480</v>
      </c>
      <c r="L63" s="46">
        <f>+('Distinta Base'!$J$5*Vendite!K$29)+('Distinta Base'!$J$6*Vendite!K$30)+('Distinta Base'!$J$7*Vendite!K$31)+('Distinta Base'!$J$8*Vendite!K$32)+('Distinta Base'!$J$9*Vendite!K$33)+('Distinta Base'!$J$10*Vendite!K$34)+('Distinta Base'!$J$11*Vendite!K$35)+('Distinta Base'!$J$12*Vendite!K$36)+('Distinta Base'!$J$13*Vendite!K$37)+('Distinta Base'!$J$14*Vendite!K$38)+('Distinta Base'!$J$15*Vendite!K$39)+('Distinta Base'!$J$16*Vendite!K$40)+('Distinta Base'!$J$17*Vendite!K$41)+('Distinta Base'!$J$18*Vendite!K$42)+('Distinta Base'!$J$19*Vendite!K$43)+('Distinta Base'!$J$20*Vendite!K$44)+('Distinta Base'!$J$21*Vendite!K$45)+('Distinta Base'!$J$22*Vendite!K$46)+('Distinta Base'!$J$23*Vendite!K$47)+('Distinta Base'!$J$24*Vendite!K$48)</f>
        <v>480</v>
      </c>
      <c r="M63" s="46">
        <f>+('Distinta Base'!$J$5*Vendite!L$29)+('Distinta Base'!$J$6*Vendite!L$30)+('Distinta Base'!$J$7*Vendite!L$31)+('Distinta Base'!$J$8*Vendite!L$32)+('Distinta Base'!$J$9*Vendite!L$33)+('Distinta Base'!$J$10*Vendite!L$34)+('Distinta Base'!$J$11*Vendite!L$35)+('Distinta Base'!$J$12*Vendite!L$36)+('Distinta Base'!$J$13*Vendite!L$37)+('Distinta Base'!$J$14*Vendite!L$38)+('Distinta Base'!$J$15*Vendite!L$39)+('Distinta Base'!$J$16*Vendite!L$40)+('Distinta Base'!$J$17*Vendite!L$41)+('Distinta Base'!$J$18*Vendite!L$42)+('Distinta Base'!$J$19*Vendite!L$43)+('Distinta Base'!$J$20*Vendite!L$44)+('Distinta Base'!$J$21*Vendite!L$45)+('Distinta Base'!$J$22*Vendite!L$46)+('Distinta Base'!$J$23*Vendite!L$47)+('Distinta Base'!$J$24*Vendite!L$48)</f>
        <v>480</v>
      </c>
      <c r="N63" s="46">
        <f>+('Distinta Base'!$J$5*Vendite!M$29)+('Distinta Base'!$J$6*Vendite!M$30)+('Distinta Base'!$J$7*Vendite!M$31)+('Distinta Base'!$J$8*Vendite!M$32)+('Distinta Base'!$J$9*Vendite!M$33)+('Distinta Base'!$J$10*Vendite!M$34)+('Distinta Base'!$J$11*Vendite!M$35)+('Distinta Base'!$J$12*Vendite!M$36)+('Distinta Base'!$J$13*Vendite!M$37)+('Distinta Base'!$J$14*Vendite!M$38)+('Distinta Base'!$J$15*Vendite!M$39)+('Distinta Base'!$J$16*Vendite!M$40)+('Distinta Base'!$J$17*Vendite!M$41)+('Distinta Base'!$J$18*Vendite!M$42)+('Distinta Base'!$J$19*Vendite!M$43)+('Distinta Base'!$J$20*Vendite!M$44)+('Distinta Base'!$J$21*Vendite!M$45)+('Distinta Base'!$J$22*Vendite!M$46)+('Distinta Base'!$J$23*Vendite!M$47)+('Distinta Base'!$J$24*Vendite!M$48)</f>
        <v>480</v>
      </c>
      <c r="O63" s="46">
        <f>+('Distinta Base'!$J$5*Vendite!N$29)+('Distinta Base'!$J$6*Vendite!N$30)+('Distinta Base'!$J$7*Vendite!N$31)+('Distinta Base'!$J$8*Vendite!N$32)+('Distinta Base'!$J$9*Vendite!N$33)+('Distinta Base'!$J$10*Vendite!N$34)+('Distinta Base'!$J$11*Vendite!N$35)+('Distinta Base'!$J$12*Vendite!N$36)+('Distinta Base'!$J$13*Vendite!N$37)+('Distinta Base'!$J$14*Vendite!N$38)+('Distinta Base'!$J$15*Vendite!N$39)+('Distinta Base'!$J$16*Vendite!N$40)+('Distinta Base'!$J$17*Vendite!N$41)+('Distinta Base'!$J$18*Vendite!N$42)+('Distinta Base'!$J$19*Vendite!N$43)+('Distinta Base'!$J$20*Vendite!N$44)+('Distinta Base'!$J$21*Vendite!N$45)+('Distinta Base'!$J$22*Vendite!N$46)+('Distinta Base'!$J$23*Vendite!N$47)+('Distinta Base'!$J$24*Vendite!N$48)</f>
        <v>480</v>
      </c>
      <c r="P63" s="46">
        <f>+('Distinta Base'!$J$5*Vendite!O$29)+('Distinta Base'!$J$6*Vendite!O$30)+('Distinta Base'!$J$7*Vendite!O$31)+('Distinta Base'!$J$8*Vendite!O$32)+('Distinta Base'!$J$9*Vendite!O$33)+('Distinta Base'!$J$10*Vendite!O$34)+('Distinta Base'!$J$11*Vendite!O$35)+('Distinta Base'!$J$12*Vendite!O$36)+('Distinta Base'!$J$13*Vendite!O$37)+('Distinta Base'!$J$14*Vendite!O$38)+('Distinta Base'!$J$15*Vendite!O$39)+('Distinta Base'!$J$16*Vendite!O$40)+('Distinta Base'!$J$17*Vendite!O$41)+('Distinta Base'!$J$18*Vendite!O$42)+('Distinta Base'!$J$19*Vendite!O$43)+('Distinta Base'!$J$20*Vendite!O$44)+('Distinta Base'!$J$21*Vendite!O$45)+('Distinta Base'!$J$22*Vendite!O$46)+('Distinta Base'!$J$23*Vendite!O$47)+('Distinta Base'!$J$24*Vendite!O$48)</f>
        <v>513</v>
      </c>
      <c r="Q63" s="46">
        <f>+('Distinta Base'!$J$5*Vendite!P$29)+('Distinta Base'!$J$6*Vendite!P$30)+('Distinta Base'!$J$7*Vendite!P$31)+('Distinta Base'!$J$8*Vendite!P$32)+('Distinta Base'!$J$9*Vendite!P$33)+('Distinta Base'!$J$10*Vendite!P$34)+('Distinta Base'!$J$11*Vendite!P$35)+('Distinta Base'!$J$12*Vendite!P$36)+('Distinta Base'!$J$13*Vendite!P$37)+('Distinta Base'!$J$14*Vendite!P$38)+('Distinta Base'!$J$15*Vendite!P$39)+('Distinta Base'!$J$16*Vendite!P$40)+('Distinta Base'!$J$17*Vendite!P$41)+('Distinta Base'!$J$18*Vendite!P$42)+('Distinta Base'!$J$19*Vendite!P$43)+('Distinta Base'!$J$20*Vendite!P$44)+('Distinta Base'!$J$21*Vendite!P$45)+('Distinta Base'!$J$22*Vendite!P$46)+('Distinta Base'!$J$23*Vendite!P$47)+('Distinta Base'!$J$24*Vendite!P$48)</f>
        <v>534</v>
      </c>
      <c r="R63" s="46">
        <f>+('Distinta Base'!$J$5*Vendite!Q$29)+('Distinta Base'!$J$6*Vendite!Q$30)+('Distinta Base'!$J$7*Vendite!Q$31)+('Distinta Base'!$J$8*Vendite!Q$32)+('Distinta Base'!$J$9*Vendite!Q$33)+('Distinta Base'!$J$10*Vendite!Q$34)+('Distinta Base'!$J$11*Vendite!Q$35)+('Distinta Base'!$J$12*Vendite!Q$36)+('Distinta Base'!$J$13*Vendite!Q$37)+('Distinta Base'!$J$14*Vendite!Q$38)+('Distinta Base'!$J$15*Vendite!Q$39)+('Distinta Base'!$J$16*Vendite!Q$40)+('Distinta Base'!$J$17*Vendite!Q$41)+('Distinta Base'!$J$18*Vendite!Q$42)+('Distinta Base'!$J$19*Vendite!Q$43)+('Distinta Base'!$J$20*Vendite!Q$44)+('Distinta Base'!$J$21*Vendite!Q$45)+('Distinta Base'!$J$22*Vendite!Q$46)+('Distinta Base'!$J$23*Vendite!Q$47)+('Distinta Base'!$J$24*Vendite!Q$48)</f>
        <v>534</v>
      </c>
      <c r="S63" s="46">
        <f>+('Distinta Base'!$J$5*Vendite!R$29)+('Distinta Base'!$J$6*Vendite!R$30)+('Distinta Base'!$J$7*Vendite!R$31)+('Distinta Base'!$J$8*Vendite!R$32)+('Distinta Base'!$J$9*Vendite!R$33)+('Distinta Base'!$J$10*Vendite!R$34)+('Distinta Base'!$J$11*Vendite!R$35)+('Distinta Base'!$J$12*Vendite!R$36)+('Distinta Base'!$J$13*Vendite!R$37)+('Distinta Base'!$J$14*Vendite!R$38)+('Distinta Base'!$J$15*Vendite!R$39)+('Distinta Base'!$J$16*Vendite!R$40)+('Distinta Base'!$J$17*Vendite!R$41)+('Distinta Base'!$J$18*Vendite!R$42)+('Distinta Base'!$J$19*Vendite!R$43)+('Distinta Base'!$J$20*Vendite!R$44)+('Distinta Base'!$J$21*Vendite!R$45)+('Distinta Base'!$J$22*Vendite!R$46)+('Distinta Base'!$J$23*Vendite!R$47)+('Distinta Base'!$J$24*Vendite!R$48)</f>
        <v>534</v>
      </c>
      <c r="T63" s="46">
        <f>+('Distinta Base'!$J$5*Vendite!S$29)+('Distinta Base'!$J$6*Vendite!S$30)+('Distinta Base'!$J$7*Vendite!S$31)+('Distinta Base'!$J$8*Vendite!S$32)+('Distinta Base'!$J$9*Vendite!S$33)+('Distinta Base'!$J$10*Vendite!S$34)+('Distinta Base'!$J$11*Vendite!S$35)+('Distinta Base'!$J$12*Vendite!S$36)+('Distinta Base'!$J$13*Vendite!S$37)+('Distinta Base'!$J$14*Vendite!S$38)+('Distinta Base'!$J$15*Vendite!S$39)+('Distinta Base'!$J$16*Vendite!S$40)+('Distinta Base'!$J$17*Vendite!S$41)+('Distinta Base'!$J$18*Vendite!S$42)+('Distinta Base'!$J$19*Vendite!S$43)+('Distinta Base'!$J$20*Vendite!S$44)+('Distinta Base'!$J$21*Vendite!S$45)+('Distinta Base'!$J$22*Vendite!S$46)+('Distinta Base'!$J$23*Vendite!S$47)+('Distinta Base'!$J$24*Vendite!S$48)</f>
        <v>534</v>
      </c>
      <c r="U63" s="46">
        <f>+('Distinta Base'!$J$5*Vendite!T$29)+('Distinta Base'!$J$6*Vendite!T$30)+('Distinta Base'!$J$7*Vendite!T$31)+('Distinta Base'!$J$8*Vendite!T$32)+('Distinta Base'!$J$9*Vendite!T$33)+('Distinta Base'!$J$10*Vendite!T$34)+('Distinta Base'!$J$11*Vendite!T$35)+('Distinta Base'!$J$12*Vendite!T$36)+('Distinta Base'!$J$13*Vendite!T$37)+('Distinta Base'!$J$14*Vendite!T$38)+('Distinta Base'!$J$15*Vendite!T$39)+('Distinta Base'!$J$16*Vendite!T$40)+('Distinta Base'!$J$17*Vendite!T$41)+('Distinta Base'!$J$18*Vendite!T$42)+('Distinta Base'!$J$19*Vendite!T$43)+('Distinta Base'!$J$20*Vendite!T$44)+('Distinta Base'!$J$21*Vendite!T$45)+('Distinta Base'!$J$22*Vendite!T$46)+('Distinta Base'!$J$23*Vendite!T$47)+('Distinta Base'!$J$24*Vendite!T$48)</f>
        <v>534</v>
      </c>
      <c r="V63" s="46">
        <f>+('Distinta Base'!$J$5*Vendite!U$29)+('Distinta Base'!$J$6*Vendite!U$30)+('Distinta Base'!$J$7*Vendite!U$31)+('Distinta Base'!$J$8*Vendite!U$32)+('Distinta Base'!$J$9*Vendite!U$33)+('Distinta Base'!$J$10*Vendite!U$34)+('Distinta Base'!$J$11*Vendite!U$35)+('Distinta Base'!$J$12*Vendite!U$36)+('Distinta Base'!$J$13*Vendite!U$37)+('Distinta Base'!$J$14*Vendite!U$38)+('Distinta Base'!$J$15*Vendite!U$39)+('Distinta Base'!$J$16*Vendite!U$40)+('Distinta Base'!$J$17*Vendite!U$41)+('Distinta Base'!$J$18*Vendite!U$42)+('Distinta Base'!$J$19*Vendite!U$43)+('Distinta Base'!$J$20*Vendite!U$44)+('Distinta Base'!$J$21*Vendite!U$45)+('Distinta Base'!$J$22*Vendite!U$46)+('Distinta Base'!$J$23*Vendite!U$47)+('Distinta Base'!$J$24*Vendite!U$48)</f>
        <v>534</v>
      </c>
      <c r="W63" s="46">
        <f>+('Distinta Base'!$J$5*Vendite!V$29)+('Distinta Base'!$J$6*Vendite!V$30)+('Distinta Base'!$J$7*Vendite!V$31)+('Distinta Base'!$J$8*Vendite!V$32)+('Distinta Base'!$J$9*Vendite!V$33)+('Distinta Base'!$J$10*Vendite!V$34)+('Distinta Base'!$J$11*Vendite!V$35)+('Distinta Base'!$J$12*Vendite!V$36)+('Distinta Base'!$J$13*Vendite!V$37)+('Distinta Base'!$J$14*Vendite!V$38)+('Distinta Base'!$J$15*Vendite!V$39)+('Distinta Base'!$J$16*Vendite!V$40)+('Distinta Base'!$J$17*Vendite!V$41)+('Distinta Base'!$J$18*Vendite!V$42)+('Distinta Base'!$J$19*Vendite!V$43)+('Distinta Base'!$J$20*Vendite!V$44)+('Distinta Base'!$J$21*Vendite!V$45)+('Distinta Base'!$J$22*Vendite!V$46)+('Distinta Base'!$J$23*Vendite!V$47)+('Distinta Base'!$J$24*Vendite!V$48)</f>
        <v>534</v>
      </c>
      <c r="X63" s="46">
        <f>+('Distinta Base'!$J$5*Vendite!W$29)+('Distinta Base'!$J$6*Vendite!W$30)+('Distinta Base'!$J$7*Vendite!W$31)+('Distinta Base'!$J$8*Vendite!W$32)+('Distinta Base'!$J$9*Vendite!W$33)+('Distinta Base'!$J$10*Vendite!W$34)+('Distinta Base'!$J$11*Vendite!W$35)+('Distinta Base'!$J$12*Vendite!W$36)+('Distinta Base'!$J$13*Vendite!W$37)+('Distinta Base'!$J$14*Vendite!W$38)+('Distinta Base'!$J$15*Vendite!W$39)+('Distinta Base'!$J$16*Vendite!W$40)+('Distinta Base'!$J$17*Vendite!W$41)+('Distinta Base'!$J$18*Vendite!W$42)+('Distinta Base'!$J$19*Vendite!W$43)+('Distinta Base'!$J$20*Vendite!W$44)+('Distinta Base'!$J$21*Vendite!W$45)+('Distinta Base'!$J$22*Vendite!W$46)+('Distinta Base'!$J$23*Vendite!W$47)+('Distinta Base'!$J$24*Vendite!W$48)</f>
        <v>534</v>
      </c>
      <c r="Y63" s="46">
        <f>+('Distinta Base'!$J$5*Vendite!X$29)+('Distinta Base'!$J$6*Vendite!X$30)+('Distinta Base'!$J$7*Vendite!X$31)+('Distinta Base'!$J$8*Vendite!X$32)+('Distinta Base'!$J$9*Vendite!X$33)+('Distinta Base'!$J$10*Vendite!X$34)+('Distinta Base'!$J$11*Vendite!X$35)+('Distinta Base'!$J$12*Vendite!X$36)+('Distinta Base'!$J$13*Vendite!X$37)+('Distinta Base'!$J$14*Vendite!X$38)+('Distinta Base'!$J$15*Vendite!X$39)+('Distinta Base'!$J$16*Vendite!X$40)+('Distinta Base'!$J$17*Vendite!X$41)+('Distinta Base'!$J$18*Vendite!X$42)+('Distinta Base'!$J$19*Vendite!X$43)+('Distinta Base'!$J$20*Vendite!X$44)+('Distinta Base'!$J$21*Vendite!X$45)+('Distinta Base'!$J$22*Vendite!X$46)+('Distinta Base'!$J$23*Vendite!X$47)+('Distinta Base'!$J$24*Vendite!X$48)</f>
        <v>534</v>
      </c>
      <c r="Z63" s="46">
        <f>+('Distinta Base'!$J$5*Vendite!Y$29)+('Distinta Base'!$J$6*Vendite!Y$30)+('Distinta Base'!$J$7*Vendite!Y$31)+('Distinta Base'!$J$8*Vendite!Y$32)+('Distinta Base'!$J$9*Vendite!Y$33)+('Distinta Base'!$J$10*Vendite!Y$34)+('Distinta Base'!$J$11*Vendite!Y$35)+('Distinta Base'!$J$12*Vendite!Y$36)+('Distinta Base'!$J$13*Vendite!Y$37)+('Distinta Base'!$J$14*Vendite!Y$38)+('Distinta Base'!$J$15*Vendite!Y$39)+('Distinta Base'!$J$16*Vendite!Y$40)+('Distinta Base'!$J$17*Vendite!Y$41)+('Distinta Base'!$J$18*Vendite!Y$42)+('Distinta Base'!$J$19*Vendite!Y$43)+('Distinta Base'!$J$20*Vendite!Y$44)+('Distinta Base'!$J$21*Vendite!Y$45)+('Distinta Base'!$J$22*Vendite!Y$46)+('Distinta Base'!$J$23*Vendite!Y$47)+('Distinta Base'!$J$24*Vendite!Y$48)</f>
        <v>534</v>
      </c>
      <c r="AA63" s="46">
        <f>+('Distinta Base'!$J$5*Vendite!Z$29)+('Distinta Base'!$J$6*Vendite!Z$30)+('Distinta Base'!$J$7*Vendite!Z$31)+('Distinta Base'!$J$8*Vendite!Z$32)+('Distinta Base'!$J$9*Vendite!Z$33)+('Distinta Base'!$J$10*Vendite!Z$34)+('Distinta Base'!$J$11*Vendite!Z$35)+('Distinta Base'!$J$12*Vendite!Z$36)+('Distinta Base'!$J$13*Vendite!Z$37)+('Distinta Base'!$J$14*Vendite!Z$38)+('Distinta Base'!$J$15*Vendite!Z$39)+('Distinta Base'!$J$16*Vendite!Z$40)+('Distinta Base'!$J$17*Vendite!Z$41)+('Distinta Base'!$J$18*Vendite!Z$42)+('Distinta Base'!$J$19*Vendite!Z$43)+('Distinta Base'!$J$20*Vendite!Z$44)+('Distinta Base'!$J$21*Vendite!Z$45)+('Distinta Base'!$J$22*Vendite!Z$46)+('Distinta Base'!$J$23*Vendite!Z$47)+('Distinta Base'!$J$24*Vendite!Z$48)</f>
        <v>534</v>
      </c>
      <c r="AB63" s="46">
        <f>+('Distinta Base'!$J$5*Vendite!AA$29)+('Distinta Base'!$J$6*Vendite!AA$30)+('Distinta Base'!$J$7*Vendite!AA$31)+('Distinta Base'!$J$8*Vendite!AA$32)+('Distinta Base'!$J$9*Vendite!AA$33)+('Distinta Base'!$J$10*Vendite!AA$34)+('Distinta Base'!$J$11*Vendite!AA$35)+('Distinta Base'!$J$12*Vendite!AA$36)+('Distinta Base'!$J$13*Vendite!AA$37)+('Distinta Base'!$J$14*Vendite!AA$38)+('Distinta Base'!$J$15*Vendite!AA$39)+('Distinta Base'!$J$16*Vendite!AA$40)+('Distinta Base'!$J$17*Vendite!AA$41)+('Distinta Base'!$J$18*Vendite!AA$42)+('Distinta Base'!$J$19*Vendite!AA$43)+('Distinta Base'!$J$20*Vendite!AA$44)+('Distinta Base'!$J$21*Vendite!AA$45)+('Distinta Base'!$J$22*Vendite!AA$46)+('Distinta Base'!$J$23*Vendite!AA$47)+('Distinta Base'!$J$24*Vendite!AA$48)</f>
        <v>567</v>
      </c>
      <c r="AC63" s="46">
        <f>+('Distinta Base'!$J$5*Vendite!AB$29)+('Distinta Base'!$J$6*Vendite!AB$30)+('Distinta Base'!$J$7*Vendite!AB$31)+('Distinta Base'!$J$8*Vendite!AB$32)+('Distinta Base'!$J$9*Vendite!AB$33)+('Distinta Base'!$J$10*Vendite!AB$34)+('Distinta Base'!$J$11*Vendite!AB$35)+('Distinta Base'!$J$12*Vendite!AB$36)+('Distinta Base'!$J$13*Vendite!AB$37)+('Distinta Base'!$J$14*Vendite!AB$38)+('Distinta Base'!$J$15*Vendite!AB$39)+('Distinta Base'!$J$16*Vendite!AB$40)+('Distinta Base'!$J$17*Vendite!AB$41)+('Distinta Base'!$J$18*Vendite!AB$42)+('Distinta Base'!$J$19*Vendite!AB$43)+('Distinta Base'!$J$20*Vendite!AB$44)+('Distinta Base'!$J$21*Vendite!AB$45)+('Distinta Base'!$J$22*Vendite!AB$46)+('Distinta Base'!$J$23*Vendite!AB$47)+('Distinta Base'!$J$24*Vendite!AB$48)</f>
        <v>588</v>
      </c>
      <c r="AD63" s="46">
        <f>+('Distinta Base'!$J$5*Vendite!AC$29)+('Distinta Base'!$J$6*Vendite!AC$30)+('Distinta Base'!$J$7*Vendite!AC$31)+('Distinta Base'!$J$8*Vendite!AC$32)+('Distinta Base'!$J$9*Vendite!AC$33)+('Distinta Base'!$J$10*Vendite!AC$34)+('Distinta Base'!$J$11*Vendite!AC$35)+('Distinta Base'!$J$12*Vendite!AC$36)+('Distinta Base'!$J$13*Vendite!AC$37)+('Distinta Base'!$J$14*Vendite!AC$38)+('Distinta Base'!$J$15*Vendite!AC$39)+('Distinta Base'!$J$16*Vendite!AC$40)+('Distinta Base'!$J$17*Vendite!AC$41)+('Distinta Base'!$J$18*Vendite!AC$42)+('Distinta Base'!$J$19*Vendite!AC$43)+('Distinta Base'!$J$20*Vendite!AC$44)+('Distinta Base'!$J$21*Vendite!AC$45)+('Distinta Base'!$J$22*Vendite!AC$46)+('Distinta Base'!$J$23*Vendite!AC$47)+('Distinta Base'!$J$24*Vendite!AC$48)</f>
        <v>588</v>
      </c>
      <c r="AE63" s="46">
        <f>+('Distinta Base'!$J$5*Vendite!AD$29)+('Distinta Base'!$J$6*Vendite!AD$30)+('Distinta Base'!$J$7*Vendite!AD$31)+('Distinta Base'!$J$8*Vendite!AD$32)+('Distinta Base'!$J$9*Vendite!AD$33)+('Distinta Base'!$J$10*Vendite!AD$34)+('Distinta Base'!$J$11*Vendite!AD$35)+('Distinta Base'!$J$12*Vendite!AD$36)+('Distinta Base'!$J$13*Vendite!AD$37)+('Distinta Base'!$J$14*Vendite!AD$38)+('Distinta Base'!$J$15*Vendite!AD$39)+('Distinta Base'!$J$16*Vendite!AD$40)+('Distinta Base'!$J$17*Vendite!AD$41)+('Distinta Base'!$J$18*Vendite!AD$42)+('Distinta Base'!$J$19*Vendite!AD$43)+('Distinta Base'!$J$20*Vendite!AD$44)+('Distinta Base'!$J$21*Vendite!AD$45)+('Distinta Base'!$J$22*Vendite!AD$46)+('Distinta Base'!$J$23*Vendite!AD$47)+('Distinta Base'!$J$24*Vendite!AD$48)</f>
        <v>588</v>
      </c>
      <c r="AF63" s="46">
        <f>+('Distinta Base'!$J$5*Vendite!AE$29)+('Distinta Base'!$J$6*Vendite!AE$30)+('Distinta Base'!$J$7*Vendite!AE$31)+('Distinta Base'!$J$8*Vendite!AE$32)+('Distinta Base'!$J$9*Vendite!AE$33)+('Distinta Base'!$J$10*Vendite!AE$34)+('Distinta Base'!$J$11*Vendite!AE$35)+('Distinta Base'!$J$12*Vendite!AE$36)+('Distinta Base'!$J$13*Vendite!AE$37)+('Distinta Base'!$J$14*Vendite!AE$38)+('Distinta Base'!$J$15*Vendite!AE$39)+('Distinta Base'!$J$16*Vendite!AE$40)+('Distinta Base'!$J$17*Vendite!AE$41)+('Distinta Base'!$J$18*Vendite!AE$42)+('Distinta Base'!$J$19*Vendite!AE$43)+('Distinta Base'!$J$20*Vendite!AE$44)+('Distinta Base'!$J$21*Vendite!AE$45)+('Distinta Base'!$J$22*Vendite!AE$46)+('Distinta Base'!$J$23*Vendite!AE$47)+('Distinta Base'!$J$24*Vendite!AE$48)</f>
        <v>588</v>
      </c>
      <c r="AG63" s="46">
        <f>+('Distinta Base'!$J$5*Vendite!AF$29)+('Distinta Base'!$J$6*Vendite!AF$30)+('Distinta Base'!$J$7*Vendite!AF$31)+('Distinta Base'!$J$8*Vendite!AF$32)+('Distinta Base'!$J$9*Vendite!AF$33)+('Distinta Base'!$J$10*Vendite!AF$34)+('Distinta Base'!$J$11*Vendite!AF$35)+('Distinta Base'!$J$12*Vendite!AF$36)+('Distinta Base'!$J$13*Vendite!AF$37)+('Distinta Base'!$J$14*Vendite!AF$38)+('Distinta Base'!$J$15*Vendite!AF$39)+('Distinta Base'!$J$16*Vendite!AF$40)+('Distinta Base'!$J$17*Vendite!AF$41)+('Distinta Base'!$J$18*Vendite!AF$42)+('Distinta Base'!$J$19*Vendite!AF$43)+('Distinta Base'!$J$20*Vendite!AF$44)+('Distinta Base'!$J$21*Vendite!AF$45)+('Distinta Base'!$J$22*Vendite!AF$46)+('Distinta Base'!$J$23*Vendite!AF$47)+('Distinta Base'!$J$24*Vendite!AF$48)</f>
        <v>588</v>
      </c>
      <c r="AH63" s="46">
        <f>+('Distinta Base'!$J$5*Vendite!AG$29)+('Distinta Base'!$J$6*Vendite!AG$30)+('Distinta Base'!$J$7*Vendite!AG$31)+('Distinta Base'!$J$8*Vendite!AG$32)+('Distinta Base'!$J$9*Vendite!AG$33)+('Distinta Base'!$J$10*Vendite!AG$34)+('Distinta Base'!$J$11*Vendite!AG$35)+('Distinta Base'!$J$12*Vendite!AG$36)+('Distinta Base'!$J$13*Vendite!AG$37)+('Distinta Base'!$J$14*Vendite!AG$38)+('Distinta Base'!$J$15*Vendite!AG$39)+('Distinta Base'!$J$16*Vendite!AG$40)+('Distinta Base'!$J$17*Vendite!AG$41)+('Distinta Base'!$J$18*Vendite!AG$42)+('Distinta Base'!$J$19*Vendite!AG$43)+('Distinta Base'!$J$20*Vendite!AG$44)+('Distinta Base'!$J$21*Vendite!AG$45)+('Distinta Base'!$J$22*Vendite!AG$46)+('Distinta Base'!$J$23*Vendite!AG$47)+('Distinta Base'!$J$24*Vendite!AG$48)</f>
        <v>588</v>
      </c>
      <c r="AI63" s="46">
        <f>+('Distinta Base'!$J$5*Vendite!AH$29)+('Distinta Base'!$J$6*Vendite!AH$30)+('Distinta Base'!$J$7*Vendite!AH$31)+('Distinta Base'!$J$8*Vendite!AH$32)+('Distinta Base'!$J$9*Vendite!AH$33)+('Distinta Base'!$J$10*Vendite!AH$34)+('Distinta Base'!$J$11*Vendite!AH$35)+('Distinta Base'!$J$12*Vendite!AH$36)+('Distinta Base'!$J$13*Vendite!AH$37)+('Distinta Base'!$J$14*Vendite!AH$38)+('Distinta Base'!$J$15*Vendite!AH$39)+('Distinta Base'!$J$16*Vendite!AH$40)+('Distinta Base'!$J$17*Vendite!AH$41)+('Distinta Base'!$J$18*Vendite!AH$42)+('Distinta Base'!$J$19*Vendite!AH$43)+('Distinta Base'!$J$20*Vendite!AH$44)+('Distinta Base'!$J$21*Vendite!AH$45)+('Distinta Base'!$J$22*Vendite!AH$46)+('Distinta Base'!$J$23*Vendite!AH$47)+('Distinta Base'!$J$24*Vendite!AH$48)</f>
        <v>588</v>
      </c>
      <c r="AJ63" s="46">
        <f>+('Distinta Base'!$J$5*Vendite!AI$29)+('Distinta Base'!$J$6*Vendite!AI$30)+('Distinta Base'!$J$7*Vendite!AI$31)+('Distinta Base'!$J$8*Vendite!AI$32)+('Distinta Base'!$J$9*Vendite!AI$33)+('Distinta Base'!$J$10*Vendite!AI$34)+('Distinta Base'!$J$11*Vendite!AI$35)+('Distinta Base'!$J$12*Vendite!AI$36)+('Distinta Base'!$J$13*Vendite!AI$37)+('Distinta Base'!$J$14*Vendite!AI$38)+('Distinta Base'!$J$15*Vendite!AI$39)+('Distinta Base'!$J$16*Vendite!AI$40)+('Distinta Base'!$J$17*Vendite!AI$41)+('Distinta Base'!$J$18*Vendite!AI$42)+('Distinta Base'!$J$19*Vendite!AI$43)+('Distinta Base'!$J$20*Vendite!AI$44)+('Distinta Base'!$J$21*Vendite!AI$45)+('Distinta Base'!$J$22*Vendite!AI$46)+('Distinta Base'!$J$23*Vendite!AI$47)+('Distinta Base'!$J$24*Vendite!AI$48)</f>
        <v>588</v>
      </c>
      <c r="AK63" s="46">
        <f>+('Distinta Base'!$J$5*Vendite!AJ$29)+('Distinta Base'!$J$6*Vendite!AJ$30)+('Distinta Base'!$J$7*Vendite!AJ$31)+('Distinta Base'!$J$8*Vendite!AJ$32)+('Distinta Base'!$J$9*Vendite!AJ$33)+('Distinta Base'!$J$10*Vendite!AJ$34)+('Distinta Base'!$J$11*Vendite!AJ$35)+('Distinta Base'!$J$12*Vendite!AJ$36)+('Distinta Base'!$J$13*Vendite!AJ$37)+('Distinta Base'!$J$14*Vendite!AJ$38)+('Distinta Base'!$J$15*Vendite!AJ$39)+('Distinta Base'!$J$16*Vendite!AJ$40)+('Distinta Base'!$J$17*Vendite!AJ$41)+('Distinta Base'!$J$18*Vendite!AJ$42)+('Distinta Base'!$J$19*Vendite!AJ$43)+('Distinta Base'!$J$20*Vendite!AJ$44)+('Distinta Base'!$J$21*Vendite!AJ$45)+('Distinta Base'!$J$22*Vendite!AJ$46)+('Distinta Base'!$J$23*Vendite!AJ$47)+('Distinta Base'!$J$24*Vendite!AJ$48)</f>
        <v>588</v>
      </c>
      <c r="AL63" s="46">
        <f>+('Distinta Base'!$J$5*Vendite!AK$29)+('Distinta Base'!$J$6*Vendite!AK$30)+('Distinta Base'!$J$7*Vendite!AK$31)+('Distinta Base'!$J$8*Vendite!AK$32)+('Distinta Base'!$J$9*Vendite!AK$33)+('Distinta Base'!$J$10*Vendite!AK$34)+('Distinta Base'!$J$11*Vendite!AK$35)+('Distinta Base'!$J$12*Vendite!AK$36)+('Distinta Base'!$J$13*Vendite!AK$37)+('Distinta Base'!$J$14*Vendite!AK$38)+('Distinta Base'!$J$15*Vendite!AK$39)+('Distinta Base'!$J$16*Vendite!AK$40)+('Distinta Base'!$J$17*Vendite!AK$41)+('Distinta Base'!$J$18*Vendite!AK$42)+('Distinta Base'!$J$19*Vendite!AK$43)+('Distinta Base'!$J$20*Vendite!AK$44)+('Distinta Base'!$J$21*Vendite!AK$45)+('Distinta Base'!$J$22*Vendite!AK$46)+('Distinta Base'!$J$23*Vendite!AK$47)+('Distinta Base'!$J$24*Vendite!AK$48)</f>
        <v>588</v>
      </c>
      <c r="AM63" s="46">
        <f>+('Distinta Base'!$J$5*Vendite!AL$29)+('Distinta Base'!$J$6*Vendite!AL$30)+('Distinta Base'!$J$7*Vendite!AL$31)+('Distinta Base'!$J$8*Vendite!AL$32)+('Distinta Base'!$J$9*Vendite!AL$33)+('Distinta Base'!$J$10*Vendite!AL$34)+('Distinta Base'!$J$11*Vendite!AL$35)+('Distinta Base'!$J$12*Vendite!AL$36)+('Distinta Base'!$J$13*Vendite!AL$37)+('Distinta Base'!$J$14*Vendite!AL$38)+('Distinta Base'!$J$15*Vendite!AL$39)+('Distinta Base'!$J$16*Vendite!AL$40)+('Distinta Base'!$J$17*Vendite!AL$41)+('Distinta Base'!$J$18*Vendite!AL$42)+('Distinta Base'!$J$19*Vendite!AL$43)+('Distinta Base'!$J$20*Vendite!AL$44)+('Distinta Base'!$J$21*Vendite!AL$45)+('Distinta Base'!$J$22*Vendite!AL$46)+('Distinta Base'!$J$23*Vendite!AL$47)+('Distinta Base'!$J$24*Vendite!AL$48)</f>
        <v>588</v>
      </c>
    </row>
    <row r="64" spans="2:39" ht="16.5" thickTop="1" thickBot="1" x14ac:dyDescent="0.3">
      <c r="B64" s="48" t="str">
        <f>+app!$G$12&amp;" in "&amp;'An Distinta Base'!F15</f>
        <v>Acquisti in Pz</v>
      </c>
      <c r="C64" s="41"/>
      <c r="D64" s="54">
        <v>9000</v>
      </c>
      <c r="E64" s="54"/>
      <c r="F64" s="54"/>
      <c r="G64" s="54"/>
      <c r="H64" s="54">
        <v>9000</v>
      </c>
      <c r="I64" s="54"/>
      <c r="J64" s="54"/>
      <c r="K64" s="54"/>
      <c r="L64" s="54">
        <v>9000</v>
      </c>
      <c r="M64" s="54"/>
      <c r="N64" s="54"/>
      <c r="O64" s="54"/>
      <c r="P64" s="54"/>
      <c r="Q64" s="54">
        <v>9000</v>
      </c>
      <c r="R64" s="54"/>
      <c r="S64" s="54"/>
      <c r="T64" s="54"/>
      <c r="U64" s="54">
        <v>9000</v>
      </c>
      <c r="V64" s="54"/>
      <c r="W64" s="54"/>
      <c r="X64" s="54"/>
      <c r="Y64" s="54">
        <v>9000</v>
      </c>
      <c r="Z64" s="54"/>
      <c r="AA64" s="54"/>
      <c r="AB64" s="54"/>
      <c r="AC64" s="54">
        <v>9000</v>
      </c>
      <c r="AD64" s="54"/>
      <c r="AE64" s="54"/>
      <c r="AF64" s="54"/>
      <c r="AG64" s="54"/>
      <c r="AH64" s="54">
        <v>9000</v>
      </c>
      <c r="AI64" s="54"/>
      <c r="AJ64" s="54"/>
      <c r="AK64" s="54"/>
      <c r="AL64" s="54">
        <v>9000</v>
      </c>
      <c r="AM64" s="54"/>
    </row>
    <row r="65" spans="2:39" ht="15.75" thickTop="1" x14ac:dyDescent="0.25">
      <c r="B65" s="48" t="s">
        <v>300</v>
      </c>
      <c r="D65" s="46">
        <f>+D62-D63+D64</f>
        <v>8520</v>
      </c>
      <c r="E65" s="46">
        <f>+E62-E63+E64</f>
        <v>8040</v>
      </c>
      <c r="F65" s="46">
        <f t="shared" ref="F65:AM65" si="15">+F62-F63+F64</f>
        <v>7560</v>
      </c>
      <c r="G65" s="46">
        <f t="shared" si="15"/>
        <v>7080</v>
      </c>
      <c r="H65" s="46">
        <f t="shared" si="15"/>
        <v>15600</v>
      </c>
      <c r="I65" s="46">
        <f t="shared" si="15"/>
        <v>15120</v>
      </c>
      <c r="J65" s="46">
        <f t="shared" si="15"/>
        <v>14640</v>
      </c>
      <c r="K65" s="46">
        <f t="shared" si="15"/>
        <v>14160</v>
      </c>
      <c r="L65" s="46">
        <f t="shared" si="15"/>
        <v>22680</v>
      </c>
      <c r="M65" s="46">
        <f t="shared" si="15"/>
        <v>22200</v>
      </c>
      <c r="N65" s="46">
        <f t="shared" si="15"/>
        <v>21720</v>
      </c>
      <c r="O65" s="46">
        <f t="shared" si="15"/>
        <v>21240</v>
      </c>
      <c r="P65" s="46">
        <f t="shared" si="15"/>
        <v>20727</v>
      </c>
      <c r="Q65" s="46">
        <f t="shared" si="15"/>
        <v>29193</v>
      </c>
      <c r="R65" s="46">
        <f t="shared" si="15"/>
        <v>28659</v>
      </c>
      <c r="S65" s="46">
        <f t="shared" si="15"/>
        <v>28125</v>
      </c>
      <c r="T65" s="46">
        <f t="shared" si="15"/>
        <v>27591</v>
      </c>
      <c r="U65" s="46">
        <f t="shared" si="15"/>
        <v>36057</v>
      </c>
      <c r="V65" s="46">
        <f t="shared" si="15"/>
        <v>35523</v>
      </c>
      <c r="W65" s="46">
        <f t="shared" si="15"/>
        <v>34989</v>
      </c>
      <c r="X65" s="46">
        <f t="shared" si="15"/>
        <v>34455</v>
      </c>
      <c r="Y65" s="46">
        <f t="shared" si="15"/>
        <v>42921</v>
      </c>
      <c r="Z65" s="46">
        <f t="shared" si="15"/>
        <v>42387</v>
      </c>
      <c r="AA65" s="46">
        <f t="shared" si="15"/>
        <v>41853</v>
      </c>
      <c r="AB65" s="46">
        <f t="shared" si="15"/>
        <v>41286</v>
      </c>
      <c r="AC65" s="46">
        <f t="shared" si="15"/>
        <v>49698</v>
      </c>
      <c r="AD65" s="46">
        <f t="shared" si="15"/>
        <v>49110</v>
      </c>
      <c r="AE65" s="46">
        <f t="shared" si="15"/>
        <v>48522</v>
      </c>
      <c r="AF65" s="46">
        <f t="shared" si="15"/>
        <v>47934</v>
      </c>
      <c r="AG65" s="46">
        <f t="shared" si="15"/>
        <v>47346</v>
      </c>
      <c r="AH65" s="46">
        <f t="shared" si="15"/>
        <v>55758</v>
      </c>
      <c r="AI65" s="46">
        <f t="shared" si="15"/>
        <v>55170</v>
      </c>
      <c r="AJ65" s="46">
        <f t="shared" si="15"/>
        <v>54582</v>
      </c>
      <c r="AK65" s="46">
        <f t="shared" si="15"/>
        <v>53994</v>
      </c>
      <c r="AL65" s="46">
        <f t="shared" si="15"/>
        <v>62406</v>
      </c>
      <c r="AM65" s="46">
        <f t="shared" si="15"/>
        <v>61818</v>
      </c>
    </row>
    <row r="68" spans="2:39" ht="15" x14ac:dyDescent="0.25">
      <c r="B68" s="48" t="str">
        <f>+'An Distinta Base'!E16</f>
        <v>Mp9</v>
      </c>
      <c r="D68" s="48" t="str">
        <f>+SPm!B$2</f>
        <v>A1 M1</v>
      </c>
      <c r="E68" s="48" t="str">
        <f>+SPm!C$2</f>
        <v>A1 M2</v>
      </c>
      <c r="F68" s="48" t="str">
        <f>+SPm!D$2</f>
        <v>A1 M3</v>
      </c>
      <c r="G68" s="48" t="str">
        <f>+SPm!E$2</f>
        <v>A1 M4</v>
      </c>
      <c r="H68" s="48" t="str">
        <f>+SPm!F$2</f>
        <v>A1 M5</v>
      </c>
      <c r="I68" s="48" t="str">
        <f>+SPm!G$2</f>
        <v>A1 M6</v>
      </c>
      <c r="J68" s="48" t="str">
        <f>+SPm!H$2</f>
        <v>A1 M7</v>
      </c>
      <c r="K68" s="48" t="str">
        <f>+SPm!I$2</f>
        <v>A1 M8</v>
      </c>
      <c r="L68" s="48" t="str">
        <f>+SPm!J$2</f>
        <v>A1 M9</v>
      </c>
      <c r="M68" s="48" t="str">
        <f>+SPm!K$2</f>
        <v>A1 M10</v>
      </c>
      <c r="N68" s="48" t="str">
        <f>+SPm!L$2</f>
        <v>A1 M11</v>
      </c>
      <c r="O68" s="48" t="str">
        <f>+SPm!M$2</f>
        <v>A1 M12</v>
      </c>
      <c r="P68" s="48" t="str">
        <f>+SPm!N$2</f>
        <v>A2 M1</v>
      </c>
      <c r="Q68" s="48" t="str">
        <f>+SPm!O$2</f>
        <v>A2 M2</v>
      </c>
      <c r="R68" s="48" t="str">
        <f>+SPm!P$2</f>
        <v>A2 M3</v>
      </c>
      <c r="S68" s="48" t="str">
        <f>+SPm!Q$2</f>
        <v>A2 M4</v>
      </c>
      <c r="T68" s="48" t="str">
        <f>+SPm!R$2</f>
        <v>A2 M5</v>
      </c>
      <c r="U68" s="48" t="str">
        <f>+SPm!S$2</f>
        <v>A2 M6</v>
      </c>
      <c r="V68" s="48" t="str">
        <f>+SPm!T$2</f>
        <v>A2 M7</v>
      </c>
      <c r="W68" s="48" t="str">
        <f>+SPm!U$2</f>
        <v>A2 M8</v>
      </c>
      <c r="X68" s="48" t="str">
        <f>+SPm!V$2</f>
        <v>A2 M9</v>
      </c>
      <c r="Y68" s="48" t="str">
        <f>+SPm!W$2</f>
        <v>A2 M10</v>
      </c>
      <c r="Z68" s="48" t="str">
        <f>+SPm!X$2</f>
        <v>A2 M11</v>
      </c>
      <c r="AA68" s="48" t="str">
        <f>+SPm!Y$2</f>
        <v>A2 M12</v>
      </c>
      <c r="AB68" s="48" t="str">
        <f>+SPm!Z$2</f>
        <v>A3 M1</v>
      </c>
      <c r="AC68" s="48" t="str">
        <f>+SPm!AA$2</f>
        <v>A3 M2</v>
      </c>
      <c r="AD68" s="48" t="str">
        <f>+SPm!AB$2</f>
        <v>A3 M3</v>
      </c>
      <c r="AE68" s="48" t="str">
        <f>+SPm!AC$2</f>
        <v>A3 M4</v>
      </c>
      <c r="AF68" s="48" t="str">
        <f>+SPm!AD$2</f>
        <v>A3 M5</v>
      </c>
      <c r="AG68" s="48" t="str">
        <f>+SPm!AE$2</f>
        <v>A3 M6</v>
      </c>
      <c r="AH68" s="48" t="str">
        <f>+SPm!AF$2</f>
        <v>A3 M7</v>
      </c>
      <c r="AI68" s="48" t="str">
        <f>+SPm!AG$2</f>
        <v>A3 M8</v>
      </c>
      <c r="AJ68" s="48" t="str">
        <f>+SPm!AH$2</f>
        <v>A3 M9</v>
      </c>
      <c r="AK68" s="48" t="str">
        <f>+SPm!AI$2</f>
        <v>A3 M10</v>
      </c>
      <c r="AL68" s="48" t="str">
        <f>+SPm!AJ$2</f>
        <v>A3 M11</v>
      </c>
      <c r="AM68" s="48" t="str">
        <f>+SPm!AK$2</f>
        <v>A3 M12</v>
      </c>
    </row>
    <row r="70" spans="2:39" ht="15" x14ac:dyDescent="0.25">
      <c r="B70" s="48" t="s">
        <v>299</v>
      </c>
      <c r="D70" s="46">
        <v>0</v>
      </c>
      <c r="E70" s="46">
        <f>+D73</f>
        <v>9730</v>
      </c>
      <c r="F70" s="46">
        <f t="shared" ref="F70:AM70" si="16">+E73</f>
        <v>9460</v>
      </c>
      <c r="G70" s="46">
        <f t="shared" si="16"/>
        <v>9190</v>
      </c>
      <c r="H70" s="46">
        <f t="shared" si="16"/>
        <v>8920</v>
      </c>
      <c r="I70" s="46">
        <f t="shared" si="16"/>
        <v>8650</v>
      </c>
      <c r="J70" s="46">
        <f t="shared" si="16"/>
        <v>18380</v>
      </c>
      <c r="K70" s="46">
        <f t="shared" si="16"/>
        <v>18110</v>
      </c>
      <c r="L70" s="46">
        <f t="shared" si="16"/>
        <v>17840</v>
      </c>
      <c r="M70" s="46">
        <f t="shared" si="16"/>
        <v>17570</v>
      </c>
      <c r="N70" s="46">
        <f t="shared" si="16"/>
        <v>17300</v>
      </c>
      <c r="O70" s="46">
        <f t="shared" si="16"/>
        <v>17030</v>
      </c>
      <c r="P70" s="46">
        <f t="shared" si="16"/>
        <v>26760</v>
      </c>
      <c r="Q70" s="46">
        <f t="shared" si="16"/>
        <v>26466</v>
      </c>
      <c r="R70" s="46">
        <f t="shared" si="16"/>
        <v>26163</v>
      </c>
      <c r="S70" s="46">
        <f t="shared" si="16"/>
        <v>25860</v>
      </c>
      <c r="T70" s="46">
        <f t="shared" si="16"/>
        <v>25557</v>
      </c>
      <c r="U70" s="46">
        <f t="shared" si="16"/>
        <v>35254</v>
      </c>
      <c r="V70" s="46">
        <f t="shared" si="16"/>
        <v>34951</v>
      </c>
      <c r="W70" s="46">
        <f t="shared" si="16"/>
        <v>34648</v>
      </c>
      <c r="X70" s="46">
        <f t="shared" si="16"/>
        <v>34345</v>
      </c>
      <c r="Y70" s="46">
        <f t="shared" si="16"/>
        <v>34042</v>
      </c>
      <c r="Z70" s="46">
        <f t="shared" si="16"/>
        <v>43739</v>
      </c>
      <c r="AA70" s="46">
        <f t="shared" si="16"/>
        <v>43436</v>
      </c>
      <c r="AB70" s="46">
        <f t="shared" si="16"/>
        <v>43133</v>
      </c>
      <c r="AC70" s="46">
        <f t="shared" si="16"/>
        <v>42806</v>
      </c>
      <c r="AD70" s="46">
        <f t="shared" si="16"/>
        <v>42470</v>
      </c>
      <c r="AE70" s="46">
        <f t="shared" si="16"/>
        <v>52134</v>
      </c>
      <c r="AF70" s="46">
        <f t="shared" si="16"/>
        <v>51798</v>
      </c>
      <c r="AG70" s="46">
        <f t="shared" si="16"/>
        <v>51462</v>
      </c>
      <c r="AH70" s="46">
        <f t="shared" si="16"/>
        <v>51126</v>
      </c>
      <c r="AI70" s="46">
        <f t="shared" si="16"/>
        <v>50790</v>
      </c>
      <c r="AJ70" s="46">
        <f t="shared" si="16"/>
        <v>50454</v>
      </c>
      <c r="AK70" s="46">
        <f t="shared" si="16"/>
        <v>60118</v>
      </c>
      <c r="AL70" s="46">
        <f t="shared" si="16"/>
        <v>59782</v>
      </c>
      <c r="AM70" s="46">
        <f t="shared" si="16"/>
        <v>59446</v>
      </c>
    </row>
    <row r="71" spans="2:39" ht="15.75" thickBot="1" x14ac:dyDescent="0.3">
      <c r="B71" s="48" t="str">
        <f>+app!$G$11&amp;" in "&amp;'An Distinta Base'!F16</f>
        <v>Consumi in Pz</v>
      </c>
      <c r="D71" s="46">
        <f>+('Distinta Base'!$K$5*Vendite!B$29)+('Distinta Base'!$K$6*Vendite!B$30)+('Distinta Base'!$K$7*Vendite!B$31)+('Distinta Base'!$K$8*Vendite!B$32)+('Distinta Base'!$K$9*Vendite!B$33)+('Distinta Base'!$K$10*Vendite!B$34)+('Distinta Base'!$K$11*Vendite!B$35)+('Distinta Base'!$K$12*Vendite!B$36)+('Distinta Base'!$K$13*Vendite!B$37)+('Distinta Base'!$K$14*Vendite!B$38)+('Distinta Base'!$K$15*Vendite!B$39)+('Distinta Base'!$K$16*Vendite!B$40)+('Distinta Base'!$K$17*Vendite!B$41)+('Distinta Base'!$K$18*Vendite!B$42)+('Distinta Base'!$K$19*Vendite!B$43)+('Distinta Base'!$K$20*Vendite!B$44)+('Distinta Base'!$K$21*Vendite!B$45)+('Distinta Base'!$K$22*Vendite!B$46)+('Distinta Base'!$K$23*Vendite!B$47)+('Distinta Base'!$K$24*Vendite!B$48)</f>
        <v>270</v>
      </c>
      <c r="E71" s="46">
        <f>+('Distinta Base'!$K$5*Vendite!D$29)+('Distinta Base'!$K$6*Vendite!D$30)+('Distinta Base'!$K$7*Vendite!D$31)+('Distinta Base'!$K$8*Vendite!D$32)+('Distinta Base'!$K$9*Vendite!D$33)+('Distinta Base'!$K$10*Vendite!D$34)+('Distinta Base'!$K$11*Vendite!D$35)+('Distinta Base'!$K$12*Vendite!D$36)+('Distinta Base'!$K$13*Vendite!D$37)+('Distinta Base'!$K$14*Vendite!D$38)+('Distinta Base'!$K$15*Vendite!D$39)+('Distinta Base'!$K$16*Vendite!D$40)+('Distinta Base'!$K$17*Vendite!D$41)+('Distinta Base'!$K$18*Vendite!D$42)+('Distinta Base'!$K$19*Vendite!D$43)+('Distinta Base'!$K$20*Vendite!D$44)+('Distinta Base'!$K$21*Vendite!D$45)+('Distinta Base'!$K$22*Vendite!D$46)+('Distinta Base'!$K$23*Vendite!D$47)+('Distinta Base'!$K$24*Vendite!D$48)</f>
        <v>270</v>
      </c>
      <c r="F71" s="46">
        <f>+('Distinta Base'!$K$5*Vendite!E$29)+('Distinta Base'!$K$6*Vendite!E$30)+('Distinta Base'!$K$7*Vendite!E$31)+('Distinta Base'!$K$8*Vendite!E$32)+('Distinta Base'!$K$9*Vendite!E$33)+('Distinta Base'!$K$10*Vendite!E$34)+('Distinta Base'!$K$11*Vendite!E$35)+('Distinta Base'!$K$12*Vendite!E$36)+('Distinta Base'!$K$13*Vendite!E$37)+('Distinta Base'!$K$14*Vendite!E$38)+('Distinta Base'!$K$15*Vendite!E$39)+('Distinta Base'!$K$16*Vendite!E$40)+('Distinta Base'!$K$17*Vendite!E$41)+('Distinta Base'!$K$18*Vendite!E$42)+('Distinta Base'!$K$19*Vendite!E$43)+('Distinta Base'!$K$20*Vendite!E$44)+('Distinta Base'!$K$21*Vendite!E$45)+('Distinta Base'!$K$22*Vendite!E$46)+('Distinta Base'!$K$23*Vendite!E$47)+('Distinta Base'!$K$24*Vendite!E$48)</f>
        <v>270</v>
      </c>
      <c r="G71" s="46">
        <f>+('Distinta Base'!$K$5*Vendite!F$29)+('Distinta Base'!$K$6*Vendite!F$30)+('Distinta Base'!$K$7*Vendite!F$31)+('Distinta Base'!$K$8*Vendite!F$32)+('Distinta Base'!$K$9*Vendite!F$33)+('Distinta Base'!$K$10*Vendite!F$34)+('Distinta Base'!$K$11*Vendite!F$35)+('Distinta Base'!$K$12*Vendite!F$36)+('Distinta Base'!$K$13*Vendite!F$37)+('Distinta Base'!$K$14*Vendite!F$38)+('Distinta Base'!$K$15*Vendite!F$39)+('Distinta Base'!$K$16*Vendite!F$40)+('Distinta Base'!$K$17*Vendite!F$41)+('Distinta Base'!$K$18*Vendite!F$42)+('Distinta Base'!$K$19*Vendite!F$43)+('Distinta Base'!$K$20*Vendite!F$44)+('Distinta Base'!$K$21*Vendite!F$45)+('Distinta Base'!$K$22*Vendite!F$46)+('Distinta Base'!$K$23*Vendite!F$47)+('Distinta Base'!$K$24*Vendite!F$48)</f>
        <v>270</v>
      </c>
      <c r="H71" s="46">
        <f>+('Distinta Base'!$K$5*Vendite!G$29)+('Distinta Base'!$K$6*Vendite!G$30)+('Distinta Base'!$K$7*Vendite!G$31)+('Distinta Base'!$K$8*Vendite!G$32)+('Distinta Base'!$K$9*Vendite!G$33)+('Distinta Base'!$K$10*Vendite!G$34)+('Distinta Base'!$K$11*Vendite!G$35)+('Distinta Base'!$K$12*Vendite!G$36)+('Distinta Base'!$K$13*Vendite!G$37)+('Distinta Base'!$K$14*Vendite!G$38)+('Distinta Base'!$K$15*Vendite!G$39)+('Distinta Base'!$K$16*Vendite!G$40)+('Distinta Base'!$K$17*Vendite!G$41)+('Distinta Base'!$K$18*Vendite!G$42)+('Distinta Base'!$K$19*Vendite!G$43)+('Distinta Base'!$K$20*Vendite!G$44)+('Distinta Base'!$K$21*Vendite!G$45)+('Distinta Base'!$K$22*Vendite!G$46)+('Distinta Base'!$K$23*Vendite!G$47)+('Distinta Base'!$K$24*Vendite!G$48)</f>
        <v>270</v>
      </c>
      <c r="I71" s="46">
        <f>+('Distinta Base'!$K$5*Vendite!H$29)+('Distinta Base'!$K$6*Vendite!H$30)+('Distinta Base'!$K$7*Vendite!H$31)+('Distinta Base'!$K$8*Vendite!H$32)+('Distinta Base'!$K$9*Vendite!H$33)+('Distinta Base'!$K$10*Vendite!H$34)+('Distinta Base'!$K$11*Vendite!H$35)+('Distinta Base'!$K$12*Vendite!H$36)+('Distinta Base'!$K$13*Vendite!H$37)+('Distinta Base'!$K$14*Vendite!H$38)+('Distinta Base'!$K$15*Vendite!H$39)+('Distinta Base'!$K$16*Vendite!H$40)+('Distinta Base'!$K$17*Vendite!H$41)+('Distinta Base'!$K$18*Vendite!H$42)+('Distinta Base'!$K$19*Vendite!H$43)+('Distinta Base'!$K$20*Vendite!H$44)+('Distinta Base'!$K$21*Vendite!H$45)+('Distinta Base'!$K$22*Vendite!H$46)+('Distinta Base'!$K$23*Vendite!H$47)+('Distinta Base'!$K$24*Vendite!H$48)</f>
        <v>270</v>
      </c>
      <c r="J71" s="46">
        <f>+('Distinta Base'!$K$5*Vendite!I$29)+('Distinta Base'!$K$6*Vendite!I$30)+('Distinta Base'!$K$7*Vendite!I$31)+('Distinta Base'!$K$8*Vendite!I$32)+('Distinta Base'!$K$9*Vendite!I$33)+('Distinta Base'!$K$10*Vendite!I$34)+('Distinta Base'!$K$11*Vendite!I$35)+('Distinta Base'!$K$12*Vendite!I$36)+('Distinta Base'!$K$13*Vendite!I$37)+('Distinta Base'!$K$14*Vendite!I$38)+('Distinta Base'!$K$15*Vendite!I$39)+('Distinta Base'!$K$16*Vendite!I$40)+('Distinta Base'!$K$17*Vendite!I$41)+('Distinta Base'!$K$18*Vendite!I$42)+('Distinta Base'!$K$19*Vendite!I$43)+('Distinta Base'!$K$20*Vendite!I$44)+('Distinta Base'!$K$21*Vendite!I$45)+('Distinta Base'!$K$22*Vendite!I$46)+('Distinta Base'!$K$23*Vendite!I$47)+('Distinta Base'!$K$24*Vendite!I$48)</f>
        <v>270</v>
      </c>
      <c r="K71" s="46">
        <f>+('Distinta Base'!$K$5*Vendite!J$29)+('Distinta Base'!$K$6*Vendite!J$30)+('Distinta Base'!$K$7*Vendite!J$31)+('Distinta Base'!$K$8*Vendite!J$32)+('Distinta Base'!$K$9*Vendite!J$33)+('Distinta Base'!$K$10*Vendite!J$34)+('Distinta Base'!$K$11*Vendite!J$35)+('Distinta Base'!$K$12*Vendite!J$36)+('Distinta Base'!$K$13*Vendite!J$37)+('Distinta Base'!$K$14*Vendite!J$38)+('Distinta Base'!$K$15*Vendite!J$39)+('Distinta Base'!$K$16*Vendite!J$40)+('Distinta Base'!$K$17*Vendite!J$41)+('Distinta Base'!$K$18*Vendite!J$42)+('Distinta Base'!$K$19*Vendite!J$43)+('Distinta Base'!$K$20*Vendite!J$44)+('Distinta Base'!$K$21*Vendite!J$45)+('Distinta Base'!$K$22*Vendite!J$46)+('Distinta Base'!$K$23*Vendite!J$47)+('Distinta Base'!$K$24*Vendite!J$48)</f>
        <v>270</v>
      </c>
      <c r="L71" s="46">
        <f>+('Distinta Base'!$K$5*Vendite!K$29)+('Distinta Base'!$K$6*Vendite!K$30)+('Distinta Base'!$K$7*Vendite!K$31)+('Distinta Base'!$K$8*Vendite!K$32)+('Distinta Base'!$K$9*Vendite!K$33)+('Distinta Base'!$K$10*Vendite!K$34)+('Distinta Base'!$K$11*Vendite!K$35)+('Distinta Base'!$K$12*Vendite!K$36)+('Distinta Base'!$K$13*Vendite!K$37)+('Distinta Base'!$K$14*Vendite!K$38)+('Distinta Base'!$K$15*Vendite!K$39)+('Distinta Base'!$K$16*Vendite!K$40)+('Distinta Base'!$K$17*Vendite!K$41)+('Distinta Base'!$K$18*Vendite!K$42)+('Distinta Base'!$K$19*Vendite!K$43)+('Distinta Base'!$K$20*Vendite!K$44)+('Distinta Base'!$K$21*Vendite!K$45)+('Distinta Base'!$K$22*Vendite!K$46)+('Distinta Base'!$K$23*Vendite!K$47)+('Distinta Base'!$K$24*Vendite!K$48)</f>
        <v>270</v>
      </c>
      <c r="M71" s="46">
        <f>+('Distinta Base'!$K$5*Vendite!L$29)+('Distinta Base'!$K$6*Vendite!L$30)+('Distinta Base'!$K$7*Vendite!L$31)+('Distinta Base'!$K$8*Vendite!L$32)+('Distinta Base'!$K$9*Vendite!L$33)+('Distinta Base'!$K$10*Vendite!L$34)+('Distinta Base'!$K$11*Vendite!L$35)+('Distinta Base'!$K$12*Vendite!L$36)+('Distinta Base'!$K$13*Vendite!L$37)+('Distinta Base'!$K$14*Vendite!L$38)+('Distinta Base'!$K$15*Vendite!L$39)+('Distinta Base'!$K$16*Vendite!L$40)+('Distinta Base'!$K$17*Vendite!L$41)+('Distinta Base'!$K$18*Vendite!L$42)+('Distinta Base'!$K$19*Vendite!L$43)+('Distinta Base'!$K$20*Vendite!L$44)+('Distinta Base'!$K$21*Vendite!L$45)+('Distinta Base'!$K$22*Vendite!L$46)+('Distinta Base'!$K$23*Vendite!L$47)+('Distinta Base'!$K$24*Vendite!L$48)</f>
        <v>270</v>
      </c>
      <c r="N71" s="46">
        <f>+('Distinta Base'!$K$5*Vendite!M$29)+('Distinta Base'!$K$6*Vendite!M$30)+('Distinta Base'!$K$7*Vendite!M$31)+('Distinta Base'!$K$8*Vendite!M$32)+('Distinta Base'!$K$9*Vendite!M$33)+('Distinta Base'!$K$10*Vendite!M$34)+('Distinta Base'!$K$11*Vendite!M$35)+('Distinta Base'!$K$12*Vendite!M$36)+('Distinta Base'!$K$13*Vendite!M$37)+('Distinta Base'!$K$14*Vendite!M$38)+('Distinta Base'!$K$15*Vendite!M$39)+('Distinta Base'!$K$16*Vendite!M$40)+('Distinta Base'!$K$17*Vendite!M$41)+('Distinta Base'!$K$18*Vendite!M$42)+('Distinta Base'!$K$19*Vendite!M$43)+('Distinta Base'!$K$20*Vendite!M$44)+('Distinta Base'!$K$21*Vendite!M$45)+('Distinta Base'!$K$22*Vendite!M$46)+('Distinta Base'!$K$23*Vendite!M$47)+('Distinta Base'!$K$24*Vendite!M$48)</f>
        <v>270</v>
      </c>
      <c r="O71" s="46">
        <f>+('Distinta Base'!$K$5*Vendite!N$29)+('Distinta Base'!$K$6*Vendite!N$30)+('Distinta Base'!$K$7*Vendite!N$31)+('Distinta Base'!$K$8*Vendite!N$32)+('Distinta Base'!$K$9*Vendite!N$33)+('Distinta Base'!$K$10*Vendite!N$34)+('Distinta Base'!$K$11*Vendite!N$35)+('Distinta Base'!$K$12*Vendite!N$36)+('Distinta Base'!$K$13*Vendite!N$37)+('Distinta Base'!$K$14*Vendite!N$38)+('Distinta Base'!$K$15*Vendite!N$39)+('Distinta Base'!$K$16*Vendite!N$40)+('Distinta Base'!$K$17*Vendite!N$41)+('Distinta Base'!$K$18*Vendite!N$42)+('Distinta Base'!$K$19*Vendite!N$43)+('Distinta Base'!$K$20*Vendite!N$44)+('Distinta Base'!$K$21*Vendite!N$45)+('Distinta Base'!$K$22*Vendite!N$46)+('Distinta Base'!$K$23*Vendite!N$47)+('Distinta Base'!$K$24*Vendite!N$48)</f>
        <v>270</v>
      </c>
      <c r="P71" s="46">
        <f>+('Distinta Base'!$K$5*Vendite!O$29)+('Distinta Base'!$K$6*Vendite!O$30)+('Distinta Base'!$K$7*Vendite!O$31)+('Distinta Base'!$K$8*Vendite!O$32)+('Distinta Base'!$K$9*Vendite!O$33)+('Distinta Base'!$K$10*Vendite!O$34)+('Distinta Base'!$K$11*Vendite!O$35)+('Distinta Base'!$K$12*Vendite!O$36)+('Distinta Base'!$K$13*Vendite!O$37)+('Distinta Base'!$K$14*Vendite!O$38)+('Distinta Base'!$K$15*Vendite!O$39)+('Distinta Base'!$K$16*Vendite!O$40)+('Distinta Base'!$K$17*Vendite!O$41)+('Distinta Base'!$K$18*Vendite!O$42)+('Distinta Base'!$K$19*Vendite!O$43)+('Distinta Base'!$K$20*Vendite!O$44)+('Distinta Base'!$K$21*Vendite!O$45)+('Distinta Base'!$K$22*Vendite!O$46)+('Distinta Base'!$K$23*Vendite!O$47)+('Distinta Base'!$K$24*Vendite!O$48)</f>
        <v>294</v>
      </c>
      <c r="Q71" s="46">
        <f>+('Distinta Base'!$K$5*Vendite!P$29)+('Distinta Base'!$K$6*Vendite!P$30)+('Distinta Base'!$K$7*Vendite!P$31)+('Distinta Base'!$K$8*Vendite!P$32)+('Distinta Base'!$K$9*Vendite!P$33)+('Distinta Base'!$K$10*Vendite!P$34)+('Distinta Base'!$K$11*Vendite!P$35)+('Distinta Base'!$K$12*Vendite!P$36)+('Distinta Base'!$K$13*Vendite!P$37)+('Distinta Base'!$K$14*Vendite!P$38)+('Distinta Base'!$K$15*Vendite!P$39)+('Distinta Base'!$K$16*Vendite!P$40)+('Distinta Base'!$K$17*Vendite!P$41)+('Distinta Base'!$K$18*Vendite!P$42)+('Distinta Base'!$K$19*Vendite!P$43)+('Distinta Base'!$K$20*Vendite!P$44)+('Distinta Base'!$K$21*Vendite!P$45)+('Distinta Base'!$K$22*Vendite!P$46)+('Distinta Base'!$K$23*Vendite!P$47)+('Distinta Base'!$K$24*Vendite!P$48)</f>
        <v>303</v>
      </c>
      <c r="R71" s="46">
        <f>+('Distinta Base'!$K$5*Vendite!Q$29)+('Distinta Base'!$K$6*Vendite!Q$30)+('Distinta Base'!$K$7*Vendite!Q$31)+('Distinta Base'!$K$8*Vendite!Q$32)+('Distinta Base'!$K$9*Vendite!Q$33)+('Distinta Base'!$K$10*Vendite!Q$34)+('Distinta Base'!$K$11*Vendite!Q$35)+('Distinta Base'!$K$12*Vendite!Q$36)+('Distinta Base'!$K$13*Vendite!Q$37)+('Distinta Base'!$K$14*Vendite!Q$38)+('Distinta Base'!$K$15*Vendite!Q$39)+('Distinta Base'!$K$16*Vendite!Q$40)+('Distinta Base'!$K$17*Vendite!Q$41)+('Distinta Base'!$K$18*Vendite!Q$42)+('Distinta Base'!$K$19*Vendite!Q$43)+('Distinta Base'!$K$20*Vendite!Q$44)+('Distinta Base'!$K$21*Vendite!Q$45)+('Distinta Base'!$K$22*Vendite!Q$46)+('Distinta Base'!$K$23*Vendite!Q$47)+('Distinta Base'!$K$24*Vendite!Q$48)</f>
        <v>303</v>
      </c>
      <c r="S71" s="46">
        <f>+('Distinta Base'!$K$5*Vendite!R$29)+('Distinta Base'!$K$6*Vendite!R$30)+('Distinta Base'!$K$7*Vendite!R$31)+('Distinta Base'!$K$8*Vendite!R$32)+('Distinta Base'!$K$9*Vendite!R$33)+('Distinta Base'!$K$10*Vendite!R$34)+('Distinta Base'!$K$11*Vendite!R$35)+('Distinta Base'!$K$12*Vendite!R$36)+('Distinta Base'!$K$13*Vendite!R$37)+('Distinta Base'!$K$14*Vendite!R$38)+('Distinta Base'!$K$15*Vendite!R$39)+('Distinta Base'!$K$16*Vendite!R$40)+('Distinta Base'!$K$17*Vendite!R$41)+('Distinta Base'!$K$18*Vendite!R$42)+('Distinta Base'!$K$19*Vendite!R$43)+('Distinta Base'!$K$20*Vendite!R$44)+('Distinta Base'!$K$21*Vendite!R$45)+('Distinta Base'!$K$22*Vendite!R$46)+('Distinta Base'!$K$23*Vendite!R$47)+('Distinta Base'!$K$24*Vendite!R$48)</f>
        <v>303</v>
      </c>
      <c r="T71" s="46">
        <f>+('Distinta Base'!$K$5*Vendite!S$29)+('Distinta Base'!$K$6*Vendite!S$30)+('Distinta Base'!$K$7*Vendite!S$31)+('Distinta Base'!$K$8*Vendite!S$32)+('Distinta Base'!$K$9*Vendite!S$33)+('Distinta Base'!$K$10*Vendite!S$34)+('Distinta Base'!$K$11*Vendite!S$35)+('Distinta Base'!$K$12*Vendite!S$36)+('Distinta Base'!$K$13*Vendite!S$37)+('Distinta Base'!$K$14*Vendite!S$38)+('Distinta Base'!$K$15*Vendite!S$39)+('Distinta Base'!$K$16*Vendite!S$40)+('Distinta Base'!$K$17*Vendite!S$41)+('Distinta Base'!$K$18*Vendite!S$42)+('Distinta Base'!$K$19*Vendite!S$43)+('Distinta Base'!$K$20*Vendite!S$44)+('Distinta Base'!$K$21*Vendite!S$45)+('Distinta Base'!$K$22*Vendite!S$46)+('Distinta Base'!$K$23*Vendite!S$47)+('Distinta Base'!$K$24*Vendite!S$48)</f>
        <v>303</v>
      </c>
      <c r="U71" s="46">
        <f>+('Distinta Base'!$K$5*Vendite!T$29)+('Distinta Base'!$K$6*Vendite!T$30)+('Distinta Base'!$K$7*Vendite!T$31)+('Distinta Base'!$K$8*Vendite!T$32)+('Distinta Base'!$K$9*Vendite!T$33)+('Distinta Base'!$K$10*Vendite!T$34)+('Distinta Base'!$K$11*Vendite!T$35)+('Distinta Base'!$K$12*Vendite!T$36)+('Distinta Base'!$K$13*Vendite!T$37)+('Distinta Base'!$K$14*Vendite!T$38)+('Distinta Base'!$K$15*Vendite!T$39)+('Distinta Base'!$K$16*Vendite!T$40)+('Distinta Base'!$K$17*Vendite!T$41)+('Distinta Base'!$K$18*Vendite!T$42)+('Distinta Base'!$K$19*Vendite!T$43)+('Distinta Base'!$K$20*Vendite!T$44)+('Distinta Base'!$K$21*Vendite!T$45)+('Distinta Base'!$K$22*Vendite!T$46)+('Distinta Base'!$K$23*Vendite!T$47)+('Distinta Base'!$K$24*Vendite!T$48)</f>
        <v>303</v>
      </c>
      <c r="V71" s="46">
        <f>+('Distinta Base'!$K$5*Vendite!U$29)+('Distinta Base'!$K$6*Vendite!U$30)+('Distinta Base'!$K$7*Vendite!U$31)+('Distinta Base'!$K$8*Vendite!U$32)+('Distinta Base'!$K$9*Vendite!U$33)+('Distinta Base'!$K$10*Vendite!U$34)+('Distinta Base'!$K$11*Vendite!U$35)+('Distinta Base'!$K$12*Vendite!U$36)+('Distinta Base'!$K$13*Vendite!U$37)+('Distinta Base'!$K$14*Vendite!U$38)+('Distinta Base'!$K$15*Vendite!U$39)+('Distinta Base'!$K$16*Vendite!U$40)+('Distinta Base'!$K$17*Vendite!U$41)+('Distinta Base'!$K$18*Vendite!U$42)+('Distinta Base'!$K$19*Vendite!U$43)+('Distinta Base'!$K$20*Vendite!U$44)+('Distinta Base'!$K$21*Vendite!U$45)+('Distinta Base'!$K$22*Vendite!U$46)+('Distinta Base'!$K$23*Vendite!U$47)+('Distinta Base'!$K$24*Vendite!U$48)</f>
        <v>303</v>
      </c>
      <c r="W71" s="46">
        <f>+('Distinta Base'!$K$5*Vendite!V$29)+('Distinta Base'!$K$6*Vendite!V$30)+('Distinta Base'!$K$7*Vendite!V$31)+('Distinta Base'!$K$8*Vendite!V$32)+('Distinta Base'!$K$9*Vendite!V$33)+('Distinta Base'!$K$10*Vendite!V$34)+('Distinta Base'!$K$11*Vendite!V$35)+('Distinta Base'!$K$12*Vendite!V$36)+('Distinta Base'!$K$13*Vendite!V$37)+('Distinta Base'!$K$14*Vendite!V$38)+('Distinta Base'!$K$15*Vendite!V$39)+('Distinta Base'!$K$16*Vendite!V$40)+('Distinta Base'!$K$17*Vendite!V$41)+('Distinta Base'!$K$18*Vendite!V$42)+('Distinta Base'!$K$19*Vendite!V$43)+('Distinta Base'!$K$20*Vendite!V$44)+('Distinta Base'!$K$21*Vendite!V$45)+('Distinta Base'!$K$22*Vendite!V$46)+('Distinta Base'!$K$23*Vendite!V$47)+('Distinta Base'!$K$24*Vendite!V$48)</f>
        <v>303</v>
      </c>
      <c r="X71" s="46">
        <f>+('Distinta Base'!$K$5*Vendite!W$29)+('Distinta Base'!$K$6*Vendite!W$30)+('Distinta Base'!$K$7*Vendite!W$31)+('Distinta Base'!$K$8*Vendite!W$32)+('Distinta Base'!$K$9*Vendite!W$33)+('Distinta Base'!$K$10*Vendite!W$34)+('Distinta Base'!$K$11*Vendite!W$35)+('Distinta Base'!$K$12*Vendite!W$36)+('Distinta Base'!$K$13*Vendite!W$37)+('Distinta Base'!$K$14*Vendite!W$38)+('Distinta Base'!$K$15*Vendite!W$39)+('Distinta Base'!$K$16*Vendite!W$40)+('Distinta Base'!$K$17*Vendite!W$41)+('Distinta Base'!$K$18*Vendite!W$42)+('Distinta Base'!$K$19*Vendite!W$43)+('Distinta Base'!$K$20*Vendite!W$44)+('Distinta Base'!$K$21*Vendite!W$45)+('Distinta Base'!$K$22*Vendite!W$46)+('Distinta Base'!$K$23*Vendite!W$47)+('Distinta Base'!$K$24*Vendite!W$48)</f>
        <v>303</v>
      </c>
      <c r="Y71" s="46">
        <f>+('Distinta Base'!$K$5*Vendite!X$29)+('Distinta Base'!$K$6*Vendite!X$30)+('Distinta Base'!$K$7*Vendite!X$31)+('Distinta Base'!$K$8*Vendite!X$32)+('Distinta Base'!$K$9*Vendite!X$33)+('Distinta Base'!$K$10*Vendite!X$34)+('Distinta Base'!$K$11*Vendite!X$35)+('Distinta Base'!$K$12*Vendite!X$36)+('Distinta Base'!$K$13*Vendite!X$37)+('Distinta Base'!$K$14*Vendite!X$38)+('Distinta Base'!$K$15*Vendite!X$39)+('Distinta Base'!$K$16*Vendite!X$40)+('Distinta Base'!$K$17*Vendite!X$41)+('Distinta Base'!$K$18*Vendite!X$42)+('Distinta Base'!$K$19*Vendite!X$43)+('Distinta Base'!$K$20*Vendite!X$44)+('Distinta Base'!$K$21*Vendite!X$45)+('Distinta Base'!$K$22*Vendite!X$46)+('Distinta Base'!$K$23*Vendite!X$47)+('Distinta Base'!$K$24*Vendite!X$48)</f>
        <v>303</v>
      </c>
      <c r="Z71" s="46">
        <f>+('Distinta Base'!$K$5*Vendite!Y$29)+('Distinta Base'!$K$6*Vendite!Y$30)+('Distinta Base'!$K$7*Vendite!Y$31)+('Distinta Base'!$K$8*Vendite!Y$32)+('Distinta Base'!$K$9*Vendite!Y$33)+('Distinta Base'!$K$10*Vendite!Y$34)+('Distinta Base'!$K$11*Vendite!Y$35)+('Distinta Base'!$K$12*Vendite!Y$36)+('Distinta Base'!$K$13*Vendite!Y$37)+('Distinta Base'!$K$14*Vendite!Y$38)+('Distinta Base'!$K$15*Vendite!Y$39)+('Distinta Base'!$K$16*Vendite!Y$40)+('Distinta Base'!$K$17*Vendite!Y$41)+('Distinta Base'!$K$18*Vendite!Y$42)+('Distinta Base'!$K$19*Vendite!Y$43)+('Distinta Base'!$K$20*Vendite!Y$44)+('Distinta Base'!$K$21*Vendite!Y$45)+('Distinta Base'!$K$22*Vendite!Y$46)+('Distinta Base'!$K$23*Vendite!Y$47)+('Distinta Base'!$K$24*Vendite!Y$48)</f>
        <v>303</v>
      </c>
      <c r="AA71" s="46">
        <f>+('Distinta Base'!$K$5*Vendite!Z$29)+('Distinta Base'!$K$6*Vendite!Z$30)+('Distinta Base'!$K$7*Vendite!Z$31)+('Distinta Base'!$K$8*Vendite!Z$32)+('Distinta Base'!$K$9*Vendite!Z$33)+('Distinta Base'!$K$10*Vendite!Z$34)+('Distinta Base'!$K$11*Vendite!Z$35)+('Distinta Base'!$K$12*Vendite!Z$36)+('Distinta Base'!$K$13*Vendite!Z$37)+('Distinta Base'!$K$14*Vendite!Z$38)+('Distinta Base'!$K$15*Vendite!Z$39)+('Distinta Base'!$K$16*Vendite!Z$40)+('Distinta Base'!$K$17*Vendite!Z$41)+('Distinta Base'!$K$18*Vendite!Z$42)+('Distinta Base'!$K$19*Vendite!Z$43)+('Distinta Base'!$K$20*Vendite!Z$44)+('Distinta Base'!$K$21*Vendite!Z$45)+('Distinta Base'!$K$22*Vendite!Z$46)+('Distinta Base'!$K$23*Vendite!Z$47)+('Distinta Base'!$K$24*Vendite!Z$48)</f>
        <v>303</v>
      </c>
      <c r="AB71" s="46">
        <f>+('Distinta Base'!$K$5*Vendite!AA$29)+('Distinta Base'!$K$6*Vendite!AA$30)+('Distinta Base'!$K$7*Vendite!AA$31)+('Distinta Base'!$K$8*Vendite!AA$32)+('Distinta Base'!$K$9*Vendite!AA$33)+('Distinta Base'!$K$10*Vendite!AA$34)+('Distinta Base'!$K$11*Vendite!AA$35)+('Distinta Base'!$K$12*Vendite!AA$36)+('Distinta Base'!$K$13*Vendite!AA$37)+('Distinta Base'!$K$14*Vendite!AA$38)+('Distinta Base'!$K$15*Vendite!AA$39)+('Distinta Base'!$K$16*Vendite!AA$40)+('Distinta Base'!$K$17*Vendite!AA$41)+('Distinta Base'!$K$18*Vendite!AA$42)+('Distinta Base'!$K$19*Vendite!AA$43)+('Distinta Base'!$K$20*Vendite!AA$44)+('Distinta Base'!$K$21*Vendite!AA$45)+('Distinta Base'!$K$22*Vendite!AA$46)+('Distinta Base'!$K$23*Vendite!AA$47)+('Distinta Base'!$K$24*Vendite!AA$48)</f>
        <v>327</v>
      </c>
      <c r="AC71" s="46">
        <f>+('Distinta Base'!$K$5*Vendite!AB$29)+('Distinta Base'!$K$6*Vendite!AB$30)+('Distinta Base'!$K$7*Vendite!AB$31)+('Distinta Base'!$K$8*Vendite!AB$32)+('Distinta Base'!$K$9*Vendite!AB$33)+('Distinta Base'!$K$10*Vendite!AB$34)+('Distinta Base'!$K$11*Vendite!AB$35)+('Distinta Base'!$K$12*Vendite!AB$36)+('Distinta Base'!$K$13*Vendite!AB$37)+('Distinta Base'!$K$14*Vendite!AB$38)+('Distinta Base'!$K$15*Vendite!AB$39)+('Distinta Base'!$K$16*Vendite!AB$40)+('Distinta Base'!$K$17*Vendite!AB$41)+('Distinta Base'!$K$18*Vendite!AB$42)+('Distinta Base'!$K$19*Vendite!AB$43)+('Distinta Base'!$K$20*Vendite!AB$44)+('Distinta Base'!$K$21*Vendite!AB$45)+('Distinta Base'!$K$22*Vendite!AB$46)+('Distinta Base'!$K$23*Vendite!AB$47)+('Distinta Base'!$K$24*Vendite!AB$48)</f>
        <v>336</v>
      </c>
      <c r="AD71" s="46">
        <f>+('Distinta Base'!$K$5*Vendite!AC$29)+('Distinta Base'!$K$6*Vendite!AC$30)+('Distinta Base'!$K$7*Vendite!AC$31)+('Distinta Base'!$K$8*Vendite!AC$32)+('Distinta Base'!$K$9*Vendite!AC$33)+('Distinta Base'!$K$10*Vendite!AC$34)+('Distinta Base'!$K$11*Vendite!AC$35)+('Distinta Base'!$K$12*Vendite!AC$36)+('Distinta Base'!$K$13*Vendite!AC$37)+('Distinta Base'!$K$14*Vendite!AC$38)+('Distinta Base'!$K$15*Vendite!AC$39)+('Distinta Base'!$K$16*Vendite!AC$40)+('Distinta Base'!$K$17*Vendite!AC$41)+('Distinta Base'!$K$18*Vendite!AC$42)+('Distinta Base'!$K$19*Vendite!AC$43)+('Distinta Base'!$K$20*Vendite!AC$44)+('Distinta Base'!$K$21*Vendite!AC$45)+('Distinta Base'!$K$22*Vendite!AC$46)+('Distinta Base'!$K$23*Vendite!AC$47)+('Distinta Base'!$K$24*Vendite!AC$48)</f>
        <v>336</v>
      </c>
      <c r="AE71" s="46">
        <f>+('Distinta Base'!$K$5*Vendite!AD$29)+('Distinta Base'!$K$6*Vendite!AD$30)+('Distinta Base'!$K$7*Vendite!AD$31)+('Distinta Base'!$K$8*Vendite!AD$32)+('Distinta Base'!$K$9*Vendite!AD$33)+('Distinta Base'!$K$10*Vendite!AD$34)+('Distinta Base'!$K$11*Vendite!AD$35)+('Distinta Base'!$K$12*Vendite!AD$36)+('Distinta Base'!$K$13*Vendite!AD$37)+('Distinta Base'!$K$14*Vendite!AD$38)+('Distinta Base'!$K$15*Vendite!AD$39)+('Distinta Base'!$K$16*Vendite!AD$40)+('Distinta Base'!$K$17*Vendite!AD$41)+('Distinta Base'!$K$18*Vendite!AD$42)+('Distinta Base'!$K$19*Vendite!AD$43)+('Distinta Base'!$K$20*Vendite!AD$44)+('Distinta Base'!$K$21*Vendite!AD$45)+('Distinta Base'!$K$22*Vendite!AD$46)+('Distinta Base'!$K$23*Vendite!AD$47)+('Distinta Base'!$K$24*Vendite!AD$48)</f>
        <v>336</v>
      </c>
      <c r="AF71" s="46">
        <f>+('Distinta Base'!$K$5*Vendite!AE$29)+('Distinta Base'!$K$6*Vendite!AE$30)+('Distinta Base'!$K$7*Vendite!AE$31)+('Distinta Base'!$K$8*Vendite!AE$32)+('Distinta Base'!$K$9*Vendite!AE$33)+('Distinta Base'!$K$10*Vendite!AE$34)+('Distinta Base'!$K$11*Vendite!AE$35)+('Distinta Base'!$K$12*Vendite!AE$36)+('Distinta Base'!$K$13*Vendite!AE$37)+('Distinta Base'!$K$14*Vendite!AE$38)+('Distinta Base'!$K$15*Vendite!AE$39)+('Distinta Base'!$K$16*Vendite!AE$40)+('Distinta Base'!$K$17*Vendite!AE$41)+('Distinta Base'!$K$18*Vendite!AE$42)+('Distinta Base'!$K$19*Vendite!AE$43)+('Distinta Base'!$K$20*Vendite!AE$44)+('Distinta Base'!$K$21*Vendite!AE$45)+('Distinta Base'!$K$22*Vendite!AE$46)+('Distinta Base'!$K$23*Vendite!AE$47)+('Distinta Base'!$K$24*Vendite!AE$48)</f>
        <v>336</v>
      </c>
      <c r="AG71" s="46">
        <f>+('Distinta Base'!$K$5*Vendite!AF$29)+('Distinta Base'!$K$6*Vendite!AF$30)+('Distinta Base'!$K$7*Vendite!AF$31)+('Distinta Base'!$K$8*Vendite!AF$32)+('Distinta Base'!$K$9*Vendite!AF$33)+('Distinta Base'!$K$10*Vendite!AF$34)+('Distinta Base'!$K$11*Vendite!AF$35)+('Distinta Base'!$K$12*Vendite!AF$36)+('Distinta Base'!$K$13*Vendite!AF$37)+('Distinta Base'!$K$14*Vendite!AF$38)+('Distinta Base'!$K$15*Vendite!AF$39)+('Distinta Base'!$K$16*Vendite!AF$40)+('Distinta Base'!$K$17*Vendite!AF$41)+('Distinta Base'!$K$18*Vendite!AF$42)+('Distinta Base'!$K$19*Vendite!AF$43)+('Distinta Base'!$K$20*Vendite!AF$44)+('Distinta Base'!$K$21*Vendite!AF$45)+('Distinta Base'!$K$22*Vendite!AF$46)+('Distinta Base'!$K$23*Vendite!AF$47)+('Distinta Base'!$K$24*Vendite!AF$48)</f>
        <v>336</v>
      </c>
      <c r="AH71" s="46">
        <f>+('Distinta Base'!$K$5*Vendite!AG$29)+('Distinta Base'!$K$6*Vendite!AG$30)+('Distinta Base'!$K$7*Vendite!AG$31)+('Distinta Base'!$K$8*Vendite!AG$32)+('Distinta Base'!$K$9*Vendite!AG$33)+('Distinta Base'!$K$10*Vendite!AG$34)+('Distinta Base'!$K$11*Vendite!AG$35)+('Distinta Base'!$K$12*Vendite!AG$36)+('Distinta Base'!$K$13*Vendite!AG$37)+('Distinta Base'!$K$14*Vendite!AG$38)+('Distinta Base'!$K$15*Vendite!AG$39)+('Distinta Base'!$K$16*Vendite!AG$40)+('Distinta Base'!$K$17*Vendite!AG$41)+('Distinta Base'!$K$18*Vendite!AG$42)+('Distinta Base'!$K$19*Vendite!AG$43)+('Distinta Base'!$K$20*Vendite!AG$44)+('Distinta Base'!$K$21*Vendite!AG$45)+('Distinta Base'!$K$22*Vendite!AG$46)+('Distinta Base'!$K$23*Vendite!AG$47)+('Distinta Base'!$K$24*Vendite!AG$48)</f>
        <v>336</v>
      </c>
      <c r="AI71" s="46">
        <f>+('Distinta Base'!$K$5*Vendite!AH$29)+('Distinta Base'!$K$6*Vendite!AH$30)+('Distinta Base'!$K$7*Vendite!AH$31)+('Distinta Base'!$K$8*Vendite!AH$32)+('Distinta Base'!$K$9*Vendite!AH$33)+('Distinta Base'!$K$10*Vendite!AH$34)+('Distinta Base'!$K$11*Vendite!AH$35)+('Distinta Base'!$K$12*Vendite!AH$36)+('Distinta Base'!$K$13*Vendite!AH$37)+('Distinta Base'!$K$14*Vendite!AH$38)+('Distinta Base'!$K$15*Vendite!AH$39)+('Distinta Base'!$K$16*Vendite!AH$40)+('Distinta Base'!$K$17*Vendite!AH$41)+('Distinta Base'!$K$18*Vendite!AH$42)+('Distinta Base'!$K$19*Vendite!AH$43)+('Distinta Base'!$K$20*Vendite!AH$44)+('Distinta Base'!$K$21*Vendite!AH$45)+('Distinta Base'!$K$22*Vendite!AH$46)+('Distinta Base'!$K$23*Vendite!AH$47)+('Distinta Base'!$K$24*Vendite!AH$48)</f>
        <v>336</v>
      </c>
      <c r="AJ71" s="46">
        <f>+('Distinta Base'!$K$5*Vendite!AI$29)+('Distinta Base'!$K$6*Vendite!AI$30)+('Distinta Base'!$K$7*Vendite!AI$31)+('Distinta Base'!$K$8*Vendite!AI$32)+('Distinta Base'!$K$9*Vendite!AI$33)+('Distinta Base'!$K$10*Vendite!AI$34)+('Distinta Base'!$K$11*Vendite!AI$35)+('Distinta Base'!$K$12*Vendite!AI$36)+('Distinta Base'!$K$13*Vendite!AI$37)+('Distinta Base'!$K$14*Vendite!AI$38)+('Distinta Base'!$K$15*Vendite!AI$39)+('Distinta Base'!$K$16*Vendite!AI$40)+('Distinta Base'!$K$17*Vendite!AI$41)+('Distinta Base'!$K$18*Vendite!AI$42)+('Distinta Base'!$K$19*Vendite!AI$43)+('Distinta Base'!$K$20*Vendite!AI$44)+('Distinta Base'!$K$21*Vendite!AI$45)+('Distinta Base'!$K$22*Vendite!AI$46)+('Distinta Base'!$K$23*Vendite!AI$47)+('Distinta Base'!$K$24*Vendite!AI$48)</f>
        <v>336</v>
      </c>
      <c r="AK71" s="46">
        <f>+('Distinta Base'!$K$5*Vendite!AJ$29)+('Distinta Base'!$K$6*Vendite!AJ$30)+('Distinta Base'!$K$7*Vendite!AJ$31)+('Distinta Base'!$K$8*Vendite!AJ$32)+('Distinta Base'!$K$9*Vendite!AJ$33)+('Distinta Base'!$K$10*Vendite!AJ$34)+('Distinta Base'!$K$11*Vendite!AJ$35)+('Distinta Base'!$K$12*Vendite!AJ$36)+('Distinta Base'!$K$13*Vendite!AJ$37)+('Distinta Base'!$K$14*Vendite!AJ$38)+('Distinta Base'!$K$15*Vendite!AJ$39)+('Distinta Base'!$K$16*Vendite!AJ$40)+('Distinta Base'!$K$17*Vendite!AJ$41)+('Distinta Base'!$K$18*Vendite!AJ$42)+('Distinta Base'!$K$19*Vendite!AJ$43)+('Distinta Base'!$K$20*Vendite!AJ$44)+('Distinta Base'!$K$21*Vendite!AJ$45)+('Distinta Base'!$K$22*Vendite!AJ$46)+('Distinta Base'!$K$23*Vendite!AJ$47)+('Distinta Base'!$K$24*Vendite!AJ$48)</f>
        <v>336</v>
      </c>
      <c r="AL71" s="46">
        <f>+('Distinta Base'!$K$5*Vendite!AK$29)+('Distinta Base'!$K$6*Vendite!AK$30)+('Distinta Base'!$K$7*Vendite!AK$31)+('Distinta Base'!$K$8*Vendite!AK$32)+('Distinta Base'!$K$9*Vendite!AK$33)+('Distinta Base'!$K$10*Vendite!AK$34)+('Distinta Base'!$K$11*Vendite!AK$35)+('Distinta Base'!$K$12*Vendite!AK$36)+('Distinta Base'!$K$13*Vendite!AK$37)+('Distinta Base'!$K$14*Vendite!AK$38)+('Distinta Base'!$K$15*Vendite!AK$39)+('Distinta Base'!$K$16*Vendite!AK$40)+('Distinta Base'!$K$17*Vendite!AK$41)+('Distinta Base'!$K$18*Vendite!AK$42)+('Distinta Base'!$K$19*Vendite!AK$43)+('Distinta Base'!$K$20*Vendite!AK$44)+('Distinta Base'!$K$21*Vendite!AK$45)+('Distinta Base'!$K$22*Vendite!AK$46)+('Distinta Base'!$K$23*Vendite!AK$47)+('Distinta Base'!$K$24*Vendite!AK$48)</f>
        <v>336</v>
      </c>
      <c r="AM71" s="46">
        <f>+('Distinta Base'!$K$5*Vendite!AL$29)+('Distinta Base'!$K$6*Vendite!AL$30)+('Distinta Base'!$K$7*Vendite!AL$31)+('Distinta Base'!$K$8*Vendite!AL$32)+('Distinta Base'!$K$9*Vendite!AL$33)+('Distinta Base'!$K$10*Vendite!AL$34)+('Distinta Base'!$K$11*Vendite!AL$35)+('Distinta Base'!$K$12*Vendite!AL$36)+('Distinta Base'!$K$13*Vendite!AL$37)+('Distinta Base'!$K$14*Vendite!AL$38)+('Distinta Base'!$K$15*Vendite!AL$39)+('Distinta Base'!$K$16*Vendite!AL$40)+('Distinta Base'!$K$17*Vendite!AL$41)+('Distinta Base'!$K$18*Vendite!AL$42)+('Distinta Base'!$K$19*Vendite!AL$43)+('Distinta Base'!$K$20*Vendite!AL$44)+('Distinta Base'!$K$21*Vendite!AL$45)+('Distinta Base'!$K$22*Vendite!AL$46)+('Distinta Base'!$K$23*Vendite!AL$47)+('Distinta Base'!$K$24*Vendite!AL$48)</f>
        <v>336</v>
      </c>
    </row>
    <row r="72" spans="2:39" ht="16.5" thickTop="1" thickBot="1" x14ac:dyDescent="0.3">
      <c r="B72" s="48" t="str">
        <f>+app!$G$12&amp;" in "&amp;'An Distinta Base'!F16</f>
        <v>Acquisti in Pz</v>
      </c>
      <c r="C72" s="41"/>
      <c r="D72" s="54">
        <v>10000</v>
      </c>
      <c r="E72" s="54"/>
      <c r="F72" s="54"/>
      <c r="G72" s="54"/>
      <c r="H72" s="54"/>
      <c r="I72" s="54">
        <v>10000</v>
      </c>
      <c r="J72" s="54"/>
      <c r="K72" s="54"/>
      <c r="L72" s="54"/>
      <c r="M72" s="54"/>
      <c r="N72" s="54"/>
      <c r="O72" s="54">
        <v>10000</v>
      </c>
      <c r="P72" s="54"/>
      <c r="Q72" s="54"/>
      <c r="R72" s="54"/>
      <c r="S72" s="54"/>
      <c r="T72" s="54">
        <v>10000</v>
      </c>
      <c r="U72" s="54"/>
      <c r="V72" s="54"/>
      <c r="W72" s="54"/>
      <c r="X72" s="54"/>
      <c r="Y72" s="54">
        <v>10000</v>
      </c>
      <c r="Z72" s="54"/>
      <c r="AA72" s="54"/>
      <c r="AB72" s="54"/>
      <c r="AC72" s="54"/>
      <c r="AD72" s="54">
        <v>10000</v>
      </c>
      <c r="AE72" s="54"/>
      <c r="AF72" s="54"/>
      <c r="AG72" s="54"/>
      <c r="AH72" s="54"/>
      <c r="AI72" s="54"/>
      <c r="AJ72" s="54">
        <v>10000</v>
      </c>
      <c r="AK72" s="54"/>
      <c r="AL72" s="54"/>
      <c r="AM72" s="54"/>
    </row>
    <row r="73" spans="2:39" ht="15.75" thickTop="1" x14ac:dyDescent="0.25">
      <c r="B73" s="48" t="s">
        <v>300</v>
      </c>
      <c r="D73" s="46">
        <f>+D70-D71+D72</f>
        <v>9730</v>
      </c>
      <c r="E73" s="46">
        <f>+E70-E71+E72</f>
        <v>9460</v>
      </c>
      <c r="F73" s="46">
        <f t="shared" ref="F73:AM73" si="17">+F70-F71+F72</f>
        <v>9190</v>
      </c>
      <c r="G73" s="46">
        <f t="shared" si="17"/>
        <v>8920</v>
      </c>
      <c r="H73" s="46">
        <f t="shared" si="17"/>
        <v>8650</v>
      </c>
      <c r="I73" s="46">
        <f t="shared" si="17"/>
        <v>18380</v>
      </c>
      <c r="J73" s="46">
        <f t="shared" si="17"/>
        <v>18110</v>
      </c>
      <c r="K73" s="46">
        <f t="shared" si="17"/>
        <v>17840</v>
      </c>
      <c r="L73" s="46">
        <f t="shared" si="17"/>
        <v>17570</v>
      </c>
      <c r="M73" s="46">
        <f t="shared" si="17"/>
        <v>17300</v>
      </c>
      <c r="N73" s="46">
        <f t="shared" si="17"/>
        <v>17030</v>
      </c>
      <c r="O73" s="46">
        <f t="shared" si="17"/>
        <v>26760</v>
      </c>
      <c r="P73" s="46">
        <f t="shared" si="17"/>
        <v>26466</v>
      </c>
      <c r="Q73" s="46">
        <f t="shared" si="17"/>
        <v>26163</v>
      </c>
      <c r="R73" s="46">
        <f t="shared" si="17"/>
        <v>25860</v>
      </c>
      <c r="S73" s="46">
        <f t="shared" si="17"/>
        <v>25557</v>
      </c>
      <c r="T73" s="46">
        <f t="shared" si="17"/>
        <v>35254</v>
      </c>
      <c r="U73" s="46">
        <f t="shared" si="17"/>
        <v>34951</v>
      </c>
      <c r="V73" s="46">
        <f t="shared" si="17"/>
        <v>34648</v>
      </c>
      <c r="W73" s="46">
        <f t="shared" si="17"/>
        <v>34345</v>
      </c>
      <c r="X73" s="46">
        <f t="shared" si="17"/>
        <v>34042</v>
      </c>
      <c r="Y73" s="46">
        <f t="shared" si="17"/>
        <v>43739</v>
      </c>
      <c r="Z73" s="46">
        <f t="shared" si="17"/>
        <v>43436</v>
      </c>
      <c r="AA73" s="46">
        <f t="shared" si="17"/>
        <v>43133</v>
      </c>
      <c r="AB73" s="46">
        <f t="shared" si="17"/>
        <v>42806</v>
      </c>
      <c r="AC73" s="46">
        <f t="shared" si="17"/>
        <v>42470</v>
      </c>
      <c r="AD73" s="46">
        <f t="shared" si="17"/>
        <v>52134</v>
      </c>
      <c r="AE73" s="46">
        <f t="shared" si="17"/>
        <v>51798</v>
      </c>
      <c r="AF73" s="46">
        <f t="shared" si="17"/>
        <v>51462</v>
      </c>
      <c r="AG73" s="46">
        <f t="shared" si="17"/>
        <v>51126</v>
      </c>
      <c r="AH73" s="46">
        <f t="shared" si="17"/>
        <v>50790</v>
      </c>
      <c r="AI73" s="46">
        <f t="shared" si="17"/>
        <v>50454</v>
      </c>
      <c r="AJ73" s="46">
        <f t="shared" si="17"/>
        <v>60118</v>
      </c>
      <c r="AK73" s="46">
        <f t="shared" si="17"/>
        <v>59782</v>
      </c>
      <c r="AL73" s="46">
        <f t="shared" si="17"/>
        <v>59446</v>
      </c>
      <c r="AM73" s="46">
        <f t="shared" si="17"/>
        <v>59110</v>
      </c>
    </row>
    <row r="76" spans="2:39" ht="15" x14ac:dyDescent="0.25">
      <c r="B76" s="48" t="str">
        <f>+'An Distinta Base'!E17</f>
        <v>Mp10</v>
      </c>
      <c r="D76" s="48" t="str">
        <f>+SPm!B$2</f>
        <v>A1 M1</v>
      </c>
      <c r="E76" s="48" t="str">
        <f>+SPm!C$2</f>
        <v>A1 M2</v>
      </c>
      <c r="F76" s="48" t="str">
        <f>+SPm!D$2</f>
        <v>A1 M3</v>
      </c>
      <c r="G76" s="48" t="str">
        <f>+SPm!E$2</f>
        <v>A1 M4</v>
      </c>
      <c r="H76" s="48" t="str">
        <f>+SPm!F$2</f>
        <v>A1 M5</v>
      </c>
      <c r="I76" s="48" t="str">
        <f>+SPm!G$2</f>
        <v>A1 M6</v>
      </c>
      <c r="J76" s="48" t="str">
        <f>+SPm!H$2</f>
        <v>A1 M7</v>
      </c>
      <c r="K76" s="48" t="str">
        <f>+SPm!I$2</f>
        <v>A1 M8</v>
      </c>
      <c r="L76" s="48" t="str">
        <f>+SPm!J$2</f>
        <v>A1 M9</v>
      </c>
      <c r="M76" s="48" t="str">
        <f>+SPm!K$2</f>
        <v>A1 M10</v>
      </c>
      <c r="N76" s="48" t="str">
        <f>+SPm!L$2</f>
        <v>A1 M11</v>
      </c>
      <c r="O76" s="48" t="str">
        <f>+SPm!M$2</f>
        <v>A1 M12</v>
      </c>
      <c r="P76" s="48" t="str">
        <f>+SPm!N$2</f>
        <v>A2 M1</v>
      </c>
      <c r="Q76" s="48" t="str">
        <f>+SPm!O$2</f>
        <v>A2 M2</v>
      </c>
      <c r="R76" s="48" t="str">
        <f>+SPm!P$2</f>
        <v>A2 M3</v>
      </c>
      <c r="S76" s="48" t="str">
        <f>+SPm!Q$2</f>
        <v>A2 M4</v>
      </c>
      <c r="T76" s="48" t="str">
        <f>+SPm!R$2</f>
        <v>A2 M5</v>
      </c>
      <c r="U76" s="48" t="str">
        <f>+SPm!S$2</f>
        <v>A2 M6</v>
      </c>
      <c r="V76" s="48" t="str">
        <f>+SPm!T$2</f>
        <v>A2 M7</v>
      </c>
      <c r="W76" s="48" t="str">
        <f>+SPm!U$2</f>
        <v>A2 M8</v>
      </c>
      <c r="X76" s="48" t="str">
        <f>+SPm!V$2</f>
        <v>A2 M9</v>
      </c>
      <c r="Y76" s="48" t="str">
        <f>+SPm!W$2</f>
        <v>A2 M10</v>
      </c>
      <c r="Z76" s="48" t="str">
        <f>+SPm!X$2</f>
        <v>A2 M11</v>
      </c>
      <c r="AA76" s="48" t="str">
        <f>+SPm!Y$2</f>
        <v>A2 M12</v>
      </c>
      <c r="AB76" s="48" t="str">
        <f>+SPm!Z$2</f>
        <v>A3 M1</v>
      </c>
      <c r="AC76" s="48" t="str">
        <f>+SPm!AA$2</f>
        <v>A3 M2</v>
      </c>
      <c r="AD76" s="48" t="str">
        <f>+SPm!AB$2</f>
        <v>A3 M3</v>
      </c>
      <c r="AE76" s="48" t="str">
        <f>+SPm!AC$2</f>
        <v>A3 M4</v>
      </c>
      <c r="AF76" s="48" t="str">
        <f>+SPm!AD$2</f>
        <v>A3 M5</v>
      </c>
      <c r="AG76" s="48" t="str">
        <f>+SPm!AE$2</f>
        <v>A3 M6</v>
      </c>
      <c r="AH76" s="48" t="str">
        <f>+SPm!AF$2</f>
        <v>A3 M7</v>
      </c>
      <c r="AI76" s="48" t="str">
        <f>+SPm!AG$2</f>
        <v>A3 M8</v>
      </c>
      <c r="AJ76" s="48" t="str">
        <f>+SPm!AH$2</f>
        <v>A3 M9</v>
      </c>
      <c r="AK76" s="48" t="str">
        <f>+SPm!AI$2</f>
        <v>A3 M10</v>
      </c>
      <c r="AL76" s="48" t="str">
        <f>+SPm!AJ$2</f>
        <v>A3 M11</v>
      </c>
      <c r="AM76" s="48" t="str">
        <f>+SPm!AK$2</f>
        <v>A3 M12</v>
      </c>
    </row>
    <row r="78" spans="2:39" ht="15" x14ac:dyDescent="0.25">
      <c r="B78" s="48" t="s">
        <v>299</v>
      </c>
      <c r="D78" s="46">
        <v>0</v>
      </c>
      <c r="E78" s="46">
        <f>+D81</f>
        <v>7830</v>
      </c>
      <c r="F78" s="46">
        <f t="shared" ref="F78:AM78" si="18">+E81</f>
        <v>5660</v>
      </c>
      <c r="G78" s="46">
        <f t="shared" si="18"/>
        <v>3490</v>
      </c>
      <c r="H78" s="46">
        <f t="shared" si="18"/>
        <v>1320</v>
      </c>
      <c r="I78" s="46">
        <f t="shared" si="18"/>
        <v>9150</v>
      </c>
      <c r="J78" s="46">
        <f t="shared" si="18"/>
        <v>6980</v>
      </c>
      <c r="K78" s="46">
        <f t="shared" si="18"/>
        <v>4810</v>
      </c>
      <c r="L78" s="46">
        <f t="shared" si="18"/>
        <v>2640</v>
      </c>
      <c r="M78" s="46">
        <f t="shared" si="18"/>
        <v>10470</v>
      </c>
      <c r="N78" s="46">
        <f t="shared" si="18"/>
        <v>8300</v>
      </c>
      <c r="O78" s="46">
        <f t="shared" si="18"/>
        <v>6130</v>
      </c>
      <c r="P78" s="46">
        <f t="shared" si="18"/>
        <v>3960</v>
      </c>
      <c r="Q78" s="46">
        <f t="shared" si="18"/>
        <v>1649</v>
      </c>
      <c r="R78" s="46">
        <f t="shared" si="18"/>
        <v>9238</v>
      </c>
      <c r="S78" s="46">
        <f t="shared" si="18"/>
        <v>6827</v>
      </c>
      <c r="T78" s="46">
        <f t="shared" si="18"/>
        <v>4416</v>
      </c>
      <c r="U78" s="46">
        <f t="shared" si="18"/>
        <v>2005</v>
      </c>
      <c r="V78" s="46">
        <f t="shared" si="18"/>
        <v>9594</v>
      </c>
      <c r="W78" s="46">
        <f t="shared" si="18"/>
        <v>7183</v>
      </c>
      <c r="X78" s="46">
        <f t="shared" si="18"/>
        <v>4772</v>
      </c>
      <c r="Y78" s="46">
        <f t="shared" si="18"/>
        <v>2361</v>
      </c>
      <c r="Z78" s="46">
        <f t="shared" si="18"/>
        <v>-50</v>
      </c>
      <c r="AA78" s="46">
        <f t="shared" si="18"/>
        <v>7539</v>
      </c>
      <c r="AB78" s="46">
        <f t="shared" si="18"/>
        <v>5128</v>
      </c>
      <c r="AC78" s="46">
        <f t="shared" si="18"/>
        <v>2576</v>
      </c>
      <c r="AD78" s="46">
        <f t="shared" si="18"/>
        <v>-76</v>
      </c>
      <c r="AE78" s="46">
        <f t="shared" si="18"/>
        <v>7272</v>
      </c>
      <c r="AF78" s="46">
        <f t="shared" si="18"/>
        <v>4620</v>
      </c>
      <c r="AG78" s="46">
        <f t="shared" si="18"/>
        <v>1968</v>
      </c>
      <c r="AH78" s="46">
        <f t="shared" si="18"/>
        <v>-684</v>
      </c>
      <c r="AI78" s="46">
        <f t="shared" si="18"/>
        <v>6664</v>
      </c>
      <c r="AJ78" s="46">
        <f t="shared" si="18"/>
        <v>4012</v>
      </c>
      <c r="AK78" s="46">
        <f t="shared" si="18"/>
        <v>1360</v>
      </c>
      <c r="AL78" s="46">
        <f t="shared" si="18"/>
        <v>-1292</v>
      </c>
      <c r="AM78" s="46">
        <f t="shared" si="18"/>
        <v>-3944</v>
      </c>
    </row>
    <row r="79" spans="2:39" ht="15.75" thickBot="1" x14ac:dyDescent="0.3">
      <c r="B79" s="48" t="str">
        <f>+app!$G$11&amp;" in "&amp;'An Distinta Base'!F17</f>
        <v>Consumi in Pz</v>
      </c>
      <c r="D79" s="46">
        <f>+('Distinta Base'!$L$5*Vendite!B$29)+('Distinta Base'!$L$6*Vendite!B$30)+('Distinta Base'!$L$7*Vendite!B$31)+('Distinta Base'!$L$8*Vendite!B$32)+('Distinta Base'!$L$9*Vendite!B$33)+('Distinta Base'!$L$10*Vendite!B$34)+('Distinta Base'!$L$11*Vendite!B$35)+('Distinta Base'!$L$12*Vendite!B$36)+('Distinta Base'!$L$13*Vendite!B$37)+('Distinta Base'!$L$14*Vendite!B$38)+('Distinta Base'!$L$15*Vendite!B$39)+('Distinta Base'!$L$16*Vendite!B$40)+('Distinta Base'!$L$17*Vendite!B$41)+('Distinta Base'!$L$18*Vendite!B$42)+('Distinta Base'!$L$19*Vendite!B$43)+('Distinta Base'!$L$20*Vendite!B$44)+('Distinta Base'!$L$21*Vendite!B$45)+('Distinta Base'!$L$22*Vendite!B$46)+('Distinta Base'!$L$23*Vendite!B$47)+('Distinta Base'!$L$24*Vendite!B$48)</f>
        <v>2170</v>
      </c>
      <c r="E79" s="46">
        <f>+('Distinta Base'!$L$5*Vendite!D$29)+('Distinta Base'!$L$6*Vendite!D$30)+('Distinta Base'!$L$7*Vendite!D$31)+('Distinta Base'!$L$8*Vendite!D$32)+('Distinta Base'!$L$9*Vendite!D$33)+('Distinta Base'!$L$10*Vendite!D$34)+('Distinta Base'!$L$11*Vendite!D$35)+('Distinta Base'!$L$12*Vendite!D$36)+('Distinta Base'!$L$13*Vendite!D$37)+('Distinta Base'!$L$14*Vendite!D$38)+('Distinta Base'!$L$15*Vendite!D$39)+('Distinta Base'!$L$16*Vendite!D$40)+('Distinta Base'!$L$17*Vendite!D$41)+('Distinta Base'!$L$18*Vendite!D$42)+('Distinta Base'!$L$19*Vendite!D$43)+('Distinta Base'!$L$20*Vendite!D$44)+('Distinta Base'!$L$21*Vendite!D$45)+('Distinta Base'!$L$22*Vendite!D$46)+('Distinta Base'!$L$23*Vendite!D$47)+('Distinta Base'!$L$24*Vendite!D$48)</f>
        <v>2170</v>
      </c>
      <c r="F79" s="46">
        <f>+('Distinta Base'!$L$5*Vendite!E$29)+('Distinta Base'!$L$6*Vendite!E$30)+('Distinta Base'!$L$7*Vendite!E$31)+('Distinta Base'!$L$8*Vendite!E$32)+('Distinta Base'!$L$9*Vendite!E$33)+('Distinta Base'!$L$10*Vendite!E$34)+('Distinta Base'!$L$11*Vendite!E$35)+('Distinta Base'!$L$12*Vendite!E$36)+('Distinta Base'!$L$13*Vendite!E$37)+('Distinta Base'!$L$14*Vendite!E$38)+('Distinta Base'!$L$15*Vendite!E$39)+('Distinta Base'!$L$16*Vendite!E$40)+('Distinta Base'!$L$17*Vendite!E$41)+('Distinta Base'!$L$18*Vendite!E$42)+('Distinta Base'!$L$19*Vendite!E$43)+('Distinta Base'!$L$20*Vendite!E$44)+('Distinta Base'!$L$21*Vendite!E$45)+('Distinta Base'!$L$22*Vendite!E$46)+('Distinta Base'!$L$23*Vendite!E$47)+('Distinta Base'!$L$24*Vendite!E$48)</f>
        <v>2170</v>
      </c>
      <c r="G79" s="46">
        <f>+('Distinta Base'!$L$5*Vendite!F$29)+('Distinta Base'!$L$6*Vendite!F$30)+('Distinta Base'!$L$7*Vendite!F$31)+('Distinta Base'!$L$8*Vendite!F$32)+('Distinta Base'!$L$9*Vendite!F$33)+('Distinta Base'!$L$10*Vendite!F$34)+('Distinta Base'!$L$11*Vendite!F$35)+('Distinta Base'!$L$12*Vendite!F$36)+('Distinta Base'!$L$13*Vendite!F$37)+('Distinta Base'!$L$14*Vendite!F$38)+('Distinta Base'!$L$15*Vendite!F$39)+('Distinta Base'!$L$16*Vendite!F$40)+('Distinta Base'!$L$17*Vendite!F$41)+('Distinta Base'!$L$18*Vendite!F$42)+('Distinta Base'!$L$19*Vendite!F$43)+('Distinta Base'!$L$20*Vendite!F$44)+('Distinta Base'!$L$21*Vendite!F$45)+('Distinta Base'!$L$22*Vendite!F$46)+('Distinta Base'!$L$23*Vendite!F$47)+('Distinta Base'!$L$24*Vendite!F$48)</f>
        <v>2170</v>
      </c>
      <c r="H79" s="46">
        <f>+('Distinta Base'!$L$5*Vendite!G$29)+('Distinta Base'!$L$6*Vendite!G$30)+('Distinta Base'!$L$7*Vendite!G$31)+('Distinta Base'!$L$8*Vendite!G$32)+('Distinta Base'!$L$9*Vendite!G$33)+('Distinta Base'!$L$10*Vendite!G$34)+('Distinta Base'!$L$11*Vendite!G$35)+('Distinta Base'!$L$12*Vendite!G$36)+('Distinta Base'!$L$13*Vendite!G$37)+('Distinta Base'!$L$14*Vendite!G$38)+('Distinta Base'!$L$15*Vendite!G$39)+('Distinta Base'!$L$16*Vendite!G$40)+('Distinta Base'!$L$17*Vendite!G$41)+('Distinta Base'!$L$18*Vendite!G$42)+('Distinta Base'!$L$19*Vendite!G$43)+('Distinta Base'!$L$20*Vendite!G$44)+('Distinta Base'!$L$21*Vendite!G$45)+('Distinta Base'!$L$22*Vendite!G$46)+('Distinta Base'!$L$23*Vendite!G$47)+('Distinta Base'!$L$24*Vendite!G$48)</f>
        <v>2170</v>
      </c>
      <c r="I79" s="46">
        <f>+('Distinta Base'!$L$5*Vendite!H$29)+('Distinta Base'!$L$6*Vendite!H$30)+('Distinta Base'!$L$7*Vendite!H$31)+('Distinta Base'!$L$8*Vendite!H$32)+('Distinta Base'!$L$9*Vendite!H$33)+('Distinta Base'!$L$10*Vendite!H$34)+('Distinta Base'!$L$11*Vendite!H$35)+('Distinta Base'!$L$12*Vendite!H$36)+('Distinta Base'!$L$13*Vendite!H$37)+('Distinta Base'!$L$14*Vendite!H$38)+('Distinta Base'!$L$15*Vendite!H$39)+('Distinta Base'!$L$16*Vendite!H$40)+('Distinta Base'!$L$17*Vendite!H$41)+('Distinta Base'!$L$18*Vendite!H$42)+('Distinta Base'!$L$19*Vendite!H$43)+('Distinta Base'!$L$20*Vendite!H$44)+('Distinta Base'!$L$21*Vendite!H$45)+('Distinta Base'!$L$22*Vendite!H$46)+('Distinta Base'!$L$23*Vendite!H$47)+('Distinta Base'!$L$24*Vendite!H$48)</f>
        <v>2170</v>
      </c>
      <c r="J79" s="46">
        <f>+('Distinta Base'!$L$5*Vendite!I$29)+('Distinta Base'!$L$6*Vendite!I$30)+('Distinta Base'!$L$7*Vendite!I$31)+('Distinta Base'!$L$8*Vendite!I$32)+('Distinta Base'!$L$9*Vendite!I$33)+('Distinta Base'!$L$10*Vendite!I$34)+('Distinta Base'!$L$11*Vendite!I$35)+('Distinta Base'!$L$12*Vendite!I$36)+('Distinta Base'!$L$13*Vendite!I$37)+('Distinta Base'!$L$14*Vendite!I$38)+('Distinta Base'!$L$15*Vendite!I$39)+('Distinta Base'!$L$16*Vendite!I$40)+('Distinta Base'!$L$17*Vendite!I$41)+('Distinta Base'!$L$18*Vendite!I$42)+('Distinta Base'!$L$19*Vendite!I$43)+('Distinta Base'!$L$20*Vendite!I$44)+('Distinta Base'!$L$21*Vendite!I$45)+('Distinta Base'!$L$22*Vendite!I$46)+('Distinta Base'!$L$23*Vendite!I$47)+('Distinta Base'!$L$24*Vendite!I$48)</f>
        <v>2170</v>
      </c>
      <c r="K79" s="46">
        <f>+('Distinta Base'!$L$5*Vendite!J$29)+('Distinta Base'!$L$6*Vendite!J$30)+('Distinta Base'!$L$7*Vendite!J$31)+('Distinta Base'!$L$8*Vendite!J$32)+('Distinta Base'!$L$9*Vendite!J$33)+('Distinta Base'!$L$10*Vendite!J$34)+('Distinta Base'!$L$11*Vendite!J$35)+('Distinta Base'!$L$12*Vendite!J$36)+('Distinta Base'!$L$13*Vendite!J$37)+('Distinta Base'!$L$14*Vendite!J$38)+('Distinta Base'!$L$15*Vendite!J$39)+('Distinta Base'!$L$16*Vendite!J$40)+('Distinta Base'!$L$17*Vendite!J$41)+('Distinta Base'!$L$18*Vendite!J$42)+('Distinta Base'!$L$19*Vendite!J$43)+('Distinta Base'!$L$20*Vendite!J$44)+('Distinta Base'!$L$21*Vendite!J$45)+('Distinta Base'!$L$22*Vendite!J$46)+('Distinta Base'!$L$23*Vendite!J$47)+('Distinta Base'!$L$24*Vendite!J$48)</f>
        <v>2170</v>
      </c>
      <c r="L79" s="46">
        <f>+('Distinta Base'!$L$5*Vendite!K$29)+('Distinta Base'!$L$6*Vendite!K$30)+('Distinta Base'!$L$7*Vendite!K$31)+('Distinta Base'!$L$8*Vendite!K$32)+('Distinta Base'!$L$9*Vendite!K$33)+('Distinta Base'!$L$10*Vendite!K$34)+('Distinta Base'!$L$11*Vendite!K$35)+('Distinta Base'!$L$12*Vendite!K$36)+('Distinta Base'!$L$13*Vendite!K$37)+('Distinta Base'!$L$14*Vendite!K$38)+('Distinta Base'!$L$15*Vendite!K$39)+('Distinta Base'!$L$16*Vendite!K$40)+('Distinta Base'!$L$17*Vendite!K$41)+('Distinta Base'!$L$18*Vendite!K$42)+('Distinta Base'!$L$19*Vendite!K$43)+('Distinta Base'!$L$20*Vendite!K$44)+('Distinta Base'!$L$21*Vendite!K$45)+('Distinta Base'!$L$22*Vendite!K$46)+('Distinta Base'!$L$23*Vendite!K$47)+('Distinta Base'!$L$24*Vendite!K$48)</f>
        <v>2170</v>
      </c>
      <c r="M79" s="46">
        <f>+('Distinta Base'!$L$5*Vendite!L$29)+('Distinta Base'!$L$6*Vendite!L$30)+('Distinta Base'!$L$7*Vendite!L$31)+('Distinta Base'!$L$8*Vendite!L$32)+('Distinta Base'!$L$9*Vendite!L$33)+('Distinta Base'!$L$10*Vendite!L$34)+('Distinta Base'!$L$11*Vendite!L$35)+('Distinta Base'!$L$12*Vendite!L$36)+('Distinta Base'!$L$13*Vendite!L$37)+('Distinta Base'!$L$14*Vendite!L$38)+('Distinta Base'!$L$15*Vendite!L$39)+('Distinta Base'!$L$16*Vendite!L$40)+('Distinta Base'!$L$17*Vendite!L$41)+('Distinta Base'!$L$18*Vendite!L$42)+('Distinta Base'!$L$19*Vendite!L$43)+('Distinta Base'!$L$20*Vendite!L$44)+('Distinta Base'!$L$21*Vendite!L$45)+('Distinta Base'!$L$22*Vendite!L$46)+('Distinta Base'!$L$23*Vendite!L$47)+('Distinta Base'!$L$24*Vendite!L$48)</f>
        <v>2170</v>
      </c>
      <c r="N79" s="46">
        <f>+('Distinta Base'!$L$5*Vendite!M$29)+('Distinta Base'!$L$6*Vendite!M$30)+('Distinta Base'!$L$7*Vendite!M$31)+('Distinta Base'!$L$8*Vendite!M$32)+('Distinta Base'!$L$9*Vendite!M$33)+('Distinta Base'!$L$10*Vendite!M$34)+('Distinta Base'!$L$11*Vendite!M$35)+('Distinta Base'!$L$12*Vendite!M$36)+('Distinta Base'!$L$13*Vendite!M$37)+('Distinta Base'!$L$14*Vendite!M$38)+('Distinta Base'!$L$15*Vendite!M$39)+('Distinta Base'!$L$16*Vendite!M$40)+('Distinta Base'!$L$17*Vendite!M$41)+('Distinta Base'!$L$18*Vendite!M$42)+('Distinta Base'!$L$19*Vendite!M$43)+('Distinta Base'!$L$20*Vendite!M$44)+('Distinta Base'!$L$21*Vendite!M$45)+('Distinta Base'!$L$22*Vendite!M$46)+('Distinta Base'!$L$23*Vendite!M$47)+('Distinta Base'!$L$24*Vendite!M$48)</f>
        <v>2170</v>
      </c>
      <c r="O79" s="46">
        <f>+('Distinta Base'!$L$5*Vendite!N$29)+('Distinta Base'!$L$6*Vendite!N$30)+('Distinta Base'!$L$7*Vendite!N$31)+('Distinta Base'!$L$8*Vendite!N$32)+('Distinta Base'!$L$9*Vendite!N$33)+('Distinta Base'!$L$10*Vendite!N$34)+('Distinta Base'!$L$11*Vendite!N$35)+('Distinta Base'!$L$12*Vendite!N$36)+('Distinta Base'!$L$13*Vendite!N$37)+('Distinta Base'!$L$14*Vendite!N$38)+('Distinta Base'!$L$15*Vendite!N$39)+('Distinta Base'!$L$16*Vendite!N$40)+('Distinta Base'!$L$17*Vendite!N$41)+('Distinta Base'!$L$18*Vendite!N$42)+('Distinta Base'!$L$19*Vendite!N$43)+('Distinta Base'!$L$20*Vendite!N$44)+('Distinta Base'!$L$21*Vendite!N$45)+('Distinta Base'!$L$22*Vendite!N$46)+('Distinta Base'!$L$23*Vendite!N$47)+('Distinta Base'!$L$24*Vendite!N$48)</f>
        <v>2170</v>
      </c>
      <c r="P79" s="46">
        <f>+('Distinta Base'!$L$5*Vendite!O$29)+('Distinta Base'!$L$6*Vendite!O$30)+('Distinta Base'!$L$7*Vendite!O$31)+('Distinta Base'!$L$8*Vendite!O$32)+('Distinta Base'!$L$9*Vendite!O$33)+('Distinta Base'!$L$10*Vendite!O$34)+('Distinta Base'!$L$11*Vendite!O$35)+('Distinta Base'!$L$12*Vendite!O$36)+('Distinta Base'!$L$13*Vendite!O$37)+('Distinta Base'!$L$14*Vendite!O$38)+('Distinta Base'!$L$15*Vendite!O$39)+('Distinta Base'!$L$16*Vendite!O$40)+('Distinta Base'!$L$17*Vendite!O$41)+('Distinta Base'!$L$18*Vendite!O$42)+('Distinta Base'!$L$19*Vendite!O$43)+('Distinta Base'!$L$20*Vendite!O$44)+('Distinta Base'!$L$21*Vendite!O$45)+('Distinta Base'!$L$22*Vendite!O$46)+('Distinta Base'!$L$23*Vendite!O$47)+('Distinta Base'!$L$24*Vendite!O$48)</f>
        <v>2311</v>
      </c>
      <c r="Q79" s="46">
        <f>+('Distinta Base'!$L$5*Vendite!P$29)+('Distinta Base'!$L$6*Vendite!P$30)+('Distinta Base'!$L$7*Vendite!P$31)+('Distinta Base'!$L$8*Vendite!P$32)+('Distinta Base'!$L$9*Vendite!P$33)+('Distinta Base'!$L$10*Vendite!P$34)+('Distinta Base'!$L$11*Vendite!P$35)+('Distinta Base'!$L$12*Vendite!P$36)+('Distinta Base'!$L$13*Vendite!P$37)+('Distinta Base'!$L$14*Vendite!P$38)+('Distinta Base'!$L$15*Vendite!P$39)+('Distinta Base'!$L$16*Vendite!P$40)+('Distinta Base'!$L$17*Vendite!P$41)+('Distinta Base'!$L$18*Vendite!P$42)+('Distinta Base'!$L$19*Vendite!P$43)+('Distinta Base'!$L$20*Vendite!P$44)+('Distinta Base'!$L$21*Vendite!P$45)+('Distinta Base'!$L$22*Vendite!P$46)+('Distinta Base'!$L$23*Vendite!P$47)+('Distinta Base'!$L$24*Vendite!P$48)</f>
        <v>2411</v>
      </c>
      <c r="R79" s="46">
        <f>+('Distinta Base'!$L$5*Vendite!Q$29)+('Distinta Base'!$L$6*Vendite!Q$30)+('Distinta Base'!$L$7*Vendite!Q$31)+('Distinta Base'!$L$8*Vendite!Q$32)+('Distinta Base'!$L$9*Vendite!Q$33)+('Distinta Base'!$L$10*Vendite!Q$34)+('Distinta Base'!$L$11*Vendite!Q$35)+('Distinta Base'!$L$12*Vendite!Q$36)+('Distinta Base'!$L$13*Vendite!Q$37)+('Distinta Base'!$L$14*Vendite!Q$38)+('Distinta Base'!$L$15*Vendite!Q$39)+('Distinta Base'!$L$16*Vendite!Q$40)+('Distinta Base'!$L$17*Vendite!Q$41)+('Distinta Base'!$L$18*Vendite!Q$42)+('Distinta Base'!$L$19*Vendite!Q$43)+('Distinta Base'!$L$20*Vendite!Q$44)+('Distinta Base'!$L$21*Vendite!Q$45)+('Distinta Base'!$L$22*Vendite!Q$46)+('Distinta Base'!$L$23*Vendite!Q$47)+('Distinta Base'!$L$24*Vendite!Q$48)</f>
        <v>2411</v>
      </c>
      <c r="S79" s="46">
        <f>+('Distinta Base'!$L$5*Vendite!R$29)+('Distinta Base'!$L$6*Vendite!R$30)+('Distinta Base'!$L$7*Vendite!R$31)+('Distinta Base'!$L$8*Vendite!R$32)+('Distinta Base'!$L$9*Vendite!R$33)+('Distinta Base'!$L$10*Vendite!R$34)+('Distinta Base'!$L$11*Vendite!R$35)+('Distinta Base'!$L$12*Vendite!R$36)+('Distinta Base'!$L$13*Vendite!R$37)+('Distinta Base'!$L$14*Vendite!R$38)+('Distinta Base'!$L$15*Vendite!R$39)+('Distinta Base'!$L$16*Vendite!R$40)+('Distinta Base'!$L$17*Vendite!R$41)+('Distinta Base'!$L$18*Vendite!R$42)+('Distinta Base'!$L$19*Vendite!R$43)+('Distinta Base'!$L$20*Vendite!R$44)+('Distinta Base'!$L$21*Vendite!R$45)+('Distinta Base'!$L$22*Vendite!R$46)+('Distinta Base'!$L$23*Vendite!R$47)+('Distinta Base'!$L$24*Vendite!R$48)</f>
        <v>2411</v>
      </c>
      <c r="T79" s="46">
        <f>+('Distinta Base'!$L$5*Vendite!S$29)+('Distinta Base'!$L$6*Vendite!S$30)+('Distinta Base'!$L$7*Vendite!S$31)+('Distinta Base'!$L$8*Vendite!S$32)+('Distinta Base'!$L$9*Vendite!S$33)+('Distinta Base'!$L$10*Vendite!S$34)+('Distinta Base'!$L$11*Vendite!S$35)+('Distinta Base'!$L$12*Vendite!S$36)+('Distinta Base'!$L$13*Vendite!S$37)+('Distinta Base'!$L$14*Vendite!S$38)+('Distinta Base'!$L$15*Vendite!S$39)+('Distinta Base'!$L$16*Vendite!S$40)+('Distinta Base'!$L$17*Vendite!S$41)+('Distinta Base'!$L$18*Vendite!S$42)+('Distinta Base'!$L$19*Vendite!S$43)+('Distinta Base'!$L$20*Vendite!S$44)+('Distinta Base'!$L$21*Vendite!S$45)+('Distinta Base'!$L$22*Vendite!S$46)+('Distinta Base'!$L$23*Vendite!S$47)+('Distinta Base'!$L$24*Vendite!S$48)</f>
        <v>2411</v>
      </c>
      <c r="U79" s="46">
        <f>+('Distinta Base'!$L$5*Vendite!T$29)+('Distinta Base'!$L$6*Vendite!T$30)+('Distinta Base'!$L$7*Vendite!T$31)+('Distinta Base'!$L$8*Vendite!T$32)+('Distinta Base'!$L$9*Vendite!T$33)+('Distinta Base'!$L$10*Vendite!T$34)+('Distinta Base'!$L$11*Vendite!T$35)+('Distinta Base'!$L$12*Vendite!T$36)+('Distinta Base'!$L$13*Vendite!T$37)+('Distinta Base'!$L$14*Vendite!T$38)+('Distinta Base'!$L$15*Vendite!T$39)+('Distinta Base'!$L$16*Vendite!T$40)+('Distinta Base'!$L$17*Vendite!T$41)+('Distinta Base'!$L$18*Vendite!T$42)+('Distinta Base'!$L$19*Vendite!T$43)+('Distinta Base'!$L$20*Vendite!T$44)+('Distinta Base'!$L$21*Vendite!T$45)+('Distinta Base'!$L$22*Vendite!T$46)+('Distinta Base'!$L$23*Vendite!T$47)+('Distinta Base'!$L$24*Vendite!T$48)</f>
        <v>2411</v>
      </c>
      <c r="V79" s="46">
        <f>+('Distinta Base'!$L$5*Vendite!U$29)+('Distinta Base'!$L$6*Vendite!U$30)+('Distinta Base'!$L$7*Vendite!U$31)+('Distinta Base'!$L$8*Vendite!U$32)+('Distinta Base'!$L$9*Vendite!U$33)+('Distinta Base'!$L$10*Vendite!U$34)+('Distinta Base'!$L$11*Vendite!U$35)+('Distinta Base'!$L$12*Vendite!U$36)+('Distinta Base'!$L$13*Vendite!U$37)+('Distinta Base'!$L$14*Vendite!U$38)+('Distinta Base'!$L$15*Vendite!U$39)+('Distinta Base'!$L$16*Vendite!U$40)+('Distinta Base'!$L$17*Vendite!U$41)+('Distinta Base'!$L$18*Vendite!U$42)+('Distinta Base'!$L$19*Vendite!U$43)+('Distinta Base'!$L$20*Vendite!U$44)+('Distinta Base'!$L$21*Vendite!U$45)+('Distinta Base'!$L$22*Vendite!U$46)+('Distinta Base'!$L$23*Vendite!U$47)+('Distinta Base'!$L$24*Vendite!U$48)</f>
        <v>2411</v>
      </c>
      <c r="W79" s="46">
        <f>+('Distinta Base'!$L$5*Vendite!V$29)+('Distinta Base'!$L$6*Vendite!V$30)+('Distinta Base'!$L$7*Vendite!V$31)+('Distinta Base'!$L$8*Vendite!V$32)+('Distinta Base'!$L$9*Vendite!V$33)+('Distinta Base'!$L$10*Vendite!V$34)+('Distinta Base'!$L$11*Vendite!V$35)+('Distinta Base'!$L$12*Vendite!V$36)+('Distinta Base'!$L$13*Vendite!V$37)+('Distinta Base'!$L$14*Vendite!V$38)+('Distinta Base'!$L$15*Vendite!V$39)+('Distinta Base'!$L$16*Vendite!V$40)+('Distinta Base'!$L$17*Vendite!V$41)+('Distinta Base'!$L$18*Vendite!V$42)+('Distinta Base'!$L$19*Vendite!V$43)+('Distinta Base'!$L$20*Vendite!V$44)+('Distinta Base'!$L$21*Vendite!V$45)+('Distinta Base'!$L$22*Vendite!V$46)+('Distinta Base'!$L$23*Vendite!V$47)+('Distinta Base'!$L$24*Vendite!V$48)</f>
        <v>2411</v>
      </c>
      <c r="X79" s="46">
        <f>+('Distinta Base'!$L$5*Vendite!W$29)+('Distinta Base'!$L$6*Vendite!W$30)+('Distinta Base'!$L$7*Vendite!W$31)+('Distinta Base'!$L$8*Vendite!W$32)+('Distinta Base'!$L$9*Vendite!W$33)+('Distinta Base'!$L$10*Vendite!W$34)+('Distinta Base'!$L$11*Vendite!W$35)+('Distinta Base'!$L$12*Vendite!W$36)+('Distinta Base'!$L$13*Vendite!W$37)+('Distinta Base'!$L$14*Vendite!W$38)+('Distinta Base'!$L$15*Vendite!W$39)+('Distinta Base'!$L$16*Vendite!W$40)+('Distinta Base'!$L$17*Vendite!W$41)+('Distinta Base'!$L$18*Vendite!W$42)+('Distinta Base'!$L$19*Vendite!W$43)+('Distinta Base'!$L$20*Vendite!W$44)+('Distinta Base'!$L$21*Vendite!W$45)+('Distinta Base'!$L$22*Vendite!W$46)+('Distinta Base'!$L$23*Vendite!W$47)+('Distinta Base'!$L$24*Vendite!W$48)</f>
        <v>2411</v>
      </c>
      <c r="Y79" s="46">
        <f>+('Distinta Base'!$L$5*Vendite!X$29)+('Distinta Base'!$L$6*Vendite!X$30)+('Distinta Base'!$L$7*Vendite!X$31)+('Distinta Base'!$L$8*Vendite!X$32)+('Distinta Base'!$L$9*Vendite!X$33)+('Distinta Base'!$L$10*Vendite!X$34)+('Distinta Base'!$L$11*Vendite!X$35)+('Distinta Base'!$L$12*Vendite!X$36)+('Distinta Base'!$L$13*Vendite!X$37)+('Distinta Base'!$L$14*Vendite!X$38)+('Distinta Base'!$L$15*Vendite!X$39)+('Distinta Base'!$L$16*Vendite!X$40)+('Distinta Base'!$L$17*Vendite!X$41)+('Distinta Base'!$L$18*Vendite!X$42)+('Distinta Base'!$L$19*Vendite!X$43)+('Distinta Base'!$L$20*Vendite!X$44)+('Distinta Base'!$L$21*Vendite!X$45)+('Distinta Base'!$L$22*Vendite!X$46)+('Distinta Base'!$L$23*Vendite!X$47)+('Distinta Base'!$L$24*Vendite!X$48)</f>
        <v>2411</v>
      </c>
      <c r="Z79" s="46">
        <f>+('Distinta Base'!$L$5*Vendite!Y$29)+('Distinta Base'!$L$6*Vendite!Y$30)+('Distinta Base'!$L$7*Vendite!Y$31)+('Distinta Base'!$L$8*Vendite!Y$32)+('Distinta Base'!$L$9*Vendite!Y$33)+('Distinta Base'!$L$10*Vendite!Y$34)+('Distinta Base'!$L$11*Vendite!Y$35)+('Distinta Base'!$L$12*Vendite!Y$36)+('Distinta Base'!$L$13*Vendite!Y$37)+('Distinta Base'!$L$14*Vendite!Y$38)+('Distinta Base'!$L$15*Vendite!Y$39)+('Distinta Base'!$L$16*Vendite!Y$40)+('Distinta Base'!$L$17*Vendite!Y$41)+('Distinta Base'!$L$18*Vendite!Y$42)+('Distinta Base'!$L$19*Vendite!Y$43)+('Distinta Base'!$L$20*Vendite!Y$44)+('Distinta Base'!$L$21*Vendite!Y$45)+('Distinta Base'!$L$22*Vendite!Y$46)+('Distinta Base'!$L$23*Vendite!Y$47)+('Distinta Base'!$L$24*Vendite!Y$48)</f>
        <v>2411</v>
      </c>
      <c r="AA79" s="46">
        <f>+('Distinta Base'!$L$5*Vendite!Z$29)+('Distinta Base'!$L$6*Vendite!Z$30)+('Distinta Base'!$L$7*Vendite!Z$31)+('Distinta Base'!$L$8*Vendite!Z$32)+('Distinta Base'!$L$9*Vendite!Z$33)+('Distinta Base'!$L$10*Vendite!Z$34)+('Distinta Base'!$L$11*Vendite!Z$35)+('Distinta Base'!$L$12*Vendite!Z$36)+('Distinta Base'!$L$13*Vendite!Z$37)+('Distinta Base'!$L$14*Vendite!Z$38)+('Distinta Base'!$L$15*Vendite!Z$39)+('Distinta Base'!$L$16*Vendite!Z$40)+('Distinta Base'!$L$17*Vendite!Z$41)+('Distinta Base'!$L$18*Vendite!Z$42)+('Distinta Base'!$L$19*Vendite!Z$43)+('Distinta Base'!$L$20*Vendite!Z$44)+('Distinta Base'!$L$21*Vendite!Z$45)+('Distinta Base'!$L$22*Vendite!Z$46)+('Distinta Base'!$L$23*Vendite!Z$47)+('Distinta Base'!$L$24*Vendite!Z$48)</f>
        <v>2411</v>
      </c>
      <c r="AB79" s="46">
        <f>+('Distinta Base'!$L$5*Vendite!AA$29)+('Distinta Base'!$L$6*Vendite!AA$30)+('Distinta Base'!$L$7*Vendite!AA$31)+('Distinta Base'!$L$8*Vendite!AA$32)+('Distinta Base'!$L$9*Vendite!AA$33)+('Distinta Base'!$L$10*Vendite!AA$34)+('Distinta Base'!$L$11*Vendite!AA$35)+('Distinta Base'!$L$12*Vendite!AA$36)+('Distinta Base'!$L$13*Vendite!AA$37)+('Distinta Base'!$L$14*Vendite!AA$38)+('Distinta Base'!$L$15*Vendite!AA$39)+('Distinta Base'!$L$16*Vendite!AA$40)+('Distinta Base'!$L$17*Vendite!AA$41)+('Distinta Base'!$L$18*Vendite!AA$42)+('Distinta Base'!$L$19*Vendite!AA$43)+('Distinta Base'!$L$20*Vendite!AA$44)+('Distinta Base'!$L$21*Vendite!AA$45)+('Distinta Base'!$L$22*Vendite!AA$46)+('Distinta Base'!$L$23*Vendite!AA$47)+('Distinta Base'!$L$24*Vendite!AA$48)</f>
        <v>2552</v>
      </c>
      <c r="AC79" s="46">
        <f>+('Distinta Base'!$L$5*Vendite!AB$29)+('Distinta Base'!$L$6*Vendite!AB$30)+('Distinta Base'!$L$7*Vendite!AB$31)+('Distinta Base'!$L$8*Vendite!AB$32)+('Distinta Base'!$L$9*Vendite!AB$33)+('Distinta Base'!$L$10*Vendite!AB$34)+('Distinta Base'!$L$11*Vendite!AB$35)+('Distinta Base'!$L$12*Vendite!AB$36)+('Distinta Base'!$L$13*Vendite!AB$37)+('Distinta Base'!$L$14*Vendite!AB$38)+('Distinta Base'!$L$15*Vendite!AB$39)+('Distinta Base'!$L$16*Vendite!AB$40)+('Distinta Base'!$L$17*Vendite!AB$41)+('Distinta Base'!$L$18*Vendite!AB$42)+('Distinta Base'!$L$19*Vendite!AB$43)+('Distinta Base'!$L$20*Vendite!AB$44)+('Distinta Base'!$L$21*Vendite!AB$45)+('Distinta Base'!$L$22*Vendite!AB$46)+('Distinta Base'!$L$23*Vendite!AB$47)+('Distinta Base'!$L$24*Vendite!AB$48)</f>
        <v>2652</v>
      </c>
      <c r="AD79" s="46">
        <f>+('Distinta Base'!$L$5*Vendite!AC$29)+('Distinta Base'!$L$6*Vendite!AC$30)+('Distinta Base'!$L$7*Vendite!AC$31)+('Distinta Base'!$L$8*Vendite!AC$32)+('Distinta Base'!$L$9*Vendite!AC$33)+('Distinta Base'!$L$10*Vendite!AC$34)+('Distinta Base'!$L$11*Vendite!AC$35)+('Distinta Base'!$L$12*Vendite!AC$36)+('Distinta Base'!$L$13*Vendite!AC$37)+('Distinta Base'!$L$14*Vendite!AC$38)+('Distinta Base'!$L$15*Vendite!AC$39)+('Distinta Base'!$L$16*Vendite!AC$40)+('Distinta Base'!$L$17*Vendite!AC$41)+('Distinta Base'!$L$18*Vendite!AC$42)+('Distinta Base'!$L$19*Vendite!AC$43)+('Distinta Base'!$L$20*Vendite!AC$44)+('Distinta Base'!$L$21*Vendite!AC$45)+('Distinta Base'!$L$22*Vendite!AC$46)+('Distinta Base'!$L$23*Vendite!AC$47)+('Distinta Base'!$L$24*Vendite!AC$48)</f>
        <v>2652</v>
      </c>
      <c r="AE79" s="46">
        <f>+('Distinta Base'!$L$5*Vendite!AD$29)+('Distinta Base'!$L$6*Vendite!AD$30)+('Distinta Base'!$L$7*Vendite!AD$31)+('Distinta Base'!$L$8*Vendite!AD$32)+('Distinta Base'!$L$9*Vendite!AD$33)+('Distinta Base'!$L$10*Vendite!AD$34)+('Distinta Base'!$L$11*Vendite!AD$35)+('Distinta Base'!$L$12*Vendite!AD$36)+('Distinta Base'!$L$13*Vendite!AD$37)+('Distinta Base'!$L$14*Vendite!AD$38)+('Distinta Base'!$L$15*Vendite!AD$39)+('Distinta Base'!$L$16*Vendite!AD$40)+('Distinta Base'!$L$17*Vendite!AD$41)+('Distinta Base'!$L$18*Vendite!AD$42)+('Distinta Base'!$L$19*Vendite!AD$43)+('Distinta Base'!$L$20*Vendite!AD$44)+('Distinta Base'!$L$21*Vendite!AD$45)+('Distinta Base'!$L$22*Vendite!AD$46)+('Distinta Base'!$L$23*Vendite!AD$47)+('Distinta Base'!$L$24*Vendite!AD$48)</f>
        <v>2652</v>
      </c>
      <c r="AF79" s="46">
        <f>+('Distinta Base'!$L$5*Vendite!AE$29)+('Distinta Base'!$L$6*Vendite!AE$30)+('Distinta Base'!$L$7*Vendite!AE$31)+('Distinta Base'!$L$8*Vendite!AE$32)+('Distinta Base'!$L$9*Vendite!AE$33)+('Distinta Base'!$L$10*Vendite!AE$34)+('Distinta Base'!$L$11*Vendite!AE$35)+('Distinta Base'!$L$12*Vendite!AE$36)+('Distinta Base'!$L$13*Vendite!AE$37)+('Distinta Base'!$L$14*Vendite!AE$38)+('Distinta Base'!$L$15*Vendite!AE$39)+('Distinta Base'!$L$16*Vendite!AE$40)+('Distinta Base'!$L$17*Vendite!AE$41)+('Distinta Base'!$L$18*Vendite!AE$42)+('Distinta Base'!$L$19*Vendite!AE$43)+('Distinta Base'!$L$20*Vendite!AE$44)+('Distinta Base'!$L$21*Vendite!AE$45)+('Distinta Base'!$L$22*Vendite!AE$46)+('Distinta Base'!$L$23*Vendite!AE$47)+('Distinta Base'!$L$24*Vendite!AE$48)</f>
        <v>2652</v>
      </c>
      <c r="AG79" s="46">
        <f>+('Distinta Base'!$L$5*Vendite!AF$29)+('Distinta Base'!$L$6*Vendite!AF$30)+('Distinta Base'!$L$7*Vendite!AF$31)+('Distinta Base'!$L$8*Vendite!AF$32)+('Distinta Base'!$L$9*Vendite!AF$33)+('Distinta Base'!$L$10*Vendite!AF$34)+('Distinta Base'!$L$11*Vendite!AF$35)+('Distinta Base'!$L$12*Vendite!AF$36)+('Distinta Base'!$L$13*Vendite!AF$37)+('Distinta Base'!$L$14*Vendite!AF$38)+('Distinta Base'!$L$15*Vendite!AF$39)+('Distinta Base'!$L$16*Vendite!AF$40)+('Distinta Base'!$L$17*Vendite!AF$41)+('Distinta Base'!$L$18*Vendite!AF$42)+('Distinta Base'!$L$19*Vendite!AF$43)+('Distinta Base'!$L$20*Vendite!AF$44)+('Distinta Base'!$L$21*Vendite!AF$45)+('Distinta Base'!$L$22*Vendite!AF$46)+('Distinta Base'!$L$23*Vendite!AF$47)+('Distinta Base'!$L$24*Vendite!AF$48)</f>
        <v>2652</v>
      </c>
      <c r="AH79" s="46">
        <f>+('Distinta Base'!$L$5*Vendite!AG$29)+('Distinta Base'!$L$6*Vendite!AG$30)+('Distinta Base'!$L$7*Vendite!AG$31)+('Distinta Base'!$L$8*Vendite!AG$32)+('Distinta Base'!$L$9*Vendite!AG$33)+('Distinta Base'!$L$10*Vendite!AG$34)+('Distinta Base'!$L$11*Vendite!AG$35)+('Distinta Base'!$L$12*Vendite!AG$36)+('Distinta Base'!$L$13*Vendite!AG$37)+('Distinta Base'!$L$14*Vendite!AG$38)+('Distinta Base'!$L$15*Vendite!AG$39)+('Distinta Base'!$L$16*Vendite!AG$40)+('Distinta Base'!$L$17*Vendite!AG$41)+('Distinta Base'!$L$18*Vendite!AG$42)+('Distinta Base'!$L$19*Vendite!AG$43)+('Distinta Base'!$L$20*Vendite!AG$44)+('Distinta Base'!$L$21*Vendite!AG$45)+('Distinta Base'!$L$22*Vendite!AG$46)+('Distinta Base'!$L$23*Vendite!AG$47)+('Distinta Base'!$L$24*Vendite!AG$48)</f>
        <v>2652</v>
      </c>
      <c r="AI79" s="46">
        <f>+('Distinta Base'!$L$5*Vendite!AH$29)+('Distinta Base'!$L$6*Vendite!AH$30)+('Distinta Base'!$L$7*Vendite!AH$31)+('Distinta Base'!$L$8*Vendite!AH$32)+('Distinta Base'!$L$9*Vendite!AH$33)+('Distinta Base'!$L$10*Vendite!AH$34)+('Distinta Base'!$L$11*Vendite!AH$35)+('Distinta Base'!$L$12*Vendite!AH$36)+('Distinta Base'!$L$13*Vendite!AH$37)+('Distinta Base'!$L$14*Vendite!AH$38)+('Distinta Base'!$L$15*Vendite!AH$39)+('Distinta Base'!$L$16*Vendite!AH$40)+('Distinta Base'!$L$17*Vendite!AH$41)+('Distinta Base'!$L$18*Vendite!AH$42)+('Distinta Base'!$L$19*Vendite!AH$43)+('Distinta Base'!$L$20*Vendite!AH$44)+('Distinta Base'!$L$21*Vendite!AH$45)+('Distinta Base'!$L$22*Vendite!AH$46)+('Distinta Base'!$L$23*Vendite!AH$47)+('Distinta Base'!$L$24*Vendite!AH$48)</f>
        <v>2652</v>
      </c>
      <c r="AJ79" s="46">
        <f>+('Distinta Base'!$L$5*Vendite!AI$29)+('Distinta Base'!$L$6*Vendite!AI$30)+('Distinta Base'!$L$7*Vendite!AI$31)+('Distinta Base'!$L$8*Vendite!AI$32)+('Distinta Base'!$L$9*Vendite!AI$33)+('Distinta Base'!$L$10*Vendite!AI$34)+('Distinta Base'!$L$11*Vendite!AI$35)+('Distinta Base'!$L$12*Vendite!AI$36)+('Distinta Base'!$L$13*Vendite!AI$37)+('Distinta Base'!$L$14*Vendite!AI$38)+('Distinta Base'!$L$15*Vendite!AI$39)+('Distinta Base'!$L$16*Vendite!AI$40)+('Distinta Base'!$L$17*Vendite!AI$41)+('Distinta Base'!$L$18*Vendite!AI$42)+('Distinta Base'!$L$19*Vendite!AI$43)+('Distinta Base'!$L$20*Vendite!AI$44)+('Distinta Base'!$L$21*Vendite!AI$45)+('Distinta Base'!$L$22*Vendite!AI$46)+('Distinta Base'!$L$23*Vendite!AI$47)+('Distinta Base'!$L$24*Vendite!AI$48)</f>
        <v>2652</v>
      </c>
      <c r="AK79" s="46">
        <f>+('Distinta Base'!$L$5*Vendite!AJ$29)+('Distinta Base'!$L$6*Vendite!AJ$30)+('Distinta Base'!$L$7*Vendite!AJ$31)+('Distinta Base'!$L$8*Vendite!AJ$32)+('Distinta Base'!$L$9*Vendite!AJ$33)+('Distinta Base'!$L$10*Vendite!AJ$34)+('Distinta Base'!$L$11*Vendite!AJ$35)+('Distinta Base'!$L$12*Vendite!AJ$36)+('Distinta Base'!$L$13*Vendite!AJ$37)+('Distinta Base'!$L$14*Vendite!AJ$38)+('Distinta Base'!$L$15*Vendite!AJ$39)+('Distinta Base'!$L$16*Vendite!AJ$40)+('Distinta Base'!$L$17*Vendite!AJ$41)+('Distinta Base'!$L$18*Vendite!AJ$42)+('Distinta Base'!$L$19*Vendite!AJ$43)+('Distinta Base'!$L$20*Vendite!AJ$44)+('Distinta Base'!$L$21*Vendite!AJ$45)+('Distinta Base'!$L$22*Vendite!AJ$46)+('Distinta Base'!$L$23*Vendite!AJ$47)+('Distinta Base'!$L$24*Vendite!AJ$48)</f>
        <v>2652</v>
      </c>
      <c r="AL79" s="46">
        <f>+('Distinta Base'!$L$5*Vendite!AK$29)+('Distinta Base'!$L$6*Vendite!AK$30)+('Distinta Base'!$L$7*Vendite!AK$31)+('Distinta Base'!$L$8*Vendite!AK$32)+('Distinta Base'!$L$9*Vendite!AK$33)+('Distinta Base'!$L$10*Vendite!AK$34)+('Distinta Base'!$L$11*Vendite!AK$35)+('Distinta Base'!$L$12*Vendite!AK$36)+('Distinta Base'!$L$13*Vendite!AK$37)+('Distinta Base'!$L$14*Vendite!AK$38)+('Distinta Base'!$L$15*Vendite!AK$39)+('Distinta Base'!$L$16*Vendite!AK$40)+('Distinta Base'!$L$17*Vendite!AK$41)+('Distinta Base'!$L$18*Vendite!AK$42)+('Distinta Base'!$L$19*Vendite!AK$43)+('Distinta Base'!$L$20*Vendite!AK$44)+('Distinta Base'!$L$21*Vendite!AK$45)+('Distinta Base'!$L$22*Vendite!AK$46)+('Distinta Base'!$L$23*Vendite!AK$47)+('Distinta Base'!$L$24*Vendite!AK$48)</f>
        <v>2652</v>
      </c>
      <c r="AM79" s="46">
        <f>+('Distinta Base'!$L$5*Vendite!AL$29)+('Distinta Base'!$L$6*Vendite!AL$30)+('Distinta Base'!$L$7*Vendite!AL$31)+('Distinta Base'!$L$8*Vendite!AL$32)+('Distinta Base'!$L$9*Vendite!AL$33)+('Distinta Base'!$L$10*Vendite!AL$34)+('Distinta Base'!$L$11*Vendite!AL$35)+('Distinta Base'!$L$12*Vendite!AL$36)+('Distinta Base'!$L$13*Vendite!AL$37)+('Distinta Base'!$L$14*Vendite!AL$38)+('Distinta Base'!$L$15*Vendite!AL$39)+('Distinta Base'!$L$16*Vendite!AL$40)+('Distinta Base'!$L$17*Vendite!AL$41)+('Distinta Base'!$L$18*Vendite!AL$42)+('Distinta Base'!$L$19*Vendite!AL$43)+('Distinta Base'!$L$20*Vendite!AL$44)+('Distinta Base'!$L$21*Vendite!AL$45)+('Distinta Base'!$L$22*Vendite!AL$46)+('Distinta Base'!$L$23*Vendite!AL$47)+('Distinta Base'!$L$24*Vendite!AL$48)</f>
        <v>2652</v>
      </c>
    </row>
    <row r="80" spans="2:39" ht="16.5" thickTop="1" thickBot="1" x14ac:dyDescent="0.3">
      <c r="B80" s="48" t="str">
        <f>+app!$G$12&amp;" in "&amp;'An Distinta Base'!F17</f>
        <v>Acquisti in Pz</v>
      </c>
      <c r="C80" s="41"/>
      <c r="D80" s="54">
        <v>10000</v>
      </c>
      <c r="E80" s="54"/>
      <c r="F80" s="54"/>
      <c r="G80" s="54"/>
      <c r="H80" s="54">
        <v>10000</v>
      </c>
      <c r="I80" s="54"/>
      <c r="J80" s="54"/>
      <c r="K80" s="54"/>
      <c r="L80" s="54">
        <v>10000</v>
      </c>
      <c r="M80" s="54"/>
      <c r="N80" s="54"/>
      <c r="O80" s="54"/>
      <c r="P80" s="54"/>
      <c r="Q80" s="54">
        <v>10000</v>
      </c>
      <c r="R80" s="54"/>
      <c r="S80" s="54"/>
      <c r="T80" s="54"/>
      <c r="U80" s="54">
        <v>10000</v>
      </c>
      <c r="V80" s="54"/>
      <c r="W80" s="54"/>
      <c r="X80" s="54"/>
      <c r="Y80" s="54"/>
      <c r="Z80" s="54">
        <v>10000</v>
      </c>
      <c r="AA80" s="54"/>
      <c r="AB80" s="54"/>
      <c r="AC80" s="54"/>
      <c r="AD80" s="54">
        <v>10000</v>
      </c>
      <c r="AE80" s="54"/>
      <c r="AF80" s="54"/>
      <c r="AG80" s="54"/>
      <c r="AH80" s="54">
        <v>10000</v>
      </c>
      <c r="AI80" s="54"/>
      <c r="AJ80" s="54"/>
      <c r="AK80" s="54"/>
      <c r="AL80" s="54"/>
      <c r="AM80" s="54">
        <v>10000</v>
      </c>
    </row>
    <row r="81" spans="2:39" ht="15.75" thickTop="1" x14ac:dyDescent="0.25">
      <c r="B81" s="48" t="s">
        <v>300</v>
      </c>
      <c r="D81" s="46">
        <f>+D78-D79+D80</f>
        <v>7830</v>
      </c>
      <c r="E81" s="46">
        <f>+E78-E79+E80</f>
        <v>5660</v>
      </c>
      <c r="F81" s="46">
        <f t="shared" ref="F81:AM81" si="19">+F78-F79+F80</f>
        <v>3490</v>
      </c>
      <c r="G81" s="46">
        <f t="shared" si="19"/>
        <v>1320</v>
      </c>
      <c r="H81" s="46">
        <f t="shared" si="19"/>
        <v>9150</v>
      </c>
      <c r="I81" s="46">
        <f t="shared" si="19"/>
        <v>6980</v>
      </c>
      <c r="J81" s="46">
        <f t="shared" si="19"/>
        <v>4810</v>
      </c>
      <c r="K81" s="46">
        <f t="shared" si="19"/>
        <v>2640</v>
      </c>
      <c r="L81" s="46">
        <f t="shared" si="19"/>
        <v>10470</v>
      </c>
      <c r="M81" s="46">
        <f t="shared" si="19"/>
        <v>8300</v>
      </c>
      <c r="N81" s="46">
        <f t="shared" si="19"/>
        <v>6130</v>
      </c>
      <c r="O81" s="46">
        <f t="shared" si="19"/>
        <v>3960</v>
      </c>
      <c r="P81" s="46">
        <f t="shared" si="19"/>
        <v>1649</v>
      </c>
      <c r="Q81" s="46">
        <f t="shared" si="19"/>
        <v>9238</v>
      </c>
      <c r="R81" s="46">
        <f t="shared" si="19"/>
        <v>6827</v>
      </c>
      <c r="S81" s="46">
        <f t="shared" si="19"/>
        <v>4416</v>
      </c>
      <c r="T81" s="46">
        <f t="shared" si="19"/>
        <v>2005</v>
      </c>
      <c r="U81" s="46">
        <f t="shared" si="19"/>
        <v>9594</v>
      </c>
      <c r="V81" s="46">
        <f t="shared" si="19"/>
        <v>7183</v>
      </c>
      <c r="W81" s="46">
        <f t="shared" si="19"/>
        <v>4772</v>
      </c>
      <c r="X81" s="46">
        <f t="shared" si="19"/>
        <v>2361</v>
      </c>
      <c r="Y81" s="46">
        <f t="shared" si="19"/>
        <v>-50</v>
      </c>
      <c r="Z81" s="46">
        <f t="shared" si="19"/>
        <v>7539</v>
      </c>
      <c r="AA81" s="46">
        <f t="shared" si="19"/>
        <v>5128</v>
      </c>
      <c r="AB81" s="46">
        <f t="shared" si="19"/>
        <v>2576</v>
      </c>
      <c r="AC81" s="46">
        <f t="shared" si="19"/>
        <v>-76</v>
      </c>
      <c r="AD81" s="46">
        <f t="shared" si="19"/>
        <v>7272</v>
      </c>
      <c r="AE81" s="46">
        <f t="shared" si="19"/>
        <v>4620</v>
      </c>
      <c r="AF81" s="46">
        <f t="shared" si="19"/>
        <v>1968</v>
      </c>
      <c r="AG81" s="46">
        <f t="shared" si="19"/>
        <v>-684</v>
      </c>
      <c r="AH81" s="46">
        <f t="shared" si="19"/>
        <v>6664</v>
      </c>
      <c r="AI81" s="46">
        <f t="shared" si="19"/>
        <v>4012</v>
      </c>
      <c r="AJ81" s="46">
        <f t="shared" si="19"/>
        <v>1360</v>
      </c>
      <c r="AK81" s="46">
        <f t="shared" si="19"/>
        <v>-1292</v>
      </c>
      <c r="AL81" s="46">
        <f t="shared" si="19"/>
        <v>-3944</v>
      </c>
      <c r="AM81" s="46">
        <f t="shared" si="19"/>
        <v>3404</v>
      </c>
    </row>
    <row r="84" spans="2:39" ht="15" x14ac:dyDescent="0.25">
      <c r="B84" s="48" t="str">
        <f>+'An Distinta Base'!E18</f>
        <v>Mp11</v>
      </c>
      <c r="D84" s="48" t="str">
        <f>+SPm!B$2</f>
        <v>A1 M1</v>
      </c>
      <c r="E84" s="48" t="str">
        <f>+SPm!C$2</f>
        <v>A1 M2</v>
      </c>
      <c r="F84" s="48" t="str">
        <f>+SPm!D$2</f>
        <v>A1 M3</v>
      </c>
      <c r="G84" s="48" t="str">
        <f>+SPm!E$2</f>
        <v>A1 M4</v>
      </c>
      <c r="H84" s="48" t="str">
        <f>+SPm!F$2</f>
        <v>A1 M5</v>
      </c>
      <c r="I84" s="48" t="str">
        <f>+SPm!G$2</f>
        <v>A1 M6</v>
      </c>
      <c r="J84" s="48" t="str">
        <f>+SPm!H$2</f>
        <v>A1 M7</v>
      </c>
      <c r="K84" s="48" t="str">
        <f>+SPm!I$2</f>
        <v>A1 M8</v>
      </c>
      <c r="L84" s="48" t="str">
        <f>+SPm!J$2</f>
        <v>A1 M9</v>
      </c>
      <c r="M84" s="48" t="str">
        <f>+SPm!K$2</f>
        <v>A1 M10</v>
      </c>
      <c r="N84" s="48" t="str">
        <f>+SPm!L$2</f>
        <v>A1 M11</v>
      </c>
      <c r="O84" s="48" t="str">
        <f>+SPm!M$2</f>
        <v>A1 M12</v>
      </c>
      <c r="P84" s="48" t="str">
        <f>+SPm!N$2</f>
        <v>A2 M1</v>
      </c>
      <c r="Q84" s="48" t="str">
        <f>+SPm!O$2</f>
        <v>A2 M2</v>
      </c>
      <c r="R84" s="48" t="str">
        <f>+SPm!P$2</f>
        <v>A2 M3</v>
      </c>
      <c r="S84" s="48" t="str">
        <f>+SPm!Q$2</f>
        <v>A2 M4</v>
      </c>
      <c r="T84" s="48" t="str">
        <f>+SPm!R$2</f>
        <v>A2 M5</v>
      </c>
      <c r="U84" s="48" t="str">
        <f>+SPm!S$2</f>
        <v>A2 M6</v>
      </c>
      <c r="V84" s="48" t="str">
        <f>+SPm!T$2</f>
        <v>A2 M7</v>
      </c>
      <c r="W84" s="48" t="str">
        <f>+SPm!U$2</f>
        <v>A2 M8</v>
      </c>
      <c r="X84" s="48" t="str">
        <f>+SPm!V$2</f>
        <v>A2 M9</v>
      </c>
      <c r="Y84" s="48" t="str">
        <f>+SPm!W$2</f>
        <v>A2 M10</v>
      </c>
      <c r="Z84" s="48" t="str">
        <f>+SPm!X$2</f>
        <v>A2 M11</v>
      </c>
      <c r="AA84" s="48" t="str">
        <f>+SPm!Y$2</f>
        <v>A2 M12</v>
      </c>
      <c r="AB84" s="48" t="str">
        <f>+SPm!Z$2</f>
        <v>A3 M1</v>
      </c>
      <c r="AC84" s="48" t="str">
        <f>+SPm!AA$2</f>
        <v>A3 M2</v>
      </c>
      <c r="AD84" s="48" t="str">
        <f>+SPm!AB$2</f>
        <v>A3 M3</v>
      </c>
      <c r="AE84" s="48" t="str">
        <f>+SPm!AC$2</f>
        <v>A3 M4</v>
      </c>
      <c r="AF84" s="48" t="str">
        <f>+SPm!AD$2</f>
        <v>A3 M5</v>
      </c>
      <c r="AG84" s="48" t="str">
        <f>+SPm!AE$2</f>
        <v>A3 M6</v>
      </c>
      <c r="AH84" s="48" t="str">
        <f>+SPm!AF$2</f>
        <v>A3 M7</v>
      </c>
      <c r="AI84" s="48" t="str">
        <f>+SPm!AG$2</f>
        <v>A3 M8</v>
      </c>
      <c r="AJ84" s="48" t="str">
        <f>+SPm!AH$2</f>
        <v>A3 M9</v>
      </c>
      <c r="AK84" s="48" t="str">
        <f>+SPm!AI$2</f>
        <v>A3 M10</v>
      </c>
      <c r="AL84" s="48" t="str">
        <f>+SPm!AJ$2</f>
        <v>A3 M11</v>
      </c>
      <c r="AM84" s="48" t="str">
        <f>+SPm!AK$2</f>
        <v>A3 M12</v>
      </c>
    </row>
    <row r="86" spans="2:39" ht="15" x14ac:dyDescent="0.25">
      <c r="B86" s="48" t="s">
        <v>299</v>
      </c>
      <c r="D86" s="46">
        <v>0</v>
      </c>
      <c r="E86" s="46">
        <f>+D89</f>
        <v>2939</v>
      </c>
      <c r="F86" s="46">
        <f t="shared" ref="F86:AM86" si="20">+E89</f>
        <v>2878</v>
      </c>
      <c r="G86" s="46">
        <f t="shared" si="20"/>
        <v>2817</v>
      </c>
      <c r="H86" s="46">
        <f t="shared" si="20"/>
        <v>2756</v>
      </c>
      <c r="I86" s="46">
        <f t="shared" si="20"/>
        <v>2695</v>
      </c>
      <c r="J86" s="46">
        <f t="shared" si="20"/>
        <v>2634</v>
      </c>
      <c r="K86" s="46">
        <f t="shared" si="20"/>
        <v>2573</v>
      </c>
      <c r="L86" s="46">
        <f t="shared" si="20"/>
        <v>5512</v>
      </c>
      <c r="M86" s="46">
        <f t="shared" si="20"/>
        <v>5451</v>
      </c>
      <c r="N86" s="46">
        <f t="shared" si="20"/>
        <v>5390</v>
      </c>
      <c r="O86" s="46">
        <f t="shared" si="20"/>
        <v>5329</v>
      </c>
      <c r="P86" s="46">
        <f t="shared" si="20"/>
        <v>5268</v>
      </c>
      <c r="Q86" s="46">
        <f t="shared" si="20"/>
        <v>5202.7</v>
      </c>
      <c r="R86" s="46">
        <f t="shared" si="20"/>
        <v>5135.2</v>
      </c>
      <c r="S86" s="46">
        <f t="shared" si="20"/>
        <v>5067.7</v>
      </c>
      <c r="T86" s="46">
        <f t="shared" si="20"/>
        <v>8000.2</v>
      </c>
      <c r="U86" s="46">
        <f t="shared" si="20"/>
        <v>7932.7</v>
      </c>
      <c r="V86" s="46">
        <f t="shared" si="20"/>
        <v>7865.2</v>
      </c>
      <c r="W86" s="46">
        <f t="shared" si="20"/>
        <v>7797.7</v>
      </c>
      <c r="X86" s="46">
        <f t="shared" si="20"/>
        <v>7730.2</v>
      </c>
      <c r="Y86" s="46">
        <f t="shared" si="20"/>
        <v>7662.7</v>
      </c>
      <c r="Z86" s="46">
        <f t="shared" si="20"/>
        <v>7595.2</v>
      </c>
      <c r="AA86" s="46">
        <f t="shared" si="20"/>
        <v>10527.7</v>
      </c>
      <c r="AB86" s="46">
        <f t="shared" si="20"/>
        <v>10460.200000000001</v>
      </c>
      <c r="AC86" s="46">
        <f t="shared" si="20"/>
        <v>10388.400000000001</v>
      </c>
      <c r="AD86" s="46">
        <f t="shared" si="20"/>
        <v>10314.400000000001</v>
      </c>
      <c r="AE86" s="46">
        <f t="shared" si="20"/>
        <v>10240.400000000001</v>
      </c>
      <c r="AF86" s="46">
        <f t="shared" si="20"/>
        <v>10166.400000000001</v>
      </c>
      <c r="AG86" s="46">
        <f t="shared" si="20"/>
        <v>10092.400000000001</v>
      </c>
      <c r="AH86" s="46">
        <f t="shared" si="20"/>
        <v>13018.400000000001</v>
      </c>
      <c r="AI86" s="46">
        <f t="shared" si="20"/>
        <v>12944.400000000001</v>
      </c>
      <c r="AJ86" s="46">
        <f t="shared" si="20"/>
        <v>12870.400000000001</v>
      </c>
      <c r="AK86" s="46">
        <f t="shared" si="20"/>
        <v>12796.400000000001</v>
      </c>
      <c r="AL86" s="46">
        <f t="shared" si="20"/>
        <v>12722.400000000001</v>
      </c>
      <c r="AM86" s="46">
        <f t="shared" si="20"/>
        <v>12648.400000000001</v>
      </c>
    </row>
    <row r="87" spans="2:39" ht="15.75" thickBot="1" x14ac:dyDescent="0.3">
      <c r="B87" s="48" t="str">
        <f>+app!$G$11&amp;" in "&amp;'An Distinta Base'!F18</f>
        <v>Consumi in Kg</v>
      </c>
      <c r="D87" s="46">
        <f>+('Distinta Base'!$M$5*Vendite!B$29)+('Distinta Base'!$M$6*Vendite!B$30)+('Distinta Base'!$M$7*Vendite!B$31)+('Distinta Base'!$M$8*Vendite!B$32)+('Distinta Base'!$M$9*Vendite!B$33)+('Distinta Base'!$M$10*Vendite!B$34)+('Distinta Base'!$M$11*Vendite!B$35)+('Distinta Base'!$M$12*Vendite!B$36)+('Distinta Base'!$M$13*Vendite!B$37)+('Distinta Base'!$M$14*Vendite!B$38)+('Distinta Base'!$M$15*Vendite!B$39)+('Distinta Base'!$M$16*Vendite!B$40)+('Distinta Base'!$M$17*Vendite!B$41)+('Distinta Base'!$M$18*Vendite!B$42)+('Distinta Base'!$M$19*Vendite!B$43)+('Distinta Base'!$M$20*Vendite!B$44)+('Distinta Base'!$M$21*Vendite!B$45)+('Distinta Base'!$M$22*Vendite!B$46)+('Distinta Base'!$M$23*Vendite!B$47)+('Distinta Base'!$M$24*Vendite!B$48)</f>
        <v>61</v>
      </c>
      <c r="E87" s="46">
        <f>+('Distinta Base'!$M$5*Vendite!D$29)+('Distinta Base'!$M$6*Vendite!D$30)+('Distinta Base'!$M$7*Vendite!D$31)+('Distinta Base'!$M$8*Vendite!D$32)+('Distinta Base'!$M$9*Vendite!D$33)+('Distinta Base'!$M$10*Vendite!D$34)+('Distinta Base'!$M$11*Vendite!D$35)+('Distinta Base'!$M$12*Vendite!D$36)+('Distinta Base'!$M$13*Vendite!D$37)+('Distinta Base'!$M$14*Vendite!D$38)+('Distinta Base'!$M$15*Vendite!D$39)+('Distinta Base'!$M$16*Vendite!D$40)+('Distinta Base'!$M$17*Vendite!D$41)+('Distinta Base'!$M$18*Vendite!D$42)+('Distinta Base'!$M$19*Vendite!D$43)+('Distinta Base'!$M$20*Vendite!D$44)+('Distinta Base'!$M$21*Vendite!D$45)+('Distinta Base'!$M$22*Vendite!D$46)+('Distinta Base'!$M$23*Vendite!D$47)+('Distinta Base'!$M$24*Vendite!D$48)</f>
        <v>61</v>
      </c>
      <c r="F87" s="46">
        <f>+('Distinta Base'!$M$5*Vendite!E$29)+('Distinta Base'!$M$6*Vendite!E$30)+('Distinta Base'!$M$7*Vendite!E$31)+('Distinta Base'!$M$8*Vendite!E$32)+('Distinta Base'!$M$9*Vendite!E$33)+('Distinta Base'!$M$10*Vendite!E$34)+('Distinta Base'!$M$11*Vendite!E$35)+('Distinta Base'!$M$12*Vendite!E$36)+('Distinta Base'!$M$13*Vendite!E$37)+('Distinta Base'!$M$14*Vendite!E$38)+('Distinta Base'!$M$15*Vendite!E$39)+('Distinta Base'!$M$16*Vendite!E$40)+('Distinta Base'!$M$17*Vendite!E$41)+('Distinta Base'!$M$18*Vendite!E$42)+('Distinta Base'!$M$19*Vendite!E$43)+('Distinta Base'!$M$20*Vendite!E$44)+('Distinta Base'!$M$21*Vendite!E$45)+('Distinta Base'!$M$22*Vendite!E$46)+('Distinta Base'!$M$23*Vendite!E$47)+('Distinta Base'!$M$24*Vendite!E$48)</f>
        <v>61</v>
      </c>
      <c r="G87" s="46">
        <f>+('Distinta Base'!$M$5*Vendite!F$29)+('Distinta Base'!$M$6*Vendite!F$30)+('Distinta Base'!$M$7*Vendite!F$31)+('Distinta Base'!$M$8*Vendite!F$32)+('Distinta Base'!$M$9*Vendite!F$33)+('Distinta Base'!$M$10*Vendite!F$34)+('Distinta Base'!$M$11*Vendite!F$35)+('Distinta Base'!$M$12*Vendite!F$36)+('Distinta Base'!$M$13*Vendite!F$37)+('Distinta Base'!$M$14*Vendite!F$38)+('Distinta Base'!$M$15*Vendite!F$39)+('Distinta Base'!$M$16*Vendite!F$40)+('Distinta Base'!$M$17*Vendite!F$41)+('Distinta Base'!$M$18*Vendite!F$42)+('Distinta Base'!$M$19*Vendite!F$43)+('Distinta Base'!$M$20*Vendite!F$44)+('Distinta Base'!$M$21*Vendite!F$45)+('Distinta Base'!$M$22*Vendite!F$46)+('Distinta Base'!$M$23*Vendite!F$47)+('Distinta Base'!$M$24*Vendite!F$48)</f>
        <v>61</v>
      </c>
      <c r="H87" s="46">
        <f>+('Distinta Base'!$M$5*Vendite!G$29)+('Distinta Base'!$M$6*Vendite!G$30)+('Distinta Base'!$M$7*Vendite!G$31)+('Distinta Base'!$M$8*Vendite!G$32)+('Distinta Base'!$M$9*Vendite!G$33)+('Distinta Base'!$M$10*Vendite!G$34)+('Distinta Base'!$M$11*Vendite!G$35)+('Distinta Base'!$M$12*Vendite!G$36)+('Distinta Base'!$M$13*Vendite!G$37)+('Distinta Base'!$M$14*Vendite!G$38)+('Distinta Base'!$M$15*Vendite!G$39)+('Distinta Base'!$M$16*Vendite!G$40)+('Distinta Base'!$M$17*Vendite!G$41)+('Distinta Base'!$M$18*Vendite!G$42)+('Distinta Base'!$M$19*Vendite!G$43)+('Distinta Base'!$M$20*Vendite!G$44)+('Distinta Base'!$M$21*Vendite!G$45)+('Distinta Base'!$M$22*Vendite!G$46)+('Distinta Base'!$M$23*Vendite!G$47)+('Distinta Base'!$M$24*Vendite!G$48)</f>
        <v>61</v>
      </c>
      <c r="I87" s="46">
        <f>+('Distinta Base'!$M$5*Vendite!H$29)+('Distinta Base'!$M$6*Vendite!H$30)+('Distinta Base'!$M$7*Vendite!H$31)+('Distinta Base'!$M$8*Vendite!H$32)+('Distinta Base'!$M$9*Vendite!H$33)+('Distinta Base'!$M$10*Vendite!H$34)+('Distinta Base'!$M$11*Vendite!H$35)+('Distinta Base'!$M$12*Vendite!H$36)+('Distinta Base'!$M$13*Vendite!H$37)+('Distinta Base'!$M$14*Vendite!H$38)+('Distinta Base'!$M$15*Vendite!H$39)+('Distinta Base'!$M$16*Vendite!H$40)+('Distinta Base'!$M$17*Vendite!H$41)+('Distinta Base'!$M$18*Vendite!H$42)+('Distinta Base'!$M$19*Vendite!H$43)+('Distinta Base'!$M$20*Vendite!H$44)+('Distinta Base'!$M$21*Vendite!H$45)+('Distinta Base'!$M$22*Vendite!H$46)+('Distinta Base'!$M$23*Vendite!H$47)+('Distinta Base'!$M$24*Vendite!H$48)</f>
        <v>61</v>
      </c>
      <c r="J87" s="46">
        <f>+('Distinta Base'!$M$5*Vendite!I$29)+('Distinta Base'!$M$6*Vendite!I$30)+('Distinta Base'!$M$7*Vendite!I$31)+('Distinta Base'!$M$8*Vendite!I$32)+('Distinta Base'!$M$9*Vendite!I$33)+('Distinta Base'!$M$10*Vendite!I$34)+('Distinta Base'!$M$11*Vendite!I$35)+('Distinta Base'!$M$12*Vendite!I$36)+('Distinta Base'!$M$13*Vendite!I$37)+('Distinta Base'!$M$14*Vendite!I$38)+('Distinta Base'!$M$15*Vendite!I$39)+('Distinta Base'!$M$16*Vendite!I$40)+('Distinta Base'!$M$17*Vendite!I$41)+('Distinta Base'!$M$18*Vendite!I$42)+('Distinta Base'!$M$19*Vendite!I$43)+('Distinta Base'!$M$20*Vendite!I$44)+('Distinta Base'!$M$21*Vendite!I$45)+('Distinta Base'!$M$22*Vendite!I$46)+('Distinta Base'!$M$23*Vendite!I$47)+('Distinta Base'!$M$24*Vendite!I$48)</f>
        <v>61</v>
      </c>
      <c r="K87" s="46">
        <f>+('Distinta Base'!$M$5*Vendite!J$29)+('Distinta Base'!$M$6*Vendite!J$30)+('Distinta Base'!$M$7*Vendite!J$31)+('Distinta Base'!$M$8*Vendite!J$32)+('Distinta Base'!$M$9*Vendite!J$33)+('Distinta Base'!$M$10*Vendite!J$34)+('Distinta Base'!$M$11*Vendite!J$35)+('Distinta Base'!$M$12*Vendite!J$36)+('Distinta Base'!$M$13*Vendite!J$37)+('Distinta Base'!$M$14*Vendite!J$38)+('Distinta Base'!$M$15*Vendite!J$39)+('Distinta Base'!$M$16*Vendite!J$40)+('Distinta Base'!$M$17*Vendite!J$41)+('Distinta Base'!$M$18*Vendite!J$42)+('Distinta Base'!$M$19*Vendite!J$43)+('Distinta Base'!$M$20*Vendite!J$44)+('Distinta Base'!$M$21*Vendite!J$45)+('Distinta Base'!$M$22*Vendite!J$46)+('Distinta Base'!$M$23*Vendite!J$47)+('Distinta Base'!$M$24*Vendite!J$48)</f>
        <v>61</v>
      </c>
      <c r="L87" s="46">
        <f>+('Distinta Base'!$M$5*Vendite!K$29)+('Distinta Base'!$M$6*Vendite!K$30)+('Distinta Base'!$M$7*Vendite!K$31)+('Distinta Base'!$M$8*Vendite!K$32)+('Distinta Base'!$M$9*Vendite!K$33)+('Distinta Base'!$M$10*Vendite!K$34)+('Distinta Base'!$M$11*Vendite!K$35)+('Distinta Base'!$M$12*Vendite!K$36)+('Distinta Base'!$M$13*Vendite!K$37)+('Distinta Base'!$M$14*Vendite!K$38)+('Distinta Base'!$M$15*Vendite!K$39)+('Distinta Base'!$M$16*Vendite!K$40)+('Distinta Base'!$M$17*Vendite!K$41)+('Distinta Base'!$M$18*Vendite!K$42)+('Distinta Base'!$M$19*Vendite!K$43)+('Distinta Base'!$M$20*Vendite!K$44)+('Distinta Base'!$M$21*Vendite!K$45)+('Distinta Base'!$M$22*Vendite!K$46)+('Distinta Base'!$M$23*Vendite!K$47)+('Distinta Base'!$M$24*Vendite!K$48)</f>
        <v>61</v>
      </c>
      <c r="M87" s="46">
        <f>+('Distinta Base'!$M$5*Vendite!L$29)+('Distinta Base'!$M$6*Vendite!L$30)+('Distinta Base'!$M$7*Vendite!L$31)+('Distinta Base'!$M$8*Vendite!L$32)+('Distinta Base'!$M$9*Vendite!L$33)+('Distinta Base'!$M$10*Vendite!L$34)+('Distinta Base'!$M$11*Vendite!L$35)+('Distinta Base'!$M$12*Vendite!L$36)+('Distinta Base'!$M$13*Vendite!L$37)+('Distinta Base'!$M$14*Vendite!L$38)+('Distinta Base'!$M$15*Vendite!L$39)+('Distinta Base'!$M$16*Vendite!L$40)+('Distinta Base'!$M$17*Vendite!L$41)+('Distinta Base'!$M$18*Vendite!L$42)+('Distinta Base'!$M$19*Vendite!L$43)+('Distinta Base'!$M$20*Vendite!L$44)+('Distinta Base'!$M$21*Vendite!L$45)+('Distinta Base'!$M$22*Vendite!L$46)+('Distinta Base'!$M$23*Vendite!L$47)+('Distinta Base'!$M$24*Vendite!L$48)</f>
        <v>61</v>
      </c>
      <c r="N87" s="46">
        <f>+('Distinta Base'!$M$5*Vendite!M$29)+('Distinta Base'!$M$6*Vendite!M$30)+('Distinta Base'!$M$7*Vendite!M$31)+('Distinta Base'!$M$8*Vendite!M$32)+('Distinta Base'!$M$9*Vendite!M$33)+('Distinta Base'!$M$10*Vendite!M$34)+('Distinta Base'!$M$11*Vendite!M$35)+('Distinta Base'!$M$12*Vendite!M$36)+('Distinta Base'!$M$13*Vendite!M$37)+('Distinta Base'!$M$14*Vendite!M$38)+('Distinta Base'!$M$15*Vendite!M$39)+('Distinta Base'!$M$16*Vendite!M$40)+('Distinta Base'!$M$17*Vendite!M$41)+('Distinta Base'!$M$18*Vendite!M$42)+('Distinta Base'!$M$19*Vendite!M$43)+('Distinta Base'!$M$20*Vendite!M$44)+('Distinta Base'!$M$21*Vendite!M$45)+('Distinta Base'!$M$22*Vendite!M$46)+('Distinta Base'!$M$23*Vendite!M$47)+('Distinta Base'!$M$24*Vendite!M$48)</f>
        <v>61</v>
      </c>
      <c r="O87" s="46">
        <f>+('Distinta Base'!$M$5*Vendite!N$29)+('Distinta Base'!$M$6*Vendite!N$30)+('Distinta Base'!$M$7*Vendite!N$31)+('Distinta Base'!$M$8*Vendite!N$32)+('Distinta Base'!$M$9*Vendite!N$33)+('Distinta Base'!$M$10*Vendite!N$34)+('Distinta Base'!$M$11*Vendite!N$35)+('Distinta Base'!$M$12*Vendite!N$36)+('Distinta Base'!$M$13*Vendite!N$37)+('Distinta Base'!$M$14*Vendite!N$38)+('Distinta Base'!$M$15*Vendite!N$39)+('Distinta Base'!$M$16*Vendite!N$40)+('Distinta Base'!$M$17*Vendite!N$41)+('Distinta Base'!$M$18*Vendite!N$42)+('Distinta Base'!$M$19*Vendite!N$43)+('Distinta Base'!$M$20*Vendite!N$44)+('Distinta Base'!$M$21*Vendite!N$45)+('Distinta Base'!$M$22*Vendite!N$46)+('Distinta Base'!$M$23*Vendite!N$47)+('Distinta Base'!$M$24*Vendite!N$48)</f>
        <v>61</v>
      </c>
      <c r="P87" s="46">
        <f>+('Distinta Base'!$M$5*Vendite!O$29)+('Distinta Base'!$M$6*Vendite!O$30)+('Distinta Base'!$M$7*Vendite!O$31)+('Distinta Base'!$M$8*Vendite!O$32)+('Distinta Base'!$M$9*Vendite!O$33)+('Distinta Base'!$M$10*Vendite!O$34)+('Distinta Base'!$M$11*Vendite!O$35)+('Distinta Base'!$M$12*Vendite!O$36)+('Distinta Base'!$M$13*Vendite!O$37)+('Distinta Base'!$M$14*Vendite!O$38)+('Distinta Base'!$M$15*Vendite!O$39)+('Distinta Base'!$M$16*Vendite!O$40)+('Distinta Base'!$M$17*Vendite!O$41)+('Distinta Base'!$M$18*Vendite!O$42)+('Distinta Base'!$M$19*Vendite!O$43)+('Distinta Base'!$M$20*Vendite!O$44)+('Distinta Base'!$M$21*Vendite!O$45)+('Distinta Base'!$M$22*Vendite!O$46)+('Distinta Base'!$M$23*Vendite!O$47)+('Distinta Base'!$M$24*Vendite!O$48)</f>
        <v>65.3</v>
      </c>
      <c r="Q87" s="46">
        <f>+('Distinta Base'!$M$5*Vendite!P$29)+('Distinta Base'!$M$6*Vendite!P$30)+('Distinta Base'!$M$7*Vendite!P$31)+('Distinta Base'!$M$8*Vendite!P$32)+('Distinta Base'!$M$9*Vendite!P$33)+('Distinta Base'!$M$10*Vendite!P$34)+('Distinta Base'!$M$11*Vendite!P$35)+('Distinta Base'!$M$12*Vendite!P$36)+('Distinta Base'!$M$13*Vendite!P$37)+('Distinta Base'!$M$14*Vendite!P$38)+('Distinta Base'!$M$15*Vendite!P$39)+('Distinta Base'!$M$16*Vendite!P$40)+('Distinta Base'!$M$17*Vendite!P$41)+('Distinta Base'!$M$18*Vendite!P$42)+('Distinta Base'!$M$19*Vendite!P$43)+('Distinta Base'!$M$20*Vendite!P$44)+('Distinta Base'!$M$21*Vendite!P$45)+('Distinta Base'!$M$22*Vendite!P$46)+('Distinta Base'!$M$23*Vendite!P$47)+('Distinta Base'!$M$24*Vendite!P$48)</f>
        <v>67.5</v>
      </c>
      <c r="R87" s="46">
        <f>+('Distinta Base'!$M$5*Vendite!Q$29)+('Distinta Base'!$M$6*Vendite!Q$30)+('Distinta Base'!$M$7*Vendite!Q$31)+('Distinta Base'!$M$8*Vendite!Q$32)+('Distinta Base'!$M$9*Vendite!Q$33)+('Distinta Base'!$M$10*Vendite!Q$34)+('Distinta Base'!$M$11*Vendite!Q$35)+('Distinta Base'!$M$12*Vendite!Q$36)+('Distinta Base'!$M$13*Vendite!Q$37)+('Distinta Base'!$M$14*Vendite!Q$38)+('Distinta Base'!$M$15*Vendite!Q$39)+('Distinta Base'!$M$16*Vendite!Q$40)+('Distinta Base'!$M$17*Vendite!Q$41)+('Distinta Base'!$M$18*Vendite!Q$42)+('Distinta Base'!$M$19*Vendite!Q$43)+('Distinta Base'!$M$20*Vendite!Q$44)+('Distinta Base'!$M$21*Vendite!Q$45)+('Distinta Base'!$M$22*Vendite!Q$46)+('Distinta Base'!$M$23*Vendite!Q$47)+('Distinta Base'!$M$24*Vendite!Q$48)</f>
        <v>67.5</v>
      </c>
      <c r="S87" s="46">
        <f>+('Distinta Base'!$M$5*Vendite!R$29)+('Distinta Base'!$M$6*Vendite!R$30)+('Distinta Base'!$M$7*Vendite!R$31)+('Distinta Base'!$M$8*Vendite!R$32)+('Distinta Base'!$M$9*Vendite!R$33)+('Distinta Base'!$M$10*Vendite!R$34)+('Distinta Base'!$M$11*Vendite!R$35)+('Distinta Base'!$M$12*Vendite!R$36)+('Distinta Base'!$M$13*Vendite!R$37)+('Distinta Base'!$M$14*Vendite!R$38)+('Distinta Base'!$M$15*Vendite!R$39)+('Distinta Base'!$M$16*Vendite!R$40)+('Distinta Base'!$M$17*Vendite!R$41)+('Distinta Base'!$M$18*Vendite!R$42)+('Distinta Base'!$M$19*Vendite!R$43)+('Distinta Base'!$M$20*Vendite!R$44)+('Distinta Base'!$M$21*Vendite!R$45)+('Distinta Base'!$M$22*Vendite!R$46)+('Distinta Base'!$M$23*Vendite!R$47)+('Distinta Base'!$M$24*Vendite!R$48)</f>
        <v>67.5</v>
      </c>
      <c r="T87" s="46">
        <f>+('Distinta Base'!$M$5*Vendite!S$29)+('Distinta Base'!$M$6*Vendite!S$30)+('Distinta Base'!$M$7*Vendite!S$31)+('Distinta Base'!$M$8*Vendite!S$32)+('Distinta Base'!$M$9*Vendite!S$33)+('Distinta Base'!$M$10*Vendite!S$34)+('Distinta Base'!$M$11*Vendite!S$35)+('Distinta Base'!$M$12*Vendite!S$36)+('Distinta Base'!$M$13*Vendite!S$37)+('Distinta Base'!$M$14*Vendite!S$38)+('Distinta Base'!$M$15*Vendite!S$39)+('Distinta Base'!$M$16*Vendite!S$40)+('Distinta Base'!$M$17*Vendite!S$41)+('Distinta Base'!$M$18*Vendite!S$42)+('Distinta Base'!$M$19*Vendite!S$43)+('Distinta Base'!$M$20*Vendite!S$44)+('Distinta Base'!$M$21*Vendite!S$45)+('Distinta Base'!$M$22*Vendite!S$46)+('Distinta Base'!$M$23*Vendite!S$47)+('Distinta Base'!$M$24*Vendite!S$48)</f>
        <v>67.5</v>
      </c>
      <c r="U87" s="46">
        <f>+('Distinta Base'!$M$5*Vendite!T$29)+('Distinta Base'!$M$6*Vendite!T$30)+('Distinta Base'!$M$7*Vendite!T$31)+('Distinta Base'!$M$8*Vendite!T$32)+('Distinta Base'!$M$9*Vendite!T$33)+('Distinta Base'!$M$10*Vendite!T$34)+('Distinta Base'!$M$11*Vendite!T$35)+('Distinta Base'!$M$12*Vendite!T$36)+('Distinta Base'!$M$13*Vendite!T$37)+('Distinta Base'!$M$14*Vendite!T$38)+('Distinta Base'!$M$15*Vendite!T$39)+('Distinta Base'!$M$16*Vendite!T$40)+('Distinta Base'!$M$17*Vendite!T$41)+('Distinta Base'!$M$18*Vendite!T$42)+('Distinta Base'!$M$19*Vendite!T$43)+('Distinta Base'!$M$20*Vendite!T$44)+('Distinta Base'!$M$21*Vendite!T$45)+('Distinta Base'!$M$22*Vendite!T$46)+('Distinta Base'!$M$23*Vendite!T$47)+('Distinta Base'!$M$24*Vendite!T$48)</f>
        <v>67.5</v>
      </c>
      <c r="V87" s="46">
        <f>+('Distinta Base'!$M$5*Vendite!U$29)+('Distinta Base'!$M$6*Vendite!U$30)+('Distinta Base'!$M$7*Vendite!U$31)+('Distinta Base'!$M$8*Vendite!U$32)+('Distinta Base'!$M$9*Vendite!U$33)+('Distinta Base'!$M$10*Vendite!U$34)+('Distinta Base'!$M$11*Vendite!U$35)+('Distinta Base'!$M$12*Vendite!U$36)+('Distinta Base'!$M$13*Vendite!U$37)+('Distinta Base'!$M$14*Vendite!U$38)+('Distinta Base'!$M$15*Vendite!U$39)+('Distinta Base'!$M$16*Vendite!U$40)+('Distinta Base'!$M$17*Vendite!U$41)+('Distinta Base'!$M$18*Vendite!U$42)+('Distinta Base'!$M$19*Vendite!U$43)+('Distinta Base'!$M$20*Vendite!U$44)+('Distinta Base'!$M$21*Vendite!U$45)+('Distinta Base'!$M$22*Vendite!U$46)+('Distinta Base'!$M$23*Vendite!U$47)+('Distinta Base'!$M$24*Vendite!U$48)</f>
        <v>67.5</v>
      </c>
      <c r="W87" s="46">
        <f>+('Distinta Base'!$M$5*Vendite!V$29)+('Distinta Base'!$M$6*Vendite!V$30)+('Distinta Base'!$M$7*Vendite!V$31)+('Distinta Base'!$M$8*Vendite!V$32)+('Distinta Base'!$M$9*Vendite!V$33)+('Distinta Base'!$M$10*Vendite!V$34)+('Distinta Base'!$M$11*Vendite!V$35)+('Distinta Base'!$M$12*Vendite!V$36)+('Distinta Base'!$M$13*Vendite!V$37)+('Distinta Base'!$M$14*Vendite!V$38)+('Distinta Base'!$M$15*Vendite!V$39)+('Distinta Base'!$M$16*Vendite!V$40)+('Distinta Base'!$M$17*Vendite!V$41)+('Distinta Base'!$M$18*Vendite!V$42)+('Distinta Base'!$M$19*Vendite!V$43)+('Distinta Base'!$M$20*Vendite!V$44)+('Distinta Base'!$M$21*Vendite!V$45)+('Distinta Base'!$M$22*Vendite!V$46)+('Distinta Base'!$M$23*Vendite!V$47)+('Distinta Base'!$M$24*Vendite!V$48)</f>
        <v>67.5</v>
      </c>
      <c r="X87" s="46">
        <f>+('Distinta Base'!$M$5*Vendite!W$29)+('Distinta Base'!$M$6*Vendite!W$30)+('Distinta Base'!$M$7*Vendite!W$31)+('Distinta Base'!$M$8*Vendite!W$32)+('Distinta Base'!$M$9*Vendite!W$33)+('Distinta Base'!$M$10*Vendite!W$34)+('Distinta Base'!$M$11*Vendite!W$35)+('Distinta Base'!$M$12*Vendite!W$36)+('Distinta Base'!$M$13*Vendite!W$37)+('Distinta Base'!$M$14*Vendite!W$38)+('Distinta Base'!$M$15*Vendite!W$39)+('Distinta Base'!$M$16*Vendite!W$40)+('Distinta Base'!$M$17*Vendite!W$41)+('Distinta Base'!$M$18*Vendite!W$42)+('Distinta Base'!$M$19*Vendite!W$43)+('Distinta Base'!$M$20*Vendite!W$44)+('Distinta Base'!$M$21*Vendite!W$45)+('Distinta Base'!$M$22*Vendite!W$46)+('Distinta Base'!$M$23*Vendite!W$47)+('Distinta Base'!$M$24*Vendite!W$48)</f>
        <v>67.5</v>
      </c>
      <c r="Y87" s="46">
        <f>+('Distinta Base'!$M$5*Vendite!X$29)+('Distinta Base'!$M$6*Vendite!X$30)+('Distinta Base'!$M$7*Vendite!X$31)+('Distinta Base'!$M$8*Vendite!X$32)+('Distinta Base'!$M$9*Vendite!X$33)+('Distinta Base'!$M$10*Vendite!X$34)+('Distinta Base'!$M$11*Vendite!X$35)+('Distinta Base'!$M$12*Vendite!X$36)+('Distinta Base'!$M$13*Vendite!X$37)+('Distinta Base'!$M$14*Vendite!X$38)+('Distinta Base'!$M$15*Vendite!X$39)+('Distinta Base'!$M$16*Vendite!X$40)+('Distinta Base'!$M$17*Vendite!X$41)+('Distinta Base'!$M$18*Vendite!X$42)+('Distinta Base'!$M$19*Vendite!X$43)+('Distinta Base'!$M$20*Vendite!X$44)+('Distinta Base'!$M$21*Vendite!X$45)+('Distinta Base'!$M$22*Vendite!X$46)+('Distinta Base'!$M$23*Vendite!X$47)+('Distinta Base'!$M$24*Vendite!X$48)</f>
        <v>67.5</v>
      </c>
      <c r="Z87" s="46">
        <f>+('Distinta Base'!$M$5*Vendite!Y$29)+('Distinta Base'!$M$6*Vendite!Y$30)+('Distinta Base'!$M$7*Vendite!Y$31)+('Distinta Base'!$M$8*Vendite!Y$32)+('Distinta Base'!$M$9*Vendite!Y$33)+('Distinta Base'!$M$10*Vendite!Y$34)+('Distinta Base'!$M$11*Vendite!Y$35)+('Distinta Base'!$M$12*Vendite!Y$36)+('Distinta Base'!$M$13*Vendite!Y$37)+('Distinta Base'!$M$14*Vendite!Y$38)+('Distinta Base'!$M$15*Vendite!Y$39)+('Distinta Base'!$M$16*Vendite!Y$40)+('Distinta Base'!$M$17*Vendite!Y$41)+('Distinta Base'!$M$18*Vendite!Y$42)+('Distinta Base'!$M$19*Vendite!Y$43)+('Distinta Base'!$M$20*Vendite!Y$44)+('Distinta Base'!$M$21*Vendite!Y$45)+('Distinta Base'!$M$22*Vendite!Y$46)+('Distinta Base'!$M$23*Vendite!Y$47)+('Distinta Base'!$M$24*Vendite!Y$48)</f>
        <v>67.5</v>
      </c>
      <c r="AA87" s="46">
        <f>+('Distinta Base'!$M$5*Vendite!Z$29)+('Distinta Base'!$M$6*Vendite!Z$30)+('Distinta Base'!$M$7*Vendite!Z$31)+('Distinta Base'!$M$8*Vendite!Z$32)+('Distinta Base'!$M$9*Vendite!Z$33)+('Distinta Base'!$M$10*Vendite!Z$34)+('Distinta Base'!$M$11*Vendite!Z$35)+('Distinta Base'!$M$12*Vendite!Z$36)+('Distinta Base'!$M$13*Vendite!Z$37)+('Distinta Base'!$M$14*Vendite!Z$38)+('Distinta Base'!$M$15*Vendite!Z$39)+('Distinta Base'!$M$16*Vendite!Z$40)+('Distinta Base'!$M$17*Vendite!Z$41)+('Distinta Base'!$M$18*Vendite!Z$42)+('Distinta Base'!$M$19*Vendite!Z$43)+('Distinta Base'!$M$20*Vendite!Z$44)+('Distinta Base'!$M$21*Vendite!Z$45)+('Distinta Base'!$M$22*Vendite!Z$46)+('Distinta Base'!$M$23*Vendite!Z$47)+('Distinta Base'!$M$24*Vendite!Z$48)</f>
        <v>67.5</v>
      </c>
      <c r="AB87" s="46">
        <f>+('Distinta Base'!$M$5*Vendite!AA$29)+('Distinta Base'!$M$6*Vendite!AA$30)+('Distinta Base'!$M$7*Vendite!AA$31)+('Distinta Base'!$M$8*Vendite!AA$32)+('Distinta Base'!$M$9*Vendite!AA$33)+('Distinta Base'!$M$10*Vendite!AA$34)+('Distinta Base'!$M$11*Vendite!AA$35)+('Distinta Base'!$M$12*Vendite!AA$36)+('Distinta Base'!$M$13*Vendite!AA$37)+('Distinta Base'!$M$14*Vendite!AA$38)+('Distinta Base'!$M$15*Vendite!AA$39)+('Distinta Base'!$M$16*Vendite!AA$40)+('Distinta Base'!$M$17*Vendite!AA$41)+('Distinta Base'!$M$18*Vendite!AA$42)+('Distinta Base'!$M$19*Vendite!AA$43)+('Distinta Base'!$M$20*Vendite!AA$44)+('Distinta Base'!$M$21*Vendite!AA$45)+('Distinta Base'!$M$22*Vendite!AA$46)+('Distinta Base'!$M$23*Vendite!AA$47)+('Distinta Base'!$M$24*Vendite!AA$48)</f>
        <v>71.8</v>
      </c>
      <c r="AC87" s="46">
        <f>+('Distinta Base'!$M$5*Vendite!AB$29)+('Distinta Base'!$M$6*Vendite!AB$30)+('Distinta Base'!$M$7*Vendite!AB$31)+('Distinta Base'!$M$8*Vendite!AB$32)+('Distinta Base'!$M$9*Vendite!AB$33)+('Distinta Base'!$M$10*Vendite!AB$34)+('Distinta Base'!$M$11*Vendite!AB$35)+('Distinta Base'!$M$12*Vendite!AB$36)+('Distinta Base'!$M$13*Vendite!AB$37)+('Distinta Base'!$M$14*Vendite!AB$38)+('Distinta Base'!$M$15*Vendite!AB$39)+('Distinta Base'!$M$16*Vendite!AB$40)+('Distinta Base'!$M$17*Vendite!AB$41)+('Distinta Base'!$M$18*Vendite!AB$42)+('Distinta Base'!$M$19*Vendite!AB$43)+('Distinta Base'!$M$20*Vendite!AB$44)+('Distinta Base'!$M$21*Vendite!AB$45)+('Distinta Base'!$M$22*Vendite!AB$46)+('Distinta Base'!$M$23*Vendite!AB$47)+('Distinta Base'!$M$24*Vendite!AB$48)</f>
        <v>73.999999999999986</v>
      </c>
      <c r="AD87" s="46">
        <f>+('Distinta Base'!$M$5*Vendite!AC$29)+('Distinta Base'!$M$6*Vendite!AC$30)+('Distinta Base'!$M$7*Vendite!AC$31)+('Distinta Base'!$M$8*Vendite!AC$32)+('Distinta Base'!$M$9*Vendite!AC$33)+('Distinta Base'!$M$10*Vendite!AC$34)+('Distinta Base'!$M$11*Vendite!AC$35)+('Distinta Base'!$M$12*Vendite!AC$36)+('Distinta Base'!$M$13*Vendite!AC$37)+('Distinta Base'!$M$14*Vendite!AC$38)+('Distinta Base'!$M$15*Vendite!AC$39)+('Distinta Base'!$M$16*Vendite!AC$40)+('Distinta Base'!$M$17*Vendite!AC$41)+('Distinta Base'!$M$18*Vendite!AC$42)+('Distinta Base'!$M$19*Vendite!AC$43)+('Distinta Base'!$M$20*Vendite!AC$44)+('Distinta Base'!$M$21*Vendite!AC$45)+('Distinta Base'!$M$22*Vendite!AC$46)+('Distinta Base'!$M$23*Vendite!AC$47)+('Distinta Base'!$M$24*Vendite!AC$48)</f>
        <v>73.999999999999986</v>
      </c>
      <c r="AE87" s="46">
        <f>+('Distinta Base'!$M$5*Vendite!AD$29)+('Distinta Base'!$M$6*Vendite!AD$30)+('Distinta Base'!$M$7*Vendite!AD$31)+('Distinta Base'!$M$8*Vendite!AD$32)+('Distinta Base'!$M$9*Vendite!AD$33)+('Distinta Base'!$M$10*Vendite!AD$34)+('Distinta Base'!$M$11*Vendite!AD$35)+('Distinta Base'!$M$12*Vendite!AD$36)+('Distinta Base'!$M$13*Vendite!AD$37)+('Distinta Base'!$M$14*Vendite!AD$38)+('Distinta Base'!$M$15*Vendite!AD$39)+('Distinta Base'!$M$16*Vendite!AD$40)+('Distinta Base'!$M$17*Vendite!AD$41)+('Distinta Base'!$M$18*Vendite!AD$42)+('Distinta Base'!$M$19*Vendite!AD$43)+('Distinta Base'!$M$20*Vendite!AD$44)+('Distinta Base'!$M$21*Vendite!AD$45)+('Distinta Base'!$M$22*Vendite!AD$46)+('Distinta Base'!$M$23*Vendite!AD$47)+('Distinta Base'!$M$24*Vendite!AD$48)</f>
        <v>73.999999999999986</v>
      </c>
      <c r="AF87" s="46">
        <f>+('Distinta Base'!$M$5*Vendite!AE$29)+('Distinta Base'!$M$6*Vendite!AE$30)+('Distinta Base'!$M$7*Vendite!AE$31)+('Distinta Base'!$M$8*Vendite!AE$32)+('Distinta Base'!$M$9*Vendite!AE$33)+('Distinta Base'!$M$10*Vendite!AE$34)+('Distinta Base'!$M$11*Vendite!AE$35)+('Distinta Base'!$M$12*Vendite!AE$36)+('Distinta Base'!$M$13*Vendite!AE$37)+('Distinta Base'!$M$14*Vendite!AE$38)+('Distinta Base'!$M$15*Vendite!AE$39)+('Distinta Base'!$M$16*Vendite!AE$40)+('Distinta Base'!$M$17*Vendite!AE$41)+('Distinta Base'!$M$18*Vendite!AE$42)+('Distinta Base'!$M$19*Vendite!AE$43)+('Distinta Base'!$M$20*Vendite!AE$44)+('Distinta Base'!$M$21*Vendite!AE$45)+('Distinta Base'!$M$22*Vendite!AE$46)+('Distinta Base'!$M$23*Vendite!AE$47)+('Distinta Base'!$M$24*Vendite!AE$48)</f>
        <v>73.999999999999986</v>
      </c>
      <c r="AG87" s="46">
        <f>+('Distinta Base'!$M$5*Vendite!AF$29)+('Distinta Base'!$M$6*Vendite!AF$30)+('Distinta Base'!$M$7*Vendite!AF$31)+('Distinta Base'!$M$8*Vendite!AF$32)+('Distinta Base'!$M$9*Vendite!AF$33)+('Distinta Base'!$M$10*Vendite!AF$34)+('Distinta Base'!$M$11*Vendite!AF$35)+('Distinta Base'!$M$12*Vendite!AF$36)+('Distinta Base'!$M$13*Vendite!AF$37)+('Distinta Base'!$M$14*Vendite!AF$38)+('Distinta Base'!$M$15*Vendite!AF$39)+('Distinta Base'!$M$16*Vendite!AF$40)+('Distinta Base'!$M$17*Vendite!AF$41)+('Distinta Base'!$M$18*Vendite!AF$42)+('Distinta Base'!$M$19*Vendite!AF$43)+('Distinta Base'!$M$20*Vendite!AF$44)+('Distinta Base'!$M$21*Vendite!AF$45)+('Distinta Base'!$M$22*Vendite!AF$46)+('Distinta Base'!$M$23*Vendite!AF$47)+('Distinta Base'!$M$24*Vendite!AF$48)</f>
        <v>73.999999999999986</v>
      </c>
      <c r="AH87" s="46">
        <f>+('Distinta Base'!$M$5*Vendite!AG$29)+('Distinta Base'!$M$6*Vendite!AG$30)+('Distinta Base'!$M$7*Vendite!AG$31)+('Distinta Base'!$M$8*Vendite!AG$32)+('Distinta Base'!$M$9*Vendite!AG$33)+('Distinta Base'!$M$10*Vendite!AG$34)+('Distinta Base'!$M$11*Vendite!AG$35)+('Distinta Base'!$M$12*Vendite!AG$36)+('Distinta Base'!$M$13*Vendite!AG$37)+('Distinta Base'!$M$14*Vendite!AG$38)+('Distinta Base'!$M$15*Vendite!AG$39)+('Distinta Base'!$M$16*Vendite!AG$40)+('Distinta Base'!$M$17*Vendite!AG$41)+('Distinta Base'!$M$18*Vendite!AG$42)+('Distinta Base'!$M$19*Vendite!AG$43)+('Distinta Base'!$M$20*Vendite!AG$44)+('Distinta Base'!$M$21*Vendite!AG$45)+('Distinta Base'!$M$22*Vendite!AG$46)+('Distinta Base'!$M$23*Vendite!AG$47)+('Distinta Base'!$M$24*Vendite!AG$48)</f>
        <v>73.999999999999986</v>
      </c>
      <c r="AI87" s="46">
        <f>+('Distinta Base'!$M$5*Vendite!AH$29)+('Distinta Base'!$M$6*Vendite!AH$30)+('Distinta Base'!$M$7*Vendite!AH$31)+('Distinta Base'!$M$8*Vendite!AH$32)+('Distinta Base'!$M$9*Vendite!AH$33)+('Distinta Base'!$M$10*Vendite!AH$34)+('Distinta Base'!$M$11*Vendite!AH$35)+('Distinta Base'!$M$12*Vendite!AH$36)+('Distinta Base'!$M$13*Vendite!AH$37)+('Distinta Base'!$M$14*Vendite!AH$38)+('Distinta Base'!$M$15*Vendite!AH$39)+('Distinta Base'!$M$16*Vendite!AH$40)+('Distinta Base'!$M$17*Vendite!AH$41)+('Distinta Base'!$M$18*Vendite!AH$42)+('Distinta Base'!$M$19*Vendite!AH$43)+('Distinta Base'!$M$20*Vendite!AH$44)+('Distinta Base'!$M$21*Vendite!AH$45)+('Distinta Base'!$M$22*Vendite!AH$46)+('Distinta Base'!$M$23*Vendite!AH$47)+('Distinta Base'!$M$24*Vendite!AH$48)</f>
        <v>73.999999999999986</v>
      </c>
      <c r="AJ87" s="46">
        <f>+('Distinta Base'!$M$5*Vendite!AI$29)+('Distinta Base'!$M$6*Vendite!AI$30)+('Distinta Base'!$M$7*Vendite!AI$31)+('Distinta Base'!$M$8*Vendite!AI$32)+('Distinta Base'!$M$9*Vendite!AI$33)+('Distinta Base'!$M$10*Vendite!AI$34)+('Distinta Base'!$M$11*Vendite!AI$35)+('Distinta Base'!$M$12*Vendite!AI$36)+('Distinta Base'!$M$13*Vendite!AI$37)+('Distinta Base'!$M$14*Vendite!AI$38)+('Distinta Base'!$M$15*Vendite!AI$39)+('Distinta Base'!$M$16*Vendite!AI$40)+('Distinta Base'!$M$17*Vendite!AI$41)+('Distinta Base'!$M$18*Vendite!AI$42)+('Distinta Base'!$M$19*Vendite!AI$43)+('Distinta Base'!$M$20*Vendite!AI$44)+('Distinta Base'!$M$21*Vendite!AI$45)+('Distinta Base'!$M$22*Vendite!AI$46)+('Distinta Base'!$M$23*Vendite!AI$47)+('Distinta Base'!$M$24*Vendite!AI$48)</f>
        <v>73.999999999999986</v>
      </c>
      <c r="AK87" s="46">
        <f>+('Distinta Base'!$M$5*Vendite!AJ$29)+('Distinta Base'!$M$6*Vendite!AJ$30)+('Distinta Base'!$M$7*Vendite!AJ$31)+('Distinta Base'!$M$8*Vendite!AJ$32)+('Distinta Base'!$M$9*Vendite!AJ$33)+('Distinta Base'!$M$10*Vendite!AJ$34)+('Distinta Base'!$M$11*Vendite!AJ$35)+('Distinta Base'!$M$12*Vendite!AJ$36)+('Distinta Base'!$M$13*Vendite!AJ$37)+('Distinta Base'!$M$14*Vendite!AJ$38)+('Distinta Base'!$M$15*Vendite!AJ$39)+('Distinta Base'!$M$16*Vendite!AJ$40)+('Distinta Base'!$M$17*Vendite!AJ$41)+('Distinta Base'!$M$18*Vendite!AJ$42)+('Distinta Base'!$M$19*Vendite!AJ$43)+('Distinta Base'!$M$20*Vendite!AJ$44)+('Distinta Base'!$M$21*Vendite!AJ$45)+('Distinta Base'!$M$22*Vendite!AJ$46)+('Distinta Base'!$M$23*Vendite!AJ$47)+('Distinta Base'!$M$24*Vendite!AJ$48)</f>
        <v>73.999999999999986</v>
      </c>
      <c r="AL87" s="46">
        <f>+('Distinta Base'!$M$5*Vendite!AK$29)+('Distinta Base'!$M$6*Vendite!AK$30)+('Distinta Base'!$M$7*Vendite!AK$31)+('Distinta Base'!$M$8*Vendite!AK$32)+('Distinta Base'!$M$9*Vendite!AK$33)+('Distinta Base'!$M$10*Vendite!AK$34)+('Distinta Base'!$M$11*Vendite!AK$35)+('Distinta Base'!$M$12*Vendite!AK$36)+('Distinta Base'!$M$13*Vendite!AK$37)+('Distinta Base'!$M$14*Vendite!AK$38)+('Distinta Base'!$M$15*Vendite!AK$39)+('Distinta Base'!$M$16*Vendite!AK$40)+('Distinta Base'!$M$17*Vendite!AK$41)+('Distinta Base'!$M$18*Vendite!AK$42)+('Distinta Base'!$M$19*Vendite!AK$43)+('Distinta Base'!$M$20*Vendite!AK$44)+('Distinta Base'!$M$21*Vendite!AK$45)+('Distinta Base'!$M$22*Vendite!AK$46)+('Distinta Base'!$M$23*Vendite!AK$47)+('Distinta Base'!$M$24*Vendite!AK$48)</f>
        <v>73.999999999999986</v>
      </c>
      <c r="AM87" s="46">
        <f>+('Distinta Base'!$M$5*Vendite!AL$29)+('Distinta Base'!$M$6*Vendite!AL$30)+('Distinta Base'!$M$7*Vendite!AL$31)+('Distinta Base'!$M$8*Vendite!AL$32)+('Distinta Base'!$M$9*Vendite!AL$33)+('Distinta Base'!$M$10*Vendite!AL$34)+('Distinta Base'!$M$11*Vendite!AL$35)+('Distinta Base'!$M$12*Vendite!AL$36)+('Distinta Base'!$M$13*Vendite!AL$37)+('Distinta Base'!$M$14*Vendite!AL$38)+('Distinta Base'!$M$15*Vendite!AL$39)+('Distinta Base'!$M$16*Vendite!AL$40)+('Distinta Base'!$M$17*Vendite!AL$41)+('Distinta Base'!$M$18*Vendite!AL$42)+('Distinta Base'!$M$19*Vendite!AL$43)+('Distinta Base'!$M$20*Vendite!AL$44)+('Distinta Base'!$M$21*Vendite!AL$45)+('Distinta Base'!$M$22*Vendite!AL$46)+('Distinta Base'!$M$23*Vendite!AL$47)+('Distinta Base'!$M$24*Vendite!AL$48)</f>
        <v>73.999999999999986</v>
      </c>
    </row>
    <row r="88" spans="2:39" ht="16.5" thickTop="1" thickBot="1" x14ac:dyDescent="0.3">
      <c r="B88" s="48" t="str">
        <f>+app!$G$12&amp;" in "&amp;'An Distinta Base'!F18</f>
        <v>Acquisti in Kg</v>
      </c>
      <c r="C88" s="41"/>
      <c r="D88" s="54">
        <v>3000</v>
      </c>
      <c r="E88" s="54"/>
      <c r="F88" s="54"/>
      <c r="G88" s="54"/>
      <c r="H88" s="54"/>
      <c r="I88" s="54"/>
      <c r="J88" s="54"/>
      <c r="K88" s="54">
        <v>3000</v>
      </c>
      <c r="L88" s="54"/>
      <c r="M88" s="54"/>
      <c r="N88" s="54"/>
      <c r="O88" s="54"/>
      <c r="P88" s="54"/>
      <c r="Q88" s="54"/>
      <c r="R88" s="54"/>
      <c r="S88" s="54">
        <v>3000</v>
      </c>
      <c r="T88" s="54"/>
      <c r="U88" s="54"/>
      <c r="V88" s="54"/>
      <c r="W88" s="54"/>
      <c r="X88" s="54"/>
      <c r="Y88" s="54"/>
      <c r="Z88" s="54">
        <v>3000</v>
      </c>
      <c r="AA88" s="54"/>
      <c r="AB88" s="54"/>
      <c r="AC88" s="54"/>
      <c r="AD88" s="54"/>
      <c r="AE88" s="54"/>
      <c r="AF88" s="54"/>
      <c r="AG88" s="54">
        <v>3000</v>
      </c>
      <c r="AH88" s="54"/>
      <c r="AI88" s="54"/>
      <c r="AJ88" s="54"/>
      <c r="AK88" s="54"/>
      <c r="AL88" s="54"/>
      <c r="AM88" s="54"/>
    </row>
    <row r="89" spans="2:39" ht="15.75" thickTop="1" x14ac:dyDescent="0.25">
      <c r="B89" s="48" t="s">
        <v>300</v>
      </c>
      <c r="D89" s="46">
        <f>+D86-D87+D88</f>
        <v>2939</v>
      </c>
      <c r="E89" s="46">
        <f>+E86-E87+E88</f>
        <v>2878</v>
      </c>
      <c r="F89" s="46">
        <f t="shared" ref="F89:AM89" si="21">+F86-F87+F88</f>
        <v>2817</v>
      </c>
      <c r="G89" s="46">
        <f t="shared" si="21"/>
        <v>2756</v>
      </c>
      <c r="H89" s="46">
        <f t="shared" si="21"/>
        <v>2695</v>
      </c>
      <c r="I89" s="46">
        <f t="shared" si="21"/>
        <v>2634</v>
      </c>
      <c r="J89" s="46">
        <f t="shared" si="21"/>
        <v>2573</v>
      </c>
      <c r="K89" s="46">
        <f t="shared" si="21"/>
        <v>5512</v>
      </c>
      <c r="L89" s="46">
        <f t="shared" si="21"/>
        <v>5451</v>
      </c>
      <c r="M89" s="46">
        <f t="shared" si="21"/>
        <v>5390</v>
      </c>
      <c r="N89" s="46">
        <f t="shared" si="21"/>
        <v>5329</v>
      </c>
      <c r="O89" s="46">
        <f t="shared" si="21"/>
        <v>5268</v>
      </c>
      <c r="P89" s="46">
        <f t="shared" si="21"/>
        <v>5202.7</v>
      </c>
      <c r="Q89" s="46">
        <f t="shared" si="21"/>
        <v>5135.2</v>
      </c>
      <c r="R89" s="46">
        <f t="shared" si="21"/>
        <v>5067.7</v>
      </c>
      <c r="S89" s="46">
        <f t="shared" si="21"/>
        <v>8000.2</v>
      </c>
      <c r="T89" s="46">
        <f t="shared" si="21"/>
        <v>7932.7</v>
      </c>
      <c r="U89" s="46">
        <f t="shared" si="21"/>
        <v>7865.2</v>
      </c>
      <c r="V89" s="46">
        <f t="shared" si="21"/>
        <v>7797.7</v>
      </c>
      <c r="W89" s="46">
        <f t="shared" si="21"/>
        <v>7730.2</v>
      </c>
      <c r="X89" s="46">
        <f t="shared" si="21"/>
        <v>7662.7</v>
      </c>
      <c r="Y89" s="46">
        <f t="shared" si="21"/>
        <v>7595.2</v>
      </c>
      <c r="Z89" s="46">
        <f t="shared" si="21"/>
        <v>10527.7</v>
      </c>
      <c r="AA89" s="46">
        <f t="shared" si="21"/>
        <v>10460.200000000001</v>
      </c>
      <c r="AB89" s="46">
        <f t="shared" si="21"/>
        <v>10388.400000000001</v>
      </c>
      <c r="AC89" s="46">
        <f t="shared" si="21"/>
        <v>10314.400000000001</v>
      </c>
      <c r="AD89" s="46">
        <f t="shared" si="21"/>
        <v>10240.400000000001</v>
      </c>
      <c r="AE89" s="46">
        <f t="shared" si="21"/>
        <v>10166.400000000001</v>
      </c>
      <c r="AF89" s="46">
        <f t="shared" si="21"/>
        <v>10092.400000000001</v>
      </c>
      <c r="AG89" s="46">
        <f t="shared" si="21"/>
        <v>13018.400000000001</v>
      </c>
      <c r="AH89" s="46">
        <f t="shared" si="21"/>
        <v>12944.400000000001</v>
      </c>
      <c r="AI89" s="46">
        <f t="shared" si="21"/>
        <v>12870.400000000001</v>
      </c>
      <c r="AJ89" s="46">
        <f t="shared" si="21"/>
        <v>12796.400000000001</v>
      </c>
      <c r="AK89" s="46">
        <f t="shared" si="21"/>
        <v>12722.400000000001</v>
      </c>
      <c r="AL89" s="46">
        <f t="shared" si="21"/>
        <v>12648.400000000001</v>
      </c>
      <c r="AM89" s="46">
        <f t="shared" si="21"/>
        <v>12574.400000000001</v>
      </c>
    </row>
    <row r="92" spans="2:39" ht="15" x14ac:dyDescent="0.25">
      <c r="B92" s="48" t="str">
        <f>+'An Distinta Base'!E19</f>
        <v>Mp12</v>
      </c>
      <c r="D92" s="48" t="str">
        <f>+SPm!B$2</f>
        <v>A1 M1</v>
      </c>
      <c r="E92" s="48" t="str">
        <f>+SPm!C$2</f>
        <v>A1 M2</v>
      </c>
      <c r="F92" s="48" t="str">
        <f>+SPm!D$2</f>
        <v>A1 M3</v>
      </c>
      <c r="G92" s="48" t="str">
        <f>+SPm!E$2</f>
        <v>A1 M4</v>
      </c>
      <c r="H92" s="48" t="str">
        <f>+SPm!F$2</f>
        <v>A1 M5</v>
      </c>
      <c r="I92" s="48" t="str">
        <f>+SPm!G$2</f>
        <v>A1 M6</v>
      </c>
      <c r="J92" s="48" t="str">
        <f>+SPm!H$2</f>
        <v>A1 M7</v>
      </c>
      <c r="K92" s="48" t="str">
        <f>+SPm!I$2</f>
        <v>A1 M8</v>
      </c>
      <c r="L92" s="48" t="str">
        <f>+SPm!J$2</f>
        <v>A1 M9</v>
      </c>
      <c r="M92" s="48" t="str">
        <f>+SPm!K$2</f>
        <v>A1 M10</v>
      </c>
      <c r="N92" s="48" t="str">
        <f>+SPm!L$2</f>
        <v>A1 M11</v>
      </c>
      <c r="O92" s="48" t="str">
        <f>+SPm!M$2</f>
        <v>A1 M12</v>
      </c>
      <c r="P92" s="48" t="str">
        <f>+SPm!N$2</f>
        <v>A2 M1</v>
      </c>
      <c r="Q92" s="48" t="str">
        <f>+SPm!O$2</f>
        <v>A2 M2</v>
      </c>
      <c r="R92" s="48" t="str">
        <f>+SPm!P$2</f>
        <v>A2 M3</v>
      </c>
      <c r="S92" s="48" t="str">
        <f>+SPm!Q$2</f>
        <v>A2 M4</v>
      </c>
      <c r="T92" s="48" t="str">
        <f>+SPm!R$2</f>
        <v>A2 M5</v>
      </c>
      <c r="U92" s="48" t="str">
        <f>+SPm!S$2</f>
        <v>A2 M6</v>
      </c>
      <c r="V92" s="48" t="str">
        <f>+SPm!T$2</f>
        <v>A2 M7</v>
      </c>
      <c r="W92" s="48" t="str">
        <f>+SPm!U$2</f>
        <v>A2 M8</v>
      </c>
      <c r="X92" s="48" t="str">
        <f>+SPm!V$2</f>
        <v>A2 M9</v>
      </c>
      <c r="Y92" s="48" t="str">
        <f>+SPm!W$2</f>
        <v>A2 M10</v>
      </c>
      <c r="Z92" s="48" t="str">
        <f>+SPm!X$2</f>
        <v>A2 M11</v>
      </c>
      <c r="AA92" s="48" t="str">
        <f>+SPm!Y$2</f>
        <v>A2 M12</v>
      </c>
      <c r="AB92" s="48" t="str">
        <f>+SPm!Z$2</f>
        <v>A3 M1</v>
      </c>
      <c r="AC92" s="48" t="str">
        <f>+SPm!AA$2</f>
        <v>A3 M2</v>
      </c>
      <c r="AD92" s="48" t="str">
        <f>+SPm!AB$2</f>
        <v>A3 M3</v>
      </c>
      <c r="AE92" s="48" t="str">
        <f>+SPm!AC$2</f>
        <v>A3 M4</v>
      </c>
      <c r="AF92" s="48" t="str">
        <f>+SPm!AD$2</f>
        <v>A3 M5</v>
      </c>
      <c r="AG92" s="48" t="str">
        <f>+SPm!AE$2</f>
        <v>A3 M6</v>
      </c>
      <c r="AH92" s="48" t="str">
        <f>+SPm!AF$2</f>
        <v>A3 M7</v>
      </c>
      <c r="AI92" s="48" t="str">
        <f>+SPm!AG$2</f>
        <v>A3 M8</v>
      </c>
      <c r="AJ92" s="48" t="str">
        <f>+SPm!AH$2</f>
        <v>A3 M9</v>
      </c>
      <c r="AK92" s="48" t="str">
        <f>+SPm!AI$2</f>
        <v>A3 M10</v>
      </c>
      <c r="AL92" s="48" t="str">
        <f>+SPm!AJ$2</f>
        <v>A3 M11</v>
      </c>
      <c r="AM92" s="48" t="str">
        <f>+SPm!AK$2</f>
        <v>A3 M12</v>
      </c>
    </row>
    <row r="94" spans="2:39" ht="15" x14ac:dyDescent="0.25">
      <c r="B94" s="48" t="s">
        <v>299</v>
      </c>
      <c r="D94" s="46">
        <v>0</v>
      </c>
      <c r="E94" s="46">
        <f>+D97</f>
        <v>4945</v>
      </c>
      <c r="F94" s="46">
        <f t="shared" ref="F94:AM94" si="22">+E97</f>
        <v>4890</v>
      </c>
      <c r="G94" s="46">
        <f t="shared" si="22"/>
        <v>4835</v>
      </c>
      <c r="H94" s="46">
        <f t="shared" si="22"/>
        <v>4780</v>
      </c>
      <c r="I94" s="46">
        <f t="shared" si="22"/>
        <v>4725</v>
      </c>
      <c r="J94" s="46">
        <f t="shared" si="22"/>
        <v>4670</v>
      </c>
      <c r="K94" s="46">
        <f t="shared" si="22"/>
        <v>4615</v>
      </c>
      <c r="L94" s="46">
        <f t="shared" si="22"/>
        <v>4560</v>
      </c>
      <c r="M94" s="46">
        <f t="shared" si="22"/>
        <v>4505</v>
      </c>
      <c r="N94" s="46">
        <f t="shared" si="22"/>
        <v>4450</v>
      </c>
      <c r="O94" s="46">
        <f t="shared" si="22"/>
        <v>4395</v>
      </c>
      <c r="P94" s="46">
        <f t="shared" si="22"/>
        <v>4340</v>
      </c>
      <c r="Q94" s="46">
        <f t="shared" si="22"/>
        <v>4280.8999999999996</v>
      </c>
      <c r="R94" s="46">
        <f t="shared" si="22"/>
        <v>9219.5999999999985</v>
      </c>
      <c r="S94" s="46">
        <f t="shared" si="22"/>
        <v>9158.2999999999993</v>
      </c>
      <c r="T94" s="46">
        <f t="shared" si="22"/>
        <v>9097</v>
      </c>
      <c r="U94" s="46">
        <f t="shared" si="22"/>
        <v>9035.7000000000007</v>
      </c>
      <c r="V94" s="46">
        <f t="shared" si="22"/>
        <v>8974.4000000000015</v>
      </c>
      <c r="W94" s="46">
        <f t="shared" si="22"/>
        <v>8913.1000000000022</v>
      </c>
      <c r="X94" s="46">
        <f t="shared" si="22"/>
        <v>8851.8000000000029</v>
      </c>
      <c r="Y94" s="46">
        <f t="shared" si="22"/>
        <v>8790.5000000000036</v>
      </c>
      <c r="Z94" s="46">
        <f t="shared" si="22"/>
        <v>8729.2000000000044</v>
      </c>
      <c r="AA94" s="46">
        <f t="shared" si="22"/>
        <v>8667.9000000000051</v>
      </c>
      <c r="AB94" s="46">
        <f t="shared" si="22"/>
        <v>8606.6000000000058</v>
      </c>
      <c r="AC94" s="46">
        <f t="shared" si="22"/>
        <v>8541.2000000000062</v>
      </c>
      <c r="AD94" s="46">
        <f t="shared" si="22"/>
        <v>13473.600000000006</v>
      </c>
      <c r="AE94" s="46">
        <f t="shared" si="22"/>
        <v>13406.000000000005</v>
      </c>
      <c r="AF94" s="46">
        <f t="shared" si="22"/>
        <v>13338.400000000005</v>
      </c>
      <c r="AG94" s="46">
        <f t="shared" si="22"/>
        <v>13270.800000000005</v>
      </c>
      <c r="AH94" s="46">
        <f t="shared" si="22"/>
        <v>13203.200000000004</v>
      </c>
      <c r="AI94" s="46">
        <f t="shared" si="22"/>
        <v>13135.600000000004</v>
      </c>
      <c r="AJ94" s="46">
        <f t="shared" si="22"/>
        <v>13068.000000000004</v>
      </c>
      <c r="AK94" s="46">
        <f t="shared" si="22"/>
        <v>13000.400000000003</v>
      </c>
      <c r="AL94" s="46">
        <f t="shared" si="22"/>
        <v>12932.800000000003</v>
      </c>
      <c r="AM94" s="46">
        <f t="shared" si="22"/>
        <v>12865.200000000003</v>
      </c>
    </row>
    <row r="95" spans="2:39" ht="15.75" thickBot="1" x14ac:dyDescent="0.3">
      <c r="B95" s="48" t="str">
        <f>+app!$G$11&amp;" in "&amp;'An Distinta Base'!F19</f>
        <v>Consumi in Kg</v>
      </c>
      <c r="D95" s="46">
        <f>+('Distinta Base'!$N$5*Vendite!B$29)+('Distinta Base'!$N$6*Vendite!B$30)+('Distinta Base'!$N$7*Vendite!B$31)+('Distinta Base'!$N$8*Vendite!B$32)+('Distinta Base'!$N$9*Vendite!B$33)+('Distinta Base'!$N$10*Vendite!B$34)+('Distinta Base'!$N$11*Vendite!B$35)+('Distinta Base'!$N$12*Vendite!B$36)+('Distinta Base'!$N$13*Vendite!B$37)+('Distinta Base'!$N$14*Vendite!B$38)+('Distinta Base'!$N$15*Vendite!B$39)+('Distinta Base'!$N$16*Vendite!B$40)+('Distinta Base'!$N$17*Vendite!B$41)+('Distinta Base'!$N$18*Vendite!B$42)+('Distinta Base'!$N$19*Vendite!B$43)+('Distinta Base'!$N$20*Vendite!B$44)+('Distinta Base'!$N$21*Vendite!B$45)+('Distinta Base'!$N$22*Vendite!B$46)+('Distinta Base'!$N$23*Vendite!B$47)+('Distinta Base'!$N$24*Vendite!B$48)</f>
        <v>55</v>
      </c>
      <c r="E95" s="46">
        <f>+('Distinta Base'!$N$5*Vendite!D$29)+('Distinta Base'!$N$6*Vendite!D$30)+('Distinta Base'!$N$7*Vendite!D$31)+('Distinta Base'!$N$8*Vendite!D$32)+('Distinta Base'!$N$9*Vendite!D$33)+('Distinta Base'!$N$10*Vendite!D$34)+('Distinta Base'!$N$11*Vendite!D$35)+('Distinta Base'!$N$12*Vendite!D$36)+('Distinta Base'!$N$13*Vendite!D$37)+('Distinta Base'!$N$14*Vendite!D$38)+('Distinta Base'!$N$15*Vendite!D$39)+('Distinta Base'!$N$16*Vendite!D$40)+('Distinta Base'!$N$17*Vendite!D$41)+('Distinta Base'!$N$18*Vendite!D$42)+('Distinta Base'!$N$19*Vendite!D$43)+('Distinta Base'!$N$20*Vendite!D$44)+('Distinta Base'!$N$21*Vendite!D$45)+('Distinta Base'!$N$22*Vendite!D$46)+('Distinta Base'!$N$23*Vendite!D$47)+('Distinta Base'!$N$24*Vendite!D$48)</f>
        <v>55</v>
      </c>
      <c r="F95" s="46">
        <f>+('Distinta Base'!$N$5*Vendite!E$29)+('Distinta Base'!$N$6*Vendite!E$30)+('Distinta Base'!$N$7*Vendite!E$31)+('Distinta Base'!$N$8*Vendite!E$32)+('Distinta Base'!$N$9*Vendite!E$33)+('Distinta Base'!$N$10*Vendite!E$34)+('Distinta Base'!$N$11*Vendite!E$35)+('Distinta Base'!$N$12*Vendite!E$36)+('Distinta Base'!$N$13*Vendite!E$37)+('Distinta Base'!$N$14*Vendite!E$38)+('Distinta Base'!$N$15*Vendite!E$39)+('Distinta Base'!$N$16*Vendite!E$40)+('Distinta Base'!$N$17*Vendite!E$41)+('Distinta Base'!$N$18*Vendite!E$42)+('Distinta Base'!$N$19*Vendite!E$43)+('Distinta Base'!$N$20*Vendite!E$44)+('Distinta Base'!$N$21*Vendite!E$45)+('Distinta Base'!$N$22*Vendite!E$46)+('Distinta Base'!$N$23*Vendite!E$47)+('Distinta Base'!$N$24*Vendite!E$48)</f>
        <v>55</v>
      </c>
      <c r="G95" s="46">
        <f>+('Distinta Base'!$N$5*Vendite!F$29)+('Distinta Base'!$N$6*Vendite!F$30)+('Distinta Base'!$N$7*Vendite!F$31)+('Distinta Base'!$N$8*Vendite!F$32)+('Distinta Base'!$N$9*Vendite!F$33)+('Distinta Base'!$N$10*Vendite!F$34)+('Distinta Base'!$N$11*Vendite!F$35)+('Distinta Base'!$N$12*Vendite!F$36)+('Distinta Base'!$N$13*Vendite!F$37)+('Distinta Base'!$N$14*Vendite!F$38)+('Distinta Base'!$N$15*Vendite!F$39)+('Distinta Base'!$N$16*Vendite!F$40)+('Distinta Base'!$N$17*Vendite!F$41)+('Distinta Base'!$N$18*Vendite!F$42)+('Distinta Base'!$N$19*Vendite!F$43)+('Distinta Base'!$N$20*Vendite!F$44)+('Distinta Base'!$N$21*Vendite!F$45)+('Distinta Base'!$N$22*Vendite!F$46)+('Distinta Base'!$N$23*Vendite!F$47)+('Distinta Base'!$N$24*Vendite!F$48)</f>
        <v>55</v>
      </c>
      <c r="H95" s="46">
        <f>+('Distinta Base'!$N$5*Vendite!G$29)+('Distinta Base'!$N$6*Vendite!G$30)+('Distinta Base'!$N$7*Vendite!G$31)+('Distinta Base'!$N$8*Vendite!G$32)+('Distinta Base'!$N$9*Vendite!G$33)+('Distinta Base'!$N$10*Vendite!G$34)+('Distinta Base'!$N$11*Vendite!G$35)+('Distinta Base'!$N$12*Vendite!G$36)+('Distinta Base'!$N$13*Vendite!G$37)+('Distinta Base'!$N$14*Vendite!G$38)+('Distinta Base'!$N$15*Vendite!G$39)+('Distinta Base'!$N$16*Vendite!G$40)+('Distinta Base'!$N$17*Vendite!G$41)+('Distinta Base'!$N$18*Vendite!G$42)+('Distinta Base'!$N$19*Vendite!G$43)+('Distinta Base'!$N$20*Vendite!G$44)+('Distinta Base'!$N$21*Vendite!G$45)+('Distinta Base'!$N$22*Vendite!G$46)+('Distinta Base'!$N$23*Vendite!G$47)+('Distinta Base'!$N$24*Vendite!G$48)</f>
        <v>55</v>
      </c>
      <c r="I95" s="46">
        <f>+('Distinta Base'!$N$5*Vendite!H$29)+('Distinta Base'!$N$6*Vendite!H$30)+('Distinta Base'!$N$7*Vendite!H$31)+('Distinta Base'!$N$8*Vendite!H$32)+('Distinta Base'!$N$9*Vendite!H$33)+('Distinta Base'!$N$10*Vendite!H$34)+('Distinta Base'!$N$11*Vendite!H$35)+('Distinta Base'!$N$12*Vendite!H$36)+('Distinta Base'!$N$13*Vendite!H$37)+('Distinta Base'!$N$14*Vendite!H$38)+('Distinta Base'!$N$15*Vendite!H$39)+('Distinta Base'!$N$16*Vendite!H$40)+('Distinta Base'!$N$17*Vendite!H$41)+('Distinta Base'!$N$18*Vendite!H$42)+('Distinta Base'!$N$19*Vendite!H$43)+('Distinta Base'!$N$20*Vendite!H$44)+('Distinta Base'!$N$21*Vendite!H$45)+('Distinta Base'!$N$22*Vendite!H$46)+('Distinta Base'!$N$23*Vendite!H$47)+('Distinta Base'!$N$24*Vendite!H$48)</f>
        <v>55</v>
      </c>
      <c r="J95" s="46">
        <f>+('Distinta Base'!$N$5*Vendite!I$29)+('Distinta Base'!$N$6*Vendite!I$30)+('Distinta Base'!$N$7*Vendite!I$31)+('Distinta Base'!$N$8*Vendite!I$32)+('Distinta Base'!$N$9*Vendite!I$33)+('Distinta Base'!$N$10*Vendite!I$34)+('Distinta Base'!$N$11*Vendite!I$35)+('Distinta Base'!$N$12*Vendite!I$36)+('Distinta Base'!$N$13*Vendite!I$37)+('Distinta Base'!$N$14*Vendite!I$38)+('Distinta Base'!$N$15*Vendite!I$39)+('Distinta Base'!$N$16*Vendite!I$40)+('Distinta Base'!$N$17*Vendite!I$41)+('Distinta Base'!$N$18*Vendite!I$42)+('Distinta Base'!$N$19*Vendite!I$43)+('Distinta Base'!$N$20*Vendite!I$44)+('Distinta Base'!$N$21*Vendite!I$45)+('Distinta Base'!$N$22*Vendite!I$46)+('Distinta Base'!$N$23*Vendite!I$47)+('Distinta Base'!$N$24*Vendite!I$48)</f>
        <v>55</v>
      </c>
      <c r="K95" s="46">
        <f>+('Distinta Base'!$N$5*Vendite!J$29)+('Distinta Base'!$N$6*Vendite!J$30)+('Distinta Base'!$N$7*Vendite!J$31)+('Distinta Base'!$N$8*Vendite!J$32)+('Distinta Base'!$N$9*Vendite!J$33)+('Distinta Base'!$N$10*Vendite!J$34)+('Distinta Base'!$N$11*Vendite!J$35)+('Distinta Base'!$N$12*Vendite!J$36)+('Distinta Base'!$N$13*Vendite!J$37)+('Distinta Base'!$N$14*Vendite!J$38)+('Distinta Base'!$N$15*Vendite!J$39)+('Distinta Base'!$N$16*Vendite!J$40)+('Distinta Base'!$N$17*Vendite!J$41)+('Distinta Base'!$N$18*Vendite!J$42)+('Distinta Base'!$N$19*Vendite!J$43)+('Distinta Base'!$N$20*Vendite!J$44)+('Distinta Base'!$N$21*Vendite!J$45)+('Distinta Base'!$N$22*Vendite!J$46)+('Distinta Base'!$N$23*Vendite!J$47)+('Distinta Base'!$N$24*Vendite!J$48)</f>
        <v>55</v>
      </c>
      <c r="L95" s="46">
        <f>+('Distinta Base'!$N$5*Vendite!K$29)+('Distinta Base'!$N$6*Vendite!K$30)+('Distinta Base'!$N$7*Vendite!K$31)+('Distinta Base'!$N$8*Vendite!K$32)+('Distinta Base'!$N$9*Vendite!K$33)+('Distinta Base'!$N$10*Vendite!K$34)+('Distinta Base'!$N$11*Vendite!K$35)+('Distinta Base'!$N$12*Vendite!K$36)+('Distinta Base'!$N$13*Vendite!K$37)+('Distinta Base'!$N$14*Vendite!K$38)+('Distinta Base'!$N$15*Vendite!K$39)+('Distinta Base'!$N$16*Vendite!K$40)+('Distinta Base'!$N$17*Vendite!K$41)+('Distinta Base'!$N$18*Vendite!K$42)+('Distinta Base'!$N$19*Vendite!K$43)+('Distinta Base'!$N$20*Vendite!K$44)+('Distinta Base'!$N$21*Vendite!K$45)+('Distinta Base'!$N$22*Vendite!K$46)+('Distinta Base'!$N$23*Vendite!K$47)+('Distinta Base'!$N$24*Vendite!K$48)</f>
        <v>55</v>
      </c>
      <c r="M95" s="46">
        <f>+('Distinta Base'!$N$5*Vendite!L$29)+('Distinta Base'!$N$6*Vendite!L$30)+('Distinta Base'!$N$7*Vendite!L$31)+('Distinta Base'!$N$8*Vendite!L$32)+('Distinta Base'!$N$9*Vendite!L$33)+('Distinta Base'!$N$10*Vendite!L$34)+('Distinta Base'!$N$11*Vendite!L$35)+('Distinta Base'!$N$12*Vendite!L$36)+('Distinta Base'!$N$13*Vendite!L$37)+('Distinta Base'!$N$14*Vendite!L$38)+('Distinta Base'!$N$15*Vendite!L$39)+('Distinta Base'!$N$16*Vendite!L$40)+('Distinta Base'!$N$17*Vendite!L$41)+('Distinta Base'!$N$18*Vendite!L$42)+('Distinta Base'!$N$19*Vendite!L$43)+('Distinta Base'!$N$20*Vendite!L$44)+('Distinta Base'!$N$21*Vendite!L$45)+('Distinta Base'!$N$22*Vendite!L$46)+('Distinta Base'!$N$23*Vendite!L$47)+('Distinta Base'!$N$24*Vendite!L$48)</f>
        <v>55</v>
      </c>
      <c r="N95" s="46">
        <f>+('Distinta Base'!$N$5*Vendite!M$29)+('Distinta Base'!$N$6*Vendite!M$30)+('Distinta Base'!$N$7*Vendite!M$31)+('Distinta Base'!$N$8*Vendite!M$32)+('Distinta Base'!$N$9*Vendite!M$33)+('Distinta Base'!$N$10*Vendite!M$34)+('Distinta Base'!$N$11*Vendite!M$35)+('Distinta Base'!$N$12*Vendite!M$36)+('Distinta Base'!$N$13*Vendite!M$37)+('Distinta Base'!$N$14*Vendite!M$38)+('Distinta Base'!$N$15*Vendite!M$39)+('Distinta Base'!$N$16*Vendite!M$40)+('Distinta Base'!$N$17*Vendite!M$41)+('Distinta Base'!$N$18*Vendite!M$42)+('Distinta Base'!$N$19*Vendite!M$43)+('Distinta Base'!$N$20*Vendite!M$44)+('Distinta Base'!$N$21*Vendite!M$45)+('Distinta Base'!$N$22*Vendite!M$46)+('Distinta Base'!$N$23*Vendite!M$47)+('Distinta Base'!$N$24*Vendite!M$48)</f>
        <v>55</v>
      </c>
      <c r="O95" s="46">
        <f>+('Distinta Base'!$N$5*Vendite!N$29)+('Distinta Base'!$N$6*Vendite!N$30)+('Distinta Base'!$N$7*Vendite!N$31)+('Distinta Base'!$N$8*Vendite!N$32)+('Distinta Base'!$N$9*Vendite!N$33)+('Distinta Base'!$N$10*Vendite!N$34)+('Distinta Base'!$N$11*Vendite!N$35)+('Distinta Base'!$N$12*Vendite!N$36)+('Distinta Base'!$N$13*Vendite!N$37)+('Distinta Base'!$N$14*Vendite!N$38)+('Distinta Base'!$N$15*Vendite!N$39)+('Distinta Base'!$N$16*Vendite!N$40)+('Distinta Base'!$N$17*Vendite!N$41)+('Distinta Base'!$N$18*Vendite!N$42)+('Distinta Base'!$N$19*Vendite!N$43)+('Distinta Base'!$N$20*Vendite!N$44)+('Distinta Base'!$N$21*Vendite!N$45)+('Distinta Base'!$N$22*Vendite!N$46)+('Distinta Base'!$N$23*Vendite!N$47)+('Distinta Base'!$N$24*Vendite!N$48)</f>
        <v>55</v>
      </c>
      <c r="P95" s="46">
        <f>+('Distinta Base'!$N$5*Vendite!O$29)+('Distinta Base'!$N$6*Vendite!O$30)+('Distinta Base'!$N$7*Vendite!O$31)+('Distinta Base'!$N$8*Vendite!O$32)+('Distinta Base'!$N$9*Vendite!O$33)+('Distinta Base'!$N$10*Vendite!O$34)+('Distinta Base'!$N$11*Vendite!O$35)+('Distinta Base'!$N$12*Vendite!O$36)+('Distinta Base'!$N$13*Vendite!O$37)+('Distinta Base'!$N$14*Vendite!O$38)+('Distinta Base'!$N$15*Vendite!O$39)+('Distinta Base'!$N$16*Vendite!O$40)+('Distinta Base'!$N$17*Vendite!O$41)+('Distinta Base'!$N$18*Vendite!O$42)+('Distinta Base'!$N$19*Vendite!O$43)+('Distinta Base'!$N$20*Vendite!O$44)+('Distinta Base'!$N$21*Vendite!O$45)+('Distinta Base'!$N$22*Vendite!O$46)+('Distinta Base'!$N$23*Vendite!O$47)+('Distinta Base'!$N$24*Vendite!O$48)</f>
        <v>59.1</v>
      </c>
      <c r="Q95" s="46">
        <f>+('Distinta Base'!$N$5*Vendite!P$29)+('Distinta Base'!$N$6*Vendite!P$30)+('Distinta Base'!$N$7*Vendite!P$31)+('Distinta Base'!$N$8*Vendite!P$32)+('Distinta Base'!$N$9*Vendite!P$33)+('Distinta Base'!$N$10*Vendite!P$34)+('Distinta Base'!$N$11*Vendite!P$35)+('Distinta Base'!$N$12*Vendite!P$36)+('Distinta Base'!$N$13*Vendite!P$37)+('Distinta Base'!$N$14*Vendite!P$38)+('Distinta Base'!$N$15*Vendite!P$39)+('Distinta Base'!$N$16*Vendite!P$40)+('Distinta Base'!$N$17*Vendite!P$41)+('Distinta Base'!$N$18*Vendite!P$42)+('Distinta Base'!$N$19*Vendite!P$43)+('Distinta Base'!$N$20*Vendite!P$44)+('Distinta Base'!$N$21*Vendite!P$45)+('Distinta Base'!$N$22*Vendite!P$46)+('Distinta Base'!$N$23*Vendite!P$47)+('Distinta Base'!$N$24*Vendite!P$48)</f>
        <v>61.300000000000004</v>
      </c>
      <c r="R95" s="46">
        <f>+('Distinta Base'!$N$5*Vendite!Q$29)+('Distinta Base'!$N$6*Vendite!Q$30)+('Distinta Base'!$N$7*Vendite!Q$31)+('Distinta Base'!$N$8*Vendite!Q$32)+('Distinta Base'!$N$9*Vendite!Q$33)+('Distinta Base'!$N$10*Vendite!Q$34)+('Distinta Base'!$N$11*Vendite!Q$35)+('Distinta Base'!$N$12*Vendite!Q$36)+('Distinta Base'!$N$13*Vendite!Q$37)+('Distinta Base'!$N$14*Vendite!Q$38)+('Distinta Base'!$N$15*Vendite!Q$39)+('Distinta Base'!$N$16*Vendite!Q$40)+('Distinta Base'!$N$17*Vendite!Q$41)+('Distinta Base'!$N$18*Vendite!Q$42)+('Distinta Base'!$N$19*Vendite!Q$43)+('Distinta Base'!$N$20*Vendite!Q$44)+('Distinta Base'!$N$21*Vendite!Q$45)+('Distinta Base'!$N$22*Vendite!Q$46)+('Distinta Base'!$N$23*Vendite!Q$47)+('Distinta Base'!$N$24*Vendite!Q$48)</f>
        <v>61.300000000000004</v>
      </c>
      <c r="S95" s="46">
        <f>+('Distinta Base'!$N$5*Vendite!R$29)+('Distinta Base'!$N$6*Vendite!R$30)+('Distinta Base'!$N$7*Vendite!R$31)+('Distinta Base'!$N$8*Vendite!R$32)+('Distinta Base'!$N$9*Vendite!R$33)+('Distinta Base'!$N$10*Vendite!R$34)+('Distinta Base'!$N$11*Vendite!R$35)+('Distinta Base'!$N$12*Vendite!R$36)+('Distinta Base'!$N$13*Vendite!R$37)+('Distinta Base'!$N$14*Vendite!R$38)+('Distinta Base'!$N$15*Vendite!R$39)+('Distinta Base'!$N$16*Vendite!R$40)+('Distinta Base'!$N$17*Vendite!R$41)+('Distinta Base'!$N$18*Vendite!R$42)+('Distinta Base'!$N$19*Vendite!R$43)+('Distinta Base'!$N$20*Vendite!R$44)+('Distinta Base'!$N$21*Vendite!R$45)+('Distinta Base'!$N$22*Vendite!R$46)+('Distinta Base'!$N$23*Vendite!R$47)+('Distinta Base'!$N$24*Vendite!R$48)</f>
        <v>61.300000000000004</v>
      </c>
      <c r="T95" s="46">
        <f>+('Distinta Base'!$N$5*Vendite!S$29)+('Distinta Base'!$N$6*Vendite!S$30)+('Distinta Base'!$N$7*Vendite!S$31)+('Distinta Base'!$N$8*Vendite!S$32)+('Distinta Base'!$N$9*Vendite!S$33)+('Distinta Base'!$N$10*Vendite!S$34)+('Distinta Base'!$N$11*Vendite!S$35)+('Distinta Base'!$N$12*Vendite!S$36)+('Distinta Base'!$N$13*Vendite!S$37)+('Distinta Base'!$N$14*Vendite!S$38)+('Distinta Base'!$N$15*Vendite!S$39)+('Distinta Base'!$N$16*Vendite!S$40)+('Distinta Base'!$N$17*Vendite!S$41)+('Distinta Base'!$N$18*Vendite!S$42)+('Distinta Base'!$N$19*Vendite!S$43)+('Distinta Base'!$N$20*Vendite!S$44)+('Distinta Base'!$N$21*Vendite!S$45)+('Distinta Base'!$N$22*Vendite!S$46)+('Distinta Base'!$N$23*Vendite!S$47)+('Distinta Base'!$N$24*Vendite!S$48)</f>
        <v>61.300000000000004</v>
      </c>
      <c r="U95" s="46">
        <f>+('Distinta Base'!$N$5*Vendite!T$29)+('Distinta Base'!$N$6*Vendite!T$30)+('Distinta Base'!$N$7*Vendite!T$31)+('Distinta Base'!$N$8*Vendite!T$32)+('Distinta Base'!$N$9*Vendite!T$33)+('Distinta Base'!$N$10*Vendite!T$34)+('Distinta Base'!$N$11*Vendite!T$35)+('Distinta Base'!$N$12*Vendite!T$36)+('Distinta Base'!$N$13*Vendite!T$37)+('Distinta Base'!$N$14*Vendite!T$38)+('Distinta Base'!$N$15*Vendite!T$39)+('Distinta Base'!$N$16*Vendite!T$40)+('Distinta Base'!$N$17*Vendite!T$41)+('Distinta Base'!$N$18*Vendite!T$42)+('Distinta Base'!$N$19*Vendite!T$43)+('Distinta Base'!$N$20*Vendite!T$44)+('Distinta Base'!$N$21*Vendite!T$45)+('Distinta Base'!$N$22*Vendite!T$46)+('Distinta Base'!$N$23*Vendite!T$47)+('Distinta Base'!$N$24*Vendite!T$48)</f>
        <v>61.300000000000004</v>
      </c>
      <c r="V95" s="46">
        <f>+('Distinta Base'!$N$5*Vendite!U$29)+('Distinta Base'!$N$6*Vendite!U$30)+('Distinta Base'!$N$7*Vendite!U$31)+('Distinta Base'!$N$8*Vendite!U$32)+('Distinta Base'!$N$9*Vendite!U$33)+('Distinta Base'!$N$10*Vendite!U$34)+('Distinta Base'!$N$11*Vendite!U$35)+('Distinta Base'!$N$12*Vendite!U$36)+('Distinta Base'!$N$13*Vendite!U$37)+('Distinta Base'!$N$14*Vendite!U$38)+('Distinta Base'!$N$15*Vendite!U$39)+('Distinta Base'!$N$16*Vendite!U$40)+('Distinta Base'!$N$17*Vendite!U$41)+('Distinta Base'!$N$18*Vendite!U$42)+('Distinta Base'!$N$19*Vendite!U$43)+('Distinta Base'!$N$20*Vendite!U$44)+('Distinta Base'!$N$21*Vendite!U$45)+('Distinta Base'!$N$22*Vendite!U$46)+('Distinta Base'!$N$23*Vendite!U$47)+('Distinta Base'!$N$24*Vendite!U$48)</f>
        <v>61.300000000000004</v>
      </c>
      <c r="W95" s="46">
        <f>+('Distinta Base'!$N$5*Vendite!V$29)+('Distinta Base'!$N$6*Vendite!V$30)+('Distinta Base'!$N$7*Vendite!V$31)+('Distinta Base'!$N$8*Vendite!V$32)+('Distinta Base'!$N$9*Vendite!V$33)+('Distinta Base'!$N$10*Vendite!V$34)+('Distinta Base'!$N$11*Vendite!V$35)+('Distinta Base'!$N$12*Vendite!V$36)+('Distinta Base'!$N$13*Vendite!V$37)+('Distinta Base'!$N$14*Vendite!V$38)+('Distinta Base'!$N$15*Vendite!V$39)+('Distinta Base'!$N$16*Vendite!V$40)+('Distinta Base'!$N$17*Vendite!V$41)+('Distinta Base'!$N$18*Vendite!V$42)+('Distinta Base'!$N$19*Vendite!V$43)+('Distinta Base'!$N$20*Vendite!V$44)+('Distinta Base'!$N$21*Vendite!V$45)+('Distinta Base'!$N$22*Vendite!V$46)+('Distinta Base'!$N$23*Vendite!V$47)+('Distinta Base'!$N$24*Vendite!V$48)</f>
        <v>61.300000000000004</v>
      </c>
      <c r="X95" s="46">
        <f>+('Distinta Base'!$N$5*Vendite!W$29)+('Distinta Base'!$N$6*Vendite!W$30)+('Distinta Base'!$N$7*Vendite!W$31)+('Distinta Base'!$N$8*Vendite!W$32)+('Distinta Base'!$N$9*Vendite!W$33)+('Distinta Base'!$N$10*Vendite!W$34)+('Distinta Base'!$N$11*Vendite!W$35)+('Distinta Base'!$N$12*Vendite!W$36)+('Distinta Base'!$N$13*Vendite!W$37)+('Distinta Base'!$N$14*Vendite!W$38)+('Distinta Base'!$N$15*Vendite!W$39)+('Distinta Base'!$N$16*Vendite!W$40)+('Distinta Base'!$N$17*Vendite!W$41)+('Distinta Base'!$N$18*Vendite!W$42)+('Distinta Base'!$N$19*Vendite!W$43)+('Distinta Base'!$N$20*Vendite!W$44)+('Distinta Base'!$N$21*Vendite!W$45)+('Distinta Base'!$N$22*Vendite!W$46)+('Distinta Base'!$N$23*Vendite!W$47)+('Distinta Base'!$N$24*Vendite!W$48)</f>
        <v>61.300000000000004</v>
      </c>
      <c r="Y95" s="46">
        <f>+('Distinta Base'!$N$5*Vendite!X$29)+('Distinta Base'!$N$6*Vendite!X$30)+('Distinta Base'!$N$7*Vendite!X$31)+('Distinta Base'!$N$8*Vendite!X$32)+('Distinta Base'!$N$9*Vendite!X$33)+('Distinta Base'!$N$10*Vendite!X$34)+('Distinta Base'!$N$11*Vendite!X$35)+('Distinta Base'!$N$12*Vendite!X$36)+('Distinta Base'!$N$13*Vendite!X$37)+('Distinta Base'!$N$14*Vendite!X$38)+('Distinta Base'!$N$15*Vendite!X$39)+('Distinta Base'!$N$16*Vendite!X$40)+('Distinta Base'!$N$17*Vendite!X$41)+('Distinta Base'!$N$18*Vendite!X$42)+('Distinta Base'!$N$19*Vendite!X$43)+('Distinta Base'!$N$20*Vendite!X$44)+('Distinta Base'!$N$21*Vendite!X$45)+('Distinta Base'!$N$22*Vendite!X$46)+('Distinta Base'!$N$23*Vendite!X$47)+('Distinta Base'!$N$24*Vendite!X$48)</f>
        <v>61.300000000000004</v>
      </c>
      <c r="Z95" s="46">
        <f>+('Distinta Base'!$N$5*Vendite!Y$29)+('Distinta Base'!$N$6*Vendite!Y$30)+('Distinta Base'!$N$7*Vendite!Y$31)+('Distinta Base'!$N$8*Vendite!Y$32)+('Distinta Base'!$N$9*Vendite!Y$33)+('Distinta Base'!$N$10*Vendite!Y$34)+('Distinta Base'!$N$11*Vendite!Y$35)+('Distinta Base'!$N$12*Vendite!Y$36)+('Distinta Base'!$N$13*Vendite!Y$37)+('Distinta Base'!$N$14*Vendite!Y$38)+('Distinta Base'!$N$15*Vendite!Y$39)+('Distinta Base'!$N$16*Vendite!Y$40)+('Distinta Base'!$N$17*Vendite!Y$41)+('Distinta Base'!$N$18*Vendite!Y$42)+('Distinta Base'!$N$19*Vendite!Y$43)+('Distinta Base'!$N$20*Vendite!Y$44)+('Distinta Base'!$N$21*Vendite!Y$45)+('Distinta Base'!$N$22*Vendite!Y$46)+('Distinta Base'!$N$23*Vendite!Y$47)+('Distinta Base'!$N$24*Vendite!Y$48)</f>
        <v>61.300000000000004</v>
      </c>
      <c r="AA95" s="46">
        <f>+('Distinta Base'!$N$5*Vendite!Z$29)+('Distinta Base'!$N$6*Vendite!Z$30)+('Distinta Base'!$N$7*Vendite!Z$31)+('Distinta Base'!$N$8*Vendite!Z$32)+('Distinta Base'!$N$9*Vendite!Z$33)+('Distinta Base'!$N$10*Vendite!Z$34)+('Distinta Base'!$N$11*Vendite!Z$35)+('Distinta Base'!$N$12*Vendite!Z$36)+('Distinta Base'!$N$13*Vendite!Z$37)+('Distinta Base'!$N$14*Vendite!Z$38)+('Distinta Base'!$N$15*Vendite!Z$39)+('Distinta Base'!$N$16*Vendite!Z$40)+('Distinta Base'!$N$17*Vendite!Z$41)+('Distinta Base'!$N$18*Vendite!Z$42)+('Distinta Base'!$N$19*Vendite!Z$43)+('Distinta Base'!$N$20*Vendite!Z$44)+('Distinta Base'!$N$21*Vendite!Z$45)+('Distinta Base'!$N$22*Vendite!Z$46)+('Distinta Base'!$N$23*Vendite!Z$47)+('Distinta Base'!$N$24*Vendite!Z$48)</f>
        <v>61.300000000000004</v>
      </c>
      <c r="AB95" s="46">
        <f>+('Distinta Base'!$N$5*Vendite!AA$29)+('Distinta Base'!$N$6*Vendite!AA$30)+('Distinta Base'!$N$7*Vendite!AA$31)+('Distinta Base'!$N$8*Vendite!AA$32)+('Distinta Base'!$N$9*Vendite!AA$33)+('Distinta Base'!$N$10*Vendite!AA$34)+('Distinta Base'!$N$11*Vendite!AA$35)+('Distinta Base'!$N$12*Vendite!AA$36)+('Distinta Base'!$N$13*Vendite!AA$37)+('Distinta Base'!$N$14*Vendite!AA$38)+('Distinta Base'!$N$15*Vendite!AA$39)+('Distinta Base'!$N$16*Vendite!AA$40)+('Distinta Base'!$N$17*Vendite!AA$41)+('Distinta Base'!$N$18*Vendite!AA$42)+('Distinta Base'!$N$19*Vendite!AA$43)+('Distinta Base'!$N$20*Vendite!AA$44)+('Distinta Base'!$N$21*Vendite!AA$45)+('Distinta Base'!$N$22*Vendite!AA$46)+('Distinta Base'!$N$23*Vendite!AA$47)+('Distinta Base'!$N$24*Vendite!AA$48)</f>
        <v>65.400000000000006</v>
      </c>
      <c r="AC95" s="46">
        <f>+('Distinta Base'!$N$5*Vendite!AB$29)+('Distinta Base'!$N$6*Vendite!AB$30)+('Distinta Base'!$N$7*Vendite!AB$31)+('Distinta Base'!$N$8*Vendite!AB$32)+('Distinta Base'!$N$9*Vendite!AB$33)+('Distinta Base'!$N$10*Vendite!AB$34)+('Distinta Base'!$N$11*Vendite!AB$35)+('Distinta Base'!$N$12*Vendite!AB$36)+('Distinta Base'!$N$13*Vendite!AB$37)+('Distinta Base'!$N$14*Vendite!AB$38)+('Distinta Base'!$N$15*Vendite!AB$39)+('Distinta Base'!$N$16*Vendite!AB$40)+('Distinta Base'!$N$17*Vendite!AB$41)+('Distinta Base'!$N$18*Vendite!AB$42)+('Distinta Base'!$N$19*Vendite!AB$43)+('Distinta Base'!$N$20*Vendite!AB$44)+('Distinta Base'!$N$21*Vendite!AB$45)+('Distinta Base'!$N$22*Vendite!AB$46)+('Distinta Base'!$N$23*Vendite!AB$47)+('Distinta Base'!$N$24*Vendite!AB$48)</f>
        <v>67.600000000000009</v>
      </c>
      <c r="AD95" s="46">
        <f>+('Distinta Base'!$N$5*Vendite!AC$29)+('Distinta Base'!$N$6*Vendite!AC$30)+('Distinta Base'!$N$7*Vendite!AC$31)+('Distinta Base'!$N$8*Vendite!AC$32)+('Distinta Base'!$N$9*Vendite!AC$33)+('Distinta Base'!$N$10*Vendite!AC$34)+('Distinta Base'!$N$11*Vendite!AC$35)+('Distinta Base'!$N$12*Vendite!AC$36)+('Distinta Base'!$N$13*Vendite!AC$37)+('Distinta Base'!$N$14*Vendite!AC$38)+('Distinta Base'!$N$15*Vendite!AC$39)+('Distinta Base'!$N$16*Vendite!AC$40)+('Distinta Base'!$N$17*Vendite!AC$41)+('Distinta Base'!$N$18*Vendite!AC$42)+('Distinta Base'!$N$19*Vendite!AC$43)+('Distinta Base'!$N$20*Vendite!AC$44)+('Distinta Base'!$N$21*Vendite!AC$45)+('Distinta Base'!$N$22*Vendite!AC$46)+('Distinta Base'!$N$23*Vendite!AC$47)+('Distinta Base'!$N$24*Vendite!AC$48)</f>
        <v>67.600000000000009</v>
      </c>
      <c r="AE95" s="46">
        <f>+('Distinta Base'!$N$5*Vendite!AD$29)+('Distinta Base'!$N$6*Vendite!AD$30)+('Distinta Base'!$N$7*Vendite!AD$31)+('Distinta Base'!$N$8*Vendite!AD$32)+('Distinta Base'!$N$9*Vendite!AD$33)+('Distinta Base'!$N$10*Vendite!AD$34)+('Distinta Base'!$N$11*Vendite!AD$35)+('Distinta Base'!$N$12*Vendite!AD$36)+('Distinta Base'!$N$13*Vendite!AD$37)+('Distinta Base'!$N$14*Vendite!AD$38)+('Distinta Base'!$N$15*Vendite!AD$39)+('Distinta Base'!$N$16*Vendite!AD$40)+('Distinta Base'!$N$17*Vendite!AD$41)+('Distinta Base'!$N$18*Vendite!AD$42)+('Distinta Base'!$N$19*Vendite!AD$43)+('Distinta Base'!$N$20*Vendite!AD$44)+('Distinta Base'!$N$21*Vendite!AD$45)+('Distinta Base'!$N$22*Vendite!AD$46)+('Distinta Base'!$N$23*Vendite!AD$47)+('Distinta Base'!$N$24*Vendite!AD$48)</f>
        <v>67.600000000000009</v>
      </c>
      <c r="AF95" s="46">
        <f>+('Distinta Base'!$N$5*Vendite!AE$29)+('Distinta Base'!$N$6*Vendite!AE$30)+('Distinta Base'!$N$7*Vendite!AE$31)+('Distinta Base'!$N$8*Vendite!AE$32)+('Distinta Base'!$N$9*Vendite!AE$33)+('Distinta Base'!$N$10*Vendite!AE$34)+('Distinta Base'!$N$11*Vendite!AE$35)+('Distinta Base'!$N$12*Vendite!AE$36)+('Distinta Base'!$N$13*Vendite!AE$37)+('Distinta Base'!$N$14*Vendite!AE$38)+('Distinta Base'!$N$15*Vendite!AE$39)+('Distinta Base'!$N$16*Vendite!AE$40)+('Distinta Base'!$N$17*Vendite!AE$41)+('Distinta Base'!$N$18*Vendite!AE$42)+('Distinta Base'!$N$19*Vendite!AE$43)+('Distinta Base'!$N$20*Vendite!AE$44)+('Distinta Base'!$N$21*Vendite!AE$45)+('Distinta Base'!$N$22*Vendite!AE$46)+('Distinta Base'!$N$23*Vendite!AE$47)+('Distinta Base'!$N$24*Vendite!AE$48)</f>
        <v>67.600000000000009</v>
      </c>
      <c r="AG95" s="46">
        <f>+('Distinta Base'!$N$5*Vendite!AF$29)+('Distinta Base'!$N$6*Vendite!AF$30)+('Distinta Base'!$N$7*Vendite!AF$31)+('Distinta Base'!$N$8*Vendite!AF$32)+('Distinta Base'!$N$9*Vendite!AF$33)+('Distinta Base'!$N$10*Vendite!AF$34)+('Distinta Base'!$N$11*Vendite!AF$35)+('Distinta Base'!$N$12*Vendite!AF$36)+('Distinta Base'!$N$13*Vendite!AF$37)+('Distinta Base'!$N$14*Vendite!AF$38)+('Distinta Base'!$N$15*Vendite!AF$39)+('Distinta Base'!$N$16*Vendite!AF$40)+('Distinta Base'!$N$17*Vendite!AF$41)+('Distinta Base'!$N$18*Vendite!AF$42)+('Distinta Base'!$N$19*Vendite!AF$43)+('Distinta Base'!$N$20*Vendite!AF$44)+('Distinta Base'!$N$21*Vendite!AF$45)+('Distinta Base'!$N$22*Vendite!AF$46)+('Distinta Base'!$N$23*Vendite!AF$47)+('Distinta Base'!$N$24*Vendite!AF$48)</f>
        <v>67.600000000000009</v>
      </c>
      <c r="AH95" s="46">
        <f>+('Distinta Base'!$N$5*Vendite!AG$29)+('Distinta Base'!$N$6*Vendite!AG$30)+('Distinta Base'!$N$7*Vendite!AG$31)+('Distinta Base'!$N$8*Vendite!AG$32)+('Distinta Base'!$N$9*Vendite!AG$33)+('Distinta Base'!$N$10*Vendite!AG$34)+('Distinta Base'!$N$11*Vendite!AG$35)+('Distinta Base'!$N$12*Vendite!AG$36)+('Distinta Base'!$N$13*Vendite!AG$37)+('Distinta Base'!$N$14*Vendite!AG$38)+('Distinta Base'!$N$15*Vendite!AG$39)+('Distinta Base'!$N$16*Vendite!AG$40)+('Distinta Base'!$N$17*Vendite!AG$41)+('Distinta Base'!$N$18*Vendite!AG$42)+('Distinta Base'!$N$19*Vendite!AG$43)+('Distinta Base'!$N$20*Vendite!AG$44)+('Distinta Base'!$N$21*Vendite!AG$45)+('Distinta Base'!$N$22*Vendite!AG$46)+('Distinta Base'!$N$23*Vendite!AG$47)+('Distinta Base'!$N$24*Vendite!AG$48)</f>
        <v>67.600000000000009</v>
      </c>
      <c r="AI95" s="46">
        <f>+('Distinta Base'!$N$5*Vendite!AH$29)+('Distinta Base'!$N$6*Vendite!AH$30)+('Distinta Base'!$N$7*Vendite!AH$31)+('Distinta Base'!$N$8*Vendite!AH$32)+('Distinta Base'!$N$9*Vendite!AH$33)+('Distinta Base'!$N$10*Vendite!AH$34)+('Distinta Base'!$N$11*Vendite!AH$35)+('Distinta Base'!$N$12*Vendite!AH$36)+('Distinta Base'!$N$13*Vendite!AH$37)+('Distinta Base'!$N$14*Vendite!AH$38)+('Distinta Base'!$N$15*Vendite!AH$39)+('Distinta Base'!$N$16*Vendite!AH$40)+('Distinta Base'!$N$17*Vendite!AH$41)+('Distinta Base'!$N$18*Vendite!AH$42)+('Distinta Base'!$N$19*Vendite!AH$43)+('Distinta Base'!$N$20*Vendite!AH$44)+('Distinta Base'!$N$21*Vendite!AH$45)+('Distinta Base'!$N$22*Vendite!AH$46)+('Distinta Base'!$N$23*Vendite!AH$47)+('Distinta Base'!$N$24*Vendite!AH$48)</f>
        <v>67.600000000000009</v>
      </c>
      <c r="AJ95" s="46">
        <f>+('Distinta Base'!$N$5*Vendite!AI$29)+('Distinta Base'!$N$6*Vendite!AI$30)+('Distinta Base'!$N$7*Vendite!AI$31)+('Distinta Base'!$N$8*Vendite!AI$32)+('Distinta Base'!$N$9*Vendite!AI$33)+('Distinta Base'!$N$10*Vendite!AI$34)+('Distinta Base'!$N$11*Vendite!AI$35)+('Distinta Base'!$N$12*Vendite!AI$36)+('Distinta Base'!$N$13*Vendite!AI$37)+('Distinta Base'!$N$14*Vendite!AI$38)+('Distinta Base'!$N$15*Vendite!AI$39)+('Distinta Base'!$N$16*Vendite!AI$40)+('Distinta Base'!$N$17*Vendite!AI$41)+('Distinta Base'!$N$18*Vendite!AI$42)+('Distinta Base'!$N$19*Vendite!AI$43)+('Distinta Base'!$N$20*Vendite!AI$44)+('Distinta Base'!$N$21*Vendite!AI$45)+('Distinta Base'!$N$22*Vendite!AI$46)+('Distinta Base'!$N$23*Vendite!AI$47)+('Distinta Base'!$N$24*Vendite!AI$48)</f>
        <v>67.600000000000009</v>
      </c>
      <c r="AK95" s="46">
        <f>+('Distinta Base'!$N$5*Vendite!AJ$29)+('Distinta Base'!$N$6*Vendite!AJ$30)+('Distinta Base'!$N$7*Vendite!AJ$31)+('Distinta Base'!$N$8*Vendite!AJ$32)+('Distinta Base'!$N$9*Vendite!AJ$33)+('Distinta Base'!$N$10*Vendite!AJ$34)+('Distinta Base'!$N$11*Vendite!AJ$35)+('Distinta Base'!$N$12*Vendite!AJ$36)+('Distinta Base'!$N$13*Vendite!AJ$37)+('Distinta Base'!$N$14*Vendite!AJ$38)+('Distinta Base'!$N$15*Vendite!AJ$39)+('Distinta Base'!$N$16*Vendite!AJ$40)+('Distinta Base'!$N$17*Vendite!AJ$41)+('Distinta Base'!$N$18*Vendite!AJ$42)+('Distinta Base'!$N$19*Vendite!AJ$43)+('Distinta Base'!$N$20*Vendite!AJ$44)+('Distinta Base'!$N$21*Vendite!AJ$45)+('Distinta Base'!$N$22*Vendite!AJ$46)+('Distinta Base'!$N$23*Vendite!AJ$47)+('Distinta Base'!$N$24*Vendite!AJ$48)</f>
        <v>67.600000000000009</v>
      </c>
      <c r="AL95" s="46">
        <f>+('Distinta Base'!$N$5*Vendite!AK$29)+('Distinta Base'!$N$6*Vendite!AK$30)+('Distinta Base'!$N$7*Vendite!AK$31)+('Distinta Base'!$N$8*Vendite!AK$32)+('Distinta Base'!$N$9*Vendite!AK$33)+('Distinta Base'!$N$10*Vendite!AK$34)+('Distinta Base'!$N$11*Vendite!AK$35)+('Distinta Base'!$N$12*Vendite!AK$36)+('Distinta Base'!$N$13*Vendite!AK$37)+('Distinta Base'!$N$14*Vendite!AK$38)+('Distinta Base'!$N$15*Vendite!AK$39)+('Distinta Base'!$N$16*Vendite!AK$40)+('Distinta Base'!$N$17*Vendite!AK$41)+('Distinta Base'!$N$18*Vendite!AK$42)+('Distinta Base'!$N$19*Vendite!AK$43)+('Distinta Base'!$N$20*Vendite!AK$44)+('Distinta Base'!$N$21*Vendite!AK$45)+('Distinta Base'!$N$22*Vendite!AK$46)+('Distinta Base'!$N$23*Vendite!AK$47)+('Distinta Base'!$N$24*Vendite!AK$48)</f>
        <v>67.600000000000009</v>
      </c>
      <c r="AM95" s="46">
        <f>+('Distinta Base'!$N$5*Vendite!AL$29)+('Distinta Base'!$N$6*Vendite!AL$30)+('Distinta Base'!$N$7*Vendite!AL$31)+('Distinta Base'!$N$8*Vendite!AL$32)+('Distinta Base'!$N$9*Vendite!AL$33)+('Distinta Base'!$N$10*Vendite!AL$34)+('Distinta Base'!$N$11*Vendite!AL$35)+('Distinta Base'!$N$12*Vendite!AL$36)+('Distinta Base'!$N$13*Vendite!AL$37)+('Distinta Base'!$N$14*Vendite!AL$38)+('Distinta Base'!$N$15*Vendite!AL$39)+('Distinta Base'!$N$16*Vendite!AL$40)+('Distinta Base'!$N$17*Vendite!AL$41)+('Distinta Base'!$N$18*Vendite!AL$42)+('Distinta Base'!$N$19*Vendite!AL$43)+('Distinta Base'!$N$20*Vendite!AL$44)+('Distinta Base'!$N$21*Vendite!AL$45)+('Distinta Base'!$N$22*Vendite!AL$46)+('Distinta Base'!$N$23*Vendite!AL$47)+('Distinta Base'!$N$24*Vendite!AL$48)</f>
        <v>67.600000000000009</v>
      </c>
    </row>
    <row r="96" spans="2:39" ht="16.5" thickTop="1" thickBot="1" x14ac:dyDescent="0.3">
      <c r="B96" s="48" t="str">
        <f>+app!$G$12&amp;" in "&amp;'An Distinta Base'!F19</f>
        <v>Acquisti in Kg</v>
      </c>
      <c r="C96" s="41"/>
      <c r="D96" s="54">
        <v>5000</v>
      </c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>
        <v>5000</v>
      </c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>
        <v>5000</v>
      </c>
      <c r="AD96" s="54"/>
      <c r="AE96" s="54"/>
      <c r="AF96" s="54"/>
      <c r="AG96" s="54"/>
      <c r="AH96" s="54"/>
      <c r="AI96" s="54"/>
      <c r="AJ96" s="54"/>
      <c r="AK96" s="54"/>
      <c r="AL96" s="54"/>
      <c r="AM96" s="54"/>
    </row>
    <row r="97" spans="2:39" ht="15.75" thickTop="1" x14ac:dyDescent="0.25">
      <c r="B97" s="48" t="s">
        <v>300</v>
      </c>
      <c r="D97" s="46">
        <f>+D94-D95+D96</f>
        <v>4945</v>
      </c>
      <c r="E97" s="46">
        <f>+E94-E95+E96</f>
        <v>4890</v>
      </c>
      <c r="F97" s="46">
        <f t="shared" ref="F97:AM97" si="23">+F94-F95+F96</f>
        <v>4835</v>
      </c>
      <c r="G97" s="46">
        <f t="shared" si="23"/>
        <v>4780</v>
      </c>
      <c r="H97" s="46">
        <f t="shared" si="23"/>
        <v>4725</v>
      </c>
      <c r="I97" s="46">
        <f t="shared" si="23"/>
        <v>4670</v>
      </c>
      <c r="J97" s="46">
        <f t="shared" si="23"/>
        <v>4615</v>
      </c>
      <c r="K97" s="46">
        <f t="shared" si="23"/>
        <v>4560</v>
      </c>
      <c r="L97" s="46">
        <f t="shared" si="23"/>
        <v>4505</v>
      </c>
      <c r="M97" s="46">
        <f t="shared" si="23"/>
        <v>4450</v>
      </c>
      <c r="N97" s="46">
        <f t="shared" si="23"/>
        <v>4395</v>
      </c>
      <c r="O97" s="46">
        <f t="shared" si="23"/>
        <v>4340</v>
      </c>
      <c r="P97" s="46">
        <f t="shared" si="23"/>
        <v>4280.8999999999996</v>
      </c>
      <c r="Q97" s="46">
        <f t="shared" si="23"/>
        <v>9219.5999999999985</v>
      </c>
      <c r="R97" s="46">
        <f t="shared" si="23"/>
        <v>9158.2999999999993</v>
      </c>
      <c r="S97" s="46">
        <f t="shared" si="23"/>
        <v>9097</v>
      </c>
      <c r="T97" s="46">
        <f t="shared" si="23"/>
        <v>9035.7000000000007</v>
      </c>
      <c r="U97" s="46">
        <f t="shared" si="23"/>
        <v>8974.4000000000015</v>
      </c>
      <c r="V97" s="46">
        <f t="shared" si="23"/>
        <v>8913.1000000000022</v>
      </c>
      <c r="W97" s="46">
        <f t="shared" si="23"/>
        <v>8851.8000000000029</v>
      </c>
      <c r="X97" s="46">
        <f t="shared" si="23"/>
        <v>8790.5000000000036</v>
      </c>
      <c r="Y97" s="46">
        <f t="shared" si="23"/>
        <v>8729.2000000000044</v>
      </c>
      <c r="Z97" s="46">
        <f t="shared" si="23"/>
        <v>8667.9000000000051</v>
      </c>
      <c r="AA97" s="46">
        <f t="shared" si="23"/>
        <v>8606.6000000000058</v>
      </c>
      <c r="AB97" s="46">
        <f t="shared" si="23"/>
        <v>8541.2000000000062</v>
      </c>
      <c r="AC97" s="46">
        <f t="shared" si="23"/>
        <v>13473.600000000006</v>
      </c>
      <c r="AD97" s="46">
        <f t="shared" si="23"/>
        <v>13406.000000000005</v>
      </c>
      <c r="AE97" s="46">
        <f t="shared" si="23"/>
        <v>13338.400000000005</v>
      </c>
      <c r="AF97" s="46">
        <f t="shared" si="23"/>
        <v>13270.800000000005</v>
      </c>
      <c r="AG97" s="46">
        <f t="shared" si="23"/>
        <v>13203.200000000004</v>
      </c>
      <c r="AH97" s="46">
        <f t="shared" si="23"/>
        <v>13135.600000000004</v>
      </c>
      <c r="AI97" s="46">
        <f t="shared" si="23"/>
        <v>13068.000000000004</v>
      </c>
      <c r="AJ97" s="46">
        <f t="shared" si="23"/>
        <v>13000.400000000003</v>
      </c>
      <c r="AK97" s="46">
        <f t="shared" si="23"/>
        <v>12932.800000000003</v>
      </c>
      <c r="AL97" s="46">
        <f t="shared" si="23"/>
        <v>12865.200000000003</v>
      </c>
      <c r="AM97" s="46">
        <f t="shared" si="23"/>
        <v>12797.600000000002</v>
      </c>
    </row>
    <row r="100" spans="2:39" ht="15" x14ac:dyDescent="0.25">
      <c r="B100" s="48" t="str">
        <f>+'An Distinta Base'!E20</f>
        <v>Mp13</v>
      </c>
      <c r="D100" s="48" t="str">
        <f>+SPm!B$2</f>
        <v>A1 M1</v>
      </c>
      <c r="E100" s="48" t="str">
        <f>+SPm!C$2</f>
        <v>A1 M2</v>
      </c>
      <c r="F100" s="48" t="str">
        <f>+SPm!D$2</f>
        <v>A1 M3</v>
      </c>
      <c r="G100" s="48" t="str">
        <f>+SPm!E$2</f>
        <v>A1 M4</v>
      </c>
      <c r="H100" s="48" t="str">
        <f>+SPm!F$2</f>
        <v>A1 M5</v>
      </c>
      <c r="I100" s="48" t="str">
        <f>+SPm!G$2</f>
        <v>A1 M6</v>
      </c>
      <c r="J100" s="48" t="str">
        <f>+SPm!H$2</f>
        <v>A1 M7</v>
      </c>
      <c r="K100" s="48" t="str">
        <f>+SPm!I$2</f>
        <v>A1 M8</v>
      </c>
      <c r="L100" s="48" t="str">
        <f>+SPm!J$2</f>
        <v>A1 M9</v>
      </c>
      <c r="M100" s="48" t="str">
        <f>+SPm!K$2</f>
        <v>A1 M10</v>
      </c>
      <c r="N100" s="48" t="str">
        <f>+SPm!L$2</f>
        <v>A1 M11</v>
      </c>
      <c r="O100" s="48" t="str">
        <f>+SPm!M$2</f>
        <v>A1 M12</v>
      </c>
      <c r="P100" s="48" t="str">
        <f>+SPm!N$2</f>
        <v>A2 M1</v>
      </c>
      <c r="Q100" s="48" t="str">
        <f>+SPm!O$2</f>
        <v>A2 M2</v>
      </c>
      <c r="R100" s="48" t="str">
        <f>+SPm!P$2</f>
        <v>A2 M3</v>
      </c>
      <c r="S100" s="48" t="str">
        <f>+SPm!Q$2</f>
        <v>A2 M4</v>
      </c>
      <c r="T100" s="48" t="str">
        <f>+SPm!R$2</f>
        <v>A2 M5</v>
      </c>
      <c r="U100" s="48" t="str">
        <f>+SPm!S$2</f>
        <v>A2 M6</v>
      </c>
      <c r="V100" s="48" t="str">
        <f>+SPm!T$2</f>
        <v>A2 M7</v>
      </c>
      <c r="W100" s="48" t="str">
        <f>+SPm!U$2</f>
        <v>A2 M8</v>
      </c>
      <c r="X100" s="48" t="str">
        <f>+SPm!V$2</f>
        <v>A2 M9</v>
      </c>
      <c r="Y100" s="48" t="str">
        <f>+SPm!W$2</f>
        <v>A2 M10</v>
      </c>
      <c r="Z100" s="48" t="str">
        <f>+SPm!X$2</f>
        <v>A2 M11</v>
      </c>
      <c r="AA100" s="48" t="str">
        <f>+SPm!Y$2</f>
        <v>A2 M12</v>
      </c>
      <c r="AB100" s="48" t="str">
        <f>+SPm!Z$2</f>
        <v>A3 M1</v>
      </c>
      <c r="AC100" s="48" t="str">
        <f>+SPm!AA$2</f>
        <v>A3 M2</v>
      </c>
      <c r="AD100" s="48" t="str">
        <f>+SPm!AB$2</f>
        <v>A3 M3</v>
      </c>
      <c r="AE100" s="48" t="str">
        <f>+SPm!AC$2</f>
        <v>A3 M4</v>
      </c>
      <c r="AF100" s="48" t="str">
        <f>+SPm!AD$2</f>
        <v>A3 M5</v>
      </c>
      <c r="AG100" s="48" t="str">
        <f>+SPm!AE$2</f>
        <v>A3 M6</v>
      </c>
      <c r="AH100" s="48" t="str">
        <f>+SPm!AF$2</f>
        <v>A3 M7</v>
      </c>
      <c r="AI100" s="48" t="str">
        <f>+SPm!AG$2</f>
        <v>A3 M8</v>
      </c>
      <c r="AJ100" s="48" t="str">
        <f>+SPm!AH$2</f>
        <v>A3 M9</v>
      </c>
      <c r="AK100" s="48" t="str">
        <f>+SPm!AI$2</f>
        <v>A3 M10</v>
      </c>
      <c r="AL100" s="48" t="str">
        <f>+SPm!AJ$2</f>
        <v>A3 M11</v>
      </c>
      <c r="AM100" s="48" t="str">
        <f>+SPm!AK$2</f>
        <v>A3 M12</v>
      </c>
    </row>
    <row r="102" spans="2:39" ht="15" x14ac:dyDescent="0.25">
      <c r="B102" s="48" t="s">
        <v>299</v>
      </c>
      <c r="D102" s="46">
        <v>0</v>
      </c>
      <c r="E102" s="46">
        <f>+D105</f>
        <v>1965</v>
      </c>
      <c r="F102" s="46">
        <f t="shared" ref="F102:AM102" si="24">+E105</f>
        <v>1930</v>
      </c>
      <c r="G102" s="46">
        <f t="shared" si="24"/>
        <v>1895</v>
      </c>
      <c r="H102" s="46">
        <f t="shared" si="24"/>
        <v>1860</v>
      </c>
      <c r="I102" s="46">
        <f t="shared" si="24"/>
        <v>1825</v>
      </c>
      <c r="J102" s="46">
        <f t="shared" si="24"/>
        <v>1790</v>
      </c>
      <c r="K102" s="46">
        <f t="shared" si="24"/>
        <v>1755</v>
      </c>
      <c r="L102" s="46">
        <f t="shared" si="24"/>
        <v>1720</v>
      </c>
      <c r="M102" s="46">
        <f t="shared" si="24"/>
        <v>3685</v>
      </c>
      <c r="N102" s="46">
        <f t="shared" si="24"/>
        <v>3650</v>
      </c>
      <c r="O102" s="46">
        <f t="shared" si="24"/>
        <v>3615</v>
      </c>
      <c r="P102" s="46">
        <f t="shared" si="24"/>
        <v>3580</v>
      </c>
      <c r="Q102" s="46">
        <f t="shared" si="24"/>
        <v>3542</v>
      </c>
      <c r="R102" s="46">
        <f t="shared" si="24"/>
        <v>3502.9</v>
      </c>
      <c r="S102" s="46">
        <f t="shared" si="24"/>
        <v>3463.8</v>
      </c>
      <c r="T102" s="46">
        <f t="shared" si="24"/>
        <v>3424.7000000000003</v>
      </c>
      <c r="U102" s="46">
        <f t="shared" si="24"/>
        <v>5385.6</v>
      </c>
      <c r="V102" s="46">
        <f t="shared" si="24"/>
        <v>5346.5</v>
      </c>
      <c r="W102" s="46">
        <f t="shared" si="24"/>
        <v>5307.4</v>
      </c>
      <c r="X102" s="46">
        <f t="shared" si="24"/>
        <v>5268.2999999999993</v>
      </c>
      <c r="Y102" s="46">
        <f t="shared" si="24"/>
        <v>5229.1999999999989</v>
      </c>
      <c r="Z102" s="46">
        <f t="shared" si="24"/>
        <v>5190.0999999999985</v>
      </c>
      <c r="AA102" s="46">
        <f t="shared" si="24"/>
        <v>5150.9999999999982</v>
      </c>
      <c r="AB102" s="46">
        <f t="shared" si="24"/>
        <v>5111.8999999999978</v>
      </c>
      <c r="AC102" s="46">
        <f t="shared" si="24"/>
        <v>7069.7999999999975</v>
      </c>
      <c r="AD102" s="46">
        <f t="shared" si="24"/>
        <v>7026.5999999999976</v>
      </c>
      <c r="AE102" s="46">
        <f t="shared" si="24"/>
        <v>6983.3999999999978</v>
      </c>
      <c r="AF102" s="46">
        <f t="shared" si="24"/>
        <v>6940.199999999998</v>
      </c>
      <c r="AG102" s="46">
        <f t="shared" si="24"/>
        <v>6896.9999999999982</v>
      </c>
      <c r="AH102" s="46">
        <f t="shared" si="24"/>
        <v>6853.7999999999984</v>
      </c>
      <c r="AI102" s="46">
        <f t="shared" si="24"/>
        <v>6810.5999999999985</v>
      </c>
      <c r="AJ102" s="46">
        <f t="shared" si="24"/>
        <v>6767.3999999999987</v>
      </c>
      <c r="AK102" s="46">
        <f t="shared" si="24"/>
        <v>8724.1999999999989</v>
      </c>
      <c r="AL102" s="46">
        <f t="shared" si="24"/>
        <v>8680.9999999999982</v>
      </c>
      <c r="AM102" s="46">
        <f t="shared" si="24"/>
        <v>8637.7999999999975</v>
      </c>
    </row>
    <row r="103" spans="2:39" ht="15.75" thickBot="1" x14ac:dyDescent="0.3">
      <c r="B103" s="48" t="str">
        <f>+app!$G$11&amp;" in "&amp;'An Distinta Base'!F20</f>
        <v>Consumi in Lt</v>
      </c>
      <c r="D103" s="46">
        <f>+('Distinta Base'!$O$5*Vendite!B$29)+('Distinta Base'!$O$6*Vendite!B$30)+('Distinta Base'!$O$7*Vendite!B$31)+('Distinta Base'!$O$8*Vendite!B$32)+('Distinta Base'!$O$9*Vendite!B$33)+('Distinta Base'!$O$10*Vendite!B$34)+('Distinta Base'!$O$11*Vendite!B$35)+('Distinta Base'!$O$12*Vendite!B$36)+('Distinta Base'!$O$13*Vendite!B$37)+('Distinta Base'!$O$14*Vendite!B$38)+('Distinta Base'!$O$15*Vendite!B$39)+('Distinta Base'!$O$16*Vendite!B$40)+('Distinta Base'!$O$17*Vendite!B$41)+('Distinta Base'!$O$18*Vendite!B$42)+('Distinta Base'!$O$19*Vendite!B$43)+('Distinta Base'!$O$20*Vendite!B$44)+('Distinta Base'!$O$21*Vendite!B$45)+('Distinta Base'!$O$22*Vendite!B$46)+('Distinta Base'!$O$23*Vendite!B$47)+('Distinta Base'!$O$24*Vendite!B$48)</f>
        <v>35</v>
      </c>
      <c r="E103" s="46">
        <f>+('Distinta Base'!$O$5*Vendite!D$29)+('Distinta Base'!$O$6*Vendite!D$30)+('Distinta Base'!$O$7*Vendite!D$31)+('Distinta Base'!$O$8*Vendite!D$32)+('Distinta Base'!$O$9*Vendite!D$33)+('Distinta Base'!$O$10*Vendite!D$34)+('Distinta Base'!$O$11*Vendite!D$35)+('Distinta Base'!$O$12*Vendite!D$36)+('Distinta Base'!$O$13*Vendite!D$37)+('Distinta Base'!$O$14*Vendite!D$38)+('Distinta Base'!$O$15*Vendite!D$39)+('Distinta Base'!$O$16*Vendite!D$40)+('Distinta Base'!$O$17*Vendite!D$41)+('Distinta Base'!$O$18*Vendite!D$42)+('Distinta Base'!$O$19*Vendite!D$43)+('Distinta Base'!$O$20*Vendite!D$44)+('Distinta Base'!$O$21*Vendite!D$45)+('Distinta Base'!$O$22*Vendite!D$46)+('Distinta Base'!$O$23*Vendite!D$47)+('Distinta Base'!$O$24*Vendite!D$48)</f>
        <v>35</v>
      </c>
      <c r="F103" s="46">
        <f>+('Distinta Base'!$O$5*Vendite!E$29)+('Distinta Base'!$O$6*Vendite!E$30)+('Distinta Base'!$O$7*Vendite!E$31)+('Distinta Base'!$O$8*Vendite!E$32)+('Distinta Base'!$O$9*Vendite!E$33)+('Distinta Base'!$O$10*Vendite!E$34)+('Distinta Base'!$O$11*Vendite!E$35)+('Distinta Base'!$O$12*Vendite!E$36)+('Distinta Base'!$O$13*Vendite!E$37)+('Distinta Base'!$O$14*Vendite!E$38)+('Distinta Base'!$O$15*Vendite!E$39)+('Distinta Base'!$O$16*Vendite!E$40)+('Distinta Base'!$O$17*Vendite!E$41)+('Distinta Base'!$O$18*Vendite!E$42)+('Distinta Base'!$O$19*Vendite!E$43)+('Distinta Base'!$O$20*Vendite!E$44)+('Distinta Base'!$O$21*Vendite!E$45)+('Distinta Base'!$O$22*Vendite!E$46)+('Distinta Base'!$O$23*Vendite!E$47)+('Distinta Base'!$O$24*Vendite!E$48)</f>
        <v>35</v>
      </c>
      <c r="G103" s="46">
        <f>+('Distinta Base'!$O$5*Vendite!F$29)+('Distinta Base'!$O$6*Vendite!F$30)+('Distinta Base'!$O$7*Vendite!F$31)+('Distinta Base'!$O$8*Vendite!F$32)+('Distinta Base'!$O$9*Vendite!F$33)+('Distinta Base'!$O$10*Vendite!F$34)+('Distinta Base'!$O$11*Vendite!F$35)+('Distinta Base'!$O$12*Vendite!F$36)+('Distinta Base'!$O$13*Vendite!F$37)+('Distinta Base'!$O$14*Vendite!F$38)+('Distinta Base'!$O$15*Vendite!F$39)+('Distinta Base'!$O$16*Vendite!F$40)+('Distinta Base'!$O$17*Vendite!F$41)+('Distinta Base'!$O$18*Vendite!F$42)+('Distinta Base'!$O$19*Vendite!F$43)+('Distinta Base'!$O$20*Vendite!F$44)+('Distinta Base'!$O$21*Vendite!F$45)+('Distinta Base'!$O$22*Vendite!F$46)+('Distinta Base'!$O$23*Vendite!F$47)+('Distinta Base'!$O$24*Vendite!F$48)</f>
        <v>35</v>
      </c>
      <c r="H103" s="46">
        <f>+('Distinta Base'!$O$5*Vendite!G$29)+('Distinta Base'!$O$6*Vendite!G$30)+('Distinta Base'!$O$7*Vendite!G$31)+('Distinta Base'!$O$8*Vendite!G$32)+('Distinta Base'!$O$9*Vendite!G$33)+('Distinta Base'!$O$10*Vendite!G$34)+('Distinta Base'!$O$11*Vendite!G$35)+('Distinta Base'!$O$12*Vendite!G$36)+('Distinta Base'!$O$13*Vendite!G$37)+('Distinta Base'!$O$14*Vendite!G$38)+('Distinta Base'!$O$15*Vendite!G$39)+('Distinta Base'!$O$16*Vendite!G$40)+('Distinta Base'!$O$17*Vendite!G$41)+('Distinta Base'!$O$18*Vendite!G$42)+('Distinta Base'!$O$19*Vendite!G$43)+('Distinta Base'!$O$20*Vendite!G$44)+('Distinta Base'!$O$21*Vendite!G$45)+('Distinta Base'!$O$22*Vendite!G$46)+('Distinta Base'!$O$23*Vendite!G$47)+('Distinta Base'!$O$24*Vendite!G$48)</f>
        <v>35</v>
      </c>
      <c r="I103" s="46">
        <f>+('Distinta Base'!$O$5*Vendite!H$29)+('Distinta Base'!$O$6*Vendite!H$30)+('Distinta Base'!$O$7*Vendite!H$31)+('Distinta Base'!$O$8*Vendite!H$32)+('Distinta Base'!$O$9*Vendite!H$33)+('Distinta Base'!$O$10*Vendite!H$34)+('Distinta Base'!$O$11*Vendite!H$35)+('Distinta Base'!$O$12*Vendite!H$36)+('Distinta Base'!$O$13*Vendite!H$37)+('Distinta Base'!$O$14*Vendite!H$38)+('Distinta Base'!$O$15*Vendite!H$39)+('Distinta Base'!$O$16*Vendite!H$40)+('Distinta Base'!$O$17*Vendite!H$41)+('Distinta Base'!$O$18*Vendite!H$42)+('Distinta Base'!$O$19*Vendite!H$43)+('Distinta Base'!$O$20*Vendite!H$44)+('Distinta Base'!$O$21*Vendite!H$45)+('Distinta Base'!$O$22*Vendite!H$46)+('Distinta Base'!$O$23*Vendite!H$47)+('Distinta Base'!$O$24*Vendite!H$48)</f>
        <v>35</v>
      </c>
      <c r="J103" s="46">
        <f>+('Distinta Base'!$O$5*Vendite!I$29)+('Distinta Base'!$O$6*Vendite!I$30)+('Distinta Base'!$O$7*Vendite!I$31)+('Distinta Base'!$O$8*Vendite!I$32)+('Distinta Base'!$O$9*Vendite!I$33)+('Distinta Base'!$O$10*Vendite!I$34)+('Distinta Base'!$O$11*Vendite!I$35)+('Distinta Base'!$O$12*Vendite!I$36)+('Distinta Base'!$O$13*Vendite!I$37)+('Distinta Base'!$O$14*Vendite!I$38)+('Distinta Base'!$O$15*Vendite!I$39)+('Distinta Base'!$O$16*Vendite!I$40)+('Distinta Base'!$O$17*Vendite!I$41)+('Distinta Base'!$O$18*Vendite!I$42)+('Distinta Base'!$O$19*Vendite!I$43)+('Distinta Base'!$O$20*Vendite!I$44)+('Distinta Base'!$O$21*Vendite!I$45)+('Distinta Base'!$O$22*Vendite!I$46)+('Distinta Base'!$O$23*Vendite!I$47)+('Distinta Base'!$O$24*Vendite!I$48)</f>
        <v>35</v>
      </c>
      <c r="K103" s="46">
        <f>+('Distinta Base'!$O$5*Vendite!J$29)+('Distinta Base'!$O$6*Vendite!J$30)+('Distinta Base'!$O$7*Vendite!J$31)+('Distinta Base'!$O$8*Vendite!J$32)+('Distinta Base'!$O$9*Vendite!J$33)+('Distinta Base'!$O$10*Vendite!J$34)+('Distinta Base'!$O$11*Vendite!J$35)+('Distinta Base'!$O$12*Vendite!J$36)+('Distinta Base'!$O$13*Vendite!J$37)+('Distinta Base'!$O$14*Vendite!J$38)+('Distinta Base'!$O$15*Vendite!J$39)+('Distinta Base'!$O$16*Vendite!J$40)+('Distinta Base'!$O$17*Vendite!J$41)+('Distinta Base'!$O$18*Vendite!J$42)+('Distinta Base'!$O$19*Vendite!J$43)+('Distinta Base'!$O$20*Vendite!J$44)+('Distinta Base'!$O$21*Vendite!J$45)+('Distinta Base'!$O$22*Vendite!J$46)+('Distinta Base'!$O$23*Vendite!J$47)+('Distinta Base'!$O$24*Vendite!J$48)</f>
        <v>35</v>
      </c>
      <c r="L103" s="46">
        <f>+('Distinta Base'!$O$5*Vendite!K$29)+('Distinta Base'!$O$6*Vendite!K$30)+('Distinta Base'!$O$7*Vendite!K$31)+('Distinta Base'!$O$8*Vendite!K$32)+('Distinta Base'!$O$9*Vendite!K$33)+('Distinta Base'!$O$10*Vendite!K$34)+('Distinta Base'!$O$11*Vendite!K$35)+('Distinta Base'!$O$12*Vendite!K$36)+('Distinta Base'!$O$13*Vendite!K$37)+('Distinta Base'!$O$14*Vendite!K$38)+('Distinta Base'!$O$15*Vendite!K$39)+('Distinta Base'!$O$16*Vendite!K$40)+('Distinta Base'!$O$17*Vendite!K$41)+('Distinta Base'!$O$18*Vendite!K$42)+('Distinta Base'!$O$19*Vendite!K$43)+('Distinta Base'!$O$20*Vendite!K$44)+('Distinta Base'!$O$21*Vendite!K$45)+('Distinta Base'!$O$22*Vendite!K$46)+('Distinta Base'!$O$23*Vendite!K$47)+('Distinta Base'!$O$24*Vendite!K$48)</f>
        <v>35</v>
      </c>
      <c r="M103" s="46">
        <f>+('Distinta Base'!$O$5*Vendite!L$29)+('Distinta Base'!$O$6*Vendite!L$30)+('Distinta Base'!$O$7*Vendite!L$31)+('Distinta Base'!$O$8*Vendite!L$32)+('Distinta Base'!$O$9*Vendite!L$33)+('Distinta Base'!$O$10*Vendite!L$34)+('Distinta Base'!$O$11*Vendite!L$35)+('Distinta Base'!$O$12*Vendite!L$36)+('Distinta Base'!$O$13*Vendite!L$37)+('Distinta Base'!$O$14*Vendite!L$38)+('Distinta Base'!$O$15*Vendite!L$39)+('Distinta Base'!$O$16*Vendite!L$40)+('Distinta Base'!$O$17*Vendite!L$41)+('Distinta Base'!$O$18*Vendite!L$42)+('Distinta Base'!$O$19*Vendite!L$43)+('Distinta Base'!$O$20*Vendite!L$44)+('Distinta Base'!$O$21*Vendite!L$45)+('Distinta Base'!$O$22*Vendite!L$46)+('Distinta Base'!$O$23*Vendite!L$47)+('Distinta Base'!$O$24*Vendite!L$48)</f>
        <v>35</v>
      </c>
      <c r="N103" s="46">
        <f>+('Distinta Base'!$O$5*Vendite!M$29)+('Distinta Base'!$O$6*Vendite!M$30)+('Distinta Base'!$O$7*Vendite!M$31)+('Distinta Base'!$O$8*Vendite!M$32)+('Distinta Base'!$O$9*Vendite!M$33)+('Distinta Base'!$O$10*Vendite!M$34)+('Distinta Base'!$O$11*Vendite!M$35)+('Distinta Base'!$O$12*Vendite!M$36)+('Distinta Base'!$O$13*Vendite!M$37)+('Distinta Base'!$O$14*Vendite!M$38)+('Distinta Base'!$O$15*Vendite!M$39)+('Distinta Base'!$O$16*Vendite!M$40)+('Distinta Base'!$O$17*Vendite!M$41)+('Distinta Base'!$O$18*Vendite!M$42)+('Distinta Base'!$O$19*Vendite!M$43)+('Distinta Base'!$O$20*Vendite!M$44)+('Distinta Base'!$O$21*Vendite!M$45)+('Distinta Base'!$O$22*Vendite!M$46)+('Distinta Base'!$O$23*Vendite!M$47)+('Distinta Base'!$O$24*Vendite!M$48)</f>
        <v>35</v>
      </c>
      <c r="O103" s="46">
        <f>+('Distinta Base'!$O$5*Vendite!N$29)+('Distinta Base'!$O$6*Vendite!N$30)+('Distinta Base'!$O$7*Vendite!N$31)+('Distinta Base'!$O$8*Vendite!N$32)+('Distinta Base'!$O$9*Vendite!N$33)+('Distinta Base'!$O$10*Vendite!N$34)+('Distinta Base'!$O$11*Vendite!N$35)+('Distinta Base'!$O$12*Vendite!N$36)+('Distinta Base'!$O$13*Vendite!N$37)+('Distinta Base'!$O$14*Vendite!N$38)+('Distinta Base'!$O$15*Vendite!N$39)+('Distinta Base'!$O$16*Vendite!N$40)+('Distinta Base'!$O$17*Vendite!N$41)+('Distinta Base'!$O$18*Vendite!N$42)+('Distinta Base'!$O$19*Vendite!N$43)+('Distinta Base'!$O$20*Vendite!N$44)+('Distinta Base'!$O$21*Vendite!N$45)+('Distinta Base'!$O$22*Vendite!N$46)+('Distinta Base'!$O$23*Vendite!N$47)+('Distinta Base'!$O$24*Vendite!N$48)</f>
        <v>35</v>
      </c>
      <c r="P103" s="46">
        <f>+('Distinta Base'!$O$5*Vendite!O$29)+('Distinta Base'!$O$6*Vendite!O$30)+('Distinta Base'!$O$7*Vendite!O$31)+('Distinta Base'!$O$8*Vendite!O$32)+('Distinta Base'!$O$9*Vendite!O$33)+('Distinta Base'!$O$10*Vendite!O$34)+('Distinta Base'!$O$11*Vendite!O$35)+('Distinta Base'!$O$12*Vendite!O$36)+('Distinta Base'!$O$13*Vendite!O$37)+('Distinta Base'!$O$14*Vendite!O$38)+('Distinta Base'!$O$15*Vendite!O$39)+('Distinta Base'!$O$16*Vendite!O$40)+('Distinta Base'!$O$17*Vendite!O$41)+('Distinta Base'!$O$18*Vendite!O$42)+('Distinta Base'!$O$19*Vendite!O$43)+('Distinta Base'!$O$20*Vendite!O$44)+('Distinta Base'!$O$21*Vendite!O$45)+('Distinta Base'!$O$22*Vendite!O$46)+('Distinta Base'!$O$23*Vendite!O$47)+('Distinta Base'!$O$24*Vendite!O$48)</f>
        <v>38</v>
      </c>
      <c r="Q103" s="46">
        <f>+('Distinta Base'!$O$5*Vendite!P$29)+('Distinta Base'!$O$6*Vendite!P$30)+('Distinta Base'!$O$7*Vendite!P$31)+('Distinta Base'!$O$8*Vendite!P$32)+('Distinta Base'!$O$9*Vendite!P$33)+('Distinta Base'!$O$10*Vendite!P$34)+('Distinta Base'!$O$11*Vendite!P$35)+('Distinta Base'!$O$12*Vendite!P$36)+('Distinta Base'!$O$13*Vendite!P$37)+('Distinta Base'!$O$14*Vendite!P$38)+('Distinta Base'!$O$15*Vendite!P$39)+('Distinta Base'!$O$16*Vendite!P$40)+('Distinta Base'!$O$17*Vendite!P$41)+('Distinta Base'!$O$18*Vendite!P$42)+('Distinta Base'!$O$19*Vendite!P$43)+('Distinta Base'!$O$20*Vendite!P$44)+('Distinta Base'!$O$21*Vendite!P$45)+('Distinta Base'!$O$22*Vendite!P$46)+('Distinta Base'!$O$23*Vendite!P$47)+('Distinta Base'!$O$24*Vendite!P$48)</f>
        <v>39.1</v>
      </c>
      <c r="R103" s="46">
        <f>+('Distinta Base'!$O$5*Vendite!Q$29)+('Distinta Base'!$O$6*Vendite!Q$30)+('Distinta Base'!$O$7*Vendite!Q$31)+('Distinta Base'!$O$8*Vendite!Q$32)+('Distinta Base'!$O$9*Vendite!Q$33)+('Distinta Base'!$O$10*Vendite!Q$34)+('Distinta Base'!$O$11*Vendite!Q$35)+('Distinta Base'!$O$12*Vendite!Q$36)+('Distinta Base'!$O$13*Vendite!Q$37)+('Distinta Base'!$O$14*Vendite!Q$38)+('Distinta Base'!$O$15*Vendite!Q$39)+('Distinta Base'!$O$16*Vendite!Q$40)+('Distinta Base'!$O$17*Vendite!Q$41)+('Distinta Base'!$O$18*Vendite!Q$42)+('Distinta Base'!$O$19*Vendite!Q$43)+('Distinta Base'!$O$20*Vendite!Q$44)+('Distinta Base'!$O$21*Vendite!Q$45)+('Distinta Base'!$O$22*Vendite!Q$46)+('Distinta Base'!$O$23*Vendite!Q$47)+('Distinta Base'!$O$24*Vendite!Q$48)</f>
        <v>39.1</v>
      </c>
      <c r="S103" s="46">
        <f>+('Distinta Base'!$O$5*Vendite!R$29)+('Distinta Base'!$O$6*Vendite!R$30)+('Distinta Base'!$O$7*Vendite!R$31)+('Distinta Base'!$O$8*Vendite!R$32)+('Distinta Base'!$O$9*Vendite!R$33)+('Distinta Base'!$O$10*Vendite!R$34)+('Distinta Base'!$O$11*Vendite!R$35)+('Distinta Base'!$O$12*Vendite!R$36)+('Distinta Base'!$O$13*Vendite!R$37)+('Distinta Base'!$O$14*Vendite!R$38)+('Distinta Base'!$O$15*Vendite!R$39)+('Distinta Base'!$O$16*Vendite!R$40)+('Distinta Base'!$O$17*Vendite!R$41)+('Distinta Base'!$O$18*Vendite!R$42)+('Distinta Base'!$O$19*Vendite!R$43)+('Distinta Base'!$O$20*Vendite!R$44)+('Distinta Base'!$O$21*Vendite!R$45)+('Distinta Base'!$O$22*Vendite!R$46)+('Distinta Base'!$O$23*Vendite!R$47)+('Distinta Base'!$O$24*Vendite!R$48)</f>
        <v>39.1</v>
      </c>
      <c r="T103" s="46">
        <f>+('Distinta Base'!$O$5*Vendite!S$29)+('Distinta Base'!$O$6*Vendite!S$30)+('Distinta Base'!$O$7*Vendite!S$31)+('Distinta Base'!$O$8*Vendite!S$32)+('Distinta Base'!$O$9*Vendite!S$33)+('Distinta Base'!$O$10*Vendite!S$34)+('Distinta Base'!$O$11*Vendite!S$35)+('Distinta Base'!$O$12*Vendite!S$36)+('Distinta Base'!$O$13*Vendite!S$37)+('Distinta Base'!$O$14*Vendite!S$38)+('Distinta Base'!$O$15*Vendite!S$39)+('Distinta Base'!$O$16*Vendite!S$40)+('Distinta Base'!$O$17*Vendite!S$41)+('Distinta Base'!$O$18*Vendite!S$42)+('Distinta Base'!$O$19*Vendite!S$43)+('Distinta Base'!$O$20*Vendite!S$44)+('Distinta Base'!$O$21*Vendite!S$45)+('Distinta Base'!$O$22*Vendite!S$46)+('Distinta Base'!$O$23*Vendite!S$47)+('Distinta Base'!$O$24*Vendite!S$48)</f>
        <v>39.1</v>
      </c>
      <c r="U103" s="46">
        <f>+('Distinta Base'!$O$5*Vendite!T$29)+('Distinta Base'!$O$6*Vendite!T$30)+('Distinta Base'!$O$7*Vendite!T$31)+('Distinta Base'!$O$8*Vendite!T$32)+('Distinta Base'!$O$9*Vendite!T$33)+('Distinta Base'!$O$10*Vendite!T$34)+('Distinta Base'!$O$11*Vendite!T$35)+('Distinta Base'!$O$12*Vendite!T$36)+('Distinta Base'!$O$13*Vendite!T$37)+('Distinta Base'!$O$14*Vendite!T$38)+('Distinta Base'!$O$15*Vendite!T$39)+('Distinta Base'!$O$16*Vendite!T$40)+('Distinta Base'!$O$17*Vendite!T$41)+('Distinta Base'!$O$18*Vendite!T$42)+('Distinta Base'!$O$19*Vendite!T$43)+('Distinta Base'!$O$20*Vendite!T$44)+('Distinta Base'!$O$21*Vendite!T$45)+('Distinta Base'!$O$22*Vendite!T$46)+('Distinta Base'!$O$23*Vendite!T$47)+('Distinta Base'!$O$24*Vendite!T$48)</f>
        <v>39.1</v>
      </c>
      <c r="V103" s="46">
        <f>+('Distinta Base'!$O$5*Vendite!U$29)+('Distinta Base'!$O$6*Vendite!U$30)+('Distinta Base'!$O$7*Vendite!U$31)+('Distinta Base'!$O$8*Vendite!U$32)+('Distinta Base'!$O$9*Vendite!U$33)+('Distinta Base'!$O$10*Vendite!U$34)+('Distinta Base'!$O$11*Vendite!U$35)+('Distinta Base'!$O$12*Vendite!U$36)+('Distinta Base'!$O$13*Vendite!U$37)+('Distinta Base'!$O$14*Vendite!U$38)+('Distinta Base'!$O$15*Vendite!U$39)+('Distinta Base'!$O$16*Vendite!U$40)+('Distinta Base'!$O$17*Vendite!U$41)+('Distinta Base'!$O$18*Vendite!U$42)+('Distinta Base'!$O$19*Vendite!U$43)+('Distinta Base'!$O$20*Vendite!U$44)+('Distinta Base'!$O$21*Vendite!U$45)+('Distinta Base'!$O$22*Vendite!U$46)+('Distinta Base'!$O$23*Vendite!U$47)+('Distinta Base'!$O$24*Vendite!U$48)</f>
        <v>39.1</v>
      </c>
      <c r="W103" s="46">
        <f>+('Distinta Base'!$O$5*Vendite!V$29)+('Distinta Base'!$O$6*Vendite!V$30)+('Distinta Base'!$O$7*Vendite!V$31)+('Distinta Base'!$O$8*Vendite!V$32)+('Distinta Base'!$O$9*Vendite!V$33)+('Distinta Base'!$O$10*Vendite!V$34)+('Distinta Base'!$O$11*Vendite!V$35)+('Distinta Base'!$O$12*Vendite!V$36)+('Distinta Base'!$O$13*Vendite!V$37)+('Distinta Base'!$O$14*Vendite!V$38)+('Distinta Base'!$O$15*Vendite!V$39)+('Distinta Base'!$O$16*Vendite!V$40)+('Distinta Base'!$O$17*Vendite!V$41)+('Distinta Base'!$O$18*Vendite!V$42)+('Distinta Base'!$O$19*Vendite!V$43)+('Distinta Base'!$O$20*Vendite!V$44)+('Distinta Base'!$O$21*Vendite!V$45)+('Distinta Base'!$O$22*Vendite!V$46)+('Distinta Base'!$O$23*Vendite!V$47)+('Distinta Base'!$O$24*Vendite!V$48)</f>
        <v>39.1</v>
      </c>
      <c r="X103" s="46">
        <f>+('Distinta Base'!$O$5*Vendite!W$29)+('Distinta Base'!$O$6*Vendite!W$30)+('Distinta Base'!$O$7*Vendite!W$31)+('Distinta Base'!$O$8*Vendite!W$32)+('Distinta Base'!$O$9*Vendite!W$33)+('Distinta Base'!$O$10*Vendite!W$34)+('Distinta Base'!$O$11*Vendite!W$35)+('Distinta Base'!$O$12*Vendite!W$36)+('Distinta Base'!$O$13*Vendite!W$37)+('Distinta Base'!$O$14*Vendite!W$38)+('Distinta Base'!$O$15*Vendite!W$39)+('Distinta Base'!$O$16*Vendite!W$40)+('Distinta Base'!$O$17*Vendite!W$41)+('Distinta Base'!$O$18*Vendite!W$42)+('Distinta Base'!$O$19*Vendite!W$43)+('Distinta Base'!$O$20*Vendite!W$44)+('Distinta Base'!$O$21*Vendite!W$45)+('Distinta Base'!$O$22*Vendite!W$46)+('Distinta Base'!$O$23*Vendite!W$47)+('Distinta Base'!$O$24*Vendite!W$48)</f>
        <v>39.1</v>
      </c>
      <c r="Y103" s="46">
        <f>+('Distinta Base'!$O$5*Vendite!X$29)+('Distinta Base'!$O$6*Vendite!X$30)+('Distinta Base'!$O$7*Vendite!X$31)+('Distinta Base'!$O$8*Vendite!X$32)+('Distinta Base'!$O$9*Vendite!X$33)+('Distinta Base'!$O$10*Vendite!X$34)+('Distinta Base'!$O$11*Vendite!X$35)+('Distinta Base'!$O$12*Vendite!X$36)+('Distinta Base'!$O$13*Vendite!X$37)+('Distinta Base'!$O$14*Vendite!X$38)+('Distinta Base'!$O$15*Vendite!X$39)+('Distinta Base'!$O$16*Vendite!X$40)+('Distinta Base'!$O$17*Vendite!X$41)+('Distinta Base'!$O$18*Vendite!X$42)+('Distinta Base'!$O$19*Vendite!X$43)+('Distinta Base'!$O$20*Vendite!X$44)+('Distinta Base'!$O$21*Vendite!X$45)+('Distinta Base'!$O$22*Vendite!X$46)+('Distinta Base'!$O$23*Vendite!X$47)+('Distinta Base'!$O$24*Vendite!X$48)</f>
        <v>39.1</v>
      </c>
      <c r="Z103" s="46">
        <f>+('Distinta Base'!$O$5*Vendite!Y$29)+('Distinta Base'!$O$6*Vendite!Y$30)+('Distinta Base'!$O$7*Vendite!Y$31)+('Distinta Base'!$O$8*Vendite!Y$32)+('Distinta Base'!$O$9*Vendite!Y$33)+('Distinta Base'!$O$10*Vendite!Y$34)+('Distinta Base'!$O$11*Vendite!Y$35)+('Distinta Base'!$O$12*Vendite!Y$36)+('Distinta Base'!$O$13*Vendite!Y$37)+('Distinta Base'!$O$14*Vendite!Y$38)+('Distinta Base'!$O$15*Vendite!Y$39)+('Distinta Base'!$O$16*Vendite!Y$40)+('Distinta Base'!$O$17*Vendite!Y$41)+('Distinta Base'!$O$18*Vendite!Y$42)+('Distinta Base'!$O$19*Vendite!Y$43)+('Distinta Base'!$O$20*Vendite!Y$44)+('Distinta Base'!$O$21*Vendite!Y$45)+('Distinta Base'!$O$22*Vendite!Y$46)+('Distinta Base'!$O$23*Vendite!Y$47)+('Distinta Base'!$O$24*Vendite!Y$48)</f>
        <v>39.1</v>
      </c>
      <c r="AA103" s="46">
        <f>+('Distinta Base'!$O$5*Vendite!Z$29)+('Distinta Base'!$O$6*Vendite!Z$30)+('Distinta Base'!$O$7*Vendite!Z$31)+('Distinta Base'!$O$8*Vendite!Z$32)+('Distinta Base'!$O$9*Vendite!Z$33)+('Distinta Base'!$O$10*Vendite!Z$34)+('Distinta Base'!$O$11*Vendite!Z$35)+('Distinta Base'!$O$12*Vendite!Z$36)+('Distinta Base'!$O$13*Vendite!Z$37)+('Distinta Base'!$O$14*Vendite!Z$38)+('Distinta Base'!$O$15*Vendite!Z$39)+('Distinta Base'!$O$16*Vendite!Z$40)+('Distinta Base'!$O$17*Vendite!Z$41)+('Distinta Base'!$O$18*Vendite!Z$42)+('Distinta Base'!$O$19*Vendite!Z$43)+('Distinta Base'!$O$20*Vendite!Z$44)+('Distinta Base'!$O$21*Vendite!Z$45)+('Distinta Base'!$O$22*Vendite!Z$46)+('Distinta Base'!$O$23*Vendite!Z$47)+('Distinta Base'!$O$24*Vendite!Z$48)</f>
        <v>39.1</v>
      </c>
      <c r="AB103" s="46">
        <f>+('Distinta Base'!$O$5*Vendite!AA$29)+('Distinta Base'!$O$6*Vendite!AA$30)+('Distinta Base'!$O$7*Vendite!AA$31)+('Distinta Base'!$O$8*Vendite!AA$32)+('Distinta Base'!$O$9*Vendite!AA$33)+('Distinta Base'!$O$10*Vendite!AA$34)+('Distinta Base'!$O$11*Vendite!AA$35)+('Distinta Base'!$O$12*Vendite!AA$36)+('Distinta Base'!$O$13*Vendite!AA$37)+('Distinta Base'!$O$14*Vendite!AA$38)+('Distinta Base'!$O$15*Vendite!AA$39)+('Distinta Base'!$O$16*Vendite!AA$40)+('Distinta Base'!$O$17*Vendite!AA$41)+('Distinta Base'!$O$18*Vendite!AA$42)+('Distinta Base'!$O$19*Vendite!AA$43)+('Distinta Base'!$O$20*Vendite!AA$44)+('Distinta Base'!$O$21*Vendite!AA$45)+('Distinta Base'!$O$22*Vendite!AA$46)+('Distinta Base'!$O$23*Vendite!AA$47)+('Distinta Base'!$O$24*Vendite!AA$48)</f>
        <v>42.099999999999994</v>
      </c>
      <c r="AC103" s="46">
        <f>+('Distinta Base'!$O$5*Vendite!AB$29)+('Distinta Base'!$O$6*Vendite!AB$30)+('Distinta Base'!$O$7*Vendite!AB$31)+('Distinta Base'!$O$8*Vendite!AB$32)+('Distinta Base'!$O$9*Vendite!AB$33)+('Distinta Base'!$O$10*Vendite!AB$34)+('Distinta Base'!$O$11*Vendite!AB$35)+('Distinta Base'!$O$12*Vendite!AB$36)+('Distinta Base'!$O$13*Vendite!AB$37)+('Distinta Base'!$O$14*Vendite!AB$38)+('Distinta Base'!$O$15*Vendite!AB$39)+('Distinta Base'!$O$16*Vendite!AB$40)+('Distinta Base'!$O$17*Vendite!AB$41)+('Distinta Base'!$O$18*Vendite!AB$42)+('Distinta Base'!$O$19*Vendite!AB$43)+('Distinta Base'!$O$20*Vendite!AB$44)+('Distinta Base'!$O$21*Vendite!AB$45)+('Distinta Base'!$O$22*Vendite!AB$46)+('Distinta Base'!$O$23*Vendite!AB$47)+('Distinta Base'!$O$24*Vendite!AB$48)</f>
        <v>43.2</v>
      </c>
      <c r="AD103" s="46">
        <f>+('Distinta Base'!$O$5*Vendite!AC$29)+('Distinta Base'!$O$6*Vendite!AC$30)+('Distinta Base'!$O$7*Vendite!AC$31)+('Distinta Base'!$O$8*Vendite!AC$32)+('Distinta Base'!$O$9*Vendite!AC$33)+('Distinta Base'!$O$10*Vendite!AC$34)+('Distinta Base'!$O$11*Vendite!AC$35)+('Distinta Base'!$O$12*Vendite!AC$36)+('Distinta Base'!$O$13*Vendite!AC$37)+('Distinta Base'!$O$14*Vendite!AC$38)+('Distinta Base'!$O$15*Vendite!AC$39)+('Distinta Base'!$O$16*Vendite!AC$40)+('Distinta Base'!$O$17*Vendite!AC$41)+('Distinta Base'!$O$18*Vendite!AC$42)+('Distinta Base'!$O$19*Vendite!AC$43)+('Distinta Base'!$O$20*Vendite!AC$44)+('Distinta Base'!$O$21*Vendite!AC$45)+('Distinta Base'!$O$22*Vendite!AC$46)+('Distinta Base'!$O$23*Vendite!AC$47)+('Distinta Base'!$O$24*Vendite!AC$48)</f>
        <v>43.2</v>
      </c>
      <c r="AE103" s="46">
        <f>+('Distinta Base'!$O$5*Vendite!AD$29)+('Distinta Base'!$O$6*Vendite!AD$30)+('Distinta Base'!$O$7*Vendite!AD$31)+('Distinta Base'!$O$8*Vendite!AD$32)+('Distinta Base'!$O$9*Vendite!AD$33)+('Distinta Base'!$O$10*Vendite!AD$34)+('Distinta Base'!$O$11*Vendite!AD$35)+('Distinta Base'!$O$12*Vendite!AD$36)+('Distinta Base'!$O$13*Vendite!AD$37)+('Distinta Base'!$O$14*Vendite!AD$38)+('Distinta Base'!$O$15*Vendite!AD$39)+('Distinta Base'!$O$16*Vendite!AD$40)+('Distinta Base'!$O$17*Vendite!AD$41)+('Distinta Base'!$O$18*Vendite!AD$42)+('Distinta Base'!$O$19*Vendite!AD$43)+('Distinta Base'!$O$20*Vendite!AD$44)+('Distinta Base'!$O$21*Vendite!AD$45)+('Distinta Base'!$O$22*Vendite!AD$46)+('Distinta Base'!$O$23*Vendite!AD$47)+('Distinta Base'!$O$24*Vendite!AD$48)</f>
        <v>43.2</v>
      </c>
      <c r="AF103" s="46">
        <f>+('Distinta Base'!$O$5*Vendite!AE$29)+('Distinta Base'!$O$6*Vendite!AE$30)+('Distinta Base'!$O$7*Vendite!AE$31)+('Distinta Base'!$O$8*Vendite!AE$32)+('Distinta Base'!$O$9*Vendite!AE$33)+('Distinta Base'!$O$10*Vendite!AE$34)+('Distinta Base'!$O$11*Vendite!AE$35)+('Distinta Base'!$O$12*Vendite!AE$36)+('Distinta Base'!$O$13*Vendite!AE$37)+('Distinta Base'!$O$14*Vendite!AE$38)+('Distinta Base'!$O$15*Vendite!AE$39)+('Distinta Base'!$O$16*Vendite!AE$40)+('Distinta Base'!$O$17*Vendite!AE$41)+('Distinta Base'!$O$18*Vendite!AE$42)+('Distinta Base'!$O$19*Vendite!AE$43)+('Distinta Base'!$O$20*Vendite!AE$44)+('Distinta Base'!$O$21*Vendite!AE$45)+('Distinta Base'!$O$22*Vendite!AE$46)+('Distinta Base'!$O$23*Vendite!AE$47)+('Distinta Base'!$O$24*Vendite!AE$48)</f>
        <v>43.2</v>
      </c>
      <c r="AG103" s="46">
        <f>+('Distinta Base'!$O$5*Vendite!AF$29)+('Distinta Base'!$O$6*Vendite!AF$30)+('Distinta Base'!$O$7*Vendite!AF$31)+('Distinta Base'!$O$8*Vendite!AF$32)+('Distinta Base'!$O$9*Vendite!AF$33)+('Distinta Base'!$O$10*Vendite!AF$34)+('Distinta Base'!$O$11*Vendite!AF$35)+('Distinta Base'!$O$12*Vendite!AF$36)+('Distinta Base'!$O$13*Vendite!AF$37)+('Distinta Base'!$O$14*Vendite!AF$38)+('Distinta Base'!$O$15*Vendite!AF$39)+('Distinta Base'!$O$16*Vendite!AF$40)+('Distinta Base'!$O$17*Vendite!AF$41)+('Distinta Base'!$O$18*Vendite!AF$42)+('Distinta Base'!$O$19*Vendite!AF$43)+('Distinta Base'!$O$20*Vendite!AF$44)+('Distinta Base'!$O$21*Vendite!AF$45)+('Distinta Base'!$O$22*Vendite!AF$46)+('Distinta Base'!$O$23*Vendite!AF$47)+('Distinta Base'!$O$24*Vendite!AF$48)</f>
        <v>43.2</v>
      </c>
      <c r="AH103" s="46">
        <f>+('Distinta Base'!$O$5*Vendite!AG$29)+('Distinta Base'!$O$6*Vendite!AG$30)+('Distinta Base'!$O$7*Vendite!AG$31)+('Distinta Base'!$O$8*Vendite!AG$32)+('Distinta Base'!$O$9*Vendite!AG$33)+('Distinta Base'!$O$10*Vendite!AG$34)+('Distinta Base'!$O$11*Vendite!AG$35)+('Distinta Base'!$O$12*Vendite!AG$36)+('Distinta Base'!$O$13*Vendite!AG$37)+('Distinta Base'!$O$14*Vendite!AG$38)+('Distinta Base'!$O$15*Vendite!AG$39)+('Distinta Base'!$O$16*Vendite!AG$40)+('Distinta Base'!$O$17*Vendite!AG$41)+('Distinta Base'!$O$18*Vendite!AG$42)+('Distinta Base'!$O$19*Vendite!AG$43)+('Distinta Base'!$O$20*Vendite!AG$44)+('Distinta Base'!$O$21*Vendite!AG$45)+('Distinta Base'!$O$22*Vendite!AG$46)+('Distinta Base'!$O$23*Vendite!AG$47)+('Distinta Base'!$O$24*Vendite!AG$48)</f>
        <v>43.2</v>
      </c>
      <c r="AI103" s="46">
        <f>+('Distinta Base'!$O$5*Vendite!AH$29)+('Distinta Base'!$O$6*Vendite!AH$30)+('Distinta Base'!$O$7*Vendite!AH$31)+('Distinta Base'!$O$8*Vendite!AH$32)+('Distinta Base'!$O$9*Vendite!AH$33)+('Distinta Base'!$O$10*Vendite!AH$34)+('Distinta Base'!$O$11*Vendite!AH$35)+('Distinta Base'!$O$12*Vendite!AH$36)+('Distinta Base'!$O$13*Vendite!AH$37)+('Distinta Base'!$O$14*Vendite!AH$38)+('Distinta Base'!$O$15*Vendite!AH$39)+('Distinta Base'!$O$16*Vendite!AH$40)+('Distinta Base'!$O$17*Vendite!AH$41)+('Distinta Base'!$O$18*Vendite!AH$42)+('Distinta Base'!$O$19*Vendite!AH$43)+('Distinta Base'!$O$20*Vendite!AH$44)+('Distinta Base'!$O$21*Vendite!AH$45)+('Distinta Base'!$O$22*Vendite!AH$46)+('Distinta Base'!$O$23*Vendite!AH$47)+('Distinta Base'!$O$24*Vendite!AH$48)</f>
        <v>43.2</v>
      </c>
      <c r="AJ103" s="46">
        <f>+('Distinta Base'!$O$5*Vendite!AI$29)+('Distinta Base'!$O$6*Vendite!AI$30)+('Distinta Base'!$O$7*Vendite!AI$31)+('Distinta Base'!$O$8*Vendite!AI$32)+('Distinta Base'!$O$9*Vendite!AI$33)+('Distinta Base'!$O$10*Vendite!AI$34)+('Distinta Base'!$O$11*Vendite!AI$35)+('Distinta Base'!$O$12*Vendite!AI$36)+('Distinta Base'!$O$13*Vendite!AI$37)+('Distinta Base'!$O$14*Vendite!AI$38)+('Distinta Base'!$O$15*Vendite!AI$39)+('Distinta Base'!$O$16*Vendite!AI$40)+('Distinta Base'!$O$17*Vendite!AI$41)+('Distinta Base'!$O$18*Vendite!AI$42)+('Distinta Base'!$O$19*Vendite!AI$43)+('Distinta Base'!$O$20*Vendite!AI$44)+('Distinta Base'!$O$21*Vendite!AI$45)+('Distinta Base'!$O$22*Vendite!AI$46)+('Distinta Base'!$O$23*Vendite!AI$47)+('Distinta Base'!$O$24*Vendite!AI$48)</f>
        <v>43.2</v>
      </c>
      <c r="AK103" s="46">
        <f>+('Distinta Base'!$O$5*Vendite!AJ$29)+('Distinta Base'!$O$6*Vendite!AJ$30)+('Distinta Base'!$O$7*Vendite!AJ$31)+('Distinta Base'!$O$8*Vendite!AJ$32)+('Distinta Base'!$O$9*Vendite!AJ$33)+('Distinta Base'!$O$10*Vendite!AJ$34)+('Distinta Base'!$O$11*Vendite!AJ$35)+('Distinta Base'!$O$12*Vendite!AJ$36)+('Distinta Base'!$O$13*Vendite!AJ$37)+('Distinta Base'!$O$14*Vendite!AJ$38)+('Distinta Base'!$O$15*Vendite!AJ$39)+('Distinta Base'!$O$16*Vendite!AJ$40)+('Distinta Base'!$O$17*Vendite!AJ$41)+('Distinta Base'!$O$18*Vendite!AJ$42)+('Distinta Base'!$O$19*Vendite!AJ$43)+('Distinta Base'!$O$20*Vendite!AJ$44)+('Distinta Base'!$O$21*Vendite!AJ$45)+('Distinta Base'!$O$22*Vendite!AJ$46)+('Distinta Base'!$O$23*Vendite!AJ$47)+('Distinta Base'!$O$24*Vendite!AJ$48)</f>
        <v>43.2</v>
      </c>
      <c r="AL103" s="46">
        <f>+('Distinta Base'!$O$5*Vendite!AK$29)+('Distinta Base'!$O$6*Vendite!AK$30)+('Distinta Base'!$O$7*Vendite!AK$31)+('Distinta Base'!$O$8*Vendite!AK$32)+('Distinta Base'!$O$9*Vendite!AK$33)+('Distinta Base'!$O$10*Vendite!AK$34)+('Distinta Base'!$O$11*Vendite!AK$35)+('Distinta Base'!$O$12*Vendite!AK$36)+('Distinta Base'!$O$13*Vendite!AK$37)+('Distinta Base'!$O$14*Vendite!AK$38)+('Distinta Base'!$O$15*Vendite!AK$39)+('Distinta Base'!$O$16*Vendite!AK$40)+('Distinta Base'!$O$17*Vendite!AK$41)+('Distinta Base'!$O$18*Vendite!AK$42)+('Distinta Base'!$O$19*Vendite!AK$43)+('Distinta Base'!$O$20*Vendite!AK$44)+('Distinta Base'!$O$21*Vendite!AK$45)+('Distinta Base'!$O$22*Vendite!AK$46)+('Distinta Base'!$O$23*Vendite!AK$47)+('Distinta Base'!$O$24*Vendite!AK$48)</f>
        <v>43.2</v>
      </c>
      <c r="AM103" s="46">
        <f>+('Distinta Base'!$O$5*Vendite!AL$29)+('Distinta Base'!$O$6*Vendite!AL$30)+('Distinta Base'!$O$7*Vendite!AL$31)+('Distinta Base'!$O$8*Vendite!AL$32)+('Distinta Base'!$O$9*Vendite!AL$33)+('Distinta Base'!$O$10*Vendite!AL$34)+('Distinta Base'!$O$11*Vendite!AL$35)+('Distinta Base'!$O$12*Vendite!AL$36)+('Distinta Base'!$O$13*Vendite!AL$37)+('Distinta Base'!$O$14*Vendite!AL$38)+('Distinta Base'!$O$15*Vendite!AL$39)+('Distinta Base'!$O$16*Vendite!AL$40)+('Distinta Base'!$O$17*Vendite!AL$41)+('Distinta Base'!$O$18*Vendite!AL$42)+('Distinta Base'!$O$19*Vendite!AL$43)+('Distinta Base'!$O$20*Vendite!AL$44)+('Distinta Base'!$O$21*Vendite!AL$45)+('Distinta Base'!$O$22*Vendite!AL$46)+('Distinta Base'!$O$23*Vendite!AL$47)+('Distinta Base'!$O$24*Vendite!AL$48)</f>
        <v>43.2</v>
      </c>
    </row>
    <row r="104" spans="2:39" ht="16.5" thickTop="1" thickBot="1" x14ac:dyDescent="0.3">
      <c r="B104" s="48" t="str">
        <f>+app!$G$12&amp;" in "&amp;'An Distinta Base'!F20</f>
        <v>Acquisti in Lt</v>
      </c>
      <c r="C104" s="41"/>
      <c r="D104" s="54">
        <v>2000</v>
      </c>
      <c r="E104" s="54"/>
      <c r="F104" s="54"/>
      <c r="G104" s="54"/>
      <c r="H104" s="54"/>
      <c r="I104" s="54"/>
      <c r="J104" s="54"/>
      <c r="K104" s="54"/>
      <c r="L104" s="54">
        <v>2000</v>
      </c>
      <c r="M104" s="54"/>
      <c r="N104" s="54"/>
      <c r="O104" s="54"/>
      <c r="P104" s="54"/>
      <c r="Q104" s="54"/>
      <c r="R104" s="54"/>
      <c r="S104" s="54"/>
      <c r="T104" s="54">
        <v>2000</v>
      </c>
      <c r="U104" s="54"/>
      <c r="V104" s="54"/>
      <c r="W104" s="54"/>
      <c r="X104" s="54"/>
      <c r="Y104" s="54"/>
      <c r="Z104" s="54"/>
      <c r="AA104" s="54"/>
      <c r="AB104" s="54">
        <v>2000</v>
      </c>
      <c r="AC104" s="54"/>
      <c r="AD104" s="54"/>
      <c r="AE104" s="54"/>
      <c r="AF104" s="54"/>
      <c r="AG104" s="54"/>
      <c r="AH104" s="54"/>
      <c r="AI104" s="54"/>
      <c r="AJ104" s="54">
        <v>2000</v>
      </c>
      <c r="AK104" s="54"/>
      <c r="AL104" s="54"/>
      <c r="AM104" s="54"/>
    </row>
    <row r="105" spans="2:39" ht="15.75" thickTop="1" x14ac:dyDescent="0.25">
      <c r="B105" s="48" t="s">
        <v>300</v>
      </c>
      <c r="D105" s="46">
        <f>+D102-D103+D104</f>
        <v>1965</v>
      </c>
      <c r="E105" s="46">
        <f>+E102-E103+E104</f>
        <v>1930</v>
      </c>
      <c r="F105" s="46">
        <f t="shared" ref="F105:AM105" si="25">+F102-F103+F104</f>
        <v>1895</v>
      </c>
      <c r="G105" s="46">
        <f t="shared" si="25"/>
        <v>1860</v>
      </c>
      <c r="H105" s="46">
        <f t="shared" si="25"/>
        <v>1825</v>
      </c>
      <c r="I105" s="46">
        <f t="shared" si="25"/>
        <v>1790</v>
      </c>
      <c r="J105" s="46">
        <f t="shared" si="25"/>
        <v>1755</v>
      </c>
      <c r="K105" s="46">
        <f t="shared" si="25"/>
        <v>1720</v>
      </c>
      <c r="L105" s="46">
        <f t="shared" si="25"/>
        <v>3685</v>
      </c>
      <c r="M105" s="46">
        <f t="shared" si="25"/>
        <v>3650</v>
      </c>
      <c r="N105" s="46">
        <f t="shared" si="25"/>
        <v>3615</v>
      </c>
      <c r="O105" s="46">
        <f t="shared" si="25"/>
        <v>3580</v>
      </c>
      <c r="P105" s="46">
        <f t="shared" si="25"/>
        <v>3542</v>
      </c>
      <c r="Q105" s="46">
        <f t="shared" si="25"/>
        <v>3502.9</v>
      </c>
      <c r="R105" s="46">
        <f t="shared" si="25"/>
        <v>3463.8</v>
      </c>
      <c r="S105" s="46">
        <f t="shared" si="25"/>
        <v>3424.7000000000003</v>
      </c>
      <c r="T105" s="46">
        <f t="shared" si="25"/>
        <v>5385.6</v>
      </c>
      <c r="U105" s="46">
        <f t="shared" si="25"/>
        <v>5346.5</v>
      </c>
      <c r="V105" s="46">
        <f t="shared" si="25"/>
        <v>5307.4</v>
      </c>
      <c r="W105" s="46">
        <f t="shared" si="25"/>
        <v>5268.2999999999993</v>
      </c>
      <c r="X105" s="46">
        <f t="shared" si="25"/>
        <v>5229.1999999999989</v>
      </c>
      <c r="Y105" s="46">
        <f t="shared" si="25"/>
        <v>5190.0999999999985</v>
      </c>
      <c r="Z105" s="46">
        <f t="shared" si="25"/>
        <v>5150.9999999999982</v>
      </c>
      <c r="AA105" s="46">
        <f t="shared" si="25"/>
        <v>5111.8999999999978</v>
      </c>
      <c r="AB105" s="46">
        <f t="shared" si="25"/>
        <v>7069.7999999999975</v>
      </c>
      <c r="AC105" s="46">
        <f t="shared" si="25"/>
        <v>7026.5999999999976</v>
      </c>
      <c r="AD105" s="46">
        <f t="shared" si="25"/>
        <v>6983.3999999999978</v>
      </c>
      <c r="AE105" s="46">
        <f t="shared" si="25"/>
        <v>6940.199999999998</v>
      </c>
      <c r="AF105" s="46">
        <f t="shared" si="25"/>
        <v>6896.9999999999982</v>
      </c>
      <c r="AG105" s="46">
        <f t="shared" si="25"/>
        <v>6853.7999999999984</v>
      </c>
      <c r="AH105" s="46">
        <f t="shared" si="25"/>
        <v>6810.5999999999985</v>
      </c>
      <c r="AI105" s="46">
        <f t="shared" si="25"/>
        <v>6767.3999999999987</v>
      </c>
      <c r="AJ105" s="46">
        <f t="shared" si="25"/>
        <v>8724.1999999999989</v>
      </c>
      <c r="AK105" s="46">
        <f t="shared" si="25"/>
        <v>8680.9999999999982</v>
      </c>
      <c r="AL105" s="46">
        <f t="shared" si="25"/>
        <v>8637.7999999999975</v>
      </c>
      <c r="AM105" s="46">
        <f t="shared" si="25"/>
        <v>8594.5999999999967</v>
      </c>
    </row>
    <row r="108" spans="2:39" ht="15" x14ac:dyDescent="0.25">
      <c r="B108" s="48" t="str">
        <f>+'An Distinta Base'!E21</f>
        <v>Mp14</v>
      </c>
      <c r="D108" s="48" t="str">
        <f>+SPm!B$2</f>
        <v>A1 M1</v>
      </c>
      <c r="E108" s="48" t="str">
        <f>+SPm!C$2</f>
        <v>A1 M2</v>
      </c>
      <c r="F108" s="48" t="str">
        <f>+SPm!D$2</f>
        <v>A1 M3</v>
      </c>
      <c r="G108" s="48" t="str">
        <f>+SPm!E$2</f>
        <v>A1 M4</v>
      </c>
      <c r="H108" s="48" t="str">
        <f>+SPm!F$2</f>
        <v>A1 M5</v>
      </c>
      <c r="I108" s="48" t="str">
        <f>+SPm!G$2</f>
        <v>A1 M6</v>
      </c>
      <c r="J108" s="48" t="str">
        <f>+SPm!H$2</f>
        <v>A1 M7</v>
      </c>
      <c r="K108" s="48" t="str">
        <f>+SPm!I$2</f>
        <v>A1 M8</v>
      </c>
      <c r="L108" s="48" t="str">
        <f>+SPm!J$2</f>
        <v>A1 M9</v>
      </c>
      <c r="M108" s="48" t="str">
        <f>+SPm!K$2</f>
        <v>A1 M10</v>
      </c>
      <c r="N108" s="48" t="str">
        <f>+SPm!L$2</f>
        <v>A1 M11</v>
      </c>
      <c r="O108" s="48" t="str">
        <f>+SPm!M$2</f>
        <v>A1 M12</v>
      </c>
      <c r="P108" s="48" t="str">
        <f>+SPm!N$2</f>
        <v>A2 M1</v>
      </c>
      <c r="Q108" s="48" t="str">
        <f>+SPm!O$2</f>
        <v>A2 M2</v>
      </c>
      <c r="R108" s="48" t="str">
        <f>+SPm!P$2</f>
        <v>A2 M3</v>
      </c>
      <c r="S108" s="48" t="str">
        <f>+SPm!Q$2</f>
        <v>A2 M4</v>
      </c>
      <c r="T108" s="48" t="str">
        <f>+SPm!R$2</f>
        <v>A2 M5</v>
      </c>
      <c r="U108" s="48" t="str">
        <f>+SPm!S$2</f>
        <v>A2 M6</v>
      </c>
      <c r="V108" s="48" t="str">
        <f>+SPm!T$2</f>
        <v>A2 M7</v>
      </c>
      <c r="W108" s="48" t="str">
        <f>+SPm!U$2</f>
        <v>A2 M8</v>
      </c>
      <c r="X108" s="48" t="str">
        <f>+SPm!V$2</f>
        <v>A2 M9</v>
      </c>
      <c r="Y108" s="48" t="str">
        <f>+SPm!W$2</f>
        <v>A2 M10</v>
      </c>
      <c r="Z108" s="48" t="str">
        <f>+SPm!X$2</f>
        <v>A2 M11</v>
      </c>
      <c r="AA108" s="48" t="str">
        <f>+SPm!Y$2</f>
        <v>A2 M12</v>
      </c>
      <c r="AB108" s="48" t="str">
        <f>+SPm!Z$2</f>
        <v>A3 M1</v>
      </c>
      <c r="AC108" s="48" t="str">
        <f>+SPm!AA$2</f>
        <v>A3 M2</v>
      </c>
      <c r="AD108" s="48" t="str">
        <f>+SPm!AB$2</f>
        <v>A3 M3</v>
      </c>
      <c r="AE108" s="48" t="str">
        <f>+SPm!AC$2</f>
        <v>A3 M4</v>
      </c>
      <c r="AF108" s="48" t="str">
        <f>+SPm!AD$2</f>
        <v>A3 M5</v>
      </c>
      <c r="AG108" s="48" t="str">
        <f>+SPm!AE$2</f>
        <v>A3 M6</v>
      </c>
      <c r="AH108" s="48" t="str">
        <f>+SPm!AF$2</f>
        <v>A3 M7</v>
      </c>
      <c r="AI108" s="48" t="str">
        <f>+SPm!AG$2</f>
        <v>A3 M8</v>
      </c>
      <c r="AJ108" s="48" t="str">
        <f>+SPm!AH$2</f>
        <v>A3 M9</v>
      </c>
      <c r="AK108" s="48" t="str">
        <f>+SPm!AI$2</f>
        <v>A3 M10</v>
      </c>
      <c r="AL108" s="48" t="str">
        <f>+SPm!AJ$2</f>
        <v>A3 M11</v>
      </c>
      <c r="AM108" s="48" t="str">
        <f>+SPm!AK$2</f>
        <v>A3 M12</v>
      </c>
    </row>
    <row r="110" spans="2:39" ht="15" x14ac:dyDescent="0.25">
      <c r="B110" s="48" t="s">
        <v>299</v>
      </c>
      <c r="D110" s="46">
        <v>0</v>
      </c>
      <c r="E110" s="46">
        <f>+D113</f>
        <v>1953</v>
      </c>
      <c r="F110" s="46">
        <f t="shared" ref="F110:AM110" si="26">+E113</f>
        <v>1906</v>
      </c>
      <c r="G110" s="46">
        <f t="shared" si="26"/>
        <v>1859</v>
      </c>
      <c r="H110" s="46">
        <f t="shared" si="26"/>
        <v>1812</v>
      </c>
      <c r="I110" s="46">
        <f t="shared" si="26"/>
        <v>1765</v>
      </c>
      <c r="J110" s="46">
        <f t="shared" si="26"/>
        <v>3718</v>
      </c>
      <c r="K110" s="46">
        <f t="shared" si="26"/>
        <v>3671</v>
      </c>
      <c r="L110" s="46">
        <f t="shared" si="26"/>
        <v>3624</v>
      </c>
      <c r="M110" s="46">
        <f t="shared" si="26"/>
        <v>3577</v>
      </c>
      <c r="N110" s="46">
        <f t="shared" si="26"/>
        <v>3530</v>
      </c>
      <c r="O110" s="46">
        <f t="shared" si="26"/>
        <v>5483</v>
      </c>
      <c r="P110" s="46">
        <f t="shared" si="26"/>
        <v>5436</v>
      </c>
      <c r="Q110" s="46">
        <f t="shared" si="26"/>
        <v>5385</v>
      </c>
      <c r="R110" s="46">
        <f t="shared" si="26"/>
        <v>5332.3</v>
      </c>
      <c r="S110" s="46">
        <f t="shared" si="26"/>
        <v>5279.6</v>
      </c>
      <c r="T110" s="46">
        <f t="shared" si="26"/>
        <v>7226.9000000000005</v>
      </c>
      <c r="U110" s="46">
        <f t="shared" si="26"/>
        <v>7174.2000000000007</v>
      </c>
      <c r="V110" s="46">
        <f t="shared" si="26"/>
        <v>7121.5000000000009</v>
      </c>
      <c r="W110" s="46">
        <f t="shared" si="26"/>
        <v>7068.8000000000011</v>
      </c>
      <c r="X110" s="46">
        <f t="shared" si="26"/>
        <v>7016.1000000000013</v>
      </c>
      <c r="Y110" s="46">
        <f t="shared" si="26"/>
        <v>8963.4000000000015</v>
      </c>
      <c r="Z110" s="46">
        <f t="shared" si="26"/>
        <v>8910.7000000000007</v>
      </c>
      <c r="AA110" s="46">
        <f t="shared" si="26"/>
        <v>8858</v>
      </c>
      <c r="AB110" s="46">
        <f t="shared" si="26"/>
        <v>8805.2999999999993</v>
      </c>
      <c r="AC110" s="46">
        <f t="shared" si="26"/>
        <v>8748.5999999999985</v>
      </c>
      <c r="AD110" s="46">
        <f t="shared" si="26"/>
        <v>8690.1999999999989</v>
      </c>
      <c r="AE110" s="46">
        <f t="shared" si="26"/>
        <v>10631.8</v>
      </c>
      <c r="AF110" s="46">
        <f t="shared" si="26"/>
        <v>10573.4</v>
      </c>
      <c r="AG110" s="46">
        <f t="shared" si="26"/>
        <v>10515</v>
      </c>
      <c r="AH110" s="46">
        <f t="shared" si="26"/>
        <v>10456.6</v>
      </c>
      <c r="AI110" s="46">
        <f t="shared" si="26"/>
        <v>10398.200000000001</v>
      </c>
      <c r="AJ110" s="46">
        <f t="shared" si="26"/>
        <v>12339.800000000001</v>
      </c>
      <c r="AK110" s="46">
        <f t="shared" si="26"/>
        <v>12281.400000000001</v>
      </c>
      <c r="AL110" s="46">
        <f t="shared" si="26"/>
        <v>12223.000000000002</v>
      </c>
      <c r="AM110" s="46">
        <f t="shared" si="26"/>
        <v>12164.600000000002</v>
      </c>
    </row>
    <row r="111" spans="2:39" ht="15.75" thickBot="1" x14ac:dyDescent="0.3">
      <c r="B111" s="48" t="str">
        <f>+app!$G$11&amp;" in "&amp;'An Distinta Base'!F21</f>
        <v>Consumi in Lt</v>
      </c>
      <c r="D111" s="46">
        <f>+('Distinta Base'!$P$5*Vendite!B$29)+('Distinta Base'!$P$6*Vendite!B$30)+('Distinta Base'!$P$7*Vendite!B$31)+('Distinta Base'!$P$8*Vendite!B$32)+('Distinta Base'!$P$9*Vendite!B$33)+('Distinta Base'!$P$10*Vendite!B$34)+('Distinta Base'!$P$11*Vendite!B$35)+('Distinta Base'!$P$12*Vendite!B$36)+('Distinta Base'!$P$13*Vendite!B$37)+('Distinta Base'!$P$14*Vendite!B$38)+('Distinta Base'!$P$15*Vendite!B$39)+('Distinta Base'!$P$16*Vendite!B$40)+('Distinta Base'!$P$17*Vendite!B$41)+('Distinta Base'!$P$18*Vendite!B$42)+('Distinta Base'!$P$19*Vendite!B$43)+('Distinta Base'!$P$20*Vendite!B$44)+('Distinta Base'!$P$21*Vendite!B$45)+('Distinta Base'!$P$22*Vendite!B$46)+('Distinta Base'!$P$23*Vendite!B$47)+('Distinta Base'!$P$24*Vendite!B$48)</f>
        <v>47</v>
      </c>
      <c r="E111" s="46">
        <f>+('Distinta Base'!$P$5*Vendite!D$29)+('Distinta Base'!$P$6*Vendite!D$30)+('Distinta Base'!$P$7*Vendite!D$31)+('Distinta Base'!$P$8*Vendite!D$32)+('Distinta Base'!$P$9*Vendite!D$33)+('Distinta Base'!$P$10*Vendite!D$34)+('Distinta Base'!$P$11*Vendite!D$35)+('Distinta Base'!$P$12*Vendite!D$36)+('Distinta Base'!$P$13*Vendite!D$37)+('Distinta Base'!$P$14*Vendite!D$38)+('Distinta Base'!$P$15*Vendite!D$39)+('Distinta Base'!$P$16*Vendite!D$40)+('Distinta Base'!$P$17*Vendite!D$41)+('Distinta Base'!$P$18*Vendite!D$42)+('Distinta Base'!$P$19*Vendite!D$43)+('Distinta Base'!$P$20*Vendite!D$44)+('Distinta Base'!$P$21*Vendite!D$45)+('Distinta Base'!$P$22*Vendite!D$46)+('Distinta Base'!$P$23*Vendite!D$47)+('Distinta Base'!$P$24*Vendite!D$48)</f>
        <v>47</v>
      </c>
      <c r="F111" s="46">
        <f>+('Distinta Base'!$P$5*Vendite!E$29)+('Distinta Base'!$P$6*Vendite!E$30)+('Distinta Base'!$P$7*Vendite!E$31)+('Distinta Base'!$P$8*Vendite!E$32)+('Distinta Base'!$P$9*Vendite!E$33)+('Distinta Base'!$P$10*Vendite!E$34)+('Distinta Base'!$P$11*Vendite!E$35)+('Distinta Base'!$P$12*Vendite!E$36)+('Distinta Base'!$P$13*Vendite!E$37)+('Distinta Base'!$P$14*Vendite!E$38)+('Distinta Base'!$P$15*Vendite!E$39)+('Distinta Base'!$P$16*Vendite!E$40)+('Distinta Base'!$P$17*Vendite!E$41)+('Distinta Base'!$P$18*Vendite!E$42)+('Distinta Base'!$P$19*Vendite!E$43)+('Distinta Base'!$P$20*Vendite!E$44)+('Distinta Base'!$P$21*Vendite!E$45)+('Distinta Base'!$P$22*Vendite!E$46)+('Distinta Base'!$P$23*Vendite!E$47)+('Distinta Base'!$P$24*Vendite!E$48)</f>
        <v>47</v>
      </c>
      <c r="G111" s="46">
        <f>+('Distinta Base'!$P$5*Vendite!F$29)+('Distinta Base'!$P$6*Vendite!F$30)+('Distinta Base'!$P$7*Vendite!F$31)+('Distinta Base'!$P$8*Vendite!F$32)+('Distinta Base'!$P$9*Vendite!F$33)+('Distinta Base'!$P$10*Vendite!F$34)+('Distinta Base'!$P$11*Vendite!F$35)+('Distinta Base'!$P$12*Vendite!F$36)+('Distinta Base'!$P$13*Vendite!F$37)+('Distinta Base'!$P$14*Vendite!F$38)+('Distinta Base'!$P$15*Vendite!F$39)+('Distinta Base'!$P$16*Vendite!F$40)+('Distinta Base'!$P$17*Vendite!F$41)+('Distinta Base'!$P$18*Vendite!F$42)+('Distinta Base'!$P$19*Vendite!F$43)+('Distinta Base'!$P$20*Vendite!F$44)+('Distinta Base'!$P$21*Vendite!F$45)+('Distinta Base'!$P$22*Vendite!F$46)+('Distinta Base'!$P$23*Vendite!F$47)+('Distinta Base'!$P$24*Vendite!F$48)</f>
        <v>47</v>
      </c>
      <c r="H111" s="46">
        <f>+('Distinta Base'!$P$5*Vendite!G$29)+('Distinta Base'!$P$6*Vendite!G$30)+('Distinta Base'!$P$7*Vendite!G$31)+('Distinta Base'!$P$8*Vendite!G$32)+('Distinta Base'!$P$9*Vendite!G$33)+('Distinta Base'!$P$10*Vendite!G$34)+('Distinta Base'!$P$11*Vendite!G$35)+('Distinta Base'!$P$12*Vendite!G$36)+('Distinta Base'!$P$13*Vendite!G$37)+('Distinta Base'!$P$14*Vendite!G$38)+('Distinta Base'!$P$15*Vendite!G$39)+('Distinta Base'!$P$16*Vendite!G$40)+('Distinta Base'!$P$17*Vendite!G$41)+('Distinta Base'!$P$18*Vendite!G$42)+('Distinta Base'!$P$19*Vendite!G$43)+('Distinta Base'!$P$20*Vendite!G$44)+('Distinta Base'!$P$21*Vendite!G$45)+('Distinta Base'!$P$22*Vendite!G$46)+('Distinta Base'!$P$23*Vendite!G$47)+('Distinta Base'!$P$24*Vendite!G$48)</f>
        <v>47</v>
      </c>
      <c r="I111" s="46">
        <f>+('Distinta Base'!$P$5*Vendite!H$29)+('Distinta Base'!$P$6*Vendite!H$30)+('Distinta Base'!$P$7*Vendite!H$31)+('Distinta Base'!$P$8*Vendite!H$32)+('Distinta Base'!$P$9*Vendite!H$33)+('Distinta Base'!$P$10*Vendite!H$34)+('Distinta Base'!$P$11*Vendite!H$35)+('Distinta Base'!$P$12*Vendite!H$36)+('Distinta Base'!$P$13*Vendite!H$37)+('Distinta Base'!$P$14*Vendite!H$38)+('Distinta Base'!$P$15*Vendite!H$39)+('Distinta Base'!$P$16*Vendite!H$40)+('Distinta Base'!$P$17*Vendite!H$41)+('Distinta Base'!$P$18*Vendite!H$42)+('Distinta Base'!$P$19*Vendite!H$43)+('Distinta Base'!$P$20*Vendite!H$44)+('Distinta Base'!$P$21*Vendite!H$45)+('Distinta Base'!$P$22*Vendite!H$46)+('Distinta Base'!$P$23*Vendite!H$47)+('Distinta Base'!$P$24*Vendite!H$48)</f>
        <v>47</v>
      </c>
      <c r="J111" s="46">
        <f>+('Distinta Base'!$P$5*Vendite!I$29)+('Distinta Base'!$P$6*Vendite!I$30)+('Distinta Base'!$P$7*Vendite!I$31)+('Distinta Base'!$P$8*Vendite!I$32)+('Distinta Base'!$P$9*Vendite!I$33)+('Distinta Base'!$P$10*Vendite!I$34)+('Distinta Base'!$P$11*Vendite!I$35)+('Distinta Base'!$P$12*Vendite!I$36)+('Distinta Base'!$P$13*Vendite!I$37)+('Distinta Base'!$P$14*Vendite!I$38)+('Distinta Base'!$P$15*Vendite!I$39)+('Distinta Base'!$P$16*Vendite!I$40)+('Distinta Base'!$P$17*Vendite!I$41)+('Distinta Base'!$P$18*Vendite!I$42)+('Distinta Base'!$P$19*Vendite!I$43)+('Distinta Base'!$P$20*Vendite!I$44)+('Distinta Base'!$P$21*Vendite!I$45)+('Distinta Base'!$P$22*Vendite!I$46)+('Distinta Base'!$P$23*Vendite!I$47)+('Distinta Base'!$P$24*Vendite!I$48)</f>
        <v>47</v>
      </c>
      <c r="K111" s="46">
        <f>+('Distinta Base'!$P$5*Vendite!J$29)+('Distinta Base'!$P$6*Vendite!J$30)+('Distinta Base'!$P$7*Vendite!J$31)+('Distinta Base'!$P$8*Vendite!J$32)+('Distinta Base'!$P$9*Vendite!J$33)+('Distinta Base'!$P$10*Vendite!J$34)+('Distinta Base'!$P$11*Vendite!J$35)+('Distinta Base'!$P$12*Vendite!J$36)+('Distinta Base'!$P$13*Vendite!J$37)+('Distinta Base'!$P$14*Vendite!J$38)+('Distinta Base'!$P$15*Vendite!J$39)+('Distinta Base'!$P$16*Vendite!J$40)+('Distinta Base'!$P$17*Vendite!J$41)+('Distinta Base'!$P$18*Vendite!J$42)+('Distinta Base'!$P$19*Vendite!J$43)+('Distinta Base'!$P$20*Vendite!J$44)+('Distinta Base'!$P$21*Vendite!J$45)+('Distinta Base'!$P$22*Vendite!J$46)+('Distinta Base'!$P$23*Vendite!J$47)+('Distinta Base'!$P$24*Vendite!J$48)</f>
        <v>47</v>
      </c>
      <c r="L111" s="46">
        <f>+('Distinta Base'!$P$5*Vendite!K$29)+('Distinta Base'!$P$6*Vendite!K$30)+('Distinta Base'!$P$7*Vendite!K$31)+('Distinta Base'!$P$8*Vendite!K$32)+('Distinta Base'!$P$9*Vendite!K$33)+('Distinta Base'!$P$10*Vendite!K$34)+('Distinta Base'!$P$11*Vendite!K$35)+('Distinta Base'!$P$12*Vendite!K$36)+('Distinta Base'!$P$13*Vendite!K$37)+('Distinta Base'!$P$14*Vendite!K$38)+('Distinta Base'!$P$15*Vendite!K$39)+('Distinta Base'!$P$16*Vendite!K$40)+('Distinta Base'!$P$17*Vendite!K$41)+('Distinta Base'!$P$18*Vendite!K$42)+('Distinta Base'!$P$19*Vendite!K$43)+('Distinta Base'!$P$20*Vendite!K$44)+('Distinta Base'!$P$21*Vendite!K$45)+('Distinta Base'!$P$22*Vendite!K$46)+('Distinta Base'!$P$23*Vendite!K$47)+('Distinta Base'!$P$24*Vendite!K$48)</f>
        <v>47</v>
      </c>
      <c r="M111" s="46">
        <f>+('Distinta Base'!$P$5*Vendite!L$29)+('Distinta Base'!$P$6*Vendite!L$30)+('Distinta Base'!$P$7*Vendite!L$31)+('Distinta Base'!$P$8*Vendite!L$32)+('Distinta Base'!$P$9*Vendite!L$33)+('Distinta Base'!$P$10*Vendite!L$34)+('Distinta Base'!$P$11*Vendite!L$35)+('Distinta Base'!$P$12*Vendite!L$36)+('Distinta Base'!$P$13*Vendite!L$37)+('Distinta Base'!$P$14*Vendite!L$38)+('Distinta Base'!$P$15*Vendite!L$39)+('Distinta Base'!$P$16*Vendite!L$40)+('Distinta Base'!$P$17*Vendite!L$41)+('Distinta Base'!$P$18*Vendite!L$42)+('Distinta Base'!$P$19*Vendite!L$43)+('Distinta Base'!$P$20*Vendite!L$44)+('Distinta Base'!$P$21*Vendite!L$45)+('Distinta Base'!$P$22*Vendite!L$46)+('Distinta Base'!$P$23*Vendite!L$47)+('Distinta Base'!$P$24*Vendite!L$48)</f>
        <v>47</v>
      </c>
      <c r="N111" s="46">
        <f>+('Distinta Base'!$P$5*Vendite!M$29)+('Distinta Base'!$P$6*Vendite!M$30)+('Distinta Base'!$P$7*Vendite!M$31)+('Distinta Base'!$P$8*Vendite!M$32)+('Distinta Base'!$P$9*Vendite!M$33)+('Distinta Base'!$P$10*Vendite!M$34)+('Distinta Base'!$P$11*Vendite!M$35)+('Distinta Base'!$P$12*Vendite!M$36)+('Distinta Base'!$P$13*Vendite!M$37)+('Distinta Base'!$P$14*Vendite!M$38)+('Distinta Base'!$P$15*Vendite!M$39)+('Distinta Base'!$P$16*Vendite!M$40)+('Distinta Base'!$P$17*Vendite!M$41)+('Distinta Base'!$P$18*Vendite!M$42)+('Distinta Base'!$P$19*Vendite!M$43)+('Distinta Base'!$P$20*Vendite!M$44)+('Distinta Base'!$P$21*Vendite!M$45)+('Distinta Base'!$P$22*Vendite!M$46)+('Distinta Base'!$P$23*Vendite!M$47)+('Distinta Base'!$P$24*Vendite!M$48)</f>
        <v>47</v>
      </c>
      <c r="O111" s="46">
        <f>+('Distinta Base'!$P$5*Vendite!N$29)+('Distinta Base'!$P$6*Vendite!N$30)+('Distinta Base'!$P$7*Vendite!N$31)+('Distinta Base'!$P$8*Vendite!N$32)+('Distinta Base'!$P$9*Vendite!N$33)+('Distinta Base'!$P$10*Vendite!N$34)+('Distinta Base'!$P$11*Vendite!N$35)+('Distinta Base'!$P$12*Vendite!N$36)+('Distinta Base'!$P$13*Vendite!N$37)+('Distinta Base'!$P$14*Vendite!N$38)+('Distinta Base'!$P$15*Vendite!N$39)+('Distinta Base'!$P$16*Vendite!N$40)+('Distinta Base'!$P$17*Vendite!N$41)+('Distinta Base'!$P$18*Vendite!N$42)+('Distinta Base'!$P$19*Vendite!N$43)+('Distinta Base'!$P$20*Vendite!N$44)+('Distinta Base'!$P$21*Vendite!N$45)+('Distinta Base'!$P$22*Vendite!N$46)+('Distinta Base'!$P$23*Vendite!N$47)+('Distinta Base'!$P$24*Vendite!N$48)</f>
        <v>47</v>
      </c>
      <c r="P111" s="46">
        <f>+('Distinta Base'!$P$5*Vendite!O$29)+('Distinta Base'!$P$6*Vendite!O$30)+('Distinta Base'!$P$7*Vendite!O$31)+('Distinta Base'!$P$8*Vendite!O$32)+('Distinta Base'!$P$9*Vendite!O$33)+('Distinta Base'!$P$10*Vendite!O$34)+('Distinta Base'!$P$11*Vendite!O$35)+('Distinta Base'!$P$12*Vendite!O$36)+('Distinta Base'!$P$13*Vendite!O$37)+('Distinta Base'!$P$14*Vendite!O$38)+('Distinta Base'!$P$15*Vendite!O$39)+('Distinta Base'!$P$16*Vendite!O$40)+('Distinta Base'!$P$17*Vendite!O$41)+('Distinta Base'!$P$18*Vendite!O$42)+('Distinta Base'!$P$19*Vendite!O$43)+('Distinta Base'!$P$20*Vendite!O$44)+('Distinta Base'!$P$21*Vendite!O$45)+('Distinta Base'!$P$22*Vendite!O$46)+('Distinta Base'!$P$23*Vendite!O$47)+('Distinta Base'!$P$24*Vendite!O$48)</f>
        <v>51</v>
      </c>
      <c r="Q111" s="46">
        <f>+('Distinta Base'!$P$5*Vendite!P$29)+('Distinta Base'!$P$6*Vendite!P$30)+('Distinta Base'!$P$7*Vendite!P$31)+('Distinta Base'!$P$8*Vendite!P$32)+('Distinta Base'!$P$9*Vendite!P$33)+('Distinta Base'!$P$10*Vendite!P$34)+('Distinta Base'!$P$11*Vendite!P$35)+('Distinta Base'!$P$12*Vendite!P$36)+('Distinta Base'!$P$13*Vendite!P$37)+('Distinta Base'!$P$14*Vendite!P$38)+('Distinta Base'!$P$15*Vendite!P$39)+('Distinta Base'!$P$16*Vendite!P$40)+('Distinta Base'!$P$17*Vendite!P$41)+('Distinta Base'!$P$18*Vendite!P$42)+('Distinta Base'!$P$19*Vendite!P$43)+('Distinta Base'!$P$20*Vendite!P$44)+('Distinta Base'!$P$21*Vendite!P$45)+('Distinta Base'!$P$22*Vendite!P$46)+('Distinta Base'!$P$23*Vendite!P$47)+('Distinta Base'!$P$24*Vendite!P$48)</f>
        <v>52.699999999999996</v>
      </c>
      <c r="R111" s="46">
        <f>+('Distinta Base'!$P$5*Vendite!Q$29)+('Distinta Base'!$P$6*Vendite!Q$30)+('Distinta Base'!$P$7*Vendite!Q$31)+('Distinta Base'!$P$8*Vendite!Q$32)+('Distinta Base'!$P$9*Vendite!Q$33)+('Distinta Base'!$P$10*Vendite!Q$34)+('Distinta Base'!$P$11*Vendite!Q$35)+('Distinta Base'!$P$12*Vendite!Q$36)+('Distinta Base'!$P$13*Vendite!Q$37)+('Distinta Base'!$P$14*Vendite!Q$38)+('Distinta Base'!$P$15*Vendite!Q$39)+('Distinta Base'!$P$16*Vendite!Q$40)+('Distinta Base'!$P$17*Vendite!Q$41)+('Distinta Base'!$P$18*Vendite!Q$42)+('Distinta Base'!$P$19*Vendite!Q$43)+('Distinta Base'!$P$20*Vendite!Q$44)+('Distinta Base'!$P$21*Vendite!Q$45)+('Distinta Base'!$P$22*Vendite!Q$46)+('Distinta Base'!$P$23*Vendite!Q$47)+('Distinta Base'!$P$24*Vendite!Q$48)</f>
        <v>52.699999999999996</v>
      </c>
      <c r="S111" s="46">
        <f>+('Distinta Base'!$P$5*Vendite!R$29)+('Distinta Base'!$P$6*Vendite!R$30)+('Distinta Base'!$P$7*Vendite!R$31)+('Distinta Base'!$P$8*Vendite!R$32)+('Distinta Base'!$P$9*Vendite!R$33)+('Distinta Base'!$P$10*Vendite!R$34)+('Distinta Base'!$P$11*Vendite!R$35)+('Distinta Base'!$P$12*Vendite!R$36)+('Distinta Base'!$P$13*Vendite!R$37)+('Distinta Base'!$P$14*Vendite!R$38)+('Distinta Base'!$P$15*Vendite!R$39)+('Distinta Base'!$P$16*Vendite!R$40)+('Distinta Base'!$P$17*Vendite!R$41)+('Distinta Base'!$P$18*Vendite!R$42)+('Distinta Base'!$P$19*Vendite!R$43)+('Distinta Base'!$P$20*Vendite!R$44)+('Distinta Base'!$P$21*Vendite!R$45)+('Distinta Base'!$P$22*Vendite!R$46)+('Distinta Base'!$P$23*Vendite!R$47)+('Distinta Base'!$P$24*Vendite!R$48)</f>
        <v>52.699999999999996</v>
      </c>
      <c r="T111" s="46">
        <f>+('Distinta Base'!$P$5*Vendite!S$29)+('Distinta Base'!$P$6*Vendite!S$30)+('Distinta Base'!$P$7*Vendite!S$31)+('Distinta Base'!$P$8*Vendite!S$32)+('Distinta Base'!$P$9*Vendite!S$33)+('Distinta Base'!$P$10*Vendite!S$34)+('Distinta Base'!$P$11*Vendite!S$35)+('Distinta Base'!$P$12*Vendite!S$36)+('Distinta Base'!$P$13*Vendite!S$37)+('Distinta Base'!$P$14*Vendite!S$38)+('Distinta Base'!$P$15*Vendite!S$39)+('Distinta Base'!$P$16*Vendite!S$40)+('Distinta Base'!$P$17*Vendite!S$41)+('Distinta Base'!$P$18*Vendite!S$42)+('Distinta Base'!$P$19*Vendite!S$43)+('Distinta Base'!$P$20*Vendite!S$44)+('Distinta Base'!$P$21*Vendite!S$45)+('Distinta Base'!$P$22*Vendite!S$46)+('Distinta Base'!$P$23*Vendite!S$47)+('Distinta Base'!$P$24*Vendite!S$48)</f>
        <v>52.699999999999996</v>
      </c>
      <c r="U111" s="46">
        <f>+('Distinta Base'!$P$5*Vendite!T$29)+('Distinta Base'!$P$6*Vendite!T$30)+('Distinta Base'!$P$7*Vendite!T$31)+('Distinta Base'!$P$8*Vendite!T$32)+('Distinta Base'!$P$9*Vendite!T$33)+('Distinta Base'!$P$10*Vendite!T$34)+('Distinta Base'!$P$11*Vendite!T$35)+('Distinta Base'!$P$12*Vendite!T$36)+('Distinta Base'!$P$13*Vendite!T$37)+('Distinta Base'!$P$14*Vendite!T$38)+('Distinta Base'!$P$15*Vendite!T$39)+('Distinta Base'!$P$16*Vendite!T$40)+('Distinta Base'!$P$17*Vendite!T$41)+('Distinta Base'!$P$18*Vendite!T$42)+('Distinta Base'!$P$19*Vendite!T$43)+('Distinta Base'!$P$20*Vendite!T$44)+('Distinta Base'!$P$21*Vendite!T$45)+('Distinta Base'!$P$22*Vendite!T$46)+('Distinta Base'!$P$23*Vendite!T$47)+('Distinta Base'!$P$24*Vendite!T$48)</f>
        <v>52.699999999999996</v>
      </c>
      <c r="V111" s="46">
        <f>+('Distinta Base'!$P$5*Vendite!U$29)+('Distinta Base'!$P$6*Vendite!U$30)+('Distinta Base'!$P$7*Vendite!U$31)+('Distinta Base'!$P$8*Vendite!U$32)+('Distinta Base'!$P$9*Vendite!U$33)+('Distinta Base'!$P$10*Vendite!U$34)+('Distinta Base'!$P$11*Vendite!U$35)+('Distinta Base'!$P$12*Vendite!U$36)+('Distinta Base'!$P$13*Vendite!U$37)+('Distinta Base'!$P$14*Vendite!U$38)+('Distinta Base'!$P$15*Vendite!U$39)+('Distinta Base'!$P$16*Vendite!U$40)+('Distinta Base'!$P$17*Vendite!U$41)+('Distinta Base'!$P$18*Vendite!U$42)+('Distinta Base'!$P$19*Vendite!U$43)+('Distinta Base'!$P$20*Vendite!U$44)+('Distinta Base'!$P$21*Vendite!U$45)+('Distinta Base'!$P$22*Vendite!U$46)+('Distinta Base'!$P$23*Vendite!U$47)+('Distinta Base'!$P$24*Vendite!U$48)</f>
        <v>52.699999999999996</v>
      </c>
      <c r="W111" s="46">
        <f>+('Distinta Base'!$P$5*Vendite!V$29)+('Distinta Base'!$P$6*Vendite!V$30)+('Distinta Base'!$P$7*Vendite!V$31)+('Distinta Base'!$P$8*Vendite!V$32)+('Distinta Base'!$P$9*Vendite!V$33)+('Distinta Base'!$P$10*Vendite!V$34)+('Distinta Base'!$P$11*Vendite!V$35)+('Distinta Base'!$P$12*Vendite!V$36)+('Distinta Base'!$P$13*Vendite!V$37)+('Distinta Base'!$P$14*Vendite!V$38)+('Distinta Base'!$P$15*Vendite!V$39)+('Distinta Base'!$P$16*Vendite!V$40)+('Distinta Base'!$P$17*Vendite!V$41)+('Distinta Base'!$P$18*Vendite!V$42)+('Distinta Base'!$P$19*Vendite!V$43)+('Distinta Base'!$P$20*Vendite!V$44)+('Distinta Base'!$P$21*Vendite!V$45)+('Distinta Base'!$P$22*Vendite!V$46)+('Distinta Base'!$P$23*Vendite!V$47)+('Distinta Base'!$P$24*Vendite!V$48)</f>
        <v>52.699999999999996</v>
      </c>
      <c r="X111" s="46">
        <f>+('Distinta Base'!$P$5*Vendite!W$29)+('Distinta Base'!$P$6*Vendite!W$30)+('Distinta Base'!$P$7*Vendite!W$31)+('Distinta Base'!$P$8*Vendite!W$32)+('Distinta Base'!$P$9*Vendite!W$33)+('Distinta Base'!$P$10*Vendite!W$34)+('Distinta Base'!$P$11*Vendite!W$35)+('Distinta Base'!$P$12*Vendite!W$36)+('Distinta Base'!$P$13*Vendite!W$37)+('Distinta Base'!$P$14*Vendite!W$38)+('Distinta Base'!$P$15*Vendite!W$39)+('Distinta Base'!$P$16*Vendite!W$40)+('Distinta Base'!$P$17*Vendite!W$41)+('Distinta Base'!$P$18*Vendite!W$42)+('Distinta Base'!$P$19*Vendite!W$43)+('Distinta Base'!$P$20*Vendite!W$44)+('Distinta Base'!$P$21*Vendite!W$45)+('Distinta Base'!$P$22*Vendite!W$46)+('Distinta Base'!$P$23*Vendite!W$47)+('Distinta Base'!$P$24*Vendite!W$48)</f>
        <v>52.699999999999996</v>
      </c>
      <c r="Y111" s="46">
        <f>+('Distinta Base'!$P$5*Vendite!X$29)+('Distinta Base'!$P$6*Vendite!X$30)+('Distinta Base'!$P$7*Vendite!X$31)+('Distinta Base'!$P$8*Vendite!X$32)+('Distinta Base'!$P$9*Vendite!X$33)+('Distinta Base'!$P$10*Vendite!X$34)+('Distinta Base'!$P$11*Vendite!X$35)+('Distinta Base'!$P$12*Vendite!X$36)+('Distinta Base'!$P$13*Vendite!X$37)+('Distinta Base'!$P$14*Vendite!X$38)+('Distinta Base'!$P$15*Vendite!X$39)+('Distinta Base'!$P$16*Vendite!X$40)+('Distinta Base'!$P$17*Vendite!X$41)+('Distinta Base'!$P$18*Vendite!X$42)+('Distinta Base'!$P$19*Vendite!X$43)+('Distinta Base'!$P$20*Vendite!X$44)+('Distinta Base'!$P$21*Vendite!X$45)+('Distinta Base'!$P$22*Vendite!X$46)+('Distinta Base'!$P$23*Vendite!X$47)+('Distinta Base'!$P$24*Vendite!X$48)</f>
        <v>52.699999999999996</v>
      </c>
      <c r="Z111" s="46">
        <f>+('Distinta Base'!$P$5*Vendite!Y$29)+('Distinta Base'!$P$6*Vendite!Y$30)+('Distinta Base'!$P$7*Vendite!Y$31)+('Distinta Base'!$P$8*Vendite!Y$32)+('Distinta Base'!$P$9*Vendite!Y$33)+('Distinta Base'!$P$10*Vendite!Y$34)+('Distinta Base'!$P$11*Vendite!Y$35)+('Distinta Base'!$P$12*Vendite!Y$36)+('Distinta Base'!$P$13*Vendite!Y$37)+('Distinta Base'!$P$14*Vendite!Y$38)+('Distinta Base'!$P$15*Vendite!Y$39)+('Distinta Base'!$P$16*Vendite!Y$40)+('Distinta Base'!$P$17*Vendite!Y$41)+('Distinta Base'!$P$18*Vendite!Y$42)+('Distinta Base'!$P$19*Vendite!Y$43)+('Distinta Base'!$P$20*Vendite!Y$44)+('Distinta Base'!$P$21*Vendite!Y$45)+('Distinta Base'!$P$22*Vendite!Y$46)+('Distinta Base'!$P$23*Vendite!Y$47)+('Distinta Base'!$P$24*Vendite!Y$48)</f>
        <v>52.699999999999996</v>
      </c>
      <c r="AA111" s="46">
        <f>+('Distinta Base'!$P$5*Vendite!Z$29)+('Distinta Base'!$P$6*Vendite!Z$30)+('Distinta Base'!$P$7*Vendite!Z$31)+('Distinta Base'!$P$8*Vendite!Z$32)+('Distinta Base'!$P$9*Vendite!Z$33)+('Distinta Base'!$P$10*Vendite!Z$34)+('Distinta Base'!$P$11*Vendite!Z$35)+('Distinta Base'!$P$12*Vendite!Z$36)+('Distinta Base'!$P$13*Vendite!Z$37)+('Distinta Base'!$P$14*Vendite!Z$38)+('Distinta Base'!$P$15*Vendite!Z$39)+('Distinta Base'!$P$16*Vendite!Z$40)+('Distinta Base'!$P$17*Vendite!Z$41)+('Distinta Base'!$P$18*Vendite!Z$42)+('Distinta Base'!$P$19*Vendite!Z$43)+('Distinta Base'!$P$20*Vendite!Z$44)+('Distinta Base'!$P$21*Vendite!Z$45)+('Distinta Base'!$P$22*Vendite!Z$46)+('Distinta Base'!$P$23*Vendite!Z$47)+('Distinta Base'!$P$24*Vendite!Z$48)</f>
        <v>52.699999999999996</v>
      </c>
      <c r="AB111" s="46">
        <f>+('Distinta Base'!$P$5*Vendite!AA$29)+('Distinta Base'!$P$6*Vendite!AA$30)+('Distinta Base'!$P$7*Vendite!AA$31)+('Distinta Base'!$P$8*Vendite!AA$32)+('Distinta Base'!$P$9*Vendite!AA$33)+('Distinta Base'!$P$10*Vendite!AA$34)+('Distinta Base'!$P$11*Vendite!AA$35)+('Distinta Base'!$P$12*Vendite!AA$36)+('Distinta Base'!$P$13*Vendite!AA$37)+('Distinta Base'!$P$14*Vendite!AA$38)+('Distinta Base'!$P$15*Vendite!AA$39)+('Distinta Base'!$P$16*Vendite!AA$40)+('Distinta Base'!$P$17*Vendite!AA$41)+('Distinta Base'!$P$18*Vendite!AA$42)+('Distinta Base'!$P$19*Vendite!AA$43)+('Distinta Base'!$P$20*Vendite!AA$44)+('Distinta Base'!$P$21*Vendite!AA$45)+('Distinta Base'!$P$22*Vendite!AA$46)+('Distinta Base'!$P$23*Vendite!AA$47)+('Distinta Base'!$P$24*Vendite!AA$48)</f>
        <v>56.699999999999996</v>
      </c>
      <c r="AC111" s="46">
        <f>+('Distinta Base'!$P$5*Vendite!AB$29)+('Distinta Base'!$P$6*Vendite!AB$30)+('Distinta Base'!$P$7*Vendite!AB$31)+('Distinta Base'!$P$8*Vendite!AB$32)+('Distinta Base'!$P$9*Vendite!AB$33)+('Distinta Base'!$P$10*Vendite!AB$34)+('Distinta Base'!$P$11*Vendite!AB$35)+('Distinta Base'!$P$12*Vendite!AB$36)+('Distinta Base'!$P$13*Vendite!AB$37)+('Distinta Base'!$P$14*Vendite!AB$38)+('Distinta Base'!$P$15*Vendite!AB$39)+('Distinta Base'!$P$16*Vendite!AB$40)+('Distinta Base'!$P$17*Vendite!AB$41)+('Distinta Base'!$P$18*Vendite!AB$42)+('Distinta Base'!$P$19*Vendite!AB$43)+('Distinta Base'!$P$20*Vendite!AB$44)+('Distinta Base'!$P$21*Vendite!AB$45)+('Distinta Base'!$P$22*Vendite!AB$46)+('Distinta Base'!$P$23*Vendite!AB$47)+('Distinta Base'!$P$24*Vendite!AB$48)</f>
        <v>58.400000000000006</v>
      </c>
      <c r="AD111" s="46">
        <f>+('Distinta Base'!$P$5*Vendite!AC$29)+('Distinta Base'!$P$6*Vendite!AC$30)+('Distinta Base'!$P$7*Vendite!AC$31)+('Distinta Base'!$P$8*Vendite!AC$32)+('Distinta Base'!$P$9*Vendite!AC$33)+('Distinta Base'!$P$10*Vendite!AC$34)+('Distinta Base'!$P$11*Vendite!AC$35)+('Distinta Base'!$P$12*Vendite!AC$36)+('Distinta Base'!$P$13*Vendite!AC$37)+('Distinta Base'!$P$14*Vendite!AC$38)+('Distinta Base'!$P$15*Vendite!AC$39)+('Distinta Base'!$P$16*Vendite!AC$40)+('Distinta Base'!$P$17*Vendite!AC$41)+('Distinta Base'!$P$18*Vendite!AC$42)+('Distinta Base'!$P$19*Vendite!AC$43)+('Distinta Base'!$P$20*Vendite!AC$44)+('Distinta Base'!$P$21*Vendite!AC$45)+('Distinta Base'!$P$22*Vendite!AC$46)+('Distinta Base'!$P$23*Vendite!AC$47)+('Distinta Base'!$P$24*Vendite!AC$48)</f>
        <v>58.400000000000006</v>
      </c>
      <c r="AE111" s="46">
        <f>+('Distinta Base'!$P$5*Vendite!AD$29)+('Distinta Base'!$P$6*Vendite!AD$30)+('Distinta Base'!$P$7*Vendite!AD$31)+('Distinta Base'!$P$8*Vendite!AD$32)+('Distinta Base'!$P$9*Vendite!AD$33)+('Distinta Base'!$P$10*Vendite!AD$34)+('Distinta Base'!$P$11*Vendite!AD$35)+('Distinta Base'!$P$12*Vendite!AD$36)+('Distinta Base'!$P$13*Vendite!AD$37)+('Distinta Base'!$P$14*Vendite!AD$38)+('Distinta Base'!$P$15*Vendite!AD$39)+('Distinta Base'!$P$16*Vendite!AD$40)+('Distinta Base'!$P$17*Vendite!AD$41)+('Distinta Base'!$P$18*Vendite!AD$42)+('Distinta Base'!$P$19*Vendite!AD$43)+('Distinta Base'!$P$20*Vendite!AD$44)+('Distinta Base'!$P$21*Vendite!AD$45)+('Distinta Base'!$P$22*Vendite!AD$46)+('Distinta Base'!$P$23*Vendite!AD$47)+('Distinta Base'!$P$24*Vendite!AD$48)</f>
        <v>58.400000000000006</v>
      </c>
      <c r="AF111" s="46">
        <f>+('Distinta Base'!$P$5*Vendite!AE$29)+('Distinta Base'!$P$6*Vendite!AE$30)+('Distinta Base'!$P$7*Vendite!AE$31)+('Distinta Base'!$P$8*Vendite!AE$32)+('Distinta Base'!$P$9*Vendite!AE$33)+('Distinta Base'!$P$10*Vendite!AE$34)+('Distinta Base'!$P$11*Vendite!AE$35)+('Distinta Base'!$P$12*Vendite!AE$36)+('Distinta Base'!$P$13*Vendite!AE$37)+('Distinta Base'!$P$14*Vendite!AE$38)+('Distinta Base'!$P$15*Vendite!AE$39)+('Distinta Base'!$P$16*Vendite!AE$40)+('Distinta Base'!$P$17*Vendite!AE$41)+('Distinta Base'!$P$18*Vendite!AE$42)+('Distinta Base'!$P$19*Vendite!AE$43)+('Distinta Base'!$P$20*Vendite!AE$44)+('Distinta Base'!$P$21*Vendite!AE$45)+('Distinta Base'!$P$22*Vendite!AE$46)+('Distinta Base'!$P$23*Vendite!AE$47)+('Distinta Base'!$P$24*Vendite!AE$48)</f>
        <v>58.400000000000006</v>
      </c>
      <c r="AG111" s="46">
        <f>+('Distinta Base'!$P$5*Vendite!AF$29)+('Distinta Base'!$P$6*Vendite!AF$30)+('Distinta Base'!$P$7*Vendite!AF$31)+('Distinta Base'!$P$8*Vendite!AF$32)+('Distinta Base'!$P$9*Vendite!AF$33)+('Distinta Base'!$P$10*Vendite!AF$34)+('Distinta Base'!$P$11*Vendite!AF$35)+('Distinta Base'!$P$12*Vendite!AF$36)+('Distinta Base'!$P$13*Vendite!AF$37)+('Distinta Base'!$P$14*Vendite!AF$38)+('Distinta Base'!$P$15*Vendite!AF$39)+('Distinta Base'!$P$16*Vendite!AF$40)+('Distinta Base'!$P$17*Vendite!AF$41)+('Distinta Base'!$P$18*Vendite!AF$42)+('Distinta Base'!$P$19*Vendite!AF$43)+('Distinta Base'!$P$20*Vendite!AF$44)+('Distinta Base'!$P$21*Vendite!AF$45)+('Distinta Base'!$P$22*Vendite!AF$46)+('Distinta Base'!$P$23*Vendite!AF$47)+('Distinta Base'!$P$24*Vendite!AF$48)</f>
        <v>58.400000000000006</v>
      </c>
      <c r="AH111" s="46">
        <f>+('Distinta Base'!$P$5*Vendite!AG$29)+('Distinta Base'!$P$6*Vendite!AG$30)+('Distinta Base'!$P$7*Vendite!AG$31)+('Distinta Base'!$P$8*Vendite!AG$32)+('Distinta Base'!$P$9*Vendite!AG$33)+('Distinta Base'!$P$10*Vendite!AG$34)+('Distinta Base'!$P$11*Vendite!AG$35)+('Distinta Base'!$P$12*Vendite!AG$36)+('Distinta Base'!$P$13*Vendite!AG$37)+('Distinta Base'!$P$14*Vendite!AG$38)+('Distinta Base'!$P$15*Vendite!AG$39)+('Distinta Base'!$P$16*Vendite!AG$40)+('Distinta Base'!$P$17*Vendite!AG$41)+('Distinta Base'!$P$18*Vendite!AG$42)+('Distinta Base'!$P$19*Vendite!AG$43)+('Distinta Base'!$P$20*Vendite!AG$44)+('Distinta Base'!$P$21*Vendite!AG$45)+('Distinta Base'!$P$22*Vendite!AG$46)+('Distinta Base'!$P$23*Vendite!AG$47)+('Distinta Base'!$P$24*Vendite!AG$48)</f>
        <v>58.400000000000006</v>
      </c>
      <c r="AI111" s="46">
        <f>+('Distinta Base'!$P$5*Vendite!AH$29)+('Distinta Base'!$P$6*Vendite!AH$30)+('Distinta Base'!$P$7*Vendite!AH$31)+('Distinta Base'!$P$8*Vendite!AH$32)+('Distinta Base'!$P$9*Vendite!AH$33)+('Distinta Base'!$P$10*Vendite!AH$34)+('Distinta Base'!$P$11*Vendite!AH$35)+('Distinta Base'!$P$12*Vendite!AH$36)+('Distinta Base'!$P$13*Vendite!AH$37)+('Distinta Base'!$P$14*Vendite!AH$38)+('Distinta Base'!$P$15*Vendite!AH$39)+('Distinta Base'!$P$16*Vendite!AH$40)+('Distinta Base'!$P$17*Vendite!AH$41)+('Distinta Base'!$P$18*Vendite!AH$42)+('Distinta Base'!$P$19*Vendite!AH$43)+('Distinta Base'!$P$20*Vendite!AH$44)+('Distinta Base'!$P$21*Vendite!AH$45)+('Distinta Base'!$P$22*Vendite!AH$46)+('Distinta Base'!$P$23*Vendite!AH$47)+('Distinta Base'!$P$24*Vendite!AH$48)</f>
        <v>58.400000000000006</v>
      </c>
      <c r="AJ111" s="46">
        <f>+('Distinta Base'!$P$5*Vendite!AI$29)+('Distinta Base'!$P$6*Vendite!AI$30)+('Distinta Base'!$P$7*Vendite!AI$31)+('Distinta Base'!$P$8*Vendite!AI$32)+('Distinta Base'!$P$9*Vendite!AI$33)+('Distinta Base'!$P$10*Vendite!AI$34)+('Distinta Base'!$P$11*Vendite!AI$35)+('Distinta Base'!$P$12*Vendite!AI$36)+('Distinta Base'!$P$13*Vendite!AI$37)+('Distinta Base'!$P$14*Vendite!AI$38)+('Distinta Base'!$P$15*Vendite!AI$39)+('Distinta Base'!$P$16*Vendite!AI$40)+('Distinta Base'!$P$17*Vendite!AI$41)+('Distinta Base'!$P$18*Vendite!AI$42)+('Distinta Base'!$P$19*Vendite!AI$43)+('Distinta Base'!$P$20*Vendite!AI$44)+('Distinta Base'!$P$21*Vendite!AI$45)+('Distinta Base'!$P$22*Vendite!AI$46)+('Distinta Base'!$P$23*Vendite!AI$47)+('Distinta Base'!$P$24*Vendite!AI$48)</f>
        <v>58.400000000000006</v>
      </c>
      <c r="AK111" s="46">
        <f>+('Distinta Base'!$P$5*Vendite!AJ$29)+('Distinta Base'!$P$6*Vendite!AJ$30)+('Distinta Base'!$P$7*Vendite!AJ$31)+('Distinta Base'!$P$8*Vendite!AJ$32)+('Distinta Base'!$P$9*Vendite!AJ$33)+('Distinta Base'!$P$10*Vendite!AJ$34)+('Distinta Base'!$P$11*Vendite!AJ$35)+('Distinta Base'!$P$12*Vendite!AJ$36)+('Distinta Base'!$P$13*Vendite!AJ$37)+('Distinta Base'!$P$14*Vendite!AJ$38)+('Distinta Base'!$P$15*Vendite!AJ$39)+('Distinta Base'!$P$16*Vendite!AJ$40)+('Distinta Base'!$P$17*Vendite!AJ$41)+('Distinta Base'!$P$18*Vendite!AJ$42)+('Distinta Base'!$P$19*Vendite!AJ$43)+('Distinta Base'!$P$20*Vendite!AJ$44)+('Distinta Base'!$P$21*Vendite!AJ$45)+('Distinta Base'!$P$22*Vendite!AJ$46)+('Distinta Base'!$P$23*Vendite!AJ$47)+('Distinta Base'!$P$24*Vendite!AJ$48)</f>
        <v>58.400000000000006</v>
      </c>
      <c r="AL111" s="46">
        <f>+('Distinta Base'!$P$5*Vendite!AK$29)+('Distinta Base'!$P$6*Vendite!AK$30)+('Distinta Base'!$P$7*Vendite!AK$31)+('Distinta Base'!$P$8*Vendite!AK$32)+('Distinta Base'!$P$9*Vendite!AK$33)+('Distinta Base'!$P$10*Vendite!AK$34)+('Distinta Base'!$P$11*Vendite!AK$35)+('Distinta Base'!$P$12*Vendite!AK$36)+('Distinta Base'!$P$13*Vendite!AK$37)+('Distinta Base'!$P$14*Vendite!AK$38)+('Distinta Base'!$P$15*Vendite!AK$39)+('Distinta Base'!$P$16*Vendite!AK$40)+('Distinta Base'!$P$17*Vendite!AK$41)+('Distinta Base'!$P$18*Vendite!AK$42)+('Distinta Base'!$P$19*Vendite!AK$43)+('Distinta Base'!$P$20*Vendite!AK$44)+('Distinta Base'!$P$21*Vendite!AK$45)+('Distinta Base'!$P$22*Vendite!AK$46)+('Distinta Base'!$P$23*Vendite!AK$47)+('Distinta Base'!$P$24*Vendite!AK$48)</f>
        <v>58.400000000000006</v>
      </c>
      <c r="AM111" s="46">
        <f>+('Distinta Base'!$P$5*Vendite!AL$29)+('Distinta Base'!$P$6*Vendite!AL$30)+('Distinta Base'!$P$7*Vendite!AL$31)+('Distinta Base'!$P$8*Vendite!AL$32)+('Distinta Base'!$P$9*Vendite!AL$33)+('Distinta Base'!$P$10*Vendite!AL$34)+('Distinta Base'!$P$11*Vendite!AL$35)+('Distinta Base'!$P$12*Vendite!AL$36)+('Distinta Base'!$P$13*Vendite!AL$37)+('Distinta Base'!$P$14*Vendite!AL$38)+('Distinta Base'!$P$15*Vendite!AL$39)+('Distinta Base'!$P$16*Vendite!AL$40)+('Distinta Base'!$P$17*Vendite!AL$41)+('Distinta Base'!$P$18*Vendite!AL$42)+('Distinta Base'!$P$19*Vendite!AL$43)+('Distinta Base'!$P$20*Vendite!AL$44)+('Distinta Base'!$P$21*Vendite!AL$45)+('Distinta Base'!$P$22*Vendite!AL$46)+('Distinta Base'!$P$23*Vendite!AL$47)+('Distinta Base'!$P$24*Vendite!AL$48)</f>
        <v>58.400000000000006</v>
      </c>
    </row>
    <row r="112" spans="2:39" ht="16.5" thickTop="1" thickBot="1" x14ac:dyDescent="0.3">
      <c r="B112" s="48" t="str">
        <f>+app!$G$12&amp;" in "&amp;'An Distinta Base'!F21</f>
        <v>Acquisti in Lt</v>
      </c>
      <c r="C112" s="41"/>
      <c r="D112" s="54">
        <v>2000</v>
      </c>
      <c r="E112" s="54"/>
      <c r="F112" s="54"/>
      <c r="G112" s="54"/>
      <c r="H112" s="54"/>
      <c r="I112" s="54">
        <v>2000</v>
      </c>
      <c r="J112" s="54"/>
      <c r="K112" s="54"/>
      <c r="L112" s="54"/>
      <c r="M112" s="54"/>
      <c r="N112" s="54">
        <v>2000</v>
      </c>
      <c r="O112" s="54"/>
      <c r="P112" s="54"/>
      <c r="Q112" s="54"/>
      <c r="R112" s="54"/>
      <c r="S112" s="54">
        <v>2000</v>
      </c>
      <c r="T112" s="54"/>
      <c r="U112" s="54"/>
      <c r="V112" s="54"/>
      <c r="W112" s="54"/>
      <c r="X112" s="54">
        <v>2000</v>
      </c>
      <c r="Y112" s="54"/>
      <c r="Z112" s="54"/>
      <c r="AA112" s="54"/>
      <c r="AB112" s="54"/>
      <c r="AC112" s="54"/>
      <c r="AD112" s="54">
        <v>2000</v>
      </c>
      <c r="AE112" s="54"/>
      <c r="AF112" s="54"/>
      <c r="AG112" s="54"/>
      <c r="AH112" s="54"/>
      <c r="AI112" s="54">
        <v>2000</v>
      </c>
      <c r="AJ112" s="54"/>
      <c r="AK112" s="54"/>
      <c r="AL112" s="54"/>
      <c r="AM112" s="54"/>
    </row>
    <row r="113" spans="2:39" ht="15.75" thickTop="1" x14ac:dyDescent="0.25">
      <c r="B113" s="48" t="s">
        <v>300</v>
      </c>
      <c r="D113" s="46">
        <f>+D110-D111+D112</f>
        <v>1953</v>
      </c>
      <c r="E113" s="46">
        <f>+E110-E111+E112</f>
        <v>1906</v>
      </c>
      <c r="F113" s="46">
        <f t="shared" ref="F113:AM113" si="27">+F110-F111+F112</f>
        <v>1859</v>
      </c>
      <c r="G113" s="46">
        <f t="shared" si="27"/>
        <v>1812</v>
      </c>
      <c r="H113" s="46">
        <f t="shared" si="27"/>
        <v>1765</v>
      </c>
      <c r="I113" s="46">
        <f t="shared" si="27"/>
        <v>3718</v>
      </c>
      <c r="J113" s="46">
        <f t="shared" si="27"/>
        <v>3671</v>
      </c>
      <c r="K113" s="46">
        <f t="shared" si="27"/>
        <v>3624</v>
      </c>
      <c r="L113" s="46">
        <f t="shared" si="27"/>
        <v>3577</v>
      </c>
      <c r="M113" s="46">
        <f t="shared" si="27"/>
        <v>3530</v>
      </c>
      <c r="N113" s="46">
        <f t="shared" si="27"/>
        <v>5483</v>
      </c>
      <c r="O113" s="46">
        <f t="shared" si="27"/>
        <v>5436</v>
      </c>
      <c r="P113" s="46">
        <f t="shared" si="27"/>
        <v>5385</v>
      </c>
      <c r="Q113" s="46">
        <f t="shared" si="27"/>
        <v>5332.3</v>
      </c>
      <c r="R113" s="46">
        <f t="shared" si="27"/>
        <v>5279.6</v>
      </c>
      <c r="S113" s="46">
        <f t="shared" si="27"/>
        <v>7226.9000000000005</v>
      </c>
      <c r="T113" s="46">
        <f t="shared" si="27"/>
        <v>7174.2000000000007</v>
      </c>
      <c r="U113" s="46">
        <f t="shared" si="27"/>
        <v>7121.5000000000009</v>
      </c>
      <c r="V113" s="46">
        <f t="shared" si="27"/>
        <v>7068.8000000000011</v>
      </c>
      <c r="W113" s="46">
        <f t="shared" si="27"/>
        <v>7016.1000000000013</v>
      </c>
      <c r="X113" s="46">
        <f t="shared" si="27"/>
        <v>8963.4000000000015</v>
      </c>
      <c r="Y113" s="46">
        <f t="shared" si="27"/>
        <v>8910.7000000000007</v>
      </c>
      <c r="Z113" s="46">
        <f t="shared" si="27"/>
        <v>8858</v>
      </c>
      <c r="AA113" s="46">
        <f t="shared" si="27"/>
        <v>8805.2999999999993</v>
      </c>
      <c r="AB113" s="46">
        <f t="shared" si="27"/>
        <v>8748.5999999999985</v>
      </c>
      <c r="AC113" s="46">
        <f t="shared" si="27"/>
        <v>8690.1999999999989</v>
      </c>
      <c r="AD113" s="46">
        <f t="shared" si="27"/>
        <v>10631.8</v>
      </c>
      <c r="AE113" s="46">
        <f t="shared" si="27"/>
        <v>10573.4</v>
      </c>
      <c r="AF113" s="46">
        <f t="shared" si="27"/>
        <v>10515</v>
      </c>
      <c r="AG113" s="46">
        <f t="shared" si="27"/>
        <v>10456.6</v>
      </c>
      <c r="AH113" s="46">
        <f t="shared" si="27"/>
        <v>10398.200000000001</v>
      </c>
      <c r="AI113" s="46">
        <f t="shared" si="27"/>
        <v>12339.800000000001</v>
      </c>
      <c r="AJ113" s="46">
        <f t="shared" si="27"/>
        <v>12281.400000000001</v>
      </c>
      <c r="AK113" s="46">
        <f t="shared" si="27"/>
        <v>12223.000000000002</v>
      </c>
      <c r="AL113" s="46">
        <f t="shared" si="27"/>
        <v>12164.600000000002</v>
      </c>
      <c r="AM113" s="46">
        <f t="shared" si="27"/>
        <v>12106.200000000003</v>
      </c>
    </row>
    <row r="116" spans="2:39" ht="15" x14ac:dyDescent="0.25">
      <c r="B116" s="48" t="str">
        <f>+'An Distinta Base'!E22</f>
        <v>Mp15</v>
      </c>
      <c r="D116" s="48" t="str">
        <f>+SPm!B$2</f>
        <v>A1 M1</v>
      </c>
      <c r="E116" s="48" t="str">
        <f>+SPm!C$2</f>
        <v>A1 M2</v>
      </c>
      <c r="F116" s="48" t="str">
        <f>+SPm!D$2</f>
        <v>A1 M3</v>
      </c>
      <c r="G116" s="48" t="str">
        <f>+SPm!E$2</f>
        <v>A1 M4</v>
      </c>
      <c r="H116" s="48" t="str">
        <f>+SPm!F$2</f>
        <v>A1 M5</v>
      </c>
      <c r="I116" s="48" t="str">
        <f>+SPm!G$2</f>
        <v>A1 M6</v>
      </c>
      <c r="J116" s="48" t="str">
        <f>+SPm!H$2</f>
        <v>A1 M7</v>
      </c>
      <c r="K116" s="48" t="str">
        <f>+SPm!I$2</f>
        <v>A1 M8</v>
      </c>
      <c r="L116" s="48" t="str">
        <f>+SPm!J$2</f>
        <v>A1 M9</v>
      </c>
      <c r="M116" s="48" t="str">
        <f>+SPm!K$2</f>
        <v>A1 M10</v>
      </c>
      <c r="N116" s="48" t="str">
        <f>+SPm!L$2</f>
        <v>A1 M11</v>
      </c>
      <c r="O116" s="48" t="str">
        <f>+SPm!M$2</f>
        <v>A1 M12</v>
      </c>
      <c r="P116" s="48" t="str">
        <f>+SPm!N$2</f>
        <v>A2 M1</v>
      </c>
      <c r="Q116" s="48" t="str">
        <f>+SPm!O$2</f>
        <v>A2 M2</v>
      </c>
      <c r="R116" s="48" t="str">
        <f>+SPm!P$2</f>
        <v>A2 M3</v>
      </c>
      <c r="S116" s="48" t="str">
        <f>+SPm!Q$2</f>
        <v>A2 M4</v>
      </c>
      <c r="T116" s="48" t="str">
        <f>+SPm!R$2</f>
        <v>A2 M5</v>
      </c>
      <c r="U116" s="48" t="str">
        <f>+SPm!S$2</f>
        <v>A2 M6</v>
      </c>
      <c r="V116" s="48" t="str">
        <f>+SPm!T$2</f>
        <v>A2 M7</v>
      </c>
      <c r="W116" s="48" t="str">
        <f>+SPm!U$2</f>
        <v>A2 M8</v>
      </c>
      <c r="X116" s="48" t="str">
        <f>+SPm!V$2</f>
        <v>A2 M9</v>
      </c>
      <c r="Y116" s="48" t="str">
        <f>+SPm!W$2</f>
        <v>A2 M10</v>
      </c>
      <c r="Z116" s="48" t="str">
        <f>+SPm!X$2</f>
        <v>A2 M11</v>
      </c>
      <c r="AA116" s="48" t="str">
        <f>+SPm!Y$2</f>
        <v>A2 M12</v>
      </c>
      <c r="AB116" s="48" t="str">
        <f>+SPm!Z$2</f>
        <v>A3 M1</v>
      </c>
      <c r="AC116" s="48" t="str">
        <f>+SPm!AA$2</f>
        <v>A3 M2</v>
      </c>
      <c r="AD116" s="48" t="str">
        <f>+SPm!AB$2</f>
        <v>A3 M3</v>
      </c>
      <c r="AE116" s="48" t="str">
        <f>+SPm!AC$2</f>
        <v>A3 M4</v>
      </c>
      <c r="AF116" s="48" t="str">
        <f>+SPm!AD$2</f>
        <v>A3 M5</v>
      </c>
      <c r="AG116" s="48" t="str">
        <f>+SPm!AE$2</f>
        <v>A3 M6</v>
      </c>
      <c r="AH116" s="48" t="str">
        <f>+SPm!AF$2</f>
        <v>A3 M7</v>
      </c>
      <c r="AI116" s="48" t="str">
        <f>+SPm!AG$2</f>
        <v>A3 M8</v>
      </c>
      <c r="AJ116" s="48" t="str">
        <f>+SPm!AH$2</f>
        <v>A3 M9</v>
      </c>
      <c r="AK116" s="48" t="str">
        <f>+SPm!AI$2</f>
        <v>A3 M10</v>
      </c>
      <c r="AL116" s="48" t="str">
        <f>+SPm!AJ$2</f>
        <v>A3 M11</v>
      </c>
      <c r="AM116" s="48" t="str">
        <f>+SPm!AK$2</f>
        <v>A3 M12</v>
      </c>
    </row>
    <row r="118" spans="2:39" ht="15" x14ac:dyDescent="0.25">
      <c r="B118" s="48" t="s">
        <v>299</v>
      </c>
      <c r="D118" s="46">
        <v>0</v>
      </c>
      <c r="E118" s="46">
        <f>+D121</f>
        <v>8760</v>
      </c>
      <c r="F118" s="46">
        <f t="shared" ref="F118:AM118" si="28">+E121</f>
        <v>8520</v>
      </c>
      <c r="G118" s="46">
        <f t="shared" si="28"/>
        <v>8280</v>
      </c>
      <c r="H118" s="46">
        <f t="shared" si="28"/>
        <v>8040</v>
      </c>
      <c r="I118" s="46">
        <f t="shared" si="28"/>
        <v>7800</v>
      </c>
      <c r="J118" s="46">
        <f t="shared" si="28"/>
        <v>16560</v>
      </c>
      <c r="K118" s="46">
        <f t="shared" si="28"/>
        <v>16320</v>
      </c>
      <c r="L118" s="46">
        <f t="shared" si="28"/>
        <v>16080</v>
      </c>
      <c r="M118" s="46">
        <f t="shared" si="28"/>
        <v>15840</v>
      </c>
      <c r="N118" s="46">
        <f t="shared" si="28"/>
        <v>15600</v>
      </c>
      <c r="O118" s="46">
        <f t="shared" si="28"/>
        <v>24360</v>
      </c>
      <c r="P118" s="46">
        <f t="shared" si="28"/>
        <v>24120</v>
      </c>
      <c r="Q118" s="46">
        <f t="shared" si="28"/>
        <v>23861</v>
      </c>
      <c r="R118" s="46">
        <f t="shared" si="28"/>
        <v>23593</v>
      </c>
      <c r="S118" s="46">
        <f t="shared" si="28"/>
        <v>23325</v>
      </c>
      <c r="T118" s="46">
        <f t="shared" si="28"/>
        <v>32057</v>
      </c>
      <c r="U118" s="46">
        <f t="shared" si="28"/>
        <v>31789</v>
      </c>
      <c r="V118" s="46">
        <f t="shared" si="28"/>
        <v>31521</v>
      </c>
      <c r="W118" s="46">
        <f t="shared" si="28"/>
        <v>31253</v>
      </c>
      <c r="X118" s="46">
        <f t="shared" si="28"/>
        <v>30985</v>
      </c>
      <c r="Y118" s="46">
        <f t="shared" si="28"/>
        <v>39717</v>
      </c>
      <c r="Z118" s="46">
        <f t="shared" si="28"/>
        <v>39449</v>
      </c>
      <c r="AA118" s="46">
        <f t="shared" si="28"/>
        <v>39181</v>
      </c>
      <c r="AB118" s="46">
        <f t="shared" si="28"/>
        <v>38913</v>
      </c>
      <c r="AC118" s="46">
        <f t="shared" si="28"/>
        <v>38626</v>
      </c>
      <c r="AD118" s="46">
        <f t="shared" si="28"/>
        <v>47330</v>
      </c>
      <c r="AE118" s="46">
        <f t="shared" si="28"/>
        <v>47034</v>
      </c>
      <c r="AF118" s="46">
        <f t="shared" si="28"/>
        <v>46738</v>
      </c>
      <c r="AG118" s="46">
        <f t="shared" si="28"/>
        <v>46442</v>
      </c>
      <c r="AH118" s="46">
        <f t="shared" si="28"/>
        <v>46146</v>
      </c>
      <c r="AI118" s="46">
        <f t="shared" si="28"/>
        <v>54850</v>
      </c>
      <c r="AJ118" s="46">
        <f t="shared" si="28"/>
        <v>54554</v>
      </c>
      <c r="AK118" s="46">
        <f t="shared" si="28"/>
        <v>54258</v>
      </c>
      <c r="AL118" s="46">
        <f t="shared" si="28"/>
        <v>53962</v>
      </c>
      <c r="AM118" s="46">
        <f t="shared" si="28"/>
        <v>53666</v>
      </c>
    </row>
    <row r="119" spans="2:39" ht="15.75" thickBot="1" x14ac:dyDescent="0.3">
      <c r="B119" s="48" t="str">
        <f>+app!$G$11&amp;" in "&amp;'An Distinta Base'!F22</f>
        <v>Consumi in Pz</v>
      </c>
      <c r="D119" s="46">
        <f>+('Distinta Base'!$Q$5*Vendite!B$29)+('Distinta Base'!$Q$6*Vendite!B$30)+('Distinta Base'!$Q$7*Vendite!B$31)+('Distinta Base'!$Q$8*Vendite!B$32)+('Distinta Base'!$Q$9*Vendite!B$33)+('Distinta Base'!$Q$10*Vendite!B$34)+('Distinta Base'!$Q$11*Vendite!B$35)+('Distinta Base'!$Q$12*Vendite!B$36)+('Distinta Base'!$P$13*Vendite!B$37)+('Distinta Base'!$Q$14*Vendite!B$38)+('Distinta Base'!$Q$15*Vendite!B$39)+('Distinta Base'!$Q$16*Vendite!B$40)+('Distinta Base'!$Q$17*Vendite!B$41)+('Distinta Base'!$Q$18*Vendite!B$42)+('Distinta Base'!$Q$19*Vendite!B$43)+('Distinta Base'!$Q$20*Vendite!B$44)+('Distinta Base'!$Q$21*Vendite!B$45)+('Distinta Base'!$Q$22*Vendite!B$46)+('Distinta Base'!$Q$23*Vendite!B$47)+('Distinta Base'!$Q$24*Vendite!B$48)</f>
        <v>240</v>
      </c>
      <c r="E119" s="46">
        <f>+('Distinta Base'!$Q$5*Vendite!D$29)+('Distinta Base'!$Q$6*Vendite!D$30)+('Distinta Base'!$Q$7*Vendite!D$31)+('Distinta Base'!$Q$8*Vendite!D$32)+('Distinta Base'!$Q$9*Vendite!D$33)+('Distinta Base'!$Q$10*Vendite!D$34)+('Distinta Base'!$Q$11*Vendite!D$35)+('Distinta Base'!$Q$12*Vendite!D$36)+('Distinta Base'!$Q$13*Vendite!D$37)+('Distinta Base'!$Q$14*Vendite!D$38)+('Distinta Base'!$Q$15*Vendite!D$39)+('Distinta Base'!$Q$16*Vendite!D$40)+('Distinta Base'!$Q$17*Vendite!D$41)+('Distinta Base'!$Q$18*Vendite!D$42)+('Distinta Base'!$Q$19*Vendite!D$43)+('Distinta Base'!$Q$20*Vendite!D$44)+('Distinta Base'!$Q$21*Vendite!D$45)+('Distinta Base'!$Q$22*Vendite!D$46)+('Distinta Base'!$Q$23*Vendite!D$47)+('Distinta Base'!$Q$24*Vendite!D$48)</f>
        <v>240</v>
      </c>
      <c r="F119" s="46">
        <f>+('Distinta Base'!$Q$5*Vendite!E$29)+('Distinta Base'!$Q$6*Vendite!E$30)+('Distinta Base'!$Q$7*Vendite!E$31)+('Distinta Base'!$Q$8*Vendite!E$32)+('Distinta Base'!$Q$9*Vendite!E$33)+('Distinta Base'!$Q$10*Vendite!E$34)+('Distinta Base'!$Q$11*Vendite!E$35)+('Distinta Base'!$Q$12*Vendite!E$36)+('Distinta Base'!$Q$13*Vendite!E$37)+('Distinta Base'!$Q$14*Vendite!E$38)+('Distinta Base'!$Q$15*Vendite!E$39)+('Distinta Base'!$Q$16*Vendite!E$40)+('Distinta Base'!$Q$17*Vendite!E$41)+('Distinta Base'!$Q$18*Vendite!E$42)+('Distinta Base'!$Q$19*Vendite!E$43)+('Distinta Base'!$Q$20*Vendite!E$44)+('Distinta Base'!$Q$21*Vendite!E$45)+('Distinta Base'!$Q$22*Vendite!E$46)+('Distinta Base'!$Q$23*Vendite!E$47)+('Distinta Base'!$Q$24*Vendite!E$48)</f>
        <v>240</v>
      </c>
      <c r="G119" s="46">
        <f>+('Distinta Base'!$Q$5*Vendite!F$29)+('Distinta Base'!$Q$6*Vendite!F$30)+('Distinta Base'!$Q$7*Vendite!F$31)+('Distinta Base'!$Q$8*Vendite!F$32)+('Distinta Base'!$Q$9*Vendite!F$33)+('Distinta Base'!$Q$10*Vendite!F$34)+('Distinta Base'!$Q$11*Vendite!F$35)+('Distinta Base'!$Q$12*Vendite!F$36)+('Distinta Base'!$Q$13*Vendite!F$37)+('Distinta Base'!$Q$14*Vendite!F$38)+('Distinta Base'!$Q$15*Vendite!F$39)+('Distinta Base'!$Q$16*Vendite!F$40)+('Distinta Base'!$Q$17*Vendite!F$41)+('Distinta Base'!$Q$18*Vendite!F$42)+('Distinta Base'!$Q$19*Vendite!F$43)+('Distinta Base'!$Q$20*Vendite!F$44)+('Distinta Base'!$Q$21*Vendite!F$45)+('Distinta Base'!$Q$22*Vendite!F$46)+('Distinta Base'!$Q$23*Vendite!F$47)+('Distinta Base'!$Q$24*Vendite!F$48)</f>
        <v>240</v>
      </c>
      <c r="H119" s="46">
        <f>+('Distinta Base'!$Q$5*Vendite!G$29)+('Distinta Base'!$Q$6*Vendite!G$30)+('Distinta Base'!$Q$7*Vendite!G$31)+('Distinta Base'!$Q$8*Vendite!G$32)+('Distinta Base'!$Q$9*Vendite!G$33)+('Distinta Base'!$Q$10*Vendite!G$34)+('Distinta Base'!$Q$11*Vendite!G$35)+('Distinta Base'!$Q$12*Vendite!G$36)+('Distinta Base'!$Q$13*Vendite!G$37)+('Distinta Base'!$Q$14*Vendite!G$38)+('Distinta Base'!$Q$15*Vendite!G$39)+('Distinta Base'!$Q$16*Vendite!G$40)+('Distinta Base'!$Q$17*Vendite!G$41)+('Distinta Base'!$Q$18*Vendite!G$42)+('Distinta Base'!$Q$19*Vendite!G$43)+('Distinta Base'!$Q$20*Vendite!G$44)+('Distinta Base'!$Q$21*Vendite!G$45)+('Distinta Base'!$Q$22*Vendite!G$46)+('Distinta Base'!$Q$23*Vendite!G$47)+('Distinta Base'!$Q$24*Vendite!G$48)</f>
        <v>240</v>
      </c>
      <c r="I119" s="46">
        <f>+('Distinta Base'!$Q$5*Vendite!H$29)+('Distinta Base'!$Q$6*Vendite!H$30)+('Distinta Base'!$Q$7*Vendite!H$31)+('Distinta Base'!$Q$8*Vendite!H$32)+('Distinta Base'!$Q$9*Vendite!H$33)+('Distinta Base'!$Q$10*Vendite!H$34)+('Distinta Base'!$Q$11*Vendite!H$35)+('Distinta Base'!$Q$12*Vendite!H$36)+('Distinta Base'!$Q$13*Vendite!H$37)+('Distinta Base'!$Q$14*Vendite!H$38)+('Distinta Base'!$Q$15*Vendite!H$39)+('Distinta Base'!$Q$16*Vendite!H$40)+('Distinta Base'!$Q$17*Vendite!H$41)+('Distinta Base'!$Q$18*Vendite!H$42)+('Distinta Base'!$Q$19*Vendite!H$43)+('Distinta Base'!$Q$20*Vendite!H$44)+('Distinta Base'!$Q$21*Vendite!H$45)+('Distinta Base'!$Q$22*Vendite!H$46)+('Distinta Base'!$Q$23*Vendite!H$47)+('Distinta Base'!$Q$24*Vendite!H$48)</f>
        <v>240</v>
      </c>
      <c r="J119" s="46">
        <f>+('Distinta Base'!$Q$5*Vendite!I$29)+('Distinta Base'!$Q$6*Vendite!I$30)+('Distinta Base'!$Q$7*Vendite!I$31)+('Distinta Base'!$Q$8*Vendite!I$32)+('Distinta Base'!$Q$9*Vendite!I$33)+('Distinta Base'!$Q$10*Vendite!I$34)+('Distinta Base'!$Q$11*Vendite!I$35)+('Distinta Base'!$Q$12*Vendite!I$36)+('Distinta Base'!$Q$13*Vendite!I$37)+('Distinta Base'!$Q$14*Vendite!I$38)+('Distinta Base'!$Q$15*Vendite!I$39)+('Distinta Base'!$Q$16*Vendite!I$40)+('Distinta Base'!$Q$17*Vendite!I$41)+('Distinta Base'!$Q$18*Vendite!I$42)+('Distinta Base'!$Q$19*Vendite!I$43)+('Distinta Base'!$Q$20*Vendite!I$44)+('Distinta Base'!$Q$21*Vendite!I$45)+('Distinta Base'!$Q$22*Vendite!I$46)+('Distinta Base'!$Q$23*Vendite!I$47)+('Distinta Base'!$Q$24*Vendite!I$48)</f>
        <v>240</v>
      </c>
      <c r="K119" s="46">
        <f>+('Distinta Base'!$Q$5*Vendite!J$29)+('Distinta Base'!$Q$6*Vendite!J$30)+('Distinta Base'!$Q$7*Vendite!J$31)+('Distinta Base'!$Q$8*Vendite!J$32)+('Distinta Base'!$Q$9*Vendite!J$33)+('Distinta Base'!$Q$10*Vendite!J$34)+('Distinta Base'!$Q$11*Vendite!J$35)+('Distinta Base'!$Q$12*Vendite!J$36)+('Distinta Base'!$Q$13*Vendite!J$37)+('Distinta Base'!$Q$14*Vendite!J$38)+('Distinta Base'!$Q$15*Vendite!J$39)+('Distinta Base'!$Q$16*Vendite!J$40)+('Distinta Base'!$Q$17*Vendite!J$41)+('Distinta Base'!$Q$18*Vendite!J$42)+('Distinta Base'!$Q$19*Vendite!J$43)+('Distinta Base'!$Q$20*Vendite!J$44)+('Distinta Base'!$Q$21*Vendite!J$45)+('Distinta Base'!$Q$22*Vendite!J$46)+('Distinta Base'!$Q$23*Vendite!J$47)+('Distinta Base'!$Q$24*Vendite!J$48)</f>
        <v>240</v>
      </c>
      <c r="L119" s="46">
        <f>+('Distinta Base'!$Q$5*Vendite!K$29)+('Distinta Base'!$Q$6*Vendite!K$30)+('Distinta Base'!$Q$7*Vendite!K$31)+('Distinta Base'!$Q$8*Vendite!K$32)+('Distinta Base'!$Q$9*Vendite!K$33)+('Distinta Base'!$Q$10*Vendite!K$34)+('Distinta Base'!$Q$11*Vendite!K$35)+('Distinta Base'!$Q$12*Vendite!K$36)+('Distinta Base'!$Q$13*Vendite!K$37)+('Distinta Base'!$Q$14*Vendite!K$38)+('Distinta Base'!$Q$15*Vendite!K$39)+('Distinta Base'!$Q$16*Vendite!K$40)+('Distinta Base'!$Q$17*Vendite!K$41)+('Distinta Base'!$Q$18*Vendite!K$42)+('Distinta Base'!$Q$19*Vendite!K$43)+('Distinta Base'!$Q$20*Vendite!K$44)+('Distinta Base'!$Q$21*Vendite!K$45)+('Distinta Base'!$Q$22*Vendite!K$46)+('Distinta Base'!$Q$23*Vendite!K$47)+('Distinta Base'!$Q$24*Vendite!K$48)</f>
        <v>240</v>
      </c>
      <c r="M119" s="46">
        <f>+('Distinta Base'!$Q$5*Vendite!L$29)+('Distinta Base'!$Q$6*Vendite!L$30)+('Distinta Base'!$Q$7*Vendite!L$31)+('Distinta Base'!$Q$8*Vendite!L$32)+('Distinta Base'!$Q$9*Vendite!L$33)+('Distinta Base'!$Q$10*Vendite!L$34)+('Distinta Base'!$Q$11*Vendite!L$35)+('Distinta Base'!$Q$12*Vendite!L$36)+('Distinta Base'!$Q$13*Vendite!L$37)+('Distinta Base'!$Q$14*Vendite!L$38)+('Distinta Base'!$Q$15*Vendite!L$39)+('Distinta Base'!$Q$16*Vendite!L$40)+('Distinta Base'!$Q$17*Vendite!L$41)+('Distinta Base'!$Q$18*Vendite!L$42)+('Distinta Base'!$Q$19*Vendite!L$43)+('Distinta Base'!$Q$20*Vendite!L$44)+('Distinta Base'!$Q$21*Vendite!L$45)+('Distinta Base'!$Q$22*Vendite!L$46)+('Distinta Base'!$Q$23*Vendite!L$47)+('Distinta Base'!$Q$24*Vendite!L$48)</f>
        <v>240</v>
      </c>
      <c r="N119" s="46">
        <f>+('Distinta Base'!$Q$5*Vendite!M$29)+('Distinta Base'!$Q$6*Vendite!M$30)+('Distinta Base'!$Q$7*Vendite!M$31)+('Distinta Base'!$Q$8*Vendite!M$32)+('Distinta Base'!$Q$9*Vendite!M$33)+('Distinta Base'!$Q$10*Vendite!M$34)+('Distinta Base'!$Q$11*Vendite!M$35)+('Distinta Base'!$Q$12*Vendite!M$36)+('Distinta Base'!$Q$13*Vendite!M$37)+('Distinta Base'!$Q$14*Vendite!M$38)+('Distinta Base'!$Q$15*Vendite!M$39)+('Distinta Base'!$Q$16*Vendite!M$40)+('Distinta Base'!$Q$17*Vendite!M$41)+('Distinta Base'!$Q$18*Vendite!M$42)+('Distinta Base'!$Q$19*Vendite!M$43)+('Distinta Base'!$Q$20*Vendite!M$44)+('Distinta Base'!$Q$21*Vendite!M$45)+('Distinta Base'!$Q$22*Vendite!M$46)+('Distinta Base'!$Q$23*Vendite!M$47)+('Distinta Base'!$Q$24*Vendite!M$48)</f>
        <v>240</v>
      </c>
      <c r="O119" s="46">
        <f>+('Distinta Base'!$Q$5*Vendite!N$29)+('Distinta Base'!$Q$6*Vendite!N$30)+('Distinta Base'!$Q$7*Vendite!N$31)+('Distinta Base'!$Q$8*Vendite!N$32)+('Distinta Base'!$Q$9*Vendite!N$33)+('Distinta Base'!$Q$10*Vendite!N$34)+('Distinta Base'!$Q$11*Vendite!N$35)+('Distinta Base'!$Q$12*Vendite!N$36)+('Distinta Base'!$Q$13*Vendite!N$37)+('Distinta Base'!$Q$14*Vendite!N$38)+('Distinta Base'!$Q$15*Vendite!N$39)+('Distinta Base'!$Q$16*Vendite!N$40)+('Distinta Base'!$Q$17*Vendite!N$41)+('Distinta Base'!$Q$18*Vendite!N$42)+('Distinta Base'!$Q$19*Vendite!N$43)+('Distinta Base'!$Q$20*Vendite!N$44)+('Distinta Base'!$Q$21*Vendite!N$45)+('Distinta Base'!$Q$22*Vendite!N$46)+('Distinta Base'!$Q$23*Vendite!N$47)+('Distinta Base'!$Q$24*Vendite!N$48)</f>
        <v>240</v>
      </c>
      <c r="P119" s="46">
        <f>+('Distinta Base'!$Q$5*Vendite!O$29)+('Distinta Base'!$Q$6*Vendite!O$30)+('Distinta Base'!$Q$7*Vendite!O$31)+('Distinta Base'!$Q$8*Vendite!O$32)+('Distinta Base'!$Q$9*Vendite!O$33)+('Distinta Base'!$Q$10*Vendite!O$34)+('Distinta Base'!$Q$11*Vendite!O$35)+('Distinta Base'!$Q$12*Vendite!O$36)+('Distinta Base'!$Q$13*Vendite!O$37)+('Distinta Base'!$Q$14*Vendite!O$38)+('Distinta Base'!$Q$15*Vendite!O$39)+('Distinta Base'!$Q$16*Vendite!O$40)+('Distinta Base'!$Q$17*Vendite!O$41)+('Distinta Base'!$Q$18*Vendite!O$42)+('Distinta Base'!$Q$19*Vendite!O$43)+('Distinta Base'!$Q$20*Vendite!O$44)+('Distinta Base'!$Q$21*Vendite!O$45)+('Distinta Base'!$Q$22*Vendite!O$46)+('Distinta Base'!$Q$23*Vendite!O$47)+('Distinta Base'!$Q$24*Vendite!O$48)</f>
        <v>259</v>
      </c>
      <c r="Q119" s="46">
        <f>+('Distinta Base'!$Q$5*Vendite!P$29)+('Distinta Base'!$Q$6*Vendite!P$30)+('Distinta Base'!$Q$7*Vendite!P$31)+('Distinta Base'!$Q$8*Vendite!P$32)+('Distinta Base'!$Q$9*Vendite!P$33)+('Distinta Base'!$Q$10*Vendite!P$34)+('Distinta Base'!$Q$11*Vendite!P$35)+('Distinta Base'!$Q$12*Vendite!P$36)+('Distinta Base'!$Q$13*Vendite!P$37)+('Distinta Base'!$Q$14*Vendite!P$38)+('Distinta Base'!$Q$15*Vendite!P$39)+('Distinta Base'!$Q$16*Vendite!P$40)+('Distinta Base'!$Q$17*Vendite!P$41)+('Distinta Base'!$Q$18*Vendite!P$42)+('Distinta Base'!$Q$19*Vendite!P$43)+('Distinta Base'!$Q$20*Vendite!P$44)+('Distinta Base'!$Q$21*Vendite!P$45)+('Distinta Base'!$Q$22*Vendite!P$46)+('Distinta Base'!$Q$23*Vendite!P$47)+('Distinta Base'!$Q$24*Vendite!P$48)</f>
        <v>268</v>
      </c>
      <c r="R119" s="46">
        <f>+('Distinta Base'!$Q$5*Vendite!Q$29)+('Distinta Base'!$Q$6*Vendite!Q$30)+('Distinta Base'!$Q$7*Vendite!Q$31)+('Distinta Base'!$Q$8*Vendite!Q$32)+('Distinta Base'!$Q$9*Vendite!Q$33)+('Distinta Base'!$Q$10*Vendite!Q$34)+('Distinta Base'!$Q$11*Vendite!Q$35)+('Distinta Base'!$Q$12*Vendite!Q$36)+('Distinta Base'!$Q$13*Vendite!Q$37)+('Distinta Base'!$Q$14*Vendite!Q$38)+('Distinta Base'!$Q$15*Vendite!Q$39)+('Distinta Base'!$Q$16*Vendite!Q$40)+('Distinta Base'!$Q$17*Vendite!Q$41)+('Distinta Base'!$Q$18*Vendite!Q$42)+('Distinta Base'!$Q$19*Vendite!Q$43)+('Distinta Base'!$Q$20*Vendite!Q$44)+('Distinta Base'!$Q$21*Vendite!Q$45)+('Distinta Base'!$Q$22*Vendite!Q$46)+('Distinta Base'!$Q$23*Vendite!Q$47)+('Distinta Base'!$Q$24*Vendite!Q$48)</f>
        <v>268</v>
      </c>
      <c r="S119" s="46">
        <f>+('Distinta Base'!$Q$5*Vendite!R$29)+('Distinta Base'!$Q$6*Vendite!R$30)+('Distinta Base'!$Q$7*Vendite!R$31)+('Distinta Base'!$Q$8*Vendite!R$32)+('Distinta Base'!$Q$9*Vendite!R$33)+('Distinta Base'!$Q$10*Vendite!R$34)+('Distinta Base'!$Q$11*Vendite!R$35)+('Distinta Base'!$Q$12*Vendite!R$36)+('Distinta Base'!$Q$13*Vendite!R$37)+('Distinta Base'!$Q$14*Vendite!R$38)+('Distinta Base'!$Q$15*Vendite!R$39)+('Distinta Base'!$Q$16*Vendite!R$40)+('Distinta Base'!$Q$17*Vendite!R$41)+('Distinta Base'!$Q$18*Vendite!R$42)+('Distinta Base'!$Q$19*Vendite!R$43)+('Distinta Base'!$Q$20*Vendite!R$44)+('Distinta Base'!$Q$21*Vendite!R$45)+('Distinta Base'!$Q$22*Vendite!R$46)+('Distinta Base'!$Q$23*Vendite!R$47)+('Distinta Base'!$Q$24*Vendite!R$48)</f>
        <v>268</v>
      </c>
      <c r="T119" s="46">
        <f>+('Distinta Base'!$Q$5*Vendite!S$29)+('Distinta Base'!$Q$6*Vendite!S$30)+('Distinta Base'!$Q$7*Vendite!S$31)+('Distinta Base'!$Q$8*Vendite!S$32)+('Distinta Base'!$Q$9*Vendite!S$33)+('Distinta Base'!$Q$10*Vendite!S$34)+('Distinta Base'!$Q$11*Vendite!S$35)+('Distinta Base'!$Q$12*Vendite!S$36)+('Distinta Base'!$Q$13*Vendite!S$37)+('Distinta Base'!$Q$14*Vendite!S$38)+('Distinta Base'!$Q$15*Vendite!S$39)+('Distinta Base'!$Q$16*Vendite!S$40)+('Distinta Base'!$Q$17*Vendite!S$41)+('Distinta Base'!$Q$18*Vendite!S$42)+('Distinta Base'!$Q$19*Vendite!S$43)+('Distinta Base'!$Q$20*Vendite!S$44)+('Distinta Base'!$Q$21*Vendite!S$45)+('Distinta Base'!$Q$22*Vendite!S$46)+('Distinta Base'!$Q$23*Vendite!S$47)+('Distinta Base'!$Q$24*Vendite!S$48)</f>
        <v>268</v>
      </c>
      <c r="U119" s="46">
        <f>+('Distinta Base'!$Q$5*Vendite!T$29)+('Distinta Base'!$Q$6*Vendite!T$30)+('Distinta Base'!$Q$7*Vendite!T$31)+('Distinta Base'!$Q$8*Vendite!T$32)+('Distinta Base'!$Q$9*Vendite!T$33)+('Distinta Base'!$Q$10*Vendite!T$34)+('Distinta Base'!$Q$11*Vendite!T$35)+('Distinta Base'!$Q$12*Vendite!T$36)+('Distinta Base'!$Q$13*Vendite!T$37)+('Distinta Base'!$Q$14*Vendite!T$38)+('Distinta Base'!$Q$15*Vendite!T$39)+('Distinta Base'!$Q$16*Vendite!T$40)+('Distinta Base'!$Q$17*Vendite!T$41)+('Distinta Base'!$Q$18*Vendite!T$42)+('Distinta Base'!$Q$19*Vendite!T$43)+('Distinta Base'!$Q$20*Vendite!T$44)+('Distinta Base'!$Q$21*Vendite!T$45)+('Distinta Base'!$Q$22*Vendite!T$46)+('Distinta Base'!$Q$23*Vendite!T$47)+('Distinta Base'!$Q$24*Vendite!T$48)</f>
        <v>268</v>
      </c>
      <c r="V119" s="46">
        <f>+('Distinta Base'!$Q$5*Vendite!U$29)+('Distinta Base'!$Q$6*Vendite!U$30)+('Distinta Base'!$Q$7*Vendite!U$31)+('Distinta Base'!$Q$8*Vendite!U$32)+('Distinta Base'!$Q$9*Vendite!U$33)+('Distinta Base'!$Q$10*Vendite!U$34)+('Distinta Base'!$Q$11*Vendite!U$35)+('Distinta Base'!$Q$12*Vendite!U$36)+('Distinta Base'!$Q$13*Vendite!U$37)+('Distinta Base'!$Q$14*Vendite!U$38)+('Distinta Base'!$Q$15*Vendite!U$39)+('Distinta Base'!$Q$16*Vendite!U$40)+('Distinta Base'!$Q$17*Vendite!U$41)+('Distinta Base'!$Q$18*Vendite!U$42)+('Distinta Base'!$Q$19*Vendite!U$43)+('Distinta Base'!$Q$20*Vendite!U$44)+('Distinta Base'!$Q$21*Vendite!U$45)+('Distinta Base'!$Q$22*Vendite!U$46)+('Distinta Base'!$Q$23*Vendite!U$47)+('Distinta Base'!$Q$24*Vendite!U$48)</f>
        <v>268</v>
      </c>
      <c r="W119" s="46">
        <f>+('Distinta Base'!$Q$5*Vendite!V$29)+('Distinta Base'!$Q$6*Vendite!V$30)+('Distinta Base'!$Q$7*Vendite!V$31)+('Distinta Base'!$Q$8*Vendite!V$32)+('Distinta Base'!$Q$9*Vendite!V$33)+('Distinta Base'!$Q$10*Vendite!V$34)+('Distinta Base'!$Q$11*Vendite!V$35)+('Distinta Base'!$Q$12*Vendite!V$36)+('Distinta Base'!$Q$13*Vendite!V$37)+('Distinta Base'!$Q$14*Vendite!V$38)+('Distinta Base'!$Q$15*Vendite!V$39)+('Distinta Base'!$Q$16*Vendite!V$40)+('Distinta Base'!$Q$17*Vendite!V$41)+('Distinta Base'!$Q$18*Vendite!V$42)+('Distinta Base'!$Q$19*Vendite!V$43)+('Distinta Base'!$Q$20*Vendite!V$44)+('Distinta Base'!$Q$21*Vendite!V$45)+('Distinta Base'!$Q$22*Vendite!V$46)+('Distinta Base'!$Q$23*Vendite!V$47)+('Distinta Base'!$Q$24*Vendite!V$48)</f>
        <v>268</v>
      </c>
      <c r="X119" s="46">
        <f>+('Distinta Base'!$Q$5*Vendite!W$29)+('Distinta Base'!$Q$6*Vendite!W$30)+('Distinta Base'!$Q$7*Vendite!W$31)+('Distinta Base'!$Q$8*Vendite!W$32)+('Distinta Base'!$Q$9*Vendite!W$33)+('Distinta Base'!$Q$10*Vendite!W$34)+('Distinta Base'!$Q$11*Vendite!W$35)+('Distinta Base'!$Q$12*Vendite!W$36)+('Distinta Base'!$Q$13*Vendite!W$37)+('Distinta Base'!$Q$14*Vendite!W$38)+('Distinta Base'!$Q$15*Vendite!W$39)+('Distinta Base'!$Q$16*Vendite!W$40)+('Distinta Base'!$Q$17*Vendite!W$41)+('Distinta Base'!$Q$18*Vendite!W$42)+('Distinta Base'!$Q$19*Vendite!W$43)+('Distinta Base'!$Q$20*Vendite!W$44)+('Distinta Base'!$Q$21*Vendite!W$45)+('Distinta Base'!$Q$22*Vendite!W$46)+('Distinta Base'!$Q$23*Vendite!W$47)+('Distinta Base'!$Q$24*Vendite!W$48)</f>
        <v>268</v>
      </c>
      <c r="Y119" s="46">
        <f>+('Distinta Base'!$Q$5*Vendite!X$29)+('Distinta Base'!$Q$6*Vendite!X$30)+('Distinta Base'!$Q$7*Vendite!X$31)+('Distinta Base'!$Q$8*Vendite!X$32)+('Distinta Base'!$Q$9*Vendite!X$33)+('Distinta Base'!$Q$10*Vendite!X$34)+('Distinta Base'!$Q$11*Vendite!X$35)+('Distinta Base'!$Q$12*Vendite!X$36)+('Distinta Base'!$Q$13*Vendite!X$37)+('Distinta Base'!$Q$14*Vendite!X$38)+('Distinta Base'!$Q$15*Vendite!X$39)+('Distinta Base'!$Q$16*Vendite!X$40)+('Distinta Base'!$Q$17*Vendite!X$41)+('Distinta Base'!$Q$18*Vendite!X$42)+('Distinta Base'!$Q$19*Vendite!X$43)+('Distinta Base'!$Q$20*Vendite!X$44)+('Distinta Base'!$Q$21*Vendite!X$45)+('Distinta Base'!$Q$22*Vendite!X$46)+('Distinta Base'!$Q$23*Vendite!X$47)+('Distinta Base'!$Q$24*Vendite!X$48)</f>
        <v>268</v>
      </c>
      <c r="Z119" s="46">
        <f>+('Distinta Base'!$Q$5*Vendite!Y$29)+('Distinta Base'!$Q$6*Vendite!Y$30)+('Distinta Base'!$Q$7*Vendite!Y$31)+('Distinta Base'!$Q$8*Vendite!Y$32)+('Distinta Base'!$Q$9*Vendite!Y$33)+('Distinta Base'!$Q$10*Vendite!Y$34)+('Distinta Base'!$Q$11*Vendite!Y$35)+('Distinta Base'!$Q$12*Vendite!Y$36)+('Distinta Base'!$Q$13*Vendite!Y$37)+('Distinta Base'!$Q$14*Vendite!Y$38)+('Distinta Base'!$Q$15*Vendite!Y$39)+('Distinta Base'!$Q$16*Vendite!Y$40)+('Distinta Base'!$Q$17*Vendite!Y$41)+('Distinta Base'!$Q$18*Vendite!Y$42)+('Distinta Base'!$Q$19*Vendite!Y$43)+('Distinta Base'!$Q$20*Vendite!Y$44)+('Distinta Base'!$Q$21*Vendite!Y$45)+('Distinta Base'!$Q$22*Vendite!Y$46)+('Distinta Base'!$Q$23*Vendite!Y$47)+('Distinta Base'!$Q$24*Vendite!Y$48)</f>
        <v>268</v>
      </c>
      <c r="AA119" s="46">
        <f>+('Distinta Base'!$Q$5*Vendite!Z$29)+('Distinta Base'!$Q$6*Vendite!Z$30)+('Distinta Base'!$Q$7*Vendite!Z$31)+('Distinta Base'!$Q$8*Vendite!Z$32)+('Distinta Base'!$Q$9*Vendite!Z$33)+('Distinta Base'!$Q$10*Vendite!Z$34)+('Distinta Base'!$Q$11*Vendite!Z$35)+('Distinta Base'!$Q$12*Vendite!Z$36)+('Distinta Base'!$Q$13*Vendite!Z$37)+('Distinta Base'!$Q$14*Vendite!Z$38)+('Distinta Base'!$Q$15*Vendite!Z$39)+('Distinta Base'!$Q$16*Vendite!Z$40)+('Distinta Base'!$Q$17*Vendite!Z$41)+('Distinta Base'!$Q$18*Vendite!Z$42)+('Distinta Base'!$Q$19*Vendite!Z$43)+('Distinta Base'!$Q$20*Vendite!Z$44)+('Distinta Base'!$Q$21*Vendite!Z$45)+('Distinta Base'!$Q$22*Vendite!Z$46)+('Distinta Base'!$Q$23*Vendite!Z$47)+('Distinta Base'!$Q$24*Vendite!Z$48)</f>
        <v>268</v>
      </c>
      <c r="AB119" s="46">
        <f>+('Distinta Base'!$Q$5*Vendite!AA$29)+('Distinta Base'!$Q$6*Vendite!AA$30)+('Distinta Base'!$Q$7*Vendite!AA$31)+('Distinta Base'!$Q$8*Vendite!AA$32)+('Distinta Base'!$Q$9*Vendite!AA$33)+('Distinta Base'!$Q$10*Vendite!AA$34)+('Distinta Base'!$Q$11*Vendite!AA$35)+('Distinta Base'!$Q$12*Vendite!AA$36)+('Distinta Base'!$Q$13*Vendite!AA$37)+('Distinta Base'!$Q$14*Vendite!AA$38)+('Distinta Base'!$Q$15*Vendite!AA$39)+('Distinta Base'!$Q$16*Vendite!AA$40)+('Distinta Base'!$Q$17*Vendite!AA$41)+('Distinta Base'!$Q$18*Vendite!AA$42)+('Distinta Base'!$Q$19*Vendite!AA$43)+('Distinta Base'!$Q$20*Vendite!AA$44)+('Distinta Base'!$Q$21*Vendite!AA$45)+('Distinta Base'!$Q$22*Vendite!AA$46)+('Distinta Base'!$Q$23*Vendite!AA$47)+('Distinta Base'!$Q$24*Vendite!AA$48)</f>
        <v>287</v>
      </c>
      <c r="AC119" s="46">
        <f>+('Distinta Base'!$Q$5*Vendite!AB$29)+('Distinta Base'!$Q$6*Vendite!AB$30)+('Distinta Base'!$Q$7*Vendite!AB$31)+('Distinta Base'!$Q$8*Vendite!AB$32)+('Distinta Base'!$Q$9*Vendite!AB$33)+('Distinta Base'!$Q$10*Vendite!AB$34)+('Distinta Base'!$Q$11*Vendite!AB$35)+('Distinta Base'!$Q$12*Vendite!AB$36)+('Distinta Base'!$Q$13*Vendite!AB$37)+('Distinta Base'!$Q$14*Vendite!AB$38)+('Distinta Base'!$Q$15*Vendite!AB$39)+('Distinta Base'!$Q$16*Vendite!AB$40)+('Distinta Base'!$Q$17*Vendite!AB$41)+('Distinta Base'!$Q$18*Vendite!AB$42)+('Distinta Base'!$Q$19*Vendite!AB$43)+('Distinta Base'!$Q$20*Vendite!AB$44)+('Distinta Base'!$Q$21*Vendite!AB$45)+('Distinta Base'!$Q$22*Vendite!AB$46)+('Distinta Base'!$Q$23*Vendite!AB$47)+('Distinta Base'!$Q$24*Vendite!AB$48)</f>
        <v>296</v>
      </c>
      <c r="AD119" s="46">
        <f>+('Distinta Base'!$Q$5*Vendite!AC$29)+('Distinta Base'!$Q$6*Vendite!AC$30)+('Distinta Base'!$Q$7*Vendite!AC$31)+('Distinta Base'!$Q$8*Vendite!AC$32)+('Distinta Base'!$Q$9*Vendite!AC$33)+('Distinta Base'!$Q$10*Vendite!AC$34)+('Distinta Base'!$Q$11*Vendite!AC$35)+('Distinta Base'!$Q$12*Vendite!AC$36)+('Distinta Base'!$Q$13*Vendite!AC$37)+('Distinta Base'!$Q$14*Vendite!AC$38)+('Distinta Base'!$Q$15*Vendite!AC$39)+('Distinta Base'!$Q$16*Vendite!AC$40)+('Distinta Base'!$Q$17*Vendite!AC$41)+('Distinta Base'!$Q$18*Vendite!AC$42)+('Distinta Base'!$Q$19*Vendite!AC$43)+('Distinta Base'!$Q$20*Vendite!AC$44)+('Distinta Base'!$Q$21*Vendite!AC$45)+('Distinta Base'!$Q$22*Vendite!AC$46)+('Distinta Base'!$Q$23*Vendite!AC$47)+('Distinta Base'!$Q$24*Vendite!AC$48)</f>
        <v>296</v>
      </c>
      <c r="AE119" s="46">
        <f>+('Distinta Base'!$Q$5*Vendite!AD$29)+('Distinta Base'!$Q$6*Vendite!AD$30)+('Distinta Base'!$Q$7*Vendite!AD$31)+('Distinta Base'!$Q$8*Vendite!AD$32)+('Distinta Base'!$Q$9*Vendite!AD$33)+('Distinta Base'!$Q$10*Vendite!AD$34)+('Distinta Base'!$Q$11*Vendite!AD$35)+('Distinta Base'!$Q$12*Vendite!AD$36)+('Distinta Base'!$Q$13*Vendite!AD$37)+('Distinta Base'!$Q$14*Vendite!AD$38)+('Distinta Base'!$Q$15*Vendite!AD$39)+('Distinta Base'!$Q$16*Vendite!AD$40)+('Distinta Base'!$Q$17*Vendite!AD$41)+('Distinta Base'!$Q$18*Vendite!AD$42)+('Distinta Base'!$Q$19*Vendite!AD$43)+('Distinta Base'!$Q$20*Vendite!AD$44)+('Distinta Base'!$Q$21*Vendite!AD$45)+('Distinta Base'!$Q$22*Vendite!AD$46)+('Distinta Base'!$Q$23*Vendite!AD$47)+('Distinta Base'!$Q$24*Vendite!AD$48)</f>
        <v>296</v>
      </c>
      <c r="AF119" s="46">
        <f>+('Distinta Base'!$Q$5*Vendite!AE$29)+('Distinta Base'!$Q$6*Vendite!AE$30)+('Distinta Base'!$Q$7*Vendite!AE$31)+('Distinta Base'!$Q$8*Vendite!AE$32)+('Distinta Base'!$Q$9*Vendite!AE$33)+('Distinta Base'!$Q$10*Vendite!AE$34)+('Distinta Base'!$Q$11*Vendite!AE$35)+('Distinta Base'!$Q$12*Vendite!AE$36)+('Distinta Base'!$Q$13*Vendite!AE$37)+('Distinta Base'!$Q$14*Vendite!AE$38)+('Distinta Base'!$Q$15*Vendite!AE$39)+('Distinta Base'!$Q$16*Vendite!AE$40)+('Distinta Base'!$Q$17*Vendite!AE$41)+('Distinta Base'!$Q$18*Vendite!AE$42)+('Distinta Base'!$Q$19*Vendite!AE$43)+('Distinta Base'!$Q$20*Vendite!AE$44)+('Distinta Base'!$Q$21*Vendite!AE$45)+('Distinta Base'!$Q$22*Vendite!AE$46)+('Distinta Base'!$Q$23*Vendite!AE$47)+('Distinta Base'!$Q$24*Vendite!AE$48)</f>
        <v>296</v>
      </c>
      <c r="AG119" s="46">
        <f>+('Distinta Base'!$Q$5*Vendite!AF$29)+('Distinta Base'!$Q$6*Vendite!AF$30)+('Distinta Base'!$Q$7*Vendite!AF$31)+('Distinta Base'!$Q$8*Vendite!AF$32)+('Distinta Base'!$Q$9*Vendite!AF$33)+('Distinta Base'!$Q$10*Vendite!AF$34)+('Distinta Base'!$Q$11*Vendite!AF$35)+('Distinta Base'!$Q$12*Vendite!AF$36)+('Distinta Base'!$Q$13*Vendite!AF$37)+('Distinta Base'!$Q$14*Vendite!AF$38)+('Distinta Base'!$Q$15*Vendite!AF$39)+('Distinta Base'!$Q$16*Vendite!AF$40)+('Distinta Base'!$Q$17*Vendite!AF$41)+('Distinta Base'!$Q$18*Vendite!AF$42)+('Distinta Base'!$Q$19*Vendite!AF$43)+('Distinta Base'!$Q$20*Vendite!AF$44)+('Distinta Base'!$Q$21*Vendite!AF$45)+('Distinta Base'!$Q$22*Vendite!AF$46)+('Distinta Base'!$Q$23*Vendite!AF$47)+('Distinta Base'!$Q$24*Vendite!AF$48)</f>
        <v>296</v>
      </c>
      <c r="AH119" s="46">
        <f>+('Distinta Base'!$Q$5*Vendite!AG$29)+('Distinta Base'!$Q$6*Vendite!AG$30)+('Distinta Base'!$Q$7*Vendite!AG$31)+('Distinta Base'!$Q$8*Vendite!AG$32)+('Distinta Base'!$Q$9*Vendite!AG$33)+('Distinta Base'!$Q$10*Vendite!AG$34)+('Distinta Base'!$Q$11*Vendite!AG$35)+('Distinta Base'!$Q$12*Vendite!AG$36)+('Distinta Base'!$Q$13*Vendite!AG$37)+('Distinta Base'!$Q$14*Vendite!AG$38)+('Distinta Base'!$Q$15*Vendite!AG$39)+('Distinta Base'!$Q$16*Vendite!AG$40)+('Distinta Base'!$Q$17*Vendite!AG$41)+('Distinta Base'!$Q$18*Vendite!AG$42)+('Distinta Base'!$Q$19*Vendite!AG$43)+('Distinta Base'!$Q$20*Vendite!AG$44)+('Distinta Base'!$Q$21*Vendite!AG$45)+('Distinta Base'!$Q$22*Vendite!AG$46)+('Distinta Base'!$Q$23*Vendite!AG$47)+('Distinta Base'!$Q$24*Vendite!AG$48)</f>
        <v>296</v>
      </c>
      <c r="AI119" s="46">
        <f>+('Distinta Base'!$Q$5*Vendite!AH$29)+('Distinta Base'!$Q$6*Vendite!AH$30)+('Distinta Base'!$Q$7*Vendite!AH$31)+('Distinta Base'!$Q$8*Vendite!AH$32)+('Distinta Base'!$Q$9*Vendite!AH$33)+('Distinta Base'!$Q$10*Vendite!AH$34)+('Distinta Base'!$Q$11*Vendite!AH$35)+('Distinta Base'!$Q$12*Vendite!AH$36)+('Distinta Base'!$Q$13*Vendite!AH$37)+('Distinta Base'!$Q$14*Vendite!AH$38)+('Distinta Base'!$Q$15*Vendite!AH$39)+('Distinta Base'!$Q$16*Vendite!AH$40)+('Distinta Base'!$Q$17*Vendite!AH$41)+('Distinta Base'!$Q$18*Vendite!AH$42)+('Distinta Base'!$Q$19*Vendite!AH$43)+('Distinta Base'!$Q$20*Vendite!AH$44)+('Distinta Base'!$Q$21*Vendite!AH$45)+('Distinta Base'!$Q$22*Vendite!AH$46)+('Distinta Base'!$Q$23*Vendite!AH$47)+('Distinta Base'!$Q$24*Vendite!AH$48)</f>
        <v>296</v>
      </c>
      <c r="AJ119" s="46">
        <f>+('Distinta Base'!$Q$5*Vendite!AI$29)+('Distinta Base'!$Q$6*Vendite!AI$30)+('Distinta Base'!$Q$7*Vendite!AI$31)+('Distinta Base'!$Q$8*Vendite!AI$32)+('Distinta Base'!$Q$9*Vendite!AI$33)+('Distinta Base'!$Q$10*Vendite!AI$34)+('Distinta Base'!$Q$11*Vendite!AI$35)+('Distinta Base'!$Q$12*Vendite!AI$36)+('Distinta Base'!$Q$13*Vendite!AI$37)+('Distinta Base'!$Q$14*Vendite!AI$38)+('Distinta Base'!$Q$15*Vendite!AI$39)+('Distinta Base'!$Q$16*Vendite!AI$40)+('Distinta Base'!$Q$17*Vendite!AI$41)+('Distinta Base'!$Q$18*Vendite!AI$42)+('Distinta Base'!$Q$19*Vendite!AI$43)+('Distinta Base'!$Q$20*Vendite!AI$44)+('Distinta Base'!$Q$21*Vendite!AI$45)+('Distinta Base'!$Q$22*Vendite!AI$46)+('Distinta Base'!$Q$23*Vendite!AI$47)+('Distinta Base'!$Q$24*Vendite!AI$48)</f>
        <v>296</v>
      </c>
      <c r="AK119" s="46">
        <f>+('Distinta Base'!$Q$5*Vendite!AJ$29)+('Distinta Base'!$Q$6*Vendite!AJ$30)+('Distinta Base'!$Q$7*Vendite!AJ$31)+('Distinta Base'!$Q$8*Vendite!AJ$32)+('Distinta Base'!$Q$9*Vendite!AJ$33)+('Distinta Base'!$Q$10*Vendite!AJ$34)+('Distinta Base'!$Q$11*Vendite!AJ$35)+('Distinta Base'!$Q$12*Vendite!AJ$36)+('Distinta Base'!$Q$13*Vendite!AJ$37)+('Distinta Base'!$Q$14*Vendite!AJ$38)+('Distinta Base'!$Q$15*Vendite!AJ$39)+('Distinta Base'!$Q$16*Vendite!AJ$40)+('Distinta Base'!$Q$17*Vendite!AJ$41)+('Distinta Base'!$Q$18*Vendite!AJ$42)+('Distinta Base'!$Q$19*Vendite!AJ$43)+('Distinta Base'!$Q$20*Vendite!AJ$44)+('Distinta Base'!$Q$21*Vendite!AJ$45)+('Distinta Base'!$Q$22*Vendite!AJ$46)+('Distinta Base'!$Q$23*Vendite!AJ$47)+('Distinta Base'!$Q$24*Vendite!AJ$48)</f>
        <v>296</v>
      </c>
      <c r="AL119" s="46">
        <f>+('Distinta Base'!$Q$5*Vendite!AK$29)+('Distinta Base'!$Q$6*Vendite!AK$30)+('Distinta Base'!$Q$7*Vendite!AK$31)+('Distinta Base'!$Q$8*Vendite!AK$32)+('Distinta Base'!$Q$9*Vendite!AK$33)+('Distinta Base'!$Q$10*Vendite!AK$34)+('Distinta Base'!$Q$11*Vendite!AK$35)+('Distinta Base'!$Q$12*Vendite!AK$36)+('Distinta Base'!$Q$13*Vendite!AK$37)+('Distinta Base'!$Q$14*Vendite!AK$38)+('Distinta Base'!$Q$15*Vendite!AK$39)+('Distinta Base'!$Q$16*Vendite!AK$40)+('Distinta Base'!$Q$17*Vendite!AK$41)+('Distinta Base'!$Q$18*Vendite!AK$42)+('Distinta Base'!$Q$19*Vendite!AK$43)+('Distinta Base'!$Q$20*Vendite!AK$44)+('Distinta Base'!$Q$21*Vendite!AK$45)+('Distinta Base'!$Q$22*Vendite!AK$46)+('Distinta Base'!$Q$23*Vendite!AK$47)+('Distinta Base'!$Q$24*Vendite!AK$48)</f>
        <v>296</v>
      </c>
      <c r="AM119" s="46">
        <f>+('Distinta Base'!$Q$5*Vendite!AL$29)+('Distinta Base'!$Q$6*Vendite!AL$30)+('Distinta Base'!$Q$7*Vendite!AL$31)+('Distinta Base'!$Q$8*Vendite!AL$32)+('Distinta Base'!$Q$9*Vendite!AL$33)+('Distinta Base'!$Q$10*Vendite!AL$34)+('Distinta Base'!$Q$11*Vendite!AL$35)+('Distinta Base'!$Q$12*Vendite!AL$36)+('Distinta Base'!$Q$13*Vendite!AL$37)+('Distinta Base'!$Q$14*Vendite!AL$38)+('Distinta Base'!$Q$15*Vendite!AL$39)+('Distinta Base'!$Q$16*Vendite!AL$40)+('Distinta Base'!$Q$17*Vendite!AL$41)+('Distinta Base'!$Q$18*Vendite!AL$42)+('Distinta Base'!$Q$19*Vendite!AL$43)+('Distinta Base'!$Q$20*Vendite!AL$44)+('Distinta Base'!$Q$21*Vendite!AL$45)+('Distinta Base'!$Q$22*Vendite!AL$46)+('Distinta Base'!$Q$23*Vendite!AL$47)+('Distinta Base'!$Q$24*Vendite!AL$48)</f>
        <v>296</v>
      </c>
    </row>
    <row r="120" spans="2:39" ht="16.5" thickTop="1" thickBot="1" x14ac:dyDescent="0.3">
      <c r="B120" s="48" t="str">
        <f>+app!$G$12&amp;" in "&amp;'An Distinta Base'!F22</f>
        <v>Acquisti in Pz</v>
      </c>
      <c r="C120" s="41"/>
      <c r="D120" s="54">
        <v>9000</v>
      </c>
      <c r="E120" s="54"/>
      <c r="F120" s="54"/>
      <c r="G120" s="54"/>
      <c r="H120" s="54"/>
      <c r="I120" s="54">
        <v>9000</v>
      </c>
      <c r="J120" s="54"/>
      <c r="K120" s="54"/>
      <c r="L120" s="54"/>
      <c r="M120" s="54"/>
      <c r="N120" s="54">
        <v>9000</v>
      </c>
      <c r="O120" s="54"/>
      <c r="P120" s="54"/>
      <c r="Q120" s="54"/>
      <c r="R120" s="54"/>
      <c r="S120" s="54">
        <v>9000</v>
      </c>
      <c r="T120" s="54"/>
      <c r="U120" s="54"/>
      <c r="V120" s="54"/>
      <c r="W120" s="54"/>
      <c r="X120" s="54">
        <v>9000</v>
      </c>
      <c r="Y120" s="54"/>
      <c r="Z120" s="54"/>
      <c r="AA120" s="54"/>
      <c r="AB120" s="54"/>
      <c r="AC120" s="54">
        <v>9000</v>
      </c>
      <c r="AD120" s="54"/>
      <c r="AE120" s="54"/>
      <c r="AF120" s="54"/>
      <c r="AG120" s="54"/>
      <c r="AH120" s="54">
        <v>9000</v>
      </c>
      <c r="AI120" s="54"/>
      <c r="AJ120" s="54"/>
      <c r="AK120" s="54"/>
      <c r="AL120" s="54"/>
      <c r="AM120" s="54">
        <v>9000</v>
      </c>
    </row>
    <row r="121" spans="2:39" ht="15.75" thickTop="1" x14ac:dyDescent="0.25">
      <c r="B121" s="48" t="s">
        <v>300</v>
      </c>
      <c r="D121" s="46">
        <f>+D118-D119+D120</f>
        <v>8760</v>
      </c>
      <c r="E121" s="46">
        <f>+E118-E119+E120</f>
        <v>8520</v>
      </c>
      <c r="F121" s="46">
        <f t="shared" ref="F121:AM121" si="29">+F118-F119+F120</f>
        <v>8280</v>
      </c>
      <c r="G121" s="46">
        <f t="shared" si="29"/>
        <v>8040</v>
      </c>
      <c r="H121" s="46">
        <f t="shared" si="29"/>
        <v>7800</v>
      </c>
      <c r="I121" s="46">
        <f t="shared" si="29"/>
        <v>16560</v>
      </c>
      <c r="J121" s="46">
        <f t="shared" si="29"/>
        <v>16320</v>
      </c>
      <c r="K121" s="46">
        <f t="shared" si="29"/>
        <v>16080</v>
      </c>
      <c r="L121" s="46">
        <f t="shared" si="29"/>
        <v>15840</v>
      </c>
      <c r="M121" s="46">
        <f t="shared" si="29"/>
        <v>15600</v>
      </c>
      <c r="N121" s="46">
        <f t="shared" si="29"/>
        <v>24360</v>
      </c>
      <c r="O121" s="46">
        <f t="shared" si="29"/>
        <v>24120</v>
      </c>
      <c r="P121" s="46">
        <f t="shared" si="29"/>
        <v>23861</v>
      </c>
      <c r="Q121" s="46">
        <f t="shared" si="29"/>
        <v>23593</v>
      </c>
      <c r="R121" s="46">
        <f t="shared" si="29"/>
        <v>23325</v>
      </c>
      <c r="S121" s="46">
        <f t="shared" si="29"/>
        <v>32057</v>
      </c>
      <c r="T121" s="46">
        <f t="shared" si="29"/>
        <v>31789</v>
      </c>
      <c r="U121" s="46">
        <f t="shared" si="29"/>
        <v>31521</v>
      </c>
      <c r="V121" s="46">
        <f t="shared" si="29"/>
        <v>31253</v>
      </c>
      <c r="W121" s="46">
        <f t="shared" si="29"/>
        <v>30985</v>
      </c>
      <c r="X121" s="46">
        <f t="shared" si="29"/>
        <v>39717</v>
      </c>
      <c r="Y121" s="46">
        <f t="shared" si="29"/>
        <v>39449</v>
      </c>
      <c r="Z121" s="46">
        <f t="shared" si="29"/>
        <v>39181</v>
      </c>
      <c r="AA121" s="46">
        <f t="shared" si="29"/>
        <v>38913</v>
      </c>
      <c r="AB121" s="46">
        <f t="shared" si="29"/>
        <v>38626</v>
      </c>
      <c r="AC121" s="46">
        <f t="shared" si="29"/>
        <v>47330</v>
      </c>
      <c r="AD121" s="46">
        <f t="shared" si="29"/>
        <v>47034</v>
      </c>
      <c r="AE121" s="46">
        <f t="shared" si="29"/>
        <v>46738</v>
      </c>
      <c r="AF121" s="46">
        <f t="shared" si="29"/>
        <v>46442</v>
      </c>
      <c r="AG121" s="46">
        <f t="shared" si="29"/>
        <v>46146</v>
      </c>
      <c r="AH121" s="46">
        <f t="shared" si="29"/>
        <v>54850</v>
      </c>
      <c r="AI121" s="46">
        <f t="shared" si="29"/>
        <v>54554</v>
      </c>
      <c r="AJ121" s="46">
        <f t="shared" si="29"/>
        <v>54258</v>
      </c>
      <c r="AK121" s="46">
        <f t="shared" si="29"/>
        <v>53962</v>
      </c>
      <c r="AL121" s="46">
        <f t="shared" si="29"/>
        <v>53666</v>
      </c>
      <c r="AM121" s="46">
        <f t="shared" si="29"/>
        <v>62370</v>
      </c>
    </row>
    <row r="124" spans="2:39" ht="15" x14ac:dyDescent="0.25">
      <c r="B124" s="48" t="str">
        <f>+'An Distinta Base'!E23</f>
        <v>Mp16</v>
      </c>
      <c r="D124" s="48" t="str">
        <f>+SPm!B$2</f>
        <v>A1 M1</v>
      </c>
      <c r="E124" s="48" t="str">
        <f>+SPm!C$2</f>
        <v>A1 M2</v>
      </c>
      <c r="F124" s="48" t="str">
        <f>+SPm!D$2</f>
        <v>A1 M3</v>
      </c>
      <c r="G124" s="48" t="str">
        <f>+SPm!E$2</f>
        <v>A1 M4</v>
      </c>
      <c r="H124" s="48" t="str">
        <f>+SPm!F$2</f>
        <v>A1 M5</v>
      </c>
      <c r="I124" s="48" t="str">
        <f>+SPm!G$2</f>
        <v>A1 M6</v>
      </c>
      <c r="J124" s="48" t="str">
        <f>+SPm!H$2</f>
        <v>A1 M7</v>
      </c>
      <c r="K124" s="48" t="str">
        <f>+SPm!I$2</f>
        <v>A1 M8</v>
      </c>
      <c r="L124" s="48" t="str">
        <f>+SPm!J$2</f>
        <v>A1 M9</v>
      </c>
      <c r="M124" s="48" t="str">
        <f>+SPm!K$2</f>
        <v>A1 M10</v>
      </c>
      <c r="N124" s="48" t="str">
        <f>+SPm!L$2</f>
        <v>A1 M11</v>
      </c>
      <c r="O124" s="48" t="str">
        <f>+SPm!M$2</f>
        <v>A1 M12</v>
      </c>
      <c r="P124" s="48" t="str">
        <f>+SPm!N$2</f>
        <v>A2 M1</v>
      </c>
      <c r="Q124" s="48" t="str">
        <f>+SPm!O$2</f>
        <v>A2 M2</v>
      </c>
      <c r="R124" s="48" t="str">
        <f>+SPm!P$2</f>
        <v>A2 M3</v>
      </c>
      <c r="S124" s="48" t="str">
        <f>+SPm!Q$2</f>
        <v>A2 M4</v>
      </c>
      <c r="T124" s="48" t="str">
        <f>+SPm!R$2</f>
        <v>A2 M5</v>
      </c>
      <c r="U124" s="48" t="str">
        <f>+SPm!S$2</f>
        <v>A2 M6</v>
      </c>
      <c r="V124" s="48" t="str">
        <f>+SPm!T$2</f>
        <v>A2 M7</v>
      </c>
      <c r="W124" s="48" t="str">
        <f>+SPm!U$2</f>
        <v>A2 M8</v>
      </c>
      <c r="X124" s="48" t="str">
        <f>+SPm!V$2</f>
        <v>A2 M9</v>
      </c>
      <c r="Y124" s="48" t="str">
        <f>+SPm!W$2</f>
        <v>A2 M10</v>
      </c>
      <c r="Z124" s="48" t="str">
        <f>+SPm!X$2</f>
        <v>A2 M11</v>
      </c>
      <c r="AA124" s="48" t="str">
        <f>+SPm!Y$2</f>
        <v>A2 M12</v>
      </c>
      <c r="AB124" s="48" t="str">
        <f>+SPm!Z$2</f>
        <v>A3 M1</v>
      </c>
      <c r="AC124" s="48" t="str">
        <f>+SPm!AA$2</f>
        <v>A3 M2</v>
      </c>
      <c r="AD124" s="48" t="str">
        <f>+SPm!AB$2</f>
        <v>A3 M3</v>
      </c>
      <c r="AE124" s="48" t="str">
        <f>+SPm!AC$2</f>
        <v>A3 M4</v>
      </c>
      <c r="AF124" s="48" t="str">
        <f>+SPm!AD$2</f>
        <v>A3 M5</v>
      </c>
      <c r="AG124" s="48" t="str">
        <f>+SPm!AE$2</f>
        <v>A3 M6</v>
      </c>
      <c r="AH124" s="48" t="str">
        <f>+SPm!AF$2</f>
        <v>A3 M7</v>
      </c>
      <c r="AI124" s="48" t="str">
        <f>+SPm!AG$2</f>
        <v>A3 M8</v>
      </c>
      <c r="AJ124" s="48" t="str">
        <f>+SPm!AH$2</f>
        <v>A3 M9</v>
      </c>
      <c r="AK124" s="48" t="str">
        <f>+SPm!AI$2</f>
        <v>A3 M10</v>
      </c>
      <c r="AL124" s="48" t="str">
        <f>+SPm!AJ$2</f>
        <v>A3 M11</v>
      </c>
      <c r="AM124" s="48" t="str">
        <f>+SPm!AK$2</f>
        <v>A3 M12</v>
      </c>
    </row>
    <row r="126" spans="2:39" ht="15" x14ac:dyDescent="0.25">
      <c r="B126" s="48" t="s">
        <v>299</v>
      </c>
      <c r="D126" s="46">
        <v>0</v>
      </c>
      <c r="E126" s="46">
        <f>+D129</f>
        <v>8730</v>
      </c>
      <c r="F126" s="46">
        <f t="shared" ref="F126:AM126" si="30">+E129</f>
        <v>8460</v>
      </c>
      <c r="G126" s="46">
        <f t="shared" si="30"/>
        <v>8190</v>
      </c>
      <c r="H126" s="46">
        <f t="shared" si="30"/>
        <v>16920</v>
      </c>
      <c r="I126" s="46">
        <f t="shared" si="30"/>
        <v>16650</v>
      </c>
      <c r="J126" s="46">
        <f t="shared" si="30"/>
        <v>16380</v>
      </c>
      <c r="K126" s="46">
        <f t="shared" si="30"/>
        <v>16110</v>
      </c>
      <c r="L126" s="46">
        <f t="shared" si="30"/>
        <v>24840</v>
      </c>
      <c r="M126" s="46">
        <f t="shared" si="30"/>
        <v>24570</v>
      </c>
      <c r="N126" s="46">
        <f t="shared" si="30"/>
        <v>24300</v>
      </c>
      <c r="O126" s="46">
        <f t="shared" si="30"/>
        <v>33030</v>
      </c>
      <c r="P126" s="46">
        <f t="shared" si="30"/>
        <v>32760</v>
      </c>
      <c r="Q126" s="46">
        <f t="shared" si="30"/>
        <v>32474</v>
      </c>
      <c r="R126" s="46">
        <f t="shared" si="30"/>
        <v>41173</v>
      </c>
      <c r="S126" s="46">
        <f t="shared" si="30"/>
        <v>40872</v>
      </c>
      <c r="T126" s="46">
        <f t="shared" si="30"/>
        <v>40571</v>
      </c>
      <c r="U126" s="46">
        <f t="shared" si="30"/>
        <v>40270</v>
      </c>
      <c r="V126" s="46">
        <f t="shared" si="30"/>
        <v>48969</v>
      </c>
      <c r="W126" s="46">
        <f t="shared" si="30"/>
        <v>48668</v>
      </c>
      <c r="X126" s="46">
        <f t="shared" si="30"/>
        <v>48367</v>
      </c>
      <c r="Y126" s="46">
        <f t="shared" si="30"/>
        <v>48066</v>
      </c>
      <c r="Z126" s="46">
        <f t="shared" si="30"/>
        <v>56765</v>
      </c>
      <c r="AA126" s="46">
        <f t="shared" si="30"/>
        <v>56464</v>
      </c>
      <c r="AB126" s="46">
        <f t="shared" si="30"/>
        <v>56163</v>
      </c>
      <c r="AC126" s="46">
        <f t="shared" si="30"/>
        <v>64846</v>
      </c>
      <c r="AD126" s="46">
        <f t="shared" si="30"/>
        <v>64514</v>
      </c>
      <c r="AE126" s="46">
        <f t="shared" si="30"/>
        <v>64182</v>
      </c>
      <c r="AF126" s="46">
        <f t="shared" si="30"/>
        <v>72850</v>
      </c>
      <c r="AG126" s="46">
        <f t="shared" si="30"/>
        <v>72518</v>
      </c>
      <c r="AH126" s="46">
        <f t="shared" si="30"/>
        <v>72186</v>
      </c>
      <c r="AI126" s="46">
        <f t="shared" si="30"/>
        <v>71854</v>
      </c>
      <c r="AJ126" s="46">
        <f t="shared" si="30"/>
        <v>80522</v>
      </c>
      <c r="AK126" s="46">
        <f t="shared" si="30"/>
        <v>80190</v>
      </c>
      <c r="AL126" s="46">
        <f t="shared" si="30"/>
        <v>79858</v>
      </c>
      <c r="AM126" s="46">
        <f t="shared" si="30"/>
        <v>88526</v>
      </c>
    </row>
    <row r="127" spans="2:39" ht="15.75" thickBot="1" x14ac:dyDescent="0.3">
      <c r="B127" s="48" t="str">
        <f>+app!$G$11&amp;" in "&amp;'An Distinta Base'!F23</f>
        <v>Consumi in Pz</v>
      </c>
      <c r="D127" s="46">
        <f>+('Distinta Base'!$R$5*Vendite!B$29)+('Distinta Base'!$R$6*Vendite!B$30)+('Distinta Base'!$R$7*Vendite!B$31)+('Distinta Base'!$R$8*Vendite!B$32)+('Distinta Base'!$R$9*Vendite!B$33)+('Distinta Base'!$R$10*Vendite!B$34)+('Distinta Base'!$R$11*Vendite!B$35)+('Distinta Base'!$R$12*Vendite!B$36)+('Distinta Base'!$R$13*Vendite!B$37)+('Distinta Base'!$R$14*Vendite!B$38)+('Distinta Base'!$R$15*Vendite!B$39)+('Distinta Base'!$R$16*Vendite!B$40)+('Distinta Base'!$R$17*Vendite!B$41)+('Distinta Base'!$R$18*Vendite!B$42)+('Distinta Base'!$R$19*Vendite!B$43)+('Distinta Base'!$R$20*Vendite!B$44)+('Distinta Base'!$R$21*Vendite!B$45)+('Distinta Base'!$R$22*Vendite!B$46)+('Distinta Base'!$R$23*Vendite!B$47)+('Distinta Base'!$R$24*Vendite!B$48)</f>
        <v>270</v>
      </c>
      <c r="E127" s="46">
        <f>+('Distinta Base'!$R$5*Vendite!D$29)+('Distinta Base'!$R$6*Vendite!D$30)+('Distinta Base'!$R$7*Vendite!D$31)+('Distinta Base'!$R$8*Vendite!D$32)+('Distinta Base'!$R$9*Vendite!D$33)+('Distinta Base'!$R$10*Vendite!D$34)+('Distinta Base'!$R$11*Vendite!D$35)+('Distinta Base'!$R$12*Vendite!D$36)+('Distinta Base'!$R$13*Vendite!D$37)+('Distinta Base'!$R$14*Vendite!D$38)+('Distinta Base'!$R$15*Vendite!D$39)+('Distinta Base'!$R$16*Vendite!D$40)+('Distinta Base'!$R$17*Vendite!D$41)+('Distinta Base'!$R$18*Vendite!D$42)+('Distinta Base'!$R$19*Vendite!D$43)+('Distinta Base'!$R$20*Vendite!D$44)+('Distinta Base'!$R$21*Vendite!D$45)+('Distinta Base'!$R$22*Vendite!D$46)+('Distinta Base'!$R$23*Vendite!D$47)+('Distinta Base'!$R$24*Vendite!D$48)</f>
        <v>270</v>
      </c>
      <c r="F127" s="46">
        <f>+('Distinta Base'!$R$5*Vendite!E$29)+('Distinta Base'!$R$6*Vendite!E$30)+('Distinta Base'!$R$7*Vendite!E$31)+('Distinta Base'!$R$8*Vendite!E$32)+('Distinta Base'!$R$9*Vendite!E$33)+('Distinta Base'!$R$10*Vendite!E$34)+('Distinta Base'!$R$11*Vendite!E$35)+('Distinta Base'!$R$12*Vendite!E$36)+('Distinta Base'!$R$13*Vendite!E$37)+('Distinta Base'!$R$14*Vendite!E$38)+('Distinta Base'!$R$15*Vendite!E$39)+('Distinta Base'!$R$16*Vendite!E$40)+('Distinta Base'!$R$17*Vendite!E$41)+('Distinta Base'!$R$18*Vendite!E$42)+('Distinta Base'!$R$19*Vendite!E$43)+('Distinta Base'!$R$20*Vendite!E$44)+('Distinta Base'!$R$21*Vendite!E$45)+('Distinta Base'!$R$22*Vendite!E$46)+('Distinta Base'!$R$23*Vendite!E$47)+('Distinta Base'!$R$24*Vendite!E$48)</f>
        <v>270</v>
      </c>
      <c r="G127" s="46">
        <f>+('Distinta Base'!$R$5*Vendite!F$29)+('Distinta Base'!$R$6*Vendite!F$30)+('Distinta Base'!$R$7*Vendite!F$31)+('Distinta Base'!$R$8*Vendite!F$32)+('Distinta Base'!$R$9*Vendite!F$33)+('Distinta Base'!$R$10*Vendite!F$34)+('Distinta Base'!$R$11*Vendite!F$35)+('Distinta Base'!$R$12*Vendite!F$36)+('Distinta Base'!$R$13*Vendite!F$37)+('Distinta Base'!$R$14*Vendite!F$38)+('Distinta Base'!$R$15*Vendite!F$39)+('Distinta Base'!$R$16*Vendite!F$40)+('Distinta Base'!$R$17*Vendite!F$41)+('Distinta Base'!$R$18*Vendite!F$42)+('Distinta Base'!$R$19*Vendite!F$43)+('Distinta Base'!$R$20*Vendite!F$44)+('Distinta Base'!$R$21*Vendite!F$45)+('Distinta Base'!$R$22*Vendite!F$46)+('Distinta Base'!$R$23*Vendite!F$47)+('Distinta Base'!$R$24*Vendite!F$48)</f>
        <v>270</v>
      </c>
      <c r="H127" s="46">
        <f>+('Distinta Base'!$R$5*Vendite!G$29)+('Distinta Base'!$R$6*Vendite!G$30)+('Distinta Base'!$R$7*Vendite!G$31)+('Distinta Base'!$R$8*Vendite!G$32)+('Distinta Base'!$R$9*Vendite!G$33)+('Distinta Base'!$R$10*Vendite!G$34)+('Distinta Base'!$R$11*Vendite!G$35)+('Distinta Base'!$R$12*Vendite!G$36)+('Distinta Base'!$R$13*Vendite!G$37)+('Distinta Base'!$R$14*Vendite!G$38)+('Distinta Base'!$R$15*Vendite!G$39)+('Distinta Base'!$R$16*Vendite!G$40)+('Distinta Base'!$R$17*Vendite!G$41)+('Distinta Base'!$R$18*Vendite!G$42)+('Distinta Base'!$R$19*Vendite!G$43)+('Distinta Base'!$R$20*Vendite!G$44)+('Distinta Base'!$R$21*Vendite!G$45)+('Distinta Base'!$R$22*Vendite!G$46)+('Distinta Base'!$R$23*Vendite!G$47)+('Distinta Base'!$R$24*Vendite!G$48)</f>
        <v>270</v>
      </c>
      <c r="I127" s="46">
        <f>+('Distinta Base'!$R$5*Vendite!H$29)+('Distinta Base'!$R$6*Vendite!H$30)+('Distinta Base'!$R$7*Vendite!H$31)+('Distinta Base'!$R$8*Vendite!H$32)+('Distinta Base'!$R$9*Vendite!H$33)+('Distinta Base'!$R$10*Vendite!H$34)+('Distinta Base'!$R$11*Vendite!H$35)+('Distinta Base'!$R$12*Vendite!H$36)+('Distinta Base'!$R$13*Vendite!H$37)+('Distinta Base'!$R$14*Vendite!H$38)+('Distinta Base'!$R$15*Vendite!H$39)+('Distinta Base'!$R$16*Vendite!H$40)+('Distinta Base'!$R$17*Vendite!H$41)+('Distinta Base'!$R$18*Vendite!H$42)+('Distinta Base'!$R$19*Vendite!H$43)+('Distinta Base'!$R$20*Vendite!H$44)+('Distinta Base'!$R$21*Vendite!H$45)+('Distinta Base'!$R$22*Vendite!H$46)+('Distinta Base'!$R$23*Vendite!H$47)+('Distinta Base'!$R$24*Vendite!H$48)</f>
        <v>270</v>
      </c>
      <c r="J127" s="46">
        <f>+('Distinta Base'!$R$5*Vendite!I$29)+('Distinta Base'!$R$6*Vendite!I$30)+('Distinta Base'!$R$7*Vendite!I$31)+('Distinta Base'!$R$8*Vendite!I$32)+('Distinta Base'!$R$9*Vendite!I$33)+('Distinta Base'!$R$10*Vendite!I$34)+('Distinta Base'!$R$11*Vendite!I$35)+('Distinta Base'!$R$12*Vendite!I$36)+('Distinta Base'!$R$13*Vendite!I$37)+('Distinta Base'!$R$14*Vendite!I$38)+('Distinta Base'!$R$15*Vendite!I$39)+('Distinta Base'!$R$16*Vendite!I$40)+('Distinta Base'!$R$17*Vendite!I$41)+('Distinta Base'!$R$18*Vendite!I$42)+('Distinta Base'!$R$19*Vendite!I$43)+('Distinta Base'!$R$20*Vendite!I$44)+('Distinta Base'!$R$21*Vendite!I$45)+('Distinta Base'!$R$22*Vendite!I$46)+('Distinta Base'!$R$23*Vendite!I$47)+('Distinta Base'!$R$24*Vendite!I$48)</f>
        <v>270</v>
      </c>
      <c r="K127" s="46">
        <f>+('Distinta Base'!$R$5*Vendite!J$29)+('Distinta Base'!$R$6*Vendite!J$30)+('Distinta Base'!$R$7*Vendite!J$31)+('Distinta Base'!$R$8*Vendite!J$32)+('Distinta Base'!$R$9*Vendite!J$33)+('Distinta Base'!$R$10*Vendite!J$34)+('Distinta Base'!$R$11*Vendite!J$35)+('Distinta Base'!$R$12*Vendite!J$36)+('Distinta Base'!$R$13*Vendite!J$37)+('Distinta Base'!$R$14*Vendite!J$38)+('Distinta Base'!$R$15*Vendite!J$39)+('Distinta Base'!$R$16*Vendite!J$40)+('Distinta Base'!$R$17*Vendite!J$41)+('Distinta Base'!$R$18*Vendite!J$42)+('Distinta Base'!$R$19*Vendite!J$43)+('Distinta Base'!$R$20*Vendite!J$44)+('Distinta Base'!$R$21*Vendite!J$45)+('Distinta Base'!$R$22*Vendite!J$46)+('Distinta Base'!$R$23*Vendite!J$47)+('Distinta Base'!$R$24*Vendite!J$48)</f>
        <v>270</v>
      </c>
      <c r="L127" s="46">
        <f>+('Distinta Base'!$R$5*Vendite!K$29)+('Distinta Base'!$R$6*Vendite!K$30)+('Distinta Base'!$R$7*Vendite!K$31)+('Distinta Base'!$R$8*Vendite!K$32)+('Distinta Base'!$R$9*Vendite!K$33)+('Distinta Base'!$R$10*Vendite!K$34)+('Distinta Base'!$R$11*Vendite!K$35)+('Distinta Base'!$R$12*Vendite!K$36)+('Distinta Base'!$R$13*Vendite!K$37)+('Distinta Base'!$R$14*Vendite!K$38)+('Distinta Base'!$R$15*Vendite!K$39)+('Distinta Base'!$R$16*Vendite!K$40)+('Distinta Base'!$R$17*Vendite!K$41)+('Distinta Base'!$R$18*Vendite!K$42)+('Distinta Base'!$R$19*Vendite!K$43)+('Distinta Base'!$R$20*Vendite!K$44)+('Distinta Base'!$R$21*Vendite!K$45)+('Distinta Base'!$R$22*Vendite!K$46)+('Distinta Base'!$R$23*Vendite!K$47)+('Distinta Base'!$R$24*Vendite!K$48)</f>
        <v>270</v>
      </c>
      <c r="M127" s="46">
        <f>+('Distinta Base'!$R$5*Vendite!L$29)+('Distinta Base'!$R$6*Vendite!L$30)+('Distinta Base'!$R$7*Vendite!L$31)+('Distinta Base'!$R$8*Vendite!L$32)+('Distinta Base'!$R$9*Vendite!L$33)+('Distinta Base'!$R$10*Vendite!L$34)+('Distinta Base'!$R$11*Vendite!L$35)+('Distinta Base'!$R$12*Vendite!L$36)+('Distinta Base'!$R$13*Vendite!L$37)+('Distinta Base'!$R$14*Vendite!L$38)+('Distinta Base'!$R$15*Vendite!L$39)+('Distinta Base'!$R$16*Vendite!L$40)+('Distinta Base'!$R$17*Vendite!L$41)+('Distinta Base'!$R$18*Vendite!L$42)+('Distinta Base'!$R$19*Vendite!L$43)+('Distinta Base'!$R$20*Vendite!L$44)+('Distinta Base'!$R$21*Vendite!L$45)+('Distinta Base'!$R$22*Vendite!L$46)+('Distinta Base'!$R$23*Vendite!L$47)+('Distinta Base'!$R$24*Vendite!L$48)</f>
        <v>270</v>
      </c>
      <c r="N127" s="46">
        <f>+('Distinta Base'!$R$5*Vendite!M$29)+('Distinta Base'!$R$6*Vendite!M$30)+('Distinta Base'!$R$7*Vendite!M$31)+('Distinta Base'!$R$8*Vendite!M$32)+('Distinta Base'!$R$9*Vendite!M$33)+('Distinta Base'!$R$10*Vendite!M$34)+('Distinta Base'!$R$11*Vendite!M$35)+('Distinta Base'!$R$12*Vendite!M$36)+('Distinta Base'!$R$13*Vendite!M$37)+('Distinta Base'!$R$14*Vendite!M$38)+('Distinta Base'!$R$15*Vendite!M$39)+('Distinta Base'!$R$16*Vendite!M$40)+('Distinta Base'!$R$17*Vendite!M$41)+('Distinta Base'!$R$18*Vendite!M$42)+('Distinta Base'!$R$19*Vendite!M$43)+('Distinta Base'!$R$20*Vendite!M$44)+('Distinta Base'!$R$21*Vendite!M$45)+('Distinta Base'!$R$22*Vendite!M$46)+('Distinta Base'!$R$23*Vendite!M$47)+('Distinta Base'!$R$24*Vendite!M$48)</f>
        <v>270</v>
      </c>
      <c r="O127" s="46">
        <f>+('Distinta Base'!$R$5*Vendite!N$29)+('Distinta Base'!$R$6*Vendite!N$30)+('Distinta Base'!$R$7*Vendite!N$31)+('Distinta Base'!$R$8*Vendite!N$32)+('Distinta Base'!$R$9*Vendite!N$33)+('Distinta Base'!$R$10*Vendite!N$34)+('Distinta Base'!$R$11*Vendite!N$35)+('Distinta Base'!$R$12*Vendite!N$36)+('Distinta Base'!$R$13*Vendite!N$37)+('Distinta Base'!$R$14*Vendite!N$38)+('Distinta Base'!$R$15*Vendite!N$39)+('Distinta Base'!$R$16*Vendite!N$40)+('Distinta Base'!$R$17*Vendite!N$41)+('Distinta Base'!$R$18*Vendite!N$42)+('Distinta Base'!$R$19*Vendite!N$43)+('Distinta Base'!$R$20*Vendite!N$44)+('Distinta Base'!$R$21*Vendite!N$45)+('Distinta Base'!$R$22*Vendite!N$46)+('Distinta Base'!$R$23*Vendite!N$47)+('Distinta Base'!$R$24*Vendite!N$48)</f>
        <v>270</v>
      </c>
      <c r="P127" s="46">
        <f>+('Distinta Base'!$R$5*Vendite!O$29)+('Distinta Base'!$R$6*Vendite!O$30)+('Distinta Base'!$R$7*Vendite!O$31)+('Distinta Base'!$R$8*Vendite!O$32)+('Distinta Base'!$R$9*Vendite!O$33)+('Distinta Base'!$R$10*Vendite!O$34)+('Distinta Base'!$R$11*Vendite!O$35)+('Distinta Base'!$R$12*Vendite!O$36)+('Distinta Base'!$R$13*Vendite!O$37)+('Distinta Base'!$R$14*Vendite!O$38)+('Distinta Base'!$R$15*Vendite!O$39)+('Distinta Base'!$R$16*Vendite!O$40)+('Distinta Base'!$R$17*Vendite!O$41)+('Distinta Base'!$R$18*Vendite!O$42)+('Distinta Base'!$R$19*Vendite!O$43)+('Distinta Base'!$R$20*Vendite!O$44)+('Distinta Base'!$R$21*Vendite!O$45)+('Distinta Base'!$R$22*Vendite!O$46)+('Distinta Base'!$R$23*Vendite!O$47)+('Distinta Base'!$R$24*Vendite!O$48)</f>
        <v>286</v>
      </c>
      <c r="Q127" s="46">
        <f>+('Distinta Base'!$R$5*Vendite!P$29)+('Distinta Base'!$R$6*Vendite!P$30)+('Distinta Base'!$R$7*Vendite!P$31)+('Distinta Base'!$R$8*Vendite!P$32)+('Distinta Base'!$R$9*Vendite!P$33)+('Distinta Base'!$R$10*Vendite!P$34)+('Distinta Base'!$R$11*Vendite!P$35)+('Distinta Base'!$R$12*Vendite!P$36)+('Distinta Base'!$R$13*Vendite!P$37)+('Distinta Base'!$R$14*Vendite!P$38)+('Distinta Base'!$R$15*Vendite!P$39)+('Distinta Base'!$R$16*Vendite!P$40)+('Distinta Base'!$R$17*Vendite!P$41)+('Distinta Base'!$R$18*Vendite!P$42)+('Distinta Base'!$R$19*Vendite!P$43)+('Distinta Base'!$R$20*Vendite!P$44)+('Distinta Base'!$R$21*Vendite!P$45)+('Distinta Base'!$R$22*Vendite!P$46)+('Distinta Base'!$R$23*Vendite!P$47)+('Distinta Base'!$R$24*Vendite!P$48)</f>
        <v>301</v>
      </c>
      <c r="R127" s="46">
        <f>+('Distinta Base'!$R$5*Vendite!Q$29)+('Distinta Base'!$R$6*Vendite!Q$30)+('Distinta Base'!$R$7*Vendite!Q$31)+('Distinta Base'!$R$8*Vendite!Q$32)+('Distinta Base'!$R$9*Vendite!Q$33)+('Distinta Base'!$R$10*Vendite!Q$34)+('Distinta Base'!$R$11*Vendite!Q$35)+('Distinta Base'!$R$12*Vendite!Q$36)+('Distinta Base'!$R$13*Vendite!Q$37)+('Distinta Base'!$R$14*Vendite!Q$38)+('Distinta Base'!$R$15*Vendite!Q$39)+('Distinta Base'!$R$16*Vendite!Q$40)+('Distinta Base'!$R$17*Vendite!Q$41)+('Distinta Base'!$R$18*Vendite!Q$42)+('Distinta Base'!$R$19*Vendite!Q$43)+('Distinta Base'!$R$20*Vendite!Q$44)+('Distinta Base'!$R$21*Vendite!Q$45)+('Distinta Base'!$R$22*Vendite!Q$46)+('Distinta Base'!$R$23*Vendite!Q$47)+('Distinta Base'!$R$24*Vendite!Q$48)</f>
        <v>301</v>
      </c>
      <c r="S127" s="46">
        <f>+('Distinta Base'!$R$5*Vendite!R$29)+('Distinta Base'!$R$6*Vendite!R$30)+('Distinta Base'!$R$7*Vendite!R$31)+('Distinta Base'!$R$8*Vendite!R$32)+('Distinta Base'!$R$9*Vendite!R$33)+('Distinta Base'!$R$10*Vendite!R$34)+('Distinta Base'!$R$11*Vendite!R$35)+('Distinta Base'!$R$12*Vendite!R$36)+('Distinta Base'!$R$13*Vendite!R$37)+('Distinta Base'!$R$14*Vendite!R$38)+('Distinta Base'!$R$15*Vendite!R$39)+('Distinta Base'!$R$16*Vendite!R$40)+('Distinta Base'!$R$17*Vendite!R$41)+('Distinta Base'!$R$18*Vendite!R$42)+('Distinta Base'!$R$19*Vendite!R$43)+('Distinta Base'!$R$20*Vendite!R$44)+('Distinta Base'!$R$21*Vendite!R$45)+('Distinta Base'!$R$22*Vendite!R$46)+('Distinta Base'!$R$23*Vendite!R$47)+('Distinta Base'!$R$24*Vendite!R$48)</f>
        <v>301</v>
      </c>
      <c r="T127" s="46">
        <f>+('Distinta Base'!$R$5*Vendite!S$29)+('Distinta Base'!$R$6*Vendite!S$30)+('Distinta Base'!$R$7*Vendite!S$31)+('Distinta Base'!$R$8*Vendite!S$32)+('Distinta Base'!$R$9*Vendite!S$33)+('Distinta Base'!$R$10*Vendite!S$34)+('Distinta Base'!$R$11*Vendite!S$35)+('Distinta Base'!$R$12*Vendite!S$36)+('Distinta Base'!$R$13*Vendite!S$37)+('Distinta Base'!$R$14*Vendite!S$38)+('Distinta Base'!$R$15*Vendite!S$39)+('Distinta Base'!$R$16*Vendite!S$40)+('Distinta Base'!$R$17*Vendite!S$41)+('Distinta Base'!$R$18*Vendite!S$42)+('Distinta Base'!$R$19*Vendite!S$43)+('Distinta Base'!$R$20*Vendite!S$44)+('Distinta Base'!$R$21*Vendite!S$45)+('Distinta Base'!$R$22*Vendite!S$46)+('Distinta Base'!$R$23*Vendite!S$47)+('Distinta Base'!$R$24*Vendite!S$48)</f>
        <v>301</v>
      </c>
      <c r="U127" s="46">
        <f>+('Distinta Base'!$R$5*Vendite!T$29)+('Distinta Base'!$R$6*Vendite!T$30)+('Distinta Base'!$R$7*Vendite!T$31)+('Distinta Base'!$R$8*Vendite!T$32)+('Distinta Base'!$R$9*Vendite!T$33)+('Distinta Base'!$R$10*Vendite!T$34)+('Distinta Base'!$R$11*Vendite!T$35)+('Distinta Base'!$R$12*Vendite!T$36)+('Distinta Base'!$R$13*Vendite!T$37)+('Distinta Base'!$R$14*Vendite!T$38)+('Distinta Base'!$R$15*Vendite!T$39)+('Distinta Base'!$R$16*Vendite!T$40)+('Distinta Base'!$R$17*Vendite!T$41)+('Distinta Base'!$R$18*Vendite!T$42)+('Distinta Base'!$R$19*Vendite!T$43)+('Distinta Base'!$R$20*Vendite!T$44)+('Distinta Base'!$R$21*Vendite!T$45)+('Distinta Base'!$R$22*Vendite!T$46)+('Distinta Base'!$R$23*Vendite!T$47)+('Distinta Base'!$R$24*Vendite!T$48)</f>
        <v>301</v>
      </c>
      <c r="V127" s="46">
        <f>+('Distinta Base'!$R$5*Vendite!U$29)+('Distinta Base'!$R$6*Vendite!U$30)+('Distinta Base'!$R$7*Vendite!U$31)+('Distinta Base'!$R$8*Vendite!U$32)+('Distinta Base'!$R$9*Vendite!U$33)+('Distinta Base'!$R$10*Vendite!U$34)+('Distinta Base'!$R$11*Vendite!U$35)+('Distinta Base'!$R$12*Vendite!U$36)+('Distinta Base'!$R$13*Vendite!U$37)+('Distinta Base'!$R$14*Vendite!U$38)+('Distinta Base'!$R$15*Vendite!U$39)+('Distinta Base'!$R$16*Vendite!U$40)+('Distinta Base'!$R$17*Vendite!U$41)+('Distinta Base'!$R$18*Vendite!U$42)+('Distinta Base'!$R$19*Vendite!U$43)+('Distinta Base'!$R$20*Vendite!U$44)+('Distinta Base'!$R$21*Vendite!U$45)+('Distinta Base'!$R$22*Vendite!U$46)+('Distinta Base'!$R$23*Vendite!U$47)+('Distinta Base'!$R$24*Vendite!U$48)</f>
        <v>301</v>
      </c>
      <c r="W127" s="46">
        <f>+('Distinta Base'!$R$5*Vendite!V$29)+('Distinta Base'!$R$6*Vendite!V$30)+('Distinta Base'!$R$7*Vendite!V$31)+('Distinta Base'!$R$8*Vendite!V$32)+('Distinta Base'!$R$9*Vendite!V$33)+('Distinta Base'!$R$10*Vendite!V$34)+('Distinta Base'!$R$11*Vendite!V$35)+('Distinta Base'!$R$12*Vendite!V$36)+('Distinta Base'!$R$13*Vendite!V$37)+('Distinta Base'!$R$14*Vendite!V$38)+('Distinta Base'!$R$15*Vendite!V$39)+('Distinta Base'!$R$16*Vendite!V$40)+('Distinta Base'!$R$17*Vendite!V$41)+('Distinta Base'!$R$18*Vendite!V$42)+('Distinta Base'!$R$19*Vendite!V$43)+('Distinta Base'!$R$20*Vendite!V$44)+('Distinta Base'!$R$21*Vendite!V$45)+('Distinta Base'!$R$22*Vendite!V$46)+('Distinta Base'!$R$23*Vendite!V$47)+('Distinta Base'!$R$24*Vendite!V$48)</f>
        <v>301</v>
      </c>
      <c r="X127" s="46">
        <f>+('Distinta Base'!$R$5*Vendite!W$29)+('Distinta Base'!$R$6*Vendite!W$30)+('Distinta Base'!$R$7*Vendite!W$31)+('Distinta Base'!$R$8*Vendite!W$32)+('Distinta Base'!$R$9*Vendite!W$33)+('Distinta Base'!$R$10*Vendite!W$34)+('Distinta Base'!$R$11*Vendite!W$35)+('Distinta Base'!$R$12*Vendite!W$36)+('Distinta Base'!$R$13*Vendite!W$37)+('Distinta Base'!$R$14*Vendite!W$38)+('Distinta Base'!$R$15*Vendite!W$39)+('Distinta Base'!$R$16*Vendite!W$40)+('Distinta Base'!$R$17*Vendite!W$41)+('Distinta Base'!$R$18*Vendite!W$42)+('Distinta Base'!$R$19*Vendite!W$43)+('Distinta Base'!$R$20*Vendite!W$44)+('Distinta Base'!$R$21*Vendite!W$45)+('Distinta Base'!$R$22*Vendite!W$46)+('Distinta Base'!$R$23*Vendite!W$47)+('Distinta Base'!$R$24*Vendite!W$48)</f>
        <v>301</v>
      </c>
      <c r="Y127" s="46">
        <f>+('Distinta Base'!$R$5*Vendite!X$29)+('Distinta Base'!$R$6*Vendite!X$30)+('Distinta Base'!$R$7*Vendite!X$31)+('Distinta Base'!$R$8*Vendite!X$32)+('Distinta Base'!$R$9*Vendite!X$33)+('Distinta Base'!$R$10*Vendite!X$34)+('Distinta Base'!$R$11*Vendite!X$35)+('Distinta Base'!$R$12*Vendite!X$36)+('Distinta Base'!$R$13*Vendite!X$37)+('Distinta Base'!$R$14*Vendite!X$38)+('Distinta Base'!$R$15*Vendite!X$39)+('Distinta Base'!$R$16*Vendite!X$40)+('Distinta Base'!$R$17*Vendite!X$41)+('Distinta Base'!$R$18*Vendite!X$42)+('Distinta Base'!$R$19*Vendite!X$43)+('Distinta Base'!$R$20*Vendite!X$44)+('Distinta Base'!$R$21*Vendite!X$45)+('Distinta Base'!$R$22*Vendite!X$46)+('Distinta Base'!$R$23*Vendite!X$47)+('Distinta Base'!$R$24*Vendite!X$48)</f>
        <v>301</v>
      </c>
      <c r="Z127" s="46">
        <f>+('Distinta Base'!$R$5*Vendite!Y$29)+('Distinta Base'!$R$6*Vendite!Y$30)+('Distinta Base'!$R$7*Vendite!Y$31)+('Distinta Base'!$R$8*Vendite!Y$32)+('Distinta Base'!$R$9*Vendite!Y$33)+('Distinta Base'!$R$10*Vendite!Y$34)+('Distinta Base'!$R$11*Vendite!Y$35)+('Distinta Base'!$R$12*Vendite!Y$36)+('Distinta Base'!$R$13*Vendite!Y$37)+('Distinta Base'!$R$14*Vendite!Y$38)+('Distinta Base'!$R$15*Vendite!Y$39)+('Distinta Base'!$R$16*Vendite!Y$40)+('Distinta Base'!$R$17*Vendite!Y$41)+('Distinta Base'!$R$18*Vendite!Y$42)+('Distinta Base'!$R$19*Vendite!Y$43)+('Distinta Base'!$R$20*Vendite!Y$44)+('Distinta Base'!$R$21*Vendite!Y$45)+('Distinta Base'!$R$22*Vendite!Y$46)+('Distinta Base'!$R$23*Vendite!Y$47)+('Distinta Base'!$R$24*Vendite!Y$48)</f>
        <v>301</v>
      </c>
      <c r="AA127" s="46">
        <f>+('Distinta Base'!$R$5*Vendite!Z$29)+('Distinta Base'!$R$6*Vendite!Z$30)+('Distinta Base'!$R$7*Vendite!Z$31)+('Distinta Base'!$R$8*Vendite!Z$32)+('Distinta Base'!$R$9*Vendite!Z$33)+('Distinta Base'!$R$10*Vendite!Z$34)+('Distinta Base'!$R$11*Vendite!Z$35)+('Distinta Base'!$R$12*Vendite!Z$36)+('Distinta Base'!$R$13*Vendite!Z$37)+('Distinta Base'!$R$14*Vendite!Z$38)+('Distinta Base'!$R$15*Vendite!Z$39)+('Distinta Base'!$R$16*Vendite!Z$40)+('Distinta Base'!$R$17*Vendite!Z$41)+('Distinta Base'!$R$18*Vendite!Z$42)+('Distinta Base'!$R$19*Vendite!Z$43)+('Distinta Base'!$R$20*Vendite!Z$44)+('Distinta Base'!$R$21*Vendite!Z$45)+('Distinta Base'!$R$22*Vendite!Z$46)+('Distinta Base'!$R$23*Vendite!Z$47)+('Distinta Base'!$R$24*Vendite!Z$48)</f>
        <v>301</v>
      </c>
      <c r="AB127" s="46">
        <f>+('Distinta Base'!$R$5*Vendite!AA$29)+('Distinta Base'!$R$6*Vendite!AA$30)+('Distinta Base'!$R$7*Vendite!AA$31)+('Distinta Base'!$R$8*Vendite!AA$32)+('Distinta Base'!$R$9*Vendite!AA$33)+('Distinta Base'!$R$10*Vendite!AA$34)+('Distinta Base'!$R$11*Vendite!AA$35)+('Distinta Base'!$R$12*Vendite!AA$36)+('Distinta Base'!$R$13*Vendite!AA$37)+('Distinta Base'!$R$14*Vendite!AA$38)+('Distinta Base'!$R$15*Vendite!AA$39)+('Distinta Base'!$R$16*Vendite!AA$40)+('Distinta Base'!$R$17*Vendite!AA$41)+('Distinta Base'!$R$18*Vendite!AA$42)+('Distinta Base'!$R$19*Vendite!AA$43)+('Distinta Base'!$R$20*Vendite!AA$44)+('Distinta Base'!$R$21*Vendite!AA$45)+('Distinta Base'!$R$22*Vendite!AA$46)+('Distinta Base'!$R$23*Vendite!AA$47)+('Distinta Base'!$R$24*Vendite!AA$48)</f>
        <v>317</v>
      </c>
      <c r="AC127" s="46">
        <f>+('Distinta Base'!$R$5*Vendite!AB$29)+('Distinta Base'!$R$6*Vendite!AB$30)+('Distinta Base'!$R$7*Vendite!AB$31)+('Distinta Base'!$R$8*Vendite!AB$32)+('Distinta Base'!$R$9*Vendite!AB$33)+('Distinta Base'!$R$10*Vendite!AB$34)+('Distinta Base'!$R$11*Vendite!AB$35)+('Distinta Base'!$R$12*Vendite!AB$36)+('Distinta Base'!$R$13*Vendite!AB$37)+('Distinta Base'!$R$14*Vendite!AB$38)+('Distinta Base'!$R$15*Vendite!AB$39)+('Distinta Base'!$R$16*Vendite!AB$40)+('Distinta Base'!$R$17*Vendite!AB$41)+('Distinta Base'!$R$18*Vendite!AB$42)+('Distinta Base'!$R$19*Vendite!AB$43)+('Distinta Base'!$R$20*Vendite!AB$44)+('Distinta Base'!$R$21*Vendite!AB$45)+('Distinta Base'!$R$22*Vendite!AB$46)+('Distinta Base'!$R$23*Vendite!AB$47)+('Distinta Base'!$R$24*Vendite!AB$48)</f>
        <v>332</v>
      </c>
      <c r="AD127" s="46">
        <f>+('Distinta Base'!$R$5*Vendite!AC$29)+('Distinta Base'!$R$6*Vendite!AC$30)+('Distinta Base'!$R$7*Vendite!AC$31)+('Distinta Base'!$R$8*Vendite!AC$32)+('Distinta Base'!$R$9*Vendite!AC$33)+('Distinta Base'!$R$10*Vendite!AC$34)+('Distinta Base'!$R$11*Vendite!AC$35)+('Distinta Base'!$R$12*Vendite!AC$36)+('Distinta Base'!$R$13*Vendite!AC$37)+('Distinta Base'!$R$14*Vendite!AC$38)+('Distinta Base'!$R$15*Vendite!AC$39)+('Distinta Base'!$R$16*Vendite!AC$40)+('Distinta Base'!$R$17*Vendite!AC$41)+('Distinta Base'!$R$18*Vendite!AC$42)+('Distinta Base'!$R$19*Vendite!AC$43)+('Distinta Base'!$R$20*Vendite!AC$44)+('Distinta Base'!$R$21*Vendite!AC$45)+('Distinta Base'!$R$22*Vendite!AC$46)+('Distinta Base'!$R$23*Vendite!AC$47)+('Distinta Base'!$R$24*Vendite!AC$48)</f>
        <v>332</v>
      </c>
      <c r="AE127" s="46">
        <f>+('Distinta Base'!$R$5*Vendite!AD$29)+('Distinta Base'!$R$6*Vendite!AD$30)+('Distinta Base'!$R$7*Vendite!AD$31)+('Distinta Base'!$R$8*Vendite!AD$32)+('Distinta Base'!$R$9*Vendite!AD$33)+('Distinta Base'!$R$10*Vendite!AD$34)+('Distinta Base'!$R$11*Vendite!AD$35)+('Distinta Base'!$R$12*Vendite!AD$36)+('Distinta Base'!$R$13*Vendite!AD$37)+('Distinta Base'!$R$14*Vendite!AD$38)+('Distinta Base'!$R$15*Vendite!AD$39)+('Distinta Base'!$R$16*Vendite!AD$40)+('Distinta Base'!$R$17*Vendite!AD$41)+('Distinta Base'!$R$18*Vendite!AD$42)+('Distinta Base'!$R$19*Vendite!AD$43)+('Distinta Base'!$R$20*Vendite!AD$44)+('Distinta Base'!$R$21*Vendite!AD$45)+('Distinta Base'!$R$22*Vendite!AD$46)+('Distinta Base'!$R$23*Vendite!AD$47)+('Distinta Base'!$R$24*Vendite!AD$48)</f>
        <v>332</v>
      </c>
      <c r="AF127" s="46">
        <f>+('Distinta Base'!$R$5*Vendite!AE$29)+('Distinta Base'!$R$6*Vendite!AE$30)+('Distinta Base'!$R$7*Vendite!AE$31)+('Distinta Base'!$R$8*Vendite!AE$32)+('Distinta Base'!$R$9*Vendite!AE$33)+('Distinta Base'!$R$10*Vendite!AE$34)+('Distinta Base'!$R$11*Vendite!AE$35)+('Distinta Base'!$R$12*Vendite!AE$36)+('Distinta Base'!$R$13*Vendite!AE$37)+('Distinta Base'!$R$14*Vendite!AE$38)+('Distinta Base'!$R$15*Vendite!AE$39)+('Distinta Base'!$R$16*Vendite!AE$40)+('Distinta Base'!$R$17*Vendite!AE$41)+('Distinta Base'!$R$18*Vendite!AE$42)+('Distinta Base'!$R$19*Vendite!AE$43)+('Distinta Base'!$R$20*Vendite!AE$44)+('Distinta Base'!$R$21*Vendite!AE$45)+('Distinta Base'!$R$22*Vendite!AE$46)+('Distinta Base'!$R$23*Vendite!AE$47)+('Distinta Base'!$R$24*Vendite!AE$48)</f>
        <v>332</v>
      </c>
      <c r="AG127" s="46">
        <f>+('Distinta Base'!$R$5*Vendite!AF$29)+('Distinta Base'!$R$6*Vendite!AF$30)+('Distinta Base'!$R$7*Vendite!AF$31)+('Distinta Base'!$R$8*Vendite!AF$32)+('Distinta Base'!$R$9*Vendite!AF$33)+('Distinta Base'!$R$10*Vendite!AF$34)+('Distinta Base'!$R$11*Vendite!AF$35)+('Distinta Base'!$R$12*Vendite!AF$36)+('Distinta Base'!$R$13*Vendite!AF$37)+('Distinta Base'!$R$14*Vendite!AF$38)+('Distinta Base'!$R$15*Vendite!AF$39)+('Distinta Base'!$R$16*Vendite!AF$40)+('Distinta Base'!$R$17*Vendite!AF$41)+('Distinta Base'!$R$18*Vendite!AF$42)+('Distinta Base'!$R$19*Vendite!AF$43)+('Distinta Base'!$R$20*Vendite!AF$44)+('Distinta Base'!$R$21*Vendite!AF$45)+('Distinta Base'!$R$22*Vendite!AF$46)+('Distinta Base'!$R$23*Vendite!AF$47)+('Distinta Base'!$R$24*Vendite!AF$48)</f>
        <v>332</v>
      </c>
      <c r="AH127" s="46">
        <f>+('Distinta Base'!$R$5*Vendite!AG$29)+('Distinta Base'!$R$6*Vendite!AG$30)+('Distinta Base'!$R$7*Vendite!AG$31)+('Distinta Base'!$R$8*Vendite!AG$32)+('Distinta Base'!$R$9*Vendite!AG$33)+('Distinta Base'!$R$10*Vendite!AG$34)+('Distinta Base'!$R$11*Vendite!AG$35)+('Distinta Base'!$R$12*Vendite!AG$36)+('Distinta Base'!$R$13*Vendite!AG$37)+('Distinta Base'!$R$14*Vendite!AG$38)+('Distinta Base'!$R$15*Vendite!AG$39)+('Distinta Base'!$R$16*Vendite!AG$40)+('Distinta Base'!$R$17*Vendite!AG$41)+('Distinta Base'!$R$18*Vendite!AG$42)+('Distinta Base'!$R$19*Vendite!AG$43)+('Distinta Base'!$R$20*Vendite!AG$44)+('Distinta Base'!$R$21*Vendite!AG$45)+('Distinta Base'!$R$22*Vendite!AG$46)+('Distinta Base'!$R$23*Vendite!AG$47)+('Distinta Base'!$R$24*Vendite!AG$48)</f>
        <v>332</v>
      </c>
      <c r="AI127" s="46">
        <f>+('Distinta Base'!$R$5*Vendite!AH$29)+('Distinta Base'!$R$6*Vendite!AH$30)+('Distinta Base'!$R$7*Vendite!AH$31)+('Distinta Base'!$R$8*Vendite!AH$32)+('Distinta Base'!$R$9*Vendite!AH$33)+('Distinta Base'!$R$10*Vendite!AH$34)+('Distinta Base'!$R$11*Vendite!AH$35)+('Distinta Base'!$R$12*Vendite!AH$36)+('Distinta Base'!$R$13*Vendite!AH$37)+('Distinta Base'!$R$14*Vendite!AH$38)+('Distinta Base'!$R$15*Vendite!AH$39)+('Distinta Base'!$R$16*Vendite!AH$40)+('Distinta Base'!$R$17*Vendite!AH$41)+('Distinta Base'!$R$18*Vendite!AH$42)+('Distinta Base'!$R$19*Vendite!AH$43)+('Distinta Base'!$R$20*Vendite!AH$44)+('Distinta Base'!$R$21*Vendite!AH$45)+('Distinta Base'!$R$22*Vendite!AH$46)+('Distinta Base'!$R$23*Vendite!AH$47)+('Distinta Base'!$R$24*Vendite!AH$48)</f>
        <v>332</v>
      </c>
      <c r="AJ127" s="46">
        <f>+('Distinta Base'!$R$5*Vendite!AI$29)+('Distinta Base'!$R$6*Vendite!AI$30)+('Distinta Base'!$R$7*Vendite!AI$31)+('Distinta Base'!$R$8*Vendite!AI$32)+('Distinta Base'!$R$9*Vendite!AI$33)+('Distinta Base'!$R$10*Vendite!AI$34)+('Distinta Base'!$R$11*Vendite!AI$35)+('Distinta Base'!$R$12*Vendite!AI$36)+('Distinta Base'!$R$13*Vendite!AI$37)+('Distinta Base'!$R$14*Vendite!AI$38)+('Distinta Base'!$R$15*Vendite!AI$39)+('Distinta Base'!$R$16*Vendite!AI$40)+('Distinta Base'!$R$17*Vendite!AI$41)+('Distinta Base'!$R$18*Vendite!AI$42)+('Distinta Base'!$R$19*Vendite!AI$43)+('Distinta Base'!$R$20*Vendite!AI$44)+('Distinta Base'!$R$21*Vendite!AI$45)+('Distinta Base'!$R$22*Vendite!AI$46)+('Distinta Base'!$R$23*Vendite!AI$47)+('Distinta Base'!$R$24*Vendite!AI$48)</f>
        <v>332</v>
      </c>
      <c r="AK127" s="46">
        <f>+('Distinta Base'!$R$5*Vendite!AJ$29)+('Distinta Base'!$R$6*Vendite!AJ$30)+('Distinta Base'!$R$7*Vendite!AJ$31)+('Distinta Base'!$R$8*Vendite!AJ$32)+('Distinta Base'!$R$9*Vendite!AJ$33)+('Distinta Base'!$R$10*Vendite!AJ$34)+('Distinta Base'!$R$11*Vendite!AJ$35)+('Distinta Base'!$R$12*Vendite!AJ$36)+('Distinta Base'!$R$13*Vendite!AJ$37)+('Distinta Base'!$R$14*Vendite!AJ$38)+('Distinta Base'!$R$15*Vendite!AJ$39)+('Distinta Base'!$R$16*Vendite!AJ$40)+('Distinta Base'!$R$17*Vendite!AJ$41)+('Distinta Base'!$R$18*Vendite!AJ$42)+('Distinta Base'!$R$19*Vendite!AJ$43)+('Distinta Base'!$R$20*Vendite!AJ$44)+('Distinta Base'!$R$21*Vendite!AJ$45)+('Distinta Base'!$R$22*Vendite!AJ$46)+('Distinta Base'!$R$23*Vendite!AJ$47)+('Distinta Base'!$R$24*Vendite!AJ$48)</f>
        <v>332</v>
      </c>
      <c r="AL127" s="46">
        <f>+('Distinta Base'!$R$5*Vendite!AK$29)+('Distinta Base'!$R$6*Vendite!AK$30)+('Distinta Base'!$R$7*Vendite!AK$31)+('Distinta Base'!$R$8*Vendite!AK$32)+('Distinta Base'!$R$9*Vendite!AK$33)+('Distinta Base'!$R$10*Vendite!AK$34)+('Distinta Base'!$R$11*Vendite!AK$35)+('Distinta Base'!$R$12*Vendite!AK$36)+('Distinta Base'!$R$13*Vendite!AK$37)+('Distinta Base'!$R$14*Vendite!AK$38)+('Distinta Base'!$R$15*Vendite!AK$39)+('Distinta Base'!$R$16*Vendite!AK$40)+('Distinta Base'!$R$17*Vendite!AK$41)+('Distinta Base'!$R$18*Vendite!AK$42)+('Distinta Base'!$R$19*Vendite!AK$43)+('Distinta Base'!$R$20*Vendite!AK$44)+('Distinta Base'!$R$21*Vendite!AK$45)+('Distinta Base'!$R$22*Vendite!AK$46)+('Distinta Base'!$R$23*Vendite!AK$47)+('Distinta Base'!$R$24*Vendite!AK$48)</f>
        <v>332</v>
      </c>
      <c r="AM127" s="46">
        <f>+('Distinta Base'!$R$5*Vendite!AL$29)+('Distinta Base'!$R$6*Vendite!AL$30)+('Distinta Base'!$R$7*Vendite!AL$31)+('Distinta Base'!$R$8*Vendite!AL$32)+('Distinta Base'!$R$9*Vendite!AL$33)+('Distinta Base'!$R$10*Vendite!AL$34)+('Distinta Base'!$R$11*Vendite!AL$35)+('Distinta Base'!$R$12*Vendite!AL$36)+('Distinta Base'!$R$13*Vendite!AL$37)+('Distinta Base'!$R$14*Vendite!AL$38)+('Distinta Base'!$R$15*Vendite!AL$39)+('Distinta Base'!$R$16*Vendite!AL$40)+('Distinta Base'!$R$17*Vendite!AL$41)+('Distinta Base'!$R$18*Vendite!AL$42)+('Distinta Base'!$R$19*Vendite!AL$43)+('Distinta Base'!$R$20*Vendite!AL$44)+('Distinta Base'!$R$21*Vendite!AL$45)+('Distinta Base'!$R$22*Vendite!AL$46)+('Distinta Base'!$R$23*Vendite!AL$47)+('Distinta Base'!$R$24*Vendite!AL$48)</f>
        <v>332</v>
      </c>
    </row>
    <row r="128" spans="2:39" ht="16.5" thickTop="1" thickBot="1" x14ac:dyDescent="0.3">
      <c r="B128" s="48" t="str">
        <f>+app!$G$12&amp;" in "&amp;'An Distinta Base'!F23</f>
        <v>Acquisti in Pz</v>
      </c>
      <c r="C128" s="41"/>
      <c r="D128" s="54">
        <v>9000</v>
      </c>
      <c r="E128" s="54"/>
      <c r="F128" s="54"/>
      <c r="G128" s="54">
        <v>9000</v>
      </c>
      <c r="H128" s="54"/>
      <c r="I128" s="54"/>
      <c r="J128" s="54"/>
      <c r="K128" s="54">
        <v>9000</v>
      </c>
      <c r="L128" s="54"/>
      <c r="M128" s="54"/>
      <c r="N128" s="54">
        <v>9000</v>
      </c>
      <c r="O128" s="54"/>
      <c r="P128" s="54"/>
      <c r="Q128" s="54">
        <v>9000</v>
      </c>
      <c r="R128" s="54"/>
      <c r="S128" s="54"/>
      <c r="T128" s="54"/>
      <c r="U128" s="54">
        <v>9000</v>
      </c>
      <c r="V128" s="54"/>
      <c r="W128" s="54"/>
      <c r="X128" s="54"/>
      <c r="Y128" s="54">
        <v>9000</v>
      </c>
      <c r="Z128" s="54"/>
      <c r="AA128" s="54"/>
      <c r="AB128" s="54">
        <v>9000</v>
      </c>
      <c r="AC128" s="54"/>
      <c r="AD128" s="54"/>
      <c r="AE128" s="54">
        <v>9000</v>
      </c>
      <c r="AF128" s="54"/>
      <c r="AG128" s="54"/>
      <c r="AH128" s="54"/>
      <c r="AI128" s="54">
        <v>9000</v>
      </c>
      <c r="AJ128" s="54"/>
      <c r="AK128" s="54"/>
      <c r="AL128" s="54">
        <v>9000</v>
      </c>
      <c r="AM128" s="54"/>
    </row>
    <row r="129" spans="2:39" ht="15.75" thickTop="1" x14ac:dyDescent="0.25">
      <c r="B129" s="48" t="s">
        <v>300</v>
      </c>
      <c r="D129" s="46">
        <f>+D126-D127+D128</f>
        <v>8730</v>
      </c>
      <c r="E129" s="46">
        <f>+E126-E127+E128</f>
        <v>8460</v>
      </c>
      <c r="F129" s="46">
        <f t="shared" ref="F129:AM129" si="31">+F126-F127+F128</f>
        <v>8190</v>
      </c>
      <c r="G129" s="46">
        <f t="shared" si="31"/>
        <v>16920</v>
      </c>
      <c r="H129" s="46">
        <f t="shared" si="31"/>
        <v>16650</v>
      </c>
      <c r="I129" s="46">
        <f t="shared" si="31"/>
        <v>16380</v>
      </c>
      <c r="J129" s="46">
        <f t="shared" si="31"/>
        <v>16110</v>
      </c>
      <c r="K129" s="46">
        <f t="shared" si="31"/>
        <v>24840</v>
      </c>
      <c r="L129" s="46">
        <f t="shared" si="31"/>
        <v>24570</v>
      </c>
      <c r="M129" s="46">
        <f t="shared" si="31"/>
        <v>24300</v>
      </c>
      <c r="N129" s="46">
        <f t="shared" si="31"/>
        <v>33030</v>
      </c>
      <c r="O129" s="46">
        <f t="shared" si="31"/>
        <v>32760</v>
      </c>
      <c r="P129" s="46">
        <f t="shared" si="31"/>
        <v>32474</v>
      </c>
      <c r="Q129" s="46">
        <f t="shared" si="31"/>
        <v>41173</v>
      </c>
      <c r="R129" s="46">
        <f t="shared" si="31"/>
        <v>40872</v>
      </c>
      <c r="S129" s="46">
        <f t="shared" si="31"/>
        <v>40571</v>
      </c>
      <c r="T129" s="46">
        <f t="shared" si="31"/>
        <v>40270</v>
      </c>
      <c r="U129" s="46">
        <f t="shared" si="31"/>
        <v>48969</v>
      </c>
      <c r="V129" s="46">
        <f t="shared" si="31"/>
        <v>48668</v>
      </c>
      <c r="W129" s="46">
        <f t="shared" si="31"/>
        <v>48367</v>
      </c>
      <c r="X129" s="46">
        <f t="shared" si="31"/>
        <v>48066</v>
      </c>
      <c r="Y129" s="46">
        <f t="shared" si="31"/>
        <v>56765</v>
      </c>
      <c r="Z129" s="46">
        <f t="shared" si="31"/>
        <v>56464</v>
      </c>
      <c r="AA129" s="46">
        <f t="shared" si="31"/>
        <v>56163</v>
      </c>
      <c r="AB129" s="46">
        <f t="shared" si="31"/>
        <v>64846</v>
      </c>
      <c r="AC129" s="46">
        <f t="shared" si="31"/>
        <v>64514</v>
      </c>
      <c r="AD129" s="46">
        <f t="shared" si="31"/>
        <v>64182</v>
      </c>
      <c r="AE129" s="46">
        <f t="shared" si="31"/>
        <v>72850</v>
      </c>
      <c r="AF129" s="46">
        <f t="shared" si="31"/>
        <v>72518</v>
      </c>
      <c r="AG129" s="46">
        <f t="shared" si="31"/>
        <v>72186</v>
      </c>
      <c r="AH129" s="46">
        <f t="shared" si="31"/>
        <v>71854</v>
      </c>
      <c r="AI129" s="46">
        <f t="shared" si="31"/>
        <v>80522</v>
      </c>
      <c r="AJ129" s="46">
        <f t="shared" si="31"/>
        <v>80190</v>
      </c>
      <c r="AK129" s="46">
        <f t="shared" si="31"/>
        <v>79858</v>
      </c>
      <c r="AL129" s="46">
        <f t="shared" si="31"/>
        <v>88526</v>
      </c>
      <c r="AM129" s="46">
        <f t="shared" si="31"/>
        <v>88194</v>
      </c>
    </row>
    <row r="132" spans="2:39" ht="15" x14ac:dyDescent="0.25">
      <c r="B132" s="48" t="str">
        <f>+'An Distinta Base'!E24</f>
        <v>Mp17</v>
      </c>
      <c r="D132" s="48" t="str">
        <f>+SPm!B$2</f>
        <v>A1 M1</v>
      </c>
      <c r="E132" s="48" t="str">
        <f>+SPm!C$2</f>
        <v>A1 M2</v>
      </c>
      <c r="F132" s="48" t="str">
        <f>+SPm!D$2</f>
        <v>A1 M3</v>
      </c>
      <c r="G132" s="48" t="str">
        <f>+SPm!E$2</f>
        <v>A1 M4</v>
      </c>
      <c r="H132" s="48" t="str">
        <f>+SPm!F$2</f>
        <v>A1 M5</v>
      </c>
      <c r="I132" s="48" t="str">
        <f>+SPm!G$2</f>
        <v>A1 M6</v>
      </c>
      <c r="J132" s="48" t="str">
        <f>+SPm!H$2</f>
        <v>A1 M7</v>
      </c>
      <c r="K132" s="48" t="str">
        <f>+SPm!I$2</f>
        <v>A1 M8</v>
      </c>
      <c r="L132" s="48" t="str">
        <f>+SPm!J$2</f>
        <v>A1 M9</v>
      </c>
      <c r="M132" s="48" t="str">
        <f>+SPm!K$2</f>
        <v>A1 M10</v>
      </c>
      <c r="N132" s="48" t="str">
        <f>+SPm!L$2</f>
        <v>A1 M11</v>
      </c>
      <c r="O132" s="48" t="str">
        <f>+SPm!M$2</f>
        <v>A1 M12</v>
      </c>
      <c r="P132" s="48" t="str">
        <f>+SPm!N$2</f>
        <v>A2 M1</v>
      </c>
      <c r="Q132" s="48" t="str">
        <f>+SPm!O$2</f>
        <v>A2 M2</v>
      </c>
      <c r="R132" s="48" t="str">
        <f>+SPm!P$2</f>
        <v>A2 M3</v>
      </c>
      <c r="S132" s="48" t="str">
        <f>+SPm!Q$2</f>
        <v>A2 M4</v>
      </c>
      <c r="T132" s="48" t="str">
        <f>+SPm!R$2</f>
        <v>A2 M5</v>
      </c>
      <c r="U132" s="48" t="str">
        <f>+SPm!S$2</f>
        <v>A2 M6</v>
      </c>
      <c r="V132" s="48" t="str">
        <f>+SPm!T$2</f>
        <v>A2 M7</v>
      </c>
      <c r="W132" s="48" t="str">
        <f>+SPm!U$2</f>
        <v>A2 M8</v>
      </c>
      <c r="X132" s="48" t="str">
        <f>+SPm!V$2</f>
        <v>A2 M9</v>
      </c>
      <c r="Y132" s="48" t="str">
        <f>+SPm!W$2</f>
        <v>A2 M10</v>
      </c>
      <c r="Z132" s="48" t="str">
        <f>+SPm!X$2</f>
        <v>A2 M11</v>
      </c>
      <c r="AA132" s="48" t="str">
        <f>+SPm!Y$2</f>
        <v>A2 M12</v>
      </c>
      <c r="AB132" s="48" t="str">
        <f>+SPm!Z$2</f>
        <v>A3 M1</v>
      </c>
      <c r="AC132" s="48" t="str">
        <f>+SPm!AA$2</f>
        <v>A3 M2</v>
      </c>
      <c r="AD132" s="48" t="str">
        <f>+SPm!AB$2</f>
        <v>A3 M3</v>
      </c>
      <c r="AE132" s="48" t="str">
        <f>+SPm!AC$2</f>
        <v>A3 M4</v>
      </c>
      <c r="AF132" s="48" t="str">
        <f>+SPm!AD$2</f>
        <v>A3 M5</v>
      </c>
      <c r="AG132" s="48" t="str">
        <f>+SPm!AE$2</f>
        <v>A3 M6</v>
      </c>
      <c r="AH132" s="48" t="str">
        <f>+SPm!AF$2</f>
        <v>A3 M7</v>
      </c>
      <c r="AI132" s="48" t="str">
        <f>+SPm!AG$2</f>
        <v>A3 M8</v>
      </c>
      <c r="AJ132" s="48" t="str">
        <f>+SPm!AH$2</f>
        <v>A3 M9</v>
      </c>
      <c r="AK132" s="48" t="str">
        <f>+SPm!AI$2</f>
        <v>A3 M10</v>
      </c>
      <c r="AL132" s="48" t="str">
        <f>+SPm!AJ$2</f>
        <v>A3 M11</v>
      </c>
      <c r="AM132" s="48" t="str">
        <f>+SPm!AK$2</f>
        <v>A3 M12</v>
      </c>
    </row>
    <row r="134" spans="2:39" ht="15" x14ac:dyDescent="0.25">
      <c r="B134" s="48" t="s">
        <v>299</v>
      </c>
      <c r="D134" s="46">
        <v>0</v>
      </c>
      <c r="E134" s="46">
        <f>+D137</f>
        <v>8760</v>
      </c>
      <c r="F134" s="46">
        <f t="shared" ref="F134:AM134" si="32">+E137</f>
        <v>8520</v>
      </c>
      <c r="G134" s="46">
        <f t="shared" si="32"/>
        <v>8280</v>
      </c>
      <c r="H134" s="46">
        <f t="shared" si="32"/>
        <v>8040</v>
      </c>
      <c r="I134" s="46">
        <f t="shared" si="32"/>
        <v>7800</v>
      </c>
      <c r="J134" s="46">
        <f t="shared" si="32"/>
        <v>16560</v>
      </c>
      <c r="K134" s="46">
        <f t="shared" si="32"/>
        <v>16320</v>
      </c>
      <c r="L134" s="46">
        <f t="shared" si="32"/>
        <v>16080</v>
      </c>
      <c r="M134" s="46">
        <f t="shared" si="32"/>
        <v>15840</v>
      </c>
      <c r="N134" s="46">
        <f t="shared" si="32"/>
        <v>15600</v>
      </c>
      <c r="O134" s="46">
        <f t="shared" si="32"/>
        <v>24360</v>
      </c>
      <c r="P134" s="46">
        <f t="shared" si="32"/>
        <v>24120</v>
      </c>
      <c r="Q134" s="46">
        <f t="shared" si="32"/>
        <v>23861</v>
      </c>
      <c r="R134" s="46">
        <f t="shared" si="32"/>
        <v>23593</v>
      </c>
      <c r="S134" s="46">
        <f t="shared" si="32"/>
        <v>23325</v>
      </c>
      <c r="T134" s="46">
        <f t="shared" si="32"/>
        <v>32057</v>
      </c>
      <c r="U134" s="46">
        <f t="shared" si="32"/>
        <v>31789</v>
      </c>
      <c r="V134" s="46">
        <f t="shared" si="32"/>
        <v>31521</v>
      </c>
      <c r="W134" s="46">
        <f t="shared" si="32"/>
        <v>31253</v>
      </c>
      <c r="X134" s="46">
        <f t="shared" si="32"/>
        <v>30985</v>
      </c>
      <c r="Y134" s="46">
        <f t="shared" si="32"/>
        <v>39717</v>
      </c>
      <c r="Z134" s="46">
        <f t="shared" si="32"/>
        <v>39449</v>
      </c>
      <c r="AA134" s="46">
        <f t="shared" si="32"/>
        <v>39181</v>
      </c>
      <c r="AB134" s="46">
        <f t="shared" si="32"/>
        <v>38913</v>
      </c>
      <c r="AC134" s="46">
        <f t="shared" si="32"/>
        <v>38626</v>
      </c>
      <c r="AD134" s="46">
        <f t="shared" si="32"/>
        <v>47330</v>
      </c>
      <c r="AE134" s="46">
        <f t="shared" si="32"/>
        <v>47034</v>
      </c>
      <c r="AF134" s="46">
        <f t="shared" si="32"/>
        <v>46738</v>
      </c>
      <c r="AG134" s="46">
        <f t="shared" si="32"/>
        <v>46442</v>
      </c>
      <c r="AH134" s="46">
        <f t="shared" si="32"/>
        <v>46146</v>
      </c>
      <c r="AI134" s="46">
        <f t="shared" si="32"/>
        <v>45850</v>
      </c>
      <c r="AJ134" s="46">
        <f t="shared" si="32"/>
        <v>54554</v>
      </c>
      <c r="AK134" s="46">
        <f t="shared" si="32"/>
        <v>54258</v>
      </c>
      <c r="AL134" s="46">
        <f t="shared" si="32"/>
        <v>53962</v>
      </c>
      <c r="AM134" s="46">
        <f t="shared" si="32"/>
        <v>53666</v>
      </c>
    </row>
    <row r="135" spans="2:39" ht="15.75" thickBot="1" x14ac:dyDescent="0.3">
      <c r="B135" s="48" t="str">
        <f>+app!$G$11&amp;" in "&amp;'An Distinta Base'!F24</f>
        <v>Consumi in Pz</v>
      </c>
      <c r="D135" s="46">
        <f>+('Distinta Base'!$S$5*Vendite!B$29)+('Distinta Base'!$S$6*Vendite!B$30)+('Distinta Base'!$S$7*Vendite!B$31)+('Distinta Base'!$S$8*Vendite!B$32)+('Distinta Base'!$S$9*Vendite!B$33)+('Distinta Base'!$S$10*Vendite!B$34)+('Distinta Base'!$S$11*Vendite!B$35)+('Distinta Base'!$S$12*Vendite!B$36)+('Distinta Base'!$S$13*Vendite!B$37)+('Distinta Base'!$S$14*Vendite!B$38)+('Distinta Base'!$S$15*Vendite!B$39)+('Distinta Base'!$S$16*Vendite!B$40)+('Distinta Base'!$S$17*Vendite!B$41)+('Distinta Base'!$S$18*Vendite!B$42)+('Distinta Base'!$S$19*Vendite!B$43)+('Distinta Base'!$S$20*Vendite!B$44)+('Distinta Base'!$S$21*Vendite!B$45)+('Distinta Base'!$S$22*Vendite!B$46)+('Distinta Base'!$S$23*Vendite!B$47)+('Distinta Base'!$S$24*Vendite!B$48)</f>
        <v>240</v>
      </c>
      <c r="E135" s="46">
        <f>+('Distinta Base'!$S$5*Vendite!D$29)+('Distinta Base'!$S$6*Vendite!D$30)+('Distinta Base'!$S$7*Vendite!D$31)+('Distinta Base'!$S$8*Vendite!D$32)+('Distinta Base'!$S$9*Vendite!D$33)+('Distinta Base'!$S$10*Vendite!D$34)+('Distinta Base'!$S$11*Vendite!D$35)+('Distinta Base'!$S$12*Vendite!D$36)+('Distinta Base'!$S$13*Vendite!D$37)+('Distinta Base'!$S$14*Vendite!D$38)+('Distinta Base'!$S$15*Vendite!D$39)+('Distinta Base'!$S$16*Vendite!D$40)+('Distinta Base'!$S$17*Vendite!D$41)+('Distinta Base'!$S$18*Vendite!D$42)+('Distinta Base'!$S$19*Vendite!D$43)+('Distinta Base'!$S$20*Vendite!D$44)+('Distinta Base'!$S$21*Vendite!D$45)+('Distinta Base'!$S$22*Vendite!D$46)+('Distinta Base'!$S$23*Vendite!D$47)+('Distinta Base'!$S$24*Vendite!D$48)</f>
        <v>240</v>
      </c>
      <c r="F135" s="46">
        <f>+('Distinta Base'!$S$5*Vendite!E$29)+('Distinta Base'!$S$6*Vendite!E$30)+('Distinta Base'!$S$7*Vendite!E$31)+('Distinta Base'!$S$8*Vendite!E$32)+('Distinta Base'!$S$9*Vendite!E$33)+('Distinta Base'!$S$10*Vendite!E$34)+('Distinta Base'!$S$11*Vendite!E$35)+('Distinta Base'!$S$12*Vendite!E$36)+('Distinta Base'!$S$13*Vendite!E$37)+('Distinta Base'!$S$14*Vendite!E$38)+('Distinta Base'!$S$15*Vendite!E$39)+('Distinta Base'!$S$16*Vendite!E$40)+('Distinta Base'!$S$17*Vendite!E$41)+('Distinta Base'!$S$18*Vendite!E$42)+('Distinta Base'!$S$19*Vendite!E$43)+('Distinta Base'!$S$20*Vendite!E$44)+('Distinta Base'!$S$21*Vendite!E$45)+('Distinta Base'!$S$22*Vendite!E$46)+('Distinta Base'!$S$23*Vendite!E$47)+('Distinta Base'!$S$24*Vendite!E$48)</f>
        <v>240</v>
      </c>
      <c r="G135" s="46">
        <f>+('Distinta Base'!$S$5*Vendite!F$29)+('Distinta Base'!$S$6*Vendite!F$30)+('Distinta Base'!$S$7*Vendite!F$31)+('Distinta Base'!$S$8*Vendite!F$32)+('Distinta Base'!$S$9*Vendite!F$33)+('Distinta Base'!$S$10*Vendite!F$34)+('Distinta Base'!$S$11*Vendite!F$35)+('Distinta Base'!$S$12*Vendite!F$36)+('Distinta Base'!$S$13*Vendite!F$37)+('Distinta Base'!$S$14*Vendite!F$38)+('Distinta Base'!$S$15*Vendite!F$39)+('Distinta Base'!$S$16*Vendite!F$40)+('Distinta Base'!$S$17*Vendite!F$41)+('Distinta Base'!$S$18*Vendite!F$42)+('Distinta Base'!$S$19*Vendite!F$43)+('Distinta Base'!$S$20*Vendite!F$44)+('Distinta Base'!$S$21*Vendite!F$45)+('Distinta Base'!$S$22*Vendite!F$46)+('Distinta Base'!$S$23*Vendite!F$47)+('Distinta Base'!$S$24*Vendite!F$48)</f>
        <v>240</v>
      </c>
      <c r="H135" s="46">
        <f>+('Distinta Base'!$S$5*Vendite!G$29)+('Distinta Base'!$S$6*Vendite!G$30)+('Distinta Base'!$S$7*Vendite!G$31)+('Distinta Base'!$S$8*Vendite!G$32)+('Distinta Base'!$S$9*Vendite!G$33)+('Distinta Base'!$S$10*Vendite!G$34)+('Distinta Base'!$S$11*Vendite!G$35)+('Distinta Base'!$S$12*Vendite!G$36)+('Distinta Base'!$S$13*Vendite!G$37)+('Distinta Base'!$S$14*Vendite!G$38)+('Distinta Base'!$S$15*Vendite!G$39)+('Distinta Base'!$S$16*Vendite!G$40)+('Distinta Base'!$S$17*Vendite!G$41)+('Distinta Base'!$S$18*Vendite!G$42)+('Distinta Base'!$S$19*Vendite!G$43)+('Distinta Base'!$S$20*Vendite!G$44)+('Distinta Base'!$S$21*Vendite!G$45)+('Distinta Base'!$S$22*Vendite!G$46)+('Distinta Base'!$S$23*Vendite!G$47)+('Distinta Base'!$S$24*Vendite!G$48)</f>
        <v>240</v>
      </c>
      <c r="I135" s="46">
        <f>+('Distinta Base'!$S$5*Vendite!H$29)+('Distinta Base'!$S$6*Vendite!H$30)+('Distinta Base'!$S$7*Vendite!H$31)+('Distinta Base'!$S$8*Vendite!H$32)+('Distinta Base'!$S$9*Vendite!H$33)+('Distinta Base'!$S$10*Vendite!H$34)+('Distinta Base'!$S$11*Vendite!H$35)+('Distinta Base'!$S$12*Vendite!H$36)+('Distinta Base'!$S$13*Vendite!H$37)+('Distinta Base'!$S$14*Vendite!H$38)+('Distinta Base'!$S$15*Vendite!H$39)+('Distinta Base'!$S$16*Vendite!H$40)+('Distinta Base'!$S$17*Vendite!H$41)+('Distinta Base'!$S$18*Vendite!H$42)+('Distinta Base'!$S$19*Vendite!H$43)+('Distinta Base'!$S$20*Vendite!H$44)+('Distinta Base'!$S$21*Vendite!H$45)+('Distinta Base'!$S$22*Vendite!H$46)+('Distinta Base'!$S$23*Vendite!H$47)+('Distinta Base'!$S$24*Vendite!H$48)</f>
        <v>240</v>
      </c>
      <c r="J135" s="46">
        <f>+('Distinta Base'!$S$5*Vendite!I$29)+('Distinta Base'!$S$6*Vendite!I$30)+('Distinta Base'!$S$7*Vendite!I$31)+('Distinta Base'!$S$8*Vendite!I$32)+('Distinta Base'!$S$9*Vendite!I$33)+('Distinta Base'!$S$10*Vendite!I$34)+('Distinta Base'!$S$11*Vendite!I$35)+('Distinta Base'!$S$12*Vendite!I$36)+('Distinta Base'!$S$13*Vendite!I$37)+('Distinta Base'!$S$14*Vendite!I$38)+('Distinta Base'!$S$15*Vendite!I$39)+('Distinta Base'!$S$16*Vendite!I$40)+('Distinta Base'!$S$17*Vendite!I$41)+('Distinta Base'!$S$18*Vendite!I$42)+('Distinta Base'!$S$19*Vendite!I$43)+('Distinta Base'!$S$20*Vendite!I$44)+('Distinta Base'!$S$21*Vendite!I$45)+('Distinta Base'!$S$22*Vendite!I$46)+('Distinta Base'!$S$23*Vendite!I$47)+('Distinta Base'!$S$24*Vendite!I$48)</f>
        <v>240</v>
      </c>
      <c r="K135" s="46">
        <f>+('Distinta Base'!$S$5*Vendite!J$29)+('Distinta Base'!$S$6*Vendite!J$30)+('Distinta Base'!$S$7*Vendite!J$31)+('Distinta Base'!$S$8*Vendite!J$32)+('Distinta Base'!$S$9*Vendite!J$33)+('Distinta Base'!$S$10*Vendite!J$34)+('Distinta Base'!$S$11*Vendite!J$35)+('Distinta Base'!$S$12*Vendite!J$36)+('Distinta Base'!$S$13*Vendite!J$37)+('Distinta Base'!$S$14*Vendite!J$38)+('Distinta Base'!$S$15*Vendite!J$39)+('Distinta Base'!$S$16*Vendite!J$40)+('Distinta Base'!$S$17*Vendite!J$41)+('Distinta Base'!$S$18*Vendite!J$42)+('Distinta Base'!$S$19*Vendite!J$43)+('Distinta Base'!$S$20*Vendite!J$44)+('Distinta Base'!$S$21*Vendite!J$45)+('Distinta Base'!$S$22*Vendite!J$46)+('Distinta Base'!$S$23*Vendite!J$47)+('Distinta Base'!$S$24*Vendite!J$48)</f>
        <v>240</v>
      </c>
      <c r="L135" s="46">
        <f>+('Distinta Base'!$S$5*Vendite!K$29)+('Distinta Base'!$S$6*Vendite!K$30)+('Distinta Base'!$S$7*Vendite!K$31)+('Distinta Base'!$S$8*Vendite!K$32)+('Distinta Base'!$S$9*Vendite!K$33)+('Distinta Base'!$S$10*Vendite!K$34)+('Distinta Base'!$S$11*Vendite!K$35)+('Distinta Base'!$S$12*Vendite!K$36)+('Distinta Base'!$S$13*Vendite!K$37)+('Distinta Base'!$S$14*Vendite!K$38)+('Distinta Base'!$S$15*Vendite!K$39)+('Distinta Base'!$S$16*Vendite!K$40)+('Distinta Base'!$S$17*Vendite!K$41)+('Distinta Base'!$S$18*Vendite!K$42)+('Distinta Base'!$S$19*Vendite!K$43)+('Distinta Base'!$S$20*Vendite!K$44)+('Distinta Base'!$S$21*Vendite!K$45)+('Distinta Base'!$S$22*Vendite!K$46)+('Distinta Base'!$S$23*Vendite!K$47)+('Distinta Base'!$S$24*Vendite!K$48)</f>
        <v>240</v>
      </c>
      <c r="M135" s="46">
        <f>+('Distinta Base'!$S$5*Vendite!L$29)+('Distinta Base'!$S$6*Vendite!L$30)+('Distinta Base'!$S$7*Vendite!L$31)+('Distinta Base'!$S$8*Vendite!L$32)+('Distinta Base'!$S$9*Vendite!L$33)+('Distinta Base'!$S$10*Vendite!L$34)+('Distinta Base'!$S$11*Vendite!L$35)+('Distinta Base'!$S$12*Vendite!L$36)+('Distinta Base'!$S$13*Vendite!L$37)+('Distinta Base'!$S$14*Vendite!L$38)+('Distinta Base'!$S$15*Vendite!L$39)+('Distinta Base'!$S$16*Vendite!L$40)+('Distinta Base'!$S$17*Vendite!L$41)+('Distinta Base'!$S$18*Vendite!L$42)+('Distinta Base'!$S$19*Vendite!L$43)+('Distinta Base'!$S$20*Vendite!L$44)+('Distinta Base'!$S$21*Vendite!L$45)+('Distinta Base'!$S$22*Vendite!L$46)+('Distinta Base'!$S$23*Vendite!L$47)+('Distinta Base'!$S$24*Vendite!L$48)</f>
        <v>240</v>
      </c>
      <c r="N135" s="46">
        <f>+('Distinta Base'!$S$5*Vendite!M$29)+('Distinta Base'!$S$6*Vendite!M$30)+('Distinta Base'!$S$7*Vendite!M$31)+('Distinta Base'!$S$8*Vendite!M$32)+('Distinta Base'!$S$9*Vendite!M$33)+('Distinta Base'!$S$10*Vendite!M$34)+('Distinta Base'!$S$11*Vendite!M$35)+('Distinta Base'!$S$12*Vendite!M$36)+('Distinta Base'!$S$13*Vendite!M$37)+('Distinta Base'!$S$14*Vendite!M$38)+('Distinta Base'!$S$15*Vendite!M$39)+('Distinta Base'!$S$16*Vendite!M$40)+('Distinta Base'!$S$17*Vendite!M$41)+('Distinta Base'!$S$18*Vendite!M$42)+('Distinta Base'!$S$19*Vendite!M$43)+('Distinta Base'!$S$20*Vendite!M$44)+('Distinta Base'!$S$21*Vendite!M$45)+('Distinta Base'!$S$22*Vendite!M$46)+('Distinta Base'!$S$23*Vendite!M$47)+('Distinta Base'!$S$24*Vendite!M$48)</f>
        <v>240</v>
      </c>
      <c r="O135" s="46">
        <f>+('Distinta Base'!$S$5*Vendite!N$29)+('Distinta Base'!$S$6*Vendite!N$30)+('Distinta Base'!$S$7*Vendite!N$31)+('Distinta Base'!$S$8*Vendite!N$32)+('Distinta Base'!$S$9*Vendite!N$33)+('Distinta Base'!$S$10*Vendite!N$34)+('Distinta Base'!$S$11*Vendite!N$35)+('Distinta Base'!$S$12*Vendite!N$36)+('Distinta Base'!$S$13*Vendite!N$37)+('Distinta Base'!$S$14*Vendite!N$38)+('Distinta Base'!$S$15*Vendite!N$39)+('Distinta Base'!$S$16*Vendite!N$40)+('Distinta Base'!$S$17*Vendite!N$41)+('Distinta Base'!$S$18*Vendite!N$42)+('Distinta Base'!$S$19*Vendite!N$43)+('Distinta Base'!$S$20*Vendite!N$44)+('Distinta Base'!$S$21*Vendite!N$45)+('Distinta Base'!$S$22*Vendite!N$46)+('Distinta Base'!$S$23*Vendite!N$47)+('Distinta Base'!$S$24*Vendite!N$48)</f>
        <v>240</v>
      </c>
      <c r="P135" s="46">
        <f>+('Distinta Base'!$S$5*Vendite!O$29)+('Distinta Base'!$S$6*Vendite!O$30)+('Distinta Base'!$S$7*Vendite!O$31)+('Distinta Base'!$S$8*Vendite!O$32)+('Distinta Base'!$S$9*Vendite!O$33)+('Distinta Base'!$S$10*Vendite!O$34)+('Distinta Base'!$S$11*Vendite!O$35)+('Distinta Base'!$S$12*Vendite!O$36)+('Distinta Base'!$S$13*Vendite!O$37)+('Distinta Base'!$S$14*Vendite!O$38)+('Distinta Base'!$S$15*Vendite!O$39)+('Distinta Base'!$S$16*Vendite!O$40)+('Distinta Base'!$S$17*Vendite!O$41)+('Distinta Base'!$S$18*Vendite!O$42)+('Distinta Base'!$S$19*Vendite!O$43)+('Distinta Base'!$S$20*Vendite!O$44)+('Distinta Base'!$S$21*Vendite!O$45)+('Distinta Base'!$S$22*Vendite!O$46)+('Distinta Base'!$S$23*Vendite!O$47)+('Distinta Base'!$S$24*Vendite!O$48)</f>
        <v>259</v>
      </c>
      <c r="Q135" s="46">
        <f>+('Distinta Base'!$S$5*Vendite!P$29)+('Distinta Base'!$S$6*Vendite!P$30)+('Distinta Base'!$S$7*Vendite!P$31)+('Distinta Base'!$S$8*Vendite!P$32)+('Distinta Base'!$S$9*Vendite!P$33)+('Distinta Base'!$S$10*Vendite!P$34)+('Distinta Base'!$S$11*Vendite!P$35)+('Distinta Base'!$S$12*Vendite!P$36)+('Distinta Base'!$S$13*Vendite!P$37)+('Distinta Base'!$S$14*Vendite!P$38)+('Distinta Base'!$S$15*Vendite!P$39)+('Distinta Base'!$S$16*Vendite!P$40)+('Distinta Base'!$S$17*Vendite!P$41)+('Distinta Base'!$S$18*Vendite!P$42)+('Distinta Base'!$S$19*Vendite!P$43)+('Distinta Base'!$S$20*Vendite!P$44)+('Distinta Base'!$S$21*Vendite!P$45)+('Distinta Base'!$S$22*Vendite!P$46)+('Distinta Base'!$S$23*Vendite!P$47)+('Distinta Base'!$S$24*Vendite!P$48)</f>
        <v>268</v>
      </c>
      <c r="R135" s="46">
        <f>+('Distinta Base'!$S$5*Vendite!Q$29)+('Distinta Base'!$S$6*Vendite!Q$30)+('Distinta Base'!$S$7*Vendite!Q$31)+('Distinta Base'!$S$8*Vendite!Q$32)+('Distinta Base'!$S$9*Vendite!Q$33)+('Distinta Base'!$S$10*Vendite!Q$34)+('Distinta Base'!$S$11*Vendite!Q$35)+('Distinta Base'!$S$12*Vendite!Q$36)+('Distinta Base'!$S$13*Vendite!Q$37)+('Distinta Base'!$S$14*Vendite!Q$38)+('Distinta Base'!$S$15*Vendite!Q$39)+('Distinta Base'!$S$16*Vendite!Q$40)+('Distinta Base'!$S$17*Vendite!Q$41)+('Distinta Base'!$S$18*Vendite!Q$42)+('Distinta Base'!$S$19*Vendite!Q$43)+('Distinta Base'!$S$20*Vendite!Q$44)+('Distinta Base'!$S$21*Vendite!Q$45)+('Distinta Base'!$S$22*Vendite!Q$46)+('Distinta Base'!$S$23*Vendite!Q$47)+('Distinta Base'!$S$24*Vendite!Q$48)</f>
        <v>268</v>
      </c>
      <c r="S135" s="46">
        <f>+('Distinta Base'!$S$5*Vendite!R$29)+('Distinta Base'!$S$6*Vendite!R$30)+('Distinta Base'!$S$7*Vendite!R$31)+('Distinta Base'!$S$8*Vendite!R$32)+('Distinta Base'!$S$9*Vendite!R$33)+('Distinta Base'!$S$10*Vendite!R$34)+('Distinta Base'!$S$11*Vendite!R$35)+('Distinta Base'!$S$12*Vendite!R$36)+('Distinta Base'!$S$13*Vendite!R$37)+('Distinta Base'!$S$14*Vendite!R$38)+('Distinta Base'!$S$15*Vendite!R$39)+('Distinta Base'!$S$16*Vendite!R$40)+('Distinta Base'!$S$17*Vendite!R$41)+('Distinta Base'!$S$18*Vendite!R$42)+('Distinta Base'!$S$19*Vendite!R$43)+('Distinta Base'!$S$20*Vendite!R$44)+('Distinta Base'!$S$21*Vendite!R$45)+('Distinta Base'!$S$22*Vendite!R$46)+('Distinta Base'!$S$23*Vendite!R$47)+('Distinta Base'!$S$24*Vendite!R$48)</f>
        <v>268</v>
      </c>
      <c r="T135" s="46">
        <f>+('Distinta Base'!$S$5*Vendite!S$29)+('Distinta Base'!$S$6*Vendite!S$30)+('Distinta Base'!$S$7*Vendite!S$31)+('Distinta Base'!$S$8*Vendite!S$32)+('Distinta Base'!$S$9*Vendite!S$33)+('Distinta Base'!$S$10*Vendite!S$34)+('Distinta Base'!$S$11*Vendite!S$35)+('Distinta Base'!$S$12*Vendite!S$36)+('Distinta Base'!$S$13*Vendite!S$37)+('Distinta Base'!$S$14*Vendite!S$38)+('Distinta Base'!$S$15*Vendite!S$39)+('Distinta Base'!$S$16*Vendite!S$40)+('Distinta Base'!$S$17*Vendite!S$41)+('Distinta Base'!$S$18*Vendite!S$42)+('Distinta Base'!$S$19*Vendite!S$43)+('Distinta Base'!$S$20*Vendite!S$44)+('Distinta Base'!$S$21*Vendite!S$45)+('Distinta Base'!$S$22*Vendite!S$46)+('Distinta Base'!$S$23*Vendite!S$47)+('Distinta Base'!$S$24*Vendite!S$48)</f>
        <v>268</v>
      </c>
      <c r="U135" s="46">
        <f>+('Distinta Base'!$S$5*Vendite!T$29)+('Distinta Base'!$S$6*Vendite!T$30)+('Distinta Base'!$S$7*Vendite!T$31)+('Distinta Base'!$S$8*Vendite!T$32)+('Distinta Base'!$S$9*Vendite!T$33)+('Distinta Base'!$S$10*Vendite!T$34)+('Distinta Base'!$S$11*Vendite!T$35)+('Distinta Base'!$S$12*Vendite!T$36)+('Distinta Base'!$S$13*Vendite!T$37)+('Distinta Base'!$S$14*Vendite!T$38)+('Distinta Base'!$S$15*Vendite!T$39)+('Distinta Base'!$S$16*Vendite!T$40)+('Distinta Base'!$S$17*Vendite!T$41)+('Distinta Base'!$S$18*Vendite!T$42)+('Distinta Base'!$S$19*Vendite!T$43)+('Distinta Base'!$S$20*Vendite!T$44)+('Distinta Base'!$S$21*Vendite!T$45)+('Distinta Base'!$S$22*Vendite!T$46)+('Distinta Base'!$S$23*Vendite!T$47)+('Distinta Base'!$S$24*Vendite!T$48)</f>
        <v>268</v>
      </c>
      <c r="V135" s="46">
        <f>+('Distinta Base'!$S$5*Vendite!U$29)+('Distinta Base'!$S$6*Vendite!U$30)+('Distinta Base'!$S$7*Vendite!U$31)+('Distinta Base'!$S$8*Vendite!U$32)+('Distinta Base'!$S$9*Vendite!U$33)+('Distinta Base'!$S$10*Vendite!U$34)+('Distinta Base'!$S$11*Vendite!U$35)+('Distinta Base'!$S$12*Vendite!U$36)+('Distinta Base'!$S$13*Vendite!U$37)+('Distinta Base'!$S$14*Vendite!U$38)+('Distinta Base'!$S$15*Vendite!U$39)+('Distinta Base'!$S$16*Vendite!U$40)+('Distinta Base'!$S$17*Vendite!U$41)+('Distinta Base'!$S$18*Vendite!U$42)+('Distinta Base'!$S$19*Vendite!U$43)+('Distinta Base'!$S$20*Vendite!U$44)+('Distinta Base'!$S$21*Vendite!U$45)+('Distinta Base'!$S$22*Vendite!U$46)+('Distinta Base'!$S$23*Vendite!U$47)+('Distinta Base'!$S$24*Vendite!U$48)</f>
        <v>268</v>
      </c>
      <c r="W135" s="46">
        <f>+('Distinta Base'!$S$5*Vendite!V$29)+('Distinta Base'!$S$6*Vendite!V$30)+('Distinta Base'!$S$7*Vendite!V$31)+('Distinta Base'!$S$8*Vendite!V$32)+('Distinta Base'!$S$9*Vendite!V$33)+('Distinta Base'!$S$10*Vendite!V$34)+('Distinta Base'!$S$11*Vendite!V$35)+('Distinta Base'!$S$12*Vendite!V$36)+('Distinta Base'!$S$13*Vendite!V$37)+('Distinta Base'!$S$14*Vendite!V$38)+('Distinta Base'!$S$15*Vendite!V$39)+('Distinta Base'!$S$16*Vendite!V$40)+('Distinta Base'!$S$17*Vendite!V$41)+('Distinta Base'!$S$18*Vendite!V$42)+('Distinta Base'!$S$19*Vendite!V$43)+('Distinta Base'!$S$20*Vendite!V$44)+('Distinta Base'!$S$21*Vendite!V$45)+('Distinta Base'!$S$22*Vendite!V$46)+('Distinta Base'!$S$23*Vendite!V$47)+('Distinta Base'!$S$24*Vendite!V$48)</f>
        <v>268</v>
      </c>
      <c r="X135" s="46">
        <f>+('Distinta Base'!$S$5*Vendite!W$29)+('Distinta Base'!$S$6*Vendite!W$30)+('Distinta Base'!$S$7*Vendite!W$31)+('Distinta Base'!$S$8*Vendite!W$32)+('Distinta Base'!$S$9*Vendite!W$33)+('Distinta Base'!$S$10*Vendite!W$34)+('Distinta Base'!$S$11*Vendite!W$35)+('Distinta Base'!$S$12*Vendite!W$36)+('Distinta Base'!$S$13*Vendite!W$37)+('Distinta Base'!$S$14*Vendite!W$38)+('Distinta Base'!$S$15*Vendite!W$39)+('Distinta Base'!$S$16*Vendite!W$40)+('Distinta Base'!$S$17*Vendite!W$41)+('Distinta Base'!$S$18*Vendite!W$42)+('Distinta Base'!$S$19*Vendite!W$43)+('Distinta Base'!$S$20*Vendite!W$44)+('Distinta Base'!$S$21*Vendite!W$45)+('Distinta Base'!$S$22*Vendite!W$46)+('Distinta Base'!$S$23*Vendite!W$47)+('Distinta Base'!$S$24*Vendite!W$48)</f>
        <v>268</v>
      </c>
      <c r="Y135" s="46">
        <f>+('Distinta Base'!$S$5*Vendite!X$29)+('Distinta Base'!$S$6*Vendite!X$30)+('Distinta Base'!$S$7*Vendite!X$31)+('Distinta Base'!$S$8*Vendite!X$32)+('Distinta Base'!$S$9*Vendite!X$33)+('Distinta Base'!$S$10*Vendite!X$34)+('Distinta Base'!$S$11*Vendite!X$35)+('Distinta Base'!$S$12*Vendite!X$36)+('Distinta Base'!$S$13*Vendite!X$37)+('Distinta Base'!$S$14*Vendite!X$38)+('Distinta Base'!$S$15*Vendite!X$39)+('Distinta Base'!$S$16*Vendite!X$40)+('Distinta Base'!$S$17*Vendite!X$41)+('Distinta Base'!$S$18*Vendite!X$42)+('Distinta Base'!$S$19*Vendite!X$43)+('Distinta Base'!$S$20*Vendite!X$44)+('Distinta Base'!$S$21*Vendite!X$45)+('Distinta Base'!$S$22*Vendite!X$46)+('Distinta Base'!$S$23*Vendite!X$47)+('Distinta Base'!$S$24*Vendite!X$48)</f>
        <v>268</v>
      </c>
      <c r="Z135" s="46">
        <f>+('Distinta Base'!$S$5*Vendite!Y$29)+('Distinta Base'!$S$6*Vendite!Y$30)+('Distinta Base'!$S$7*Vendite!Y$31)+('Distinta Base'!$S$8*Vendite!Y$32)+('Distinta Base'!$S$9*Vendite!Y$33)+('Distinta Base'!$S$10*Vendite!Y$34)+('Distinta Base'!$S$11*Vendite!Y$35)+('Distinta Base'!$S$12*Vendite!Y$36)+('Distinta Base'!$S$13*Vendite!Y$37)+('Distinta Base'!$S$14*Vendite!Y$38)+('Distinta Base'!$S$15*Vendite!Y$39)+('Distinta Base'!$S$16*Vendite!Y$40)+('Distinta Base'!$S$17*Vendite!Y$41)+('Distinta Base'!$S$18*Vendite!Y$42)+('Distinta Base'!$S$19*Vendite!Y$43)+('Distinta Base'!$S$20*Vendite!Y$44)+('Distinta Base'!$S$21*Vendite!Y$45)+('Distinta Base'!$S$22*Vendite!Y$46)+('Distinta Base'!$S$23*Vendite!Y$47)+('Distinta Base'!$S$24*Vendite!Y$48)</f>
        <v>268</v>
      </c>
      <c r="AA135" s="46">
        <f>+('Distinta Base'!$S$5*Vendite!Z$29)+('Distinta Base'!$S$6*Vendite!Z$30)+('Distinta Base'!$S$7*Vendite!Z$31)+('Distinta Base'!$S$8*Vendite!Z$32)+('Distinta Base'!$S$9*Vendite!Z$33)+('Distinta Base'!$S$10*Vendite!Z$34)+('Distinta Base'!$S$11*Vendite!Z$35)+('Distinta Base'!$S$12*Vendite!Z$36)+('Distinta Base'!$S$13*Vendite!Z$37)+('Distinta Base'!$S$14*Vendite!Z$38)+('Distinta Base'!$S$15*Vendite!Z$39)+('Distinta Base'!$S$16*Vendite!Z$40)+('Distinta Base'!$S$17*Vendite!Z$41)+('Distinta Base'!$S$18*Vendite!Z$42)+('Distinta Base'!$S$19*Vendite!Z$43)+('Distinta Base'!$S$20*Vendite!Z$44)+('Distinta Base'!$S$21*Vendite!Z$45)+('Distinta Base'!$S$22*Vendite!Z$46)+('Distinta Base'!$S$23*Vendite!Z$47)+('Distinta Base'!$S$24*Vendite!Z$48)</f>
        <v>268</v>
      </c>
      <c r="AB135" s="46">
        <f>+('Distinta Base'!$S$5*Vendite!AA$29)+('Distinta Base'!$S$6*Vendite!AA$30)+('Distinta Base'!$S$7*Vendite!AA$31)+('Distinta Base'!$S$8*Vendite!AA$32)+('Distinta Base'!$S$9*Vendite!AA$33)+('Distinta Base'!$S$10*Vendite!AA$34)+('Distinta Base'!$S$11*Vendite!AA$35)+('Distinta Base'!$S$12*Vendite!AA$36)+('Distinta Base'!$S$13*Vendite!AA$37)+('Distinta Base'!$S$14*Vendite!AA$38)+('Distinta Base'!$S$15*Vendite!AA$39)+('Distinta Base'!$S$16*Vendite!AA$40)+('Distinta Base'!$S$17*Vendite!AA$41)+('Distinta Base'!$S$18*Vendite!AA$42)+('Distinta Base'!$S$19*Vendite!AA$43)+('Distinta Base'!$S$20*Vendite!AA$44)+('Distinta Base'!$S$21*Vendite!AA$45)+('Distinta Base'!$S$22*Vendite!AA$46)+('Distinta Base'!$S$23*Vendite!AA$47)+('Distinta Base'!$S$24*Vendite!AA$48)</f>
        <v>287</v>
      </c>
      <c r="AC135" s="46">
        <f>+('Distinta Base'!$S$5*Vendite!AB$29)+('Distinta Base'!$S$6*Vendite!AB$30)+('Distinta Base'!$S$7*Vendite!AB$31)+('Distinta Base'!$S$8*Vendite!AB$32)+('Distinta Base'!$S$9*Vendite!AB$33)+('Distinta Base'!$S$10*Vendite!AB$34)+('Distinta Base'!$S$11*Vendite!AB$35)+('Distinta Base'!$S$12*Vendite!AB$36)+('Distinta Base'!$S$13*Vendite!AB$37)+('Distinta Base'!$S$14*Vendite!AB$38)+('Distinta Base'!$S$15*Vendite!AB$39)+('Distinta Base'!$S$16*Vendite!AB$40)+('Distinta Base'!$S$17*Vendite!AB$41)+('Distinta Base'!$S$18*Vendite!AB$42)+('Distinta Base'!$S$19*Vendite!AB$43)+('Distinta Base'!$S$20*Vendite!AB$44)+('Distinta Base'!$S$21*Vendite!AB$45)+('Distinta Base'!$S$22*Vendite!AB$46)+('Distinta Base'!$S$23*Vendite!AB$47)+('Distinta Base'!$S$24*Vendite!AB$48)</f>
        <v>296</v>
      </c>
      <c r="AD135" s="46">
        <f>+('Distinta Base'!$S$5*Vendite!AC$29)+('Distinta Base'!$S$6*Vendite!AC$30)+('Distinta Base'!$S$7*Vendite!AC$31)+('Distinta Base'!$S$8*Vendite!AC$32)+('Distinta Base'!$S$9*Vendite!AC$33)+('Distinta Base'!$S$10*Vendite!AC$34)+('Distinta Base'!$S$11*Vendite!AC$35)+('Distinta Base'!$S$12*Vendite!AC$36)+('Distinta Base'!$S$13*Vendite!AC$37)+('Distinta Base'!$S$14*Vendite!AC$38)+('Distinta Base'!$S$15*Vendite!AC$39)+('Distinta Base'!$S$16*Vendite!AC$40)+('Distinta Base'!$S$17*Vendite!AC$41)+('Distinta Base'!$S$18*Vendite!AC$42)+('Distinta Base'!$S$19*Vendite!AC$43)+('Distinta Base'!$S$20*Vendite!AC$44)+('Distinta Base'!$S$21*Vendite!AC$45)+('Distinta Base'!$S$22*Vendite!AC$46)+('Distinta Base'!$S$23*Vendite!AC$47)+('Distinta Base'!$S$24*Vendite!AC$48)</f>
        <v>296</v>
      </c>
      <c r="AE135" s="46">
        <f>+('Distinta Base'!$S$5*Vendite!AD$29)+('Distinta Base'!$S$6*Vendite!AD$30)+('Distinta Base'!$S$7*Vendite!AD$31)+('Distinta Base'!$S$8*Vendite!AD$32)+('Distinta Base'!$S$9*Vendite!AD$33)+('Distinta Base'!$S$10*Vendite!AD$34)+('Distinta Base'!$S$11*Vendite!AD$35)+('Distinta Base'!$S$12*Vendite!AD$36)+('Distinta Base'!$S$13*Vendite!AD$37)+('Distinta Base'!$S$14*Vendite!AD$38)+('Distinta Base'!$S$15*Vendite!AD$39)+('Distinta Base'!$S$16*Vendite!AD$40)+('Distinta Base'!$S$17*Vendite!AD$41)+('Distinta Base'!$S$18*Vendite!AD$42)+('Distinta Base'!$S$19*Vendite!AD$43)+('Distinta Base'!$S$20*Vendite!AD$44)+('Distinta Base'!$S$21*Vendite!AD$45)+('Distinta Base'!$S$22*Vendite!AD$46)+('Distinta Base'!$S$23*Vendite!AD$47)+('Distinta Base'!$S$24*Vendite!AD$48)</f>
        <v>296</v>
      </c>
      <c r="AF135" s="46">
        <f>+('Distinta Base'!$S$5*Vendite!AE$29)+('Distinta Base'!$S$6*Vendite!AE$30)+('Distinta Base'!$S$7*Vendite!AE$31)+('Distinta Base'!$S$8*Vendite!AE$32)+('Distinta Base'!$S$9*Vendite!AE$33)+('Distinta Base'!$S$10*Vendite!AE$34)+('Distinta Base'!$S$11*Vendite!AE$35)+('Distinta Base'!$S$12*Vendite!AE$36)+('Distinta Base'!$S$13*Vendite!AE$37)+('Distinta Base'!$S$14*Vendite!AE$38)+('Distinta Base'!$S$15*Vendite!AE$39)+('Distinta Base'!$S$16*Vendite!AE$40)+('Distinta Base'!$S$17*Vendite!AE$41)+('Distinta Base'!$S$18*Vendite!AE$42)+('Distinta Base'!$S$19*Vendite!AE$43)+('Distinta Base'!$S$20*Vendite!AE$44)+('Distinta Base'!$S$21*Vendite!AE$45)+('Distinta Base'!$S$22*Vendite!AE$46)+('Distinta Base'!$S$23*Vendite!AE$47)+('Distinta Base'!$S$24*Vendite!AE$48)</f>
        <v>296</v>
      </c>
      <c r="AG135" s="46">
        <f>+('Distinta Base'!$S$5*Vendite!AF$29)+('Distinta Base'!$S$6*Vendite!AF$30)+('Distinta Base'!$S$7*Vendite!AF$31)+('Distinta Base'!$S$8*Vendite!AF$32)+('Distinta Base'!$S$9*Vendite!AF$33)+('Distinta Base'!$S$10*Vendite!AF$34)+('Distinta Base'!$S$11*Vendite!AF$35)+('Distinta Base'!$S$12*Vendite!AF$36)+('Distinta Base'!$S$13*Vendite!AF$37)+('Distinta Base'!$S$14*Vendite!AF$38)+('Distinta Base'!$S$15*Vendite!AF$39)+('Distinta Base'!$S$16*Vendite!AF$40)+('Distinta Base'!$S$17*Vendite!AF$41)+('Distinta Base'!$S$18*Vendite!AF$42)+('Distinta Base'!$S$19*Vendite!AF$43)+('Distinta Base'!$S$20*Vendite!AF$44)+('Distinta Base'!$S$21*Vendite!AF$45)+('Distinta Base'!$S$22*Vendite!AF$46)+('Distinta Base'!$S$23*Vendite!AF$47)+('Distinta Base'!$S$24*Vendite!AF$48)</f>
        <v>296</v>
      </c>
      <c r="AH135" s="46">
        <f>+('Distinta Base'!$S$5*Vendite!AG$29)+('Distinta Base'!$S$6*Vendite!AG$30)+('Distinta Base'!$S$7*Vendite!AG$31)+('Distinta Base'!$S$8*Vendite!AG$32)+('Distinta Base'!$S$9*Vendite!AG$33)+('Distinta Base'!$S$10*Vendite!AG$34)+('Distinta Base'!$S$11*Vendite!AG$35)+('Distinta Base'!$S$12*Vendite!AG$36)+('Distinta Base'!$S$13*Vendite!AG$37)+('Distinta Base'!$S$14*Vendite!AG$38)+('Distinta Base'!$S$15*Vendite!AG$39)+('Distinta Base'!$S$16*Vendite!AG$40)+('Distinta Base'!$S$17*Vendite!AG$41)+('Distinta Base'!$S$18*Vendite!AG$42)+('Distinta Base'!$S$19*Vendite!AG$43)+('Distinta Base'!$S$20*Vendite!AG$44)+('Distinta Base'!$S$21*Vendite!AG$45)+('Distinta Base'!$S$22*Vendite!AG$46)+('Distinta Base'!$S$23*Vendite!AG$47)+('Distinta Base'!$S$24*Vendite!AG$48)</f>
        <v>296</v>
      </c>
      <c r="AI135" s="46">
        <f>+('Distinta Base'!$S$5*Vendite!AH$29)+('Distinta Base'!$S$6*Vendite!AH$30)+('Distinta Base'!$S$7*Vendite!AH$31)+('Distinta Base'!$S$8*Vendite!AH$32)+('Distinta Base'!$S$9*Vendite!AH$33)+('Distinta Base'!$S$10*Vendite!AH$34)+('Distinta Base'!$S$11*Vendite!AH$35)+('Distinta Base'!$S$12*Vendite!AH$36)+('Distinta Base'!$S$13*Vendite!AH$37)+('Distinta Base'!$S$14*Vendite!AH$38)+('Distinta Base'!$S$15*Vendite!AH$39)+('Distinta Base'!$S$16*Vendite!AH$40)+('Distinta Base'!$S$17*Vendite!AH$41)+('Distinta Base'!$S$18*Vendite!AH$42)+('Distinta Base'!$S$19*Vendite!AH$43)+('Distinta Base'!$S$20*Vendite!AH$44)+('Distinta Base'!$S$21*Vendite!AH$45)+('Distinta Base'!$S$22*Vendite!AH$46)+('Distinta Base'!$S$23*Vendite!AH$47)+('Distinta Base'!$S$24*Vendite!AH$48)</f>
        <v>296</v>
      </c>
      <c r="AJ135" s="46">
        <f>+('Distinta Base'!$S$5*Vendite!AI$29)+('Distinta Base'!$S$6*Vendite!AI$30)+('Distinta Base'!$S$7*Vendite!AI$31)+('Distinta Base'!$S$8*Vendite!AI$32)+('Distinta Base'!$S$9*Vendite!AI$33)+('Distinta Base'!$S$10*Vendite!AI$34)+('Distinta Base'!$S$11*Vendite!AI$35)+('Distinta Base'!$S$12*Vendite!AI$36)+('Distinta Base'!$S$13*Vendite!AI$37)+('Distinta Base'!$S$14*Vendite!AI$38)+('Distinta Base'!$S$15*Vendite!AI$39)+('Distinta Base'!$S$16*Vendite!AI$40)+('Distinta Base'!$S$17*Vendite!AI$41)+('Distinta Base'!$S$18*Vendite!AI$42)+('Distinta Base'!$S$19*Vendite!AI$43)+('Distinta Base'!$S$20*Vendite!AI$44)+('Distinta Base'!$S$21*Vendite!AI$45)+('Distinta Base'!$S$22*Vendite!AI$46)+('Distinta Base'!$S$23*Vendite!AI$47)+('Distinta Base'!$S$24*Vendite!AI$48)</f>
        <v>296</v>
      </c>
      <c r="AK135" s="46">
        <f>+('Distinta Base'!$S$5*Vendite!AJ$29)+('Distinta Base'!$S$6*Vendite!AJ$30)+('Distinta Base'!$S$7*Vendite!AJ$31)+('Distinta Base'!$S$8*Vendite!AJ$32)+('Distinta Base'!$S$9*Vendite!AJ$33)+('Distinta Base'!$S$10*Vendite!AJ$34)+('Distinta Base'!$S$11*Vendite!AJ$35)+('Distinta Base'!$S$12*Vendite!AJ$36)+('Distinta Base'!$S$13*Vendite!AJ$37)+('Distinta Base'!$S$14*Vendite!AJ$38)+('Distinta Base'!$S$15*Vendite!AJ$39)+('Distinta Base'!$S$16*Vendite!AJ$40)+('Distinta Base'!$S$17*Vendite!AJ$41)+('Distinta Base'!$S$18*Vendite!AJ$42)+('Distinta Base'!$S$19*Vendite!AJ$43)+('Distinta Base'!$S$20*Vendite!AJ$44)+('Distinta Base'!$S$21*Vendite!AJ$45)+('Distinta Base'!$S$22*Vendite!AJ$46)+('Distinta Base'!$S$23*Vendite!AJ$47)+('Distinta Base'!$S$24*Vendite!AJ$48)</f>
        <v>296</v>
      </c>
      <c r="AL135" s="46">
        <f>+('Distinta Base'!$S$5*Vendite!AK$29)+('Distinta Base'!$S$6*Vendite!AK$30)+('Distinta Base'!$S$7*Vendite!AK$31)+('Distinta Base'!$S$8*Vendite!AK$32)+('Distinta Base'!$S$9*Vendite!AK$33)+('Distinta Base'!$S$10*Vendite!AK$34)+('Distinta Base'!$S$11*Vendite!AK$35)+('Distinta Base'!$S$12*Vendite!AK$36)+('Distinta Base'!$S$13*Vendite!AK$37)+('Distinta Base'!$S$14*Vendite!AK$38)+('Distinta Base'!$S$15*Vendite!AK$39)+('Distinta Base'!$S$16*Vendite!AK$40)+('Distinta Base'!$S$17*Vendite!AK$41)+('Distinta Base'!$S$18*Vendite!AK$42)+('Distinta Base'!$S$19*Vendite!AK$43)+('Distinta Base'!$S$20*Vendite!AK$44)+('Distinta Base'!$S$21*Vendite!AK$45)+('Distinta Base'!$S$22*Vendite!AK$46)+('Distinta Base'!$S$23*Vendite!AK$47)+('Distinta Base'!$S$24*Vendite!AK$48)</f>
        <v>296</v>
      </c>
      <c r="AM135" s="46">
        <f>+('Distinta Base'!$S$5*Vendite!AL$29)+('Distinta Base'!$S$6*Vendite!AL$30)+('Distinta Base'!$S$7*Vendite!AL$31)+('Distinta Base'!$S$8*Vendite!AL$32)+('Distinta Base'!$S$9*Vendite!AL$33)+('Distinta Base'!$S$10*Vendite!AL$34)+('Distinta Base'!$S$11*Vendite!AL$35)+('Distinta Base'!$S$12*Vendite!AL$36)+('Distinta Base'!$S$13*Vendite!AL$37)+('Distinta Base'!$S$14*Vendite!AL$38)+('Distinta Base'!$S$15*Vendite!AL$39)+('Distinta Base'!$S$16*Vendite!AL$40)+('Distinta Base'!$S$17*Vendite!AL$41)+('Distinta Base'!$S$18*Vendite!AL$42)+('Distinta Base'!$S$19*Vendite!AL$43)+('Distinta Base'!$S$20*Vendite!AL$44)+('Distinta Base'!$S$21*Vendite!AL$45)+('Distinta Base'!$S$22*Vendite!AL$46)+('Distinta Base'!$S$23*Vendite!AL$47)+('Distinta Base'!$S$24*Vendite!AL$48)</f>
        <v>296</v>
      </c>
    </row>
    <row r="136" spans="2:39" ht="16.5" thickTop="1" thickBot="1" x14ac:dyDescent="0.3">
      <c r="B136" s="48" t="str">
        <f>+app!$G$12&amp;" in "&amp;'An Distinta Base'!F24</f>
        <v>Acquisti in Pz</v>
      </c>
      <c r="C136" s="41"/>
      <c r="D136" s="54">
        <v>9000</v>
      </c>
      <c r="E136" s="54"/>
      <c r="F136" s="54"/>
      <c r="G136" s="54"/>
      <c r="H136" s="54"/>
      <c r="I136" s="54">
        <v>9000</v>
      </c>
      <c r="J136" s="54"/>
      <c r="K136" s="54"/>
      <c r="L136" s="54"/>
      <c r="M136" s="54"/>
      <c r="N136" s="54">
        <v>9000</v>
      </c>
      <c r="O136" s="54"/>
      <c r="P136" s="54"/>
      <c r="Q136" s="54"/>
      <c r="R136" s="54"/>
      <c r="S136" s="54">
        <v>9000</v>
      </c>
      <c r="T136" s="54"/>
      <c r="U136" s="54"/>
      <c r="V136" s="54"/>
      <c r="W136" s="54"/>
      <c r="X136" s="54">
        <v>9000</v>
      </c>
      <c r="Y136" s="54"/>
      <c r="Z136" s="54"/>
      <c r="AA136" s="54"/>
      <c r="AB136" s="54"/>
      <c r="AC136" s="54">
        <v>9000</v>
      </c>
      <c r="AD136" s="54"/>
      <c r="AE136" s="54"/>
      <c r="AF136" s="54"/>
      <c r="AG136" s="54"/>
      <c r="AH136" s="54"/>
      <c r="AI136" s="54">
        <v>9000</v>
      </c>
      <c r="AJ136" s="54"/>
      <c r="AK136" s="54"/>
      <c r="AL136" s="54"/>
      <c r="AM136" s="54"/>
    </row>
    <row r="137" spans="2:39" ht="15.75" thickTop="1" x14ac:dyDescent="0.25">
      <c r="B137" s="48" t="s">
        <v>300</v>
      </c>
      <c r="D137" s="46">
        <f>+D134-D135+D136</f>
        <v>8760</v>
      </c>
      <c r="E137" s="46">
        <f>+E134-E135+E136</f>
        <v>8520</v>
      </c>
      <c r="F137" s="46">
        <f t="shared" ref="F137:AM137" si="33">+F134-F135+F136</f>
        <v>8280</v>
      </c>
      <c r="G137" s="46">
        <f t="shared" si="33"/>
        <v>8040</v>
      </c>
      <c r="H137" s="46">
        <f t="shared" si="33"/>
        <v>7800</v>
      </c>
      <c r="I137" s="46">
        <f t="shared" si="33"/>
        <v>16560</v>
      </c>
      <c r="J137" s="46">
        <f t="shared" si="33"/>
        <v>16320</v>
      </c>
      <c r="K137" s="46">
        <f t="shared" si="33"/>
        <v>16080</v>
      </c>
      <c r="L137" s="46">
        <f t="shared" si="33"/>
        <v>15840</v>
      </c>
      <c r="M137" s="46">
        <f t="shared" si="33"/>
        <v>15600</v>
      </c>
      <c r="N137" s="46">
        <f t="shared" si="33"/>
        <v>24360</v>
      </c>
      <c r="O137" s="46">
        <f t="shared" si="33"/>
        <v>24120</v>
      </c>
      <c r="P137" s="46">
        <f t="shared" si="33"/>
        <v>23861</v>
      </c>
      <c r="Q137" s="46">
        <f t="shared" si="33"/>
        <v>23593</v>
      </c>
      <c r="R137" s="46">
        <f t="shared" si="33"/>
        <v>23325</v>
      </c>
      <c r="S137" s="46">
        <f t="shared" si="33"/>
        <v>32057</v>
      </c>
      <c r="T137" s="46">
        <f t="shared" si="33"/>
        <v>31789</v>
      </c>
      <c r="U137" s="46">
        <f t="shared" si="33"/>
        <v>31521</v>
      </c>
      <c r="V137" s="46">
        <f t="shared" si="33"/>
        <v>31253</v>
      </c>
      <c r="W137" s="46">
        <f t="shared" si="33"/>
        <v>30985</v>
      </c>
      <c r="X137" s="46">
        <f t="shared" si="33"/>
        <v>39717</v>
      </c>
      <c r="Y137" s="46">
        <f t="shared" si="33"/>
        <v>39449</v>
      </c>
      <c r="Z137" s="46">
        <f t="shared" si="33"/>
        <v>39181</v>
      </c>
      <c r="AA137" s="46">
        <f t="shared" si="33"/>
        <v>38913</v>
      </c>
      <c r="AB137" s="46">
        <f t="shared" si="33"/>
        <v>38626</v>
      </c>
      <c r="AC137" s="46">
        <f t="shared" si="33"/>
        <v>47330</v>
      </c>
      <c r="AD137" s="46">
        <f t="shared" si="33"/>
        <v>47034</v>
      </c>
      <c r="AE137" s="46">
        <f t="shared" si="33"/>
        <v>46738</v>
      </c>
      <c r="AF137" s="46">
        <f t="shared" si="33"/>
        <v>46442</v>
      </c>
      <c r="AG137" s="46">
        <f t="shared" si="33"/>
        <v>46146</v>
      </c>
      <c r="AH137" s="46">
        <f t="shared" si="33"/>
        <v>45850</v>
      </c>
      <c r="AI137" s="46">
        <f t="shared" si="33"/>
        <v>54554</v>
      </c>
      <c r="AJ137" s="46">
        <f t="shared" si="33"/>
        <v>54258</v>
      </c>
      <c r="AK137" s="46">
        <f t="shared" si="33"/>
        <v>53962</v>
      </c>
      <c r="AL137" s="46">
        <f t="shared" si="33"/>
        <v>53666</v>
      </c>
      <c r="AM137" s="46">
        <f t="shared" si="33"/>
        <v>53370</v>
      </c>
    </row>
    <row r="140" spans="2:39" ht="15" x14ac:dyDescent="0.25">
      <c r="B140" s="48" t="str">
        <f>+'An Distinta Base'!E25</f>
        <v>Mp18</v>
      </c>
      <c r="D140" s="48" t="str">
        <f>+SPm!B$2</f>
        <v>A1 M1</v>
      </c>
      <c r="E140" s="48" t="str">
        <f>+SPm!C$2</f>
        <v>A1 M2</v>
      </c>
      <c r="F140" s="48" t="str">
        <f>+SPm!D$2</f>
        <v>A1 M3</v>
      </c>
      <c r="G140" s="48" t="str">
        <f>+SPm!E$2</f>
        <v>A1 M4</v>
      </c>
      <c r="H140" s="48" t="str">
        <f>+SPm!F$2</f>
        <v>A1 M5</v>
      </c>
      <c r="I140" s="48" t="str">
        <f>+SPm!G$2</f>
        <v>A1 M6</v>
      </c>
      <c r="J140" s="48" t="str">
        <f>+SPm!H$2</f>
        <v>A1 M7</v>
      </c>
      <c r="K140" s="48" t="str">
        <f>+SPm!I$2</f>
        <v>A1 M8</v>
      </c>
      <c r="L140" s="48" t="str">
        <f>+SPm!J$2</f>
        <v>A1 M9</v>
      </c>
      <c r="M140" s="48" t="str">
        <f>+SPm!K$2</f>
        <v>A1 M10</v>
      </c>
      <c r="N140" s="48" t="str">
        <f>+SPm!L$2</f>
        <v>A1 M11</v>
      </c>
      <c r="O140" s="48" t="str">
        <f>+SPm!M$2</f>
        <v>A1 M12</v>
      </c>
      <c r="P140" s="48" t="str">
        <f>+SPm!N$2</f>
        <v>A2 M1</v>
      </c>
      <c r="Q140" s="48" t="str">
        <f>+SPm!O$2</f>
        <v>A2 M2</v>
      </c>
      <c r="R140" s="48" t="str">
        <f>+SPm!P$2</f>
        <v>A2 M3</v>
      </c>
      <c r="S140" s="48" t="str">
        <f>+SPm!Q$2</f>
        <v>A2 M4</v>
      </c>
      <c r="T140" s="48" t="str">
        <f>+SPm!R$2</f>
        <v>A2 M5</v>
      </c>
      <c r="U140" s="48" t="str">
        <f>+SPm!S$2</f>
        <v>A2 M6</v>
      </c>
      <c r="V140" s="48" t="str">
        <f>+SPm!T$2</f>
        <v>A2 M7</v>
      </c>
      <c r="W140" s="48" t="str">
        <f>+SPm!U$2</f>
        <v>A2 M8</v>
      </c>
      <c r="X140" s="48" t="str">
        <f>+SPm!V$2</f>
        <v>A2 M9</v>
      </c>
      <c r="Y140" s="48" t="str">
        <f>+SPm!W$2</f>
        <v>A2 M10</v>
      </c>
      <c r="Z140" s="48" t="str">
        <f>+SPm!X$2</f>
        <v>A2 M11</v>
      </c>
      <c r="AA140" s="48" t="str">
        <f>+SPm!Y$2</f>
        <v>A2 M12</v>
      </c>
      <c r="AB140" s="48" t="str">
        <f>+SPm!Z$2</f>
        <v>A3 M1</v>
      </c>
      <c r="AC140" s="48" t="str">
        <f>+SPm!AA$2</f>
        <v>A3 M2</v>
      </c>
      <c r="AD140" s="48" t="str">
        <f>+SPm!AB$2</f>
        <v>A3 M3</v>
      </c>
      <c r="AE140" s="48" t="str">
        <f>+SPm!AC$2</f>
        <v>A3 M4</v>
      </c>
      <c r="AF140" s="48" t="str">
        <f>+SPm!AD$2</f>
        <v>A3 M5</v>
      </c>
      <c r="AG140" s="48" t="str">
        <f>+SPm!AE$2</f>
        <v>A3 M6</v>
      </c>
      <c r="AH140" s="48" t="str">
        <f>+SPm!AF$2</f>
        <v>A3 M7</v>
      </c>
      <c r="AI140" s="48" t="str">
        <f>+SPm!AG$2</f>
        <v>A3 M8</v>
      </c>
      <c r="AJ140" s="48" t="str">
        <f>+SPm!AH$2</f>
        <v>A3 M9</v>
      </c>
      <c r="AK140" s="48" t="str">
        <f>+SPm!AI$2</f>
        <v>A3 M10</v>
      </c>
      <c r="AL140" s="48" t="str">
        <f>+SPm!AJ$2</f>
        <v>A3 M11</v>
      </c>
      <c r="AM140" s="48" t="str">
        <f>+SPm!AK$2</f>
        <v>A3 M12</v>
      </c>
    </row>
    <row r="142" spans="2:39" ht="15" x14ac:dyDescent="0.25">
      <c r="B142" s="48" t="s">
        <v>299</v>
      </c>
      <c r="D142" s="46">
        <v>0</v>
      </c>
      <c r="E142" s="46">
        <f>+D145</f>
        <v>2946</v>
      </c>
      <c r="F142" s="46">
        <f t="shared" ref="F142:AM142" si="34">+E145</f>
        <v>2892</v>
      </c>
      <c r="G142" s="46">
        <f t="shared" si="34"/>
        <v>2838</v>
      </c>
      <c r="H142" s="46">
        <f t="shared" si="34"/>
        <v>2784</v>
      </c>
      <c r="I142" s="46">
        <f t="shared" si="34"/>
        <v>2730</v>
      </c>
      <c r="J142" s="46">
        <f t="shared" si="34"/>
        <v>2676</v>
      </c>
      <c r="K142" s="46">
        <f t="shared" si="34"/>
        <v>2622</v>
      </c>
      <c r="L142" s="46">
        <f t="shared" si="34"/>
        <v>5568</v>
      </c>
      <c r="M142" s="46">
        <f t="shared" si="34"/>
        <v>5514</v>
      </c>
      <c r="N142" s="46">
        <f t="shared" si="34"/>
        <v>5460</v>
      </c>
      <c r="O142" s="46">
        <f t="shared" si="34"/>
        <v>5406</v>
      </c>
      <c r="P142" s="46">
        <f t="shared" si="34"/>
        <v>5352</v>
      </c>
      <c r="Q142" s="46">
        <f t="shared" si="34"/>
        <v>5293.9</v>
      </c>
      <c r="R142" s="46">
        <f t="shared" si="34"/>
        <v>5233.7</v>
      </c>
      <c r="S142" s="46">
        <f t="shared" si="34"/>
        <v>8173.5</v>
      </c>
      <c r="T142" s="46">
        <f t="shared" si="34"/>
        <v>8113.3</v>
      </c>
      <c r="U142" s="46">
        <f t="shared" si="34"/>
        <v>8053.1</v>
      </c>
      <c r="V142" s="46">
        <f t="shared" si="34"/>
        <v>7992.9000000000005</v>
      </c>
      <c r="W142" s="46">
        <f t="shared" si="34"/>
        <v>7932.7000000000007</v>
      </c>
      <c r="X142" s="46">
        <f t="shared" si="34"/>
        <v>7872.5000000000009</v>
      </c>
      <c r="Y142" s="46">
        <f t="shared" si="34"/>
        <v>7812.3000000000011</v>
      </c>
      <c r="Z142" s="46">
        <f t="shared" si="34"/>
        <v>10752.100000000002</v>
      </c>
      <c r="AA142" s="46">
        <f t="shared" si="34"/>
        <v>10691.900000000001</v>
      </c>
      <c r="AB142" s="46">
        <f t="shared" si="34"/>
        <v>10631.7</v>
      </c>
      <c r="AC142" s="46">
        <f t="shared" si="34"/>
        <v>10567.400000000001</v>
      </c>
      <c r="AD142" s="46">
        <f t="shared" si="34"/>
        <v>10501.000000000002</v>
      </c>
      <c r="AE142" s="46">
        <f t="shared" si="34"/>
        <v>10434.600000000002</v>
      </c>
      <c r="AF142" s="46">
        <f t="shared" si="34"/>
        <v>10368.200000000003</v>
      </c>
      <c r="AG142" s="46">
        <f t="shared" si="34"/>
        <v>13301.800000000003</v>
      </c>
      <c r="AH142" s="46">
        <f t="shared" si="34"/>
        <v>13235.400000000003</v>
      </c>
      <c r="AI142" s="46">
        <f t="shared" si="34"/>
        <v>13169.000000000004</v>
      </c>
      <c r="AJ142" s="46">
        <f t="shared" si="34"/>
        <v>13102.600000000004</v>
      </c>
      <c r="AK142" s="46">
        <f t="shared" si="34"/>
        <v>13036.200000000004</v>
      </c>
      <c r="AL142" s="46">
        <f t="shared" si="34"/>
        <v>12969.800000000005</v>
      </c>
      <c r="AM142" s="46">
        <f t="shared" si="34"/>
        <v>12903.400000000005</v>
      </c>
    </row>
    <row r="143" spans="2:39" ht="15.75" thickBot="1" x14ac:dyDescent="0.3">
      <c r="B143" s="48" t="str">
        <f>+app!$G$11&amp;" in "&amp;'An Distinta Base'!F25</f>
        <v>Consumi in Kg</v>
      </c>
      <c r="D143" s="46">
        <f>+('Distinta Base'!$T$5*Vendite!B$29)+('Distinta Base'!$T$6*Vendite!B$30)+('Distinta Base'!$T$7*Vendite!B$31)+('Distinta Base'!$T$8*Vendite!B$32)+('Distinta Base'!$T$9*Vendite!B$33)+('Distinta Base'!$T$10*Vendite!B$34)+('Distinta Base'!$T$11*Vendite!B$35)+('Distinta Base'!$T$12*Vendite!B$36)+('Distinta Base'!$T$13*Vendite!B$37)+('Distinta Base'!$T$14*Vendite!B$38)+('Distinta Base'!$T$15*Vendite!B$39)+('Distinta Base'!$T$16*Vendite!B$40)+('Distinta Base'!$T$17*Vendite!B$41)+('Distinta Base'!$T$18*Vendite!B$42)+('Distinta Base'!$T$19*Vendite!B$43)+('Distinta Base'!$T$20*Vendite!B$44)+('Distinta Base'!$T$21*Vendite!B$45)+('Distinta Base'!$T$22*Vendite!B$46)+('Distinta Base'!$T$23*Vendite!B$47)+('Distinta Base'!$T$24*Vendite!B$48)</f>
        <v>54</v>
      </c>
      <c r="E143" s="46">
        <f>+('Distinta Base'!$T$5*Vendite!D$29)+('Distinta Base'!$T$6*Vendite!D$30)+('Distinta Base'!$T$7*Vendite!D$31)+('Distinta Base'!$T$8*Vendite!D$32)+('Distinta Base'!$T$9*Vendite!D$33)+('Distinta Base'!$T$10*Vendite!D$34)+('Distinta Base'!$T$11*Vendite!D$35)+('Distinta Base'!$T$12*Vendite!D$36)+('Distinta Base'!$T$13*Vendite!D$37)+('Distinta Base'!$T$14*Vendite!D$38)+('Distinta Base'!$T$15*Vendite!D$39)+('Distinta Base'!$T$16*Vendite!D$40)+('Distinta Base'!$T$17*Vendite!D$41)+('Distinta Base'!$T$18*Vendite!D$42)+('Distinta Base'!$T$19*Vendite!D$43)+('Distinta Base'!$T$20*Vendite!D$44)+('Distinta Base'!$T$21*Vendite!D$45)+('Distinta Base'!$T$22*Vendite!D$46)+('Distinta Base'!$T$23*Vendite!D$47)+('Distinta Base'!$T$24*Vendite!D$48)</f>
        <v>54</v>
      </c>
      <c r="F143" s="46">
        <f>+('Distinta Base'!$T$5*Vendite!E$29)+('Distinta Base'!$T$6*Vendite!E$30)+('Distinta Base'!$T$7*Vendite!E$31)+('Distinta Base'!$T$8*Vendite!E$32)+('Distinta Base'!$T$9*Vendite!E$33)+('Distinta Base'!$T$10*Vendite!E$34)+('Distinta Base'!$T$11*Vendite!E$35)+('Distinta Base'!$T$12*Vendite!E$36)+('Distinta Base'!$T$13*Vendite!E$37)+('Distinta Base'!$T$14*Vendite!E$38)+('Distinta Base'!$T$15*Vendite!E$39)+('Distinta Base'!$T$16*Vendite!E$40)+('Distinta Base'!$T$17*Vendite!E$41)+('Distinta Base'!$T$18*Vendite!E$42)+('Distinta Base'!$T$19*Vendite!E$43)+('Distinta Base'!$T$20*Vendite!E$44)+('Distinta Base'!$T$21*Vendite!E$45)+('Distinta Base'!$T$22*Vendite!E$46)+('Distinta Base'!$T$23*Vendite!E$47)+('Distinta Base'!$T$24*Vendite!E$48)</f>
        <v>54</v>
      </c>
      <c r="G143" s="46">
        <f>+('Distinta Base'!$T$5*Vendite!F$29)+('Distinta Base'!$T$6*Vendite!F$30)+('Distinta Base'!$T$7*Vendite!F$31)+('Distinta Base'!$T$8*Vendite!F$32)+('Distinta Base'!$T$9*Vendite!F$33)+('Distinta Base'!$T$10*Vendite!F$34)+('Distinta Base'!$T$11*Vendite!F$35)+('Distinta Base'!$T$12*Vendite!F$36)+('Distinta Base'!$T$13*Vendite!F$37)+('Distinta Base'!$T$14*Vendite!F$38)+('Distinta Base'!$T$15*Vendite!F$39)+('Distinta Base'!$T$16*Vendite!F$40)+('Distinta Base'!$T$17*Vendite!F$41)+('Distinta Base'!$T$18*Vendite!F$42)+('Distinta Base'!$T$19*Vendite!F$43)+('Distinta Base'!$T$20*Vendite!F$44)+('Distinta Base'!$T$21*Vendite!F$45)+('Distinta Base'!$T$22*Vendite!F$46)+('Distinta Base'!$T$23*Vendite!F$47)+('Distinta Base'!$T$24*Vendite!F$48)</f>
        <v>54</v>
      </c>
      <c r="H143" s="46">
        <f>+('Distinta Base'!$T$5*Vendite!G$29)+('Distinta Base'!$T$6*Vendite!G$30)+('Distinta Base'!$T$7*Vendite!G$31)+('Distinta Base'!$T$8*Vendite!G$32)+('Distinta Base'!$T$9*Vendite!G$33)+('Distinta Base'!$T$10*Vendite!G$34)+('Distinta Base'!$T$11*Vendite!G$35)+('Distinta Base'!$T$12*Vendite!G$36)+('Distinta Base'!$T$13*Vendite!G$37)+('Distinta Base'!$T$14*Vendite!G$38)+('Distinta Base'!$T$15*Vendite!G$39)+('Distinta Base'!$T$16*Vendite!G$40)+('Distinta Base'!$T$17*Vendite!G$41)+('Distinta Base'!$T$18*Vendite!G$42)+('Distinta Base'!$T$19*Vendite!G$43)+('Distinta Base'!$T$20*Vendite!G$44)+('Distinta Base'!$T$21*Vendite!G$45)+('Distinta Base'!$T$22*Vendite!G$46)+('Distinta Base'!$T$23*Vendite!G$47)+('Distinta Base'!$T$24*Vendite!G$48)</f>
        <v>54</v>
      </c>
      <c r="I143" s="46">
        <f>+('Distinta Base'!$T$5*Vendite!H$29)+('Distinta Base'!$T$6*Vendite!H$30)+('Distinta Base'!$T$7*Vendite!H$31)+('Distinta Base'!$T$8*Vendite!H$32)+('Distinta Base'!$T$9*Vendite!H$33)+('Distinta Base'!$T$10*Vendite!H$34)+('Distinta Base'!$T$11*Vendite!H$35)+('Distinta Base'!$T$12*Vendite!H$36)+('Distinta Base'!$T$13*Vendite!H$37)+('Distinta Base'!$T$14*Vendite!H$38)+('Distinta Base'!$T$15*Vendite!H$39)+('Distinta Base'!$T$16*Vendite!H$40)+('Distinta Base'!$T$17*Vendite!H$41)+('Distinta Base'!$T$18*Vendite!H$42)+('Distinta Base'!$T$19*Vendite!H$43)+('Distinta Base'!$T$20*Vendite!H$44)+('Distinta Base'!$T$21*Vendite!H$45)+('Distinta Base'!$T$22*Vendite!H$46)+('Distinta Base'!$T$23*Vendite!H$47)+('Distinta Base'!$T$24*Vendite!H$48)</f>
        <v>54</v>
      </c>
      <c r="J143" s="46">
        <f>+('Distinta Base'!$T$5*Vendite!I$29)+('Distinta Base'!$T$6*Vendite!I$30)+('Distinta Base'!$T$7*Vendite!I$31)+('Distinta Base'!$T$8*Vendite!I$32)+('Distinta Base'!$T$9*Vendite!I$33)+('Distinta Base'!$T$10*Vendite!I$34)+('Distinta Base'!$T$11*Vendite!I$35)+('Distinta Base'!$T$12*Vendite!I$36)+('Distinta Base'!$T$13*Vendite!I$37)+('Distinta Base'!$T$14*Vendite!I$38)+('Distinta Base'!$T$15*Vendite!I$39)+('Distinta Base'!$T$16*Vendite!I$40)+('Distinta Base'!$T$17*Vendite!I$41)+('Distinta Base'!$T$18*Vendite!I$42)+('Distinta Base'!$T$19*Vendite!I$43)+('Distinta Base'!$T$20*Vendite!I$44)+('Distinta Base'!$T$21*Vendite!I$45)+('Distinta Base'!$T$22*Vendite!I$46)+('Distinta Base'!$T$23*Vendite!I$47)+('Distinta Base'!$T$24*Vendite!I$48)</f>
        <v>54</v>
      </c>
      <c r="K143" s="46">
        <f>+('Distinta Base'!$T$5*Vendite!J$29)+('Distinta Base'!$T$6*Vendite!J$30)+('Distinta Base'!$T$7*Vendite!J$31)+('Distinta Base'!$T$8*Vendite!J$32)+('Distinta Base'!$T$9*Vendite!J$33)+('Distinta Base'!$T$10*Vendite!J$34)+('Distinta Base'!$T$11*Vendite!J$35)+('Distinta Base'!$T$12*Vendite!J$36)+('Distinta Base'!$T$13*Vendite!J$37)+('Distinta Base'!$T$14*Vendite!J$38)+('Distinta Base'!$T$15*Vendite!J$39)+('Distinta Base'!$T$16*Vendite!J$40)+('Distinta Base'!$T$17*Vendite!J$41)+('Distinta Base'!$T$18*Vendite!J$42)+('Distinta Base'!$T$19*Vendite!J$43)+('Distinta Base'!$T$20*Vendite!J$44)+('Distinta Base'!$T$21*Vendite!J$45)+('Distinta Base'!$T$22*Vendite!J$46)+('Distinta Base'!$T$23*Vendite!J$47)+('Distinta Base'!$T$24*Vendite!J$48)</f>
        <v>54</v>
      </c>
      <c r="L143" s="46">
        <f>+('Distinta Base'!$T$5*Vendite!K$29)+('Distinta Base'!$T$6*Vendite!K$30)+('Distinta Base'!$T$7*Vendite!K$31)+('Distinta Base'!$T$8*Vendite!K$32)+('Distinta Base'!$T$9*Vendite!K$33)+('Distinta Base'!$T$10*Vendite!K$34)+('Distinta Base'!$T$11*Vendite!K$35)+('Distinta Base'!$T$12*Vendite!K$36)+('Distinta Base'!$T$13*Vendite!K$37)+('Distinta Base'!$T$14*Vendite!K$38)+('Distinta Base'!$T$15*Vendite!K$39)+('Distinta Base'!$T$16*Vendite!K$40)+('Distinta Base'!$T$17*Vendite!K$41)+('Distinta Base'!$T$18*Vendite!K$42)+('Distinta Base'!$T$19*Vendite!K$43)+('Distinta Base'!$T$20*Vendite!K$44)+('Distinta Base'!$T$21*Vendite!K$45)+('Distinta Base'!$T$22*Vendite!K$46)+('Distinta Base'!$T$23*Vendite!K$47)+('Distinta Base'!$T$24*Vendite!K$48)</f>
        <v>54</v>
      </c>
      <c r="M143" s="46">
        <f>+('Distinta Base'!$T$5*Vendite!L$29)+('Distinta Base'!$T$6*Vendite!L$30)+('Distinta Base'!$T$7*Vendite!L$31)+('Distinta Base'!$T$8*Vendite!L$32)+('Distinta Base'!$T$9*Vendite!L$33)+('Distinta Base'!$T$10*Vendite!L$34)+('Distinta Base'!$T$11*Vendite!L$35)+('Distinta Base'!$T$12*Vendite!L$36)+('Distinta Base'!$T$13*Vendite!L$37)+('Distinta Base'!$T$14*Vendite!L$38)+('Distinta Base'!$T$15*Vendite!L$39)+('Distinta Base'!$T$16*Vendite!L$40)+('Distinta Base'!$T$17*Vendite!L$41)+('Distinta Base'!$T$18*Vendite!L$42)+('Distinta Base'!$T$19*Vendite!L$43)+('Distinta Base'!$T$20*Vendite!L$44)+('Distinta Base'!$T$21*Vendite!L$45)+('Distinta Base'!$T$22*Vendite!L$46)+('Distinta Base'!$T$23*Vendite!L$47)+('Distinta Base'!$T$24*Vendite!L$48)</f>
        <v>54</v>
      </c>
      <c r="N143" s="46">
        <f>+('Distinta Base'!$T$5*Vendite!M$29)+('Distinta Base'!$T$6*Vendite!M$30)+('Distinta Base'!$T$7*Vendite!M$31)+('Distinta Base'!$T$8*Vendite!M$32)+('Distinta Base'!$T$9*Vendite!M$33)+('Distinta Base'!$T$10*Vendite!M$34)+('Distinta Base'!$T$11*Vendite!M$35)+('Distinta Base'!$T$12*Vendite!M$36)+('Distinta Base'!$T$13*Vendite!M$37)+('Distinta Base'!$T$14*Vendite!M$38)+('Distinta Base'!$T$15*Vendite!M$39)+('Distinta Base'!$T$16*Vendite!M$40)+('Distinta Base'!$T$17*Vendite!M$41)+('Distinta Base'!$T$18*Vendite!M$42)+('Distinta Base'!$T$19*Vendite!M$43)+('Distinta Base'!$T$20*Vendite!M$44)+('Distinta Base'!$T$21*Vendite!M$45)+('Distinta Base'!$T$22*Vendite!M$46)+('Distinta Base'!$T$23*Vendite!M$47)+('Distinta Base'!$T$24*Vendite!M$48)</f>
        <v>54</v>
      </c>
      <c r="O143" s="46">
        <f>+('Distinta Base'!$T$5*Vendite!N$29)+('Distinta Base'!$T$6*Vendite!N$30)+('Distinta Base'!$T$7*Vendite!N$31)+('Distinta Base'!$T$8*Vendite!N$32)+('Distinta Base'!$T$9*Vendite!N$33)+('Distinta Base'!$T$10*Vendite!N$34)+('Distinta Base'!$T$11*Vendite!N$35)+('Distinta Base'!$T$12*Vendite!N$36)+('Distinta Base'!$T$13*Vendite!N$37)+('Distinta Base'!$T$14*Vendite!N$38)+('Distinta Base'!$T$15*Vendite!N$39)+('Distinta Base'!$T$16*Vendite!N$40)+('Distinta Base'!$T$17*Vendite!N$41)+('Distinta Base'!$T$18*Vendite!N$42)+('Distinta Base'!$T$19*Vendite!N$43)+('Distinta Base'!$T$20*Vendite!N$44)+('Distinta Base'!$T$21*Vendite!N$45)+('Distinta Base'!$T$22*Vendite!N$46)+('Distinta Base'!$T$23*Vendite!N$47)+('Distinta Base'!$T$24*Vendite!N$48)</f>
        <v>54</v>
      </c>
      <c r="P143" s="46">
        <f>+('Distinta Base'!$T$5*Vendite!O$29)+('Distinta Base'!$T$6*Vendite!O$30)+('Distinta Base'!$T$7*Vendite!O$31)+('Distinta Base'!$T$8*Vendite!O$32)+('Distinta Base'!$T$9*Vendite!O$33)+('Distinta Base'!$T$10*Vendite!O$34)+('Distinta Base'!$T$11*Vendite!O$35)+('Distinta Base'!$T$12*Vendite!O$36)+('Distinta Base'!$T$13*Vendite!O$37)+('Distinta Base'!$T$14*Vendite!O$38)+('Distinta Base'!$T$15*Vendite!O$39)+('Distinta Base'!$T$16*Vendite!O$40)+('Distinta Base'!$T$17*Vendite!O$41)+('Distinta Base'!$T$18*Vendite!O$42)+('Distinta Base'!$T$19*Vendite!O$43)+('Distinta Base'!$T$20*Vendite!O$44)+('Distinta Base'!$T$21*Vendite!O$45)+('Distinta Base'!$T$22*Vendite!O$46)+('Distinta Base'!$T$23*Vendite!O$47)+('Distinta Base'!$T$24*Vendite!O$48)</f>
        <v>58.1</v>
      </c>
      <c r="Q143" s="46">
        <f>+('Distinta Base'!$T$5*Vendite!P$29)+('Distinta Base'!$T$6*Vendite!P$30)+('Distinta Base'!$T$7*Vendite!P$31)+('Distinta Base'!$T$8*Vendite!P$32)+('Distinta Base'!$T$9*Vendite!P$33)+('Distinta Base'!$T$10*Vendite!P$34)+('Distinta Base'!$T$11*Vendite!P$35)+('Distinta Base'!$T$12*Vendite!P$36)+('Distinta Base'!$T$13*Vendite!P$37)+('Distinta Base'!$T$14*Vendite!P$38)+('Distinta Base'!$T$15*Vendite!P$39)+('Distinta Base'!$T$16*Vendite!P$40)+('Distinta Base'!$T$17*Vendite!P$41)+('Distinta Base'!$T$18*Vendite!P$42)+('Distinta Base'!$T$19*Vendite!P$43)+('Distinta Base'!$T$20*Vendite!P$44)+('Distinta Base'!$T$21*Vendite!P$45)+('Distinta Base'!$T$22*Vendite!P$46)+('Distinta Base'!$T$23*Vendite!P$47)+('Distinta Base'!$T$24*Vendite!P$48)</f>
        <v>60.2</v>
      </c>
      <c r="R143" s="46">
        <f>+('Distinta Base'!$T$5*Vendite!Q$29)+('Distinta Base'!$T$6*Vendite!Q$30)+('Distinta Base'!$T$7*Vendite!Q$31)+('Distinta Base'!$T$8*Vendite!Q$32)+('Distinta Base'!$T$9*Vendite!Q$33)+('Distinta Base'!$T$10*Vendite!Q$34)+('Distinta Base'!$T$11*Vendite!Q$35)+('Distinta Base'!$T$12*Vendite!Q$36)+('Distinta Base'!$T$13*Vendite!Q$37)+('Distinta Base'!$T$14*Vendite!Q$38)+('Distinta Base'!$T$15*Vendite!Q$39)+('Distinta Base'!$T$16*Vendite!Q$40)+('Distinta Base'!$T$17*Vendite!Q$41)+('Distinta Base'!$T$18*Vendite!Q$42)+('Distinta Base'!$T$19*Vendite!Q$43)+('Distinta Base'!$T$20*Vendite!Q$44)+('Distinta Base'!$T$21*Vendite!Q$45)+('Distinta Base'!$T$22*Vendite!Q$46)+('Distinta Base'!$T$23*Vendite!Q$47)+('Distinta Base'!$T$24*Vendite!Q$48)</f>
        <v>60.2</v>
      </c>
      <c r="S143" s="46">
        <f>+('Distinta Base'!$T$5*Vendite!R$29)+('Distinta Base'!$T$6*Vendite!R$30)+('Distinta Base'!$T$7*Vendite!R$31)+('Distinta Base'!$T$8*Vendite!R$32)+('Distinta Base'!$T$9*Vendite!R$33)+('Distinta Base'!$T$10*Vendite!R$34)+('Distinta Base'!$T$11*Vendite!R$35)+('Distinta Base'!$T$12*Vendite!R$36)+('Distinta Base'!$T$13*Vendite!R$37)+('Distinta Base'!$T$14*Vendite!R$38)+('Distinta Base'!$T$15*Vendite!R$39)+('Distinta Base'!$T$16*Vendite!R$40)+('Distinta Base'!$T$17*Vendite!R$41)+('Distinta Base'!$T$18*Vendite!R$42)+('Distinta Base'!$T$19*Vendite!R$43)+('Distinta Base'!$T$20*Vendite!R$44)+('Distinta Base'!$T$21*Vendite!R$45)+('Distinta Base'!$T$22*Vendite!R$46)+('Distinta Base'!$T$23*Vendite!R$47)+('Distinta Base'!$T$24*Vendite!R$48)</f>
        <v>60.2</v>
      </c>
      <c r="T143" s="46">
        <f>+('Distinta Base'!$T$5*Vendite!S$29)+('Distinta Base'!$T$6*Vendite!S$30)+('Distinta Base'!$T$7*Vendite!S$31)+('Distinta Base'!$T$8*Vendite!S$32)+('Distinta Base'!$T$9*Vendite!S$33)+('Distinta Base'!$T$10*Vendite!S$34)+('Distinta Base'!$T$11*Vendite!S$35)+('Distinta Base'!$T$12*Vendite!S$36)+('Distinta Base'!$T$13*Vendite!S$37)+('Distinta Base'!$T$14*Vendite!S$38)+('Distinta Base'!$T$15*Vendite!S$39)+('Distinta Base'!$T$16*Vendite!S$40)+('Distinta Base'!$T$17*Vendite!S$41)+('Distinta Base'!$T$18*Vendite!S$42)+('Distinta Base'!$T$19*Vendite!S$43)+('Distinta Base'!$T$20*Vendite!S$44)+('Distinta Base'!$T$21*Vendite!S$45)+('Distinta Base'!$T$22*Vendite!S$46)+('Distinta Base'!$T$23*Vendite!S$47)+('Distinta Base'!$T$24*Vendite!S$48)</f>
        <v>60.2</v>
      </c>
      <c r="U143" s="46">
        <f>+('Distinta Base'!$T$5*Vendite!T$29)+('Distinta Base'!$T$6*Vendite!T$30)+('Distinta Base'!$T$7*Vendite!T$31)+('Distinta Base'!$T$8*Vendite!T$32)+('Distinta Base'!$T$9*Vendite!T$33)+('Distinta Base'!$T$10*Vendite!T$34)+('Distinta Base'!$T$11*Vendite!T$35)+('Distinta Base'!$T$12*Vendite!T$36)+('Distinta Base'!$T$13*Vendite!T$37)+('Distinta Base'!$T$14*Vendite!T$38)+('Distinta Base'!$T$15*Vendite!T$39)+('Distinta Base'!$T$16*Vendite!T$40)+('Distinta Base'!$T$17*Vendite!T$41)+('Distinta Base'!$T$18*Vendite!T$42)+('Distinta Base'!$T$19*Vendite!T$43)+('Distinta Base'!$T$20*Vendite!T$44)+('Distinta Base'!$T$21*Vendite!T$45)+('Distinta Base'!$T$22*Vendite!T$46)+('Distinta Base'!$T$23*Vendite!T$47)+('Distinta Base'!$T$24*Vendite!T$48)</f>
        <v>60.2</v>
      </c>
      <c r="V143" s="46">
        <f>+('Distinta Base'!$T$5*Vendite!U$29)+('Distinta Base'!$T$6*Vendite!U$30)+('Distinta Base'!$T$7*Vendite!U$31)+('Distinta Base'!$T$8*Vendite!U$32)+('Distinta Base'!$T$9*Vendite!U$33)+('Distinta Base'!$T$10*Vendite!U$34)+('Distinta Base'!$T$11*Vendite!U$35)+('Distinta Base'!$T$12*Vendite!U$36)+('Distinta Base'!$T$13*Vendite!U$37)+('Distinta Base'!$T$14*Vendite!U$38)+('Distinta Base'!$T$15*Vendite!U$39)+('Distinta Base'!$T$16*Vendite!U$40)+('Distinta Base'!$T$17*Vendite!U$41)+('Distinta Base'!$T$18*Vendite!U$42)+('Distinta Base'!$T$19*Vendite!U$43)+('Distinta Base'!$T$20*Vendite!U$44)+('Distinta Base'!$T$21*Vendite!U$45)+('Distinta Base'!$T$22*Vendite!U$46)+('Distinta Base'!$T$23*Vendite!U$47)+('Distinta Base'!$T$24*Vendite!U$48)</f>
        <v>60.2</v>
      </c>
      <c r="W143" s="46">
        <f>+('Distinta Base'!$T$5*Vendite!V$29)+('Distinta Base'!$T$6*Vendite!V$30)+('Distinta Base'!$T$7*Vendite!V$31)+('Distinta Base'!$T$8*Vendite!V$32)+('Distinta Base'!$T$9*Vendite!V$33)+('Distinta Base'!$T$10*Vendite!V$34)+('Distinta Base'!$T$11*Vendite!V$35)+('Distinta Base'!$T$12*Vendite!V$36)+('Distinta Base'!$T$13*Vendite!V$37)+('Distinta Base'!$T$14*Vendite!V$38)+('Distinta Base'!$T$15*Vendite!V$39)+('Distinta Base'!$T$16*Vendite!V$40)+('Distinta Base'!$T$17*Vendite!V$41)+('Distinta Base'!$T$18*Vendite!V$42)+('Distinta Base'!$T$19*Vendite!V$43)+('Distinta Base'!$T$20*Vendite!V$44)+('Distinta Base'!$T$21*Vendite!V$45)+('Distinta Base'!$T$22*Vendite!V$46)+('Distinta Base'!$T$23*Vendite!V$47)+('Distinta Base'!$T$24*Vendite!V$48)</f>
        <v>60.2</v>
      </c>
      <c r="X143" s="46">
        <f>+('Distinta Base'!$T$5*Vendite!W$29)+('Distinta Base'!$T$6*Vendite!W$30)+('Distinta Base'!$T$7*Vendite!W$31)+('Distinta Base'!$T$8*Vendite!W$32)+('Distinta Base'!$T$9*Vendite!W$33)+('Distinta Base'!$T$10*Vendite!W$34)+('Distinta Base'!$T$11*Vendite!W$35)+('Distinta Base'!$T$12*Vendite!W$36)+('Distinta Base'!$T$13*Vendite!W$37)+('Distinta Base'!$T$14*Vendite!W$38)+('Distinta Base'!$T$15*Vendite!W$39)+('Distinta Base'!$T$16*Vendite!W$40)+('Distinta Base'!$T$17*Vendite!W$41)+('Distinta Base'!$T$18*Vendite!W$42)+('Distinta Base'!$T$19*Vendite!W$43)+('Distinta Base'!$T$20*Vendite!W$44)+('Distinta Base'!$T$21*Vendite!W$45)+('Distinta Base'!$T$22*Vendite!W$46)+('Distinta Base'!$T$23*Vendite!W$47)+('Distinta Base'!$T$24*Vendite!W$48)</f>
        <v>60.2</v>
      </c>
      <c r="Y143" s="46">
        <f>+('Distinta Base'!$T$5*Vendite!X$29)+('Distinta Base'!$T$6*Vendite!X$30)+('Distinta Base'!$T$7*Vendite!X$31)+('Distinta Base'!$T$8*Vendite!X$32)+('Distinta Base'!$T$9*Vendite!X$33)+('Distinta Base'!$T$10*Vendite!X$34)+('Distinta Base'!$T$11*Vendite!X$35)+('Distinta Base'!$T$12*Vendite!X$36)+('Distinta Base'!$T$13*Vendite!X$37)+('Distinta Base'!$T$14*Vendite!X$38)+('Distinta Base'!$T$15*Vendite!X$39)+('Distinta Base'!$T$16*Vendite!X$40)+('Distinta Base'!$T$17*Vendite!X$41)+('Distinta Base'!$T$18*Vendite!X$42)+('Distinta Base'!$T$19*Vendite!X$43)+('Distinta Base'!$T$20*Vendite!X$44)+('Distinta Base'!$T$21*Vendite!X$45)+('Distinta Base'!$T$22*Vendite!X$46)+('Distinta Base'!$T$23*Vendite!X$47)+('Distinta Base'!$T$24*Vendite!X$48)</f>
        <v>60.2</v>
      </c>
      <c r="Z143" s="46">
        <f>+('Distinta Base'!$T$5*Vendite!Y$29)+('Distinta Base'!$T$6*Vendite!Y$30)+('Distinta Base'!$T$7*Vendite!Y$31)+('Distinta Base'!$T$8*Vendite!Y$32)+('Distinta Base'!$T$9*Vendite!Y$33)+('Distinta Base'!$T$10*Vendite!Y$34)+('Distinta Base'!$T$11*Vendite!Y$35)+('Distinta Base'!$T$12*Vendite!Y$36)+('Distinta Base'!$T$13*Vendite!Y$37)+('Distinta Base'!$T$14*Vendite!Y$38)+('Distinta Base'!$T$15*Vendite!Y$39)+('Distinta Base'!$T$16*Vendite!Y$40)+('Distinta Base'!$T$17*Vendite!Y$41)+('Distinta Base'!$T$18*Vendite!Y$42)+('Distinta Base'!$T$19*Vendite!Y$43)+('Distinta Base'!$T$20*Vendite!Y$44)+('Distinta Base'!$T$21*Vendite!Y$45)+('Distinta Base'!$T$22*Vendite!Y$46)+('Distinta Base'!$T$23*Vendite!Y$47)+('Distinta Base'!$T$24*Vendite!Y$48)</f>
        <v>60.2</v>
      </c>
      <c r="AA143" s="46">
        <f>+('Distinta Base'!$T$5*Vendite!Z$29)+('Distinta Base'!$T$6*Vendite!Z$30)+('Distinta Base'!$T$7*Vendite!Z$31)+('Distinta Base'!$T$8*Vendite!Z$32)+('Distinta Base'!$T$9*Vendite!Z$33)+('Distinta Base'!$T$10*Vendite!Z$34)+('Distinta Base'!$T$11*Vendite!Z$35)+('Distinta Base'!$T$12*Vendite!Z$36)+('Distinta Base'!$T$13*Vendite!Z$37)+('Distinta Base'!$T$14*Vendite!Z$38)+('Distinta Base'!$T$15*Vendite!Z$39)+('Distinta Base'!$T$16*Vendite!Z$40)+('Distinta Base'!$T$17*Vendite!Z$41)+('Distinta Base'!$T$18*Vendite!Z$42)+('Distinta Base'!$T$19*Vendite!Z$43)+('Distinta Base'!$T$20*Vendite!Z$44)+('Distinta Base'!$T$21*Vendite!Z$45)+('Distinta Base'!$T$22*Vendite!Z$46)+('Distinta Base'!$T$23*Vendite!Z$47)+('Distinta Base'!$T$24*Vendite!Z$48)</f>
        <v>60.2</v>
      </c>
      <c r="AB143" s="46">
        <f>+('Distinta Base'!$T$5*Vendite!AA$29)+('Distinta Base'!$T$6*Vendite!AA$30)+('Distinta Base'!$T$7*Vendite!AA$31)+('Distinta Base'!$T$8*Vendite!AA$32)+('Distinta Base'!$T$9*Vendite!AA$33)+('Distinta Base'!$T$10*Vendite!AA$34)+('Distinta Base'!$T$11*Vendite!AA$35)+('Distinta Base'!$T$12*Vendite!AA$36)+('Distinta Base'!$T$13*Vendite!AA$37)+('Distinta Base'!$T$14*Vendite!AA$38)+('Distinta Base'!$T$15*Vendite!AA$39)+('Distinta Base'!$T$16*Vendite!AA$40)+('Distinta Base'!$T$17*Vendite!AA$41)+('Distinta Base'!$T$18*Vendite!AA$42)+('Distinta Base'!$T$19*Vendite!AA$43)+('Distinta Base'!$T$20*Vendite!AA$44)+('Distinta Base'!$T$21*Vendite!AA$45)+('Distinta Base'!$T$22*Vendite!AA$46)+('Distinta Base'!$T$23*Vendite!AA$47)+('Distinta Base'!$T$24*Vendite!AA$48)</f>
        <v>64.3</v>
      </c>
      <c r="AC143" s="46">
        <f>+('Distinta Base'!$T$5*Vendite!AB$29)+('Distinta Base'!$T$6*Vendite!AB$30)+('Distinta Base'!$T$7*Vendite!AB$31)+('Distinta Base'!$T$8*Vendite!AB$32)+('Distinta Base'!$T$9*Vendite!AB$33)+('Distinta Base'!$T$10*Vendite!AB$34)+('Distinta Base'!$T$11*Vendite!AB$35)+('Distinta Base'!$T$12*Vendite!AB$36)+('Distinta Base'!$T$13*Vendite!AB$37)+('Distinta Base'!$T$14*Vendite!AB$38)+('Distinta Base'!$T$15*Vendite!AB$39)+('Distinta Base'!$T$16*Vendite!AB$40)+('Distinta Base'!$T$17*Vendite!AB$41)+('Distinta Base'!$T$18*Vendite!AB$42)+('Distinta Base'!$T$19*Vendite!AB$43)+('Distinta Base'!$T$20*Vendite!AB$44)+('Distinta Base'!$T$21*Vendite!AB$45)+('Distinta Base'!$T$22*Vendite!AB$46)+('Distinta Base'!$T$23*Vendite!AB$47)+('Distinta Base'!$T$24*Vendite!AB$48)</f>
        <v>66.400000000000006</v>
      </c>
      <c r="AD143" s="46">
        <f>+('Distinta Base'!$T$5*Vendite!AC$29)+('Distinta Base'!$T$6*Vendite!AC$30)+('Distinta Base'!$T$7*Vendite!AC$31)+('Distinta Base'!$T$8*Vendite!AC$32)+('Distinta Base'!$T$9*Vendite!AC$33)+('Distinta Base'!$T$10*Vendite!AC$34)+('Distinta Base'!$T$11*Vendite!AC$35)+('Distinta Base'!$T$12*Vendite!AC$36)+('Distinta Base'!$T$13*Vendite!AC$37)+('Distinta Base'!$T$14*Vendite!AC$38)+('Distinta Base'!$T$15*Vendite!AC$39)+('Distinta Base'!$T$16*Vendite!AC$40)+('Distinta Base'!$T$17*Vendite!AC$41)+('Distinta Base'!$T$18*Vendite!AC$42)+('Distinta Base'!$T$19*Vendite!AC$43)+('Distinta Base'!$T$20*Vendite!AC$44)+('Distinta Base'!$T$21*Vendite!AC$45)+('Distinta Base'!$T$22*Vendite!AC$46)+('Distinta Base'!$T$23*Vendite!AC$47)+('Distinta Base'!$T$24*Vendite!AC$48)</f>
        <v>66.400000000000006</v>
      </c>
      <c r="AE143" s="46">
        <f>+('Distinta Base'!$T$5*Vendite!AD$29)+('Distinta Base'!$T$6*Vendite!AD$30)+('Distinta Base'!$T$7*Vendite!AD$31)+('Distinta Base'!$T$8*Vendite!AD$32)+('Distinta Base'!$T$9*Vendite!AD$33)+('Distinta Base'!$T$10*Vendite!AD$34)+('Distinta Base'!$T$11*Vendite!AD$35)+('Distinta Base'!$T$12*Vendite!AD$36)+('Distinta Base'!$T$13*Vendite!AD$37)+('Distinta Base'!$T$14*Vendite!AD$38)+('Distinta Base'!$T$15*Vendite!AD$39)+('Distinta Base'!$T$16*Vendite!AD$40)+('Distinta Base'!$T$17*Vendite!AD$41)+('Distinta Base'!$T$18*Vendite!AD$42)+('Distinta Base'!$T$19*Vendite!AD$43)+('Distinta Base'!$T$20*Vendite!AD$44)+('Distinta Base'!$T$21*Vendite!AD$45)+('Distinta Base'!$T$22*Vendite!AD$46)+('Distinta Base'!$T$23*Vendite!AD$47)+('Distinta Base'!$T$24*Vendite!AD$48)</f>
        <v>66.400000000000006</v>
      </c>
      <c r="AF143" s="46">
        <f>+('Distinta Base'!$T$5*Vendite!AE$29)+('Distinta Base'!$T$6*Vendite!AE$30)+('Distinta Base'!$T$7*Vendite!AE$31)+('Distinta Base'!$T$8*Vendite!AE$32)+('Distinta Base'!$T$9*Vendite!AE$33)+('Distinta Base'!$T$10*Vendite!AE$34)+('Distinta Base'!$T$11*Vendite!AE$35)+('Distinta Base'!$T$12*Vendite!AE$36)+('Distinta Base'!$T$13*Vendite!AE$37)+('Distinta Base'!$T$14*Vendite!AE$38)+('Distinta Base'!$T$15*Vendite!AE$39)+('Distinta Base'!$T$16*Vendite!AE$40)+('Distinta Base'!$T$17*Vendite!AE$41)+('Distinta Base'!$T$18*Vendite!AE$42)+('Distinta Base'!$T$19*Vendite!AE$43)+('Distinta Base'!$T$20*Vendite!AE$44)+('Distinta Base'!$T$21*Vendite!AE$45)+('Distinta Base'!$T$22*Vendite!AE$46)+('Distinta Base'!$T$23*Vendite!AE$47)+('Distinta Base'!$T$24*Vendite!AE$48)</f>
        <v>66.400000000000006</v>
      </c>
      <c r="AG143" s="46">
        <f>+('Distinta Base'!$T$5*Vendite!AF$29)+('Distinta Base'!$T$6*Vendite!AF$30)+('Distinta Base'!$T$7*Vendite!AF$31)+('Distinta Base'!$T$8*Vendite!AF$32)+('Distinta Base'!$T$9*Vendite!AF$33)+('Distinta Base'!$T$10*Vendite!AF$34)+('Distinta Base'!$T$11*Vendite!AF$35)+('Distinta Base'!$T$12*Vendite!AF$36)+('Distinta Base'!$T$13*Vendite!AF$37)+('Distinta Base'!$T$14*Vendite!AF$38)+('Distinta Base'!$T$15*Vendite!AF$39)+('Distinta Base'!$T$16*Vendite!AF$40)+('Distinta Base'!$T$17*Vendite!AF$41)+('Distinta Base'!$T$18*Vendite!AF$42)+('Distinta Base'!$T$19*Vendite!AF$43)+('Distinta Base'!$T$20*Vendite!AF$44)+('Distinta Base'!$T$21*Vendite!AF$45)+('Distinta Base'!$T$22*Vendite!AF$46)+('Distinta Base'!$T$23*Vendite!AF$47)+('Distinta Base'!$T$24*Vendite!AF$48)</f>
        <v>66.400000000000006</v>
      </c>
      <c r="AH143" s="46">
        <f>+('Distinta Base'!$T$5*Vendite!AG$29)+('Distinta Base'!$T$6*Vendite!AG$30)+('Distinta Base'!$T$7*Vendite!AG$31)+('Distinta Base'!$T$8*Vendite!AG$32)+('Distinta Base'!$T$9*Vendite!AG$33)+('Distinta Base'!$T$10*Vendite!AG$34)+('Distinta Base'!$T$11*Vendite!AG$35)+('Distinta Base'!$T$12*Vendite!AG$36)+('Distinta Base'!$T$13*Vendite!AG$37)+('Distinta Base'!$T$14*Vendite!AG$38)+('Distinta Base'!$T$15*Vendite!AG$39)+('Distinta Base'!$T$16*Vendite!AG$40)+('Distinta Base'!$T$17*Vendite!AG$41)+('Distinta Base'!$T$18*Vendite!AG$42)+('Distinta Base'!$T$19*Vendite!AG$43)+('Distinta Base'!$T$20*Vendite!AG$44)+('Distinta Base'!$T$21*Vendite!AG$45)+('Distinta Base'!$T$22*Vendite!AG$46)+('Distinta Base'!$T$23*Vendite!AG$47)+('Distinta Base'!$T$24*Vendite!AG$48)</f>
        <v>66.400000000000006</v>
      </c>
      <c r="AI143" s="46">
        <f>+('Distinta Base'!$T$5*Vendite!AH$29)+('Distinta Base'!$T$6*Vendite!AH$30)+('Distinta Base'!$T$7*Vendite!AH$31)+('Distinta Base'!$T$8*Vendite!AH$32)+('Distinta Base'!$T$9*Vendite!AH$33)+('Distinta Base'!$T$10*Vendite!AH$34)+('Distinta Base'!$T$11*Vendite!AH$35)+('Distinta Base'!$T$12*Vendite!AH$36)+('Distinta Base'!$T$13*Vendite!AH$37)+('Distinta Base'!$T$14*Vendite!AH$38)+('Distinta Base'!$T$15*Vendite!AH$39)+('Distinta Base'!$T$16*Vendite!AH$40)+('Distinta Base'!$T$17*Vendite!AH$41)+('Distinta Base'!$T$18*Vendite!AH$42)+('Distinta Base'!$T$19*Vendite!AH$43)+('Distinta Base'!$T$20*Vendite!AH$44)+('Distinta Base'!$T$21*Vendite!AH$45)+('Distinta Base'!$T$22*Vendite!AH$46)+('Distinta Base'!$T$23*Vendite!AH$47)+('Distinta Base'!$T$24*Vendite!AH$48)</f>
        <v>66.400000000000006</v>
      </c>
      <c r="AJ143" s="46">
        <f>+('Distinta Base'!$T$5*Vendite!AI$29)+('Distinta Base'!$T$6*Vendite!AI$30)+('Distinta Base'!$T$7*Vendite!AI$31)+('Distinta Base'!$T$8*Vendite!AI$32)+('Distinta Base'!$T$9*Vendite!AI$33)+('Distinta Base'!$T$10*Vendite!AI$34)+('Distinta Base'!$T$11*Vendite!AI$35)+('Distinta Base'!$T$12*Vendite!AI$36)+('Distinta Base'!$T$13*Vendite!AI$37)+('Distinta Base'!$T$14*Vendite!AI$38)+('Distinta Base'!$T$15*Vendite!AI$39)+('Distinta Base'!$T$16*Vendite!AI$40)+('Distinta Base'!$T$17*Vendite!AI$41)+('Distinta Base'!$T$18*Vendite!AI$42)+('Distinta Base'!$T$19*Vendite!AI$43)+('Distinta Base'!$T$20*Vendite!AI$44)+('Distinta Base'!$T$21*Vendite!AI$45)+('Distinta Base'!$T$22*Vendite!AI$46)+('Distinta Base'!$T$23*Vendite!AI$47)+('Distinta Base'!$T$24*Vendite!AI$48)</f>
        <v>66.400000000000006</v>
      </c>
      <c r="AK143" s="46">
        <f>+('Distinta Base'!$T$5*Vendite!AJ$29)+('Distinta Base'!$T$6*Vendite!AJ$30)+('Distinta Base'!$T$7*Vendite!AJ$31)+('Distinta Base'!$T$8*Vendite!AJ$32)+('Distinta Base'!$T$9*Vendite!AJ$33)+('Distinta Base'!$T$10*Vendite!AJ$34)+('Distinta Base'!$T$11*Vendite!AJ$35)+('Distinta Base'!$T$12*Vendite!AJ$36)+('Distinta Base'!$T$13*Vendite!AJ$37)+('Distinta Base'!$T$14*Vendite!AJ$38)+('Distinta Base'!$T$15*Vendite!AJ$39)+('Distinta Base'!$T$16*Vendite!AJ$40)+('Distinta Base'!$T$17*Vendite!AJ$41)+('Distinta Base'!$T$18*Vendite!AJ$42)+('Distinta Base'!$T$19*Vendite!AJ$43)+('Distinta Base'!$T$20*Vendite!AJ$44)+('Distinta Base'!$T$21*Vendite!AJ$45)+('Distinta Base'!$T$22*Vendite!AJ$46)+('Distinta Base'!$T$23*Vendite!AJ$47)+('Distinta Base'!$T$24*Vendite!AJ$48)</f>
        <v>66.400000000000006</v>
      </c>
      <c r="AL143" s="46">
        <f>+('Distinta Base'!$T$5*Vendite!AK$29)+('Distinta Base'!$T$6*Vendite!AK$30)+('Distinta Base'!$T$7*Vendite!AK$31)+('Distinta Base'!$T$8*Vendite!AK$32)+('Distinta Base'!$T$9*Vendite!AK$33)+('Distinta Base'!$T$10*Vendite!AK$34)+('Distinta Base'!$T$11*Vendite!AK$35)+('Distinta Base'!$T$12*Vendite!AK$36)+('Distinta Base'!$T$13*Vendite!AK$37)+('Distinta Base'!$T$14*Vendite!AK$38)+('Distinta Base'!$T$15*Vendite!AK$39)+('Distinta Base'!$T$16*Vendite!AK$40)+('Distinta Base'!$T$17*Vendite!AK$41)+('Distinta Base'!$T$18*Vendite!AK$42)+('Distinta Base'!$T$19*Vendite!AK$43)+('Distinta Base'!$T$20*Vendite!AK$44)+('Distinta Base'!$T$21*Vendite!AK$45)+('Distinta Base'!$T$22*Vendite!AK$46)+('Distinta Base'!$T$23*Vendite!AK$47)+('Distinta Base'!$T$24*Vendite!AK$48)</f>
        <v>66.400000000000006</v>
      </c>
      <c r="AM143" s="46">
        <f>+('Distinta Base'!$T$5*Vendite!AL$29)+('Distinta Base'!$T$6*Vendite!AL$30)+('Distinta Base'!$T$7*Vendite!AL$31)+('Distinta Base'!$T$8*Vendite!AL$32)+('Distinta Base'!$T$9*Vendite!AL$33)+('Distinta Base'!$T$10*Vendite!AL$34)+('Distinta Base'!$T$11*Vendite!AL$35)+('Distinta Base'!$T$12*Vendite!AL$36)+('Distinta Base'!$T$13*Vendite!AL$37)+('Distinta Base'!$T$14*Vendite!AL$38)+('Distinta Base'!$T$15*Vendite!AL$39)+('Distinta Base'!$T$16*Vendite!AL$40)+('Distinta Base'!$T$17*Vendite!AL$41)+('Distinta Base'!$T$18*Vendite!AL$42)+('Distinta Base'!$T$19*Vendite!AL$43)+('Distinta Base'!$T$20*Vendite!AL$44)+('Distinta Base'!$T$21*Vendite!AL$45)+('Distinta Base'!$T$22*Vendite!AL$46)+('Distinta Base'!$T$23*Vendite!AL$47)+('Distinta Base'!$T$24*Vendite!AL$48)</f>
        <v>66.400000000000006</v>
      </c>
    </row>
    <row r="144" spans="2:39" ht="16.5" thickTop="1" thickBot="1" x14ac:dyDescent="0.3">
      <c r="B144" s="48" t="str">
        <f>+app!$G$12&amp;" in "&amp;'An Distinta Base'!F25</f>
        <v>Acquisti in Kg</v>
      </c>
      <c r="C144" s="41"/>
      <c r="D144" s="54">
        <v>3000</v>
      </c>
      <c r="E144" s="54"/>
      <c r="F144" s="54"/>
      <c r="G144" s="54"/>
      <c r="H144" s="54"/>
      <c r="I144" s="54"/>
      <c r="J144" s="54"/>
      <c r="K144" s="54">
        <v>3000</v>
      </c>
      <c r="L144" s="54"/>
      <c r="M144" s="54"/>
      <c r="N144" s="54"/>
      <c r="O144" s="54"/>
      <c r="P144" s="54"/>
      <c r="Q144" s="54"/>
      <c r="R144" s="54">
        <v>3000</v>
      </c>
      <c r="S144" s="54"/>
      <c r="T144" s="54"/>
      <c r="U144" s="54"/>
      <c r="V144" s="54"/>
      <c r="W144" s="54"/>
      <c r="X144" s="54"/>
      <c r="Y144" s="54">
        <v>3000</v>
      </c>
      <c r="Z144" s="54"/>
      <c r="AA144" s="54"/>
      <c r="AB144" s="54"/>
      <c r="AC144" s="54"/>
      <c r="AD144" s="54"/>
      <c r="AE144" s="54"/>
      <c r="AF144" s="54">
        <v>3000</v>
      </c>
      <c r="AG144" s="54"/>
      <c r="AH144" s="54"/>
      <c r="AI144" s="54"/>
      <c r="AJ144" s="54"/>
      <c r="AK144" s="54"/>
      <c r="AL144" s="54"/>
      <c r="AM144" s="54">
        <v>3000</v>
      </c>
    </row>
    <row r="145" spans="2:39" ht="15.75" thickTop="1" x14ac:dyDescent="0.25">
      <c r="B145" s="48" t="s">
        <v>300</v>
      </c>
      <c r="D145" s="46">
        <f>+D142-D143+D144</f>
        <v>2946</v>
      </c>
      <c r="E145" s="46">
        <f>+E142-E143+E144</f>
        <v>2892</v>
      </c>
      <c r="F145" s="46">
        <f t="shared" ref="F145:AM145" si="35">+F142-F143+F144</f>
        <v>2838</v>
      </c>
      <c r="G145" s="46">
        <f t="shared" si="35"/>
        <v>2784</v>
      </c>
      <c r="H145" s="46">
        <f t="shared" si="35"/>
        <v>2730</v>
      </c>
      <c r="I145" s="46">
        <f t="shared" si="35"/>
        <v>2676</v>
      </c>
      <c r="J145" s="46">
        <f t="shared" si="35"/>
        <v>2622</v>
      </c>
      <c r="K145" s="46">
        <f t="shared" si="35"/>
        <v>5568</v>
      </c>
      <c r="L145" s="46">
        <f t="shared" si="35"/>
        <v>5514</v>
      </c>
      <c r="M145" s="46">
        <f t="shared" si="35"/>
        <v>5460</v>
      </c>
      <c r="N145" s="46">
        <f t="shared" si="35"/>
        <v>5406</v>
      </c>
      <c r="O145" s="46">
        <f t="shared" si="35"/>
        <v>5352</v>
      </c>
      <c r="P145" s="46">
        <f t="shared" si="35"/>
        <v>5293.9</v>
      </c>
      <c r="Q145" s="46">
        <f t="shared" si="35"/>
        <v>5233.7</v>
      </c>
      <c r="R145" s="46">
        <f t="shared" si="35"/>
        <v>8173.5</v>
      </c>
      <c r="S145" s="46">
        <f t="shared" si="35"/>
        <v>8113.3</v>
      </c>
      <c r="T145" s="46">
        <f t="shared" si="35"/>
        <v>8053.1</v>
      </c>
      <c r="U145" s="46">
        <f t="shared" si="35"/>
        <v>7992.9000000000005</v>
      </c>
      <c r="V145" s="46">
        <f t="shared" si="35"/>
        <v>7932.7000000000007</v>
      </c>
      <c r="W145" s="46">
        <f t="shared" si="35"/>
        <v>7872.5000000000009</v>
      </c>
      <c r="X145" s="46">
        <f t="shared" si="35"/>
        <v>7812.3000000000011</v>
      </c>
      <c r="Y145" s="46">
        <f t="shared" si="35"/>
        <v>10752.100000000002</v>
      </c>
      <c r="Z145" s="46">
        <f t="shared" si="35"/>
        <v>10691.900000000001</v>
      </c>
      <c r="AA145" s="46">
        <f t="shared" si="35"/>
        <v>10631.7</v>
      </c>
      <c r="AB145" s="46">
        <f t="shared" si="35"/>
        <v>10567.400000000001</v>
      </c>
      <c r="AC145" s="46">
        <f t="shared" si="35"/>
        <v>10501.000000000002</v>
      </c>
      <c r="AD145" s="46">
        <f t="shared" si="35"/>
        <v>10434.600000000002</v>
      </c>
      <c r="AE145" s="46">
        <f t="shared" si="35"/>
        <v>10368.200000000003</v>
      </c>
      <c r="AF145" s="46">
        <f t="shared" si="35"/>
        <v>13301.800000000003</v>
      </c>
      <c r="AG145" s="46">
        <f t="shared" si="35"/>
        <v>13235.400000000003</v>
      </c>
      <c r="AH145" s="46">
        <f t="shared" si="35"/>
        <v>13169.000000000004</v>
      </c>
      <c r="AI145" s="46">
        <f t="shared" si="35"/>
        <v>13102.600000000004</v>
      </c>
      <c r="AJ145" s="46">
        <f t="shared" si="35"/>
        <v>13036.200000000004</v>
      </c>
      <c r="AK145" s="46">
        <f t="shared" si="35"/>
        <v>12969.800000000005</v>
      </c>
      <c r="AL145" s="46">
        <f t="shared" si="35"/>
        <v>12903.400000000005</v>
      </c>
      <c r="AM145" s="46">
        <f t="shared" si="35"/>
        <v>15837.000000000005</v>
      </c>
    </row>
    <row r="148" spans="2:39" ht="15" x14ac:dyDescent="0.25">
      <c r="B148" s="48" t="str">
        <f>+'An Distinta Base'!E26</f>
        <v>Mp19</v>
      </c>
      <c r="D148" s="48" t="str">
        <f>+SPm!B$2</f>
        <v>A1 M1</v>
      </c>
      <c r="E148" s="48" t="str">
        <f>+SPm!C$2</f>
        <v>A1 M2</v>
      </c>
      <c r="F148" s="48" t="str">
        <f>+SPm!D$2</f>
        <v>A1 M3</v>
      </c>
      <c r="G148" s="48" t="str">
        <f>+SPm!E$2</f>
        <v>A1 M4</v>
      </c>
      <c r="H148" s="48" t="str">
        <f>+SPm!F$2</f>
        <v>A1 M5</v>
      </c>
      <c r="I148" s="48" t="str">
        <f>+SPm!G$2</f>
        <v>A1 M6</v>
      </c>
      <c r="J148" s="48" t="str">
        <f>+SPm!H$2</f>
        <v>A1 M7</v>
      </c>
      <c r="K148" s="48" t="str">
        <f>+SPm!I$2</f>
        <v>A1 M8</v>
      </c>
      <c r="L148" s="48" t="str">
        <f>+SPm!J$2</f>
        <v>A1 M9</v>
      </c>
      <c r="M148" s="48" t="str">
        <f>+SPm!K$2</f>
        <v>A1 M10</v>
      </c>
      <c r="N148" s="48" t="str">
        <f>+SPm!L$2</f>
        <v>A1 M11</v>
      </c>
      <c r="O148" s="48" t="str">
        <f>+SPm!M$2</f>
        <v>A1 M12</v>
      </c>
      <c r="P148" s="48" t="str">
        <f>+SPm!N$2</f>
        <v>A2 M1</v>
      </c>
      <c r="Q148" s="48" t="str">
        <f>+SPm!O$2</f>
        <v>A2 M2</v>
      </c>
      <c r="R148" s="48" t="str">
        <f>+SPm!P$2</f>
        <v>A2 M3</v>
      </c>
      <c r="S148" s="48" t="str">
        <f>+SPm!Q$2</f>
        <v>A2 M4</v>
      </c>
      <c r="T148" s="48" t="str">
        <f>+SPm!R$2</f>
        <v>A2 M5</v>
      </c>
      <c r="U148" s="48" t="str">
        <f>+SPm!S$2</f>
        <v>A2 M6</v>
      </c>
      <c r="V148" s="48" t="str">
        <f>+SPm!T$2</f>
        <v>A2 M7</v>
      </c>
      <c r="W148" s="48" t="str">
        <f>+SPm!U$2</f>
        <v>A2 M8</v>
      </c>
      <c r="X148" s="48" t="str">
        <f>+SPm!V$2</f>
        <v>A2 M9</v>
      </c>
      <c r="Y148" s="48" t="str">
        <f>+SPm!W$2</f>
        <v>A2 M10</v>
      </c>
      <c r="Z148" s="48" t="str">
        <f>+SPm!X$2</f>
        <v>A2 M11</v>
      </c>
      <c r="AA148" s="48" t="str">
        <f>+SPm!Y$2</f>
        <v>A2 M12</v>
      </c>
      <c r="AB148" s="48" t="str">
        <f>+SPm!Z$2</f>
        <v>A3 M1</v>
      </c>
      <c r="AC148" s="48" t="str">
        <f>+SPm!AA$2</f>
        <v>A3 M2</v>
      </c>
      <c r="AD148" s="48" t="str">
        <f>+SPm!AB$2</f>
        <v>A3 M3</v>
      </c>
      <c r="AE148" s="48" t="str">
        <f>+SPm!AC$2</f>
        <v>A3 M4</v>
      </c>
      <c r="AF148" s="48" t="str">
        <f>+SPm!AD$2</f>
        <v>A3 M5</v>
      </c>
      <c r="AG148" s="48" t="str">
        <f>+SPm!AE$2</f>
        <v>A3 M6</v>
      </c>
      <c r="AH148" s="48" t="str">
        <f>+SPm!AF$2</f>
        <v>A3 M7</v>
      </c>
      <c r="AI148" s="48" t="str">
        <f>+SPm!AG$2</f>
        <v>A3 M8</v>
      </c>
      <c r="AJ148" s="48" t="str">
        <f>+SPm!AH$2</f>
        <v>A3 M9</v>
      </c>
      <c r="AK148" s="48" t="str">
        <f>+SPm!AI$2</f>
        <v>A3 M10</v>
      </c>
      <c r="AL148" s="48" t="str">
        <f>+SPm!AJ$2</f>
        <v>A3 M11</v>
      </c>
      <c r="AM148" s="48" t="str">
        <f>+SPm!AK$2</f>
        <v>A3 M12</v>
      </c>
    </row>
    <row r="150" spans="2:39" ht="15" x14ac:dyDescent="0.25">
      <c r="B150" s="48" t="s">
        <v>299</v>
      </c>
      <c r="D150" s="46">
        <v>0</v>
      </c>
      <c r="E150" s="46">
        <f>+D153</f>
        <v>1957</v>
      </c>
      <c r="F150" s="46">
        <f t="shared" ref="F150:AM150" si="36">+E153</f>
        <v>1914</v>
      </c>
      <c r="G150" s="46">
        <f t="shared" si="36"/>
        <v>1871</v>
      </c>
      <c r="H150" s="46">
        <f t="shared" si="36"/>
        <v>1828</v>
      </c>
      <c r="I150" s="46">
        <f t="shared" si="36"/>
        <v>1785</v>
      </c>
      <c r="J150" s="46">
        <f t="shared" si="36"/>
        <v>1742</v>
      </c>
      <c r="K150" s="46">
        <f t="shared" si="36"/>
        <v>1699</v>
      </c>
      <c r="L150" s="46">
        <f t="shared" si="36"/>
        <v>3656</v>
      </c>
      <c r="M150" s="46">
        <f t="shared" si="36"/>
        <v>3613</v>
      </c>
      <c r="N150" s="46">
        <f t="shared" si="36"/>
        <v>3570</v>
      </c>
      <c r="O150" s="46">
        <f t="shared" si="36"/>
        <v>3527</v>
      </c>
      <c r="P150" s="46">
        <f t="shared" si="36"/>
        <v>3484</v>
      </c>
      <c r="Q150" s="46">
        <f t="shared" si="36"/>
        <v>3438.5</v>
      </c>
      <c r="R150" s="46">
        <f t="shared" si="36"/>
        <v>3390.8</v>
      </c>
      <c r="S150" s="46">
        <f t="shared" si="36"/>
        <v>5343.1</v>
      </c>
      <c r="T150" s="46">
        <f t="shared" si="36"/>
        <v>5295.4000000000005</v>
      </c>
      <c r="U150" s="46">
        <f t="shared" si="36"/>
        <v>5247.7000000000007</v>
      </c>
      <c r="V150" s="46">
        <f t="shared" si="36"/>
        <v>5200.0000000000009</v>
      </c>
      <c r="W150" s="46">
        <f t="shared" si="36"/>
        <v>5152.3000000000011</v>
      </c>
      <c r="X150" s="46">
        <f t="shared" si="36"/>
        <v>5104.6000000000013</v>
      </c>
      <c r="Y150" s="46">
        <f t="shared" si="36"/>
        <v>5056.9000000000015</v>
      </c>
      <c r="Z150" s="46">
        <f t="shared" si="36"/>
        <v>7009.2000000000016</v>
      </c>
      <c r="AA150" s="46">
        <f t="shared" si="36"/>
        <v>6961.5000000000018</v>
      </c>
      <c r="AB150" s="46">
        <f t="shared" si="36"/>
        <v>6913.800000000002</v>
      </c>
      <c r="AC150" s="46">
        <f t="shared" si="36"/>
        <v>6863.6000000000022</v>
      </c>
      <c r="AD150" s="46">
        <f t="shared" si="36"/>
        <v>6811.2000000000025</v>
      </c>
      <c r="AE150" s="46">
        <f t="shared" si="36"/>
        <v>6758.8000000000029</v>
      </c>
      <c r="AF150" s="46">
        <f t="shared" si="36"/>
        <v>6706.4000000000033</v>
      </c>
      <c r="AG150" s="46">
        <f t="shared" si="36"/>
        <v>8654.0000000000036</v>
      </c>
      <c r="AH150" s="46">
        <f t="shared" si="36"/>
        <v>8601.600000000004</v>
      </c>
      <c r="AI150" s="46">
        <f t="shared" si="36"/>
        <v>8549.2000000000044</v>
      </c>
      <c r="AJ150" s="46">
        <f t="shared" si="36"/>
        <v>8496.8000000000047</v>
      </c>
      <c r="AK150" s="46">
        <f t="shared" si="36"/>
        <v>8444.4000000000051</v>
      </c>
      <c r="AL150" s="46">
        <f t="shared" si="36"/>
        <v>8392.0000000000055</v>
      </c>
      <c r="AM150" s="46">
        <f t="shared" si="36"/>
        <v>8339.6000000000058</v>
      </c>
    </row>
    <row r="151" spans="2:39" ht="15.75" thickBot="1" x14ac:dyDescent="0.3">
      <c r="B151" s="48" t="str">
        <f>+app!$G$11&amp;" in "&amp;'An Distinta Base'!F26</f>
        <v>Consumi in Lt</v>
      </c>
      <c r="D151" s="46">
        <f>+('Distinta Base'!$U$5*Vendite!B$29)+('Distinta Base'!$U$6*Vendite!B$30)+('Distinta Base'!$U$7*Vendite!B$31)+('Distinta Base'!$U$8*Vendite!B$32)+('Distinta Base'!$U$9*Vendite!B$33)+('Distinta Base'!$U$10*Vendite!B$34)+('Distinta Base'!$U$11*Vendite!B$35)+('Distinta Base'!$U$12*Vendite!B$36)+('Distinta Base'!$U$13*Vendite!B$37)+('Distinta Base'!$U$14*Vendite!B$38)+('Distinta Base'!$U$15*Vendite!B$39)+('Distinta Base'!$U$16*Vendite!B$40)+('Distinta Base'!$U$17*Vendite!B$41)+('Distinta Base'!$U$18*Vendite!B$42)+('Distinta Base'!$U$19*Vendite!B$43)+('Distinta Base'!$U$20*Vendite!B$44)+('Distinta Base'!$U$21*Vendite!B$45)+('Distinta Base'!$U$22*Vendite!B$46)+('Distinta Base'!$U$23*Vendite!B$47)+('Distinta Base'!$U$24*Vendite!B$48)</f>
        <v>43</v>
      </c>
      <c r="E151" s="46">
        <f>+('Distinta Base'!$U$5*Vendite!D$29)+('Distinta Base'!$U$6*Vendite!D$30)+('Distinta Base'!$U$7*Vendite!D$31)+('Distinta Base'!$U$8*Vendite!D$32)+('Distinta Base'!$U$9*Vendite!D$33)+('Distinta Base'!$U$10*Vendite!D$34)+('Distinta Base'!$U$11*Vendite!D$35)+('Distinta Base'!$U$12*Vendite!D$36)+('Distinta Base'!$U$13*Vendite!D$37)+('Distinta Base'!$U$14*Vendite!D$38)+('Distinta Base'!$U$15*Vendite!D$39)+('Distinta Base'!$U$16*Vendite!D$40)+('Distinta Base'!$U$17*Vendite!D$41)+('Distinta Base'!$U$18*Vendite!D$42)+('Distinta Base'!$U$19*Vendite!D$43)+('Distinta Base'!$U$20*Vendite!D$44)+('Distinta Base'!$U21*Vendite!D$45)+('Distinta Base'!$U$22*Vendite!D$46)+('Distinta Base'!$U$23*Vendite!D$47)+('Distinta Base'!$U$24*Vendite!D$48)</f>
        <v>43</v>
      </c>
      <c r="F151" s="46">
        <f>+('Distinta Base'!$U$5*Vendite!E$29)+('Distinta Base'!$U$6*Vendite!E$30)+('Distinta Base'!$U$7*Vendite!E$31)+('Distinta Base'!$U$8*Vendite!E$32)+('Distinta Base'!$U$9*Vendite!E$33)+('Distinta Base'!$U$10*Vendite!E$34)+('Distinta Base'!$U$11*Vendite!E$35)+('Distinta Base'!$U$12*Vendite!E$36)+('Distinta Base'!$U$13*Vendite!E$37)+('Distinta Base'!$U$14*Vendite!E$38)+('Distinta Base'!$U$15*Vendite!E$39)+('Distinta Base'!$U$16*Vendite!E$40)+('Distinta Base'!$U$17*Vendite!E$41)+('Distinta Base'!$U$18*Vendite!E$42)+('Distinta Base'!$U$19*Vendite!E$43)+('Distinta Base'!$U$20*Vendite!E$44)+('Distinta Base'!$U21*Vendite!E$45)+('Distinta Base'!$U$22*Vendite!E$46)+('Distinta Base'!$U$23*Vendite!E$47)+('Distinta Base'!$U$24*Vendite!E$48)</f>
        <v>43</v>
      </c>
      <c r="G151" s="46">
        <f>+('Distinta Base'!$U$5*Vendite!F$29)+('Distinta Base'!$U$6*Vendite!F$30)+('Distinta Base'!$U$7*Vendite!F$31)+('Distinta Base'!$U$8*Vendite!F$32)+('Distinta Base'!$U$9*Vendite!F$33)+('Distinta Base'!$U$10*Vendite!F$34)+('Distinta Base'!$U$11*Vendite!F$35)+('Distinta Base'!$U$12*Vendite!F$36)+('Distinta Base'!$U$13*Vendite!F$37)+('Distinta Base'!$U$14*Vendite!F$38)+('Distinta Base'!$U$15*Vendite!F$39)+('Distinta Base'!$U$16*Vendite!F$40)+('Distinta Base'!$U$17*Vendite!F$41)+('Distinta Base'!$U$18*Vendite!F$42)+('Distinta Base'!$U$19*Vendite!F$43)+('Distinta Base'!$U$20*Vendite!F$44)+('Distinta Base'!$U21*Vendite!F$45)+('Distinta Base'!$U$22*Vendite!F$46)+('Distinta Base'!$U$23*Vendite!F$47)+('Distinta Base'!$U$24*Vendite!F$48)</f>
        <v>43</v>
      </c>
      <c r="H151" s="46">
        <f>+('Distinta Base'!$U$5*Vendite!G$29)+('Distinta Base'!$U$6*Vendite!G$30)+('Distinta Base'!$U$7*Vendite!G$31)+('Distinta Base'!$U$8*Vendite!G$32)+('Distinta Base'!$U$9*Vendite!G$33)+('Distinta Base'!$U$10*Vendite!G$34)+('Distinta Base'!$U$11*Vendite!G$35)+('Distinta Base'!$U$12*Vendite!G$36)+('Distinta Base'!$U$13*Vendite!G$37)+('Distinta Base'!$U$14*Vendite!G$38)+('Distinta Base'!$U$15*Vendite!G$39)+('Distinta Base'!$U$16*Vendite!G$40)+('Distinta Base'!$U$17*Vendite!G$41)+('Distinta Base'!$U$18*Vendite!G$42)+('Distinta Base'!$U$19*Vendite!G$43)+('Distinta Base'!$U$20*Vendite!G$44)+('Distinta Base'!$U21*Vendite!G$45)+('Distinta Base'!$U$22*Vendite!G$46)+('Distinta Base'!$U$23*Vendite!G$47)+('Distinta Base'!$U$24*Vendite!G$48)</f>
        <v>43</v>
      </c>
      <c r="I151" s="46">
        <f>+('Distinta Base'!$U$5*Vendite!H$29)+('Distinta Base'!$U$6*Vendite!H$30)+('Distinta Base'!$U$7*Vendite!H$31)+('Distinta Base'!$U$8*Vendite!H$32)+('Distinta Base'!$U$9*Vendite!H$33)+('Distinta Base'!$U$10*Vendite!H$34)+('Distinta Base'!$U$11*Vendite!H$35)+('Distinta Base'!$U$12*Vendite!H$36)+('Distinta Base'!$U$13*Vendite!H$37)+('Distinta Base'!$U$14*Vendite!H$38)+('Distinta Base'!$U$15*Vendite!H$39)+('Distinta Base'!$U$16*Vendite!H$40)+('Distinta Base'!$U$17*Vendite!H$41)+('Distinta Base'!$U$18*Vendite!H$42)+('Distinta Base'!$U$19*Vendite!H$43)+('Distinta Base'!$U$20*Vendite!H$44)+('Distinta Base'!$U21*Vendite!H$45)+('Distinta Base'!$U$22*Vendite!H$46)+('Distinta Base'!$U$23*Vendite!H$47)+('Distinta Base'!$U$24*Vendite!H$48)</f>
        <v>43</v>
      </c>
      <c r="J151" s="46">
        <f>+('Distinta Base'!$U$5*Vendite!I$29)+('Distinta Base'!$U$6*Vendite!I$30)+('Distinta Base'!$U$7*Vendite!I$31)+('Distinta Base'!$U$8*Vendite!I$32)+('Distinta Base'!$U$9*Vendite!I$33)+('Distinta Base'!$U$10*Vendite!I$34)+('Distinta Base'!$U$11*Vendite!I$35)+('Distinta Base'!$U$12*Vendite!I$36)+('Distinta Base'!$U$13*Vendite!I$37)+('Distinta Base'!$U$14*Vendite!I$38)+('Distinta Base'!$U$15*Vendite!I$39)+('Distinta Base'!$U$16*Vendite!I$40)+('Distinta Base'!$U$17*Vendite!I$41)+('Distinta Base'!$U$18*Vendite!I$42)+('Distinta Base'!$U$19*Vendite!I$43)+('Distinta Base'!$U$20*Vendite!I$44)+('Distinta Base'!$U21*Vendite!I$45)+('Distinta Base'!$U$22*Vendite!I$46)+('Distinta Base'!$U$23*Vendite!I$47)+('Distinta Base'!$U$24*Vendite!I$48)</f>
        <v>43</v>
      </c>
      <c r="K151" s="46">
        <f>+('Distinta Base'!$U$5*Vendite!J$29)+('Distinta Base'!$U$6*Vendite!J$30)+('Distinta Base'!$U$7*Vendite!J$31)+('Distinta Base'!$U$8*Vendite!J$32)+('Distinta Base'!$U$9*Vendite!J$33)+('Distinta Base'!$U$10*Vendite!J$34)+('Distinta Base'!$U$11*Vendite!J$35)+('Distinta Base'!$U$12*Vendite!J$36)+('Distinta Base'!$U$13*Vendite!J$37)+('Distinta Base'!$U$14*Vendite!J$38)+('Distinta Base'!$U$15*Vendite!J$39)+('Distinta Base'!$U$16*Vendite!J$40)+('Distinta Base'!$U$17*Vendite!J$41)+('Distinta Base'!$U$18*Vendite!J$42)+('Distinta Base'!$U$19*Vendite!J$43)+('Distinta Base'!$U$20*Vendite!J$44)+('Distinta Base'!$U21*Vendite!J$45)+('Distinta Base'!$U$22*Vendite!J$46)+('Distinta Base'!$U$23*Vendite!J$47)+('Distinta Base'!$U$24*Vendite!J$48)</f>
        <v>43</v>
      </c>
      <c r="L151" s="46">
        <f>+('Distinta Base'!$U$5*Vendite!K$29)+('Distinta Base'!$U$6*Vendite!K$30)+('Distinta Base'!$U$7*Vendite!K$31)+('Distinta Base'!$U$8*Vendite!K$32)+('Distinta Base'!$U$9*Vendite!K$33)+('Distinta Base'!$U$10*Vendite!K$34)+('Distinta Base'!$U$11*Vendite!K$35)+('Distinta Base'!$U$12*Vendite!K$36)+('Distinta Base'!$U$13*Vendite!K$37)+('Distinta Base'!$U$14*Vendite!K$38)+('Distinta Base'!$U$15*Vendite!K$39)+('Distinta Base'!$U$16*Vendite!K$40)+('Distinta Base'!$U$17*Vendite!K$41)+('Distinta Base'!$U$18*Vendite!K$42)+('Distinta Base'!$U$19*Vendite!K$43)+('Distinta Base'!$U$20*Vendite!K$44)+('Distinta Base'!$U21*Vendite!K$45)+('Distinta Base'!$U$22*Vendite!K$46)+('Distinta Base'!$U$23*Vendite!K$47)+('Distinta Base'!$U$24*Vendite!K$48)</f>
        <v>43</v>
      </c>
      <c r="M151" s="46">
        <f>+('Distinta Base'!$U$5*Vendite!L$29)+('Distinta Base'!$U$6*Vendite!L$30)+('Distinta Base'!$U$7*Vendite!L$31)+('Distinta Base'!$U$8*Vendite!L$32)+('Distinta Base'!$U$9*Vendite!L$33)+('Distinta Base'!$U$10*Vendite!L$34)+('Distinta Base'!$U$11*Vendite!L$35)+('Distinta Base'!$U$12*Vendite!L$36)+('Distinta Base'!$U$13*Vendite!L$37)+('Distinta Base'!$U$14*Vendite!L$38)+('Distinta Base'!$U$15*Vendite!L$39)+('Distinta Base'!$U$16*Vendite!L$40)+('Distinta Base'!$U$17*Vendite!L$41)+('Distinta Base'!$U$18*Vendite!L$42)+('Distinta Base'!$U$19*Vendite!L$43)+('Distinta Base'!$U$20*Vendite!L$44)+('Distinta Base'!$U21*Vendite!L$45)+('Distinta Base'!$U$22*Vendite!L$46)+('Distinta Base'!$U$23*Vendite!L$47)+('Distinta Base'!$U$24*Vendite!L$48)</f>
        <v>43</v>
      </c>
      <c r="N151" s="46">
        <f>+('Distinta Base'!$U$5*Vendite!M$29)+('Distinta Base'!$U$6*Vendite!M$30)+('Distinta Base'!$U$7*Vendite!M$31)+('Distinta Base'!$U$8*Vendite!M$32)+('Distinta Base'!$U$9*Vendite!M$33)+('Distinta Base'!$U$10*Vendite!M$34)+('Distinta Base'!$U$11*Vendite!M$35)+('Distinta Base'!$U$12*Vendite!M$36)+('Distinta Base'!$U$13*Vendite!M$37)+('Distinta Base'!$U$14*Vendite!M$38)+('Distinta Base'!$U$15*Vendite!M$39)+('Distinta Base'!$U$16*Vendite!M$40)+('Distinta Base'!$U$17*Vendite!M$41)+('Distinta Base'!$U$18*Vendite!M$42)+('Distinta Base'!$U$19*Vendite!M$43)+('Distinta Base'!$U$20*Vendite!M$44)+('Distinta Base'!$U21*Vendite!M$45)+('Distinta Base'!$U$22*Vendite!M$46)+('Distinta Base'!$U$23*Vendite!M$47)+('Distinta Base'!$U$24*Vendite!M$48)</f>
        <v>43</v>
      </c>
      <c r="O151" s="46">
        <f>+('Distinta Base'!$U$5*Vendite!N$29)+('Distinta Base'!$U$6*Vendite!N$30)+('Distinta Base'!$U$7*Vendite!N$31)+('Distinta Base'!$U$8*Vendite!N$32)+('Distinta Base'!$U$9*Vendite!N$33)+('Distinta Base'!$U$10*Vendite!N$34)+('Distinta Base'!$U$11*Vendite!N$35)+('Distinta Base'!$U$12*Vendite!N$36)+('Distinta Base'!$U$13*Vendite!N$37)+('Distinta Base'!$U$14*Vendite!N$38)+('Distinta Base'!$U$15*Vendite!N$39)+('Distinta Base'!$U$16*Vendite!N$40)+('Distinta Base'!$U$17*Vendite!N$41)+('Distinta Base'!$U$18*Vendite!N$42)+('Distinta Base'!$U$19*Vendite!N$43)+('Distinta Base'!$U$20*Vendite!N$44)+('Distinta Base'!$U21*Vendite!N$45)+('Distinta Base'!$U$22*Vendite!N$46)+('Distinta Base'!$U$23*Vendite!N$47)+('Distinta Base'!$U$24*Vendite!N$48)</f>
        <v>43</v>
      </c>
      <c r="P151" s="46">
        <f>+('Distinta Base'!$U$5*Vendite!O$29)+('Distinta Base'!$U$6*Vendite!O$30)+('Distinta Base'!$U$7*Vendite!O$31)+('Distinta Base'!$U$8*Vendite!O$32)+('Distinta Base'!$U$9*Vendite!O$33)+('Distinta Base'!$U$10*Vendite!O$34)+('Distinta Base'!$U$11*Vendite!O$35)+('Distinta Base'!$U$12*Vendite!O$36)+('Distinta Base'!$U$13*Vendite!O$37)+('Distinta Base'!$U$14*Vendite!O$38)+('Distinta Base'!$U$15*Vendite!O$39)+('Distinta Base'!$U$16*Vendite!O$40)+('Distinta Base'!$U$17*Vendite!O$41)+('Distinta Base'!$U$18*Vendite!O$42)+('Distinta Base'!$U$19*Vendite!O$43)+('Distinta Base'!$U$20*Vendite!O$44)+('Distinta Base'!$U21*Vendite!O$45)+('Distinta Base'!$U$22*Vendite!O$46)+('Distinta Base'!$U$23*Vendite!O$47)+('Distinta Base'!$U$24*Vendite!O$48)</f>
        <v>45.5</v>
      </c>
      <c r="Q151" s="46">
        <f>+('Distinta Base'!$U$5*Vendite!P$29)+('Distinta Base'!$U$6*Vendite!P$30)+('Distinta Base'!$U$7*Vendite!P$31)+('Distinta Base'!$U$8*Vendite!P$32)+('Distinta Base'!$U$9*Vendite!P$33)+('Distinta Base'!$U$10*Vendite!P$34)+('Distinta Base'!$U$11*Vendite!P$35)+('Distinta Base'!$U$12*Vendite!P$36)+('Distinta Base'!$U$13*Vendite!P$37)+('Distinta Base'!$U$14*Vendite!P$38)+('Distinta Base'!$U$15*Vendite!P$39)+('Distinta Base'!$U$16*Vendite!P$40)+('Distinta Base'!$U$17*Vendite!P$41)+('Distinta Base'!$U$18*Vendite!P$42)+('Distinta Base'!$U$19*Vendite!P$43)+('Distinta Base'!$U$20*Vendite!P$44)+('Distinta Base'!$U21*Vendite!P$45)+('Distinta Base'!$U$22*Vendite!P$46)+('Distinta Base'!$U$23*Vendite!P$47)+('Distinta Base'!$U$24*Vendite!P$48)</f>
        <v>47.7</v>
      </c>
      <c r="R151" s="46">
        <f>+('Distinta Base'!$U$5*Vendite!Q$29)+('Distinta Base'!$U$6*Vendite!Q$30)+('Distinta Base'!$U$7*Vendite!Q$31)+('Distinta Base'!$U$8*Vendite!Q$32)+('Distinta Base'!$U$9*Vendite!Q$33)+('Distinta Base'!$U$10*Vendite!Q$34)+('Distinta Base'!$U$11*Vendite!Q$35)+('Distinta Base'!$U$12*Vendite!Q$36)+('Distinta Base'!$U$13*Vendite!Q$37)+('Distinta Base'!$U$14*Vendite!Q$38)+('Distinta Base'!$U$15*Vendite!Q$39)+('Distinta Base'!$U$16*Vendite!Q$40)+('Distinta Base'!$U$17*Vendite!Q$41)+('Distinta Base'!$U$18*Vendite!Q$42)+('Distinta Base'!$U$19*Vendite!Q$43)+('Distinta Base'!$U$20*Vendite!Q$44)+('Distinta Base'!$U21*Vendite!Q$45)+('Distinta Base'!$U$22*Vendite!Q$46)+('Distinta Base'!$U$23*Vendite!Q$47)+('Distinta Base'!$U$24*Vendite!Q$48)</f>
        <v>47.7</v>
      </c>
      <c r="S151" s="46">
        <f>+('Distinta Base'!$U$5*Vendite!R$29)+('Distinta Base'!$U$6*Vendite!R$30)+('Distinta Base'!$U$7*Vendite!R$31)+('Distinta Base'!$U$8*Vendite!R$32)+('Distinta Base'!$U$9*Vendite!R$33)+('Distinta Base'!$U$10*Vendite!R$34)+('Distinta Base'!$U$11*Vendite!R$35)+('Distinta Base'!$U$12*Vendite!R$36)+('Distinta Base'!$U$13*Vendite!R$37)+('Distinta Base'!$U$14*Vendite!R$38)+('Distinta Base'!$U$15*Vendite!R$39)+('Distinta Base'!$U$16*Vendite!R$40)+('Distinta Base'!$U$17*Vendite!R$41)+('Distinta Base'!$U$18*Vendite!R$42)+('Distinta Base'!$U$19*Vendite!R$43)+('Distinta Base'!$U$20*Vendite!R$44)+('Distinta Base'!$U21*Vendite!R$45)+('Distinta Base'!$U$22*Vendite!R$46)+('Distinta Base'!$U$23*Vendite!R$47)+('Distinta Base'!$U$24*Vendite!R$48)</f>
        <v>47.7</v>
      </c>
      <c r="T151" s="46">
        <f>+('Distinta Base'!$U$5*Vendite!S$29)+('Distinta Base'!$U$6*Vendite!S$30)+('Distinta Base'!$U$7*Vendite!S$31)+('Distinta Base'!$U$8*Vendite!S$32)+('Distinta Base'!$U$9*Vendite!S$33)+('Distinta Base'!$U$10*Vendite!S$34)+('Distinta Base'!$U$11*Vendite!S$35)+('Distinta Base'!$U$12*Vendite!S$36)+('Distinta Base'!$U$13*Vendite!S$37)+('Distinta Base'!$U$14*Vendite!S$38)+('Distinta Base'!$U$15*Vendite!S$39)+('Distinta Base'!$U$16*Vendite!S$40)+('Distinta Base'!$U$17*Vendite!S$41)+('Distinta Base'!$U$18*Vendite!S$42)+('Distinta Base'!$U$19*Vendite!S$43)+('Distinta Base'!$U$20*Vendite!S$44)+('Distinta Base'!$U21*Vendite!S$45)+('Distinta Base'!$U$22*Vendite!S$46)+('Distinta Base'!$U$23*Vendite!S$47)+('Distinta Base'!$U$24*Vendite!S$48)</f>
        <v>47.7</v>
      </c>
      <c r="U151" s="46">
        <f>+('Distinta Base'!$U$5*Vendite!T$29)+('Distinta Base'!$U$6*Vendite!T$30)+('Distinta Base'!$U$7*Vendite!T$31)+('Distinta Base'!$U$8*Vendite!T$32)+('Distinta Base'!$U$9*Vendite!T$33)+('Distinta Base'!$U$10*Vendite!T$34)+('Distinta Base'!$U$11*Vendite!T$35)+('Distinta Base'!$U$12*Vendite!T$36)+('Distinta Base'!$U$13*Vendite!T$37)+('Distinta Base'!$U$14*Vendite!T$38)+('Distinta Base'!$U$15*Vendite!T$39)+('Distinta Base'!$U$16*Vendite!T$40)+('Distinta Base'!$U$17*Vendite!T$41)+('Distinta Base'!$U$18*Vendite!T$42)+('Distinta Base'!$U$19*Vendite!T$43)+('Distinta Base'!$U$20*Vendite!T$44)+('Distinta Base'!$U21*Vendite!T$45)+('Distinta Base'!$U$22*Vendite!T$46)+('Distinta Base'!$U$23*Vendite!T$47)+('Distinta Base'!$U$24*Vendite!T$48)</f>
        <v>47.7</v>
      </c>
      <c r="V151" s="46">
        <f>+('Distinta Base'!$U$5*Vendite!U$29)+('Distinta Base'!$U$6*Vendite!U$30)+('Distinta Base'!$U$7*Vendite!U$31)+('Distinta Base'!$U$8*Vendite!U$32)+('Distinta Base'!$U$9*Vendite!U$33)+('Distinta Base'!$U$10*Vendite!U$34)+('Distinta Base'!$U$11*Vendite!U$35)+('Distinta Base'!$U$12*Vendite!U$36)+('Distinta Base'!$U$13*Vendite!U$37)+('Distinta Base'!$U$14*Vendite!U$38)+('Distinta Base'!$U$15*Vendite!U$39)+('Distinta Base'!$U$16*Vendite!U$40)+('Distinta Base'!$U$17*Vendite!U$41)+('Distinta Base'!$U$18*Vendite!U$42)+('Distinta Base'!$U$19*Vendite!U$43)+('Distinta Base'!$U$20*Vendite!U$44)+('Distinta Base'!$U21*Vendite!U$45)+('Distinta Base'!$U$22*Vendite!U$46)+('Distinta Base'!$U$23*Vendite!U$47)+('Distinta Base'!$U$24*Vendite!U$48)</f>
        <v>47.7</v>
      </c>
      <c r="W151" s="46">
        <f>+('Distinta Base'!$U$5*Vendite!V$29)+('Distinta Base'!$U$6*Vendite!V$30)+('Distinta Base'!$U$7*Vendite!V$31)+('Distinta Base'!$U$8*Vendite!V$32)+('Distinta Base'!$U$9*Vendite!V$33)+('Distinta Base'!$U$10*Vendite!V$34)+('Distinta Base'!$U$11*Vendite!V$35)+('Distinta Base'!$U$12*Vendite!V$36)+('Distinta Base'!$U$13*Vendite!V$37)+('Distinta Base'!$U$14*Vendite!V$38)+('Distinta Base'!$U$15*Vendite!V$39)+('Distinta Base'!$U$16*Vendite!V$40)+('Distinta Base'!$U$17*Vendite!V$41)+('Distinta Base'!$U$18*Vendite!V$42)+('Distinta Base'!$U$19*Vendite!V$43)+('Distinta Base'!$U$20*Vendite!V$44)+('Distinta Base'!$U21*Vendite!V$45)+('Distinta Base'!$U$22*Vendite!V$46)+('Distinta Base'!$U$23*Vendite!V$47)+('Distinta Base'!$U$24*Vendite!V$48)</f>
        <v>47.7</v>
      </c>
      <c r="X151" s="46">
        <f>+('Distinta Base'!$U$5*Vendite!W$29)+('Distinta Base'!$U$6*Vendite!W$30)+('Distinta Base'!$U$7*Vendite!W$31)+('Distinta Base'!$U$8*Vendite!W$32)+('Distinta Base'!$U$9*Vendite!W$33)+('Distinta Base'!$U$10*Vendite!W$34)+('Distinta Base'!$U$11*Vendite!W$35)+('Distinta Base'!$U$12*Vendite!W$36)+('Distinta Base'!$U$13*Vendite!W$37)+('Distinta Base'!$U$14*Vendite!W$38)+('Distinta Base'!$U$15*Vendite!W$39)+('Distinta Base'!$U$16*Vendite!W$40)+('Distinta Base'!$U$17*Vendite!W$41)+('Distinta Base'!$U$18*Vendite!W$42)+('Distinta Base'!$U$19*Vendite!W$43)+('Distinta Base'!$U$20*Vendite!W$44)+('Distinta Base'!$U21*Vendite!W$45)+('Distinta Base'!$U$22*Vendite!W$46)+('Distinta Base'!$U$23*Vendite!W$47)+('Distinta Base'!$U$24*Vendite!W$48)</f>
        <v>47.7</v>
      </c>
      <c r="Y151" s="46">
        <f>+('Distinta Base'!$U$5*Vendite!X$29)+('Distinta Base'!$U$6*Vendite!X$30)+('Distinta Base'!$U$7*Vendite!X$31)+('Distinta Base'!$U$8*Vendite!X$32)+('Distinta Base'!$U$9*Vendite!X$33)+('Distinta Base'!$U$10*Vendite!X$34)+('Distinta Base'!$U$11*Vendite!X$35)+('Distinta Base'!$U$12*Vendite!X$36)+('Distinta Base'!$U$13*Vendite!X$37)+('Distinta Base'!$U$14*Vendite!X$38)+('Distinta Base'!$U$15*Vendite!X$39)+('Distinta Base'!$U$16*Vendite!X$40)+('Distinta Base'!$U$17*Vendite!X$41)+('Distinta Base'!$U$18*Vendite!X$42)+('Distinta Base'!$U$19*Vendite!X$43)+('Distinta Base'!$U$20*Vendite!X$44)+('Distinta Base'!$U21*Vendite!X$45)+('Distinta Base'!$U$22*Vendite!X$46)+('Distinta Base'!$U$23*Vendite!X$47)+('Distinta Base'!$U$24*Vendite!X$48)</f>
        <v>47.7</v>
      </c>
      <c r="Z151" s="46">
        <f>+('Distinta Base'!$U$5*Vendite!Y$29)+('Distinta Base'!$U$6*Vendite!Y$30)+('Distinta Base'!$U$7*Vendite!Y$31)+('Distinta Base'!$U$8*Vendite!Y$32)+('Distinta Base'!$U$9*Vendite!Y$33)+('Distinta Base'!$U$10*Vendite!Y$34)+('Distinta Base'!$U$11*Vendite!Y$35)+('Distinta Base'!$U$12*Vendite!Y$36)+('Distinta Base'!$U$13*Vendite!Y$37)+('Distinta Base'!$U$14*Vendite!Y$38)+('Distinta Base'!$U$15*Vendite!Y$39)+('Distinta Base'!$U$16*Vendite!Y$40)+('Distinta Base'!$U$17*Vendite!Y$41)+('Distinta Base'!$U$18*Vendite!Y$42)+('Distinta Base'!$U$19*Vendite!Y$43)+('Distinta Base'!$U$20*Vendite!Y$44)+('Distinta Base'!$U21*Vendite!Y$45)+('Distinta Base'!$U$22*Vendite!Y$46)+('Distinta Base'!$U$23*Vendite!Y$47)+('Distinta Base'!$U$24*Vendite!Y$48)</f>
        <v>47.7</v>
      </c>
      <c r="AA151" s="46">
        <f>+('Distinta Base'!$U$5*Vendite!Z$29)+('Distinta Base'!$U$6*Vendite!Z$30)+('Distinta Base'!$U$7*Vendite!Z$31)+('Distinta Base'!$U$8*Vendite!Z$32)+('Distinta Base'!$U$9*Vendite!Z$33)+('Distinta Base'!$U$10*Vendite!Z$34)+('Distinta Base'!$U$11*Vendite!Z$35)+('Distinta Base'!$U$12*Vendite!Z$36)+('Distinta Base'!$U$13*Vendite!Z$37)+('Distinta Base'!$U$14*Vendite!Z$38)+('Distinta Base'!$U$15*Vendite!Z$39)+('Distinta Base'!$U$16*Vendite!Z$40)+('Distinta Base'!$U$17*Vendite!Z$41)+('Distinta Base'!$U$18*Vendite!Z$42)+('Distinta Base'!$U$19*Vendite!Z$43)+('Distinta Base'!$U$20*Vendite!Z$44)+('Distinta Base'!$U21*Vendite!Z$45)+('Distinta Base'!$U$22*Vendite!Z$46)+('Distinta Base'!$U$23*Vendite!Z$47)+('Distinta Base'!$U$24*Vendite!Z$48)</f>
        <v>47.7</v>
      </c>
      <c r="AB151" s="46">
        <f>+('Distinta Base'!$U$5*Vendite!AA$29)+('Distinta Base'!$U$6*Vendite!AA$30)+('Distinta Base'!$U$7*Vendite!AA$31)+('Distinta Base'!$U$8*Vendite!AA$32)+('Distinta Base'!$U$9*Vendite!AA$33)+('Distinta Base'!$U$10*Vendite!AA$34)+('Distinta Base'!$U$11*Vendite!AA$35)+('Distinta Base'!$U$12*Vendite!AA$36)+('Distinta Base'!$U$13*Vendite!AA$37)+('Distinta Base'!$U$14*Vendite!AA$38)+('Distinta Base'!$U$15*Vendite!AA$39)+('Distinta Base'!$U$16*Vendite!AA$40)+('Distinta Base'!$U$17*Vendite!AA$41)+('Distinta Base'!$U$18*Vendite!AA$42)+('Distinta Base'!$U$19*Vendite!AA$43)+('Distinta Base'!$U$20*Vendite!AA$44)+('Distinta Base'!$U21*Vendite!AA$45)+('Distinta Base'!$U$22*Vendite!AA$46)+('Distinta Base'!$U$23*Vendite!AA$47)+('Distinta Base'!$U$24*Vendite!AA$48)</f>
        <v>50.2</v>
      </c>
      <c r="AC151" s="46">
        <f>+('Distinta Base'!$U$5*Vendite!AB$29)+('Distinta Base'!$U$6*Vendite!AB$30)+('Distinta Base'!$U$7*Vendite!AB$31)+('Distinta Base'!$U$8*Vendite!AB$32)+('Distinta Base'!$U$9*Vendite!AB$33)+('Distinta Base'!$U$10*Vendite!AB$34)+('Distinta Base'!$U$11*Vendite!AB$35)+('Distinta Base'!$U$12*Vendite!AB$36)+('Distinta Base'!$U$13*Vendite!AB$37)+('Distinta Base'!$U$14*Vendite!AB$38)+('Distinta Base'!$U$15*Vendite!AB$39)+('Distinta Base'!$U$16*Vendite!AB$40)+('Distinta Base'!$U$17*Vendite!AB$41)+('Distinta Base'!$U$18*Vendite!AB$42)+('Distinta Base'!$U$19*Vendite!AB$43)+('Distinta Base'!$U$20*Vendite!AB$44)+('Distinta Base'!$U21*Vendite!AB$45)+('Distinta Base'!$U$22*Vendite!AB$46)+('Distinta Base'!$U$23*Vendite!AB$47)+('Distinta Base'!$U$24*Vendite!AB$48)</f>
        <v>52.400000000000006</v>
      </c>
      <c r="AD151" s="46">
        <f>+('Distinta Base'!$U$5*Vendite!AC$29)+('Distinta Base'!$U$6*Vendite!AC$30)+('Distinta Base'!$U$7*Vendite!AC$31)+('Distinta Base'!$U$8*Vendite!AC$32)+('Distinta Base'!$U$9*Vendite!AC$33)+('Distinta Base'!$U$10*Vendite!AC$34)+('Distinta Base'!$U$11*Vendite!AC$35)+('Distinta Base'!$U$12*Vendite!AC$36)+('Distinta Base'!$U$13*Vendite!AC$37)+('Distinta Base'!$U$14*Vendite!AC$38)+('Distinta Base'!$U$15*Vendite!AC$39)+('Distinta Base'!$U$16*Vendite!AC$40)+('Distinta Base'!$U$17*Vendite!AC$41)+('Distinta Base'!$U$18*Vendite!AC$42)+('Distinta Base'!$U$19*Vendite!AC$43)+('Distinta Base'!$U$20*Vendite!AC$44)+('Distinta Base'!$U21*Vendite!AC$45)+('Distinta Base'!$U$22*Vendite!AC$46)+('Distinta Base'!$U$23*Vendite!AC$47)+('Distinta Base'!$U$24*Vendite!AC$48)</f>
        <v>52.400000000000006</v>
      </c>
      <c r="AE151" s="46">
        <f>+('Distinta Base'!$U$5*Vendite!AD$29)+('Distinta Base'!$U$6*Vendite!AD$30)+('Distinta Base'!$U$7*Vendite!AD$31)+('Distinta Base'!$U$8*Vendite!AD$32)+('Distinta Base'!$U$9*Vendite!AD$33)+('Distinta Base'!$U$10*Vendite!AD$34)+('Distinta Base'!$U$11*Vendite!AD$35)+('Distinta Base'!$U$12*Vendite!AD$36)+('Distinta Base'!$U$13*Vendite!AD$37)+('Distinta Base'!$U$14*Vendite!AD$38)+('Distinta Base'!$U$15*Vendite!AD$39)+('Distinta Base'!$U$16*Vendite!AD$40)+('Distinta Base'!$U$17*Vendite!AD$41)+('Distinta Base'!$U$18*Vendite!AD$42)+('Distinta Base'!$U$19*Vendite!AD$43)+('Distinta Base'!$U$20*Vendite!AD$44)+('Distinta Base'!$U21*Vendite!AD$45)+('Distinta Base'!$U$22*Vendite!AD$46)+('Distinta Base'!$U$23*Vendite!AD$47)+('Distinta Base'!$U$24*Vendite!AD$48)</f>
        <v>52.400000000000006</v>
      </c>
      <c r="AF151" s="46">
        <f>+('Distinta Base'!$U$5*Vendite!AE$29)+('Distinta Base'!$U$6*Vendite!AE$30)+('Distinta Base'!$U$7*Vendite!AE$31)+('Distinta Base'!$U$8*Vendite!AE$32)+('Distinta Base'!$U$9*Vendite!AE$33)+('Distinta Base'!$U$10*Vendite!AE$34)+('Distinta Base'!$U$11*Vendite!AE$35)+('Distinta Base'!$U$12*Vendite!AE$36)+('Distinta Base'!$U$13*Vendite!AE$37)+('Distinta Base'!$U$14*Vendite!AE$38)+('Distinta Base'!$U$15*Vendite!AE$39)+('Distinta Base'!$U$16*Vendite!AE$40)+('Distinta Base'!$U$17*Vendite!AE$41)+('Distinta Base'!$U$18*Vendite!AE$42)+('Distinta Base'!$U$19*Vendite!AE$43)+('Distinta Base'!$U$20*Vendite!AE$44)+('Distinta Base'!$U21*Vendite!AE$45)+('Distinta Base'!$U$22*Vendite!AE$46)+('Distinta Base'!$U$23*Vendite!AE$47)+('Distinta Base'!$U$24*Vendite!AE$48)</f>
        <v>52.400000000000006</v>
      </c>
      <c r="AG151" s="46">
        <f>+('Distinta Base'!$U$5*Vendite!AF$29)+('Distinta Base'!$U$6*Vendite!AF$30)+('Distinta Base'!$U$7*Vendite!AF$31)+('Distinta Base'!$U$8*Vendite!AF$32)+('Distinta Base'!$U$9*Vendite!AF$33)+('Distinta Base'!$U$10*Vendite!AF$34)+('Distinta Base'!$U$11*Vendite!AF$35)+('Distinta Base'!$U$12*Vendite!AF$36)+('Distinta Base'!$U$13*Vendite!AF$37)+('Distinta Base'!$U$14*Vendite!AF$38)+('Distinta Base'!$U$15*Vendite!AF$39)+('Distinta Base'!$U$16*Vendite!AF$40)+('Distinta Base'!$U$17*Vendite!AF$41)+('Distinta Base'!$U$18*Vendite!AF$42)+('Distinta Base'!$U$19*Vendite!AF$43)+('Distinta Base'!$U$20*Vendite!AF$44)+('Distinta Base'!$U21*Vendite!AF$45)+('Distinta Base'!$U$22*Vendite!AF$46)+('Distinta Base'!$U$23*Vendite!AF$47)+('Distinta Base'!$U$24*Vendite!AF$48)</f>
        <v>52.400000000000006</v>
      </c>
      <c r="AH151" s="46">
        <f>+('Distinta Base'!$U$5*Vendite!AG$29)+('Distinta Base'!$U$6*Vendite!AG$30)+('Distinta Base'!$U$7*Vendite!AG$31)+('Distinta Base'!$U$8*Vendite!AG$32)+('Distinta Base'!$U$9*Vendite!AG$33)+('Distinta Base'!$U$10*Vendite!AG$34)+('Distinta Base'!$U$11*Vendite!AG$35)+('Distinta Base'!$U$12*Vendite!AG$36)+('Distinta Base'!$U$13*Vendite!AG$37)+('Distinta Base'!$U$14*Vendite!AG$38)+('Distinta Base'!$U$15*Vendite!AG$39)+('Distinta Base'!$U$16*Vendite!AG$40)+('Distinta Base'!$U$17*Vendite!AG$41)+('Distinta Base'!$U$18*Vendite!AG$42)+('Distinta Base'!$U$19*Vendite!AG$43)+('Distinta Base'!$U$20*Vendite!AG$44)+('Distinta Base'!$U21*Vendite!AG$45)+('Distinta Base'!$U$22*Vendite!AG$46)+('Distinta Base'!$U$23*Vendite!AG$47)+('Distinta Base'!$U$24*Vendite!AG$48)</f>
        <v>52.400000000000006</v>
      </c>
      <c r="AI151" s="46">
        <f>+('Distinta Base'!$U$5*Vendite!AH$29)+('Distinta Base'!$U$6*Vendite!AH$30)+('Distinta Base'!$U$7*Vendite!AH$31)+('Distinta Base'!$U$8*Vendite!AH$32)+('Distinta Base'!$U$9*Vendite!AH$33)+('Distinta Base'!$U$10*Vendite!AH$34)+('Distinta Base'!$U$11*Vendite!AH$35)+('Distinta Base'!$U$12*Vendite!AH$36)+('Distinta Base'!$U$13*Vendite!AH$37)+('Distinta Base'!$U$14*Vendite!AH$38)+('Distinta Base'!$U$15*Vendite!AH$39)+('Distinta Base'!$U$16*Vendite!AH$40)+('Distinta Base'!$U$17*Vendite!AH$41)+('Distinta Base'!$U$18*Vendite!AH$42)+('Distinta Base'!$U$19*Vendite!AH$43)+('Distinta Base'!$U$20*Vendite!AH$44)+('Distinta Base'!$U21*Vendite!AH$45)+('Distinta Base'!$U$22*Vendite!AH$46)+('Distinta Base'!$U$23*Vendite!AH$47)+('Distinta Base'!$U$24*Vendite!AH$48)</f>
        <v>52.400000000000006</v>
      </c>
      <c r="AJ151" s="46">
        <f>+('Distinta Base'!$U$5*Vendite!AI$29)+('Distinta Base'!$U$6*Vendite!AI$30)+('Distinta Base'!$U$7*Vendite!AI$31)+('Distinta Base'!$U$8*Vendite!AI$32)+('Distinta Base'!$U$9*Vendite!AI$33)+('Distinta Base'!$U$10*Vendite!AI$34)+('Distinta Base'!$U$11*Vendite!AI$35)+('Distinta Base'!$U$12*Vendite!AI$36)+('Distinta Base'!$U$13*Vendite!AI$37)+('Distinta Base'!$U$14*Vendite!AI$38)+('Distinta Base'!$U$15*Vendite!AI$39)+('Distinta Base'!$U$16*Vendite!AI$40)+('Distinta Base'!$U$17*Vendite!AI$41)+('Distinta Base'!$U$18*Vendite!AI$42)+('Distinta Base'!$U$19*Vendite!AI$43)+('Distinta Base'!$U$20*Vendite!AI$44)+('Distinta Base'!$U21*Vendite!AI$45)+('Distinta Base'!$U$22*Vendite!AI$46)+('Distinta Base'!$U$23*Vendite!AI$47)+('Distinta Base'!$U$24*Vendite!AI$48)</f>
        <v>52.400000000000006</v>
      </c>
      <c r="AK151" s="46">
        <f>+('Distinta Base'!$U$5*Vendite!AJ$29)+('Distinta Base'!$U$6*Vendite!AJ$30)+('Distinta Base'!$U$7*Vendite!AJ$31)+('Distinta Base'!$U$8*Vendite!AJ$32)+('Distinta Base'!$U$9*Vendite!AJ$33)+('Distinta Base'!$U$10*Vendite!AJ$34)+('Distinta Base'!$U$11*Vendite!AJ$35)+('Distinta Base'!$U$12*Vendite!AJ$36)+('Distinta Base'!$U$13*Vendite!AJ$37)+('Distinta Base'!$U$14*Vendite!AJ$38)+('Distinta Base'!$U$15*Vendite!AJ$39)+('Distinta Base'!$U$16*Vendite!AJ$40)+('Distinta Base'!$U$17*Vendite!AJ$41)+('Distinta Base'!$U$18*Vendite!AJ$42)+('Distinta Base'!$U$19*Vendite!AJ$43)+('Distinta Base'!$U$20*Vendite!AJ$44)+('Distinta Base'!$U21*Vendite!AJ$45)+('Distinta Base'!$U$22*Vendite!AJ$46)+('Distinta Base'!$U$23*Vendite!AJ$47)+('Distinta Base'!$U$24*Vendite!AJ$48)</f>
        <v>52.400000000000006</v>
      </c>
      <c r="AL151" s="46">
        <f>+('Distinta Base'!$U$5*Vendite!AK$29)+('Distinta Base'!$U$6*Vendite!AK$30)+('Distinta Base'!$U$7*Vendite!AK$31)+('Distinta Base'!$U$8*Vendite!AK$32)+('Distinta Base'!$U$9*Vendite!AK$33)+('Distinta Base'!$U$10*Vendite!AK$34)+('Distinta Base'!$U$11*Vendite!AK$35)+('Distinta Base'!$U$12*Vendite!AK$36)+('Distinta Base'!$U$13*Vendite!AK$37)+('Distinta Base'!$U$14*Vendite!AK$38)+('Distinta Base'!$U$15*Vendite!AK$39)+('Distinta Base'!$U$16*Vendite!AK$40)+('Distinta Base'!$U$17*Vendite!AK$41)+('Distinta Base'!$U$18*Vendite!AK$42)+('Distinta Base'!$U$19*Vendite!AK$43)+('Distinta Base'!$U$20*Vendite!AK$44)+('Distinta Base'!$U21*Vendite!AK$45)+('Distinta Base'!$U$22*Vendite!AK$46)+('Distinta Base'!$U$23*Vendite!AK$47)+('Distinta Base'!$U$24*Vendite!AK$48)</f>
        <v>52.400000000000006</v>
      </c>
      <c r="AM151" s="46">
        <f>+('Distinta Base'!$U$5*Vendite!AL$29)+('Distinta Base'!$U$6*Vendite!AL$30)+('Distinta Base'!$U$7*Vendite!AL$31)+('Distinta Base'!$U$8*Vendite!AL$32)+('Distinta Base'!$U$9*Vendite!AL$33)+('Distinta Base'!$U$10*Vendite!AL$34)+('Distinta Base'!$U$11*Vendite!AL$35)+('Distinta Base'!$U$12*Vendite!AL$36)+('Distinta Base'!$U$13*Vendite!AL$37)+('Distinta Base'!$U$14*Vendite!AL$38)+('Distinta Base'!$U$15*Vendite!AL$39)+('Distinta Base'!$U$16*Vendite!AL$40)+('Distinta Base'!$U$17*Vendite!AL$41)+('Distinta Base'!$U$18*Vendite!AL$42)+('Distinta Base'!$U$19*Vendite!AL$43)+('Distinta Base'!$U$20*Vendite!AL$44)+('Distinta Base'!$U21*Vendite!AL$45)+('Distinta Base'!$U$22*Vendite!AL$46)+('Distinta Base'!$U$23*Vendite!AL$47)+('Distinta Base'!$U$24*Vendite!AL$48)</f>
        <v>52.400000000000006</v>
      </c>
    </row>
    <row r="152" spans="2:39" ht="16.5" thickTop="1" thickBot="1" x14ac:dyDescent="0.3">
      <c r="B152" s="48" t="str">
        <f>+app!$G$12&amp;" in "&amp;'An Distinta Base'!F26</f>
        <v>Acquisti in Lt</v>
      </c>
      <c r="C152" s="41"/>
      <c r="D152" s="54">
        <v>2000</v>
      </c>
      <c r="E152" s="54"/>
      <c r="F152" s="54"/>
      <c r="G152" s="54"/>
      <c r="H152" s="54"/>
      <c r="I152" s="54"/>
      <c r="J152" s="54"/>
      <c r="K152" s="54">
        <v>2000</v>
      </c>
      <c r="L152" s="54"/>
      <c r="M152" s="54"/>
      <c r="N152" s="54"/>
      <c r="O152" s="54"/>
      <c r="P152" s="54"/>
      <c r="Q152" s="54"/>
      <c r="R152" s="54">
        <v>2000</v>
      </c>
      <c r="S152" s="54"/>
      <c r="T152" s="54"/>
      <c r="U152" s="54"/>
      <c r="V152" s="54"/>
      <c r="W152" s="54"/>
      <c r="X152" s="54"/>
      <c r="Y152" s="54">
        <v>2000</v>
      </c>
      <c r="Z152" s="54"/>
      <c r="AA152" s="54"/>
      <c r="AB152" s="54"/>
      <c r="AC152" s="54"/>
      <c r="AD152" s="54"/>
      <c r="AE152" s="54"/>
      <c r="AF152" s="54">
        <v>2000</v>
      </c>
      <c r="AG152" s="54"/>
      <c r="AH152" s="54"/>
      <c r="AI152" s="54"/>
      <c r="AJ152" s="54"/>
      <c r="AK152" s="54"/>
      <c r="AL152" s="54"/>
      <c r="AM152" s="54">
        <v>2000</v>
      </c>
    </row>
    <row r="153" spans="2:39" ht="15.75" thickTop="1" x14ac:dyDescent="0.25">
      <c r="B153" s="48" t="s">
        <v>300</v>
      </c>
      <c r="D153" s="46">
        <f>+D150-D151+D152</f>
        <v>1957</v>
      </c>
      <c r="E153" s="46">
        <f>+E150-E151+E152</f>
        <v>1914</v>
      </c>
      <c r="F153" s="46">
        <f t="shared" ref="F153:AM153" si="37">+F150-F151+F152</f>
        <v>1871</v>
      </c>
      <c r="G153" s="46">
        <f t="shared" si="37"/>
        <v>1828</v>
      </c>
      <c r="H153" s="46">
        <f t="shared" si="37"/>
        <v>1785</v>
      </c>
      <c r="I153" s="46">
        <f t="shared" si="37"/>
        <v>1742</v>
      </c>
      <c r="J153" s="46">
        <f t="shared" si="37"/>
        <v>1699</v>
      </c>
      <c r="K153" s="46">
        <f t="shared" si="37"/>
        <v>3656</v>
      </c>
      <c r="L153" s="46">
        <f t="shared" si="37"/>
        <v>3613</v>
      </c>
      <c r="M153" s="46">
        <f t="shared" si="37"/>
        <v>3570</v>
      </c>
      <c r="N153" s="46">
        <f t="shared" si="37"/>
        <v>3527</v>
      </c>
      <c r="O153" s="46">
        <f t="shared" si="37"/>
        <v>3484</v>
      </c>
      <c r="P153" s="46">
        <f t="shared" si="37"/>
        <v>3438.5</v>
      </c>
      <c r="Q153" s="46">
        <f t="shared" si="37"/>
        <v>3390.8</v>
      </c>
      <c r="R153" s="46">
        <f t="shared" si="37"/>
        <v>5343.1</v>
      </c>
      <c r="S153" s="46">
        <f t="shared" si="37"/>
        <v>5295.4000000000005</v>
      </c>
      <c r="T153" s="46">
        <f t="shared" si="37"/>
        <v>5247.7000000000007</v>
      </c>
      <c r="U153" s="46">
        <f t="shared" si="37"/>
        <v>5200.0000000000009</v>
      </c>
      <c r="V153" s="46">
        <f t="shared" si="37"/>
        <v>5152.3000000000011</v>
      </c>
      <c r="W153" s="46">
        <f t="shared" si="37"/>
        <v>5104.6000000000013</v>
      </c>
      <c r="X153" s="46">
        <f t="shared" si="37"/>
        <v>5056.9000000000015</v>
      </c>
      <c r="Y153" s="46">
        <f t="shared" si="37"/>
        <v>7009.2000000000016</v>
      </c>
      <c r="Z153" s="46">
        <f t="shared" si="37"/>
        <v>6961.5000000000018</v>
      </c>
      <c r="AA153" s="46">
        <f t="shared" si="37"/>
        <v>6913.800000000002</v>
      </c>
      <c r="AB153" s="46">
        <f t="shared" si="37"/>
        <v>6863.6000000000022</v>
      </c>
      <c r="AC153" s="46">
        <f t="shared" si="37"/>
        <v>6811.2000000000025</v>
      </c>
      <c r="AD153" s="46">
        <f t="shared" si="37"/>
        <v>6758.8000000000029</v>
      </c>
      <c r="AE153" s="46">
        <f t="shared" si="37"/>
        <v>6706.4000000000033</v>
      </c>
      <c r="AF153" s="46">
        <f t="shared" si="37"/>
        <v>8654.0000000000036</v>
      </c>
      <c r="AG153" s="46">
        <f t="shared" si="37"/>
        <v>8601.600000000004</v>
      </c>
      <c r="AH153" s="46">
        <f t="shared" si="37"/>
        <v>8549.2000000000044</v>
      </c>
      <c r="AI153" s="46">
        <f t="shared" si="37"/>
        <v>8496.8000000000047</v>
      </c>
      <c r="AJ153" s="46">
        <f t="shared" si="37"/>
        <v>8444.4000000000051</v>
      </c>
      <c r="AK153" s="46">
        <f t="shared" si="37"/>
        <v>8392.0000000000055</v>
      </c>
      <c r="AL153" s="46">
        <f t="shared" si="37"/>
        <v>8339.6000000000058</v>
      </c>
      <c r="AM153" s="46">
        <f t="shared" si="37"/>
        <v>10287.200000000006</v>
      </c>
    </row>
    <row r="156" spans="2:39" ht="15" x14ac:dyDescent="0.25">
      <c r="B156" s="48" t="str">
        <f>+'An Distinta Base'!E27</f>
        <v>Mp20</v>
      </c>
      <c r="D156" s="48" t="str">
        <f>+SPm!B$2</f>
        <v>A1 M1</v>
      </c>
      <c r="E156" s="48" t="str">
        <f>+SPm!C$2</f>
        <v>A1 M2</v>
      </c>
      <c r="F156" s="48" t="str">
        <f>+SPm!D$2</f>
        <v>A1 M3</v>
      </c>
      <c r="G156" s="48" t="str">
        <f>+SPm!E$2</f>
        <v>A1 M4</v>
      </c>
      <c r="H156" s="48" t="str">
        <f>+SPm!F$2</f>
        <v>A1 M5</v>
      </c>
      <c r="I156" s="48" t="str">
        <f>+SPm!G$2</f>
        <v>A1 M6</v>
      </c>
      <c r="J156" s="48" t="str">
        <f>+SPm!H$2</f>
        <v>A1 M7</v>
      </c>
      <c r="K156" s="48" t="str">
        <f>+SPm!I$2</f>
        <v>A1 M8</v>
      </c>
      <c r="L156" s="48" t="str">
        <f>+SPm!J$2</f>
        <v>A1 M9</v>
      </c>
      <c r="M156" s="48" t="str">
        <f>+SPm!K$2</f>
        <v>A1 M10</v>
      </c>
      <c r="N156" s="48" t="str">
        <f>+SPm!L$2</f>
        <v>A1 M11</v>
      </c>
      <c r="O156" s="48" t="str">
        <f>+SPm!M$2</f>
        <v>A1 M12</v>
      </c>
      <c r="P156" s="48" t="str">
        <f>+SPm!N$2</f>
        <v>A2 M1</v>
      </c>
      <c r="Q156" s="48" t="str">
        <f>+SPm!O$2</f>
        <v>A2 M2</v>
      </c>
      <c r="R156" s="48" t="str">
        <f>+SPm!P$2</f>
        <v>A2 M3</v>
      </c>
      <c r="S156" s="48" t="str">
        <f>+SPm!Q$2</f>
        <v>A2 M4</v>
      </c>
      <c r="T156" s="48" t="str">
        <f>+SPm!R$2</f>
        <v>A2 M5</v>
      </c>
      <c r="U156" s="48" t="str">
        <f>+SPm!S$2</f>
        <v>A2 M6</v>
      </c>
      <c r="V156" s="48" t="str">
        <f>+SPm!T$2</f>
        <v>A2 M7</v>
      </c>
      <c r="W156" s="48" t="str">
        <f>+SPm!U$2</f>
        <v>A2 M8</v>
      </c>
      <c r="X156" s="48" t="str">
        <f>+SPm!V$2</f>
        <v>A2 M9</v>
      </c>
      <c r="Y156" s="48" t="str">
        <f>+SPm!W$2</f>
        <v>A2 M10</v>
      </c>
      <c r="Z156" s="48" t="str">
        <f>+SPm!X$2</f>
        <v>A2 M11</v>
      </c>
      <c r="AA156" s="48" t="str">
        <f>+SPm!Y$2</f>
        <v>A2 M12</v>
      </c>
      <c r="AB156" s="48" t="str">
        <f>+SPm!Z$2</f>
        <v>A3 M1</v>
      </c>
      <c r="AC156" s="48" t="str">
        <f>+SPm!AA$2</f>
        <v>A3 M2</v>
      </c>
      <c r="AD156" s="48" t="str">
        <f>+SPm!AB$2</f>
        <v>A3 M3</v>
      </c>
      <c r="AE156" s="48" t="str">
        <f>+SPm!AC$2</f>
        <v>A3 M4</v>
      </c>
      <c r="AF156" s="48" t="str">
        <f>+SPm!AD$2</f>
        <v>A3 M5</v>
      </c>
      <c r="AG156" s="48" t="str">
        <f>+SPm!AE$2</f>
        <v>A3 M6</v>
      </c>
      <c r="AH156" s="48" t="str">
        <f>+SPm!AF$2</f>
        <v>A3 M7</v>
      </c>
      <c r="AI156" s="48" t="str">
        <f>+SPm!AG$2</f>
        <v>A3 M8</v>
      </c>
      <c r="AJ156" s="48" t="str">
        <f>+SPm!AH$2</f>
        <v>A3 M9</v>
      </c>
      <c r="AK156" s="48" t="str">
        <f>+SPm!AI$2</f>
        <v>A3 M10</v>
      </c>
      <c r="AL156" s="48" t="str">
        <f>+SPm!AJ$2</f>
        <v>A3 M11</v>
      </c>
      <c r="AM156" s="48" t="str">
        <f>+SPm!AK$2</f>
        <v>A3 M12</v>
      </c>
    </row>
    <row r="158" spans="2:39" ht="15" x14ac:dyDescent="0.25">
      <c r="B158" s="48" t="s">
        <v>299</v>
      </c>
      <c r="D158" s="46">
        <v>0</v>
      </c>
      <c r="E158" s="46">
        <f>+D161</f>
        <v>1953</v>
      </c>
      <c r="F158" s="46">
        <f t="shared" ref="F158:AM158" si="38">+E161</f>
        <v>1906</v>
      </c>
      <c r="G158" s="46">
        <f t="shared" si="38"/>
        <v>1859</v>
      </c>
      <c r="H158" s="46">
        <f t="shared" si="38"/>
        <v>1812</v>
      </c>
      <c r="I158" s="46">
        <f t="shared" si="38"/>
        <v>1765</v>
      </c>
      <c r="J158" s="46">
        <f t="shared" si="38"/>
        <v>1718</v>
      </c>
      <c r="K158" s="46">
        <f t="shared" si="38"/>
        <v>3671</v>
      </c>
      <c r="L158" s="46">
        <f t="shared" si="38"/>
        <v>3624</v>
      </c>
      <c r="M158" s="46">
        <f t="shared" si="38"/>
        <v>3577</v>
      </c>
      <c r="N158" s="46">
        <f t="shared" si="38"/>
        <v>3530</v>
      </c>
      <c r="O158" s="46">
        <f t="shared" si="38"/>
        <v>3483</v>
      </c>
      <c r="P158" s="46">
        <f t="shared" si="38"/>
        <v>3436</v>
      </c>
      <c r="Q158" s="46">
        <f t="shared" si="38"/>
        <v>5386.3</v>
      </c>
      <c r="R158" s="46">
        <f t="shared" si="38"/>
        <v>5334</v>
      </c>
      <c r="S158" s="46">
        <f t="shared" si="38"/>
        <v>5281.7</v>
      </c>
      <c r="T158" s="46">
        <f t="shared" si="38"/>
        <v>5229.3999999999996</v>
      </c>
      <c r="U158" s="46">
        <f t="shared" si="38"/>
        <v>5177.0999999999995</v>
      </c>
      <c r="V158" s="46">
        <f t="shared" si="38"/>
        <v>5124.7999999999993</v>
      </c>
      <c r="W158" s="46">
        <f t="shared" si="38"/>
        <v>7072.4999999999991</v>
      </c>
      <c r="X158" s="46">
        <f t="shared" si="38"/>
        <v>7020.1999999999989</v>
      </c>
      <c r="Y158" s="46">
        <f t="shared" si="38"/>
        <v>6967.8999999999987</v>
      </c>
      <c r="Z158" s="46">
        <f t="shared" si="38"/>
        <v>6915.5999999999985</v>
      </c>
      <c r="AA158" s="46">
        <f t="shared" si="38"/>
        <v>6863.2999999999984</v>
      </c>
      <c r="AB158" s="46">
        <f t="shared" si="38"/>
        <v>6810.9999999999982</v>
      </c>
      <c r="AC158" s="46">
        <f t="shared" si="38"/>
        <v>8755.9999999999982</v>
      </c>
      <c r="AD158" s="46">
        <f t="shared" si="38"/>
        <v>8698.3999999999978</v>
      </c>
      <c r="AE158" s="46">
        <f t="shared" si="38"/>
        <v>8640.7999999999975</v>
      </c>
      <c r="AF158" s="46">
        <f t="shared" si="38"/>
        <v>8583.1999999999971</v>
      </c>
      <c r="AG158" s="46">
        <f t="shared" si="38"/>
        <v>8525.5999999999967</v>
      </c>
      <c r="AH158" s="46">
        <f t="shared" si="38"/>
        <v>8467.9999999999964</v>
      </c>
      <c r="AI158" s="46">
        <f t="shared" si="38"/>
        <v>10410.399999999996</v>
      </c>
      <c r="AJ158" s="46">
        <f t="shared" si="38"/>
        <v>10352.799999999996</v>
      </c>
      <c r="AK158" s="46">
        <f t="shared" si="38"/>
        <v>10295.199999999995</v>
      </c>
      <c r="AL158" s="46">
        <f t="shared" si="38"/>
        <v>10237.599999999995</v>
      </c>
      <c r="AM158" s="46">
        <f t="shared" si="38"/>
        <v>10179.999999999995</v>
      </c>
    </row>
    <row r="159" spans="2:39" ht="15.75" thickBot="1" x14ac:dyDescent="0.3">
      <c r="B159" s="48" t="str">
        <f>+app!$G$11&amp;" in "&amp;'An Distinta Base'!F27</f>
        <v>Consumi in Kg</v>
      </c>
      <c r="D159" s="46">
        <f>+('Distinta Base'!$V$5*Vendite!B$29)+('Distinta Base'!$V$6*Vendite!B$30)+('Distinta Base'!$V$7*Vendite!B$31)+('Distinta Base'!$V$8*Vendite!B$32)+('Distinta Base'!$V$9*Vendite!B$33)+('Distinta Base'!$V$10*Vendite!B$34)+('Distinta Base'!$V$11*Vendite!B$35)+('Distinta Base'!$V$12*Vendite!B$36)+('Distinta Base'!$V$13*Vendite!B$37)+('Distinta Base'!$V14*Vendite!B$38)+('Distinta Base'!$V$15*Vendite!B$39)+('Distinta Base'!$V$16*Vendite!B$40)+('Distinta Base'!$V$17*Vendite!B$41)+('Distinta Base'!$V$18*Vendite!B$42)+('Distinta Base'!$V$19*Vendite!B$43)+('Distinta Base'!$V$20*Vendite!B$44)+('Distinta Base'!$V$21*Vendite!B$45)+('Distinta Base'!$V$22*Vendite!B$46)+('Distinta Base'!$V$23*Vendite!B$47)+('Distinta Base'!$V$24*Vendite!B$48)</f>
        <v>47</v>
      </c>
      <c r="E159" s="46">
        <f>+('Distinta Base'!$V$5*Vendite!D$29)+('Distinta Base'!$V$6*Vendite!D$30)+('Distinta Base'!$V$7*Vendite!D$31)+('Distinta Base'!$V$8*Vendite!D$32)+('Distinta Base'!$V$9*Vendite!D$33)+('Distinta Base'!$V$10*Vendite!D$34)+('Distinta Base'!$V$11*Vendite!D$35)+('Distinta Base'!$V$12*Vendite!D$36)+('Distinta Base'!$V$13*Vendite!D$37)+('Distinta Base'!$V$14*Vendite!D$38)+('Distinta Base'!$V$15*Vendite!D$39)+('Distinta Base'!$V$16*Vendite!D$40)+('Distinta Base'!$V$17*Vendite!D$41)+('Distinta Base'!$V$18*Vendite!D$42)+('Distinta Base'!$V$19*Vendite!D$43)+('Distinta Base'!$V$20*Vendite!D$44)+('Distinta Base'!$V21*Vendite!D$45)+('Distinta Base'!$V$22*Vendite!D$46)+('Distinta Base'!$V$23*Vendite!D$47)+('Distinta Base'!$V$24*Vendite!D$48)</f>
        <v>47</v>
      </c>
      <c r="F159" s="46">
        <f>+('Distinta Base'!$V$5*Vendite!E$29)+('Distinta Base'!$V$6*Vendite!E$30)+('Distinta Base'!$V$7*Vendite!E$31)+('Distinta Base'!$V$8*Vendite!E$32)+('Distinta Base'!$V$9*Vendite!E$33)+('Distinta Base'!$V$10*Vendite!E$34)+('Distinta Base'!$V$11*Vendite!E$35)+('Distinta Base'!$V$12*Vendite!E$36)+('Distinta Base'!$V$13*Vendite!E$37)+('Distinta Base'!$V$14*Vendite!E$38)+('Distinta Base'!$V$15*Vendite!E$39)+('Distinta Base'!$V$16*Vendite!E$40)+('Distinta Base'!$V$17*Vendite!E$41)+('Distinta Base'!$V$18*Vendite!E$42)+('Distinta Base'!$V$19*Vendite!E$43)+('Distinta Base'!$V$20*Vendite!E$44)+('Distinta Base'!$V21*Vendite!E$45)+('Distinta Base'!$V$22*Vendite!E$46)+('Distinta Base'!$V$23*Vendite!E$47)+('Distinta Base'!$V$24*Vendite!E$48)</f>
        <v>47</v>
      </c>
      <c r="G159" s="46">
        <f>+('Distinta Base'!$V$5*Vendite!F$29)+('Distinta Base'!$V$6*Vendite!F$30)+('Distinta Base'!$V$7*Vendite!F$31)+('Distinta Base'!$V$8*Vendite!F$32)+('Distinta Base'!$V$9*Vendite!F$33)+('Distinta Base'!$V$10*Vendite!F$34)+('Distinta Base'!$V$11*Vendite!F$35)+('Distinta Base'!$V$12*Vendite!F$36)+('Distinta Base'!$V$13*Vendite!F$37)+('Distinta Base'!$V$14*Vendite!F$38)+('Distinta Base'!$V$15*Vendite!F$39)+('Distinta Base'!$V$16*Vendite!F$40)+('Distinta Base'!$V$17*Vendite!F$41)+('Distinta Base'!$V$18*Vendite!F$42)+('Distinta Base'!$V$19*Vendite!F$43)+('Distinta Base'!$V$20*Vendite!F$44)+('Distinta Base'!$V21*Vendite!F$45)+('Distinta Base'!$V$22*Vendite!F$46)+('Distinta Base'!$V$23*Vendite!F$47)+('Distinta Base'!$V$24*Vendite!F$48)</f>
        <v>47</v>
      </c>
      <c r="H159" s="46">
        <f>+('Distinta Base'!$V$5*Vendite!G$29)+('Distinta Base'!$V$6*Vendite!G$30)+('Distinta Base'!$V$7*Vendite!G$31)+('Distinta Base'!$V$8*Vendite!G$32)+('Distinta Base'!$V$9*Vendite!G$33)+('Distinta Base'!$V$10*Vendite!G$34)+('Distinta Base'!$V$11*Vendite!G$35)+('Distinta Base'!$V$12*Vendite!G$36)+('Distinta Base'!$V$13*Vendite!G$37)+('Distinta Base'!$V$14*Vendite!G$38)+('Distinta Base'!$V$15*Vendite!G$39)+('Distinta Base'!$V$16*Vendite!G$40)+('Distinta Base'!$V$17*Vendite!G$41)+('Distinta Base'!$V$18*Vendite!G$42)+('Distinta Base'!$V$19*Vendite!G$43)+('Distinta Base'!$V$20*Vendite!G$44)+('Distinta Base'!$V21*Vendite!G$45)+('Distinta Base'!$V$22*Vendite!G$46)+('Distinta Base'!$V$23*Vendite!G$47)+('Distinta Base'!$V$24*Vendite!G$48)</f>
        <v>47</v>
      </c>
      <c r="I159" s="46">
        <f>+('Distinta Base'!$V$5*Vendite!H$29)+('Distinta Base'!$V$6*Vendite!H$30)+('Distinta Base'!$V$7*Vendite!H$31)+('Distinta Base'!$V$8*Vendite!H$32)+('Distinta Base'!$V$9*Vendite!H$33)+('Distinta Base'!$V$10*Vendite!H$34)+('Distinta Base'!$V$11*Vendite!H$35)+('Distinta Base'!$V$12*Vendite!H$36)+('Distinta Base'!$V$13*Vendite!H$37)+('Distinta Base'!$V$14*Vendite!H$38)+('Distinta Base'!$V$15*Vendite!H$39)+('Distinta Base'!$V$16*Vendite!H$40)+('Distinta Base'!$V$17*Vendite!H$41)+('Distinta Base'!$V$18*Vendite!H$42)+('Distinta Base'!$V$19*Vendite!H$43)+('Distinta Base'!$V$20*Vendite!H$44)+('Distinta Base'!$V21*Vendite!H$45)+('Distinta Base'!$V$22*Vendite!H$46)+('Distinta Base'!$V$23*Vendite!H$47)+('Distinta Base'!$V$24*Vendite!H$48)</f>
        <v>47</v>
      </c>
      <c r="J159" s="46">
        <f>+('Distinta Base'!$V$5*Vendite!I$29)+('Distinta Base'!$V$6*Vendite!I$30)+('Distinta Base'!$V$7*Vendite!I$31)+('Distinta Base'!$V$8*Vendite!I$32)+('Distinta Base'!$V$9*Vendite!I$33)+('Distinta Base'!$V$10*Vendite!I$34)+('Distinta Base'!$V$11*Vendite!I$35)+('Distinta Base'!$V$12*Vendite!I$36)+('Distinta Base'!$V$13*Vendite!I$37)+('Distinta Base'!$V$14*Vendite!I$38)+('Distinta Base'!$V$15*Vendite!I$39)+('Distinta Base'!$V$16*Vendite!I$40)+('Distinta Base'!$V$17*Vendite!I$41)+('Distinta Base'!$V$18*Vendite!I$42)+('Distinta Base'!$V$19*Vendite!I$43)+('Distinta Base'!$V$20*Vendite!I$44)+('Distinta Base'!$V21*Vendite!I$45)+('Distinta Base'!$V$22*Vendite!I$46)+('Distinta Base'!$V$23*Vendite!I$47)+('Distinta Base'!$V$24*Vendite!I$48)</f>
        <v>47</v>
      </c>
      <c r="K159" s="46">
        <f>+('Distinta Base'!$V$5*Vendite!J$29)+('Distinta Base'!$V$6*Vendite!J$30)+('Distinta Base'!$V$7*Vendite!J$31)+('Distinta Base'!$V$8*Vendite!J$32)+('Distinta Base'!$V$9*Vendite!J$33)+('Distinta Base'!$V$10*Vendite!J$34)+('Distinta Base'!$V$11*Vendite!J$35)+('Distinta Base'!$V$12*Vendite!J$36)+('Distinta Base'!$V$13*Vendite!J$37)+('Distinta Base'!$V$14*Vendite!J$38)+('Distinta Base'!$V$15*Vendite!J$39)+('Distinta Base'!$V$16*Vendite!J$40)+('Distinta Base'!$V$17*Vendite!J$41)+('Distinta Base'!$V$18*Vendite!J$42)+('Distinta Base'!$V$19*Vendite!J$43)+('Distinta Base'!$V$20*Vendite!J$44)+('Distinta Base'!$V21*Vendite!J$45)+('Distinta Base'!$V$22*Vendite!J$46)+('Distinta Base'!$V$23*Vendite!J$47)+('Distinta Base'!$V$24*Vendite!J$48)</f>
        <v>47</v>
      </c>
      <c r="L159" s="46">
        <f>+('Distinta Base'!$V$5*Vendite!K$29)+('Distinta Base'!$V$6*Vendite!K$30)+('Distinta Base'!$V$7*Vendite!K$31)+('Distinta Base'!$V$8*Vendite!K$32)+('Distinta Base'!$V$9*Vendite!K$33)+('Distinta Base'!$V$10*Vendite!K$34)+('Distinta Base'!$V$11*Vendite!K$35)+('Distinta Base'!$V$12*Vendite!K$36)+('Distinta Base'!$V$13*Vendite!K$37)+('Distinta Base'!$V$14*Vendite!K$38)+('Distinta Base'!$V$15*Vendite!K$39)+('Distinta Base'!$V$16*Vendite!K$40)+('Distinta Base'!$V$17*Vendite!K$41)+('Distinta Base'!$V$18*Vendite!K$42)+('Distinta Base'!$V$19*Vendite!K$43)+('Distinta Base'!$V$20*Vendite!K$44)+('Distinta Base'!$V21*Vendite!K$45)+('Distinta Base'!$V$22*Vendite!K$46)+('Distinta Base'!$V$23*Vendite!K$47)+('Distinta Base'!$V$24*Vendite!K$48)</f>
        <v>47</v>
      </c>
      <c r="M159" s="46">
        <f>+('Distinta Base'!$V$5*Vendite!L$29)+('Distinta Base'!$V$6*Vendite!L$30)+('Distinta Base'!$V$7*Vendite!L$31)+('Distinta Base'!$V$8*Vendite!L$32)+('Distinta Base'!$V$9*Vendite!L$33)+('Distinta Base'!$V$10*Vendite!L$34)+('Distinta Base'!$V$11*Vendite!L$35)+('Distinta Base'!$V$12*Vendite!L$36)+('Distinta Base'!$V$13*Vendite!L$37)+('Distinta Base'!$V$14*Vendite!L$38)+('Distinta Base'!$V$15*Vendite!L$39)+('Distinta Base'!$V$16*Vendite!L$40)+('Distinta Base'!$V$17*Vendite!L$41)+('Distinta Base'!$V$18*Vendite!L$42)+('Distinta Base'!$V$19*Vendite!L$43)+('Distinta Base'!$V$20*Vendite!L$44)+('Distinta Base'!$V21*Vendite!L$45)+('Distinta Base'!$V$22*Vendite!L$46)+('Distinta Base'!$V$23*Vendite!L$47)+('Distinta Base'!$V$24*Vendite!L$48)</f>
        <v>47</v>
      </c>
      <c r="N159" s="46">
        <f>+('Distinta Base'!$V$5*Vendite!M$29)+('Distinta Base'!$V$6*Vendite!M$30)+('Distinta Base'!$V$7*Vendite!M$31)+('Distinta Base'!$V$8*Vendite!M$32)+('Distinta Base'!$V$9*Vendite!M$33)+('Distinta Base'!$V$10*Vendite!M$34)+('Distinta Base'!$V$11*Vendite!M$35)+('Distinta Base'!$V$12*Vendite!M$36)+('Distinta Base'!$V$13*Vendite!M$37)+('Distinta Base'!$V$14*Vendite!M$38)+('Distinta Base'!$V$15*Vendite!M$39)+('Distinta Base'!$V$16*Vendite!M$40)+('Distinta Base'!$V$17*Vendite!M$41)+('Distinta Base'!$V$18*Vendite!M$42)+('Distinta Base'!$V$19*Vendite!M$43)+('Distinta Base'!$V$20*Vendite!M$44)+('Distinta Base'!$V21*Vendite!M$45)+('Distinta Base'!$V$22*Vendite!M$46)+('Distinta Base'!$V$23*Vendite!M$47)+('Distinta Base'!$V$24*Vendite!M$48)</f>
        <v>47</v>
      </c>
      <c r="O159" s="46">
        <f>+('Distinta Base'!$V$5*Vendite!N$29)+('Distinta Base'!$V$6*Vendite!N$30)+('Distinta Base'!$V$7*Vendite!N$31)+('Distinta Base'!$V$8*Vendite!N$32)+('Distinta Base'!$V$9*Vendite!N$33)+('Distinta Base'!$V$10*Vendite!N$34)+('Distinta Base'!$V$11*Vendite!N$35)+('Distinta Base'!$V$12*Vendite!N$36)+('Distinta Base'!$V$13*Vendite!N$37)+('Distinta Base'!$V$14*Vendite!N$38)+('Distinta Base'!$V$15*Vendite!N$39)+('Distinta Base'!$V$16*Vendite!N$40)+('Distinta Base'!$V$17*Vendite!N$41)+('Distinta Base'!$V$18*Vendite!N$42)+('Distinta Base'!$V$19*Vendite!N$43)+('Distinta Base'!$V$20*Vendite!N$44)+('Distinta Base'!$V21*Vendite!N$45)+('Distinta Base'!$V$22*Vendite!N$46)+('Distinta Base'!$V$23*Vendite!N$47)+('Distinta Base'!$V$24*Vendite!N$48)</f>
        <v>47</v>
      </c>
      <c r="P159" s="46">
        <f>+('Distinta Base'!$V$5*Vendite!O$29)+('Distinta Base'!$V$6*Vendite!O$30)+('Distinta Base'!$V$7*Vendite!O$31)+('Distinta Base'!$V$8*Vendite!O$32)+('Distinta Base'!$V$9*Vendite!O$33)+('Distinta Base'!$V$10*Vendite!O$34)+('Distinta Base'!$V$11*Vendite!O$35)+('Distinta Base'!$V$12*Vendite!O$36)+('Distinta Base'!$V$13*Vendite!O$37)+('Distinta Base'!$V$14*Vendite!O$38)+('Distinta Base'!$V$15*Vendite!O$39)+('Distinta Base'!$V$16*Vendite!O$40)+('Distinta Base'!$V$17*Vendite!O$41)+('Distinta Base'!$V$18*Vendite!O$42)+('Distinta Base'!$V$19*Vendite!O$43)+('Distinta Base'!$V$20*Vendite!O$44)+('Distinta Base'!$V21*Vendite!O$45)+('Distinta Base'!$V$22*Vendite!O$46)+('Distinta Base'!$V$23*Vendite!O$47)+('Distinta Base'!$V$24*Vendite!O$48)</f>
        <v>49.7</v>
      </c>
      <c r="Q159" s="46">
        <f>+('Distinta Base'!$V$5*Vendite!P$29)+('Distinta Base'!$V$6*Vendite!P$30)+('Distinta Base'!$V$7*Vendite!P$31)+('Distinta Base'!$V$8*Vendite!P$32)+('Distinta Base'!$V$9*Vendite!P$33)+('Distinta Base'!$V$10*Vendite!P$34)+('Distinta Base'!$V$11*Vendite!P$35)+('Distinta Base'!$V$12*Vendite!P$36)+('Distinta Base'!$V$13*Vendite!P$37)+('Distinta Base'!$V$14*Vendite!P$38)+('Distinta Base'!$V$15*Vendite!P$39)+('Distinta Base'!$V$16*Vendite!P$40)+('Distinta Base'!$V$17*Vendite!P$41)+('Distinta Base'!$V$18*Vendite!P$42)+('Distinta Base'!$V$19*Vendite!P$43)+('Distinta Base'!$V$20*Vendite!P$44)+('Distinta Base'!$V21*Vendite!P$45)+('Distinta Base'!$V$22*Vendite!P$46)+('Distinta Base'!$V$23*Vendite!P$47)+('Distinta Base'!$V$24*Vendite!P$48)</f>
        <v>52.300000000000004</v>
      </c>
      <c r="R159" s="46">
        <f>+('Distinta Base'!$V$5*Vendite!Q$29)+('Distinta Base'!$V$6*Vendite!Q$30)+('Distinta Base'!$V$7*Vendite!Q$31)+('Distinta Base'!$V$8*Vendite!Q$32)+('Distinta Base'!$V$9*Vendite!Q$33)+('Distinta Base'!$V$10*Vendite!Q$34)+('Distinta Base'!$V$11*Vendite!Q$35)+('Distinta Base'!$V$12*Vendite!Q$36)+('Distinta Base'!$V$13*Vendite!Q$37)+('Distinta Base'!$V$14*Vendite!Q$38)+('Distinta Base'!$V$15*Vendite!Q$39)+('Distinta Base'!$V$16*Vendite!Q$40)+('Distinta Base'!$V$17*Vendite!Q$41)+('Distinta Base'!$V$18*Vendite!Q$42)+('Distinta Base'!$V$19*Vendite!Q$43)+('Distinta Base'!$V$20*Vendite!Q$44)+('Distinta Base'!$V21*Vendite!Q$45)+('Distinta Base'!$V$22*Vendite!Q$46)+('Distinta Base'!$V$23*Vendite!Q$47)+('Distinta Base'!$V$24*Vendite!Q$48)</f>
        <v>52.300000000000004</v>
      </c>
      <c r="S159" s="46">
        <f>+('Distinta Base'!$V$5*Vendite!R$29)+('Distinta Base'!$V$6*Vendite!R$30)+('Distinta Base'!$V$7*Vendite!R$31)+('Distinta Base'!$V$8*Vendite!R$32)+('Distinta Base'!$V$9*Vendite!R$33)+('Distinta Base'!$V$10*Vendite!R$34)+('Distinta Base'!$V$11*Vendite!R$35)+('Distinta Base'!$V$12*Vendite!R$36)+('Distinta Base'!$V$13*Vendite!R$37)+('Distinta Base'!$V$14*Vendite!R$38)+('Distinta Base'!$V$15*Vendite!R$39)+('Distinta Base'!$V$16*Vendite!R$40)+('Distinta Base'!$V$17*Vendite!R$41)+('Distinta Base'!$V$18*Vendite!R$42)+('Distinta Base'!$V$19*Vendite!R$43)+('Distinta Base'!$V$20*Vendite!R$44)+('Distinta Base'!$V21*Vendite!R$45)+('Distinta Base'!$V$22*Vendite!R$46)+('Distinta Base'!$V$23*Vendite!R$47)+('Distinta Base'!$V$24*Vendite!R$48)</f>
        <v>52.300000000000004</v>
      </c>
      <c r="T159" s="46">
        <f>+('Distinta Base'!$V$5*Vendite!S$29)+('Distinta Base'!$V$6*Vendite!S$30)+('Distinta Base'!$V$7*Vendite!S$31)+('Distinta Base'!$V$8*Vendite!S$32)+('Distinta Base'!$V$9*Vendite!S$33)+('Distinta Base'!$V$10*Vendite!S$34)+('Distinta Base'!$V$11*Vendite!S$35)+('Distinta Base'!$V$12*Vendite!S$36)+('Distinta Base'!$V$13*Vendite!S$37)+('Distinta Base'!$V$14*Vendite!S$38)+('Distinta Base'!$V$15*Vendite!S$39)+('Distinta Base'!$V$16*Vendite!S$40)+('Distinta Base'!$V$17*Vendite!S$41)+('Distinta Base'!$V$18*Vendite!S$42)+('Distinta Base'!$V$19*Vendite!S$43)+('Distinta Base'!$V$20*Vendite!S$44)+('Distinta Base'!$V21*Vendite!S$45)+('Distinta Base'!$V$22*Vendite!S$46)+('Distinta Base'!$V$23*Vendite!S$47)+('Distinta Base'!$V$24*Vendite!S$48)</f>
        <v>52.300000000000004</v>
      </c>
      <c r="U159" s="46">
        <f>+('Distinta Base'!$V$5*Vendite!T$29)+('Distinta Base'!$V$6*Vendite!T$30)+('Distinta Base'!$V$7*Vendite!T$31)+('Distinta Base'!$V$8*Vendite!T$32)+('Distinta Base'!$V$9*Vendite!T$33)+('Distinta Base'!$V$10*Vendite!T$34)+('Distinta Base'!$V$11*Vendite!T$35)+('Distinta Base'!$V$12*Vendite!T$36)+('Distinta Base'!$V$13*Vendite!T$37)+('Distinta Base'!$V$14*Vendite!T$38)+('Distinta Base'!$V$15*Vendite!T$39)+('Distinta Base'!$V$16*Vendite!T$40)+('Distinta Base'!$V$17*Vendite!T$41)+('Distinta Base'!$V$18*Vendite!T$42)+('Distinta Base'!$V$19*Vendite!T$43)+('Distinta Base'!$V$20*Vendite!T$44)+('Distinta Base'!$V21*Vendite!T$45)+('Distinta Base'!$V$22*Vendite!T$46)+('Distinta Base'!$V$23*Vendite!T$47)+('Distinta Base'!$V$24*Vendite!T$48)</f>
        <v>52.300000000000004</v>
      </c>
      <c r="V159" s="46">
        <f>+('Distinta Base'!$V$5*Vendite!U$29)+('Distinta Base'!$V$6*Vendite!U$30)+('Distinta Base'!$V$7*Vendite!U$31)+('Distinta Base'!$V$8*Vendite!U$32)+('Distinta Base'!$V$9*Vendite!U$33)+('Distinta Base'!$V$10*Vendite!U$34)+('Distinta Base'!$V$11*Vendite!U$35)+('Distinta Base'!$V$12*Vendite!U$36)+('Distinta Base'!$V$13*Vendite!U$37)+('Distinta Base'!$V$14*Vendite!U$38)+('Distinta Base'!$V$15*Vendite!U$39)+('Distinta Base'!$V$16*Vendite!U$40)+('Distinta Base'!$V$17*Vendite!U$41)+('Distinta Base'!$V$18*Vendite!U$42)+('Distinta Base'!$V$19*Vendite!U$43)+('Distinta Base'!$V$20*Vendite!U$44)+('Distinta Base'!$V21*Vendite!U$45)+('Distinta Base'!$V$22*Vendite!U$46)+('Distinta Base'!$V$23*Vendite!U$47)+('Distinta Base'!$V$24*Vendite!U$48)</f>
        <v>52.300000000000004</v>
      </c>
      <c r="W159" s="46">
        <f>+('Distinta Base'!$V$5*Vendite!V$29)+('Distinta Base'!$V$6*Vendite!V$30)+('Distinta Base'!$V$7*Vendite!V$31)+('Distinta Base'!$V$8*Vendite!V$32)+('Distinta Base'!$V$9*Vendite!V$33)+('Distinta Base'!$V$10*Vendite!V$34)+('Distinta Base'!$V$11*Vendite!V$35)+('Distinta Base'!$V$12*Vendite!V$36)+('Distinta Base'!$V$13*Vendite!V$37)+('Distinta Base'!$V$14*Vendite!V$38)+('Distinta Base'!$V$15*Vendite!V$39)+('Distinta Base'!$V$16*Vendite!V$40)+('Distinta Base'!$V$17*Vendite!V$41)+('Distinta Base'!$V$18*Vendite!V$42)+('Distinta Base'!$V$19*Vendite!V$43)+('Distinta Base'!$V$20*Vendite!V$44)+('Distinta Base'!$V21*Vendite!V$45)+('Distinta Base'!$V$22*Vendite!V$46)+('Distinta Base'!$V$23*Vendite!V$47)+('Distinta Base'!$V$24*Vendite!V$48)</f>
        <v>52.300000000000004</v>
      </c>
      <c r="X159" s="46">
        <f>+('Distinta Base'!$V$5*Vendite!W$29)+('Distinta Base'!$V$6*Vendite!W$30)+('Distinta Base'!$V$7*Vendite!W$31)+('Distinta Base'!$V$8*Vendite!W$32)+('Distinta Base'!$V$9*Vendite!W$33)+('Distinta Base'!$V$10*Vendite!W$34)+('Distinta Base'!$V$11*Vendite!W$35)+('Distinta Base'!$V$12*Vendite!W$36)+('Distinta Base'!$V$13*Vendite!W$37)+('Distinta Base'!$V$14*Vendite!W$38)+('Distinta Base'!$V$15*Vendite!W$39)+('Distinta Base'!$V$16*Vendite!W$40)+('Distinta Base'!$V$17*Vendite!W$41)+('Distinta Base'!$V$18*Vendite!W$42)+('Distinta Base'!$V$19*Vendite!W$43)+('Distinta Base'!$V$20*Vendite!W$44)+('Distinta Base'!$V21*Vendite!W$45)+('Distinta Base'!$V$22*Vendite!W$46)+('Distinta Base'!$V$23*Vendite!W$47)+('Distinta Base'!$V$24*Vendite!W$48)</f>
        <v>52.300000000000004</v>
      </c>
      <c r="Y159" s="46">
        <f>+('Distinta Base'!$V$5*Vendite!X$29)+('Distinta Base'!$V$6*Vendite!X$30)+('Distinta Base'!$V$7*Vendite!X$31)+('Distinta Base'!$V$8*Vendite!X$32)+('Distinta Base'!$V$9*Vendite!X$33)+('Distinta Base'!$V$10*Vendite!X$34)+('Distinta Base'!$V$11*Vendite!X$35)+('Distinta Base'!$V$12*Vendite!X$36)+('Distinta Base'!$V$13*Vendite!X$37)+('Distinta Base'!$V$14*Vendite!X$38)+('Distinta Base'!$V$15*Vendite!X$39)+('Distinta Base'!$V$16*Vendite!X$40)+('Distinta Base'!$V$17*Vendite!X$41)+('Distinta Base'!$V$18*Vendite!X$42)+('Distinta Base'!$V$19*Vendite!X$43)+('Distinta Base'!$V$20*Vendite!X$44)+('Distinta Base'!$V21*Vendite!X$45)+('Distinta Base'!$V$22*Vendite!X$46)+('Distinta Base'!$V$23*Vendite!X$47)+('Distinta Base'!$V$24*Vendite!X$48)</f>
        <v>52.300000000000004</v>
      </c>
      <c r="Z159" s="46">
        <f>+('Distinta Base'!$V$5*Vendite!Y$29)+('Distinta Base'!$V$6*Vendite!Y$30)+('Distinta Base'!$V$7*Vendite!Y$31)+('Distinta Base'!$V$8*Vendite!Y$32)+('Distinta Base'!$V$9*Vendite!Y$33)+('Distinta Base'!$V$10*Vendite!Y$34)+('Distinta Base'!$V$11*Vendite!Y$35)+('Distinta Base'!$V$12*Vendite!Y$36)+('Distinta Base'!$V$13*Vendite!Y$37)+('Distinta Base'!$V$14*Vendite!Y$38)+('Distinta Base'!$V$15*Vendite!Y$39)+('Distinta Base'!$V$16*Vendite!Y$40)+('Distinta Base'!$V$17*Vendite!Y$41)+('Distinta Base'!$V$18*Vendite!Y$42)+('Distinta Base'!$V$19*Vendite!Y$43)+('Distinta Base'!$V$20*Vendite!Y$44)+('Distinta Base'!$V21*Vendite!Y$45)+('Distinta Base'!$V$22*Vendite!Y$46)+('Distinta Base'!$V$23*Vendite!Y$47)+('Distinta Base'!$V$24*Vendite!Y$48)</f>
        <v>52.300000000000004</v>
      </c>
      <c r="AA159" s="46">
        <f>+('Distinta Base'!$V$5*Vendite!Z$29)+('Distinta Base'!$V$6*Vendite!Z$30)+('Distinta Base'!$V$7*Vendite!Z$31)+('Distinta Base'!$V$8*Vendite!Z$32)+('Distinta Base'!$V$9*Vendite!Z$33)+('Distinta Base'!$V$10*Vendite!Z$34)+('Distinta Base'!$V$11*Vendite!Z$35)+('Distinta Base'!$V$12*Vendite!Z$36)+('Distinta Base'!$V$13*Vendite!Z$37)+('Distinta Base'!$V$14*Vendite!Z$38)+('Distinta Base'!$V$15*Vendite!Z$39)+('Distinta Base'!$V$16*Vendite!Z$40)+('Distinta Base'!$V$17*Vendite!Z$41)+('Distinta Base'!$V$18*Vendite!Z$42)+('Distinta Base'!$V$19*Vendite!Z$43)+('Distinta Base'!$V$20*Vendite!Z$44)+('Distinta Base'!$V21*Vendite!Z$45)+('Distinta Base'!$V$22*Vendite!Z$46)+('Distinta Base'!$V$23*Vendite!Z$47)+('Distinta Base'!$V$24*Vendite!Z$48)</f>
        <v>52.300000000000004</v>
      </c>
      <c r="AB159" s="46">
        <f>+('Distinta Base'!$V$5*Vendite!AA$29)+('Distinta Base'!$V$6*Vendite!AA$30)+('Distinta Base'!$V$7*Vendite!AA$31)+('Distinta Base'!$V$8*Vendite!AA$32)+('Distinta Base'!$V$9*Vendite!AA$33)+('Distinta Base'!$V$10*Vendite!AA$34)+('Distinta Base'!$V$11*Vendite!AA$35)+('Distinta Base'!$V$12*Vendite!AA$36)+('Distinta Base'!$V$13*Vendite!AA$37)+('Distinta Base'!$V$14*Vendite!AA$38)+('Distinta Base'!$V$15*Vendite!AA$39)+('Distinta Base'!$V$16*Vendite!AA$40)+('Distinta Base'!$V$17*Vendite!AA$41)+('Distinta Base'!$V$18*Vendite!AA$42)+('Distinta Base'!$V$19*Vendite!AA$43)+('Distinta Base'!$V$20*Vendite!AA$44)+('Distinta Base'!$V21*Vendite!AA$45)+('Distinta Base'!$V$22*Vendite!AA$46)+('Distinta Base'!$V$23*Vendite!AA$47)+('Distinta Base'!$V$24*Vendite!AA$48)</f>
        <v>55</v>
      </c>
      <c r="AC159" s="46">
        <f>+('Distinta Base'!$V$5*Vendite!AB$29)+('Distinta Base'!$V$6*Vendite!AB$30)+('Distinta Base'!$V$7*Vendite!AB$31)+('Distinta Base'!$V$8*Vendite!AB$32)+('Distinta Base'!$V$9*Vendite!AB$33)+('Distinta Base'!$V$10*Vendite!AB$34)+('Distinta Base'!$V$11*Vendite!AB$35)+('Distinta Base'!$V$12*Vendite!AB$36)+('Distinta Base'!$V$13*Vendite!AB$37)+('Distinta Base'!$V$14*Vendite!AB$38)+('Distinta Base'!$V$15*Vendite!AB$39)+('Distinta Base'!$V$16*Vendite!AB$40)+('Distinta Base'!$V$17*Vendite!AB$41)+('Distinta Base'!$V$18*Vendite!AB$42)+('Distinta Base'!$V$19*Vendite!AB$43)+('Distinta Base'!$V$20*Vendite!AB$44)+('Distinta Base'!$V21*Vendite!AB$45)+('Distinta Base'!$V$22*Vendite!AB$46)+('Distinta Base'!$V$23*Vendite!AB$47)+('Distinta Base'!$V$24*Vendite!AB$48)</f>
        <v>57.599999999999994</v>
      </c>
      <c r="AD159" s="46">
        <f>+('Distinta Base'!$V$5*Vendite!AC$29)+('Distinta Base'!$V$6*Vendite!AC$30)+('Distinta Base'!$V$7*Vendite!AC$31)+('Distinta Base'!$V$8*Vendite!AC$32)+('Distinta Base'!$V$9*Vendite!AC$33)+('Distinta Base'!$V$10*Vendite!AC$34)+('Distinta Base'!$V$11*Vendite!AC$35)+('Distinta Base'!$V$12*Vendite!AC$36)+('Distinta Base'!$V$13*Vendite!AC$37)+('Distinta Base'!$V$14*Vendite!AC$38)+('Distinta Base'!$V$15*Vendite!AC$39)+('Distinta Base'!$V$16*Vendite!AC$40)+('Distinta Base'!$V$17*Vendite!AC$41)+('Distinta Base'!$V$18*Vendite!AC$42)+('Distinta Base'!$V$19*Vendite!AC$43)+('Distinta Base'!$V$20*Vendite!AC$44)+('Distinta Base'!$V21*Vendite!AC$45)+('Distinta Base'!$V$22*Vendite!AC$46)+('Distinta Base'!$V$23*Vendite!AC$47)+('Distinta Base'!$V$24*Vendite!AC$48)</f>
        <v>57.599999999999994</v>
      </c>
      <c r="AE159" s="46">
        <f>+('Distinta Base'!$V$5*Vendite!AD$29)+('Distinta Base'!$V$6*Vendite!AD$30)+('Distinta Base'!$V$7*Vendite!AD$31)+('Distinta Base'!$V$8*Vendite!AD$32)+('Distinta Base'!$V$9*Vendite!AD$33)+('Distinta Base'!$V$10*Vendite!AD$34)+('Distinta Base'!$V$11*Vendite!AD$35)+('Distinta Base'!$V$12*Vendite!AD$36)+('Distinta Base'!$V$13*Vendite!AD$37)+('Distinta Base'!$V$14*Vendite!AD$38)+('Distinta Base'!$V$15*Vendite!AD$39)+('Distinta Base'!$V$16*Vendite!AD$40)+('Distinta Base'!$V$17*Vendite!AD$41)+('Distinta Base'!$V$18*Vendite!AD$42)+('Distinta Base'!$V$19*Vendite!AD$43)+('Distinta Base'!$V$20*Vendite!AD$44)+('Distinta Base'!$V21*Vendite!AD$45)+('Distinta Base'!$V$22*Vendite!AD$46)+('Distinta Base'!$V$23*Vendite!AD$47)+('Distinta Base'!$V$24*Vendite!AD$48)</f>
        <v>57.599999999999994</v>
      </c>
      <c r="AF159" s="46">
        <f>+('Distinta Base'!$V$5*Vendite!AE$29)+('Distinta Base'!$V$6*Vendite!AE$30)+('Distinta Base'!$V$7*Vendite!AE$31)+('Distinta Base'!$V$8*Vendite!AE$32)+('Distinta Base'!$V$9*Vendite!AE$33)+('Distinta Base'!$V$10*Vendite!AE$34)+('Distinta Base'!$V$11*Vendite!AE$35)+('Distinta Base'!$V$12*Vendite!AE$36)+('Distinta Base'!$V$13*Vendite!AE$37)+('Distinta Base'!$V$14*Vendite!AE$38)+('Distinta Base'!$V$15*Vendite!AE$39)+('Distinta Base'!$V$16*Vendite!AE$40)+('Distinta Base'!$V$17*Vendite!AE$41)+('Distinta Base'!$V$18*Vendite!AE$42)+('Distinta Base'!$V$19*Vendite!AE$43)+('Distinta Base'!$V$20*Vendite!AE$44)+('Distinta Base'!$V21*Vendite!AE$45)+('Distinta Base'!$V$22*Vendite!AE$46)+('Distinta Base'!$V$23*Vendite!AE$47)+('Distinta Base'!$V$24*Vendite!AE$48)</f>
        <v>57.599999999999994</v>
      </c>
      <c r="AG159" s="46">
        <f>+('Distinta Base'!$V$5*Vendite!AF$29)+('Distinta Base'!$V$6*Vendite!AF$30)+('Distinta Base'!$V$7*Vendite!AF$31)+('Distinta Base'!$V$8*Vendite!AF$32)+('Distinta Base'!$V$9*Vendite!AF$33)+('Distinta Base'!$V$10*Vendite!AF$34)+('Distinta Base'!$V$11*Vendite!AF$35)+('Distinta Base'!$V$12*Vendite!AF$36)+('Distinta Base'!$V$13*Vendite!AF$37)+('Distinta Base'!$V$14*Vendite!AF$38)+('Distinta Base'!$V$15*Vendite!AF$39)+('Distinta Base'!$V$16*Vendite!AF$40)+('Distinta Base'!$V$17*Vendite!AF$41)+('Distinta Base'!$V$18*Vendite!AF$42)+('Distinta Base'!$V$19*Vendite!AF$43)+('Distinta Base'!$V$20*Vendite!AF$44)+('Distinta Base'!$V21*Vendite!AF$45)+('Distinta Base'!$V$22*Vendite!AF$46)+('Distinta Base'!$V$23*Vendite!AF$47)+('Distinta Base'!$V$24*Vendite!AF$48)</f>
        <v>57.599999999999994</v>
      </c>
      <c r="AH159" s="46">
        <f>+('Distinta Base'!$V$5*Vendite!AG$29)+('Distinta Base'!$V$6*Vendite!AG$30)+('Distinta Base'!$V$7*Vendite!AG$31)+('Distinta Base'!$V$8*Vendite!AG$32)+('Distinta Base'!$V$9*Vendite!AG$33)+('Distinta Base'!$V$10*Vendite!AG$34)+('Distinta Base'!$V$11*Vendite!AG$35)+('Distinta Base'!$V$12*Vendite!AG$36)+('Distinta Base'!$V$13*Vendite!AG$37)+('Distinta Base'!$V$14*Vendite!AG$38)+('Distinta Base'!$V$15*Vendite!AG$39)+('Distinta Base'!$V$16*Vendite!AG$40)+('Distinta Base'!$V$17*Vendite!AG$41)+('Distinta Base'!$V$18*Vendite!AG$42)+('Distinta Base'!$V$19*Vendite!AG$43)+('Distinta Base'!$V$20*Vendite!AG$44)+('Distinta Base'!$V21*Vendite!AG$45)+('Distinta Base'!$V$22*Vendite!AG$46)+('Distinta Base'!$V$23*Vendite!AG$47)+('Distinta Base'!$V$24*Vendite!AG$48)</f>
        <v>57.599999999999994</v>
      </c>
      <c r="AI159" s="46">
        <f>+('Distinta Base'!$V$5*Vendite!AH$29)+('Distinta Base'!$V$6*Vendite!AH$30)+('Distinta Base'!$V$7*Vendite!AH$31)+('Distinta Base'!$V$8*Vendite!AH$32)+('Distinta Base'!$V$9*Vendite!AH$33)+('Distinta Base'!$V$10*Vendite!AH$34)+('Distinta Base'!$V$11*Vendite!AH$35)+('Distinta Base'!$V$12*Vendite!AH$36)+('Distinta Base'!$V$13*Vendite!AH$37)+('Distinta Base'!$V$14*Vendite!AH$38)+('Distinta Base'!$V$15*Vendite!AH$39)+('Distinta Base'!$V$16*Vendite!AH$40)+('Distinta Base'!$V$17*Vendite!AH$41)+('Distinta Base'!$V$18*Vendite!AH$42)+('Distinta Base'!$V$19*Vendite!AH$43)+('Distinta Base'!$V$20*Vendite!AH$44)+('Distinta Base'!$V21*Vendite!AH$45)+('Distinta Base'!$V$22*Vendite!AH$46)+('Distinta Base'!$V$23*Vendite!AH$47)+('Distinta Base'!$V$24*Vendite!AH$48)</f>
        <v>57.599999999999994</v>
      </c>
      <c r="AJ159" s="46">
        <f>+('Distinta Base'!$V$5*Vendite!AI$29)+('Distinta Base'!$V$6*Vendite!AI$30)+('Distinta Base'!$V$7*Vendite!AI$31)+('Distinta Base'!$V$8*Vendite!AI$32)+('Distinta Base'!$V$9*Vendite!AI$33)+('Distinta Base'!$V$10*Vendite!AI$34)+('Distinta Base'!$V$11*Vendite!AI$35)+('Distinta Base'!$V$12*Vendite!AI$36)+('Distinta Base'!$V$13*Vendite!AI$37)+('Distinta Base'!$V$14*Vendite!AI$38)+('Distinta Base'!$V$15*Vendite!AI$39)+('Distinta Base'!$V$16*Vendite!AI$40)+('Distinta Base'!$V$17*Vendite!AI$41)+('Distinta Base'!$V$18*Vendite!AI$42)+('Distinta Base'!$V$19*Vendite!AI$43)+('Distinta Base'!$V$20*Vendite!AI$44)+('Distinta Base'!$V21*Vendite!AI$45)+('Distinta Base'!$V$22*Vendite!AI$46)+('Distinta Base'!$V$23*Vendite!AI$47)+('Distinta Base'!$V$24*Vendite!AI$48)</f>
        <v>57.599999999999994</v>
      </c>
      <c r="AK159" s="46">
        <f>+('Distinta Base'!$V$5*Vendite!AJ$29)+('Distinta Base'!$V$6*Vendite!AJ$30)+('Distinta Base'!$V$7*Vendite!AJ$31)+('Distinta Base'!$V$8*Vendite!AJ$32)+('Distinta Base'!$V$9*Vendite!AJ$33)+('Distinta Base'!$V$10*Vendite!AJ$34)+('Distinta Base'!$V$11*Vendite!AJ$35)+('Distinta Base'!$V$12*Vendite!AJ$36)+('Distinta Base'!$V$13*Vendite!AJ$37)+('Distinta Base'!$V$14*Vendite!AJ$38)+('Distinta Base'!$V$15*Vendite!AJ$39)+('Distinta Base'!$V$16*Vendite!AJ$40)+('Distinta Base'!$V$17*Vendite!AJ$41)+('Distinta Base'!$V$18*Vendite!AJ$42)+('Distinta Base'!$V$19*Vendite!AJ$43)+('Distinta Base'!$V$20*Vendite!AJ$44)+('Distinta Base'!$V21*Vendite!AJ$45)+('Distinta Base'!$V$22*Vendite!AJ$46)+('Distinta Base'!$V$23*Vendite!AJ$47)+('Distinta Base'!$V$24*Vendite!AJ$48)</f>
        <v>57.599999999999994</v>
      </c>
      <c r="AL159" s="46">
        <f>+('Distinta Base'!$V$5*Vendite!AK$29)+('Distinta Base'!$V$6*Vendite!AK$30)+('Distinta Base'!$V$7*Vendite!AK$31)+('Distinta Base'!$V$8*Vendite!AK$32)+('Distinta Base'!$V$9*Vendite!AK$33)+('Distinta Base'!$V$10*Vendite!AK$34)+('Distinta Base'!$V$11*Vendite!AK$35)+('Distinta Base'!$V$12*Vendite!AK$36)+('Distinta Base'!$V$13*Vendite!AK$37)+('Distinta Base'!$V$14*Vendite!AK$38)+('Distinta Base'!$V$15*Vendite!AK$39)+('Distinta Base'!$V$16*Vendite!AK$40)+('Distinta Base'!$V$17*Vendite!AK$41)+('Distinta Base'!$V$18*Vendite!AK$42)+('Distinta Base'!$V$19*Vendite!AK$43)+('Distinta Base'!$V$20*Vendite!AK$44)+('Distinta Base'!$V21*Vendite!AK$45)+('Distinta Base'!$V$22*Vendite!AK$46)+('Distinta Base'!$V$23*Vendite!AK$47)+('Distinta Base'!$V$24*Vendite!AK$48)</f>
        <v>57.599999999999994</v>
      </c>
      <c r="AM159" s="46">
        <f>+('Distinta Base'!$V$5*Vendite!AL$29)+('Distinta Base'!$V$6*Vendite!AL$30)+('Distinta Base'!$V$7*Vendite!AL$31)+('Distinta Base'!$V$8*Vendite!AL$32)+('Distinta Base'!$V$9*Vendite!AL$33)+('Distinta Base'!$V$10*Vendite!AL$34)+('Distinta Base'!$V$11*Vendite!AL$35)+('Distinta Base'!$V$12*Vendite!AL$36)+('Distinta Base'!$V$13*Vendite!AL$37)+('Distinta Base'!$V$14*Vendite!AL$38)+('Distinta Base'!$V$15*Vendite!AL$39)+('Distinta Base'!$V$16*Vendite!AL$40)+('Distinta Base'!$V$17*Vendite!AL$41)+('Distinta Base'!$V$18*Vendite!AL$42)+('Distinta Base'!$V$19*Vendite!AL$43)+('Distinta Base'!$V$20*Vendite!AL$44)+('Distinta Base'!$V21*Vendite!AL$45)+('Distinta Base'!$V$22*Vendite!AL$46)+('Distinta Base'!$V$23*Vendite!AL$47)+('Distinta Base'!$V$24*Vendite!AL$48)</f>
        <v>57.599999999999994</v>
      </c>
    </row>
    <row r="160" spans="2:39" ht="16.5" thickTop="1" thickBot="1" x14ac:dyDescent="0.3">
      <c r="B160" s="48" t="str">
        <f>+app!$G$12&amp;" in "&amp;'An Distinta Base'!F27</f>
        <v>Acquisti in Kg</v>
      </c>
      <c r="C160" s="41"/>
      <c r="D160" s="54">
        <v>2000</v>
      </c>
      <c r="E160" s="54"/>
      <c r="F160" s="54"/>
      <c r="G160" s="54"/>
      <c r="H160" s="54"/>
      <c r="I160" s="54"/>
      <c r="J160" s="54">
        <v>2000</v>
      </c>
      <c r="K160" s="54"/>
      <c r="L160" s="54"/>
      <c r="M160" s="54"/>
      <c r="N160" s="54"/>
      <c r="O160" s="54"/>
      <c r="P160" s="54">
        <v>2000</v>
      </c>
      <c r="Q160" s="54"/>
      <c r="R160" s="54"/>
      <c r="S160" s="54"/>
      <c r="T160" s="54"/>
      <c r="U160" s="54"/>
      <c r="V160" s="54">
        <v>2000</v>
      </c>
      <c r="W160" s="54"/>
      <c r="X160" s="54"/>
      <c r="Y160" s="54"/>
      <c r="Z160" s="54"/>
      <c r="AA160" s="54"/>
      <c r="AB160" s="54">
        <v>2000</v>
      </c>
      <c r="AC160" s="54"/>
      <c r="AD160" s="54"/>
      <c r="AE160" s="54"/>
      <c r="AF160" s="54"/>
      <c r="AG160" s="54"/>
      <c r="AH160" s="54">
        <v>2000</v>
      </c>
      <c r="AI160" s="54"/>
      <c r="AJ160" s="54"/>
      <c r="AK160" s="54"/>
      <c r="AL160" s="54"/>
      <c r="AM160" s="54"/>
    </row>
    <row r="161" spans="2:39" ht="15.75" thickTop="1" x14ac:dyDescent="0.25">
      <c r="B161" s="48" t="s">
        <v>300</v>
      </c>
      <c r="D161" s="46">
        <f>+D158-D159+D160</f>
        <v>1953</v>
      </c>
      <c r="E161" s="46">
        <f>+E158-E159+E160</f>
        <v>1906</v>
      </c>
      <c r="F161" s="46">
        <f t="shared" ref="F161:AM161" si="39">+F158-F159+F160</f>
        <v>1859</v>
      </c>
      <c r="G161" s="46">
        <f t="shared" si="39"/>
        <v>1812</v>
      </c>
      <c r="H161" s="46">
        <f t="shared" si="39"/>
        <v>1765</v>
      </c>
      <c r="I161" s="46">
        <f t="shared" si="39"/>
        <v>1718</v>
      </c>
      <c r="J161" s="46">
        <f t="shared" si="39"/>
        <v>3671</v>
      </c>
      <c r="K161" s="46">
        <f t="shared" si="39"/>
        <v>3624</v>
      </c>
      <c r="L161" s="46">
        <f t="shared" si="39"/>
        <v>3577</v>
      </c>
      <c r="M161" s="46">
        <f t="shared" si="39"/>
        <v>3530</v>
      </c>
      <c r="N161" s="46">
        <f t="shared" si="39"/>
        <v>3483</v>
      </c>
      <c r="O161" s="46">
        <f t="shared" si="39"/>
        <v>3436</v>
      </c>
      <c r="P161" s="46">
        <f t="shared" si="39"/>
        <v>5386.3</v>
      </c>
      <c r="Q161" s="46">
        <f t="shared" si="39"/>
        <v>5334</v>
      </c>
      <c r="R161" s="46">
        <f t="shared" si="39"/>
        <v>5281.7</v>
      </c>
      <c r="S161" s="46">
        <f t="shared" si="39"/>
        <v>5229.3999999999996</v>
      </c>
      <c r="T161" s="46">
        <f t="shared" si="39"/>
        <v>5177.0999999999995</v>
      </c>
      <c r="U161" s="46">
        <f t="shared" si="39"/>
        <v>5124.7999999999993</v>
      </c>
      <c r="V161" s="46">
        <f t="shared" si="39"/>
        <v>7072.4999999999991</v>
      </c>
      <c r="W161" s="46">
        <f t="shared" si="39"/>
        <v>7020.1999999999989</v>
      </c>
      <c r="X161" s="46">
        <f t="shared" si="39"/>
        <v>6967.8999999999987</v>
      </c>
      <c r="Y161" s="46">
        <f t="shared" si="39"/>
        <v>6915.5999999999985</v>
      </c>
      <c r="Z161" s="46">
        <f t="shared" si="39"/>
        <v>6863.2999999999984</v>
      </c>
      <c r="AA161" s="46">
        <f t="shared" si="39"/>
        <v>6810.9999999999982</v>
      </c>
      <c r="AB161" s="46">
        <f t="shared" si="39"/>
        <v>8755.9999999999982</v>
      </c>
      <c r="AC161" s="46">
        <f t="shared" si="39"/>
        <v>8698.3999999999978</v>
      </c>
      <c r="AD161" s="46">
        <f t="shared" si="39"/>
        <v>8640.7999999999975</v>
      </c>
      <c r="AE161" s="46">
        <f t="shared" si="39"/>
        <v>8583.1999999999971</v>
      </c>
      <c r="AF161" s="46">
        <f t="shared" si="39"/>
        <v>8525.5999999999967</v>
      </c>
      <c r="AG161" s="46">
        <f t="shared" si="39"/>
        <v>8467.9999999999964</v>
      </c>
      <c r="AH161" s="46">
        <f t="shared" si="39"/>
        <v>10410.399999999996</v>
      </c>
      <c r="AI161" s="46">
        <f t="shared" si="39"/>
        <v>10352.799999999996</v>
      </c>
      <c r="AJ161" s="46">
        <f t="shared" si="39"/>
        <v>10295.199999999995</v>
      </c>
      <c r="AK161" s="46">
        <f t="shared" si="39"/>
        <v>10237.599999999995</v>
      </c>
      <c r="AL161" s="46">
        <f t="shared" si="39"/>
        <v>10179.999999999995</v>
      </c>
      <c r="AM161" s="46">
        <f t="shared" si="39"/>
        <v>10122.399999999994</v>
      </c>
    </row>
  </sheetData>
  <conditionalFormatting sqref="D9:AM9">
    <cfRule type="cellIs" dxfId="19" priority="134" operator="lessThan">
      <formula>0</formula>
    </cfRule>
  </conditionalFormatting>
  <conditionalFormatting sqref="D17:AM17">
    <cfRule type="cellIs" dxfId="18" priority="19" operator="lessThan">
      <formula>0</formula>
    </cfRule>
  </conditionalFormatting>
  <conditionalFormatting sqref="D41:AM41">
    <cfRule type="cellIs" dxfId="17" priority="16" operator="lessThan">
      <formula>0</formula>
    </cfRule>
  </conditionalFormatting>
  <conditionalFormatting sqref="D25:AM25">
    <cfRule type="cellIs" dxfId="16" priority="18" operator="lessThan">
      <formula>0</formula>
    </cfRule>
  </conditionalFormatting>
  <conditionalFormatting sqref="D33:AM33">
    <cfRule type="cellIs" dxfId="15" priority="17" operator="lessThan">
      <formula>0</formula>
    </cfRule>
  </conditionalFormatting>
  <conditionalFormatting sqref="D161:AM161">
    <cfRule type="cellIs" dxfId="14" priority="1" operator="lessThan">
      <formula>0</formula>
    </cfRule>
  </conditionalFormatting>
  <conditionalFormatting sqref="D49:AM49">
    <cfRule type="cellIs" dxfId="13" priority="15" operator="lessThan">
      <formula>0</formula>
    </cfRule>
  </conditionalFormatting>
  <conditionalFormatting sqref="D57:AM57">
    <cfRule type="cellIs" dxfId="12" priority="14" operator="lessThan">
      <formula>0</formula>
    </cfRule>
  </conditionalFormatting>
  <conditionalFormatting sqref="D65:AM65">
    <cfRule type="cellIs" dxfId="11" priority="13" operator="lessThan">
      <formula>0</formula>
    </cfRule>
  </conditionalFormatting>
  <conditionalFormatting sqref="D73:AM73">
    <cfRule type="cellIs" dxfId="10" priority="12" operator="lessThan">
      <formula>0</formula>
    </cfRule>
  </conditionalFormatting>
  <conditionalFormatting sqref="D81:AM81">
    <cfRule type="cellIs" dxfId="9" priority="11" operator="lessThan">
      <formula>0</formula>
    </cfRule>
  </conditionalFormatting>
  <conditionalFormatting sqref="D89:AM89">
    <cfRule type="cellIs" dxfId="8" priority="10" operator="lessThan">
      <formula>0</formula>
    </cfRule>
  </conditionalFormatting>
  <conditionalFormatting sqref="D97:AM97">
    <cfRule type="cellIs" dxfId="7" priority="9" operator="lessThan">
      <formula>0</formula>
    </cfRule>
  </conditionalFormatting>
  <conditionalFormatting sqref="D105:AM105">
    <cfRule type="cellIs" dxfId="6" priority="8" operator="lessThan">
      <formula>0</formula>
    </cfRule>
  </conditionalFormatting>
  <conditionalFormatting sqref="D113:AM113">
    <cfRule type="cellIs" dxfId="5" priority="7" operator="lessThan">
      <formula>0</formula>
    </cfRule>
  </conditionalFormatting>
  <conditionalFormatting sqref="D121:AM121">
    <cfRule type="cellIs" dxfId="4" priority="6" operator="lessThan">
      <formula>0</formula>
    </cfRule>
  </conditionalFormatting>
  <conditionalFormatting sqref="D129:AM129">
    <cfRule type="cellIs" dxfId="3" priority="5" operator="lessThan">
      <formula>0</formula>
    </cfRule>
  </conditionalFormatting>
  <conditionalFormatting sqref="D137:AM137">
    <cfRule type="cellIs" dxfId="2" priority="4" operator="lessThan">
      <formula>0</formula>
    </cfRule>
  </conditionalFormatting>
  <conditionalFormatting sqref="D145:AM145">
    <cfRule type="cellIs" dxfId="1" priority="3" operator="lessThan">
      <formula>0</formula>
    </cfRule>
  </conditionalFormatting>
  <conditionalFormatting sqref="D153:AM153">
    <cfRule type="cellIs" dxfId="0" priority="2" operator="lessThan">
      <formula>0</formula>
    </cfRule>
  </conditionalFormatting>
  <hyperlinks>
    <hyperlink ref="A1" location="View!A1" display="view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36</vt:i4>
      </vt:variant>
    </vt:vector>
  </HeadingPairs>
  <TitlesOfParts>
    <vt:vector size="36" baseType="lpstr">
      <vt:lpstr>View</vt:lpstr>
      <vt:lpstr>app</vt:lpstr>
      <vt:lpstr>Bilancio iniziale</vt:lpstr>
      <vt:lpstr>Fin pregr</vt:lpstr>
      <vt:lpstr>Amm.ti Pregressi</vt:lpstr>
      <vt:lpstr>An Distinta Base</vt:lpstr>
      <vt:lpstr>Vendite</vt:lpstr>
      <vt:lpstr>Distinta Base</vt:lpstr>
      <vt:lpstr>magazzino</vt:lpstr>
      <vt:lpstr>Personale</vt:lpstr>
      <vt:lpstr>Altri costi</vt:lpstr>
      <vt:lpstr>Finanziamneti</vt:lpstr>
      <vt:lpstr>Leasing</vt:lpstr>
      <vt:lpstr>Capitale Sociale</vt:lpstr>
      <vt:lpstr>Elaborati-&gt;</vt:lpstr>
      <vt:lpstr>E_Acquisti</vt:lpstr>
      <vt:lpstr>E_Magazzino</vt:lpstr>
      <vt:lpstr>E_Vendite</vt:lpstr>
      <vt:lpstr>E_Investimenti</vt:lpstr>
      <vt:lpstr>E_Ammortamenti</vt:lpstr>
      <vt:lpstr>E_Personale</vt:lpstr>
      <vt:lpstr>E_Altri costi</vt:lpstr>
      <vt:lpstr>E_finanziamenti pregressi</vt:lpstr>
      <vt:lpstr>E_Finanziamenti</vt:lpstr>
      <vt:lpstr>E_Leasing</vt:lpstr>
      <vt:lpstr>Irap</vt:lpstr>
      <vt:lpstr>Ires</vt:lpstr>
      <vt:lpstr>L_Iva</vt:lpstr>
      <vt:lpstr>L_Banche</vt:lpstr>
      <vt:lpstr>SPm</vt:lpstr>
      <vt:lpstr>CEm</vt:lpstr>
      <vt:lpstr>Cash Flow</vt:lpstr>
      <vt:lpstr>SP an</vt:lpstr>
      <vt:lpstr>CE an</vt:lpstr>
      <vt:lpstr>Cf an</vt:lpstr>
      <vt:lpstr>Indicatori</vt:lpstr>
    </vt:vector>
  </TitlesOfParts>
  <Company>Accenture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Imperiale, Gianluca</dc:creator>
  <cp:lastModifiedBy>Imperiale, Gianluca</cp:lastModifiedBy>
  <dcterms:created xsi:type="dcterms:W3CDTF">2013-02-21T19:38:56Z</dcterms:created>
  <dcterms:modified xsi:type="dcterms:W3CDTF">2013-07-28T05:41:07Z</dcterms:modified>
</cp:coreProperties>
</file>